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2.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92.168.1.13\DropboxSync\10.LAVORI STUDIO\1.DAVIDE CICCHINI\9.RADICSOL\SOFTWARE DI VERIFICA REV25\"/>
    </mc:Choice>
  </mc:AlternateContent>
  <workbookProtection workbookAlgorithmName="SHA-512" workbookHashValue="CbsEJsS/n0umgo4j25VH83pnbED+LuwhDBhGrhIYVcvOv8DFiQC45EKpf9ZyH6DBUy03EUzI88XD2aMaCKR0hQ==" workbookSaltValue="O68rgMfcbLyKYwsRrbzMpQ==" workbookSpinCount="100000" revisionsAlgorithmName="SHA-512" revisionsHashValue="dXMobl9UVTyaIS6zkf4gQ4YYGbOClpBKSC33Lvzf1M2hgPZXM4mpvYJpYkZT6bW5QcXD4ZvOFFoDH7N3OKCzPg==" revisionsSaltValue="AS1HQVB91pknLC4eOvPJ1g==" revisionsSpinCount="100000" lockStructure="1" lockRevision="1"/>
  <bookViews>
    <workbookView xWindow="0" yWindow="0" windowWidth="28800" windowHeight="12300" tabRatio="756"/>
  </bookViews>
  <sheets>
    <sheet name="INTRO" sheetId="1" r:id="rId1"/>
    <sheet name="INPUT DATI" sheetId="2" r:id="rId2"/>
    <sheet name="VERIFICHE" sheetId="3" r:id="rId3"/>
    <sheet name="controllo gerarchia" sheetId="4" state="hidden" r:id="rId4"/>
    <sheet name="verifica legno piastre" sheetId="5" state="hidden" r:id="rId5"/>
    <sheet name="verifica legno hold down" sheetId="6" state="hidden" r:id="rId6"/>
    <sheet name="viti e chiodi" sheetId="7" state="hidden" r:id="rId7"/>
    <sheet name="dati nascosti" sheetId="8" state="hidden" r:id="rId8"/>
    <sheet name="ver pressoflex 6p C2 DCpowe" sheetId="9" state="hidden" r:id="rId9"/>
    <sheet name="ver pressoflex 6p C2 DCpowe_2" sheetId="10" state="hidden" r:id="rId10"/>
    <sheet name="ver pressoflex 6p C3 DCpowe" sheetId="11" state="hidden" r:id="rId11"/>
    <sheet name="ver pressoflex 6p C3 DCpowe_2" sheetId="12" state="hidden" r:id="rId12"/>
    <sheet name="APPROFONDIMENTI" sheetId="13" state="hidden" r:id="rId13"/>
    <sheet name="RELAZIONE SOLO CORDOLO ESTESA" sheetId="14" r:id="rId14"/>
    <sheet name="REL COMPLETA" sheetId="15" r:id="rId15"/>
    <sheet name="RIEPILOGO CARPENTERIE" sheetId="16" r:id="rId16"/>
    <sheet name="NTC 18" sheetId="17" r:id="rId17"/>
  </sheets>
  <externalReferences>
    <externalReference r:id="rId18"/>
    <externalReference r:id="rId19"/>
  </externalReferences>
  <definedNames>
    <definedName name="acc">'dati nascosti'!$F$3:$F$4</definedName>
    <definedName name="accia">'dati nascosti'!$C$111:$C$118</definedName>
    <definedName name="_xlnm.Print_Area" localSheetId="0">INTRO!$A$1:$J$50</definedName>
    <definedName name="_xlnm.Print_Area" localSheetId="15">'RIEPILOGO CARPENTERIE'!$B$1:$J$117</definedName>
    <definedName name="bar">'dati nascosti'!$F$7:$F$8</definedName>
    <definedName name="CAS">'[1]dati nascosti'!$D$3:$D$4</definedName>
    <definedName name="CLA">'verifica legno piastre'!$I$64:$I$65</definedName>
    <definedName name="clas">'dati nascosti'!$C$3:$C$13</definedName>
    <definedName name="class">'verifica legno piastre'!$I$64:$I$66</definedName>
    <definedName name="classe">'dati nascosti'!$C$3:$D$17</definedName>
    <definedName name="classee">'dati nascosti'!$C$3:$C$17</definedName>
    <definedName name="classferr" localSheetId="14">'INPUT DATI'!#REF!</definedName>
    <definedName name="classferr" localSheetId="9">'INPUT DATI'!#REF!</definedName>
    <definedName name="classferr" localSheetId="11">'INPUT DATI'!#REF!</definedName>
    <definedName name="classferr" localSheetId="5">'INPUT DATI'!#REF!</definedName>
    <definedName name="classferr">'INPUT DATI'!#REF!</definedName>
    <definedName name="classlegn" localSheetId="5">'verifica legno hold down'!$C$6:$C$46</definedName>
    <definedName name="classlegn">'verifica legno piastre'!$C$6:$C$46</definedName>
    <definedName name="classserv" localSheetId="5">'verifica legno hold down'!$C$58:$C$60</definedName>
    <definedName name="classserv">'verifica legno piastre'!$C$58:$C$60</definedName>
    <definedName name="COMBO">'[1]dati nascosti'!$C$3:$C$8</definedName>
    <definedName name="conesss">'verifica legno piastre'!$S$137:$S$139</definedName>
    <definedName name="connes" localSheetId="5">'verifica legno hold down'!$P$137:$P$138</definedName>
    <definedName name="connes">'verifica legno piastre'!$P$137:$P$138</definedName>
    <definedName name="connes2">'verifica legno hold down'!$P$137:$P$138</definedName>
    <definedName name="db">'dati nascosti'!$C$49:$C$57</definedName>
    <definedName name="diam">'dati nascosti'!$C$30:$C$44</definedName>
    <definedName name="diame">'dati nascosti'!$C$145:$C$154</definedName>
    <definedName name="diamferr" localSheetId="14">'INPUT DATI'!#REF!</definedName>
    <definedName name="diamferr" localSheetId="9">'INPUT DATI'!#REF!</definedName>
    <definedName name="diamferr" localSheetId="11">'INPUT DATI'!#REF!</definedName>
    <definedName name="diamferr" localSheetId="5">'INPUT DATI'!#REF!</definedName>
    <definedName name="diamferr">'INPUT DATI'!#REF!</definedName>
    <definedName name="dirfibr" localSheetId="5">'verifica legno hold down'!$P$143:$P$144</definedName>
    <definedName name="dirfibr">'verifica legno piastre'!$P$143:$P$144</definedName>
    <definedName name="dispos">'INPUT DATI'!#REF!</definedName>
    <definedName name="DISPOSI">'verifica legno piastre'!$P$146:$P$149</definedName>
    <definedName name="durata" localSheetId="5">'verifica legno hold down'!$C$63:$C$67</definedName>
    <definedName name="durata">'verifica legno piastre'!$C$63:$C$67</definedName>
    <definedName name="DUTT">'verifica legno hold down'!$N$221:$N$223</definedName>
    <definedName name="elenco_legno">[2]Materiali!$B$4:$B$44</definedName>
    <definedName name="elenco_tipo_legno">[2]Materiali!$B$67:$B$68</definedName>
    <definedName name="file" localSheetId="5">'verifica legno hold down'!$S$137:$S$140</definedName>
    <definedName name="file">'verifica legno piastre'!$P$146:$P$149</definedName>
    <definedName name="file2">'verifica legno hold down'!$S$137:$S$140</definedName>
    <definedName name="file22">'verifica legno hold down'!$S$137:$S$148</definedName>
    <definedName name="FILEE">'verifica legno hold down'!$S$137:$S$146</definedName>
    <definedName name="fileee">'verifica legno hold down'!$S$137:$S$140</definedName>
    <definedName name="files">'verifica legno hold down'!$S$137:$S$142</definedName>
    <definedName name="legn" localSheetId="5">'verifica legno hold down'!$P$140:$P$141</definedName>
    <definedName name="legn">'verifica legno piastre'!$P$140:$P$141</definedName>
    <definedName name="legn2">'verifica legno hold down'!$P$140:$P$141</definedName>
    <definedName name="NEVE">'[1]dati nascosti'!$C$22:$C$23</definedName>
    <definedName name="npias">'dati nascosti'!$J$111:$J$114</definedName>
    <definedName name="nsp">'dati nascosti'!$B$3:$B$4</definedName>
    <definedName name="nspl">'dati nascosti'!$C$193:$C$212</definedName>
    <definedName name="NUMHD">'verifica legno hold down'!$B$52:$B$54</definedName>
    <definedName name="pass">'dati nascosti'!$J$3:$J$4</definedName>
    <definedName name="radic">'dati nascosti'!$C$85:$C$93</definedName>
    <definedName name="sn">'dati nascosti'!$E$7:$E$8</definedName>
    <definedName name="solver_adj" localSheetId="8" hidden="1">#REF!</definedName>
    <definedName name="solver_adj" localSheetId="9" hidden="1">#REF!</definedName>
    <definedName name="solver_adj" localSheetId="10" hidden="1">#REF!</definedName>
    <definedName name="solver_adj" localSheetId="11" hidden="1">#REF!</definedName>
    <definedName name="solver_cvg" localSheetId="8" hidden="1">0.0001</definedName>
    <definedName name="solver_cvg" localSheetId="9" hidden="1">0.0001</definedName>
    <definedName name="solver_cvg" localSheetId="10" hidden="1">0.0001</definedName>
    <definedName name="solver_cvg" localSheetId="11" hidden="1">0.0001</definedName>
    <definedName name="solver_drv" localSheetId="8" hidden="1">1</definedName>
    <definedName name="solver_drv" localSheetId="9" hidden="1">1</definedName>
    <definedName name="solver_drv" localSheetId="10" hidden="1">1</definedName>
    <definedName name="solver_drv" localSheetId="11" hidden="1">1</definedName>
    <definedName name="solver_eng" localSheetId="8" hidden="1">1</definedName>
    <definedName name="solver_eng" localSheetId="9" hidden="1">1</definedName>
    <definedName name="solver_eng" localSheetId="10" hidden="1">1</definedName>
    <definedName name="solver_eng" localSheetId="11" hidden="1">1</definedName>
    <definedName name="solver_est" localSheetId="8" hidden="1">1</definedName>
    <definedName name="solver_est" localSheetId="9" hidden="1">1</definedName>
    <definedName name="solver_est" localSheetId="10" hidden="1">1</definedName>
    <definedName name="solver_est" localSheetId="11" hidden="1">1</definedName>
    <definedName name="solver_itr" localSheetId="8" hidden="1">2147483647</definedName>
    <definedName name="solver_itr" localSheetId="9" hidden="1">2147483647</definedName>
    <definedName name="solver_itr" localSheetId="10" hidden="1">2147483647</definedName>
    <definedName name="solver_itr" localSheetId="11" hidden="1">2147483647</definedName>
    <definedName name="solver_lhs1" localSheetId="8" hidden="1">#REF!</definedName>
    <definedName name="solver_lhs1" localSheetId="9" hidden="1">#REF!</definedName>
    <definedName name="solver_lhs1" localSheetId="10" hidden="1">#REF!</definedName>
    <definedName name="solver_lhs1" localSheetId="11" hidden="1">#REF!</definedName>
    <definedName name="solver_lhs2" localSheetId="8" hidden="1">'ver pressoflex 6p C2 DCpowe'!$M$40</definedName>
    <definedName name="solver_lhs2" localSheetId="9" hidden="1">'ver pressoflex 6p C2 DCpowe_2'!$M$40</definedName>
    <definedName name="solver_lhs2" localSheetId="10" hidden="1">'ver pressoflex 6p C3 DCpowe'!$M$40</definedName>
    <definedName name="solver_lhs2" localSheetId="11" hidden="1">'ver pressoflex 6p C3 DCpowe_2'!$M$40</definedName>
    <definedName name="solver_lhs3" localSheetId="8" hidden="1">'ver pressoflex 6p C2 DCpowe'!$M$25</definedName>
    <definedName name="solver_lhs3" localSheetId="9" hidden="1">'ver pressoflex 6p C2 DCpowe_2'!$M$25</definedName>
    <definedName name="solver_lhs3" localSheetId="10" hidden="1">'ver pressoflex 6p C3 DCpowe'!$M$25</definedName>
    <definedName name="solver_lhs3" localSheetId="11" hidden="1">'ver pressoflex 6p C3 DCpowe_2'!$M$25</definedName>
    <definedName name="solver_lhs4" localSheetId="8" hidden="1">'ver pressoflex 6p C2 DCpowe'!$M$26:$M$28</definedName>
    <definedName name="solver_lhs4" localSheetId="9" hidden="1">'ver pressoflex 6p C2 DCpowe_2'!$M$26:$M$28</definedName>
    <definedName name="solver_lhs4" localSheetId="10" hidden="1">'ver pressoflex 6p C3 DCpowe'!$M$26:$M$28</definedName>
    <definedName name="solver_lhs4" localSheetId="11" hidden="1">'ver pressoflex 6p C3 DCpowe_2'!$M$26:$M$28</definedName>
    <definedName name="solver_lhs5" localSheetId="8" hidden="1">'ver pressoflex 6p C2 DCpowe'!$M$28</definedName>
    <definedName name="solver_lhs5" localSheetId="9" hidden="1">'ver pressoflex 6p C2 DCpowe_2'!$M$28</definedName>
    <definedName name="solver_lhs5" localSheetId="10" hidden="1">'ver pressoflex 6p C3 DCpowe'!$M$28</definedName>
    <definedName name="solver_lhs5" localSheetId="11" hidden="1">'ver pressoflex 6p C3 DCpowe_2'!$M$28</definedName>
    <definedName name="solver_lhs6" localSheetId="8" hidden="1">'ver pressoflex 6p C2 DCpowe'!$M$28</definedName>
    <definedName name="solver_lhs6" localSheetId="9" hidden="1">'ver pressoflex 6p C2 DCpowe_2'!$M$28</definedName>
    <definedName name="solver_lhs6" localSheetId="10" hidden="1">'ver pressoflex 6p C3 DCpowe'!$M$28</definedName>
    <definedName name="solver_lhs6" localSheetId="11" hidden="1">'ver pressoflex 6p C3 DCpowe_2'!$M$28</definedName>
    <definedName name="solver_mip" localSheetId="8" hidden="1">2147483647</definedName>
    <definedName name="solver_mip" localSheetId="9" hidden="1">2147483647</definedName>
    <definedName name="solver_mip" localSheetId="10" hidden="1">2147483647</definedName>
    <definedName name="solver_mip" localSheetId="11" hidden="1">2147483647</definedName>
    <definedName name="solver_mni" localSheetId="8" hidden="1">30</definedName>
    <definedName name="solver_mni" localSheetId="9" hidden="1">30</definedName>
    <definedName name="solver_mni" localSheetId="10" hidden="1">30</definedName>
    <definedName name="solver_mni" localSheetId="11" hidden="1">30</definedName>
    <definedName name="solver_mrt" localSheetId="8" hidden="1">0.075</definedName>
    <definedName name="solver_mrt" localSheetId="9" hidden="1">0.075</definedName>
    <definedName name="solver_mrt" localSheetId="10" hidden="1">0.075</definedName>
    <definedName name="solver_mrt" localSheetId="11" hidden="1">0.075</definedName>
    <definedName name="solver_msl" localSheetId="8" hidden="1">2</definedName>
    <definedName name="solver_msl" localSheetId="9" hidden="1">2</definedName>
    <definedName name="solver_msl" localSheetId="10" hidden="1">2</definedName>
    <definedName name="solver_msl" localSheetId="11" hidden="1">2</definedName>
    <definedName name="solver_neg" localSheetId="8" hidden="1">1</definedName>
    <definedName name="solver_neg" localSheetId="9" hidden="1">1</definedName>
    <definedName name="solver_neg" localSheetId="10" hidden="1">1</definedName>
    <definedName name="solver_neg" localSheetId="11" hidden="1">1</definedName>
    <definedName name="solver_nod" localSheetId="8" hidden="1">2147483647</definedName>
    <definedName name="solver_nod" localSheetId="9" hidden="1">2147483647</definedName>
    <definedName name="solver_nod" localSheetId="10" hidden="1">2147483647</definedName>
    <definedName name="solver_nod" localSheetId="11" hidden="1">2147483647</definedName>
    <definedName name="solver_num" localSheetId="8" hidden="1">1</definedName>
    <definedName name="solver_num" localSheetId="9" hidden="1">1</definedName>
    <definedName name="solver_num" localSheetId="10" hidden="1">1</definedName>
    <definedName name="solver_num" localSheetId="11" hidden="1">1</definedName>
    <definedName name="solver_nwt" localSheetId="8" hidden="1">1</definedName>
    <definedName name="solver_nwt" localSheetId="9" hidden="1">1</definedName>
    <definedName name="solver_nwt" localSheetId="10" hidden="1">1</definedName>
    <definedName name="solver_nwt" localSheetId="11" hidden="1">1</definedName>
    <definedName name="solver_opt" localSheetId="8" hidden="1">#REF!</definedName>
    <definedName name="solver_opt" localSheetId="9" hidden="1">#REF!</definedName>
    <definedName name="solver_opt" localSheetId="10" hidden="1">#REF!</definedName>
    <definedName name="solver_opt" localSheetId="11" hidden="1">#REF!</definedName>
    <definedName name="solver_pre" localSheetId="8" hidden="1">0.000001</definedName>
    <definedName name="solver_pre" localSheetId="9" hidden="1">0.000001</definedName>
    <definedName name="solver_pre" localSheetId="10" hidden="1">0.000001</definedName>
    <definedName name="solver_pre" localSheetId="11" hidden="1">0.000001</definedName>
    <definedName name="solver_rbv" localSheetId="8" hidden="1">1</definedName>
    <definedName name="solver_rbv" localSheetId="9" hidden="1">1</definedName>
    <definedName name="solver_rbv" localSheetId="10" hidden="1">1</definedName>
    <definedName name="solver_rbv" localSheetId="11" hidden="1">1</definedName>
    <definedName name="solver_rel1" localSheetId="8" hidden="1">2</definedName>
    <definedName name="solver_rel1" localSheetId="9" hidden="1">2</definedName>
    <definedName name="solver_rel1" localSheetId="10" hidden="1">2</definedName>
    <definedName name="solver_rel1" localSheetId="11" hidden="1">2</definedName>
    <definedName name="solver_rel2" localSheetId="8" hidden="1">2</definedName>
    <definedName name="solver_rel2" localSheetId="9" hidden="1">2</definedName>
    <definedName name="solver_rel2" localSheetId="10" hidden="1">2</definedName>
    <definedName name="solver_rel2" localSheetId="11" hidden="1">2</definedName>
    <definedName name="solver_rel3" localSheetId="8" hidden="1">1</definedName>
    <definedName name="solver_rel3" localSheetId="9" hidden="1">1</definedName>
    <definedName name="solver_rel3" localSheetId="10" hidden="1">1</definedName>
    <definedName name="solver_rel3" localSheetId="11" hidden="1">1</definedName>
    <definedName name="solver_rel4" localSheetId="8" hidden="1">3</definedName>
    <definedName name="solver_rel4" localSheetId="9" hidden="1">3</definedName>
    <definedName name="solver_rel4" localSheetId="10" hidden="1">3</definedName>
    <definedName name="solver_rel4" localSheetId="11" hidden="1">3</definedName>
    <definedName name="solver_rel5" localSheetId="8" hidden="1">3</definedName>
    <definedName name="solver_rel5" localSheetId="9" hidden="1">3</definedName>
    <definedName name="solver_rel5" localSheetId="10" hidden="1">3</definedName>
    <definedName name="solver_rel5" localSheetId="11" hidden="1">3</definedName>
    <definedName name="solver_rel6" localSheetId="8" hidden="1">3</definedName>
    <definedName name="solver_rel6" localSheetId="9" hidden="1">3</definedName>
    <definedName name="solver_rel6" localSheetId="10" hidden="1">3</definedName>
    <definedName name="solver_rel6" localSheetId="11" hidden="1">3</definedName>
    <definedName name="solver_rhs1" localSheetId="8" hidden="1">0</definedName>
    <definedName name="solver_rhs1" localSheetId="9" hidden="1">0</definedName>
    <definedName name="solver_rhs1" localSheetId="10" hidden="1">0</definedName>
    <definedName name="solver_rhs1" localSheetId="11" hidden="1">0</definedName>
    <definedName name="solver_rhs2" localSheetId="8" hidden="1">0</definedName>
    <definedName name="solver_rhs2" localSheetId="9" hidden="1">0</definedName>
    <definedName name="solver_rhs2" localSheetId="10" hidden="1">0</definedName>
    <definedName name="solver_rhs2" localSheetId="11" hidden="1">0</definedName>
    <definedName name="solver_rhs3" localSheetId="8" hidden="1">0</definedName>
    <definedName name="solver_rhs3" localSheetId="9" hidden="1">0</definedName>
    <definedName name="solver_rhs3" localSheetId="10" hidden="1">0</definedName>
    <definedName name="solver_rhs3" localSheetId="11" hidden="1">0</definedName>
    <definedName name="solver_rhs4" localSheetId="8" hidden="1">0</definedName>
    <definedName name="solver_rhs4" localSheetId="9" hidden="1">0</definedName>
    <definedName name="solver_rhs4" localSheetId="10" hidden="1">0</definedName>
    <definedName name="solver_rhs4" localSheetId="11" hidden="1">0</definedName>
    <definedName name="solver_rhs5" localSheetId="8" hidden="1">0</definedName>
    <definedName name="solver_rhs5" localSheetId="9" hidden="1">0</definedName>
    <definedName name="solver_rhs5" localSheetId="10" hidden="1">0</definedName>
    <definedName name="solver_rhs5" localSheetId="11" hidden="1">0</definedName>
    <definedName name="solver_rhs6" localSheetId="8" hidden="1">0</definedName>
    <definedName name="solver_rhs6" localSheetId="9" hidden="1">0</definedName>
    <definedName name="solver_rhs6" localSheetId="10" hidden="1">0</definedName>
    <definedName name="solver_rhs6" localSheetId="11" hidden="1">0</definedName>
    <definedName name="solver_rlx" localSheetId="8" hidden="1">2</definedName>
    <definedName name="solver_rlx" localSheetId="9" hidden="1">2</definedName>
    <definedName name="solver_rlx" localSheetId="10" hidden="1">2</definedName>
    <definedName name="solver_rlx" localSheetId="11" hidden="1">2</definedName>
    <definedName name="solver_rsd" localSheetId="8" hidden="1">0</definedName>
    <definedName name="solver_rsd" localSheetId="9" hidden="1">0</definedName>
    <definedName name="solver_rsd" localSheetId="10" hidden="1">0</definedName>
    <definedName name="solver_rsd" localSheetId="11" hidden="1">0</definedName>
    <definedName name="solver_scl" localSheetId="8" hidden="1">1</definedName>
    <definedName name="solver_scl" localSheetId="9" hidden="1">1</definedName>
    <definedName name="solver_scl" localSheetId="10" hidden="1">1</definedName>
    <definedName name="solver_scl" localSheetId="11" hidden="1">1</definedName>
    <definedName name="solver_sho" localSheetId="8" hidden="1">2</definedName>
    <definedName name="solver_sho" localSheetId="9" hidden="1">2</definedName>
    <definedName name="solver_sho" localSheetId="10" hidden="1">2</definedName>
    <definedName name="solver_sho" localSheetId="11" hidden="1">2</definedName>
    <definedName name="solver_ssz" localSheetId="8" hidden="1">100</definedName>
    <definedName name="solver_ssz" localSheetId="9" hidden="1">100</definedName>
    <definedName name="solver_ssz" localSheetId="10" hidden="1">100</definedName>
    <definedName name="solver_ssz" localSheetId="11" hidden="1">100</definedName>
    <definedName name="solver_tim" localSheetId="8" hidden="1">2147483647</definedName>
    <definedName name="solver_tim" localSheetId="9" hidden="1">2147483647</definedName>
    <definedName name="solver_tim" localSheetId="10" hidden="1">2147483647</definedName>
    <definedName name="solver_tim" localSheetId="11" hidden="1">2147483647</definedName>
    <definedName name="solver_tol" localSheetId="8" hidden="1">0.01</definedName>
    <definedName name="solver_tol" localSheetId="9" hidden="1">0.01</definedName>
    <definedName name="solver_tol" localSheetId="10" hidden="1">0.01</definedName>
    <definedName name="solver_tol" localSheetId="11" hidden="1">0.01</definedName>
    <definedName name="solver_typ" localSheetId="8" hidden="1">1</definedName>
    <definedName name="solver_typ" localSheetId="9" hidden="1">1</definedName>
    <definedName name="solver_typ" localSheetId="10" hidden="1">1</definedName>
    <definedName name="solver_typ" localSheetId="11" hidden="1">1</definedName>
    <definedName name="solver_val" localSheetId="8" hidden="1">0</definedName>
    <definedName name="solver_val" localSheetId="9" hidden="1">0</definedName>
    <definedName name="solver_val" localSheetId="10" hidden="1">0</definedName>
    <definedName name="solver_val" localSheetId="11" hidden="1">0</definedName>
    <definedName name="solver_ver" localSheetId="8" hidden="1">3</definedName>
    <definedName name="solver_ver" localSheetId="9" hidden="1">3</definedName>
    <definedName name="solver_ver" localSheetId="10" hidden="1">3</definedName>
    <definedName name="solver_ver" localSheetId="11" hidden="1">3</definedName>
    <definedName name="tab_gammaM" localSheetId="5">'verifica legno hold down'!$A$69:$C$70</definedName>
    <definedName name="tab_gammaM">'verifica legno piastre'!$A$69:$C$70</definedName>
    <definedName name="tab_kdef" localSheetId="5">'verifica legno hold down'!$I$69:$K$70</definedName>
    <definedName name="tab_kdef">'verifica legno piastre'!$I$69:$K$70</definedName>
    <definedName name="tab_kmod" localSheetId="5">'verifica legno hold down'!$I$62:$M$64</definedName>
    <definedName name="tab_kmod">'verifica legno piastre'!$I$62:$M$64</definedName>
    <definedName name="tab_legno" localSheetId="5">'verifica legno hold down'!$A$4:$M$44</definedName>
    <definedName name="tab_legno">'verifica legno piastre'!$A$4:$M$44</definedName>
    <definedName name="tiphold">'verifica legno hold down'!$P$151:$P$152</definedName>
    <definedName name="tiplegn" localSheetId="5">'verifica legno hold down'!$C$71:$C$72</definedName>
    <definedName name="tiplegn">'verifica legno piastre'!$C$71:$C$72</definedName>
    <definedName name="tipochvi" localSheetId="5">'verifica legno hold down'!$B$126:$B$130</definedName>
    <definedName name="tipochvi">'verifica legno piastre'!$B$126:$B$130</definedName>
    <definedName name="tipochvi2">'verifica legno hold down'!$B$126:$B$130</definedName>
    <definedName name="tipochvit" localSheetId="5">'verifica legno hold down'!$B$126:$B$133</definedName>
    <definedName name="tipochvit">'verifica legno piastre'!$B$126:$B$133</definedName>
    <definedName name="tipochviU">'verifica legno piastre'!$P$123:$P$128</definedName>
    <definedName name="tipoferr" localSheetId="14">'INPUT DATI'!#REF!</definedName>
    <definedName name="tipoferr" localSheetId="9">'INPUT DATI'!#REF!</definedName>
    <definedName name="tipoferr" localSheetId="11">'INPUT DATI'!#REF!</definedName>
    <definedName name="tipoferr" localSheetId="5">'INPUT DATI'!#REF!</definedName>
    <definedName name="tipoferr">'INPUT DATI'!#REF!</definedName>
    <definedName name="Z_1AD4E0FC_1F19_4717_A26A_F34897CA398D_.wvu.PrintArea" localSheetId="0" hidden="1">INTRO!$A$1:$J$50</definedName>
    <definedName name="Z_1AD4E0FC_1F19_4717_A26A_F34897CA398D_.wvu.PrintArea" localSheetId="15" hidden="1">'RIEPILOGO CARPENTERIE'!$B$1:$J$117</definedName>
    <definedName name="Z_1AD4E0FC_1F19_4717_A26A_F34897CA398D_.wvu.Rows" localSheetId="15" hidden="1">'RIEPILOGO CARPENTERIE'!$37:$47</definedName>
    <definedName name="Z_659DD865_8260_446D_8180_AF8DBA05697B_.wvu.PrintArea" localSheetId="0" hidden="1">INTRO!$A$1:$J$50</definedName>
    <definedName name="Z_659DD865_8260_446D_8180_AF8DBA05697B_.wvu.PrintArea" localSheetId="15" hidden="1">'RIEPILOGO CARPENTERIE'!$B$1:$J$117</definedName>
    <definedName name="Z_659DD865_8260_446D_8180_AF8DBA05697B_.wvu.Rows" localSheetId="15" hidden="1">'RIEPILOGO CARPENTERIE'!$37:$47</definedName>
    <definedName name="Z_CAA96DF9_7449_4441_BC51_83D4587E103F_.wvu.PrintArea" localSheetId="0" hidden="1">INTRO!$A$1:$J$50</definedName>
  </definedNames>
  <calcPr calcId="162913"/>
  <customWorkbookViews>
    <customWorkbookView name="Davide Cicchini - Visualizzazione personale" guid="{659DD865-8260-446D-8180-AF8DBA05697B}" mergeInterval="0" personalView="1" maximized="1" xWindow="1912" yWindow="-8" windowWidth="1936" windowHeight="1056" tabRatio="756" activeSheetId="1"/>
    <customWorkbookView name="Utente - Visualizzazione personale" guid="{CAA96DF9-7449-4441-BC51-83D4587E103F}" mergeInterval="0" personalView="1" maximized="1" xWindow="1911" yWindow="-9" windowWidth="1938" windowHeight="1098" tabRatio="748" activeSheetId="1"/>
    <customWorkbookView name="Davide - Visualizzazione personale" guid="{1AD4E0FC-1F19-4717-A26A-F34897CA398D}" mergeInterval="0" personalView="1" maximized="1" xWindow="1358" yWindow="-29" windowWidth="1936" windowHeight="1056" tabRatio="75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23" i="8" l="1"/>
  <c r="E184" i="3" l="1"/>
  <c r="B187" i="3"/>
  <c r="I183" i="8"/>
  <c r="L52" i="8" s="1"/>
  <c r="K20" i="2"/>
  <c r="V175" i="5" l="1"/>
  <c r="Y177" i="5" s="1"/>
  <c r="U146" i="5"/>
  <c r="Y175" i="5" l="1"/>
  <c r="V174" i="5"/>
  <c r="Y174" i="5"/>
  <c r="H39" i="2"/>
  <c r="B48" i="3"/>
  <c r="Y178" i="5" l="1"/>
  <c r="Y179" i="5" s="1"/>
  <c r="Y180" i="5" s="1"/>
  <c r="Y181" i="5" s="1"/>
  <c r="Y182" i="5" s="1"/>
  <c r="Y176" i="5"/>
  <c r="B154" i="3"/>
  <c r="B137" i="3"/>
  <c r="B147" i="3"/>
  <c r="G9" i="12" l="1"/>
  <c r="G8" i="12"/>
  <c r="G7" i="12"/>
  <c r="G9" i="11"/>
  <c r="G8" i="11"/>
  <c r="G7" i="11"/>
  <c r="G9" i="10"/>
  <c r="G8" i="10"/>
  <c r="G7" i="10"/>
  <c r="W41" i="9"/>
  <c r="W40" i="9"/>
  <c r="W38" i="9"/>
  <c r="W39" i="9"/>
  <c r="W37" i="9"/>
  <c r="W36" i="9"/>
  <c r="W31" i="9"/>
  <c r="AA31" i="9" s="1"/>
  <c r="G10" i="9" s="1"/>
  <c r="G10" i="10" s="1"/>
  <c r="V31" i="9"/>
  <c r="V37" i="9" s="1"/>
  <c r="U31" i="9"/>
  <c r="V41" i="9" s="1"/>
  <c r="V40" i="9" l="1"/>
  <c r="V39" i="9"/>
  <c r="V38" i="9"/>
  <c r="Y31" i="9" s="1"/>
  <c r="G17" i="9" s="1"/>
  <c r="V36" i="9"/>
  <c r="Z31" i="9"/>
  <c r="G16" i="9" s="1"/>
  <c r="C88" i="13"/>
  <c r="M8" i="10"/>
  <c r="M9" i="10" s="1"/>
  <c r="M9" i="12" s="1"/>
  <c r="G16" i="11" l="1"/>
  <c r="G16" i="12"/>
  <c r="G16" i="10"/>
  <c r="G17" i="10"/>
  <c r="G17" i="11"/>
  <c r="G17" i="12"/>
  <c r="M8" i="12"/>
  <c r="M10" i="10" l="1"/>
  <c r="M10" i="12" s="1"/>
  <c r="C59" i="12"/>
  <c r="C60" i="12" s="1"/>
  <c r="K56" i="12"/>
  <c r="L56" i="12" s="1"/>
  <c r="M56" i="12" s="1"/>
  <c r="N56" i="12" s="1"/>
  <c r="O56" i="12" s="1"/>
  <c r="P56" i="12" s="1"/>
  <c r="Q56" i="12" s="1"/>
  <c r="R56" i="12" s="1"/>
  <c r="S56" i="12" s="1"/>
  <c r="T56" i="12" s="1"/>
  <c r="U56" i="12" s="1"/>
  <c r="V56" i="12" s="1"/>
  <c r="W56" i="12" s="1"/>
  <c r="X56" i="12" s="1"/>
  <c r="Y56" i="12" s="1"/>
  <c r="Z56" i="12" s="1"/>
  <c r="AA56" i="12" s="1"/>
  <c r="J46" i="12"/>
  <c r="K46" i="12" s="1"/>
  <c r="L46" i="12" s="1"/>
  <c r="M46" i="12" s="1"/>
  <c r="N46" i="12" s="1"/>
  <c r="O46" i="12" s="1"/>
  <c r="P46" i="12" s="1"/>
  <c r="Q46" i="12" s="1"/>
  <c r="R46" i="12" s="1"/>
  <c r="S46" i="12" s="1"/>
  <c r="T46" i="12" s="1"/>
  <c r="U46" i="12" s="1"/>
  <c r="V46" i="12" s="1"/>
  <c r="W46" i="12" s="1"/>
  <c r="X46" i="12" s="1"/>
  <c r="Y46" i="12" s="1"/>
  <c r="Z46" i="12" s="1"/>
  <c r="Q13" i="12"/>
  <c r="Q12" i="12"/>
  <c r="Q11" i="12"/>
  <c r="Q10" i="12"/>
  <c r="Q9" i="12"/>
  <c r="Q8" i="12"/>
  <c r="P3" i="12"/>
  <c r="C53" i="12" s="1"/>
  <c r="M3" i="12"/>
  <c r="J3" i="12"/>
  <c r="C59" i="10"/>
  <c r="C60" i="10" s="1"/>
  <c r="C61" i="10" s="1"/>
  <c r="C62" i="10" s="1"/>
  <c r="C63" i="10" s="1"/>
  <c r="C64" i="10" s="1"/>
  <c r="C65" i="10" s="1"/>
  <c r="C66" i="10" s="1"/>
  <c r="C67" i="10" s="1"/>
  <c r="K56" i="10"/>
  <c r="L56" i="10" s="1"/>
  <c r="M56" i="10" s="1"/>
  <c r="N56" i="10" s="1"/>
  <c r="O56" i="10" s="1"/>
  <c r="P56" i="10" s="1"/>
  <c r="Q56" i="10" s="1"/>
  <c r="R56" i="10" s="1"/>
  <c r="S56" i="10" s="1"/>
  <c r="T56" i="10" s="1"/>
  <c r="U56" i="10" s="1"/>
  <c r="V56" i="10" s="1"/>
  <c r="W56" i="10" s="1"/>
  <c r="X56" i="10" s="1"/>
  <c r="Y56" i="10" s="1"/>
  <c r="Z56" i="10" s="1"/>
  <c r="AA56" i="10" s="1"/>
  <c r="AB56" i="10" s="1"/>
  <c r="AC56" i="10" s="1"/>
  <c r="AD56" i="10" s="1"/>
  <c r="AE56" i="10" s="1"/>
  <c r="AF56" i="10" s="1"/>
  <c r="J46" i="10"/>
  <c r="K46" i="10" s="1"/>
  <c r="L46" i="10" s="1"/>
  <c r="M46" i="10" s="1"/>
  <c r="N46" i="10" s="1"/>
  <c r="O46" i="10" s="1"/>
  <c r="P46" i="10" s="1"/>
  <c r="Q46" i="10" s="1"/>
  <c r="R46" i="10" s="1"/>
  <c r="S46" i="10" s="1"/>
  <c r="T46" i="10" s="1"/>
  <c r="U46" i="10" s="1"/>
  <c r="V46" i="10" s="1"/>
  <c r="W46" i="10" s="1"/>
  <c r="X46" i="10" s="1"/>
  <c r="Y46" i="10" s="1"/>
  <c r="Z46" i="10" s="1"/>
  <c r="AA46" i="10" s="1"/>
  <c r="AB46" i="10" s="1"/>
  <c r="AC46" i="10" s="1"/>
  <c r="AD46" i="10" s="1"/>
  <c r="AE46" i="10" s="1"/>
  <c r="K16" i="10"/>
  <c r="Q13" i="10"/>
  <c r="Q12" i="10"/>
  <c r="Q11" i="10"/>
  <c r="Q10" i="10"/>
  <c r="Q9" i="10"/>
  <c r="Q8" i="10"/>
  <c r="P3" i="10"/>
  <c r="C53" i="10" s="1"/>
  <c r="M3" i="10"/>
  <c r="J3" i="10"/>
  <c r="L120" i="2"/>
  <c r="L119" i="2"/>
  <c r="C61" i="12" l="1"/>
  <c r="C62" i="12" s="1"/>
  <c r="C63" i="12" s="1"/>
  <c r="C64" i="12" s="1"/>
  <c r="C68" i="10"/>
  <c r="C69" i="10" s="1"/>
  <c r="C70" i="10" s="1"/>
  <c r="C71" i="10" s="1"/>
  <c r="J3" i="9"/>
  <c r="C65" i="12" l="1"/>
  <c r="C72" i="10"/>
  <c r="T149" i="5"/>
  <c r="S149" i="5" s="1"/>
  <c r="T146" i="5"/>
  <c r="S146" i="5" s="1"/>
  <c r="C66" i="12" l="1"/>
  <c r="C73" i="10"/>
  <c r="G50" i="16"/>
  <c r="F6" i="16"/>
  <c r="I57" i="15"/>
  <c r="C67" i="12" l="1"/>
  <c r="C74" i="10"/>
  <c r="I224" i="14"/>
  <c r="I348" i="3"/>
  <c r="D270" i="15"/>
  <c r="G270" i="15"/>
  <c r="H222" i="3"/>
  <c r="H270" i="15" s="1"/>
  <c r="U150" i="5"/>
  <c r="U151" i="5"/>
  <c r="U149" i="5"/>
  <c r="U148" i="5"/>
  <c r="U147" i="5"/>
  <c r="C68" i="12" l="1"/>
  <c r="C75" i="10"/>
  <c r="Q146" i="5"/>
  <c r="R45" i="13"/>
  <c r="R37" i="13"/>
  <c r="I419" i="15"/>
  <c r="I409" i="15"/>
  <c r="C194" i="8"/>
  <c r="C195" i="8" s="1"/>
  <c r="C196" i="8" s="1"/>
  <c r="C197" i="8" s="1"/>
  <c r="C198" i="8" s="1"/>
  <c r="C199" i="8" s="1"/>
  <c r="C200" i="8" s="1"/>
  <c r="C201" i="8" s="1"/>
  <c r="C202" i="8" s="1"/>
  <c r="C203" i="8" s="1"/>
  <c r="C204" i="8" s="1"/>
  <c r="C205" i="8" s="1"/>
  <c r="C206" i="8" s="1"/>
  <c r="C207" i="8" s="1"/>
  <c r="C208" i="8" s="1"/>
  <c r="C209" i="8" s="1"/>
  <c r="C210" i="8" s="1"/>
  <c r="C211" i="8" s="1"/>
  <c r="C212" i="8" s="1"/>
  <c r="G23" i="2"/>
  <c r="C69" i="12" l="1"/>
  <c r="C76" i="10"/>
  <c r="B210" i="15"/>
  <c r="B202" i="15"/>
  <c r="B129" i="3"/>
  <c r="B181" i="15" s="1"/>
  <c r="B190" i="15"/>
  <c r="C70" i="12" l="1"/>
  <c r="C77" i="10"/>
  <c r="H78" i="15"/>
  <c r="H77" i="15"/>
  <c r="H76" i="15"/>
  <c r="B245" i="15"/>
  <c r="B241" i="15"/>
  <c r="I389" i="15"/>
  <c r="I380" i="15"/>
  <c r="I369" i="15"/>
  <c r="I360" i="15"/>
  <c r="I242" i="15"/>
  <c r="I211" i="15"/>
  <c r="I203" i="15"/>
  <c r="I191" i="15"/>
  <c r="I182" i="15"/>
  <c r="I80" i="15"/>
  <c r="C184" i="3"/>
  <c r="C241" i="15" s="1"/>
  <c r="B79" i="15"/>
  <c r="C222" i="6"/>
  <c r="I90" i="3"/>
  <c r="I246" i="3"/>
  <c r="I245" i="3"/>
  <c r="I89" i="3"/>
  <c r="E146" i="15"/>
  <c r="E314" i="15"/>
  <c r="E246" i="3"/>
  <c r="E90" i="3"/>
  <c r="H224" i="14" l="1"/>
  <c r="C71" i="12"/>
  <c r="C78" i="10"/>
  <c r="F22" i="2"/>
  <c r="D22" i="16"/>
  <c r="C22" i="16"/>
  <c r="C30" i="3"/>
  <c r="C50" i="16" s="1"/>
  <c r="C72" i="12" l="1"/>
  <c r="C79" i="10"/>
  <c r="H360" i="15"/>
  <c r="H419" i="15"/>
  <c r="H409" i="15"/>
  <c r="H191" i="15"/>
  <c r="H389" i="15"/>
  <c r="H80" i="15"/>
  <c r="H182" i="15"/>
  <c r="H242" i="15"/>
  <c r="H203" i="15"/>
  <c r="H211" i="15"/>
  <c r="H380" i="15"/>
  <c r="H369" i="15"/>
  <c r="E6" i="16"/>
  <c r="D6" i="16"/>
  <c r="C6" i="16"/>
  <c r="B6" i="16"/>
  <c r="C4" i="16"/>
  <c r="C73" i="12" l="1"/>
  <c r="C80" i="10"/>
  <c r="J2" i="4"/>
  <c r="I97" i="3"/>
  <c r="C74" i="12" l="1"/>
  <c r="C81" i="10"/>
  <c r="I30" i="14"/>
  <c r="C75" i="12" l="1"/>
  <c r="C82" i="10"/>
  <c r="J138" i="8"/>
  <c r="J139" i="8" s="1"/>
  <c r="J140" i="8" s="1"/>
  <c r="J141" i="8" s="1"/>
  <c r="J142" i="8" s="1"/>
  <c r="H154" i="8"/>
  <c r="H153" i="8"/>
  <c r="H152" i="8"/>
  <c r="H151" i="8"/>
  <c r="H150" i="8"/>
  <c r="H149" i="8"/>
  <c r="H148" i="8"/>
  <c r="H147" i="8"/>
  <c r="H146" i="8"/>
  <c r="H145" i="8"/>
  <c r="V155" i="5"/>
  <c r="I141" i="15" s="1"/>
  <c r="I146" i="15"/>
  <c r="I145" i="15"/>
  <c r="I179" i="15"/>
  <c r="I178" i="15"/>
  <c r="I177" i="15"/>
  <c r="I176" i="15"/>
  <c r="I175" i="15"/>
  <c r="I188" i="15"/>
  <c r="I200" i="15"/>
  <c r="I199" i="15"/>
  <c r="I198" i="15"/>
  <c r="I197" i="15"/>
  <c r="I222" i="15"/>
  <c r="I221" i="15"/>
  <c r="I217" i="15"/>
  <c r="I215" i="15"/>
  <c r="I214" i="15"/>
  <c r="I208" i="15"/>
  <c r="I314" i="15"/>
  <c r="I313" i="15"/>
  <c r="I357" i="15"/>
  <c r="I356" i="15"/>
  <c r="I354" i="15"/>
  <c r="I353" i="15"/>
  <c r="I352" i="15"/>
  <c r="I366" i="15"/>
  <c r="I377" i="15"/>
  <c r="I376" i="15"/>
  <c r="I375" i="15"/>
  <c r="I374" i="15"/>
  <c r="I400" i="15"/>
  <c r="I399" i="15"/>
  <c r="I395" i="15"/>
  <c r="I393" i="15"/>
  <c r="I392" i="15"/>
  <c r="I386" i="15"/>
  <c r="E149" i="15"/>
  <c r="C110" i="15"/>
  <c r="E74" i="3"/>
  <c r="E110" i="15" s="1"/>
  <c r="I53" i="15"/>
  <c r="I50" i="16" s="1"/>
  <c r="C76" i="12" l="1"/>
  <c r="C83" i="10"/>
  <c r="D122" i="5"/>
  <c r="S169" i="5"/>
  <c r="C77" i="12" l="1"/>
  <c r="C84" i="10"/>
  <c r="I30" i="3"/>
  <c r="I122" i="14"/>
  <c r="I29" i="14"/>
  <c r="D10" i="16"/>
  <c r="C78" i="12" l="1"/>
  <c r="C85" i="10"/>
  <c r="I52" i="15"/>
  <c r="H50" i="16"/>
  <c r="I243" i="15"/>
  <c r="I340" i="3"/>
  <c r="I411" i="15" s="1"/>
  <c r="I349" i="3"/>
  <c r="I421" i="15" s="1"/>
  <c r="O44" i="13"/>
  <c r="O42" i="13"/>
  <c r="O43" i="13" s="1"/>
  <c r="I339" i="3"/>
  <c r="D243" i="15"/>
  <c r="H121" i="2"/>
  <c r="O34" i="13"/>
  <c r="O35" i="13" s="1"/>
  <c r="O36" i="13"/>
  <c r="C79" i="12" l="1"/>
  <c r="C86" i="10"/>
  <c r="I420" i="15"/>
  <c r="F22" i="16"/>
  <c r="I410" i="15"/>
  <c r="C80" i="12" l="1"/>
  <c r="C87" i="10"/>
  <c r="I58" i="15"/>
  <c r="I56" i="15"/>
  <c r="I55" i="15"/>
  <c r="I22" i="14"/>
  <c r="I20" i="14"/>
  <c r="F19" i="15"/>
  <c r="I347" i="15"/>
  <c r="I265" i="15"/>
  <c r="I170" i="15"/>
  <c r="I105" i="15"/>
  <c r="I54" i="15"/>
  <c r="I51" i="15"/>
  <c r="I50" i="15"/>
  <c r="I49" i="15"/>
  <c r="I48" i="15"/>
  <c r="I47" i="15"/>
  <c r="I46" i="15"/>
  <c r="C81" i="12" l="1"/>
  <c r="C88" i="10"/>
  <c r="I28" i="14"/>
  <c r="C82" i="12" l="1"/>
  <c r="C89" i="10"/>
  <c r="G30" i="3"/>
  <c r="L126" i="6"/>
  <c r="F131" i="6" s="1"/>
  <c r="K126" i="6"/>
  <c r="E131" i="6" s="1"/>
  <c r="J126" i="6"/>
  <c r="D131" i="6" s="1"/>
  <c r="I126" i="6"/>
  <c r="C131" i="6" s="1"/>
  <c r="L126" i="5"/>
  <c r="F131" i="5" s="1"/>
  <c r="K126" i="5"/>
  <c r="E131" i="5" s="1"/>
  <c r="J126" i="5"/>
  <c r="D131" i="5" s="1"/>
  <c r="I126" i="5"/>
  <c r="C131" i="5" s="1"/>
  <c r="I153" i="3"/>
  <c r="I209" i="15" s="1"/>
  <c r="I159" i="3"/>
  <c r="I216" i="15" s="1"/>
  <c r="I317" i="3"/>
  <c r="I387" i="15" s="1"/>
  <c r="I323" i="3"/>
  <c r="I394" i="15" s="1"/>
  <c r="E222" i="3"/>
  <c r="E270" i="15" s="1"/>
  <c r="C222" i="3"/>
  <c r="C74" i="3"/>
  <c r="F30" i="3"/>
  <c r="F50" i="16" s="1"/>
  <c r="L117" i="2"/>
  <c r="L118" i="2"/>
  <c r="K56" i="9"/>
  <c r="L56" i="9" s="1"/>
  <c r="M56" i="9" s="1"/>
  <c r="N56" i="9" s="1"/>
  <c r="O56" i="9" s="1"/>
  <c r="P56" i="9" s="1"/>
  <c r="Q56" i="9" s="1"/>
  <c r="R56" i="9" s="1"/>
  <c r="S56" i="9" s="1"/>
  <c r="T56" i="9" s="1"/>
  <c r="U56" i="9" s="1"/>
  <c r="V56" i="9" s="1"/>
  <c r="W56" i="9" s="1"/>
  <c r="X56" i="9" s="1"/>
  <c r="Y56" i="9" s="1"/>
  <c r="Z56" i="9" s="1"/>
  <c r="AA56" i="9" s="1"/>
  <c r="AB56" i="9" s="1"/>
  <c r="AC56" i="9" s="1"/>
  <c r="AD56" i="9" s="1"/>
  <c r="AE56" i="9" s="1"/>
  <c r="AF56" i="9" s="1"/>
  <c r="I217" i="3"/>
  <c r="I330" i="3" s="1"/>
  <c r="I401" i="15" s="1"/>
  <c r="C83" i="12" l="1"/>
  <c r="C90" i="10"/>
  <c r="E22" i="16"/>
  <c r="C270" i="15"/>
  <c r="G74" i="3"/>
  <c r="G110" i="15" s="1"/>
  <c r="C10" i="16"/>
  <c r="I331" i="3"/>
  <c r="I402" i="15" s="1"/>
  <c r="I281" i="3"/>
  <c r="I69" i="3"/>
  <c r="C84" i="12" l="1"/>
  <c r="C91" i="10"/>
  <c r="I254" i="3"/>
  <c r="I322" i="15" s="1"/>
  <c r="B327" i="15" s="1"/>
  <c r="C85" i="12" l="1"/>
  <c r="C92" i="10"/>
  <c r="B259" i="3"/>
  <c r="H30" i="3"/>
  <c r="B30" i="3"/>
  <c r="B50" i="16" s="1"/>
  <c r="I298" i="3"/>
  <c r="C86" i="12" l="1"/>
  <c r="C93" i="10"/>
  <c r="I300" i="3"/>
  <c r="I367" i="15" s="1"/>
  <c r="D371" i="15" s="1"/>
  <c r="I365" i="15"/>
  <c r="E202" i="6"/>
  <c r="E203" i="6"/>
  <c r="I310" i="3"/>
  <c r="I171" i="6"/>
  <c r="I309" i="15" s="1"/>
  <c r="I146" i="3"/>
  <c r="I118" i="3"/>
  <c r="I252" i="3"/>
  <c r="F14" i="3" s="1"/>
  <c r="D179" i="6"/>
  <c r="D186" i="6"/>
  <c r="D190" i="6"/>
  <c r="C87" i="12" l="1"/>
  <c r="C94" i="10"/>
  <c r="I201" i="15"/>
  <c r="D205" i="15" s="1"/>
  <c r="D313" i="3"/>
  <c r="I378" i="15"/>
  <c r="D382" i="15" s="1"/>
  <c r="I320" i="15"/>
  <c r="I167" i="3"/>
  <c r="I224" i="15" s="1"/>
  <c r="I166" i="3"/>
  <c r="I223" i="15" s="1"/>
  <c r="B222" i="3"/>
  <c r="I134" i="3"/>
  <c r="D30" i="3"/>
  <c r="D50" i="16" s="1"/>
  <c r="E30" i="3"/>
  <c r="E50" i="16" s="1"/>
  <c r="C88" i="12" l="1"/>
  <c r="C95" i="10"/>
  <c r="B22" i="16"/>
  <c r="B270" i="15"/>
  <c r="I136" i="3"/>
  <c r="I187" i="15"/>
  <c r="I249" i="3"/>
  <c r="I317" i="15" s="1"/>
  <c r="C89" i="12" l="1"/>
  <c r="C96" i="10"/>
  <c r="D139" i="3"/>
  <c r="I189" i="15"/>
  <c r="D193" i="15" s="1"/>
  <c r="D303" i="3"/>
  <c r="F190" i="6"/>
  <c r="S168" i="5"/>
  <c r="C90" i="12" l="1"/>
  <c r="C97" i="10"/>
  <c r="I93" i="3"/>
  <c r="M166" i="5"/>
  <c r="D149" i="3"/>
  <c r="S136" i="6"/>
  <c r="D122" i="6"/>
  <c r="C122" i="6"/>
  <c r="I114" i="6"/>
  <c r="I112" i="6"/>
  <c r="I111" i="6"/>
  <c r="I110" i="6"/>
  <c r="I109" i="6"/>
  <c r="D106" i="6"/>
  <c r="D105" i="6"/>
  <c r="D104" i="6"/>
  <c r="D103" i="6"/>
  <c r="D102" i="6"/>
  <c r="D101" i="6"/>
  <c r="D97" i="6"/>
  <c r="H100" i="6" s="1"/>
  <c r="D95" i="6"/>
  <c r="G100" i="6" s="1"/>
  <c r="I92" i="6"/>
  <c r="I91" i="6"/>
  <c r="B90" i="6"/>
  <c r="I69" i="6"/>
  <c r="S46" i="6"/>
  <c r="R46" i="6"/>
  <c r="Q46" i="6"/>
  <c r="P46" i="6"/>
  <c r="S45" i="6"/>
  <c r="R45" i="6"/>
  <c r="Q45" i="6"/>
  <c r="P45" i="6"/>
  <c r="S44" i="6"/>
  <c r="R44" i="6"/>
  <c r="Q44" i="6"/>
  <c r="P44" i="6"/>
  <c r="S43" i="6"/>
  <c r="R43" i="6"/>
  <c r="Q43" i="6"/>
  <c r="P43" i="6"/>
  <c r="S42" i="6"/>
  <c r="R42" i="6"/>
  <c r="Q42" i="6"/>
  <c r="P42" i="6"/>
  <c r="S41" i="6"/>
  <c r="R41" i="6"/>
  <c r="Q41" i="6"/>
  <c r="P41" i="6"/>
  <c r="S40" i="6"/>
  <c r="R40" i="6"/>
  <c r="Q40" i="6"/>
  <c r="P40" i="6"/>
  <c r="S39" i="6"/>
  <c r="R39" i="6"/>
  <c r="Q39" i="6"/>
  <c r="P39" i="6"/>
  <c r="S38" i="6"/>
  <c r="R38" i="6"/>
  <c r="Q38" i="6"/>
  <c r="P38" i="6"/>
  <c r="S37" i="6"/>
  <c r="R37" i="6"/>
  <c r="Q37" i="6"/>
  <c r="P37" i="6"/>
  <c r="S36" i="6"/>
  <c r="R36" i="6"/>
  <c r="Q36" i="6"/>
  <c r="P36" i="6"/>
  <c r="S35" i="6"/>
  <c r="R35" i="6"/>
  <c r="Q35" i="6"/>
  <c r="P35" i="6"/>
  <c r="S34" i="6"/>
  <c r="R34" i="6"/>
  <c r="Q34" i="6"/>
  <c r="P34" i="6"/>
  <c r="S33" i="6"/>
  <c r="R33" i="6"/>
  <c r="Q33" i="6"/>
  <c r="P33" i="6"/>
  <c r="S32" i="6"/>
  <c r="R32" i="6"/>
  <c r="Q32" i="6"/>
  <c r="P32" i="6"/>
  <c r="S31" i="6"/>
  <c r="R31" i="6"/>
  <c r="Q31" i="6"/>
  <c r="P31" i="6"/>
  <c r="S30" i="6"/>
  <c r="R30" i="6"/>
  <c r="Q30" i="6"/>
  <c r="P30" i="6"/>
  <c r="S29" i="6"/>
  <c r="R29" i="6"/>
  <c r="Q29" i="6"/>
  <c r="P29" i="6"/>
  <c r="S28" i="6"/>
  <c r="R28" i="6"/>
  <c r="Q28" i="6"/>
  <c r="P28" i="6"/>
  <c r="S27" i="6"/>
  <c r="R27" i="6"/>
  <c r="Q27" i="6"/>
  <c r="P27" i="6"/>
  <c r="S26" i="6"/>
  <c r="R26" i="6"/>
  <c r="Q26" i="6"/>
  <c r="P26" i="6"/>
  <c r="S25" i="6"/>
  <c r="R25" i="6"/>
  <c r="Q25" i="6"/>
  <c r="P25" i="6"/>
  <c r="S24" i="6"/>
  <c r="R24" i="6"/>
  <c r="Q24" i="6"/>
  <c r="P24" i="6"/>
  <c r="S23" i="6"/>
  <c r="R23" i="6"/>
  <c r="Q23" i="6"/>
  <c r="P23" i="6"/>
  <c r="S22" i="6"/>
  <c r="R22" i="6"/>
  <c r="Q22" i="6"/>
  <c r="P22" i="6"/>
  <c r="S21" i="6"/>
  <c r="R21" i="6"/>
  <c r="Q21" i="6"/>
  <c r="P21" i="6"/>
  <c r="S20" i="6"/>
  <c r="R20" i="6"/>
  <c r="Q20" i="6"/>
  <c r="P20" i="6"/>
  <c r="S19" i="6"/>
  <c r="R19" i="6"/>
  <c r="Q19" i="6"/>
  <c r="P19" i="6"/>
  <c r="S18" i="6"/>
  <c r="R18" i="6"/>
  <c r="Q18" i="6"/>
  <c r="P18" i="6"/>
  <c r="S17" i="6"/>
  <c r="R17" i="6"/>
  <c r="Q17" i="6"/>
  <c r="P17" i="6"/>
  <c r="S16" i="6"/>
  <c r="R16" i="6"/>
  <c r="Q16" i="6"/>
  <c r="P16" i="6"/>
  <c r="S15" i="6"/>
  <c r="R15" i="6"/>
  <c r="Q15" i="6"/>
  <c r="P15" i="6"/>
  <c r="S14" i="6"/>
  <c r="R14" i="6"/>
  <c r="Q14" i="6"/>
  <c r="P14" i="6"/>
  <c r="S13" i="6"/>
  <c r="R13" i="6"/>
  <c r="Q13" i="6"/>
  <c r="P13" i="6"/>
  <c r="S12" i="6"/>
  <c r="R12" i="6"/>
  <c r="Q12" i="6"/>
  <c r="P12" i="6"/>
  <c r="S11" i="6"/>
  <c r="R11" i="6"/>
  <c r="Q11" i="6"/>
  <c r="P11" i="6"/>
  <c r="S10" i="6"/>
  <c r="R10" i="6"/>
  <c r="Q10" i="6"/>
  <c r="P10" i="6"/>
  <c r="S9" i="6"/>
  <c r="R9" i="6"/>
  <c r="Q9" i="6"/>
  <c r="P9" i="6"/>
  <c r="S8" i="6"/>
  <c r="R8" i="6"/>
  <c r="Q8" i="6"/>
  <c r="P8" i="6"/>
  <c r="S7" i="6"/>
  <c r="R7" i="6"/>
  <c r="Q7" i="6"/>
  <c r="P7" i="6"/>
  <c r="S6" i="6"/>
  <c r="R6" i="6"/>
  <c r="Q6" i="6"/>
  <c r="P6" i="6"/>
  <c r="C122" i="5"/>
  <c r="F127" i="5" s="1"/>
  <c r="K16" i="9"/>
  <c r="S46" i="5"/>
  <c r="R46" i="5"/>
  <c r="S45" i="5"/>
  <c r="R45" i="5"/>
  <c r="S44" i="5"/>
  <c r="R44" i="5"/>
  <c r="S43" i="5"/>
  <c r="R43" i="5"/>
  <c r="S42" i="5"/>
  <c r="R42" i="5"/>
  <c r="S41" i="5"/>
  <c r="R41" i="5"/>
  <c r="S40" i="5"/>
  <c r="R40" i="5"/>
  <c r="S39" i="5"/>
  <c r="R39" i="5"/>
  <c r="S38" i="5"/>
  <c r="R38" i="5"/>
  <c r="S37" i="5"/>
  <c r="R37" i="5"/>
  <c r="S36" i="5"/>
  <c r="R36" i="5"/>
  <c r="S35" i="5"/>
  <c r="R35" i="5"/>
  <c r="S34" i="5"/>
  <c r="R34" i="5"/>
  <c r="S33" i="5"/>
  <c r="R33" i="5"/>
  <c r="S32" i="5"/>
  <c r="R32" i="5"/>
  <c r="S31" i="5"/>
  <c r="R31" i="5"/>
  <c r="S30" i="5"/>
  <c r="R30" i="5"/>
  <c r="S29" i="5"/>
  <c r="R29" i="5"/>
  <c r="S28" i="5"/>
  <c r="R28" i="5"/>
  <c r="S27" i="5"/>
  <c r="R27" i="5"/>
  <c r="S26" i="5"/>
  <c r="R26" i="5"/>
  <c r="S25" i="5"/>
  <c r="R25" i="5"/>
  <c r="S24" i="5"/>
  <c r="R24" i="5"/>
  <c r="S23" i="5"/>
  <c r="R23" i="5"/>
  <c r="S22" i="5"/>
  <c r="R22" i="5"/>
  <c r="S21" i="5"/>
  <c r="R21" i="5"/>
  <c r="S20" i="5"/>
  <c r="R20" i="5"/>
  <c r="S19" i="5"/>
  <c r="R19" i="5"/>
  <c r="S18" i="5"/>
  <c r="R18" i="5"/>
  <c r="S17" i="5"/>
  <c r="R17" i="5"/>
  <c r="S16" i="5"/>
  <c r="R16" i="5"/>
  <c r="S15" i="5"/>
  <c r="R15" i="5"/>
  <c r="S14" i="5"/>
  <c r="R14" i="5"/>
  <c r="S13" i="5"/>
  <c r="R13" i="5"/>
  <c r="S12" i="5"/>
  <c r="R12" i="5"/>
  <c r="S11" i="5"/>
  <c r="R11" i="5"/>
  <c r="S10" i="5"/>
  <c r="R10" i="5"/>
  <c r="S9" i="5"/>
  <c r="R9" i="5"/>
  <c r="S8" i="5"/>
  <c r="R8" i="5"/>
  <c r="S7" i="5"/>
  <c r="R7" i="5"/>
  <c r="S6" i="5"/>
  <c r="R6" i="5"/>
  <c r="B90" i="5"/>
  <c r="I91" i="5"/>
  <c r="I92" i="5"/>
  <c r="D95" i="5"/>
  <c r="D97" i="5"/>
  <c r="H100" i="5" s="1"/>
  <c r="D101" i="5"/>
  <c r="D102" i="5"/>
  <c r="D103" i="5"/>
  <c r="D104" i="5"/>
  <c r="D105" i="5"/>
  <c r="D106" i="5"/>
  <c r="I109" i="5"/>
  <c r="I110" i="5"/>
  <c r="I111" i="5"/>
  <c r="I112" i="5"/>
  <c r="I114"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6" i="5"/>
  <c r="P6" i="5"/>
  <c r="P7"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C91" i="12" l="1"/>
  <c r="C98" i="10"/>
  <c r="I149" i="15"/>
  <c r="C126" i="6"/>
  <c r="F133" i="6"/>
  <c r="G101" i="6"/>
  <c r="H105" i="6"/>
  <c r="G103" i="6"/>
  <c r="H104" i="6"/>
  <c r="H103" i="6"/>
  <c r="G102" i="6"/>
  <c r="G106" i="6"/>
  <c r="C124" i="6"/>
  <c r="H140" i="2" s="1"/>
  <c r="E127" i="6"/>
  <c r="C129" i="6"/>
  <c r="G129" i="6"/>
  <c r="G105" i="6"/>
  <c r="H106" i="6"/>
  <c r="F122" i="6"/>
  <c r="F127" i="6"/>
  <c r="D129" i="6"/>
  <c r="C130" i="6"/>
  <c r="G130" i="6"/>
  <c r="E132" i="6"/>
  <c r="D133" i="6"/>
  <c r="H101" i="6"/>
  <c r="G104" i="6"/>
  <c r="G122" i="6"/>
  <c r="D126" i="6"/>
  <c r="C127" i="6"/>
  <c r="G127" i="6"/>
  <c r="F128" i="6"/>
  <c r="E129" i="6"/>
  <c r="D130" i="6"/>
  <c r="F132" i="6"/>
  <c r="E133" i="6"/>
  <c r="F126" i="6"/>
  <c r="D128" i="6"/>
  <c r="F130" i="6"/>
  <c r="D132" i="6"/>
  <c r="C133" i="6"/>
  <c r="G133" i="6"/>
  <c r="H102" i="6"/>
  <c r="G126" i="6"/>
  <c r="E128" i="6"/>
  <c r="C123" i="6"/>
  <c r="E126" i="6"/>
  <c r="D127" i="6"/>
  <c r="C128" i="6"/>
  <c r="G128" i="6"/>
  <c r="F129" i="6"/>
  <c r="E130" i="6"/>
  <c r="C132" i="6"/>
  <c r="G132" i="6"/>
  <c r="G105" i="5"/>
  <c r="G101" i="5"/>
  <c r="F130" i="5"/>
  <c r="D128" i="5"/>
  <c r="G133" i="5"/>
  <c r="E127" i="5"/>
  <c r="F122" i="5"/>
  <c r="C133" i="5"/>
  <c r="G129" i="5"/>
  <c r="F126" i="5"/>
  <c r="D132" i="5"/>
  <c r="C129" i="5"/>
  <c r="F129" i="5"/>
  <c r="F133" i="5"/>
  <c r="G132" i="5"/>
  <c r="E130" i="5"/>
  <c r="G128" i="5"/>
  <c r="C128" i="5"/>
  <c r="D127" i="5"/>
  <c r="E126" i="5"/>
  <c r="C123" i="5"/>
  <c r="H103" i="5"/>
  <c r="E133" i="5"/>
  <c r="F132" i="5"/>
  <c r="D130" i="5"/>
  <c r="E129" i="5"/>
  <c r="F128" i="5"/>
  <c r="G127" i="5"/>
  <c r="C127" i="5"/>
  <c r="D126" i="5"/>
  <c r="G122" i="5"/>
  <c r="C124" i="5"/>
  <c r="H64" i="2" s="1"/>
  <c r="H86" i="3" s="1"/>
  <c r="G104" i="5"/>
  <c r="C132" i="5"/>
  <c r="H106" i="5"/>
  <c r="H102" i="5"/>
  <c r="D133" i="5"/>
  <c r="E132" i="5"/>
  <c r="G130" i="5"/>
  <c r="C130" i="5"/>
  <c r="D129" i="5"/>
  <c r="E128" i="5"/>
  <c r="G126" i="5"/>
  <c r="C126" i="5"/>
  <c r="G102" i="5"/>
  <c r="H104" i="5"/>
  <c r="G103" i="5"/>
  <c r="G106" i="5"/>
  <c r="H105" i="5"/>
  <c r="H101" i="5"/>
  <c r="G100" i="5"/>
  <c r="I69" i="5"/>
  <c r="C92" i="12" l="1"/>
  <c r="C99" i="10"/>
  <c r="J178" i="5"/>
  <c r="F175" i="5" s="1"/>
  <c r="C149" i="15"/>
  <c r="J238" i="6"/>
  <c r="F235" i="6" s="1"/>
  <c r="I91" i="3"/>
  <c r="J179" i="6"/>
  <c r="J186" i="6" s="1"/>
  <c r="J190" i="6" s="1"/>
  <c r="G189" i="6"/>
  <c r="G185" i="6"/>
  <c r="X168" i="5"/>
  <c r="I243" i="3"/>
  <c r="I311" i="15" s="1"/>
  <c r="I244" i="3"/>
  <c r="I247" i="3"/>
  <c r="F222" i="3" s="1"/>
  <c r="F270" i="15" s="1"/>
  <c r="I88" i="3"/>
  <c r="I87" i="3"/>
  <c r="I143" i="15" s="1"/>
  <c r="H242" i="3"/>
  <c r="H310" i="15" s="1"/>
  <c r="C93" i="3"/>
  <c r="I94" i="3" l="1"/>
  <c r="C93" i="12"/>
  <c r="C100" i="10"/>
  <c r="I92" i="3"/>
  <c r="I148" i="15" s="1"/>
  <c r="I315" i="15"/>
  <c r="I248" i="3"/>
  <c r="I316" i="15" s="1"/>
  <c r="W168" i="5"/>
  <c r="W172" i="5" s="1"/>
  <c r="I142" i="2"/>
  <c r="I312" i="15"/>
  <c r="I66" i="2"/>
  <c r="I144" i="15"/>
  <c r="D92" i="3"/>
  <c r="H142" i="15"/>
  <c r="D148" i="15" s="1"/>
  <c r="I147" i="15"/>
  <c r="F110" i="15" s="1"/>
  <c r="D315" i="15"/>
  <c r="E269" i="15" s="1"/>
  <c r="D316" i="15"/>
  <c r="C317" i="15" s="1"/>
  <c r="I293" i="3"/>
  <c r="I359" i="15" s="1"/>
  <c r="B362" i="15" s="1"/>
  <c r="F74" i="3"/>
  <c r="I250" i="3"/>
  <c r="I301" i="3" s="1"/>
  <c r="I289" i="3"/>
  <c r="I355" i="15" s="1"/>
  <c r="M167" i="6"/>
  <c r="P153" i="5"/>
  <c r="I141" i="2"/>
  <c r="I285" i="3"/>
  <c r="I67" i="2"/>
  <c r="D248" i="3"/>
  <c r="C249" i="3" s="1"/>
  <c r="D247" i="3"/>
  <c r="E221" i="3" s="1"/>
  <c r="C122" i="3"/>
  <c r="D91" i="3"/>
  <c r="E73" i="3" s="1"/>
  <c r="I65" i="2"/>
  <c r="I122" i="3"/>
  <c r="I143" i="2"/>
  <c r="M8" i="9"/>
  <c r="M9" i="9" s="1"/>
  <c r="I95" i="3" l="1"/>
  <c r="J224" i="6"/>
  <c r="C94" i="12"/>
  <c r="C101" i="10"/>
  <c r="I150" i="15"/>
  <c r="I311" i="3"/>
  <c r="I347" i="3" s="1"/>
  <c r="Q45" i="13" s="1"/>
  <c r="O45" i="13" s="1"/>
  <c r="I318" i="15"/>
  <c r="I292" i="3"/>
  <c r="I358" i="15" s="1"/>
  <c r="D362" i="15" s="1"/>
  <c r="I351" i="15"/>
  <c r="C174" i="15"/>
  <c r="I128" i="3"/>
  <c r="I180" i="15" s="1"/>
  <c r="D184" i="15" s="1"/>
  <c r="I174" i="15"/>
  <c r="D147" i="15"/>
  <c r="E109" i="15" s="1"/>
  <c r="I251" i="3"/>
  <c r="I206" i="6" s="1"/>
  <c r="I368" i="15"/>
  <c r="B371" i="15" s="1"/>
  <c r="E355" i="15"/>
  <c r="C351" i="15"/>
  <c r="I318" i="3"/>
  <c r="M10" i="9"/>
  <c r="C285" i="3"/>
  <c r="E289" i="3"/>
  <c r="M8" i="11"/>
  <c r="I23" i="14"/>
  <c r="I24" i="14"/>
  <c r="C210" i="6" l="1"/>
  <c r="I215" i="6" s="1"/>
  <c r="R19" i="10"/>
  <c r="R19" i="12"/>
  <c r="C95" i="12"/>
  <c r="C102" i="10"/>
  <c r="H361" i="15"/>
  <c r="D295" i="3"/>
  <c r="D131" i="3"/>
  <c r="I151" i="15"/>
  <c r="E241" i="6"/>
  <c r="I319" i="15"/>
  <c r="I319" i="3"/>
  <c r="I388" i="15"/>
  <c r="I379" i="15"/>
  <c r="B382" i="15" s="1"/>
  <c r="H381" i="15" s="1"/>
  <c r="H370" i="15"/>
  <c r="I320" i="3"/>
  <c r="B313" i="3"/>
  <c r="R19" i="11"/>
  <c r="M9" i="11"/>
  <c r="B17" i="14"/>
  <c r="C96" i="12" l="1"/>
  <c r="C103" i="10"/>
  <c r="H22" i="16"/>
  <c r="O46" i="13"/>
  <c r="I351" i="3" s="1"/>
  <c r="I325" i="3"/>
  <c r="I396" i="15" s="1"/>
  <c r="I390" i="15"/>
  <c r="I326" i="3"/>
  <c r="I391" i="15"/>
  <c r="B353" i="3"/>
  <c r="I418" i="15"/>
  <c r="B425" i="15" s="1"/>
  <c r="H312" i="3"/>
  <c r="G19" i="3" s="1"/>
  <c r="H36" i="15" s="1"/>
  <c r="H19" i="3"/>
  <c r="I36" i="15" s="1"/>
  <c r="R19" i="9"/>
  <c r="C59" i="9"/>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J46" i="9"/>
  <c r="K46" i="9" s="1"/>
  <c r="L46" i="9" s="1"/>
  <c r="M46" i="9" s="1"/>
  <c r="N46" i="9" s="1"/>
  <c r="O46" i="9" s="1"/>
  <c r="P46" i="9" s="1"/>
  <c r="Q46" i="9" s="1"/>
  <c r="R46" i="9" s="1"/>
  <c r="S46" i="9" s="1"/>
  <c r="T46" i="9" s="1"/>
  <c r="U46" i="9" s="1"/>
  <c r="V46" i="9" s="1"/>
  <c r="W46" i="9" s="1"/>
  <c r="X46" i="9" s="1"/>
  <c r="Y46" i="9" s="1"/>
  <c r="Z46" i="9" s="1"/>
  <c r="AA46" i="9" s="1"/>
  <c r="AB46" i="9" s="1"/>
  <c r="AC46" i="9" s="1"/>
  <c r="AD46" i="9" s="1"/>
  <c r="AE46" i="9" s="1"/>
  <c r="G15" i="9"/>
  <c r="Q13" i="9"/>
  <c r="Q12" i="9"/>
  <c r="Q11" i="9"/>
  <c r="Q10" i="9"/>
  <c r="Q9" i="9"/>
  <c r="Q8" i="9"/>
  <c r="P3" i="9"/>
  <c r="C53" i="9" s="1"/>
  <c r="M3" i="9"/>
  <c r="X171" i="5" l="1"/>
  <c r="G15" i="11"/>
  <c r="G15" i="12"/>
  <c r="R20" i="12" s="1"/>
  <c r="G15" i="10"/>
  <c r="R20" i="10" s="1"/>
  <c r="C97" i="12"/>
  <c r="C104" i="10"/>
  <c r="D353" i="3"/>
  <c r="H23" i="3" s="1"/>
  <c r="I423" i="15"/>
  <c r="D425" i="15" s="1"/>
  <c r="H424" i="15" s="1"/>
  <c r="I350" i="3"/>
  <c r="I422" i="15" s="1"/>
  <c r="I327" i="3"/>
  <c r="G332" i="3" s="1"/>
  <c r="G333" i="3"/>
  <c r="I397" i="15"/>
  <c r="H333" i="3"/>
  <c r="I205" i="6"/>
  <c r="E210" i="6" s="1"/>
  <c r="G208" i="6" s="1"/>
  <c r="R20" i="9"/>
  <c r="M3" i="11"/>
  <c r="Q11" i="11"/>
  <c r="Q10" i="11"/>
  <c r="Q12" i="11"/>
  <c r="Q9" i="11"/>
  <c r="Q8" i="11"/>
  <c r="Q13" i="11"/>
  <c r="F24" i="13"/>
  <c r="R20" i="11"/>
  <c r="P3" i="11"/>
  <c r="C53" i="11" s="1"/>
  <c r="J3" i="11"/>
  <c r="J46" i="11"/>
  <c r="K46" i="11" s="1"/>
  <c r="L46" i="11" s="1"/>
  <c r="M46" i="11" s="1"/>
  <c r="N46" i="11" s="1"/>
  <c r="O46" i="11" s="1"/>
  <c r="P46" i="11" s="1"/>
  <c r="Q46" i="11" s="1"/>
  <c r="R46" i="11" s="1"/>
  <c r="S46" i="11" s="1"/>
  <c r="T46" i="11" s="1"/>
  <c r="U46" i="11" s="1"/>
  <c r="V46" i="11" s="1"/>
  <c r="W46" i="11" s="1"/>
  <c r="X46" i="11" s="1"/>
  <c r="Y46" i="11" s="1"/>
  <c r="Z46" i="11" s="1"/>
  <c r="K56" i="11"/>
  <c r="L56" i="11" s="1"/>
  <c r="M56" i="11" s="1"/>
  <c r="N56" i="11" s="1"/>
  <c r="O56" i="11" s="1"/>
  <c r="P56" i="11" s="1"/>
  <c r="Q56" i="11" s="1"/>
  <c r="R56" i="11" s="1"/>
  <c r="S56" i="11" s="1"/>
  <c r="T56" i="11" s="1"/>
  <c r="U56" i="11" s="1"/>
  <c r="V56" i="11" s="1"/>
  <c r="W56" i="11" s="1"/>
  <c r="X56" i="11" s="1"/>
  <c r="Y56" i="11" s="1"/>
  <c r="Z56" i="11" s="1"/>
  <c r="AA56" i="11" s="1"/>
  <c r="C59" i="11"/>
  <c r="I186" i="3" l="1"/>
  <c r="F260" i="8"/>
  <c r="O11" i="10"/>
  <c r="O9" i="10"/>
  <c r="O13" i="10"/>
  <c r="O12" i="10"/>
  <c r="O10" i="10"/>
  <c r="O8" i="10"/>
  <c r="O11" i="12"/>
  <c r="O9" i="12"/>
  <c r="O10" i="12"/>
  <c r="O13" i="12"/>
  <c r="O8" i="12"/>
  <c r="O12" i="12"/>
  <c r="C98" i="12"/>
  <c r="C105" i="10"/>
  <c r="G22" i="16"/>
  <c r="H352" i="3"/>
  <c r="G23" i="3" s="1"/>
  <c r="H40" i="15" s="1"/>
  <c r="B23" i="3"/>
  <c r="I40" i="15"/>
  <c r="I398" i="15"/>
  <c r="H20" i="3"/>
  <c r="I37" i="15" s="1"/>
  <c r="G20" i="3"/>
  <c r="H37" i="15" s="1"/>
  <c r="H332" i="3"/>
  <c r="G404" i="15"/>
  <c r="H404" i="15"/>
  <c r="O10" i="9"/>
  <c r="O13" i="9"/>
  <c r="O9" i="9"/>
  <c r="O12" i="9"/>
  <c r="O8" i="9"/>
  <c r="O11" i="9"/>
  <c r="O10" i="11"/>
  <c r="O13" i="11"/>
  <c r="O9" i="11"/>
  <c r="O12" i="11"/>
  <c r="O8" i="11"/>
  <c r="O11" i="11"/>
  <c r="C60" i="11"/>
  <c r="K3" i="8"/>
  <c r="I217" i="8" s="1"/>
  <c r="C99" i="12" l="1"/>
  <c r="C106" i="10"/>
  <c r="H403" i="15"/>
  <c r="G403" i="15"/>
  <c r="C61" i="11"/>
  <c r="C133" i="8"/>
  <c r="C100" i="12" l="1"/>
  <c r="C107" i="10"/>
  <c r="F75" i="13"/>
  <c r="F247" i="8" s="1"/>
  <c r="C156" i="8"/>
  <c r="C62" i="11"/>
  <c r="F83" i="13"/>
  <c r="F237" i="8" s="1"/>
  <c r="C101" i="12" l="1"/>
  <c r="C108" i="10"/>
  <c r="C63" i="11"/>
  <c r="I123" i="14"/>
  <c r="I117" i="14"/>
  <c r="I118" i="14"/>
  <c r="I119" i="14" s="1"/>
  <c r="I178" i="8"/>
  <c r="I103" i="14" s="1"/>
  <c r="I179" i="8"/>
  <c r="I180" i="8"/>
  <c r="D101" i="14" s="1"/>
  <c r="I182" i="8"/>
  <c r="B57" i="14" s="1"/>
  <c r="I109" i="14"/>
  <c r="D102" i="14"/>
  <c r="I112" i="14"/>
  <c r="I126" i="14" s="1"/>
  <c r="I111" i="14"/>
  <c r="I125" i="14" s="1"/>
  <c r="I107" i="14"/>
  <c r="I106" i="14"/>
  <c r="I120" i="14" s="1"/>
  <c r="I98" i="14"/>
  <c r="I61" i="14"/>
  <c r="F34" i="14"/>
  <c r="F154" i="8"/>
  <c r="G154" i="8" s="1"/>
  <c r="F153" i="8"/>
  <c r="G153" i="8" s="1"/>
  <c r="F152" i="8"/>
  <c r="G152" i="8" s="1"/>
  <c r="F151" i="8"/>
  <c r="G151" i="8" s="1"/>
  <c r="F150" i="8"/>
  <c r="G150" i="8" s="1"/>
  <c r="F149" i="8"/>
  <c r="G149" i="8" s="1"/>
  <c r="F148" i="8"/>
  <c r="G148" i="8" s="1"/>
  <c r="F147" i="8"/>
  <c r="G147" i="8" s="1"/>
  <c r="F146" i="8"/>
  <c r="G146" i="8" s="1"/>
  <c r="F145" i="8"/>
  <c r="G145" i="8" s="1"/>
  <c r="I27" i="14"/>
  <c r="I25" i="14"/>
  <c r="I377" i="3" s="1"/>
  <c r="I455" i="15" s="1"/>
  <c r="I21" i="14"/>
  <c r="J189" i="5" s="1"/>
  <c r="I19" i="14"/>
  <c r="G3" i="9" l="1"/>
  <c r="M13" i="9" s="1"/>
  <c r="M12" i="9" s="1"/>
  <c r="G3" i="12"/>
  <c r="D101" i="12" s="1"/>
  <c r="G3" i="10"/>
  <c r="D108" i="10" s="1"/>
  <c r="G2" i="10"/>
  <c r="G2" i="12"/>
  <c r="C102" i="12"/>
  <c r="C109" i="10"/>
  <c r="G2" i="11"/>
  <c r="G2" i="9"/>
  <c r="D431" i="9"/>
  <c r="D355" i="9"/>
  <c r="D138" i="9"/>
  <c r="D122" i="9"/>
  <c r="D83" i="9"/>
  <c r="D67" i="9"/>
  <c r="D368" i="9"/>
  <c r="D329" i="9"/>
  <c r="D413" i="9"/>
  <c r="D195" i="9"/>
  <c r="D192" i="9"/>
  <c r="D96" i="9"/>
  <c r="D105" i="9"/>
  <c r="D65" i="9"/>
  <c r="D35" i="14"/>
  <c r="G3" i="11"/>
  <c r="C64" i="11"/>
  <c r="G12" i="8"/>
  <c r="J66" i="14"/>
  <c r="J67" i="14"/>
  <c r="D61" i="14"/>
  <c r="D65" i="14"/>
  <c r="J64" i="14"/>
  <c r="J56" i="14"/>
  <c r="C46" i="14"/>
  <c r="B46" i="14"/>
  <c r="B66" i="14" s="1"/>
  <c r="G10" i="8"/>
  <c r="L48" i="8" s="1"/>
  <c r="D228" i="9" l="1"/>
  <c r="D441" i="9"/>
  <c r="D99" i="9"/>
  <c r="D154" i="9"/>
  <c r="D394" i="9"/>
  <c r="D424" i="9"/>
  <c r="D115" i="9"/>
  <c r="D186" i="9"/>
  <c r="D552" i="9"/>
  <c r="D278" i="9"/>
  <c r="D526" i="9"/>
  <c r="D131" i="9"/>
  <c r="D202" i="9"/>
  <c r="D358" i="9"/>
  <c r="D153" i="9"/>
  <c r="D326" i="9"/>
  <c r="D478" i="9"/>
  <c r="D163" i="9"/>
  <c r="D218" i="9"/>
  <c r="D337" i="9"/>
  <c r="D366" i="9"/>
  <c r="D510" i="9"/>
  <c r="D74" i="9"/>
  <c r="D273" i="9"/>
  <c r="D125" i="9"/>
  <c r="D144" i="9"/>
  <c r="D289" i="9"/>
  <c r="D533" i="9"/>
  <c r="D90" i="9"/>
  <c r="D280" i="9"/>
  <c r="D157" i="9"/>
  <c r="D181" i="9"/>
  <c r="D496" i="9"/>
  <c r="D84" i="9"/>
  <c r="D106" i="9"/>
  <c r="D197" i="9"/>
  <c r="D539" i="9"/>
  <c r="D221" i="9"/>
  <c r="D243" i="9"/>
  <c r="D250" i="9"/>
  <c r="D272" i="9"/>
  <c r="D236" i="9"/>
  <c r="D312" i="9"/>
  <c r="D427" i="9"/>
  <c r="D555" i="9"/>
  <c r="D409" i="9"/>
  <c r="D116" i="9"/>
  <c r="D268" i="9"/>
  <c r="D344" i="9"/>
  <c r="D418" i="9"/>
  <c r="D121" i="9"/>
  <c r="D479" i="9"/>
  <c r="D148" i="9"/>
  <c r="D314" i="9"/>
  <c r="D213" i="9"/>
  <c r="D401" i="9"/>
  <c r="D455" i="9"/>
  <c r="D112" i="9"/>
  <c r="D494" i="9"/>
  <c r="D180" i="9"/>
  <c r="D362" i="9"/>
  <c r="D227" i="9"/>
  <c r="D291" i="9"/>
  <c r="D448" i="9"/>
  <c r="D208" i="9"/>
  <c r="D545" i="9"/>
  <c r="D212" i="9"/>
  <c r="D285" i="9"/>
  <c r="D147" i="9"/>
  <c r="D170" i="9"/>
  <c r="D241" i="9"/>
  <c r="D323" i="9"/>
  <c r="D480" i="9"/>
  <c r="D239" i="9"/>
  <c r="D93" i="9"/>
  <c r="D191" i="9"/>
  <c r="D458" i="9"/>
  <c r="D129" i="9"/>
  <c r="D120" i="9"/>
  <c r="D171" i="9"/>
  <c r="D255" i="9"/>
  <c r="D302" i="9"/>
  <c r="D379" i="9"/>
  <c r="D353" i="9"/>
  <c r="D469" i="9"/>
  <c r="D454" i="9"/>
  <c r="D532" i="9"/>
  <c r="D75" i="9"/>
  <c r="D107" i="9"/>
  <c r="D139" i="9"/>
  <c r="D66" i="9"/>
  <c r="D98" i="9"/>
  <c r="D130" i="9"/>
  <c r="D162" i="9"/>
  <c r="D194" i="9"/>
  <c r="D173" i="9"/>
  <c r="D205" i="9"/>
  <c r="D222" i="9"/>
  <c r="D234" i="9"/>
  <c r="D296" i="9"/>
  <c r="D360" i="9"/>
  <c r="D307" i="9"/>
  <c r="D381" i="9"/>
  <c r="D417" i="9"/>
  <c r="D434" i="9"/>
  <c r="D464" i="9"/>
  <c r="D512" i="9"/>
  <c r="D548" i="9"/>
  <c r="D64" i="9"/>
  <c r="D203" i="9"/>
  <c r="D318" i="9"/>
  <c r="D423" i="9"/>
  <c r="D470" i="9"/>
  <c r="D77" i="9"/>
  <c r="D141" i="9"/>
  <c r="D100" i="9"/>
  <c r="D164" i="9"/>
  <c r="D175" i="9"/>
  <c r="D224" i="9"/>
  <c r="D252" i="9"/>
  <c r="D330" i="9"/>
  <c r="D365" i="9"/>
  <c r="D89" i="9"/>
  <c r="D72" i="9"/>
  <c r="D168" i="9"/>
  <c r="D219" i="9"/>
  <c r="D248" i="9"/>
  <c r="D350" i="9"/>
  <c r="D305" i="9"/>
  <c r="D392" i="9"/>
  <c r="D447" i="9"/>
  <c r="D505" i="9"/>
  <c r="D554" i="9"/>
  <c r="D91" i="9"/>
  <c r="D123" i="9"/>
  <c r="D155" i="9"/>
  <c r="D82" i="9"/>
  <c r="D114" i="9"/>
  <c r="D146" i="9"/>
  <c r="D178" i="9"/>
  <c r="D210" i="9"/>
  <c r="D189" i="9"/>
  <c r="D233" i="9"/>
  <c r="D257" i="9"/>
  <c r="D266" i="9"/>
  <c r="D328" i="9"/>
  <c r="D499" i="9"/>
  <c r="D339" i="9"/>
  <c r="D378" i="9"/>
  <c r="D477" i="9"/>
  <c r="D473" i="9"/>
  <c r="D503" i="9"/>
  <c r="D527" i="9"/>
  <c r="D73" i="9"/>
  <c r="D160" i="9"/>
  <c r="D232" i="9"/>
  <c r="D297" i="9"/>
  <c r="D408" i="9"/>
  <c r="D525" i="9"/>
  <c r="D109" i="9"/>
  <c r="D68" i="9"/>
  <c r="D132" i="9"/>
  <c r="D196" i="9"/>
  <c r="D207" i="9"/>
  <c r="D259" i="9"/>
  <c r="D298" i="9"/>
  <c r="D421" i="9"/>
  <c r="D216" i="9"/>
  <c r="D275" i="9"/>
  <c r="D282" i="9"/>
  <c r="D346" i="9"/>
  <c r="D333" i="9"/>
  <c r="D516" i="9"/>
  <c r="D453" i="9"/>
  <c r="D308" i="9"/>
  <c r="D230" i="9"/>
  <c r="D265" i="9"/>
  <c r="D242" i="9"/>
  <c r="D274" i="9"/>
  <c r="D304" i="9"/>
  <c r="D336" i="9"/>
  <c r="D369" i="9"/>
  <c r="D283" i="9"/>
  <c r="D315" i="9"/>
  <c r="D347" i="9"/>
  <c r="D437" i="9"/>
  <c r="D386" i="9"/>
  <c r="D451" i="9"/>
  <c r="D410" i="9"/>
  <c r="D442" i="9"/>
  <c r="D493" i="9"/>
  <c r="D472" i="9"/>
  <c r="D518" i="9"/>
  <c r="D537" i="9"/>
  <c r="D535" i="9"/>
  <c r="D547" i="9"/>
  <c r="D97" i="9"/>
  <c r="D88" i="9"/>
  <c r="D184" i="9"/>
  <c r="D225" i="9"/>
  <c r="D256" i="9"/>
  <c r="D334" i="9"/>
  <c r="D321" i="9"/>
  <c r="D384" i="9"/>
  <c r="D432" i="9"/>
  <c r="D495" i="9"/>
  <c r="D540" i="9"/>
  <c r="D85" i="9"/>
  <c r="D117" i="9"/>
  <c r="D149" i="9"/>
  <c r="D76" i="9"/>
  <c r="D108" i="9"/>
  <c r="D140" i="9"/>
  <c r="D172" i="9"/>
  <c r="D204" i="9"/>
  <c r="D183" i="9"/>
  <c r="D215" i="9"/>
  <c r="D391" i="9"/>
  <c r="D267" i="9"/>
  <c r="D244" i="9"/>
  <c r="D383" i="9"/>
  <c r="D306" i="9"/>
  <c r="D338" i="9"/>
  <c r="D377" i="9"/>
  <c r="D301" i="9"/>
  <c r="D404" i="9"/>
  <c r="D490" i="9"/>
  <c r="D286" i="9"/>
  <c r="D249" i="9"/>
  <c r="D375" i="9"/>
  <c r="D258" i="9"/>
  <c r="D288" i="9"/>
  <c r="D320" i="9"/>
  <c r="D352" i="9"/>
  <c r="D387" i="9"/>
  <c r="D299" i="9"/>
  <c r="D331" i="9"/>
  <c r="D363" i="9"/>
  <c r="D370" i="9"/>
  <c r="D402" i="9"/>
  <c r="D491" i="9"/>
  <c r="D426" i="9"/>
  <c r="D487" i="9"/>
  <c r="D456" i="9"/>
  <c r="D488" i="9"/>
  <c r="D504" i="9"/>
  <c r="D519" i="9"/>
  <c r="D542" i="9"/>
  <c r="D61" i="9"/>
  <c r="D145" i="9"/>
  <c r="D136" i="9"/>
  <c r="D179" i="9"/>
  <c r="D263" i="9"/>
  <c r="D294" i="9"/>
  <c r="D429" i="9"/>
  <c r="D361" i="9"/>
  <c r="D419" i="9"/>
  <c r="D534" i="9"/>
  <c r="D530" i="9"/>
  <c r="D69" i="9"/>
  <c r="D101" i="9"/>
  <c r="D133" i="9"/>
  <c r="D165" i="9"/>
  <c r="D92" i="9"/>
  <c r="D124" i="9"/>
  <c r="D156" i="9"/>
  <c r="D188" i="9"/>
  <c r="D220" i="9"/>
  <c r="D199" i="9"/>
  <c r="D229" i="9"/>
  <c r="D251" i="9"/>
  <c r="D407" i="9"/>
  <c r="D260" i="9"/>
  <c r="D290" i="9"/>
  <c r="D322" i="9"/>
  <c r="D354" i="9"/>
  <c r="D277" i="9"/>
  <c r="D349" i="9"/>
  <c r="D428" i="9"/>
  <c r="D137" i="9"/>
  <c r="D411" i="9"/>
  <c r="D486" i="9"/>
  <c r="D151" i="9"/>
  <c r="D185" i="9"/>
  <c r="D372" i="9"/>
  <c r="D449" i="9"/>
  <c r="D541" i="9"/>
  <c r="D405" i="9"/>
  <c r="D142" i="9"/>
  <c r="D319" i="9"/>
  <c r="D87" i="9"/>
  <c r="D237" i="9"/>
  <c r="D476" i="9"/>
  <c r="D395" i="9"/>
  <c r="D317" i="9"/>
  <c r="D467" i="9"/>
  <c r="D483" i="9"/>
  <c r="D444" i="9"/>
  <c r="D474" i="9"/>
  <c r="D521" i="9"/>
  <c r="D128" i="9"/>
  <c r="D281" i="9"/>
  <c r="D553" i="9"/>
  <c r="D110" i="9"/>
  <c r="D217" i="9"/>
  <c r="D385" i="9"/>
  <c r="D446" i="9"/>
  <c r="D388" i="9"/>
  <c r="D412" i="9"/>
  <c r="D501" i="9"/>
  <c r="D520" i="9"/>
  <c r="D549" i="9"/>
  <c r="D247" i="9"/>
  <c r="D416" i="9"/>
  <c r="D119" i="9"/>
  <c r="D174" i="9"/>
  <c r="D246" i="9"/>
  <c r="D415" i="9"/>
  <c r="D524" i="9"/>
  <c r="D78" i="9"/>
  <c r="D206" i="9"/>
  <c r="D269" i="9"/>
  <c r="D340" i="9"/>
  <c r="D351" i="9"/>
  <c r="D414" i="9"/>
  <c r="D528" i="9"/>
  <c r="D276" i="9"/>
  <c r="D287" i="9"/>
  <c r="D390" i="9"/>
  <c r="D509" i="9"/>
  <c r="D60" i="9"/>
  <c r="D506" i="9"/>
  <c r="D544" i="9"/>
  <c r="D80" i="9"/>
  <c r="D211" i="9"/>
  <c r="D342" i="9"/>
  <c r="D400" i="9"/>
  <c r="D517" i="9"/>
  <c r="D103" i="9"/>
  <c r="D167" i="9"/>
  <c r="D126" i="9"/>
  <c r="D190" i="9"/>
  <c r="D201" i="9"/>
  <c r="D253" i="9"/>
  <c r="D262" i="9"/>
  <c r="D324" i="9"/>
  <c r="D403" i="9"/>
  <c r="D335" i="9"/>
  <c r="D374" i="9"/>
  <c r="D461" i="9"/>
  <c r="D457" i="9"/>
  <c r="D492" i="9"/>
  <c r="D523" i="9"/>
  <c r="D81" i="9"/>
  <c r="D176" i="9"/>
  <c r="D240" i="9"/>
  <c r="D345" i="9"/>
  <c r="D465" i="9"/>
  <c r="D71" i="9"/>
  <c r="D135" i="9"/>
  <c r="D94" i="9"/>
  <c r="D158" i="9"/>
  <c r="D169" i="9"/>
  <c r="D231" i="9"/>
  <c r="D445" i="9"/>
  <c r="D292" i="9"/>
  <c r="D356" i="9"/>
  <c r="D303" i="9"/>
  <c r="D367" i="9"/>
  <c r="D406" i="9"/>
  <c r="D430" i="9"/>
  <c r="D460" i="9"/>
  <c r="D508" i="9"/>
  <c r="D62" i="9"/>
  <c r="D543" i="9"/>
  <c r="D557" i="9"/>
  <c r="S10" i="9"/>
  <c r="D309" i="9"/>
  <c r="D341" i="9"/>
  <c r="D389" i="9"/>
  <c r="D380" i="9"/>
  <c r="D425" i="9"/>
  <c r="D485" i="9"/>
  <c r="D436" i="9"/>
  <c r="D481" i="9"/>
  <c r="D466" i="9"/>
  <c r="D511" i="9"/>
  <c r="D514" i="9"/>
  <c r="D529" i="9"/>
  <c r="D556" i="9"/>
  <c r="D113" i="9"/>
  <c r="D104" i="9"/>
  <c r="D200" i="9"/>
  <c r="D235" i="9"/>
  <c r="D264" i="9"/>
  <c r="D393" i="9"/>
  <c r="D373" i="9"/>
  <c r="D459" i="9"/>
  <c r="D462" i="9"/>
  <c r="D550" i="9"/>
  <c r="D79" i="9"/>
  <c r="D111" i="9"/>
  <c r="D143" i="9"/>
  <c r="D70" i="9"/>
  <c r="D102" i="9"/>
  <c r="D134" i="9"/>
  <c r="D166" i="9"/>
  <c r="D198" i="9"/>
  <c r="D177" i="9"/>
  <c r="D209" i="9"/>
  <c r="D226" i="9"/>
  <c r="D261" i="9"/>
  <c r="D238" i="9"/>
  <c r="D270" i="9"/>
  <c r="D300" i="9"/>
  <c r="D332" i="9"/>
  <c r="D364" i="9"/>
  <c r="D279" i="9"/>
  <c r="D311" i="9"/>
  <c r="D343" i="9"/>
  <c r="D397" i="9"/>
  <c r="D382" i="9"/>
  <c r="D433" i="9"/>
  <c r="D507" i="9"/>
  <c r="D438" i="9"/>
  <c r="D489" i="9"/>
  <c r="D468" i="9"/>
  <c r="D497" i="9"/>
  <c r="D522" i="9"/>
  <c r="D531" i="9"/>
  <c r="D551" i="9"/>
  <c r="S9" i="9"/>
  <c r="D293" i="9"/>
  <c r="D325" i="9"/>
  <c r="D357" i="9"/>
  <c r="D439" i="9"/>
  <c r="D396" i="9"/>
  <c r="D435" i="9"/>
  <c r="D420" i="9"/>
  <c r="D463" i="9"/>
  <c r="D450" i="9"/>
  <c r="D482" i="9"/>
  <c r="D498" i="9"/>
  <c r="D513" i="9"/>
  <c r="D536" i="9"/>
  <c r="D59" i="9"/>
  <c r="D161" i="9"/>
  <c r="D152" i="9"/>
  <c r="D187" i="9"/>
  <c r="D271" i="9"/>
  <c r="D310" i="9"/>
  <c r="D313" i="9"/>
  <c r="D376" i="9"/>
  <c r="D440" i="9"/>
  <c r="D502" i="9"/>
  <c r="D63" i="9"/>
  <c r="D95" i="9"/>
  <c r="D127" i="9"/>
  <c r="D159" i="9"/>
  <c r="D86" i="9"/>
  <c r="D118" i="9"/>
  <c r="D150" i="9"/>
  <c r="D182" i="9"/>
  <c r="D214" i="9"/>
  <c r="D193" i="9"/>
  <c r="D223" i="9"/>
  <c r="D245" i="9"/>
  <c r="D399" i="9"/>
  <c r="D254" i="9"/>
  <c r="D284" i="9"/>
  <c r="D316" i="9"/>
  <c r="D348" i="9"/>
  <c r="D371" i="9"/>
  <c r="D295" i="9"/>
  <c r="D327" i="9"/>
  <c r="D359" i="9"/>
  <c r="D475" i="9"/>
  <c r="D398" i="9"/>
  <c r="D443" i="9"/>
  <c r="D422" i="9"/>
  <c r="D471" i="9"/>
  <c r="D452" i="9"/>
  <c r="D484" i="9"/>
  <c r="D500" i="9"/>
  <c r="D515" i="9"/>
  <c r="D546" i="9"/>
  <c r="F51" i="9"/>
  <c r="D58" i="9"/>
  <c r="S8" i="9"/>
  <c r="D538" i="9"/>
  <c r="M13" i="10"/>
  <c r="D63" i="10"/>
  <c r="D58" i="10"/>
  <c r="F51" i="10"/>
  <c r="D61" i="10"/>
  <c r="D68" i="10"/>
  <c r="D59" i="10"/>
  <c r="D69" i="10"/>
  <c r="D64" i="10"/>
  <c r="D557" i="10"/>
  <c r="D70" i="10"/>
  <c r="D62" i="10"/>
  <c r="D67" i="10"/>
  <c r="D65" i="10"/>
  <c r="D66" i="10"/>
  <c r="D60" i="10"/>
  <c r="S8" i="10"/>
  <c r="S9" i="10"/>
  <c r="D71" i="10"/>
  <c r="D72" i="10"/>
  <c r="S10"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60" i="12"/>
  <c r="D557" i="12"/>
  <c r="D61" i="12"/>
  <c r="D58" i="12"/>
  <c r="D62" i="12"/>
  <c r="F51" i="12"/>
  <c r="D59"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G4" i="9"/>
  <c r="G5" i="9" s="1"/>
  <c r="I51" i="9" s="1"/>
  <c r="G4" i="10"/>
  <c r="G5" i="10" s="1"/>
  <c r="G4" i="12"/>
  <c r="G5" i="12" s="1"/>
  <c r="G101" i="12"/>
  <c r="O101" i="12" s="1"/>
  <c r="W101" i="12" s="1"/>
  <c r="E101" i="12"/>
  <c r="M101" i="12" s="1"/>
  <c r="U101" i="12" s="1"/>
  <c r="F101" i="12"/>
  <c r="N101" i="12" s="1"/>
  <c r="V101" i="12" s="1"/>
  <c r="K101" i="12"/>
  <c r="C103" i="12"/>
  <c r="D102" i="12"/>
  <c r="C110" i="10"/>
  <c r="D109" i="10"/>
  <c r="M11" i="9"/>
  <c r="D59" i="11"/>
  <c r="D63" i="11"/>
  <c r="D60" i="11"/>
  <c r="D64" i="11"/>
  <c r="D61" i="11"/>
  <c r="D62" i="11"/>
  <c r="D58" i="11"/>
  <c r="D557" i="11"/>
  <c r="F51" i="11"/>
  <c r="H61" i="14"/>
  <c r="G4" i="11"/>
  <c r="G5" i="11" s="1"/>
  <c r="C65" i="11"/>
  <c r="D65" i="11" s="1"/>
  <c r="E53" i="14"/>
  <c r="E64" i="14"/>
  <c r="S12" i="9" l="1"/>
  <c r="S13" i="9" s="1"/>
  <c r="G50" i="9"/>
  <c r="K99" i="10"/>
  <c r="S12" i="10"/>
  <c r="S13" i="10" s="1"/>
  <c r="G50" i="10"/>
  <c r="I51" i="10"/>
  <c r="E108" i="10"/>
  <c r="M108" i="10" s="1"/>
  <c r="U108" i="10" s="1"/>
  <c r="K108" i="10"/>
  <c r="K62" i="10"/>
  <c r="K86" i="10"/>
  <c r="K98" i="10"/>
  <c r="K106" i="10"/>
  <c r="F108" i="10"/>
  <c r="N108" i="10" s="1"/>
  <c r="V108" i="10" s="1"/>
  <c r="K78" i="10"/>
  <c r="K90" i="10"/>
  <c r="K102" i="10"/>
  <c r="J108" i="10"/>
  <c r="R108" i="10" s="1"/>
  <c r="Z108" i="10" s="1"/>
  <c r="K77" i="10"/>
  <c r="K97" i="10"/>
  <c r="K71" i="10"/>
  <c r="K91" i="10"/>
  <c r="G108" i="10"/>
  <c r="O108" i="10" s="1"/>
  <c r="W108" i="10" s="1"/>
  <c r="K63" i="10"/>
  <c r="K68" i="10"/>
  <c r="K75" i="10"/>
  <c r="K79" i="10"/>
  <c r="K83" i="10"/>
  <c r="K87" i="10"/>
  <c r="K103" i="10"/>
  <c r="K107" i="10"/>
  <c r="K85" i="10"/>
  <c r="K89" i="10"/>
  <c r="K105" i="10"/>
  <c r="K61" i="10"/>
  <c r="K72" i="10"/>
  <c r="K88" i="10"/>
  <c r="K104" i="10"/>
  <c r="K58" i="10"/>
  <c r="K76" i="10"/>
  <c r="K80" i="10"/>
  <c r="K84" i="10"/>
  <c r="AB108" i="10"/>
  <c r="K70" i="10"/>
  <c r="K101" i="10"/>
  <c r="K96" i="10"/>
  <c r="K95" i="10"/>
  <c r="I51" i="12"/>
  <c r="G51" i="12" s="1"/>
  <c r="I50" i="12"/>
  <c r="G50" i="12" s="1"/>
  <c r="K100" i="10"/>
  <c r="K92" i="10"/>
  <c r="E99" i="12"/>
  <c r="M99" i="12" s="1"/>
  <c r="U99" i="12" s="1"/>
  <c r="F99" i="12"/>
  <c r="N99" i="12" s="1"/>
  <c r="V99" i="12" s="1"/>
  <c r="K99" i="12"/>
  <c r="G99" i="12"/>
  <c r="O99" i="12" s="1"/>
  <c r="W99" i="12" s="1"/>
  <c r="G98" i="12"/>
  <c r="O98" i="12" s="1"/>
  <c r="W98" i="12" s="1"/>
  <c r="F98" i="12"/>
  <c r="N98" i="12" s="1"/>
  <c r="V98" i="12" s="1"/>
  <c r="E98" i="12"/>
  <c r="M98" i="12" s="1"/>
  <c r="U98" i="12" s="1"/>
  <c r="K98" i="12"/>
  <c r="G90" i="12"/>
  <c r="O90" i="12" s="1"/>
  <c r="W90" i="12" s="1"/>
  <c r="F90" i="12"/>
  <c r="N90" i="12" s="1"/>
  <c r="V90" i="12" s="1"/>
  <c r="E90" i="12"/>
  <c r="M90" i="12" s="1"/>
  <c r="U90" i="12" s="1"/>
  <c r="K90" i="12"/>
  <c r="G82" i="12"/>
  <c r="O82" i="12" s="1"/>
  <c r="W82" i="12" s="1"/>
  <c r="F82" i="12"/>
  <c r="N82" i="12" s="1"/>
  <c r="V82" i="12" s="1"/>
  <c r="E82" i="12"/>
  <c r="M82" i="12" s="1"/>
  <c r="U82" i="12" s="1"/>
  <c r="K82" i="12"/>
  <c r="E74" i="12"/>
  <c r="M74" i="12" s="1"/>
  <c r="U74" i="12" s="1"/>
  <c r="G74" i="12"/>
  <c r="O74" i="12" s="1"/>
  <c r="W74" i="12" s="1"/>
  <c r="F74" i="12"/>
  <c r="N74" i="12" s="1"/>
  <c r="V74" i="12" s="1"/>
  <c r="K74" i="12"/>
  <c r="E66" i="12"/>
  <c r="M66" i="12" s="1"/>
  <c r="U66" i="12" s="1"/>
  <c r="G66" i="12"/>
  <c r="O66" i="12" s="1"/>
  <c r="W66" i="12" s="1"/>
  <c r="K66" i="12"/>
  <c r="F66" i="12"/>
  <c r="N66" i="12" s="1"/>
  <c r="V66" i="12" s="1"/>
  <c r="E105" i="10"/>
  <c r="M105" i="10" s="1"/>
  <c r="U105" i="10" s="1"/>
  <c r="AB105" i="10"/>
  <c r="F105" i="10"/>
  <c r="N105" i="10" s="1"/>
  <c r="V105" i="10" s="1"/>
  <c r="G105" i="10"/>
  <c r="O105" i="10" s="1"/>
  <c r="W105" i="10" s="1"/>
  <c r="E101" i="10"/>
  <c r="M101" i="10" s="1"/>
  <c r="U101" i="10" s="1"/>
  <c r="F101" i="10"/>
  <c r="N101" i="10" s="1"/>
  <c r="V101" i="10" s="1"/>
  <c r="G101" i="10"/>
  <c r="O101" i="10" s="1"/>
  <c r="W101" i="10" s="1"/>
  <c r="AB101" i="10"/>
  <c r="AB97" i="10"/>
  <c r="E97" i="10"/>
  <c r="M97" i="10" s="1"/>
  <c r="U97" i="10" s="1"/>
  <c r="F97" i="10"/>
  <c r="N97" i="10" s="1"/>
  <c r="V97" i="10" s="1"/>
  <c r="G97" i="10"/>
  <c r="O97" i="10" s="1"/>
  <c r="W97" i="10" s="1"/>
  <c r="AB89" i="10"/>
  <c r="G89" i="10"/>
  <c r="O89" i="10" s="1"/>
  <c r="W89" i="10" s="1"/>
  <c r="E89" i="10"/>
  <c r="M89" i="10" s="1"/>
  <c r="U89" i="10" s="1"/>
  <c r="F89" i="10"/>
  <c r="N89" i="10" s="1"/>
  <c r="V89" i="10" s="1"/>
  <c r="G73" i="10"/>
  <c r="O73" i="10" s="1"/>
  <c r="W73" i="10" s="1"/>
  <c r="AB73" i="10"/>
  <c r="F73" i="10"/>
  <c r="N73" i="10" s="1"/>
  <c r="V73" i="10" s="1"/>
  <c r="E73" i="10"/>
  <c r="M73" i="10" s="1"/>
  <c r="U73" i="10" s="1"/>
  <c r="AB65" i="10"/>
  <c r="F65" i="10"/>
  <c r="N65" i="10" s="1"/>
  <c r="V65" i="10" s="1"/>
  <c r="E65" i="10"/>
  <c r="M65" i="10" s="1"/>
  <c r="U65" i="10" s="1"/>
  <c r="G65" i="10"/>
  <c r="O65" i="10" s="1"/>
  <c r="W65" i="10" s="1"/>
  <c r="AB64" i="10"/>
  <c r="F64" i="10"/>
  <c r="N64" i="10" s="1"/>
  <c r="V64" i="10" s="1"/>
  <c r="E64" i="10"/>
  <c r="M64" i="10" s="1"/>
  <c r="U64" i="10" s="1"/>
  <c r="G64" i="10"/>
  <c r="O64" i="10" s="1"/>
  <c r="W64" i="10" s="1"/>
  <c r="AB61" i="10"/>
  <c r="E61" i="10"/>
  <c r="M61" i="10" s="1"/>
  <c r="U61" i="10" s="1"/>
  <c r="F61" i="10"/>
  <c r="N61" i="10" s="1"/>
  <c r="V61" i="10" s="1"/>
  <c r="G61" i="10"/>
  <c r="O61" i="10" s="1"/>
  <c r="W61" i="10" s="1"/>
  <c r="G58" i="12"/>
  <c r="O58" i="12" s="1"/>
  <c r="W58" i="12" s="1"/>
  <c r="F58" i="12"/>
  <c r="N58" i="12" s="1"/>
  <c r="V58" i="12" s="1"/>
  <c r="E58" i="12"/>
  <c r="M58" i="12" s="1"/>
  <c r="U58" i="12" s="1"/>
  <c r="K58" i="12"/>
  <c r="G94" i="10"/>
  <c r="O94" i="10" s="1"/>
  <c r="W94" i="10" s="1"/>
  <c r="AB94" i="10"/>
  <c r="E94" i="10"/>
  <c r="M94" i="10" s="1"/>
  <c r="U94" i="10" s="1"/>
  <c r="F94" i="10"/>
  <c r="N94" i="10" s="1"/>
  <c r="V94" i="10" s="1"/>
  <c r="E74" i="10"/>
  <c r="M74" i="10" s="1"/>
  <c r="U74" i="10" s="1"/>
  <c r="AB74" i="10"/>
  <c r="F74" i="10"/>
  <c r="N74" i="10" s="1"/>
  <c r="V74" i="10" s="1"/>
  <c r="G74" i="10"/>
  <c r="O74" i="10" s="1"/>
  <c r="W74" i="10" s="1"/>
  <c r="G97" i="12"/>
  <c r="O97" i="12" s="1"/>
  <c r="W97" i="12" s="1"/>
  <c r="E97" i="12"/>
  <c r="M97" i="12" s="1"/>
  <c r="U97" i="12" s="1"/>
  <c r="F97" i="12"/>
  <c r="N97" i="12" s="1"/>
  <c r="V97" i="12" s="1"/>
  <c r="K97" i="12"/>
  <c r="K89" i="12"/>
  <c r="G89" i="12"/>
  <c r="O89" i="12" s="1"/>
  <c r="W89" i="12" s="1"/>
  <c r="F89" i="12"/>
  <c r="N89" i="12" s="1"/>
  <c r="V89" i="12" s="1"/>
  <c r="E89" i="12"/>
  <c r="M89" i="12" s="1"/>
  <c r="U89" i="12" s="1"/>
  <c r="K81" i="12"/>
  <c r="E81" i="12"/>
  <c r="M81" i="12" s="1"/>
  <c r="U81" i="12" s="1"/>
  <c r="F81" i="12"/>
  <c r="N81" i="12" s="1"/>
  <c r="V81" i="12" s="1"/>
  <c r="G81" i="12"/>
  <c r="O81" i="12" s="1"/>
  <c r="W81" i="12" s="1"/>
  <c r="K73" i="12"/>
  <c r="G73" i="12"/>
  <c r="O73" i="12" s="1"/>
  <c r="W73" i="12" s="1"/>
  <c r="E73" i="12"/>
  <c r="M73" i="12" s="1"/>
  <c r="U73" i="12" s="1"/>
  <c r="F73" i="12"/>
  <c r="N73" i="12" s="1"/>
  <c r="V73" i="12" s="1"/>
  <c r="K65" i="12"/>
  <c r="E65" i="12"/>
  <c r="M65" i="12" s="1"/>
  <c r="U65" i="12" s="1"/>
  <c r="G65" i="12"/>
  <c r="O65" i="12" s="1"/>
  <c r="W65" i="12" s="1"/>
  <c r="F65" i="12"/>
  <c r="N65" i="12" s="1"/>
  <c r="V65" i="12" s="1"/>
  <c r="E61" i="12"/>
  <c r="M61" i="12" s="1"/>
  <c r="U61" i="12" s="1"/>
  <c r="F61" i="12"/>
  <c r="N61" i="12" s="1"/>
  <c r="V61" i="12" s="1"/>
  <c r="G61" i="12"/>
  <c r="O61" i="12" s="1"/>
  <c r="W61" i="12" s="1"/>
  <c r="K61" i="12"/>
  <c r="AB93" i="10"/>
  <c r="E93" i="10"/>
  <c r="M93" i="10" s="1"/>
  <c r="U93" i="10" s="1"/>
  <c r="G93" i="10"/>
  <c r="O93" i="10" s="1"/>
  <c r="W93" i="10" s="1"/>
  <c r="F93" i="10"/>
  <c r="N93" i="10" s="1"/>
  <c r="V93" i="10" s="1"/>
  <c r="AB85" i="10"/>
  <c r="G85" i="10"/>
  <c r="O85" i="10" s="1"/>
  <c r="W85" i="10" s="1"/>
  <c r="E85" i="10"/>
  <c r="M85" i="10" s="1"/>
  <c r="U85" i="10" s="1"/>
  <c r="F85" i="10"/>
  <c r="N85" i="10" s="1"/>
  <c r="V85" i="10" s="1"/>
  <c r="G81" i="10"/>
  <c r="O81" i="10" s="1"/>
  <c r="W81" i="10" s="1"/>
  <c r="AB81" i="10"/>
  <c r="F81" i="10"/>
  <c r="N81" i="10" s="1"/>
  <c r="V81" i="10" s="1"/>
  <c r="E81" i="10"/>
  <c r="M81" i="10" s="1"/>
  <c r="U81" i="10" s="1"/>
  <c r="G77" i="10"/>
  <c r="O77" i="10" s="1"/>
  <c r="W77" i="10" s="1"/>
  <c r="AB77" i="10"/>
  <c r="E77" i="10"/>
  <c r="M77" i="10" s="1"/>
  <c r="U77" i="10" s="1"/>
  <c r="F77" i="10"/>
  <c r="N77" i="10" s="1"/>
  <c r="V77" i="10" s="1"/>
  <c r="AB69" i="10"/>
  <c r="E69" i="10"/>
  <c r="M69" i="10" s="1"/>
  <c r="U69" i="10" s="1"/>
  <c r="F69" i="10"/>
  <c r="N69" i="10" s="1"/>
  <c r="V69" i="10" s="1"/>
  <c r="G69" i="10"/>
  <c r="O69" i="10" s="1"/>
  <c r="W69" i="10" s="1"/>
  <c r="K64" i="10"/>
  <c r="G91" i="12"/>
  <c r="O91" i="12" s="1"/>
  <c r="W91" i="12" s="1"/>
  <c r="F91" i="12"/>
  <c r="N91" i="12" s="1"/>
  <c r="V91" i="12" s="1"/>
  <c r="E91" i="12"/>
  <c r="M91" i="12" s="1"/>
  <c r="U91" i="12" s="1"/>
  <c r="K91" i="12"/>
  <c r="E82" i="10"/>
  <c r="M82" i="10" s="1"/>
  <c r="U82" i="10" s="1"/>
  <c r="F82" i="10"/>
  <c r="N82" i="10" s="1"/>
  <c r="V82" i="10" s="1"/>
  <c r="G82" i="10"/>
  <c r="O82" i="10" s="1"/>
  <c r="W82" i="10" s="1"/>
  <c r="AB82" i="10"/>
  <c r="G96" i="12"/>
  <c r="O96" i="12" s="1"/>
  <c r="W96" i="12" s="1"/>
  <c r="F96" i="12"/>
  <c r="N96" i="12" s="1"/>
  <c r="V96" i="12" s="1"/>
  <c r="E96" i="12"/>
  <c r="M96" i="12" s="1"/>
  <c r="U96" i="12" s="1"/>
  <c r="K96" i="12"/>
  <c r="F88" i="12"/>
  <c r="N88" i="12" s="1"/>
  <c r="V88" i="12" s="1"/>
  <c r="E88" i="12"/>
  <c r="M88" i="12" s="1"/>
  <c r="U88" i="12" s="1"/>
  <c r="G88" i="12"/>
  <c r="O88" i="12" s="1"/>
  <c r="W88" i="12" s="1"/>
  <c r="K88" i="12"/>
  <c r="F80" i="12"/>
  <c r="N80" i="12" s="1"/>
  <c r="V80" i="12" s="1"/>
  <c r="E80" i="12"/>
  <c r="M80" i="12" s="1"/>
  <c r="U80" i="12" s="1"/>
  <c r="K80" i="12"/>
  <c r="G80" i="12"/>
  <c r="O80" i="12" s="1"/>
  <c r="W80" i="12" s="1"/>
  <c r="F72" i="12"/>
  <c r="N72" i="12" s="1"/>
  <c r="V72" i="12" s="1"/>
  <c r="G72" i="12"/>
  <c r="O72" i="12" s="1"/>
  <c r="W72" i="12" s="1"/>
  <c r="K72" i="12"/>
  <c r="E72" i="12"/>
  <c r="M72" i="12" s="1"/>
  <c r="U72" i="12" s="1"/>
  <c r="F64" i="12"/>
  <c r="N64" i="12" s="1"/>
  <c r="V64" i="12" s="1"/>
  <c r="E64" i="12"/>
  <c r="M64" i="12" s="1"/>
  <c r="U64" i="12" s="1"/>
  <c r="G64" i="12"/>
  <c r="O64" i="12" s="1"/>
  <c r="W64" i="12" s="1"/>
  <c r="K64" i="12"/>
  <c r="G557" i="12"/>
  <c r="O557" i="12" s="1"/>
  <c r="W557" i="12" s="1"/>
  <c r="E557" i="12"/>
  <c r="M557" i="12" s="1"/>
  <c r="U557" i="12" s="1"/>
  <c r="K557" i="12"/>
  <c r="F557" i="12"/>
  <c r="N557" i="12" s="1"/>
  <c r="V557" i="12" s="1"/>
  <c r="G100" i="10"/>
  <c r="O100" i="10" s="1"/>
  <c r="W100" i="10" s="1"/>
  <c r="AB100" i="10"/>
  <c r="E100" i="10"/>
  <c r="M100" i="10" s="1"/>
  <c r="U100" i="10" s="1"/>
  <c r="F100" i="10"/>
  <c r="N100" i="10" s="1"/>
  <c r="V100" i="10" s="1"/>
  <c r="AB96" i="10"/>
  <c r="E96" i="10"/>
  <c r="M96" i="10" s="1"/>
  <c r="U96" i="10" s="1"/>
  <c r="F96" i="10"/>
  <c r="N96" i="10" s="1"/>
  <c r="V96" i="10" s="1"/>
  <c r="G96" i="10"/>
  <c r="O96" i="10" s="1"/>
  <c r="W96" i="10" s="1"/>
  <c r="G92" i="10"/>
  <c r="O92" i="10" s="1"/>
  <c r="W92" i="10" s="1"/>
  <c r="AB92" i="10"/>
  <c r="E92" i="10"/>
  <c r="M92" i="10" s="1"/>
  <c r="U92" i="10" s="1"/>
  <c r="F92" i="10"/>
  <c r="N92" i="10" s="1"/>
  <c r="V92" i="10" s="1"/>
  <c r="E59" i="10"/>
  <c r="M59" i="10" s="1"/>
  <c r="U59" i="10" s="1"/>
  <c r="F59" i="10"/>
  <c r="N59" i="10" s="1"/>
  <c r="V59" i="10" s="1"/>
  <c r="AB59" i="10"/>
  <c r="G59" i="10"/>
  <c r="O59" i="10" s="1"/>
  <c r="W59" i="10" s="1"/>
  <c r="E67" i="12"/>
  <c r="M67" i="12" s="1"/>
  <c r="U67" i="12" s="1"/>
  <c r="G67" i="12"/>
  <c r="O67" i="12" s="1"/>
  <c r="W67" i="12" s="1"/>
  <c r="F67" i="12"/>
  <c r="N67" i="12" s="1"/>
  <c r="V67" i="12" s="1"/>
  <c r="K67" i="12"/>
  <c r="AB66" i="10"/>
  <c r="E66" i="10"/>
  <c r="M66" i="10" s="1"/>
  <c r="U66" i="10" s="1"/>
  <c r="F66" i="10"/>
  <c r="N66" i="10" s="1"/>
  <c r="V66" i="10" s="1"/>
  <c r="G66" i="10"/>
  <c r="O66" i="10" s="1"/>
  <c r="W66" i="10" s="1"/>
  <c r="K95" i="12"/>
  <c r="G95" i="12"/>
  <c r="O95" i="12" s="1"/>
  <c r="W95" i="12" s="1"/>
  <c r="F95" i="12"/>
  <c r="N95" i="12" s="1"/>
  <c r="V95" i="12" s="1"/>
  <c r="E95" i="12"/>
  <c r="M95" i="12" s="1"/>
  <c r="U95" i="12" s="1"/>
  <c r="G87" i="12"/>
  <c r="O87" i="12" s="1"/>
  <c r="W87" i="12" s="1"/>
  <c r="E87" i="12"/>
  <c r="M87" i="12" s="1"/>
  <c r="U87" i="12" s="1"/>
  <c r="K87" i="12"/>
  <c r="F87" i="12"/>
  <c r="N87" i="12" s="1"/>
  <c r="V87" i="12" s="1"/>
  <c r="E79" i="12"/>
  <c r="M79" i="12" s="1"/>
  <c r="U79" i="12" s="1"/>
  <c r="G79" i="12"/>
  <c r="O79" i="12" s="1"/>
  <c r="W79" i="12" s="1"/>
  <c r="K79" i="12"/>
  <c r="F79" i="12"/>
  <c r="N79" i="12" s="1"/>
  <c r="V79" i="12" s="1"/>
  <c r="E71" i="12"/>
  <c r="M71" i="12" s="1"/>
  <c r="U71" i="12" s="1"/>
  <c r="F71" i="12"/>
  <c r="N71" i="12" s="1"/>
  <c r="V71" i="12" s="1"/>
  <c r="G71" i="12"/>
  <c r="O71" i="12" s="1"/>
  <c r="W71" i="12" s="1"/>
  <c r="K71" i="12"/>
  <c r="F63" i="12"/>
  <c r="N63" i="12" s="1"/>
  <c r="V63" i="12" s="1"/>
  <c r="G63" i="12"/>
  <c r="O63" i="12" s="1"/>
  <c r="W63" i="12" s="1"/>
  <c r="K63" i="12"/>
  <c r="E63" i="12"/>
  <c r="M63" i="12" s="1"/>
  <c r="U63" i="12" s="1"/>
  <c r="K60" i="12"/>
  <c r="E60" i="12"/>
  <c r="M60" i="12" s="1"/>
  <c r="U60" i="12" s="1"/>
  <c r="F60" i="12"/>
  <c r="N60" i="12" s="1"/>
  <c r="V60" i="12" s="1"/>
  <c r="G60" i="12"/>
  <c r="O60" i="12" s="1"/>
  <c r="W60" i="12" s="1"/>
  <c r="F104" i="10"/>
  <c r="N104" i="10" s="1"/>
  <c r="V104" i="10" s="1"/>
  <c r="AB104" i="10"/>
  <c r="E104" i="10"/>
  <c r="M104" i="10" s="1"/>
  <c r="U104" i="10" s="1"/>
  <c r="G104" i="10"/>
  <c r="O104" i="10" s="1"/>
  <c r="W104" i="10" s="1"/>
  <c r="AB88" i="10"/>
  <c r="E88" i="10"/>
  <c r="M88" i="10" s="1"/>
  <c r="U88" i="10" s="1"/>
  <c r="G88" i="10"/>
  <c r="O88" i="10" s="1"/>
  <c r="W88" i="10" s="1"/>
  <c r="F88" i="10"/>
  <c r="N88" i="10" s="1"/>
  <c r="V88" i="10" s="1"/>
  <c r="F84" i="10"/>
  <c r="N84" i="10" s="1"/>
  <c r="V84" i="10" s="1"/>
  <c r="AB84" i="10"/>
  <c r="G84" i="10"/>
  <c r="O84" i="10" s="1"/>
  <c r="W84" i="10" s="1"/>
  <c r="E84" i="10"/>
  <c r="M84" i="10" s="1"/>
  <c r="U84" i="10" s="1"/>
  <c r="AB80" i="10"/>
  <c r="E80" i="10"/>
  <c r="M80" i="10" s="1"/>
  <c r="U80" i="10" s="1"/>
  <c r="F80" i="10"/>
  <c r="N80" i="10" s="1"/>
  <c r="V80" i="10" s="1"/>
  <c r="G80" i="10"/>
  <c r="O80" i="10" s="1"/>
  <c r="W80" i="10" s="1"/>
  <c r="E76" i="10"/>
  <c r="M76" i="10" s="1"/>
  <c r="U76" i="10" s="1"/>
  <c r="AB76" i="10"/>
  <c r="F76" i="10"/>
  <c r="N76" i="10" s="1"/>
  <c r="V76" i="10" s="1"/>
  <c r="G76" i="10"/>
  <c r="O76" i="10" s="1"/>
  <c r="W76" i="10" s="1"/>
  <c r="K65" i="10"/>
  <c r="AB67" i="10"/>
  <c r="E67" i="10"/>
  <c r="M67" i="10" s="1"/>
  <c r="U67" i="10" s="1"/>
  <c r="F67" i="10"/>
  <c r="N67" i="10" s="1"/>
  <c r="V67" i="10" s="1"/>
  <c r="G67" i="10"/>
  <c r="O67" i="10" s="1"/>
  <c r="W67" i="10" s="1"/>
  <c r="K59" i="10"/>
  <c r="E58" i="10"/>
  <c r="M58" i="10" s="1"/>
  <c r="U58" i="10" s="1"/>
  <c r="F58" i="10"/>
  <c r="N58" i="10" s="1"/>
  <c r="V58" i="10" s="1"/>
  <c r="AB58" i="10"/>
  <c r="G58" i="10"/>
  <c r="O58" i="10" s="1"/>
  <c r="W58" i="10" s="1"/>
  <c r="F75" i="12"/>
  <c r="N75" i="12" s="1"/>
  <c r="V75" i="12" s="1"/>
  <c r="K75" i="12"/>
  <c r="G75" i="12"/>
  <c r="O75" i="12" s="1"/>
  <c r="W75" i="12" s="1"/>
  <c r="E75" i="12"/>
  <c r="M75" i="12" s="1"/>
  <c r="U75" i="12" s="1"/>
  <c r="E94" i="12"/>
  <c r="M94" i="12" s="1"/>
  <c r="U94" i="12" s="1"/>
  <c r="G94" i="12"/>
  <c r="O94" i="12" s="1"/>
  <c r="W94" i="12" s="1"/>
  <c r="F94" i="12"/>
  <c r="N94" i="12" s="1"/>
  <c r="V94" i="12" s="1"/>
  <c r="K94" i="12"/>
  <c r="G86" i="12"/>
  <c r="O86" i="12" s="1"/>
  <c r="W86" i="12" s="1"/>
  <c r="E86" i="12"/>
  <c r="M86" i="12" s="1"/>
  <c r="U86" i="12" s="1"/>
  <c r="F86" i="12"/>
  <c r="N86" i="12" s="1"/>
  <c r="V86" i="12" s="1"/>
  <c r="K86" i="12"/>
  <c r="K78" i="12"/>
  <c r="E78" i="12"/>
  <c r="M78" i="12" s="1"/>
  <c r="U78" i="12" s="1"/>
  <c r="G78" i="12"/>
  <c r="O78" i="12" s="1"/>
  <c r="W78" i="12" s="1"/>
  <c r="F78" i="12"/>
  <c r="N78" i="12" s="1"/>
  <c r="V78" i="12" s="1"/>
  <c r="E70" i="12"/>
  <c r="M70" i="12" s="1"/>
  <c r="U70" i="12" s="1"/>
  <c r="K70" i="12"/>
  <c r="F70" i="12"/>
  <c r="N70" i="12" s="1"/>
  <c r="V70" i="12" s="1"/>
  <c r="G70" i="12"/>
  <c r="O70" i="12" s="1"/>
  <c r="W70" i="12" s="1"/>
  <c r="K59" i="12"/>
  <c r="E59" i="12"/>
  <c r="M59" i="12" s="1"/>
  <c r="U59" i="12" s="1"/>
  <c r="G59" i="12"/>
  <c r="O59" i="12" s="1"/>
  <c r="W59" i="12" s="1"/>
  <c r="F59" i="12"/>
  <c r="N59" i="12" s="1"/>
  <c r="V59" i="12" s="1"/>
  <c r="E107" i="10"/>
  <c r="M107" i="10" s="1"/>
  <c r="U107" i="10" s="1"/>
  <c r="F107" i="10"/>
  <c r="N107" i="10" s="1"/>
  <c r="V107" i="10" s="1"/>
  <c r="AB107" i="10"/>
  <c r="G107" i="10"/>
  <c r="O107" i="10" s="1"/>
  <c r="W107" i="10" s="1"/>
  <c r="AB99" i="10"/>
  <c r="E99" i="10"/>
  <c r="M99" i="10" s="1"/>
  <c r="U99" i="10" s="1"/>
  <c r="F99" i="10"/>
  <c r="N99" i="10" s="1"/>
  <c r="V99" i="10" s="1"/>
  <c r="G99" i="10"/>
  <c r="O99" i="10" s="1"/>
  <c r="W99" i="10" s="1"/>
  <c r="AB95" i="10"/>
  <c r="G95" i="10"/>
  <c r="O95" i="10" s="1"/>
  <c r="W95" i="10" s="1"/>
  <c r="E95" i="10"/>
  <c r="M95" i="10" s="1"/>
  <c r="U95" i="10" s="1"/>
  <c r="F95" i="10"/>
  <c r="N95" i="10" s="1"/>
  <c r="V95" i="10" s="1"/>
  <c r="G87" i="10"/>
  <c r="O87" i="10" s="1"/>
  <c r="W87" i="10" s="1"/>
  <c r="AB87" i="10"/>
  <c r="E87" i="10"/>
  <c r="M87" i="10" s="1"/>
  <c r="U87" i="10" s="1"/>
  <c r="F87" i="10"/>
  <c r="N87" i="10" s="1"/>
  <c r="V87" i="10" s="1"/>
  <c r="AB83" i="10"/>
  <c r="F83" i="10"/>
  <c r="N83" i="10" s="1"/>
  <c r="V83" i="10" s="1"/>
  <c r="E83" i="10"/>
  <c r="M83" i="10" s="1"/>
  <c r="U83" i="10" s="1"/>
  <c r="G83" i="10"/>
  <c r="O83" i="10" s="1"/>
  <c r="W83" i="10" s="1"/>
  <c r="K74" i="10"/>
  <c r="G72" i="10"/>
  <c r="O72" i="10" s="1"/>
  <c r="W72" i="10" s="1"/>
  <c r="AB72" i="10"/>
  <c r="E72" i="10"/>
  <c r="M72" i="10" s="1"/>
  <c r="U72" i="10" s="1"/>
  <c r="F72" i="10"/>
  <c r="N72" i="10" s="1"/>
  <c r="V72" i="10" s="1"/>
  <c r="K69" i="10"/>
  <c r="E62" i="10"/>
  <c r="M62" i="10" s="1"/>
  <c r="U62" i="10" s="1"/>
  <c r="AB62" i="10"/>
  <c r="F62" i="10"/>
  <c r="N62" i="10" s="1"/>
  <c r="V62" i="10" s="1"/>
  <c r="G62" i="10"/>
  <c r="O62" i="10" s="1"/>
  <c r="W62" i="10" s="1"/>
  <c r="K67" i="10"/>
  <c r="E63" i="10"/>
  <c r="M63" i="10" s="1"/>
  <c r="U63" i="10" s="1"/>
  <c r="F63" i="10"/>
  <c r="N63" i="10" s="1"/>
  <c r="V63" i="10" s="1"/>
  <c r="AB63" i="10"/>
  <c r="G63" i="10"/>
  <c r="O63" i="10" s="1"/>
  <c r="W63" i="10" s="1"/>
  <c r="G83" i="12"/>
  <c r="O83" i="12" s="1"/>
  <c r="W83" i="12" s="1"/>
  <c r="E83" i="12"/>
  <c r="M83" i="12" s="1"/>
  <c r="U83" i="12" s="1"/>
  <c r="F83" i="12"/>
  <c r="N83" i="12" s="1"/>
  <c r="V83" i="12" s="1"/>
  <c r="K83" i="12"/>
  <c r="K66" i="10"/>
  <c r="F93" i="12"/>
  <c r="N93" i="12" s="1"/>
  <c r="V93" i="12" s="1"/>
  <c r="E93" i="12"/>
  <c r="M93" i="12" s="1"/>
  <c r="U93" i="12" s="1"/>
  <c r="K93" i="12"/>
  <c r="G93" i="12"/>
  <c r="O93" i="12" s="1"/>
  <c r="W93" i="12" s="1"/>
  <c r="K85" i="12"/>
  <c r="G85" i="12"/>
  <c r="O85" i="12" s="1"/>
  <c r="W85" i="12" s="1"/>
  <c r="F85" i="12"/>
  <c r="N85" i="12" s="1"/>
  <c r="V85" i="12" s="1"/>
  <c r="E85" i="12"/>
  <c r="M85" i="12" s="1"/>
  <c r="U85" i="12" s="1"/>
  <c r="K77" i="12"/>
  <c r="G77" i="12"/>
  <c r="O77" i="12" s="1"/>
  <c r="W77" i="12" s="1"/>
  <c r="E77" i="12"/>
  <c r="M77" i="12" s="1"/>
  <c r="U77" i="12" s="1"/>
  <c r="F77" i="12"/>
  <c r="N77" i="12" s="1"/>
  <c r="V77" i="12" s="1"/>
  <c r="K69" i="12"/>
  <c r="F69" i="12"/>
  <c r="N69" i="12" s="1"/>
  <c r="V69" i="12" s="1"/>
  <c r="E69" i="12"/>
  <c r="M69" i="12" s="1"/>
  <c r="U69" i="12" s="1"/>
  <c r="G69" i="12"/>
  <c r="O69" i="12" s="1"/>
  <c r="W69" i="12" s="1"/>
  <c r="G103" i="10"/>
  <c r="O103" i="10" s="1"/>
  <c r="W103" i="10" s="1"/>
  <c r="AB103" i="10"/>
  <c r="E103" i="10"/>
  <c r="M103" i="10" s="1"/>
  <c r="U103" i="10" s="1"/>
  <c r="F103" i="10"/>
  <c r="N103" i="10" s="1"/>
  <c r="V103" i="10" s="1"/>
  <c r="K94" i="10"/>
  <c r="AB91" i="10"/>
  <c r="E91" i="10"/>
  <c r="M91" i="10" s="1"/>
  <c r="U91" i="10" s="1"/>
  <c r="G91" i="10"/>
  <c r="O91" i="10" s="1"/>
  <c r="W91" i="10" s="1"/>
  <c r="F91" i="10"/>
  <c r="N91" i="10" s="1"/>
  <c r="V91" i="10" s="1"/>
  <c r="K82" i="10"/>
  <c r="AB79" i="10"/>
  <c r="F79" i="10"/>
  <c r="N79" i="10" s="1"/>
  <c r="V79" i="10" s="1"/>
  <c r="E79" i="10"/>
  <c r="M79" i="10" s="1"/>
  <c r="U79" i="10" s="1"/>
  <c r="G79" i="10"/>
  <c r="O79" i="10" s="1"/>
  <c r="W79" i="10" s="1"/>
  <c r="AB75" i="10"/>
  <c r="E75" i="10"/>
  <c r="M75" i="10" s="1"/>
  <c r="U75" i="10" s="1"/>
  <c r="G75" i="10"/>
  <c r="O75" i="10" s="1"/>
  <c r="W75" i="10" s="1"/>
  <c r="F75" i="10"/>
  <c r="N75" i="10" s="1"/>
  <c r="V75" i="10" s="1"/>
  <c r="AB70" i="10"/>
  <c r="E70" i="10"/>
  <c r="M70" i="10" s="1"/>
  <c r="U70" i="10" s="1"/>
  <c r="F70" i="10"/>
  <c r="N70" i="10" s="1"/>
  <c r="V70" i="10" s="1"/>
  <c r="G70" i="10"/>
  <c r="O70" i="10" s="1"/>
  <c r="W70" i="10" s="1"/>
  <c r="AB68" i="10"/>
  <c r="F68" i="10"/>
  <c r="N68" i="10" s="1"/>
  <c r="V68" i="10" s="1"/>
  <c r="E68" i="10"/>
  <c r="M68" i="10" s="1"/>
  <c r="U68" i="10" s="1"/>
  <c r="G68" i="10"/>
  <c r="O68" i="10" s="1"/>
  <c r="W68" i="10" s="1"/>
  <c r="AB557" i="10"/>
  <c r="E557" i="10"/>
  <c r="M557" i="10" s="1"/>
  <c r="U557" i="10" s="1"/>
  <c r="F557" i="10"/>
  <c r="N557" i="10" s="1"/>
  <c r="V557" i="10" s="1"/>
  <c r="G557" i="10"/>
  <c r="O557" i="10" s="1"/>
  <c r="W557" i="10" s="1"/>
  <c r="G100" i="12"/>
  <c r="O100" i="12" s="1"/>
  <c r="W100" i="12" s="1"/>
  <c r="F100" i="12"/>
  <c r="N100" i="12" s="1"/>
  <c r="V100" i="12" s="1"/>
  <c r="E100" i="12"/>
  <c r="M100" i="12" s="1"/>
  <c r="U100" i="12" s="1"/>
  <c r="K100" i="12"/>
  <c r="G92" i="12"/>
  <c r="O92" i="12" s="1"/>
  <c r="W92" i="12" s="1"/>
  <c r="F92" i="12"/>
  <c r="N92" i="12" s="1"/>
  <c r="V92" i="12" s="1"/>
  <c r="E92" i="12"/>
  <c r="M92" i="12" s="1"/>
  <c r="U92" i="12" s="1"/>
  <c r="K92" i="12"/>
  <c r="G84" i="12"/>
  <c r="O84" i="12" s="1"/>
  <c r="W84" i="12" s="1"/>
  <c r="F84" i="12"/>
  <c r="N84" i="12" s="1"/>
  <c r="V84" i="12" s="1"/>
  <c r="K84" i="12"/>
  <c r="E84" i="12"/>
  <c r="M84" i="12" s="1"/>
  <c r="U84" i="12" s="1"/>
  <c r="F76" i="12"/>
  <c r="N76" i="12" s="1"/>
  <c r="V76" i="12" s="1"/>
  <c r="E76" i="12"/>
  <c r="M76" i="12" s="1"/>
  <c r="U76" i="12" s="1"/>
  <c r="K76" i="12"/>
  <c r="G76" i="12"/>
  <c r="O76" i="12" s="1"/>
  <c r="W76" i="12" s="1"/>
  <c r="F68" i="12"/>
  <c r="N68" i="12" s="1"/>
  <c r="V68" i="12" s="1"/>
  <c r="G68" i="12"/>
  <c r="O68" i="12" s="1"/>
  <c r="W68" i="12" s="1"/>
  <c r="E68" i="12"/>
  <c r="M68" i="12" s="1"/>
  <c r="U68" i="12" s="1"/>
  <c r="K68" i="12"/>
  <c r="E62" i="12"/>
  <c r="M62" i="12" s="1"/>
  <c r="U62" i="12" s="1"/>
  <c r="G62" i="12"/>
  <c r="O62" i="12" s="1"/>
  <c r="W62" i="12" s="1"/>
  <c r="F62" i="12"/>
  <c r="N62" i="12" s="1"/>
  <c r="V62" i="12" s="1"/>
  <c r="K62" i="12"/>
  <c r="AB106" i="10"/>
  <c r="E106" i="10"/>
  <c r="M106" i="10" s="1"/>
  <c r="U106" i="10" s="1"/>
  <c r="F106" i="10"/>
  <c r="N106" i="10" s="1"/>
  <c r="V106" i="10" s="1"/>
  <c r="G106" i="10"/>
  <c r="O106" i="10" s="1"/>
  <c r="W106" i="10" s="1"/>
  <c r="F102" i="10"/>
  <c r="N102" i="10" s="1"/>
  <c r="V102" i="10" s="1"/>
  <c r="G102" i="10"/>
  <c r="O102" i="10" s="1"/>
  <c r="W102" i="10" s="1"/>
  <c r="AB102" i="10"/>
  <c r="E102" i="10"/>
  <c r="M102" i="10" s="1"/>
  <c r="U102" i="10" s="1"/>
  <c r="AB98" i="10"/>
  <c r="E98" i="10"/>
  <c r="M98" i="10" s="1"/>
  <c r="U98" i="10" s="1"/>
  <c r="F98" i="10"/>
  <c r="N98" i="10" s="1"/>
  <c r="V98" i="10" s="1"/>
  <c r="G98" i="10"/>
  <c r="O98" i="10" s="1"/>
  <c r="W98" i="10" s="1"/>
  <c r="K93" i="10"/>
  <c r="F90" i="10"/>
  <c r="N90" i="10" s="1"/>
  <c r="V90" i="10" s="1"/>
  <c r="G90" i="10"/>
  <c r="O90" i="10" s="1"/>
  <c r="W90" i="10" s="1"/>
  <c r="AB90" i="10"/>
  <c r="E90" i="10"/>
  <c r="M90" i="10" s="1"/>
  <c r="U90" i="10" s="1"/>
  <c r="AB86" i="10"/>
  <c r="F86" i="10"/>
  <c r="N86" i="10" s="1"/>
  <c r="V86" i="10" s="1"/>
  <c r="E86" i="10"/>
  <c r="M86" i="10" s="1"/>
  <c r="U86" i="10" s="1"/>
  <c r="G86" i="10"/>
  <c r="O86" i="10" s="1"/>
  <c r="W86" i="10" s="1"/>
  <c r="K81" i="10"/>
  <c r="E78" i="10"/>
  <c r="M78" i="10" s="1"/>
  <c r="U78" i="10" s="1"/>
  <c r="AB78" i="10"/>
  <c r="G78" i="10"/>
  <c r="O78" i="10" s="1"/>
  <c r="W78" i="10" s="1"/>
  <c r="F78" i="10"/>
  <c r="N78" i="10" s="1"/>
  <c r="V78" i="10" s="1"/>
  <c r="K73" i="10"/>
  <c r="F71" i="10"/>
  <c r="N71" i="10" s="1"/>
  <c r="V71" i="10" s="1"/>
  <c r="AB71" i="10"/>
  <c r="E71" i="10"/>
  <c r="M71" i="10" s="1"/>
  <c r="U71" i="10" s="1"/>
  <c r="G71" i="10"/>
  <c r="O71" i="10" s="1"/>
  <c r="W71" i="10" s="1"/>
  <c r="AB60" i="10"/>
  <c r="E60" i="10"/>
  <c r="M60" i="10" s="1"/>
  <c r="U60" i="10" s="1"/>
  <c r="F60" i="10"/>
  <c r="N60" i="10" s="1"/>
  <c r="V60" i="10" s="1"/>
  <c r="G60" i="10"/>
  <c r="O60" i="10" s="1"/>
  <c r="W60" i="10" s="1"/>
  <c r="K557" i="10"/>
  <c r="K60" i="10"/>
  <c r="M12" i="10"/>
  <c r="M13" i="12"/>
  <c r="J101" i="12" s="1"/>
  <c r="R101" i="12" s="1"/>
  <c r="Z101" i="12" s="1"/>
  <c r="J59" i="10"/>
  <c r="R59" i="10" s="1"/>
  <c r="Z59" i="10" s="1"/>
  <c r="J69" i="10"/>
  <c r="R69" i="10" s="1"/>
  <c r="Z69" i="10" s="1"/>
  <c r="J68" i="10"/>
  <c r="R68" i="10" s="1"/>
  <c r="Z68" i="10" s="1"/>
  <c r="J61" i="10"/>
  <c r="R61" i="10" s="1"/>
  <c r="Z61" i="10" s="1"/>
  <c r="J66" i="10"/>
  <c r="R66" i="10" s="1"/>
  <c r="Z66" i="10" s="1"/>
  <c r="J65" i="10"/>
  <c r="R65" i="10" s="1"/>
  <c r="Z65" i="10" s="1"/>
  <c r="J60" i="10"/>
  <c r="R60" i="10" s="1"/>
  <c r="Z60" i="10" s="1"/>
  <c r="J62" i="10"/>
  <c r="R62" i="10" s="1"/>
  <c r="Z62" i="10" s="1"/>
  <c r="J63" i="10"/>
  <c r="R63" i="10" s="1"/>
  <c r="Z63" i="10" s="1"/>
  <c r="J64" i="10"/>
  <c r="R64" i="10" s="1"/>
  <c r="Z64" i="10" s="1"/>
  <c r="J557" i="10"/>
  <c r="R557" i="10" s="1"/>
  <c r="Z557" i="10" s="1"/>
  <c r="J67" i="10"/>
  <c r="R67" i="10" s="1"/>
  <c r="Z67" i="10" s="1"/>
  <c r="J58" i="10"/>
  <c r="R58" i="10" s="1"/>
  <c r="Z58" i="10" s="1"/>
  <c r="J70" i="10"/>
  <c r="R70" i="10" s="1"/>
  <c r="Z70" i="10" s="1"/>
  <c r="J71" i="10"/>
  <c r="R71" i="10" s="1"/>
  <c r="Z71" i="10" s="1"/>
  <c r="J72" i="10"/>
  <c r="R72" i="10" s="1"/>
  <c r="Z72" i="10" s="1"/>
  <c r="J73" i="10"/>
  <c r="R73" i="10" s="1"/>
  <c r="Z73" i="10" s="1"/>
  <c r="J74" i="10"/>
  <c r="R74" i="10" s="1"/>
  <c r="Z74" i="10" s="1"/>
  <c r="J75" i="10"/>
  <c r="R75" i="10" s="1"/>
  <c r="Z75" i="10" s="1"/>
  <c r="J76" i="10"/>
  <c r="R76" i="10" s="1"/>
  <c r="Z76" i="10" s="1"/>
  <c r="J77" i="10"/>
  <c r="R77" i="10" s="1"/>
  <c r="Z77" i="10" s="1"/>
  <c r="J78" i="10"/>
  <c r="R78" i="10" s="1"/>
  <c r="Z78" i="10" s="1"/>
  <c r="J79" i="10"/>
  <c r="R79" i="10" s="1"/>
  <c r="Z79" i="10" s="1"/>
  <c r="J80" i="10"/>
  <c r="R80" i="10" s="1"/>
  <c r="Z80" i="10" s="1"/>
  <c r="J81" i="10"/>
  <c r="R81" i="10" s="1"/>
  <c r="Z81" i="10" s="1"/>
  <c r="J82" i="10"/>
  <c r="R82" i="10" s="1"/>
  <c r="Z82" i="10" s="1"/>
  <c r="J83" i="10"/>
  <c r="R83" i="10" s="1"/>
  <c r="Z83" i="10" s="1"/>
  <c r="J84" i="10"/>
  <c r="R84" i="10" s="1"/>
  <c r="Z84" i="10" s="1"/>
  <c r="J85" i="10"/>
  <c r="R85" i="10" s="1"/>
  <c r="Z85" i="10" s="1"/>
  <c r="J86" i="10"/>
  <c r="R86" i="10" s="1"/>
  <c r="Z86" i="10" s="1"/>
  <c r="J87" i="10"/>
  <c r="R87" i="10" s="1"/>
  <c r="Z87" i="10" s="1"/>
  <c r="J88" i="10"/>
  <c r="R88" i="10" s="1"/>
  <c r="Z88" i="10" s="1"/>
  <c r="J89" i="10"/>
  <c r="R89" i="10" s="1"/>
  <c r="Z89" i="10" s="1"/>
  <c r="J90" i="10"/>
  <c r="R90" i="10" s="1"/>
  <c r="Z90" i="10" s="1"/>
  <c r="J91" i="10"/>
  <c r="R91" i="10" s="1"/>
  <c r="Z91" i="10" s="1"/>
  <c r="J92" i="10"/>
  <c r="R92" i="10" s="1"/>
  <c r="Z92" i="10" s="1"/>
  <c r="J93" i="10"/>
  <c r="R93" i="10" s="1"/>
  <c r="Z93" i="10" s="1"/>
  <c r="J94" i="10"/>
  <c r="R94" i="10" s="1"/>
  <c r="Z94" i="10" s="1"/>
  <c r="J95" i="10"/>
  <c r="R95" i="10" s="1"/>
  <c r="Z95" i="10" s="1"/>
  <c r="J96" i="10"/>
  <c r="R96" i="10" s="1"/>
  <c r="Z96" i="10" s="1"/>
  <c r="J97" i="10"/>
  <c r="R97" i="10" s="1"/>
  <c r="Z97" i="10" s="1"/>
  <c r="J98" i="10"/>
  <c r="R98" i="10" s="1"/>
  <c r="Z98" i="10" s="1"/>
  <c r="J99" i="10"/>
  <c r="R99" i="10" s="1"/>
  <c r="Z99" i="10" s="1"/>
  <c r="J100" i="10"/>
  <c r="R100" i="10" s="1"/>
  <c r="Z100" i="10" s="1"/>
  <c r="J101" i="10"/>
  <c r="R101" i="10" s="1"/>
  <c r="Z101" i="10" s="1"/>
  <c r="J102" i="10"/>
  <c r="R102" i="10" s="1"/>
  <c r="Z102" i="10" s="1"/>
  <c r="J103" i="10"/>
  <c r="R103" i="10" s="1"/>
  <c r="Z103" i="10" s="1"/>
  <c r="J104" i="10"/>
  <c r="R104" i="10" s="1"/>
  <c r="Z104" i="10" s="1"/>
  <c r="J105" i="10"/>
  <c r="R105" i="10" s="1"/>
  <c r="Z105" i="10" s="1"/>
  <c r="J106" i="10"/>
  <c r="R106" i="10" s="1"/>
  <c r="Z106" i="10" s="1"/>
  <c r="J107" i="10"/>
  <c r="R107" i="10" s="1"/>
  <c r="Z107" i="10" s="1"/>
  <c r="E102" i="12"/>
  <c r="M102" i="12" s="1"/>
  <c r="U102" i="12" s="1"/>
  <c r="K102" i="12"/>
  <c r="G102" i="12"/>
  <c r="O102" i="12" s="1"/>
  <c r="W102" i="12" s="1"/>
  <c r="F102" i="12"/>
  <c r="N102" i="12" s="1"/>
  <c r="V102" i="12" s="1"/>
  <c r="C104" i="12"/>
  <c r="D103" i="12"/>
  <c r="AB109" i="10"/>
  <c r="K109" i="10"/>
  <c r="E109" i="10"/>
  <c r="M109" i="10" s="1"/>
  <c r="U109" i="10" s="1"/>
  <c r="F109" i="10"/>
  <c r="N109" i="10" s="1"/>
  <c r="V109" i="10" s="1"/>
  <c r="J109" i="10"/>
  <c r="R109" i="10" s="1"/>
  <c r="Z109" i="10" s="1"/>
  <c r="I109" i="10"/>
  <c r="Q109" i="10" s="1"/>
  <c r="Y109" i="10" s="1"/>
  <c r="G109" i="10"/>
  <c r="O109" i="10" s="1"/>
  <c r="W109" i="10" s="1"/>
  <c r="C111" i="10"/>
  <c r="D110" i="10"/>
  <c r="H256" i="3"/>
  <c r="H324" i="15"/>
  <c r="G51" i="9"/>
  <c r="W25" i="9"/>
  <c r="I51" i="11"/>
  <c r="G51" i="11" s="1"/>
  <c r="I50" i="11"/>
  <c r="G50" i="11" s="1"/>
  <c r="K167" i="9"/>
  <c r="AB196" i="9"/>
  <c r="AB284" i="9"/>
  <c r="AB485" i="9"/>
  <c r="K546" i="9"/>
  <c r="K457" i="9"/>
  <c r="AB546" i="9"/>
  <c r="AB160" i="9"/>
  <c r="K231" i="9"/>
  <c r="AB292" i="9"/>
  <c r="AB538" i="9"/>
  <c r="K125" i="9"/>
  <c r="K61" i="9"/>
  <c r="K82" i="9"/>
  <c r="K86" i="9"/>
  <c r="K108" i="9"/>
  <c r="K138" i="9"/>
  <c r="K148" i="9"/>
  <c r="K180" i="9"/>
  <c r="K212" i="9"/>
  <c r="K228" i="9"/>
  <c r="K87" i="9"/>
  <c r="K114" i="9"/>
  <c r="K145" i="9"/>
  <c r="K179" i="9"/>
  <c r="K127" i="9"/>
  <c r="K181" i="9"/>
  <c r="K199" i="9"/>
  <c r="K237" i="9"/>
  <c r="K187" i="9"/>
  <c r="K225" i="9"/>
  <c r="K202" i="9"/>
  <c r="K248" i="9"/>
  <c r="K287" i="9"/>
  <c r="K303" i="9"/>
  <c r="K335" i="9"/>
  <c r="K367" i="9"/>
  <c r="K260" i="9"/>
  <c r="K292" i="9"/>
  <c r="K324" i="9"/>
  <c r="K356" i="9"/>
  <c r="K251" i="9"/>
  <c r="K286" i="9"/>
  <c r="K350" i="9"/>
  <c r="K285" i="9"/>
  <c r="K413" i="9"/>
  <c r="K445" i="9"/>
  <c r="K154" i="9"/>
  <c r="K369" i="9"/>
  <c r="K402" i="9"/>
  <c r="K313" i="9"/>
  <c r="K388" i="9"/>
  <c r="K420" i="9"/>
  <c r="K452" i="9"/>
  <c r="K517" i="9"/>
  <c r="K549" i="9"/>
  <c r="K490" i="9"/>
  <c r="K554" i="9"/>
  <c r="K447" i="9"/>
  <c r="K500" i="9"/>
  <c r="K519" i="9"/>
  <c r="K80" i="9"/>
  <c r="K151" i="9"/>
  <c r="K169" i="9"/>
  <c r="K229" i="9"/>
  <c r="K90" i="9"/>
  <c r="K195" i="9"/>
  <c r="K126" i="9"/>
  <c r="K219" i="9"/>
  <c r="K239" i="9"/>
  <c r="K271" i="9"/>
  <c r="K319" i="9"/>
  <c r="K351" i="9"/>
  <c r="K253" i="9"/>
  <c r="K276" i="9"/>
  <c r="K308" i="9"/>
  <c r="K340" i="9"/>
  <c r="K119" i="9"/>
  <c r="K334" i="9"/>
  <c r="K366" i="9"/>
  <c r="K349" i="9"/>
  <c r="K429" i="9"/>
  <c r="K461" i="9"/>
  <c r="K305" i="9"/>
  <c r="K386" i="9"/>
  <c r="K418" i="9"/>
  <c r="K450" i="9"/>
  <c r="K372" i="9"/>
  <c r="K404" i="9"/>
  <c r="K387" i="9"/>
  <c r="K451" i="9"/>
  <c r="K501" i="9"/>
  <c r="K533" i="9"/>
  <c r="K427" i="9"/>
  <c r="K474" i="9"/>
  <c r="K506" i="9"/>
  <c r="K538" i="9"/>
  <c r="K383" i="9"/>
  <c r="K484" i="9"/>
  <c r="K516" i="9"/>
  <c r="K491" i="9"/>
  <c r="K72" i="9"/>
  <c r="K76" i="9"/>
  <c r="K93" i="9"/>
  <c r="K144" i="9"/>
  <c r="K255" i="9"/>
  <c r="K469" i="9"/>
  <c r="K107" i="9"/>
  <c r="K130" i="9"/>
  <c r="K205" i="9"/>
  <c r="K266" i="9"/>
  <c r="K499" i="9"/>
  <c r="K378" i="9"/>
  <c r="K473" i="9"/>
  <c r="K527" i="9"/>
  <c r="K160" i="9"/>
  <c r="K297" i="9"/>
  <c r="K525" i="9"/>
  <c r="K68" i="9"/>
  <c r="K196" i="9"/>
  <c r="K259" i="9"/>
  <c r="K330" i="9"/>
  <c r="K341" i="9"/>
  <c r="K485" i="9"/>
  <c r="K511" i="9"/>
  <c r="K113" i="9"/>
  <c r="K264" i="9"/>
  <c r="K462" i="9"/>
  <c r="K143" i="9"/>
  <c r="K166" i="9"/>
  <c r="K226" i="9"/>
  <c r="K300" i="9"/>
  <c r="K311" i="9"/>
  <c r="K433" i="9"/>
  <c r="K468" i="9"/>
  <c r="K557" i="9"/>
  <c r="K274" i="9"/>
  <c r="K472" i="9"/>
  <c r="K547" i="9"/>
  <c r="K256" i="9"/>
  <c r="K495" i="9"/>
  <c r="K149" i="9"/>
  <c r="K183" i="9"/>
  <c r="K244" i="9"/>
  <c r="K317" i="9"/>
  <c r="K444" i="9"/>
  <c r="K128" i="9"/>
  <c r="K405" i="9"/>
  <c r="K78" i="9"/>
  <c r="K206" i="9"/>
  <c r="K246" i="9"/>
  <c r="K411" i="9"/>
  <c r="K476" i="9"/>
  <c r="K551" i="9"/>
  <c r="K115" i="9"/>
  <c r="K304" i="9"/>
  <c r="K210" i="9"/>
  <c r="K323" i="9"/>
  <c r="K552" i="9"/>
  <c r="K208" i="9"/>
  <c r="K479" i="9"/>
  <c r="K84" i="9"/>
  <c r="K243" i="9"/>
  <c r="K314" i="9"/>
  <c r="K325" i="9"/>
  <c r="K435" i="9"/>
  <c r="K513" i="9"/>
  <c r="K152" i="9"/>
  <c r="K502" i="9"/>
  <c r="K118" i="9"/>
  <c r="K193" i="9"/>
  <c r="K254" i="9"/>
  <c r="K371" i="9"/>
  <c r="K475" i="9"/>
  <c r="K471" i="9"/>
  <c r="K326" i="9"/>
  <c r="K170" i="9"/>
  <c r="K347" i="9"/>
  <c r="K392" i="9"/>
  <c r="K146" i="9"/>
  <c r="K273" i="9"/>
  <c r="K291" i="9"/>
  <c r="K480" i="9"/>
  <c r="K441" i="9"/>
  <c r="K99" i="9"/>
  <c r="K249" i="9"/>
  <c r="K363" i="9"/>
  <c r="K129" i="9"/>
  <c r="K302" i="9"/>
  <c r="K454" i="9"/>
  <c r="K139" i="9"/>
  <c r="K162" i="9"/>
  <c r="K222" i="9"/>
  <c r="K296" i="9"/>
  <c r="K307" i="9"/>
  <c r="K417" i="9"/>
  <c r="K464" i="9"/>
  <c r="K548" i="9"/>
  <c r="K203" i="9"/>
  <c r="K423" i="9"/>
  <c r="K77" i="9"/>
  <c r="K100" i="9"/>
  <c r="K175" i="9"/>
  <c r="K236" i="9"/>
  <c r="K362" i="9"/>
  <c r="K389" i="9"/>
  <c r="K436" i="9"/>
  <c r="K514" i="9"/>
  <c r="K104" i="9"/>
  <c r="K393" i="9"/>
  <c r="K550" i="9"/>
  <c r="K70" i="9"/>
  <c r="K198" i="9"/>
  <c r="K261" i="9"/>
  <c r="K332" i="9"/>
  <c r="K343" i="9"/>
  <c r="K507" i="9"/>
  <c r="K497" i="9"/>
  <c r="K62" i="9"/>
  <c r="K283" i="9"/>
  <c r="K518" i="9"/>
  <c r="K97" i="9"/>
  <c r="K321" i="9"/>
  <c r="K540" i="9"/>
  <c r="K140" i="9"/>
  <c r="K215" i="9"/>
  <c r="K306" i="9"/>
  <c r="K467" i="9"/>
  <c r="K520" i="9"/>
  <c r="K216" i="9"/>
  <c r="K416" i="9"/>
  <c r="K110" i="9"/>
  <c r="K185" i="9"/>
  <c r="K385" i="9"/>
  <c r="K414" i="9"/>
  <c r="K528" i="9"/>
  <c r="K153" i="9"/>
  <c r="K106" i="9"/>
  <c r="K315" i="9"/>
  <c r="K241" i="9"/>
  <c r="K394" i="9"/>
  <c r="K555" i="9"/>
  <c r="K358" i="9"/>
  <c r="K494" i="9"/>
  <c r="K116" i="9"/>
  <c r="K275" i="9"/>
  <c r="K346" i="9"/>
  <c r="K357" i="9"/>
  <c r="K463" i="9"/>
  <c r="K536" i="9"/>
  <c r="K310" i="9"/>
  <c r="K63" i="9"/>
  <c r="K150" i="9"/>
  <c r="K223" i="9"/>
  <c r="K284" i="9"/>
  <c r="K295" i="9"/>
  <c r="K398" i="9"/>
  <c r="K515" i="9"/>
  <c r="K368" i="9"/>
  <c r="K230" i="9"/>
  <c r="K493" i="9"/>
  <c r="K505" i="9"/>
  <c r="K178" i="9"/>
  <c r="K250" i="9"/>
  <c r="K355" i="9"/>
  <c r="K539" i="9"/>
  <c r="K192" i="9"/>
  <c r="K526" i="9"/>
  <c r="K131" i="9"/>
  <c r="K218" i="9"/>
  <c r="K375" i="9"/>
  <c r="K352" i="9"/>
  <c r="K370" i="9"/>
  <c r="K120" i="9"/>
  <c r="K379" i="9"/>
  <c r="K532" i="9"/>
  <c r="K66" i="9"/>
  <c r="K194" i="9"/>
  <c r="K257" i="9"/>
  <c r="K328" i="9"/>
  <c r="K339" i="9"/>
  <c r="K477" i="9"/>
  <c r="K503" i="9"/>
  <c r="K73" i="9"/>
  <c r="K232" i="9"/>
  <c r="K408" i="9"/>
  <c r="K109" i="9"/>
  <c r="K132" i="9"/>
  <c r="K207" i="9"/>
  <c r="K268" i="9"/>
  <c r="K277" i="9"/>
  <c r="K380" i="9"/>
  <c r="K481" i="9"/>
  <c r="K529" i="9"/>
  <c r="K200" i="9"/>
  <c r="K373" i="9"/>
  <c r="K79" i="9"/>
  <c r="K102" i="9"/>
  <c r="K177" i="9"/>
  <c r="K238" i="9"/>
  <c r="K364" i="9"/>
  <c r="K397" i="9"/>
  <c r="K438" i="9"/>
  <c r="K522" i="9"/>
  <c r="K478" i="9"/>
  <c r="K437" i="9"/>
  <c r="K537" i="9"/>
  <c r="K88" i="9"/>
  <c r="K384" i="9"/>
  <c r="K85" i="9"/>
  <c r="K172" i="9"/>
  <c r="K391" i="9"/>
  <c r="K338" i="9"/>
  <c r="K483" i="9"/>
  <c r="K541" i="9"/>
  <c r="K247" i="9"/>
  <c r="K486" i="9"/>
  <c r="K142" i="9"/>
  <c r="K217" i="9"/>
  <c r="K415" i="9"/>
  <c r="K446" i="9"/>
  <c r="K524" i="9"/>
  <c r="K289" i="9"/>
  <c r="K213" i="9"/>
  <c r="K410" i="9"/>
  <c r="K280" i="9"/>
  <c r="K448" i="9"/>
  <c r="K121" i="9"/>
  <c r="K337" i="9"/>
  <c r="K545" i="9"/>
  <c r="K191" i="9"/>
  <c r="K252" i="9"/>
  <c r="K421" i="9"/>
  <c r="K439" i="9"/>
  <c r="K482" i="9"/>
  <c r="K59" i="9"/>
  <c r="K376" i="9"/>
  <c r="K95" i="9"/>
  <c r="K182" i="9"/>
  <c r="K245" i="9"/>
  <c r="K316" i="9"/>
  <c r="K327" i="9"/>
  <c r="K443" i="9"/>
  <c r="K60" i="9"/>
  <c r="K83" i="9"/>
  <c r="K242" i="9"/>
  <c r="K89" i="9"/>
  <c r="K91" i="9"/>
  <c r="K189" i="9"/>
  <c r="K312" i="9"/>
  <c r="K431" i="9"/>
  <c r="K272" i="9"/>
  <c r="K278" i="9"/>
  <c r="K510" i="9"/>
  <c r="K163" i="9"/>
  <c r="K197" i="9"/>
  <c r="K258" i="9"/>
  <c r="K299" i="9"/>
  <c r="K171" i="9"/>
  <c r="K353" i="9"/>
  <c r="K75" i="9"/>
  <c r="K98" i="9"/>
  <c r="K173" i="9"/>
  <c r="K234" i="9"/>
  <c r="K360" i="9"/>
  <c r="K381" i="9"/>
  <c r="K434" i="9"/>
  <c r="K512" i="9"/>
  <c r="K64" i="9"/>
  <c r="K318" i="9"/>
  <c r="K470" i="9"/>
  <c r="K141" i="9"/>
  <c r="K164" i="9"/>
  <c r="K224" i="9"/>
  <c r="K298" i="9"/>
  <c r="K309" i="9"/>
  <c r="K425" i="9"/>
  <c r="K466" i="9"/>
  <c r="K556" i="9"/>
  <c r="K235" i="9"/>
  <c r="K459" i="9"/>
  <c r="K111" i="9"/>
  <c r="K134" i="9"/>
  <c r="K209" i="9"/>
  <c r="K270" i="9"/>
  <c r="K279" i="9"/>
  <c r="K382" i="9"/>
  <c r="K489" i="9"/>
  <c r="K531" i="9"/>
  <c r="K74" i="9"/>
  <c r="K442" i="9"/>
  <c r="K535" i="9"/>
  <c r="K184" i="9"/>
  <c r="K432" i="9"/>
  <c r="K117" i="9"/>
  <c r="K204" i="9"/>
  <c r="K267" i="9"/>
  <c r="K377" i="9"/>
  <c r="K412" i="9"/>
  <c r="K137" i="9"/>
  <c r="K281" i="9"/>
  <c r="K553" i="9"/>
  <c r="K174" i="9"/>
  <c r="K269" i="9"/>
  <c r="K390" i="9"/>
  <c r="K509" i="9"/>
  <c r="K543" i="9"/>
  <c r="K424" i="9"/>
  <c r="K265" i="9"/>
  <c r="K123" i="9"/>
  <c r="K401" i="9"/>
  <c r="K496" i="9"/>
  <c r="K112" i="9"/>
  <c r="K409" i="9"/>
  <c r="K157" i="9"/>
  <c r="K221" i="9"/>
  <c r="K282" i="9"/>
  <c r="K293" i="9"/>
  <c r="K396" i="9"/>
  <c r="K498" i="9"/>
  <c r="K161" i="9"/>
  <c r="K440" i="9"/>
  <c r="K159" i="9"/>
  <c r="K214" i="9"/>
  <c r="K399" i="9"/>
  <c r="K348" i="9"/>
  <c r="K359" i="9"/>
  <c r="K422" i="9"/>
  <c r="K65" i="9"/>
  <c r="K147" i="9"/>
  <c r="K336" i="9"/>
  <c r="K168" i="9"/>
  <c r="K155" i="9"/>
  <c r="K233" i="9"/>
  <c r="K344" i="9"/>
  <c r="K455" i="9"/>
  <c r="K105" i="9"/>
  <c r="K329" i="9"/>
  <c r="K67" i="9"/>
  <c r="K122" i="9"/>
  <c r="K227" i="9"/>
  <c r="K288" i="9"/>
  <c r="K331" i="9"/>
  <c r="K487" i="9"/>
  <c r="K542" i="9"/>
  <c r="K361" i="9"/>
  <c r="K69" i="9"/>
  <c r="K92" i="9"/>
  <c r="K220" i="9"/>
  <c r="K354" i="9"/>
  <c r="K365" i="9"/>
  <c r="K458" i="9"/>
  <c r="K176" i="9"/>
  <c r="K345" i="9"/>
  <c r="K103" i="9"/>
  <c r="K158" i="9"/>
  <c r="K262" i="9"/>
  <c r="K430" i="9"/>
  <c r="K508" i="9"/>
  <c r="AB283" i="9"/>
  <c r="AB465" i="9"/>
  <c r="K96" i="9"/>
  <c r="K186" i="9"/>
  <c r="K320" i="9"/>
  <c r="K456" i="9"/>
  <c r="K136" i="9"/>
  <c r="K101" i="9"/>
  <c r="K523" i="9"/>
  <c r="K406" i="9"/>
  <c r="K201" i="9"/>
  <c r="K135" i="9"/>
  <c r="K342" i="9"/>
  <c r="K544" i="9"/>
  <c r="K453" i="9"/>
  <c r="K322" i="9"/>
  <c r="K156" i="9"/>
  <c r="K530" i="9"/>
  <c r="K263" i="9"/>
  <c r="K492" i="9"/>
  <c r="K374" i="9"/>
  <c r="K190" i="9"/>
  <c r="K71" i="9"/>
  <c r="K240" i="9"/>
  <c r="K521" i="9"/>
  <c r="K333" i="9"/>
  <c r="K290" i="9"/>
  <c r="K124" i="9"/>
  <c r="K534" i="9"/>
  <c r="K504" i="9"/>
  <c r="K460" i="9"/>
  <c r="K403" i="9"/>
  <c r="K94" i="9"/>
  <c r="K465" i="9"/>
  <c r="K211" i="9"/>
  <c r="K449" i="9"/>
  <c r="K301" i="9"/>
  <c r="K407" i="9"/>
  <c r="K165" i="9"/>
  <c r="K419" i="9"/>
  <c r="K488" i="9"/>
  <c r="K400" i="9"/>
  <c r="K81" i="9"/>
  <c r="K428" i="9"/>
  <c r="K395" i="9"/>
  <c r="K188" i="9"/>
  <c r="K133" i="9"/>
  <c r="K294" i="9"/>
  <c r="K426" i="9"/>
  <c r="AB188" i="9"/>
  <c r="AB440" i="9"/>
  <c r="AB136" i="9"/>
  <c r="AB453" i="9"/>
  <c r="AB497" i="9"/>
  <c r="AB499" i="9"/>
  <c r="AB107" i="9"/>
  <c r="AB385" i="9"/>
  <c r="AB463" i="9"/>
  <c r="AB239" i="9"/>
  <c r="AB131" i="9"/>
  <c r="AB285" i="9"/>
  <c r="AB134" i="9"/>
  <c r="AB291" i="9"/>
  <c r="AB306" i="9"/>
  <c r="AB460" i="9"/>
  <c r="AB231" i="9"/>
  <c r="AB240" i="9"/>
  <c r="AB341" i="9"/>
  <c r="AB68" i="9"/>
  <c r="AB535" i="9"/>
  <c r="AB274" i="9"/>
  <c r="AB452" i="9"/>
  <c r="AB223" i="9"/>
  <c r="AB271" i="9"/>
  <c r="AB333" i="9"/>
  <c r="AB165" i="9"/>
  <c r="AB527" i="9"/>
  <c r="AB266" i="9"/>
  <c r="AB469" i="9"/>
  <c r="AB311" i="9"/>
  <c r="AB524" i="9"/>
  <c r="AB246" i="9"/>
  <c r="AB405" i="9"/>
  <c r="AB439" i="9"/>
  <c r="AB116" i="9"/>
  <c r="AB542" i="9"/>
  <c r="AB288" i="9"/>
  <c r="AB526" i="9"/>
  <c r="AB244" i="9"/>
  <c r="AB74" i="9"/>
  <c r="AB111" i="9"/>
  <c r="AB344" i="9"/>
  <c r="AB554" i="9"/>
  <c r="AB267" i="9"/>
  <c r="AB106" i="9"/>
  <c r="AB87" i="9"/>
  <c r="AB191" i="9"/>
  <c r="AB299" i="9"/>
  <c r="AB438" i="9"/>
  <c r="AB123" i="9"/>
  <c r="AB406" i="9"/>
  <c r="AB158" i="9"/>
  <c r="AB81" i="9"/>
  <c r="AB330" i="9"/>
  <c r="AB525" i="9"/>
  <c r="AB493" i="9"/>
  <c r="AB213" i="9"/>
  <c r="AB398" i="9"/>
  <c r="AB150" i="9"/>
  <c r="AB59" i="9"/>
  <c r="AB322" i="9"/>
  <c r="AB530" i="9"/>
  <c r="AB473" i="9"/>
  <c r="AB205" i="9"/>
  <c r="AB255" i="9"/>
  <c r="AB446" i="9"/>
  <c r="AB185" i="9"/>
  <c r="AB216" i="9"/>
  <c r="AB421" i="9"/>
  <c r="AB93" i="9"/>
  <c r="AB456" i="9"/>
  <c r="AB227" i="9"/>
  <c r="AB278" i="9"/>
  <c r="AB540" i="9"/>
  <c r="AB144" i="9"/>
  <c r="AB448" i="9"/>
  <c r="AB233" i="9"/>
  <c r="AB541" i="9"/>
  <c r="AB85" i="9"/>
  <c r="AB413" i="9"/>
  <c r="AB303" i="9"/>
  <c r="AB135" i="9"/>
  <c r="AB511" i="9"/>
  <c r="AB259" i="9"/>
  <c r="AB297" i="9"/>
  <c r="AB386" i="9"/>
  <c r="AB295" i="9"/>
  <c r="AB127" i="9"/>
  <c r="AB490" i="9"/>
  <c r="AB251" i="9"/>
  <c r="AB429" i="9"/>
  <c r="AB378" i="9"/>
  <c r="AB130" i="9"/>
  <c r="AB415" i="9"/>
  <c r="AB110" i="9"/>
  <c r="AB513" i="9"/>
  <c r="AB252" i="9"/>
  <c r="AB409" i="9"/>
  <c r="AB402" i="9"/>
  <c r="AB154" i="9"/>
  <c r="AB105" i="9"/>
  <c r="AB549" i="9"/>
  <c r="AB384" i="9"/>
  <c r="AB279" i="9"/>
  <c r="AB418" i="9"/>
  <c r="AB210" i="9"/>
  <c r="AB474" i="9"/>
  <c r="AB321" i="9"/>
  <c r="K63" i="11"/>
  <c r="F63" i="11"/>
  <c r="N63" i="11" s="1"/>
  <c r="V63" i="11" s="1"/>
  <c r="K58" i="9"/>
  <c r="AB104" i="9"/>
  <c r="AB393" i="9"/>
  <c r="AB550" i="9"/>
  <c r="AB143" i="9"/>
  <c r="AB166" i="9"/>
  <c r="AB226" i="9"/>
  <c r="AB332" i="9"/>
  <c r="AB72" i="9"/>
  <c r="AB350" i="9"/>
  <c r="AB505" i="9"/>
  <c r="AB343" i="9"/>
  <c r="AB468" i="9"/>
  <c r="AB96" i="9"/>
  <c r="AB366" i="9"/>
  <c r="AB510" i="9"/>
  <c r="AB163" i="9"/>
  <c r="AB186" i="9"/>
  <c r="AB249" i="9"/>
  <c r="AB320" i="9"/>
  <c r="AB331" i="9"/>
  <c r="AB491" i="9"/>
  <c r="AB488" i="9"/>
  <c r="AB121" i="9"/>
  <c r="AB272" i="9"/>
  <c r="AB479" i="9"/>
  <c r="AB125" i="9"/>
  <c r="AB148" i="9"/>
  <c r="AB221" i="9"/>
  <c r="AB282" i="9"/>
  <c r="AB293" i="9"/>
  <c r="AB396" i="9"/>
  <c r="AB450" i="9"/>
  <c r="AB536" i="9"/>
  <c r="AB247" i="9"/>
  <c r="AB416" i="9"/>
  <c r="AB119" i="9"/>
  <c r="AB142" i="9"/>
  <c r="AB217" i="9"/>
  <c r="AB276" i="9"/>
  <c r="AB287" i="9"/>
  <c r="AB390" i="9"/>
  <c r="AB509" i="9"/>
  <c r="AB543" i="9"/>
  <c r="AB397" i="9"/>
  <c r="AB531" i="9"/>
  <c r="AB129" i="9"/>
  <c r="AB302" i="9"/>
  <c r="AB454" i="9"/>
  <c r="AB139" i="9"/>
  <c r="AB162" i="9"/>
  <c r="AB222" i="9"/>
  <c r="AB296" i="9"/>
  <c r="AB307" i="9"/>
  <c r="AB417" i="9"/>
  <c r="AB464" i="9"/>
  <c r="AB548" i="9"/>
  <c r="AB179" i="9"/>
  <c r="AB361" i="9"/>
  <c r="AB69" i="9"/>
  <c r="AB92" i="9"/>
  <c r="AB220" i="9"/>
  <c r="AB407" i="9"/>
  <c r="AB354" i="9"/>
  <c r="AB365" i="9"/>
  <c r="AB428" i="9"/>
  <c r="AB506" i="9"/>
  <c r="AB161" i="9"/>
  <c r="AB310" i="9"/>
  <c r="AB502" i="9"/>
  <c r="AB159" i="9"/>
  <c r="AB182" i="9"/>
  <c r="AB245" i="9"/>
  <c r="AB316" i="9"/>
  <c r="AB327" i="9"/>
  <c r="AB443" i="9"/>
  <c r="AB484" i="9"/>
  <c r="AB60" i="9"/>
  <c r="AB170" i="9"/>
  <c r="AB230" i="9"/>
  <c r="AB304" i="9"/>
  <c r="AB315" i="9"/>
  <c r="AB451" i="9"/>
  <c r="AB472" i="9"/>
  <c r="AB547" i="9"/>
  <c r="AB203" i="9"/>
  <c r="AB423" i="9"/>
  <c r="AB77" i="9"/>
  <c r="AB100" i="9"/>
  <c r="AB175" i="9"/>
  <c r="AB236" i="9"/>
  <c r="AB362" i="9"/>
  <c r="AB389" i="9"/>
  <c r="AB436" i="9"/>
  <c r="AB514" i="9"/>
  <c r="AB80" i="9"/>
  <c r="AB342" i="9"/>
  <c r="AB517" i="9"/>
  <c r="AB167" i="9"/>
  <c r="AB190" i="9"/>
  <c r="AB253" i="9"/>
  <c r="AB324" i="9"/>
  <c r="AB335" i="9"/>
  <c r="AB461" i="9"/>
  <c r="AB492" i="9"/>
  <c r="AB153" i="9"/>
  <c r="AB289" i="9"/>
  <c r="AB478" i="9"/>
  <c r="AB147" i="9"/>
  <c r="AB97" i="9"/>
  <c r="AB256" i="9"/>
  <c r="AB495" i="9"/>
  <c r="AB117" i="9"/>
  <c r="AB140" i="9"/>
  <c r="AB215" i="9"/>
  <c r="AB383" i="9"/>
  <c r="AB377" i="9"/>
  <c r="AB467" i="9"/>
  <c r="AB444" i="9"/>
  <c r="AB516" i="9"/>
  <c r="AB89" i="9"/>
  <c r="AB248" i="9"/>
  <c r="AB447" i="9"/>
  <c r="AB91" i="9"/>
  <c r="AB155" i="9"/>
  <c r="AB114" i="9"/>
  <c r="AB178" i="9"/>
  <c r="AB189" i="9"/>
  <c r="AB241" i="9"/>
  <c r="AB250" i="9"/>
  <c r="AB312" i="9"/>
  <c r="AB401" i="9"/>
  <c r="AB323" i="9"/>
  <c r="AB431" i="9"/>
  <c r="AB427" i="9"/>
  <c r="AB455" i="9"/>
  <c r="AB480" i="9"/>
  <c r="AB539" i="9"/>
  <c r="AB555" i="9"/>
  <c r="AB113" i="9"/>
  <c r="AB264" i="9"/>
  <c r="AB462" i="9"/>
  <c r="AB70" i="9"/>
  <c r="AB198" i="9"/>
  <c r="AB261" i="9"/>
  <c r="AB300" i="9"/>
  <c r="AB65" i="9"/>
  <c r="AB195" i="9"/>
  <c r="AB368" i="9"/>
  <c r="AB115" i="9"/>
  <c r="AB138" i="9"/>
  <c r="AB88" i="9"/>
  <c r="AB334" i="9"/>
  <c r="AB432" i="9"/>
  <c r="AB149" i="9"/>
  <c r="AB172" i="9"/>
  <c r="AB391" i="9"/>
  <c r="AB338" i="9"/>
  <c r="AB349" i="9"/>
  <c r="AB412" i="9"/>
  <c r="AB520" i="9"/>
  <c r="AB382" i="9"/>
  <c r="AB522" i="9"/>
  <c r="AB192" i="9"/>
  <c r="AB329" i="9"/>
  <c r="AB67" i="9"/>
  <c r="AB90" i="9"/>
  <c r="AB218" i="9"/>
  <c r="AB375" i="9"/>
  <c r="AB352" i="9"/>
  <c r="AB363" i="9"/>
  <c r="AB426" i="9"/>
  <c r="AB504" i="9"/>
  <c r="AB112" i="9"/>
  <c r="AB358" i="9"/>
  <c r="AB494" i="9"/>
  <c r="AB157" i="9"/>
  <c r="AB180" i="9"/>
  <c r="AB243" i="9"/>
  <c r="AB314" i="9"/>
  <c r="AB325" i="9"/>
  <c r="AB435" i="9"/>
  <c r="AB482" i="9"/>
  <c r="AB137" i="9"/>
  <c r="AB286" i="9"/>
  <c r="AB486" i="9"/>
  <c r="AB151" i="9"/>
  <c r="AB174" i="9"/>
  <c r="AB237" i="9"/>
  <c r="AB308" i="9"/>
  <c r="AB319" i="9"/>
  <c r="AB411" i="9"/>
  <c r="AB476" i="9"/>
  <c r="AB551" i="9"/>
  <c r="AB433" i="9"/>
  <c r="AB557" i="9"/>
  <c r="AB120" i="9"/>
  <c r="AB379" i="9"/>
  <c r="AB532" i="9"/>
  <c r="AB66" i="9"/>
  <c r="AB194" i="9"/>
  <c r="AB257" i="9"/>
  <c r="AB328" i="9"/>
  <c r="AB339" i="9"/>
  <c r="AB477" i="9"/>
  <c r="AB503" i="9"/>
  <c r="AB61" i="9"/>
  <c r="AB263" i="9"/>
  <c r="AB419" i="9"/>
  <c r="AB101" i="9"/>
  <c r="AB124" i="9"/>
  <c r="AB199" i="9"/>
  <c r="AB260" i="9"/>
  <c r="AB395" i="9"/>
  <c r="AB372" i="9"/>
  <c r="AB449" i="9"/>
  <c r="AB521" i="9"/>
  <c r="AB152" i="9"/>
  <c r="AB313" i="9"/>
  <c r="AB63" i="9"/>
  <c r="AB86" i="9"/>
  <c r="AB214" i="9"/>
  <c r="AB399" i="9"/>
  <c r="AB348" i="9"/>
  <c r="AB359" i="9"/>
  <c r="AB422" i="9"/>
  <c r="AB500" i="9"/>
  <c r="AB202" i="9"/>
  <c r="AB265" i="9"/>
  <c r="AB336" i="9"/>
  <c r="AB347" i="9"/>
  <c r="AB410" i="9"/>
  <c r="AB518" i="9"/>
  <c r="AB73" i="9"/>
  <c r="AB232" i="9"/>
  <c r="AB408" i="9"/>
  <c r="AB109" i="9"/>
  <c r="AB132" i="9"/>
  <c r="AB207" i="9"/>
  <c r="AB268" i="9"/>
  <c r="AB277" i="9"/>
  <c r="AB380" i="9"/>
  <c r="AB481" i="9"/>
  <c r="AB529" i="9"/>
  <c r="AB176" i="9"/>
  <c r="AB345" i="9"/>
  <c r="AB71" i="9"/>
  <c r="AB94" i="9"/>
  <c r="AB169" i="9"/>
  <c r="AB445" i="9"/>
  <c r="AB356" i="9"/>
  <c r="AB367" i="9"/>
  <c r="AB430" i="9"/>
  <c r="AB508" i="9"/>
  <c r="AB235" i="9"/>
  <c r="AB459" i="9"/>
  <c r="AB79" i="9"/>
  <c r="AB102" i="9"/>
  <c r="AB177" i="9"/>
  <c r="AB270" i="9"/>
  <c r="AB364" i="9"/>
  <c r="AB219" i="9"/>
  <c r="AB392" i="9"/>
  <c r="AB507" i="9"/>
  <c r="AB62" i="9"/>
  <c r="AB228" i="9"/>
  <c r="AB441" i="9"/>
  <c r="AB99" i="9"/>
  <c r="AB122" i="9"/>
  <c r="AB197" i="9"/>
  <c r="AB258" i="9"/>
  <c r="AB387" i="9"/>
  <c r="AB370" i="9"/>
  <c r="AB487" i="9"/>
  <c r="AB519" i="9"/>
  <c r="AB208" i="9"/>
  <c r="AB337" i="9"/>
  <c r="AB545" i="9"/>
  <c r="AB84" i="9"/>
  <c r="AB212" i="9"/>
  <c r="AB275" i="9"/>
  <c r="AB346" i="9"/>
  <c r="AB357" i="9"/>
  <c r="AB420" i="9"/>
  <c r="AB498" i="9"/>
  <c r="AB128" i="9"/>
  <c r="AB281" i="9"/>
  <c r="AB553" i="9"/>
  <c r="AB78" i="9"/>
  <c r="AB206" i="9"/>
  <c r="AB269" i="9"/>
  <c r="AB340" i="9"/>
  <c r="AB351" i="9"/>
  <c r="AB414" i="9"/>
  <c r="AB528" i="9"/>
  <c r="AB489" i="9"/>
  <c r="AB171" i="9"/>
  <c r="AB353" i="9"/>
  <c r="AB75" i="9"/>
  <c r="AB98" i="9"/>
  <c r="AB173" i="9"/>
  <c r="AB234" i="9"/>
  <c r="AB360" i="9"/>
  <c r="AB381" i="9"/>
  <c r="AB434" i="9"/>
  <c r="AB512" i="9"/>
  <c r="AB145" i="9"/>
  <c r="AB294" i="9"/>
  <c r="AB534" i="9"/>
  <c r="AB133" i="9"/>
  <c r="AB156" i="9"/>
  <c r="AB229" i="9"/>
  <c r="AB290" i="9"/>
  <c r="AB301" i="9"/>
  <c r="AB404" i="9"/>
  <c r="AB458" i="9"/>
  <c r="AB544" i="9"/>
  <c r="AB187" i="9"/>
  <c r="AB376" i="9"/>
  <c r="AB95" i="9"/>
  <c r="AB118" i="9"/>
  <c r="AB193" i="9"/>
  <c r="AB254" i="9"/>
  <c r="AB371" i="9"/>
  <c r="AB475" i="9"/>
  <c r="AB471" i="9"/>
  <c r="AB515" i="9"/>
  <c r="AB58" i="9"/>
  <c r="AB181" i="9"/>
  <c r="AB242" i="9"/>
  <c r="AB369" i="9"/>
  <c r="AB437" i="9"/>
  <c r="AB442" i="9"/>
  <c r="AB537" i="9"/>
  <c r="AB64" i="9"/>
  <c r="AB318" i="9"/>
  <c r="AB470" i="9"/>
  <c r="AB141" i="9"/>
  <c r="AB164" i="9"/>
  <c r="AB224" i="9"/>
  <c r="AB298" i="9"/>
  <c r="AB309" i="9"/>
  <c r="AB425" i="9"/>
  <c r="AB466" i="9"/>
  <c r="AB556" i="9"/>
  <c r="AB211" i="9"/>
  <c r="AB400" i="9"/>
  <c r="AB103" i="9"/>
  <c r="AB126" i="9"/>
  <c r="AB201" i="9"/>
  <c r="AB262" i="9"/>
  <c r="AB403" i="9"/>
  <c r="AB374" i="9"/>
  <c r="AB457" i="9"/>
  <c r="AB523" i="9"/>
  <c r="AB501" i="9"/>
  <c r="AB183" i="9"/>
  <c r="AB225" i="9"/>
  <c r="AB533" i="9"/>
  <c r="AB238" i="9"/>
  <c r="AB373" i="9"/>
  <c r="AB552" i="9"/>
  <c r="AB394" i="9"/>
  <c r="AB280" i="9"/>
  <c r="AB146" i="9"/>
  <c r="AB305" i="9"/>
  <c r="AB483" i="9"/>
  <c r="AB204" i="9"/>
  <c r="AB184" i="9"/>
  <c r="AB83" i="9"/>
  <c r="AB388" i="9"/>
  <c r="AB108" i="9"/>
  <c r="AB326" i="9"/>
  <c r="AB209" i="9"/>
  <c r="AB200" i="9"/>
  <c r="AB496" i="9"/>
  <c r="AB355" i="9"/>
  <c r="AB273" i="9"/>
  <c r="AB82" i="9"/>
  <c r="AB168" i="9"/>
  <c r="AB317" i="9"/>
  <c r="AB76" i="9"/>
  <c r="AB424" i="9"/>
  <c r="E59" i="9"/>
  <c r="M59" i="9" s="1"/>
  <c r="U59" i="9" s="1"/>
  <c r="E63" i="9"/>
  <c r="M63" i="9" s="1"/>
  <c r="U63" i="9" s="1"/>
  <c r="E67" i="9"/>
  <c r="M67" i="9" s="1"/>
  <c r="U67" i="9" s="1"/>
  <c r="E71" i="9"/>
  <c r="M71" i="9" s="1"/>
  <c r="U71" i="9" s="1"/>
  <c r="E75" i="9"/>
  <c r="M75" i="9" s="1"/>
  <c r="U75" i="9" s="1"/>
  <c r="E79" i="9"/>
  <c r="M79" i="9" s="1"/>
  <c r="U79" i="9" s="1"/>
  <c r="E83" i="9"/>
  <c r="M83" i="9" s="1"/>
  <c r="U83" i="9" s="1"/>
  <c r="E87" i="9"/>
  <c r="M87" i="9" s="1"/>
  <c r="U87" i="9" s="1"/>
  <c r="E91" i="9"/>
  <c r="M91" i="9" s="1"/>
  <c r="U91" i="9" s="1"/>
  <c r="E95" i="9"/>
  <c r="M95" i="9" s="1"/>
  <c r="U95" i="9" s="1"/>
  <c r="E99" i="9"/>
  <c r="M99" i="9" s="1"/>
  <c r="U99" i="9" s="1"/>
  <c r="E103" i="9"/>
  <c r="M103" i="9" s="1"/>
  <c r="U103" i="9" s="1"/>
  <c r="E107" i="9"/>
  <c r="M107" i="9" s="1"/>
  <c r="U107" i="9" s="1"/>
  <c r="E111" i="9"/>
  <c r="M111" i="9" s="1"/>
  <c r="U111" i="9" s="1"/>
  <c r="E115" i="9"/>
  <c r="M115" i="9" s="1"/>
  <c r="U115" i="9" s="1"/>
  <c r="E119" i="9"/>
  <c r="M119" i="9" s="1"/>
  <c r="U119" i="9" s="1"/>
  <c r="E123" i="9"/>
  <c r="M123" i="9" s="1"/>
  <c r="U123" i="9" s="1"/>
  <c r="E127" i="9"/>
  <c r="M127" i="9" s="1"/>
  <c r="U127" i="9" s="1"/>
  <c r="E131" i="9"/>
  <c r="M131" i="9" s="1"/>
  <c r="U131" i="9" s="1"/>
  <c r="E135" i="9"/>
  <c r="M135" i="9" s="1"/>
  <c r="U135" i="9" s="1"/>
  <c r="E139" i="9"/>
  <c r="M139" i="9" s="1"/>
  <c r="U139" i="9" s="1"/>
  <c r="E143" i="9"/>
  <c r="M143" i="9" s="1"/>
  <c r="U143" i="9" s="1"/>
  <c r="E147" i="9"/>
  <c r="M147" i="9" s="1"/>
  <c r="U147" i="9" s="1"/>
  <c r="E151" i="9"/>
  <c r="M151" i="9" s="1"/>
  <c r="U151" i="9" s="1"/>
  <c r="E155" i="9"/>
  <c r="M155" i="9" s="1"/>
  <c r="U155" i="9" s="1"/>
  <c r="E159" i="9"/>
  <c r="M159" i="9" s="1"/>
  <c r="U159" i="9" s="1"/>
  <c r="E163" i="9"/>
  <c r="M163" i="9" s="1"/>
  <c r="U163" i="9" s="1"/>
  <c r="E167" i="9"/>
  <c r="M167" i="9" s="1"/>
  <c r="U167" i="9" s="1"/>
  <c r="E171" i="9"/>
  <c r="M171" i="9" s="1"/>
  <c r="U171" i="9" s="1"/>
  <c r="E175" i="9"/>
  <c r="M175" i="9" s="1"/>
  <c r="U175" i="9" s="1"/>
  <c r="E179" i="9"/>
  <c r="M179" i="9" s="1"/>
  <c r="U179" i="9" s="1"/>
  <c r="E60" i="9"/>
  <c r="M60" i="9" s="1"/>
  <c r="U60" i="9" s="1"/>
  <c r="E64" i="9"/>
  <c r="M64" i="9" s="1"/>
  <c r="U64" i="9" s="1"/>
  <c r="E68" i="9"/>
  <c r="M68" i="9" s="1"/>
  <c r="U68" i="9" s="1"/>
  <c r="E72" i="9"/>
  <c r="M72" i="9" s="1"/>
  <c r="U72" i="9" s="1"/>
  <c r="E76" i="9"/>
  <c r="M76" i="9" s="1"/>
  <c r="U76" i="9" s="1"/>
  <c r="E80" i="9"/>
  <c r="M80" i="9" s="1"/>
  <c r="U80" i="9" s="1"/>
  <c r="E84" i="9"/>
  <c r="M84" i="9" s="1"/>
  <c r="U84" i="9" s="1"/>
  <c r="E88" i="9"/>
  <c r="M88" i="9" s="1"/>
  <c r="U88" i="9" s="1"/>
  <c r="E92" i="9"/>
  <c r="M92" i="9" s="1"/>
  <c r="U92" i="9" s="1"/>
  <c r="E96" i="9"/>
  <c r="M96" i="9" s="1"/>
  <c r="U96" i="9" s="1"/>
  <c r="E100" i="9"/>
  <c r="M100" i="9" s="1"/>
  <c r="U100" i="9" s="1"/>
  <c r="E104" i="9"/>
  <c r="M104" i="9" s="1"/>
  <c r="U104" i="9" s="1"/>
  <c r="E108" i="9"/>
  <c r="M108" i="9" s="1"/>
  <c r="U108" i="9" s="1"/>
  <c r="E112" i="9"/>
  <c r="M112" i="9" s="1"/>
  <c r="U112" i="9" s="1"/>
  <c r="E116" i="9"/>
  <c r="M116" i="9" s="1"/>
  <c r="U116" i="9" s="1"/>
  <c r="E120" i="9"/>
  <c r="M120" i="9" s="1"/>
  <c r="U120" i="9" s="1"/>
  <c r="E124" i="9"/>
  <c r="M124" i="9" s="1"/>
  <c r="U124" i="9" s="1"/>
  <c r="E128" i="9"/>
  <c r="M128" i="9" s="1"/>
  <c r="U128" i="9" s="1"/>
  <c r="E132" i="9"/>
  <c r="M132" i="9" s="1"/>
  <c r="U132" i="9" s="1"/>
  <c r="E136" i="9"/>
  <c r="M136" i="9" s="1"/>
  <c r="U136" i="9" s="1"/>
  <c r="E140" i="9"/>
  <c r="M140" i="9" s="1"/>
  <c r="U140" i="9" s="1"/>
  <c r="E144" i="9"/>
  <c r="M144" i="9" s="1"/>
  <c r="U144" i="9" s="1"/>
  <c r="E148" i="9"/>
  <c r="M148" i="9" s="1"/>
  <c r="U148" i="9" s="1"/>
  <c r="E152" i="9"/>
  <c r="M152" i="9" s="1"/>
  <c r="U152" i="9" s="1"/>
  <c r="E156" i="9"/>
  <c r="M156" i="9" s="1"/>
  <c r="U156" i="9" s="1"/>
  <c r="E160" i="9"/>
  <c r="M160" i="9" s="1"/>
  <c r="U160" i="9" s="1"/>
  <c r="E164" i="9"/>
  <c r="M164" i="9" s="1"/>
  <c r="U164" i="9" s="1"/>
  <c r="E168" i="9"/>
  <c r="M168" i="9" s="1"/>
  <c r="U168" i="9" s="1"/>
  <c r="E172" i="9"/>
  <c r="M172" i="9" s="1"/>
  <c r="U172" i="9" s="1"/>
  <c r="E176" i="9"/>
  <c r="M176" i="9" s="1"/>
  <c r="U176" i="9" s="1"/>
  <c r="E180" i="9"/>
  <c r="M180" i="9" s="1"/>
  <c r="U180" i="9" s="1"/>
  <c r="E61" i="9"/>
  <c r="M61" i="9" s="1"/>
  <c r="U61" i="9" s="1"/>
  <c r="E65" i="9"/>
  <c r="M65" i="9" s="1"/>
  <c r="U65" i="9" s="1"/>
  <c r="E69" i="9"/>
  <c r="M69" i="9" s="1"/>
  <c r="U69" i="9" s="1"/>
  <c r="E73" i="9"/>
  <c r="M73" i="9" s="1"/>
  <c r="U73" i="9" s="1"/>
  <c r="E77" i="9"/>
  <c r="M77" i="9" s="1"/>
  <c r="U77" i="9" s="1"/>
  <c r="E81" i="9"/>
  <c r="M81" i="9" s="1"/>
  <c r="U81" i="9" s="1"/>
  <c r="E85" i="9"/>
  <c r="M85" i="9" s="1"/>
  <c r="U85" i="9" s="1"/>
  <c r="E89" i="9"/>
  <c r="M89" i="9" s="1"/>
  <c r="U89" i="9" s="1"/>
  <c r="E93" i="9"/>
  <c r="M93" i="9" s="1"/>
  <c r="U93" i="9" s="1"/>
  <c r="E97" i="9"/>
  <c r="M97" i="9" s="1"/>
  <c r="U97" i="9" s="1"/>
  <c r="E101" i="9"/>
  <c r="M101" i="9" s="1"/>
  <c r="U101" i="9" s="1"/>
  <c r="E105" i="9"/>
  <c r="M105" i="9" s="1"/>
  <c r="U105" i="9" s="1"/>
  <c r="E109" i="9"/>
  <c r="M109" i="9" s="1"/>
  <c r="U109" i="9" s="1"/>
  <c r="E113" i="9"/>
  <c r="M113" i="9" s="1"/>
  <c r="U113" i="9" s="1"/>
  <c r="E117" i="9"/>
  <c r="M117" i="9" s="1"/>
  <c r="U117" i="9" s="1"/>
  <c r="E121" i="9"/>
  <c r="M121" i="9" s="1"/>
  <c r="U121" i="9" s="1"/>
  <c r="E125" i="9"/>
  <c r="M125" i="9" s="1"/>
  <c r="U125" i="9" s="1"/>
  <c r="E129" i="9"/>
  <c r="M129" i="9" s="1"/>
  <c r="U129" i="9" s="1"/>
  <c r="E133" i="9"/>
  <c r="M133" i="9" s="1"/>
  <c r="U133" i="9" s="1"/>
  <c r="E137" i="9"/>
  <c r="M137" i="9" s="1"/>
  <c r="U137" i="9" s="1"/>
  <c r="E141" i="9"/>
  <c r="M141" i="9" s="1"/>
  <c r="U141" i="9" s="1"/>
  <c r="E145" i="9"/>
  <c r="M145" i="9" s="1"/>
  <c r="U145" i="9" s="1"/>
  <c r="E149" i="9"/>
  <c r="M149" i="9" s="1"/>
  <c r="U149" i="9" s="1"/>
  <c r="E153" i="9"/>
  <c r="M153" i="9" s="1"/>
  <c r="U153" i="9" s="1"/>
  <c r="E157" i="9"/>
  <c r="M157" i="9" s="1"/>
  <c r="U157" i="9" s="1"/>
  <c r="E161" i="9"/>
  <c r="M161" i="9" s="1"/>
  <c r="U161" i="9" s="1"/>
  <c r="E165" i="9"/>
  <c r="M165" i="9" s="1"/>
  <c r="U165" i="9" s="1"/>
  <c r="E169" i="9"/>
  <c r="M169" i="9" s="1"/>
  <c r="U169" i="9" s="1"/>
  <c r="E173" i="9"/>
  <c r="M173" i="9" s="1"/>
  <c r="U173" i="9" s="1"/>
  <c r="E177" i="9"/>
  <c r="M177" i="9" s="1"/>
  <c r="U177" i="9" s="1"/>
  <c r="E181" i="9"/>
  <c r="M181" i="9" s="1"/>
  <c r="U181" i="9" s="1"/>
  <c r="E70" i="9"/>
  <c r="M70" i="9" s="1"/>
  <c r="U70" i="9" s="1"/>
  <c r="E86" i="9"/>
  <c r="M86" i="9" s="1"/>
  <c r="U86" i="9" s="1"/>
  <c r="E102" i="9"/>
  <c r="M102" i="9" s="1"/>
  <c r="U102" i="9" s="1"/>
  <c r="E118" i="9"/>
  <c r="M118" i="9" s="1"/>
  <c r="U118" i="9" s="1"/>
  <c r="E134" i="9"/>
  <c r="M134" i="9" s="1"/>
  <c r="U134" i="9" s="1"/>
  <c r="E150" i="9"/>
  <c r="M150" i="9" s="1"/>
  <c r="U150" i="9" s="1"/>
  <c r="E166" i="9"/>
  <c r="M166" i="9" s="1"/>
  <c r="U166" i="9" s="1"/>
  <c r="E182" i="9"/>
  <c r="M182" i="9" s="1"/>
  <c r="U182" i="9" s="1"/>
  <c r="E186" i="9"/>
  <c r="M186" i="9" s="1"/>
  <c r="U186" i="9" s="1"/>
  <c r="E190" i="9"/>
  <c r="M190" i="9" s="1"/>
  <c r="U190" i="9" s="1"/>
  <c r="E194" i="9"/>
  <c r="M194" i="9" s="1"/>
  <c r="U194" i="9" s="1"/>
  <c r="E198" i="9"/>
  <c r="M198" i="9" s="1"/>
  <c r="U198" i="9" s="1"/>
  <c r="E202" i="9"/>
  <c r="M202" i="9" s="1"/>
  <c r="U202" i="9" s="1"/>
  <c r="E206" i="9"/>
  <c r="M206" i="9" s="1"/>
  <c r="U206" i="9" s="1"/>
  <c r="E210" i="9"/>
  <c r="M210" i="9" s="1"/>
  <c r="U210" i="9" s="1"/>
  <c r="E214" i="9"/>
  <c r="M214" i="9" s="1"/>
  <c r="U214" i="9" s="1"/>
  <c r="E218" i="9"/>
  <c r="M218" i="9" s="1"/>
  <c r="U218" i="9" s="1"/>
  <c r="E222" i="9"/>
  <c r="M222" i="9" s="1"/>
  <c r="U222" i="9" s="1"/>
  <c r="E226" i="9"/>
  <c r="M226" i="9" s="1"/>
  <c r="U226" i="9" s="1"/>
  <c r="E230" i="9"/>
  <c r="M230" i="9" s="1"/>
  <c r="U230" i="9" s="1"/>
  <c r="E234" i="9"/>
  <c r="M234" i="9" s="1"/>
  <c r="U234" i="9" s="1"/>
  <c r="E238" i="9"/>
  <c r="M238" i="9" s="1"/>
  <c r="U238" i="9" s="1"/>
  <c r="E242" i="9"/>
  <c r="M242" i="9" s="1"/>
  <c r="U242" i="9" s="1"/>
  <c r="E246" i="9"/>
  <c r="M246" i="9" s="1"/>
  <c r="U246" i="9" s="1"/>
  <c r="E250" i="9"/>
  <c r="M250" i="9" s="1"/>
  <c r="U250" i="9" s="1"/>
  <c r="E254" i="9"/>
  <c r="M254" i="9" s="1"/>
  <c r="U254" i="9" s="1"/>
  <c r="E258" i="9"/>
  <c r="M258" i="9" s="1"/>
  <c r="U258" i="9" s="1"/>
  <c r="E262" i="9"/>
  <c r="M262" i="9" s="1"/>
  <c r="U262" i="9" s="1"/>
  <c r="E266" i="9"/>
  <c r="M266" i="9" s="1"/>
  <c r="U266" i="9" s="1"/>
  <c r="E270" i="9"/>
  <c r="M270" i="9" s="1"/>
  <c r="U270" i="9" s="1"/>
  <c r="E274" i="9"/>
  <c r="M274" i="9" s="1"/>
  <c r="U274" i="9" s="1"/>
  <c r="E278" i="9"/>
  <c r="M278" i="9" s="1"/>
  <c r="U278" i="9" s="1"/>
  <c r="E282" i="9"/>
  <c r="M282" i="9" s="1"/>
  <c r="U282" i="9" s="1"/>
  <c r="E286" i="9"/>
  <c r="M286" i="9" s="1"/>
  <c r="U286" i="9" s="1"/>
  <c r="E290" i="9"/>
  <c r="M290" i="9" s="1"/>
  <c r="U290" i="9" s="1"/>
  <c r="E294" i="9"/>
  <c r="M294" i="9" s="1"/>
  <c r="U294" i="9" s="1"/>
  <c r="E298" i="9"/>
  <c r="M298" i="9" s="1"/>
  <c r="U298" i="9" s="1"/>
  <c r="E302" i="9"/>
  <c r="M302" i="9" s="1"/>
  <c r="U302" i="9" s="1"/>
  <c r="E306" i="9"/>
  <c r="M306" i="9" s="1"/>
  <c r="U306" i="9" s="1"/>
  <c r="E310" i="9"/>
  <c r="M310" i="9" s="1"/>
  <c r="U310" i="9" s="1"/>
  <c r="E314" i="9"/>
  <c r="M314" i="9" s="1"/>
  <c r="U314" i="9" s="1"/>
  <c r="E318" i="9"/>
  <c r="M318" i="9" s="1"/>
  <c r="U318" i="9" s="1"/>
  <c r="E322" i="9"/>
  <c r="M322" i="9" s="1"/>
  <c r="U322" i="9" s="1"/>
  <c r="E326" i="9"/>
  <c r="M326" i="9" s="1"/>
  <c r="U326" i="9" s="1"/>
  <c r="E330" i="9"/>
  <c r="M330" i="9" s="1"/>
  <c r="U330" i="9" s="1"/>
  <c r="E334" i="9"/>
  <c r="M334" i="9" s="1"/>
  <c r="U334" i="9" s="1"/>
  <c r="E338" i="9"/>
  <c r="M338" i="9" s="1"/>
  <c r="U338" i="9" s="1"/>
  <c r="E342" i="9"/>
  <c r="M342" i="9" s="1"/>
  <c r="U342" i="9" s="1"/>
  <c r="E346" i="9"/>
  <c r="M346" i="9" s="1"/>
  <c r="U346" i="9" s="1"/>
  <c r="E350" i="9"/>
  <c r="M350" i="9" s="1"/>
  <c r="U350" i="9" s="1"/>
  <c r="E354" i="9"/>
  <c r="M354" i="9" s="1"/>
  <c r="U354" i="9" s="1"/>
  <c r="E358" i="9"/>
  <c r="M358" i="9" s="1"/>
  <c r="U358" i="9" s="1"/>
  <c r="E362" i="9"/>
  <c r="M362" i="9" s="1"/>
  <c r="U362" i="9" s="1"/>
  <c r="E366" i="9"/>
  <c r="M366" i="9" s="1"/>
  <c r="U366" i="9" s="1"/>
  <c r="E370" i="9"/>
  <c r="M370" i="9" s="1"/>
  <c r="U370" i="9" s="1"/>
  <c r="E374" i="9"/>
  <c r="M374" i="9" s="1"/>
  <c r="U374" i="9" s="1"/>
  <c r="E378" i="9"/>
  <c r="M378" i="9" s="1"/>
  <c r="U378" i="9" s="1"/>
  <c r="E382" i="9"/>
  <c r="M382" i="9" s="1"/>
  <c r="U382" i="9" s="1"/>
  <c r="E386" i="9"/>
  <c r="M386" i="9" s="1"/>
  <c r="U386" i="9" s="1"/>
  <c r="E390" i="9"/>
  <c r="M390" i="9" s="1"/>
  <c r="U390" i="9" s="1"/>
  <c r="E394" i="9"/>
  <c r="M394" i="9" s="1"/>
  <c r="U394" i="9" s="1"/>
  <c r="E398" i="9"/>
  <c r="M398" i="9" s="1"/>
  <c r="U398" i="9" s="1"/>
  <c r="E402" i="9"/>
  <c r="M402" i="9" s="1"/>
  <c r="U402" i="9" s="1"/>
  <c r="E406" i="9"/>
  <c r="M406" i="9" s="1"/>
  <c r="U406" i="9" s="1"/>
  <c r="E410" i="9"/>
  <c r="M410" i="9" s="1"/>
  <c r="U410" i="9" s="1"/>
  <c r="E414" i="9"/>
  <c r="M414" i="9" s="1"/>
  <c r="U414" i="9" s="1"/>
  <c r="E418" i="9"/>
  <c r="M418" i="9" s="1"/>
  <c r="U418" i="9" s="1"/>
  <c r="E422" i="9"/>
  <c r="M422" i="9" s="1"/>
  <c r="U422" i="9" s="1"/>
  <c r="E426" i="9"/>
  <c r="M426" i="9" s="1"/>
  <c r="U426" i="9" s="1"/>
  <c r="E430" i="9"/>
  <c r="M430" i="9" s="1"/>
  <c r="U430" i="9" s="1"/>
  <c r="E434" i="9"/>
  <c r="M434" i="9" s="1"/>
  <c r="U434" i="9" s="1"/>
  <c r="E438" i="9"/>
  <c r="M438" i="9" s="1"/>
  <c r="U438" i="9" s="1"/>
  <c r="E442" i="9"/>
  <c r="M442" i="9" s="1"/>
  <c r="U442" i="9" s="1"/>
  <c r="E446" i="9"/>
  <c r="M446" i="9" s="1"/>
  <c r="U446" i="9" s="1"/>
  <c r="E450" i="9"/>
  <c r="M450" i="9" s="1"/>
  <c r="U450" i="9" s="1"/>
  <c r="E454" i="9"/>
  <c r="M454" i="9" s="1"/>
  <c r="U454" i="9" s="1"/>
  <c r="E458" i="9"/>
  <c r="M458" i="9" s="1"/>
  <c r="U458" i="9" s="1"/>
  <c r="E462" i="9"/>
  <c r="M462" i="9" s="1"/>
  <c r="U462" i="9" s="1"/>
  <c r="E466" i="9"/>
  <c r="M466" i="9" s="1"/>
  <c r="U466" i="9" s="1"/>
  <c r="E470" i="9"/>
  <c r="M470" i="9" s="1"/>
  <c r="U470" i="9" s="1"/>
  <c r="E474" i="9"/>
  <c r="M474" i="9" s="1"/>
  <c r="U474" i="9" s="1"/>
  <c r="E478" i="9"/>
  <c r="M478" i="9" s="1"/>
  <c r="U478" i="9" s="1"/>
  <c r="E482" i="9"/>
  <c r="M482" i="9" s="1"/>
  <c r="U482" i="9" s="1"/>
  <c r="E486" i="9"/>
  <c r="M486" i="9" s="1"/>
  <c r="U486" i="9" s="1"/>
  <c r="E490" i="9"/>
  <c r="M490" i="9" s="1"/>
  <c r="U490" i="9" s="1"/>
  <c r="E494" i="9"/>
  <c r="M494" i="9" s="1"/>
  <c r="U494" i="9" s="1"/>
  <c r="E498" i="9"/>
  <c r="M498" i="9" s="1"/>
  <c r="U498" i="9" s="1"/>
  <c r="E502" i="9"/>
  <c r="M502" i="9" s="1"/>
  <c r="U502" i="9" s="1"/>
  <c r="E506" i="9"/>
  <c r="M506" i="9" s="1"/>
  <c r="U506" i="9" s="1"/>
  <c r="E510" i="9"/>
  <c r="M510" i="9" s="1"/>
  <c r="U510" i="9" s="1"/>
  <c r="E514" i="9"/>
  <c r="M514" i="9" s="1"/>
  <c r="U514" i="9" s="1"/>
  <c r="E518" i="9"/>
  <c r="M518" i="9" s="1"/>
  <c r="U518" i="9" s="1"/>
  <c r="E522" i="9"/>
  <c r="M522" i="9" s="1"/>
  <c r="U522" i="9" s="1"/>
  <c r="E526" i="9"/>
  <c r="M526" i="9" s="1"/>
  <c r="U526" i="9" s="1"/>
  <c r="E530" i="9"/>
  <c r="M530" i="9" s="1"/>
  <c r="U530" i="9" s="1"/>
  <c r="E534" i="9"/>
  <c r="M534" i="9" s="1"/>
  <c r="U534" i="9" s="1"/>
  <c r="E538" i="9"/>
  <c r="M538" i="9" s="1"/>
  <c r="U538" i="9" s="1"/>
  <c r="E542" i="9"/>
  <c r="M542" i="9" s="1"/>
  <c r="U542" i="9" s="1"/>
  <c r="E546" i="9"/>
  <c r="M546" i="9" s="1"/>
  <c r="U546" i="9" s="1"/>
  <c r="E550" i="9"/>
  <c r="M550" i="9" s="1"/>
  <c r="U550" i="9" s="1"/>
  <c r="E554" i="9"/>
  <c r="M554" i="9" s="1"/>
  <c r="U554" i="9" s="1"/>
  <c r="E58" i="9"/>
  <c r="M58" i="9" s="1"/>
  <c r="U58" i="9" s="1"/>
  <c r="E74" i="9"/>
  <c r="M74" i="9" s="1"/>
  <c r="U74" i="9" s="1"/>
  <c r="E90" i="9"/>
  <c r="M90" i="9" s="1"/>
  <c r="U90" i="9" s="1"/>
  <c r="E106" i="9"/>
  <c r="M106" i="9" s="1"/>
  <c r="U106" i="9" s="1"/>
  <c r="E122" i="9"/>
  <c r="M122" i="9" s="1"/>
  <c r="U122" i="9" s="1"/>
  <c r="E138" i="9"/>
  <c r="M138" i="9" s="1"/>
  <c r="U138" i="9" s="1"/>
  <c r="E154" i="9"/>
  <c r="M154" i="9" s="1"/>
  <c r="U154" i="9" s="1"/>
  <c r="E170" i="9"/>
  <c r="M170" i="9" s="1"/>
  <c r="U170" i="9" s="1"/>
  <c r="E183" i="9"/>
  <c r="M183" i="9" s="1"/>
  <c r="U183" i="9" s="1"/>
  <c r="E187" i="9"/>
  <c r="M187" i="9" s="1"/>
  <c r="U187" i="9" s="1"/>
  <c r="E191" i="9"/>
  <c r="M191" i="9" s="1"/>
  <c r="U191" i="9" s="1"/>
  <c r="E195" i="9"/>
  <c r="M195" i="9" s="1"/>
  <c r="U195" i="9" s="1"/>
  <c r="E199" i="9"/>
  <c r="M199" i="9" s="1"/>
  <c r="U199" i="9" s="1"/>
  <c r="E203" i="9"/>
  <c r="M203" i="9" s="1"/>
  <c r="U203" i="9" s="1"/>
  <c r="E207" i="9"/>
  <c r="M207" i="9" s="1"/>
  <c r="U207" i="9" s="1"/>
  <c r="E211" i="9"/>
  <c r="M211" i="9" s="1"/>
  <c r="U211" i="9" s="1"/>
  <c r="E215" i="9"/>
  <c r="M215" i="9" s="1"/>
  <c r="U215" i="9" s="1"/>
  <c r="E219" i="9"/>
  <c r="M219" i="9" s="1"/>
  <c r="U219" i="9" s="1"/>
  <c r="E223" i="9"/>
  <c r="M223" i="9" s="1"/>
  <c r="U223" i="9" s="1"/>
  <c r="E227" i="9"/>
  <c r="M227" i="9" s="1"/>
  <c r="U227" i="9" s="1"/>
  <c r="E231" i="9"/>
  <c r="M231" i="9" s="1"/>
  <c r="U231" i="9" s="1"/>
  <c r="E235" i="9"/>
  <c r="M235" i="9" s="1"/>
  <c r="U235" i="9" s="1"/>
  <c r="E239" i="9"/>
  <c r="M239" i="9" s="1"/>
  <c r="U239" i="9" s="1"/>
  <c r="E243" i="9"/>
  <c r="M243" i="9" s="1"/>
  <c r="U243" i="9" s="1"/>
  <c r="E247" i="9"/>
  <c r="M247" i="9" s="1"/>
  <c r="U247" i="9" s="1"/>
  <c r="E251" i="9"/>
  <c r="M251" i="9" s="1"/>
  <c r="U251" i="9" s="1"/>
  <c r="E255" i="9"/>
  <c r="M255" i="9" s="1"/>
  <c r="U255" i="9" s="1"/>
  <c r="E259" i="9"/>
  <c r="M259" i="9" s="1"/>
  <c r="U259" i="9" s="1"/>
  <c r="E263" i="9"/>
  <c r="M263" i="9" s="1"/>
  <c r="U263" i="9" s="1"/>
  <c r="E267" i="9"/>
  <c r="M267" i="9" s="1"/>
  <c r="U267" i="9" s="1"/>
  <c r="E271" i="9"/>
  <c r="M271" i="9" s="1"/>
  <c r="U271" i="9" s="1"/>
  <c r="E275" i="9"/>
  <c r="M275" i="9" s="1"/>
  <c r="U275" i="9" s="1"/>
  <c r="E279" i="9"/>
  <c r="M279" i="9" s="1"/>
  <c r="U279" i="9" s="1"/>
  <c r="E283" i="9"/>
  <c r="M283" i="9" s="1"/>
  <c r="U283" i="9" s="1"/>
  <c r="E287" i="9"/>
  <c r="M287" i="9" s="1"/>
  <c r="U287" i="9" s="1"/>
  <c r="E291" i="9"/>
  <c r="M291" i="9" s="1"/>
  <c r="U291" i="9" s="1"/>
  <c r="E295" i="9"/>
  <c r="M295" i="9" s="1"/>
  <c r="U295" i="9" s="1"/>
  <c r="E299" i="9"/>
  <c r="M299" i="9" s="1"/>
  <c r="U299" i="9" s="1"/>
  <c r="E303" i="9"/>
  <c r="M303" i="9" s="1"/>
  <c r="U303" i="9" s="1"/>
  <c r="E307" i="9"/>
  <c r="M307" i="9" s="1"/>
  <c r="U307" i="9" s="1"/>
  <c r="E311" i="9"/>
  <c r="M311" i="9" s="1"/>
  <c r="U311" i="9" s="1"/>
  <c r="E315" i="9"/>
  <c r="M315" i="9" s="1"/>
  <c r="U315" i="9" s="1"/>
  <c r="E319" i="9"/>
  <c r="M319" i="9" s="1"/>
  <c r="U319" i="9" s="1"/>
  <c r="E323" i="9"/>
  <c r="M323" i="9" s="1"/>
  <c r="U323" i="9" s="1"/>
  <c r="E327" i="9"/>
  <c r="M327" i="9" s="1"/>
  <c r="U327" i="9" s="1"/>
  <c r="E331" i="9"/>
  <c r="M331" i="9" s="1"/>
  <c r="U331" i="9" s="1"/>
  <c r="E335" i="9"/>
  <c r="M335" i="9" s="1"/>
  <c r="U335" i="9" s="1"/>
  <c r="E339" i="9"/>
  <c r="M339" i="9" s="1"/>
  <c r="U339" i="9" s="1"/>
  <c r="E343" i="9"/>
  <c r="M343" i="9" s="1"/>
  <c r="U343" i="9" s="1"/>
  <c r="E347" i="9"/>
  <c r="M347" i="9" s="1"/>
  <c r="U347" i="9" s="1"/>
  <c r="E351" i="9"/>
  <c r="M351" i="9" s="1"/>
  <c r="U351" i="9" s="1"/>
  <c r="E355" i="9"/>
  <c r="M355" i="9" s="1"/>
  <c r="U355" i="9" s="1"/>
  <c r="E359" i="9"/>
  <c r="M359" i="9" s="1"/>
  <c r="U359" i="9" s="1"/>
  <c r="E363" i="9"/>
  <c r="M363" i="9" s="1"/>
  <c r="U363" i="9" s="1"/>
  <c r="E367" i="9"/>
  <c r="M367" i="9" s="1"/>
  <c r="U367" i="9" s="1"/>
  <c r="E371" i="9"/>
  <c r="M371" i="9" s="1"/>
  <c r="U371" i="9" s="1"/>
  <c r="E375" i="9"/>
  <c r="M375" i="9" s="1"/>
  <c r="U375" i="9" s="1"/>
  <c r="E379" i="9"/>
  <c r="M379" i="9" s="1"/>
  <c r="U379" i="9" s="1"/>
  <c r="E383" i="9"/>
  <c r="M383" i="9" s="1"/>
  <c r="U383" i="9" s="1"/>
  <c r="E387" i="9"/>
  <c r="M387" i="9" s="1"/>
  <c r="U387" i="9" s="1"/>
  <c r="E391" i="9"/>
  <c r="M391" i="9" s="1"/>
  <c r="U391" i="9" s="1"/>
  <c r="E395" i="9"/>
  <c r="M395" i="9" s="1"/>
  <c r="U395" i="9" s="1"/>
  <c r="E399" i="9"/>
  <c r="M399" i="9" s="1"/>
  <c r="U399" i="9" s="1"/>
  <c r="E403" i="9"/>
  <c r="M403" i="9" s="1"/>
  <c r="U403" i="9" s="1"/>
  <c r="E407" i="9"/>
  <c r="M407" i="9" s="1"/>
  <c r="U407" i="9" s="1"/>
  <c r="E411" i="9"/>
  <c r="M411" i="9" s="1"/>
  <c r="U411" i="9" s="1"/>
  <c r="E415" i="9"/>
  <c r="M415" i="9" s="1"/>
  <c r="U415" i="9" s="1"/>
  <c r="E419" i="9"/>
  <c r="M419" i="9" s="1"/>
  <c r="U419" i="9" s="1"/>
  <c r="E423" i="9"/>
  <c r="M423" i="9" s="1"/>
  <c r="U423" i="9" s="1"/>
  <c r="E427" i="9"/>
  <c r="M427" i="9" s="1"/>
  <c r="U427" i="9" s="1"/>
  <c r="E431" i="9"/>
  <c r="M431" i="9" s="1"/>
  <c r="U431" i="9" s="1"/>
  <c r="E435" i="9"/>
  <c r="M435" i="9" s="1"/>
  <c r="U435" i="9" s="1"/>
  <c r="E439" i="9"/>
  <c r="M439" i="9" s="1"/>
  <c r="U439" i="9" s="1"/>
  <c r="E443" i="9"/>
  <c r="M443" i="9" s="1"/>
  <c r="U443" i="9" s="1"/>
  <c r="E447" i="9"/>
  <c r="M447" i="9" s="1"/>
  <c r="U447" i="9" s="1"/>
  <c r="E451" i="9"/>
  <c r="M451" i="9" s="1"/>
  <c r="U451" i="9" s="1"/>
  <c r="E455" i="9"/>
  <c r="M455" i="9" s="1"/>
  <c r="U455" i="9" s="1"/>
  <c r="E459" i="9"/>
  <c r="M459" i="9" s="1"/>
  <c r="U459" i="9" s="1"/>
  <c r="E463" i="9"/>
  <c r="M463" i="9" s="1"/>
  <c r="U463" i="9" s="1"/>
  <c r="E467" i="9"/>
  <c r="M467" i="9" s="1"/>
  <c r="U467" i="9" s="1"/>
  <c r="E471" i="9"/>
  <c r="M471" i="9" s="1"/>
  <c r="U471" i="9" s="1"/>
  <c r="E475" i="9"/>
  <c r="M475" i="9" s="1"/>
  <c r="U475" i="9" s="1"/>
  <c r="E479" i="9"/>
  <c r="M479" i="9" s="1"/>
  <c r="U479" i="9" s="1"/>
  <c r="E483" i="9"/>
  <c r="M483" i="9" s="1"/>
  <c r="U483" i="9" s="1"/>
  <c r="E487" i="9"/>
  <c r="M487" i="9" s="1"/>
  <c r="U487" i="9" s="1"/>
  <c r="E491" i="9"/>
  <c r="M491" i="9" s="1"/>
  <c r="U491" i="9" s="1"/>
  <c r="E495" i="9"/>
  <c r="M495" i="9" s="1"/>
  <c r="U495" i="9" s="1"/>
  <c r="E499" i="9"/>
  <c r="M499" i="9" s="1"/>
  <c r="U499" i="9" s="1"/>
  <c r="E503" i="9"/>
  <c r="M503" i="9" s="1"/>
  <c r="U503" i="9" s="1"/>
  <c r="E507" i="9"/>
  <c r="M507" i="9" s="1"/>
  <c r="U507" i="9" s="1"/>
  <c r="E511" i="9"/>
  <c r="M511" i="9" s="1"/>
  <c r="U511" i="9" s="1"/>
  <c r="E515" i="9"/>
  <c r="M515" i="9" s="1"/>
  <c r="U515" i="9" s="1"/>
  <c r="E519" i="9"/>
  <c r="M519" i="9" s="1"/>
  <c r="U519" i="9" s="1"/>
  <c r="E523" i="9"/>
  <c r="M523" i="9" s="1"/>
  <c r="U523" i="9" s="1"/>
  <c r="E527" i="9"/>
  <c r="M527" i="9" s="1"/>
  <c r="U527" i="9" s="1"/>
  <c r="E531" i="9"/>
  <c r="M531" i="9" s="1"/>
  <c r="U531" i="9" s="1"/>
  <c r="E535" i="9"/>
  <c r="M535" i="9" s="1"/>
  <c r="U535" i="9" s="1"/>
  <c r="E539" i="9"/>
  <c r="M539" i="9" s="1"/>
  <c r="U539" i="9" s="1"/>
  <c r="E543" i="9"/>
  <c r="M543" i="9" s="1"/>
  <c r="U543" i="9" s="1"/>
  <c r="E547" i="9"/>
  <c r="M547" i="9" s="1"/>
  <c r="U547" i="9" s="1"/>
  <c r="E551" i="9"/>
  <c r="M551" i="9" s="1"/>
  <c r="U551" i="9" s="1"/>
  <c r="E555" i="9"/>
  <c r="M555" i="9" s="1"/>
  <c r="U555" i="9" s="1"/>
  <c r="E82" i="9"/>
  <c r="M82" i="9" s="1"/>
  <c r="U82" i="9" s="1"/>
  <c r="E114" i="9"/>
  <c r="M114" i="9" s="1"/>
  <c r="U114" i="9" s="1"/>
  <c r="E146" i="9"/>
  <c r="M146" i="9" s="1"/>
  <c r="U146" i="9" s="1"/>
  <c r="E178" i="9"/>
  <c r="M178" i="9" s="1"/>
  <c r="U178" i="9" s="1"/>
  <c r="E189" i="9"/>
  <c r="M189" i="9" s="1"/>
  <c r="U189" i="9" s="1"/>
  <c r="E197" i="9"/>
  <c r="M197" i="9" s="1"/>
  <c r="U197" i="9" s="1"/>
  <c r="E205" i="9"/>
  <c r="M205" i="9" s="1"/>
  <c r="U205" i="9" s="1"/>
  <c r="E213" i="9"/>
  <c r="M213" i="9" s="1"/>
  <c r="U213" i="9" s="1"/>
  <c r="E221" i="9"/>
  <c r="M221" i="9" s="1"/>
  <c r="U221" i="9" s="1"/>
  <c r="E229" i="9"/>
  <c r="M229" i="9" s="1"/>
  <c r="U229" i="9" s="1"/>
  <c r="E237" i="9"/>
  <c r="M237" i="9" s="1"/>
  <c r="U237" i="9" s="1"/>
  <c r="E245" i="9"/>
  <c r="M245" i="9" s="1"/>
  <c r="U245" i="9" s="1"/>
  <c r="E253" i="9"/>
  <c r="M253" i="9" s="1"/>
  <c r="U253" i="9" s="1"/>
  <c r="E261" i="9"/>
  <c r="M261" i="9" s="1"/>
  <c r="U261" i="9" s="1"/>
  <c r="E269" i="9"/>
  <c r="M269" i="9" s="1"/>
  <c r="U269" i="9" s="1"/>
  <c r="E277" i="9"/>
  <c r="M277" i="9" s="1"/>
  <c r="U277" i="9" s="1"/>
  <c r="E285" i="9"/>
  <c r="M285" i="9" s="1"/>
  <c r="U285" i="9" s="1"/>
  <c r="E293" i="9"/>
  <c r="M293" i="9" s="1"/>
  <c r="U293" i="9" s="1"/>
  <c r="E301" i="9"/>
  <c r="M301" i="9" s="1"/>
  <c r="U301" i="9" s="1"/>
  <c r="E309" i="9"/>
  <c r="M309" i="9" s="1"/>
  <c r="U309" i="9" s="1"/>
  <c r="E317" i="9"/>
  <c r="M317" i="9" s="1"/>
  <c r="U317" i="9" s="1"/>
  <c r="E325" i="9"/>
  <c r="M325" i="9" s="1"/>
  <c r="U325" i="9" s="1"/>
  <c r="E333" i="9"/>
  <c r="M333" i="9" s="1"/>
  <c r="U333" i="9" s="1"/>
  <c r="E341" i="9"/>
  <c r="M341" i="9" s="1"/>
  <c r="U341" i="9" s="1"/>
  <c r="E349" i="9"/>
  <c r="M349" i="9" s="1"/>
  <c r="U349" i="9" s="1"/>
  <c r="E357" i="9"/>
  <c r="M357" i="9" s="1"/>
  <c r="U357" i="9" s="1"/>
  <c r="E365" i="9"/>
  <c r="M365" i="9" s="1"/>
  <c r="U365" i="9" s="1"/>
  <c r="E373" i="9"/>
  <c r="M373" i="9" s="1"/>
  <c r="U373" i="9" s="1"/>
  <c r="E381" i="9"/>
  <c r="M381" i="9" s="1"/>
  <c r="U381" i="9" s="1"/>
  <c r="E389" i="9"/>
  <c r="M389" i="9" s="1"/>
  <c r="U389" i="9" s="1"/>
  <c r="E397" i="9"/>
  <c r="M397" i="9" s="1"/>
  <c r="U397" i="9" s="1"/>
  <c r="E405" i="9"/>
  <c r="M405" i="9" s="1"/>
  <c r="U405" i="9" s="1"/>
  <c r="E413" i="9"/>
  <c r="M413" i="9" s="1"/>
  <c r="U413" i="9" s="1"/>
  <c r="E421" i="9"/>
  <c r="M421" i="9" s="1"/>
  <c r="U421" i="9" s="1"/>
  <c r="E429" i="9"/>
  <c r="M429" i="9" s="1"/>
  <c r="U429" i="9" s="1"/>
  <c r="E437" i="9"/>
  <c r="M437" i="9" s="1"/>
  <c r="U437" i="9" s="1"/>
  <c r="E445" i="9"/>
  <c r="M445" i="9" s="1"/>
  <c r="U445" i="9" s="1"/>
  <c r="E453" i="9"/>
  <c r="M453" i="9" s="1"/>
  <c r="U453" i="9" s="1"/>
  <c r="E461" i="9"/>
  <c r="M461" i="9" s="1"/>
  <c r="U461" i="9" s="1"/>
  <c r="E469" i="9"/>
  <c r="M469" i="9" s="1"/>
  <c r="U469" i="9" s="1"/>
  <c r="E477" i="9"/>
  <c r="M477" i="9" s="1"/>
  <c r="U477" i="9" s="1"/>
  <c r="E485" i="9"/>
  <c r="M485" i="9" s="1"/>
  <c r="U485" i="9" s="1"/>
  <c r="E493" i="9"/>
  <c r="M493" i="9" s="1"/>
  <c r="U493" i="9" s="1"/>
  <c r="E501" i="9"/>
  <c r="M501" i="9" s="1"/>
  <c r="U501" i="9" s="1"/>
  <c r="E509" i="9"/>
  <c r="M509" i="9" s="1"/>
  <c r="U509" i="9" s="1"/>
  <c r="E517" i="9"/>
  <c r="M517" i="9" s="1"/>
  <c r="U517" i="9" s="1"/>
  <c r="E525" i="9"/>
  <c r="M525" i="9" s="1"/>
  <c r="U525" i="9" s="1"/>
  <c r="E533" i="9"/>
  <c r="M533" i="9" s="1"/>
  <c r="U533" i="9" s="1"/>
  <c r="E541" i="9"/>
  <c r="M541" i="9" s="1"/>
  <c r="U541" i="9" s="1"/>
  <c r="E549" i="9"/>
  <c r="M549" i="9" s="1"/>
  <c r="U549" i="9" s="1"/>
  <c r="E557" i="9"/>
  <c r="M557" i="9" s="1"/>
  <c r="U557" i="9" s="1"/>
  <c r="E62" i="9"/>
  <c r="M62" i="9" s="1"/>
  <c r="U62" i="9" s="1"/>
  <c r="E94" i="9"/>
  <c r="M94" i="9" s="1"/>
  <c r="U94" i="9" s="1"/>
  <c r="E126" i="9"/>
  <c r="M126" i="9" s="1"/>
  <c r="U126" i="9" s="1"/>
  <c r="E158" i="9"/>
  <c r="M158" i="9" s="1"/>
  <c r="U158" i="9" s="1"/>
  <c r="E184" i="9"/>
  <c r="M184" i="9" s="1"/>
  <c r="U184" i="9" s="1"/>
  <c r="E192" i="9"/>
  <c r="M192" i="9" s="1"/>
  <c r="U192" i="9" s="1"/>
  <c r="E200" i="9"/>
  <c r="M200" i="9" s="1"/>
  <c r="U200" i="9" s="1"/>
  <c r="E208" i="9"/>
  <c r="M208" i="9" s="1"/>
  <c r="U208" i="9" s="1"/>
  <c r="E216" i="9"/>
  <c r="M216" i="9" s="1"/>
  <c r="U216" i="9" s="1"/>
  <c r="E224" i="9"/>
  <c r="M224" i="9" s="1"/>
  <c r="U224" i="9" s="1"/>
  <c r="E232" i="9"/>
  <c r="M232" i="9" s="1"/>
  <c r="U232" i="9" s="1"/>
  <c r="E240" i="9"/>
  <c r="M240" i="9" s="1"/>
  <c r="U240" i="9" s="1"/>
  <c r="E248" i="9"/>
  <c r="M248" i="9" s="1"/>
  <c r="U248" i="9" s="1"/>
  <c r="E256" i="9"/>
  <c r="M256" i="9" s="1"/>
  <c r="U256" i="9" s="1"/>
  <c r="E264" i="9"/>
  <c r="M264" i="9" s="1"/>
  <c r="U264" i="9" s="1"/>
  <c r="E272" i="9"/>
  <c r="M272" i="9" s="1"/>
  <c r="U272" i="9" s="1"/>
  <c r="E280" i="9"/>
  <c r="M280" i="9" s="1"/>
  <c r="U280" i="9" s="1"/>
  <c r="E288" i="9"/>
  <c r="M288" i="9" s="1"/>
  <c r="U288" i="9" s="1"/>
  <c r="E296" i="9"/>
  <c r="M296" i="9" s="1"/>
  <c r="U296" i="9" s="1"/>
  <c r="E304" i="9"/>
  <c r="M304" i="9" s="1"/>
  <c r="U304" i="9" s="1"/>
  <c r="E312" i="9"/>
  <c r="M312" i="9" s="1"/>
  <c r="U312" i="9" s="1"/>
  <c r="E320" i="9"/>
  <c r="M320" i="9" s="1"/>
  <c r="U320" i="9" s="1"/>
  <c r="E328" i="9"/>
  <c r="M328" i="9" s="1"/>
  <c r="U328" i="9" s="1"/>
  <c r="E336" i="9"/>
  <c r="M336" i="9" s="1"/>
  <c r="U336" i="9" s="1"/>
  <c r="E344" i="9"/>
  <c r="M344" i="9" s="1"/>
  <c r="U344" i="9" s="1"/>
  <c r="E352" i="9"/>
  <c r="M352" i="9" s="1"/>
  <c r="U352" i="9" s="1"/>
  <c r="E360" i="9"/>
  <c r="M360" i="9" s="1"/>
  <c r="U360" i="9" s="1"/>
  <c r="E368" i="9"/>
  <c r="M368" i="9" s="1"/>
  <c r="U368" i="9" s="1"/>
  <c r="E376" i="9"/>
  <c r="M376" i="9" s="1"/>
  <c r="U376" i="9" s="1"/>
  <c r="E384" i="9"/>
  <c r="M384" i="9" s="1"/>
  <c r="U384" i="9" s="1"/>
  <c r="E392" i="9"/>
  <c r="M392" i="9" s="1"/>
  <c r="U392" i="9" s="1"/>
  <c r="E400" i="9"/>
  <c r="M400" i="9" s="1"/>
  <c r="U400" i="9" s="1"/>
  <c r="E408" i="9"/>
  <c r="M408" i="9" s="1"/>
  <c r="U408" i="9" s="1"/>
  <c r="E416" i="9"/>
  <c r="M416" i="9" s="1"/>
  <c r="U416" i="9" s="1"/>
  <c r="E424" i="9"/>
  <c r="M424" i="9" s="1"/>
  <c r="U424" i="9" s="1"/>
  <c r="E432" i="9"/>
  <c r="M432" i="9" s="1"/>
  <c r="U432" i="9" s="1"/>
  <c r="E440" i="9"/>
  <c r="M440" i="9" s="1"/>
  <c r="U440" i="9" s="1"/>
  <c r="E448" i="9"/>
  <c r="M448" i="9" s="1"/>
  <c r="U448" i="9" s="1"/>
  <c r="E456" i="9"/>
  <c r="M456" i="9" s="1"/>
  <c r="U456" i="9" s="1"/>
  <c r="E464" i="9"/>
  <c r="M464" i="9" s="1"/>
  <c r="U464" i="9" s="1"/>
  <c r="E472" i="9"/>
  <c r="M472" i="9" s="1"/>
  <c r="U472" i="9" s="1"/>
  <c r="E480" i="9"/>
  <c r="M480" i="9" s="1"/>
  <c r="U480" i="9" s="1"/>
  <c r="E488" i="9"/>
  <c r="M488" i="9" s="1"/>
  <c r="U488" i="9" s="1"/>
  <c r="E496" i="9"/>
  <c r="M496" i="9" s="1"/>
  <c r="U496" i="9" s="1"/>
  <c r="E504" i="9"/>
  <c r="M504" i="9" s="1"/>
  <c r="U504" i="9" s="1"/>
  <c r="E512" i="9"/>
  <c r="M512" i="9" s="1"/>
  <c r="U512" i="9" s="1"/>
  <c r="E520" i="9"/>
  <c r="M520" i="9" s="1"/>
  <c r="U520" i="9" s="1"/>
  <c r="E528" i="9"/>
  <c r="M528" i="9" s="1"/>
  <c r="U528" i="9" s="1"/>
  <c r="E536" i="9"/>
  <c r="M536" i="9" s="1"/>
  <c r="U536" i="9" s="1"/>
  <c r="E544" i="9"/>
  <c r="M544" i="9" s="1"/>
  <c r="U544" i="9" s="1"/>
  <c r="E552" i="9"/>
  <c r="M552" i="9" s="1"/>
  <c r="U552" i="9" s="1"/>
  <c r="E98" i="9"/>
  <c r="M98" i="9" s="1"/>
  <c r="U98" i="9" s="1"/>
  <c r="E162" i="9"/>
  <c r="M162" i="9" s="1"/>
  <c r="U162" i="9" s="1"/>
  <c r="E193" i="9"/>
  <c r="M193" i="9" s="1"/>
  <c r="U193" i="9" s="1"/>
  <c r="E209" i="9"/>
  <c r="M209" i="9" s="1"/>
  <c r="U209" i="9" s="1"/>
  <c r="E225" i="9"/>
  <c r="M225" i="9" s="1"/>
  <c r="U225" i="9" s="1"/>
  <c r="E241" i="9"/>
  <c r="M241" i="9" s="1"/>
  <c r="U241" i="9" s="1"/>
  <c r="E257" i="9"/>
  <c r="M257" i="9" s="1"/>
  <c r="U257" i="9" s="1"/>
  <c r="E273" i="9"/>
  <c r="M273" i="9" s="1"/>
  <c r="U273" i="9" s="1"/>
  <c r="E289" i="9"/>
  <c r="M289" i="9" s="1"/>
  <c r="U289" i="9" s="1"/>
  <c r="E305" i="9"/>
  <c r="M305" i="9" s="1"/>
  <c r="U305" i="9" s="1"/>
  <c r="E321" i="9"/>
  <c r="M321" i="9" s="1"/>
  <c r="U321" i="9" s="1"/>
  <c r="E337" i="9"/>
  <c r="M337" i="9" s="1"/>
  <c r="U337" i="9" s="1"/>
  <c r="E353" i="9"/>
  <c r="M353" i="9" s="1"/>
  <c r="U353" i="9" s="1"/>
  <c r="E369" i="9"/>
  <c r="M369" i="9" s="1"/>
  <c r="U369" i="9" s="1"/>
  <c r="E385" i="9"/>
  <c r="M385" i="9" s="1"/>
  <c r="U385" i="9" s="1"/>
  <c r="E401" i="9"/>
  <c r="M401" i="9" s="1"/>
  <c r="U401" i="9" s="1"/>
  <c r="E417" i="9"/>
  <c r="M417" i="9" s="1"/>
  <c r="U417" i="9" s="1"/>
  <c r="E433" i="9"/>
  <c r="M433" i="9" s="1"/>
  <c r="U433" i="9" s="1"/>
  <c r="E449" i="9"/>
  <c r="M449" i="9" s="1"/>
  <c r="U449" i="9" s="1"/>
  <c r="E465" i="9"/>
  <c r="M465" i="9" s="1"/>
  <c r="U465" i="9" s="1"/>
  <c r="E481" i="9"/>
  <c r="M481" i="9" s="1"/>
  <c r="U481" i="9" s="1"/>
  <c r="E497" i="9"/>
  <c r="M497" i="9" s="1"/>
  <c r="U497" i="9" s="1"/>
  <c r="E513" i="9"/>
  <c r="M513" i="9" s="1"/>
  <c r="U513" i="9" s="1"/>
  <c r="E529" i="9"/>
  <c r="M529" i="9" s="1"/>
  <c r="U529" i="9" s="1"/>
  <c r="E545" i="9"/>
  <c r="M545" i="9" s="1"/>
  <c r="U545" i="9" s="1"/>
  <c r="E110" i="9"/>
  <c r="M110" i="9" s="1"/>
  <c r="U110" i="9" s="1"/>
  <c r="E174" i="9"/>
  <c r="M174" i="9" s="1"/>
  <c r="U174" i="9" s="1"/>
  <c r="E196" i="9"/>
  <c r="M196" i="9" s="1"/>
  <c r="U196" i="9" s="1"/>
  <c r="E212" i="9"/>
  <c r="M212" i="9" s="1"/>
  <c r="U212" i="9" s="1"/>
  <c r="E228" i="9"/>
  <c r="M228" i="9" s="1"/>
  <c r="U228" i="9" s="1"/>
  <c r="E244" i="9"/>
  <c r="M244" i="9" s="1"/>
  <c r="U244" i="9" s="1"/>
  <c r="E260" i="9"/>
  <c r="M260" i="9" s="1"/>
  <c r="U260" i="9" s="1"/>
  <c r="E276" i="9"/>
  <c r="M276" i="9" s="1"/>
  <c r="U276" i="9" s="1"/>
  <c r="E292" i="9"/>
  <c r="M292" i="9" s="1"/>
  <c r="U292" i="9" s="1"/>
  <c r="E308" i="9"/>
  <c r="M308" i="9" s="1"/>
  <c r="U308" i="9" s="1"/>
  <c r="E324" i="9"/>
  <c r="M324" i="9" s="1"/>
  <c r="U324" i="9" s="1"/>
  <c r="E340" i="9"/>
  <c r="M340" i="9" s="1"/>
  <c r="U340" i="9" s="1"/>
  <c r="E356" i="9"/>
  <c r="M356" i="9" s="1"/>
  <c r="U356" i="9" s="1"/>
  <c r="E372" i="9"/>
  <c r="M372" i="9" s="1"/>
  <c r="U372" i="9" s="1"/>
  <c r="E388" i="9"/>
  <c r="M388" i="9" s="1"/>
  <c r="U388" i="9" s="1"/>
  <c r="E404" i="9"/>
  <c r="M404" i="9" s="1"/>
  <c r="U404" i="9" s="1"/>
  <c r="E420" i="9"/>
  <c r="M420" i="9" s="1"/>
  <c r="U420" i="9" s="1"/>
  <c r="E436" i="9"/>
  <c r="M436" i="9" s="1"/>
  <c r="U436" i="9" s="1"/>
  <c r="E452" i="9"/>
  <c r="M452" i="9" s="1"/>
  <c r="U452" i="9" s="1"/>
  <c r="E468" i="9"/>
  <c r="M468" i="9" s="1"/>
  <c r="U468" i="9" s="1"/>
  <c r="E484" i="9"/>
  <c r="M484" i="9" s="1"/>
  <c r="U484" i="9" s="1"/>
  <c r="E500" i="9"/>
  <c r="M500" i="9" s="1"/>
  <c r="U500" i="9" s="1"/>
  <c r="E516" i="9"/>
  <c r="M516" i="9" s="1"/>
  <c r="U516" i="9" s="1"/>
  <c r="E532" i="9"/>
  <c r="M532" i="9" s="1"/>
  <c r="U532" i="9" s="1"/>
  <c r="E548" i="9"/>
  <c r="M548" i="9" s="1"/>
  <c r="U548" i="9" s="1"/>
  <c r="E66" i="9"/>
  <c r="M66" i="9" s="1"/>
  <c r="U66" i="9" s="1"/>
  <c r="E185" i="9"/>
  <c r="M185" i="9" s="1"/>
  <c r="U185" i="9" s="1"/>
  <c r="E217" i="9"/>
  <c r="M217" i="9" s="1"/>
  <c r="U217" i="9" s="1"/>
  <c r="E249" i="9"/>
  <c r="M249" i="9" s="1"/>
  <c r="U249" i="9" s="1"/>
  <c r="E281" i="9"/>
  <c r="M281" i="9" s="1"/>
  <c r="U281" i="9" s="1"/>
  <c r="E313" i="9"/>
  <c r="M313" i="9" s="1"/>
  <c r="U313" i="9" s="1"/>
  <c r="E345" i="9"/>
  <c r="M345" i="9" s="1"/>
  <c r="U345" i="9" s="1"/>
  <c r="E377" i="9"/>
  <c r="M377" i="9" s="1"/>
  <c r="U377" i="9" s="1"/>
  <c r="E409" i="9"/>
  <c r="M409" i="9" s="1"/>
  <c r="U409" i="9" s="1"/>
  <c r="E441" i="9"/>
  <c r="M441" i="9" s="1"/>
  <c r="U441" i="9" s="1"/>
  <c r="E473" i="9"/>
  <c r="M473" i="9" s="1"/>
  <c r="U473" i="9" s="1"/>
  <c r="E505" i="9"/>
  <c r="M505" i="9" s="1"/>
  <c r="U505" i="9" s="1"/>
  <c r="E537" i="9"/>
  <c r="M537" i="9" s="1"/>
  <c r="U537" i="9" s="1"/>
  <c r="E204" i="9"/>
  <c r="M204" i="9" s="1"/>
  <c r="U204" i="9" s="1"/>
  <c r="E268" i="9"/>
  <c r="M268" i="9" s="1"/>
  <c r="U268" i="9" s="1"/>
  <c r="E364" i="9"/>
  <c r="M364" i="9" s="1"/>
  <c r="U364" i="9" s="1"/>
  <c r="E428" i="9"/>
  <c r="M428" i="9" s="1"/>
  <c r="U428" i="9" s="1"/>
  <c r="E524" i="9"/>
  <c r="M524" i="9" s="1"/>
  <c r="U524" i="9" s="1"/>
  <c r="E78" i="9"/>
  <c r="M78" i="9" s="1"/>
  <c r="U78" i="9" s="1"/>
  <c r="E188" i="9"/>
  <c r="M188" i="9" s="1"/>
  <c r="U188" i="9" s="1"/>
  <c r="E220" i="9"/>
  <c r="M220" i="9" s="1"/>
  <c r="U220" i="9" s="1"/>
  <c r="E252" i="9"/>
  <c r="M252" i="9" s="1"/>
  <c r="U252" i="9" s="1"/>
  <c r="E284" i="9"/>
  <c r="M284" i="9" s="1"/>
  <c r="U284" i="9" s="1"/>
  <c r="E316" i="9"/>
  <c r="M316" i="9" s="1"/>
  <c r="U316" i="9" s="1"/>
  <c r="E348" i="9"/>
  <c r="M348" i="9" s="1"/>
  <c r="U348" i="9" s="1"/>
  <c r="E380" i="9"/>
  <c r="M380" i="9" s="1"/>
  <c r="U380" i="9" s="1"/>
  <c r="E412" i="9"/>
  <c r="M412" i="9" s="1"/>
  <c r="U412" i="9" s="1"/>
  <c r="E444" i="9"/>
  <c r="M444" i="9" s="1"/>
  <c r="U444" i="9" s="1"/>
  <c r="E476" i="9"/>
  <c r="M476" i="9" s="1"/>
  <c r="U476" i="9" s="1"/>
  <c r="E508" i="9"/>
  <c r="M508" i="9" s="1"/>
  <c r="U508" i="9" s="1"/>
  <c r="E540" i="9"/>
  <c r="M540" i="9" s="1"/>
  <c r="U540" i="9" s="1"/>
  <c r="E142" i="9"/>
  <c r="M142" i="9" s="1"/>
  <c r="U142" i="9" s="1"/>
  <c r="E236" i="9"/>
  <c r="M236" i="9" s="1"/>
  <c r="U236" i="9" s="1"/>
  <c r="E300" i="9"/>
  <c r="M300" i="9" s="1"/>
  <c r="U300" i="9" s="1"/>
  <c r="E396" i="9"/>
  <c r="M396" i="9" s="1"/>
  <c r="U396" i="9" s="1"/>
  <c r="E460" i="9"/>
  <c r="M460" i="9" s="1"/>
  <c r="U460" i="9" s="1"/>
  <c r="E556" i="9"/>
  <c r="M556" i="9" s="1"/>
  <c r="U556" i="9" s="1"/>
  <c r="E130" i="9"/>
  <c r="M130" i="9" s="1"/>
  <c r="U130" i="9" s="1"/>
  <c r="E201" i="9"/>
  <c r="M201" i="9" s="1"/>
  <c r="U201" i="9" s="1"/>
  <c r="E233" i="9"/>
  <c r="M233" i="9" s="1"/>
  <c r="U233" i="9" s="1"/>
  <c r="E265" i="9"/>
  <c r="M265" i="9" s="1"/>
  <c r="U265" i="9" s="1"/>
  <c r="E297" i="9"/>
  <c r="M297" i="9" s="1"/>
  <c r="U297" i="9" s="1"/>
  <c r="E329" i="9"/>
  <c r="M329" i="9" s="1"/>
  <c r="U329" i="9" s="1"/>
  <c r="E361" i="9"/>
  <c r="M361" i="9" s="1"/>
  <c r="U361" i="9" s="1"/>
  <c r="E393" i="9"/>
  <c r="M393" i="9" s="1"/>
  <c r="U393" i="9" s="1"/>
  <c r="E425" i="9"/>
  <c r="M425" i="9" s="1"/>
  <c r="U425" i="9" s="1"/>
  <c r="E457" i="9"/>
  <c r="M457" i="9" s="1"/>
  <c r="U457" i="9" s="1"/>
  <c r="E489" i="9"/>
  <c r="M489" i="9" s="1"/>
  <c r="U489" i="9" s="1"/>
  <c r="E521" i="9"/>
  <c r="M521" i="9" s="1"/>
  <c r="U521" i="9" s="1"/>
  <c r="E553" i="9"/>
  <c r="M553" i="9" s="1"/>
  <c r="U553" i="9" s="1"/>
  <c r="E332" i="9"/>
  <c r="M332" i="9" s="1"/>
  <c r="U332" i="9" s="1"/>
  <c r="E492" i="9"/>
  <c r="M492" i="9" s="1"/>
  <c r="U492" i="9" s="1"/>
  <c r="E63" i="11"/>
  <c r="M63" i="11" s="1"/>
  <c r="U63" i="11" s="1"/>
  <c r="K59" i="11"/>
  <c r="F59" i="11"/>
  <c r="N59" i="11" s="1"/>
  <c r="V59" i="11" s="1"/>
  <c r="E59" i="11"/>
  <c r="M59" i="11" s="1"/>
  <c r="U59" i="11" s="1"/>
  <c r="K62" i="11"/>
  <c r="E62" i="11"/>
  <c r="M62" i="11" s="1"/>
  <c r="U62" i="11" s="1"/>
  <c r="F62" i="11"/>
  <c r="N62" i="11" s="1"/>
  <c r="V62" i="11" s="1"/>
  <c r="F60" i="11"/>
  <c r="N60" i="11" s="1"/>
  <c r="V60" i="11" s="1"/>
  <c r="K60" i="11"/>
  <c r="E60" i="11"/>
  <c r="M60" i="11" s="1"/>
  <c r="U60" i="11" s="1"/>
  <c r="E557" i="11"/>
  <c r="M557" i="11" s="1"/>
  <c r="U557" i="11" s="1"/>
  <c r="F557" i="11"/>
  <c r="N557" i="11" s="1"/>
  <c r="V557" i="11" s="1"/>
  <c r="K557" i="11"/>
  <c r="F58" i="11"/>
  <c r="N58" i="11" s="1"/>
  <c r="V58" i="11" s="1"/>
  <c r="E58" i="11"/>
  <c r="M58" i="11" s="1"/>
  <c r="U58" i="11" s="1"/>
  <c r="K58" i="11"/>
  <c r="E61" i="11"/>
  <c r="M61" i="11" s="1"/>
  <c r="U61" i="11" s="1"/>
  <c r="K61" i="11"/>
  <c r="F61" i="11"/>
  <c r="N61" i="11" s="1"/>
  <c r="V61" i="11" s="1"/>
  <c r="C66" i="11"/>
  <c r="D66" i="11" s="1"/>
  <c r="F64" i="11"/>
  <c r="N64" i="11" s="1"/>
  <c r="V64" i="11" s="1"/>
  <c r="E64" i="11"/>
  <c r="M64" i="11" s="1"/>
  <c r="U64" i="11" s="1"/>
  <c r="K64" i="11"/>
  <c r="L49" i="8"/>
  <c r="L50" i="8"/>
  <c r="L51" i="8"/>
  <c r="L53" i="8"/>
  <c r="J102" i="12" l="1"/>
  <c r="R102" i="12" s="1"/>
  <c r="Z102" i="12" s="1"/>
  <c r="J95" i="12"/>
  <c r="R95" i="12" s="1"/>
  <c r="Z95" i="12" s="1"/>
  <c r="J68" i="12"/>
  <c r="R68" i="12" s="1"/>
  <c r="Z68" i="12" s="1"/>
  <c r="J69" i="12"/>
  <c r="R69" i="12" s="1"/>
  <c r="Z69" i="12" s="1"/>
  <c r="J73" i="12"/>
  <c r="R73" i="12" s="1"/>
  <c r="Z73" i="12" s="1"/>
  <c r="J99" i="12"/>
  <c r="R99" i="12" s="1"/>
  <c r="Z99" i="12" s="1"/>
  <c r="M11" i="10"/>
  <c r="H110" i="10" s="1"/>
  <c r="P110" i="10" s="1"/>
  <c r="X110" i="10" s="1"/>
  <c r="M12" i="12"/>
  <c r="I103" i="12" s="1"/>
  <c r="Q103" i="12" s="1"/>
  <c r="Y103" i="12" s="1"/>
  <c r="I65" i="10"/>
  <c r="Q65" i="10" s="1"/>
  <c r="Y65" i="10" s="1"/>
  <c r="I63" i="10"/>
  <c r="Q63" i="10" s="1"/>
  <c r="Y63" i="10" s="1"/>
  <c r="I64" i="10"/>
  <c r="Q64" i="10" s="1"/>
  <c r="Y64" i="10" s="1"/>
  <c r="I59" i="10"/>
  <c r="Q59" i="10" s="1"/>
  <c r="Y59" i="10" s="1"/>
  <c r="I66" i="10"/>
  <c r="Q66" i="10" s="1"/>
  <c r="Y66" i="10" s="1"/>
  <c r="I69" i="10"/>
  <c r="Q69" i="10" s="1"/>
  <c r="Y69" i="10" s="1"/>
  <c r="I68" i="10"/>
  <c r="Q68" i="10" s="1"/>
  <c r="Y68" i="10" s="1"/>
  <c r="I60" i="10"/>
  <c r="Q60" i="10" s="1"/>
  <c r="Y60" i="10" s="1"/>
  <c r="I58" i="10"/>
  <c r="Q58" i="10" s="1"/>
  <c r="Y58" i="10" s="1"/>
  <c r="I67" i="10"/>
  <c r="Q67" i="10" s="1"/>
  <c r="Y67" i="10" s="1"/>
  <c r="I71" i="10"/>
  <c r="Q71" i="10" s="1"/>
  <c r="Y71" i="10" s="1"/>
  <c r="I62" i="10"/>
  <c r="Q62" i="10" s="1"/>
  <c r="Y62" i="10" s="1"/>
  <c r="I557" i="10"/>
  <c r="Q557" i="10" s="1"/>
  <c r="Y557" i="10" s="1"/>
  <c r="I70" i="10"/>
  <c r="Q70" i="10" s="1"/>
  <c r="Y70" i="10" s="1"/>
  <c r="I61" i="10"/>
  <c r="Q61" i="10" s="1"/>
  <c r="Y61" i="10" s="1"/>
  <c r="I72" i="10"/>
  <c r="Q72" i="10" s="1"/>
  <c r="Y72" i="10" s="1"/>
  <c r="I73" i="10"/>
  <c r="Q73" i="10" s="1"/>
  <c r="Y73" i="10" s="1"/>
  <c r="I74" i="10"/>
  <c r="Q74" i="10" s="1"/>
  <c r="Y74" i="10" s="1"/>
  <c r="I75" i="10"/>
  <c r="Q75" i="10" s="1"/>
  <c r="Y75" i="10" s="1"/>
  <c r="I76" i="10"/>
  <c r="Q76" i="10" s="1"/>
  <c r="Y76" i="10" s="1"/>
  <c r="I77" i="10"/>
  <c r="Q77" i="10" s="1"/>
  <c r="Y77" i="10" s="1"/>
  <c r="I78" i="10"/>
  <c r="Q78" i="10" s="1"/>
  <c r="Y78" i="10" s="1"/>
  <c r="I79" i="10"/>
  <c r="Q79" i="10" s="1"/>
  <c r="Y79" i="10" s="1"/>
  <c r="I80" i="10"/>
  <c r="Q80" i="10" s="1"/>
  <c r="Y80" i="10" s="1"/>
  <c r="I81" i="10"/>
  <c r="Q81" i="10" s="1"/>
  <c r="Y81" i="10" s="1"/>
  <c r="I82" i="10"/>
  <c r="Q82" i="10" s="1"/>
  <c r="Y82" i="10" s="1"/>
  <c r="I83" i="10"/>
  <c r="Q83" i="10" s="1"/>
  <c r="Y83" i="10" s="1"/>
  <c r="I84" i="10"/>
  <c r="Q84" i="10" s="1"/>
  <c r="Y84" i="10" s="1"/>
  <c r="I85" i="10"/>
  <c r="Q85" i="10" s="1"/>
  <c r="Y85" i="10" s="1"/>
  <c r="I86" i="10"/>
  <c r="Q86" i="10" s="1"/>
  <c r="Y86" i="10" s="1"/>
  <c r="I87" i="10"/>
  <c r="Q87" i="10" s="1"/>
  <c r="Y87" i="10" s="1"/>
  <c r="I88" i="10"/>
  <c r="Q88" i="10" s="1"/>
  <c r="Y88" i="10" s="1"/>
  <c r="I89" i="10"/>
  <c r="Q89" i="10" s="1"/>
  <c r="Y89" i="10" s="1"/>
  <c r="I90" i="10"/>
  <c r="Q90" i="10" s="1"/>
  <c r="Y90" i="10" s="1"/>
  <c r="I91" i="10"/>
  <c r="Q91" i="10" s="1"/>
  <c r="Y91" i="10" s="1"/>
  <c r="I92" i="10"/>
  <c r="Q92" i="10" s="1"/>
  <c r="Y92" i="10" s="1"/>
  <c r="I93" i="10"/>
  <c r="Q93" i="10" s="1"/>
  <c r="Y93" i="10" s="1"/>
  <c r="I94" i="10"/>
  <c r="Q94" i="10" s="1"/>
  <c r="Y94" i="10" s="1"/>
  <c r="I95" i="10"/>
  <c r="Q95" i="10" s="1"/>
  <c r="Y95" i="10" s="1"/>
  <c r="I96" i="10"/>
  <c r="Q96" i="10" s="1"/>
  <c r="Y96" i="10" s="1"/>
  <c r="I97" i="10"/>
  <c r="Q97" i="10" s="1"/>
  <c r="Y97" i="10" s="1"/>
  <c r="I98" i="10"/>
  <c r="Q98" i="10" s="1"/>
  <c r="Y98" i="10" s="1"/>
  <c r="I99" i="10"/>
  <c r="Q99" i="10" s="1"/>
  <c r="Y99" i="10" s="1"/>
  <c r="I100" i="10"/>
  <c r="Q100" i="10" s="1"/>
  <c r="Y100" i="10" s="1"/>
  <c r="I101" i="10"/>
  <c r="Q101" i="10" s="1"/>
  <c r="Y101" i="10" s="1"/>
  <c r="I102" i="10"/>
  <c r="Q102" i="10" s="1"/>
  <c r="Y102" i="10" s="1"/>
  <c r="I103" i="10"/>
  <c r="Q103" i="10" s="1"/>
  <c r="Y103" i="10" s="1"/>
  <c r="I104" i="10"/>
  <c r="Q104" i="10" s="1"/>
  <c r="Y104" i="10" s="1"/>
  <c r="I105" i="10"/>
  <c r="Q105" i="10" s="1"/>
  <c r="Y105" i="10" s="1"/>
  <c r="I106" i="10"/>
  <c r="Q106" i="10" s="1"/>
  <c r="Y106" i="10" s="1"/>
  <c r="I107" i="10"/>
  <c r="Q107" i="10" s="1"/>
  <c r="Y107" i="10" s="1"/>
  <c r="I108" i="10"/>
  <c r="Q108" i="10" s="1"/>
  <c r="Y108" i="10" s="1"/>
  <c r="J85" i="12"/>
  <c r="R85" i="12" s="1"/>
  <c r="Z85" i="12" s="1"/>
  <c r="J83" i="12"/>
  <c r="R83" i="12" s="1"/>
  <c r="Z83" i="12" s="1"/>
  <c r="J59" i="12"/>
  <c r="R59" i="12" s="1"/>
  <c r="Z59" i="12" s="1"/>
  <c r="J86" i="12"/>
  <c r="R86" i="12" s="1"/>
  <c r="Z86" i="12" s="1"/>
  <c r="J75" i="12"/>
  <c r="R75" i="12" s="1"/>
  <c r="Z75" i="12" s="1"/>
  <c r="J60" i="12"/>
  <c r="R60" i="12" s="1"/>
  <c r="Z60" i="12" s="1"/>
  <c r="J557" i="12"/>
  <c r="R557" i="12" s="1"/>
  <c r="Z557" i="12" s="1"/>
  <c r="J88" i="12"/>
  <c r="R88" i="12" s="1"/>
  <c r="Z88" i="12" s="1"/>
  <c r="J65" i="12"/>
  <c r="R65" i="12" s="1"/>
  <c r="Z65" i="12" s="1"/>
  <c r="J78" i="12"/>
  <c r="R78" i="12" s="1"/>
  <c r="Z78" i="12" s="1"/>
  <c r="J87" i="12"/>
  <c r="R87" i="12" s="1"/>
  <c r="Z87" i="12" s="1"/>
  <c r="J72" i="12"/>
  <c r="R72" i="12" s="1"/>
  <c r="Z72" i="12" s="1"/>
  <c r="J96" i="12"/>
  <c r="R96" i="12" s="1"/>
  <c r="Z96" i="12" s="1"/>
  <c r="J91" i="12"/>
  <c r="R91" i="12" s="1"/>
  <c r="Z91" i="12" s="1"/>
  <c r="J58" i="12"/>
  <c r="R58" i="12" s="1"/>
  <c r="Z58" i="12" s="1"/>
  <c r="J90" i="12"/>
  <c r="R90" i="12" s="1"/>
  <c r="Z90" i="12" s="1"/>
  <c r="J100" i="12"/>
  <c r="R100" i="12" s="1"/>
  <c r="Z100" i="12" s="1"/>
  <c r="J77" i="12"/>
  <c r="R77" i="12" s="1"/>
  <c r="Z77" i="12" s="1"/>
  <c r="J70" i="12"/>
  <c r="R70" i="12" s="1"/>
  <c r="Z70" i="12" s="1"/>
  <c r="J80" i="12"/>
  <c r="R80" i="12" s="1"/>
  <c r="Z80" i="12" s="1"/>
  <c r="J82" i="12"/>
  <c r="R82" i="12" s="1"/>
  <c r="Z82" i="12" s="1"/>
  <c r="J98" i="12"/>
  <c r="R98" i="12" s="1"/>
  <c r="Z98" i="12" s="1"/>
  <c r="J92" i="12"/>
  <c r="R92" i="12" s="1"/>
  <c r="Z92" i="12" s="1"/>
  <c r="J94" i="12"/>
  <c r="R94" i="12" s="1"/>
  <c r="Z94" i="12" s="1"/>
  <c r="J67" i="12"/>
  <c r="R67" i="12" s="1"/>
  <c r="Z67" i="12" s="1"/>
  <c r="J64" i="12"/>
  <c r="R64" i="12" s="1"/>
  <c r="Z64" i="12" s="1"/>
  <c r="J74" i="12"/>
  <c r="R74" i="12" s="1"/>
  <c r="Z74" i="12" s="1"/>
  <c r="J62" i="12"/>
  <c r="R62" i="12" s="1"/>
  <c r="Z62" i="12" s="1"/>
  <c r="J76" i="12"/>
  <c r="R76" i="12" s="1"/>
  <c r="Z76" i="12" s="1"/>
  <c r="J63" i="12"/>
  <c r="R63" i="12" s="1"/>
  <c r="Z63" i="12" s="1"/>
  <c r="J71" i="12"/>
  <c r="R71" i="12" s="1"/>
  <c r="Z71" i="12" s="1"/>
  <c r="J79" i="12"/>
  <c r="R79" i="12" s="1"/>
  <c r="Z79" i="12" s="1"/>
  <c r="J66" i="12"/>
  <c r="R66" i="12" s="1"/>
  <c r="Z66" i="12" s="1"/>
  <c r="W25" i="10"/>
  <c r="G51" i="10"/>
  <c r="J84" i="12"/>
  <c r="R84" i="12" s="1"/>
  <c r="Z84" i="12" s="1"/>
  <c r="J93" i="12"/>
  <c r="R93" i="12" s="1"/>
  <c r="Z93" i="12" s="1"/>
  <c r="J61" i="12"/>
  <c r="R61" i="12" s="1"/>
  <c r="Z61" i="12" s="1"/>
  <c r="J81" i="12"/>
  <c r="R81" i="12" s="1"/>
  <c r="Z81" i="12" s="1"/>
  <c r="J89" i="12"/>
  <c r="R89" i="12" s="1"/>
  <c r="Z89" i="12" s="1"/>
  <c r="J97" i="12"/>
  <c r="R97" i="12" s="1"/>
  <c r="Z97" i="12" s="1"/>
  <c r="F103" i="12"/>
  <c r="N103" i="12" s="1"/>
  <c r="V103" i="12" s="1"/>
  <c r="K103" i="12"/>
  <c r="J103" i="12"/>
  <c r="R103" i="12" s="1"/>
  <c r="Z103" i="12" s="1"/>
  <c r="G103" i="12"/>
  <c r="O103" i="12" s="1"/>
  <c r="W103" i="12" s="1"/>
  <c r="E103" i="12"/>
  <c r="M103" i="12" s="1"/>
  <c r="U103" i="12" s="1"/>
  <c r="C105" i="12"/>
  <c r="D104" i="12"/>
  <c r="AB110" i="10"/>
  <c r="E110" i="10"/>
  <c r="M110" i="10" s="1"/>
  <c r="U110" i="10" s="1"/>
  <c r="K110" i="10"/>
  <c r="J110" i="10"/>
  <c r="R110" i="10" s="1"/>
  <c r="Z110" i="10" s="1"/>
  <c r="F110" i="10"/>
  <c r="N110" i="10" s="1"/>
  <c r="V110" i="10" s="1"/>
  <c r="G110" i="10"/>
  <c r="O110" i="10" s="1"/>
  <c r="W110" i="10" s="1"/>
  <c r="I110" i="10"/>
  <c r="Q110" i="10" s="1"/>
  <c r="Y110" i="10" s="1"/>
  <c r="C112" i="10"/>
  <c r="D111" i="10"/>
  <c r="M13" i="11"/>
  <c r="J65" i="11" s="1"/>
  <c r="R65" i="11" s="1"/>
  <c r="Z65" i="11" s="1"/>
  <c r="J70" i="9"/>
  <c r="R70" i="9" s="1"/>
  <c r="Z70" i="9" s="1"/>
  <c r="J78" i="9"/>
  <c r="R78" i="9" s="1"/>
  <c r="Z78" i="9" s="1"/>
  <c r="J86" i="9"/>
  <c r="R86" i="9" s="1"/>
  <c r="Z86" i="9" s="1"/>
  <c r="J90" i="9"/>
  <c r="R90" i="9" s="1"/>
  <c r="Z90" i="9" s="1"/>
  <c r="J94" i="9"/>
  <c r="R94" i="9" s="1"/>
  <c r="Z94" i="9" s="1"/>
  <c r="J98" i="9"/>
  <c r="R98" i="9" s="1"/>
  <c r="Z98" i="9" s="1"/>
  <c r="J102" i="9"/>
  <c r="R102" i="9" s="1"/>
  <c r="Z102" i="9" s="1"/>
  <c r="J106" i="9"/>
  <c r="R106" i="9" s="1"/>
  <c r="Z106" i="9" s="1"/>
  <c r="J110" i="9"/>
  <c r="R110" i="9" s="1"/>
  <c r="Z110" i="9" s="1"/>
  <c r="J114" i="9"/>
  <c r="R114" i="9" s="1"/>
  <c r="Z114" i="9" s="1"/>
  <c r="J118" i="9"/>
  <c r="R118" i="9" s="1"/>
  <c r="Z118" i="9" s="1"/>
  <c r="J122" i="9"/>
  <c r="R122" i="9" s="1"/>
  <c r="Z122" i="9" s="1"/>
  <c r="J126" i="9"/>
  <c r="R126" i="9" s="1"/>
  <c r="Z126" i="9" s="1"/>
  <c r="J130" i="9"/>
  <c r="R130" i="9" s="1"/>
  <c r="Z130" i="9" s="1"/>
  <c r="J134" i="9"/>
  <c r="R134" i="9" s="1"/>
  <c r="Z134" i="9" s="1"/>
  <c r="J138" i="9"/>
  <c r="R138" i="9" s="1"/>
  <c r="Z138" i="9" s="1"/>
  <c r="J59" i="9"/>
  <c r="R59" i="9" s="1"/>
  <c r="Z59" i="9" s="1"/>
  <c r="J63" i="9"/>
  <c r="R63" i="9" s="1"/>
  <c r="Z63" i="9" s="1"/>
  <c r="J74" i="9"/>
  <c r="R74" i="9" s="1"/>
  <c r="Z74" i="9" s="1"/>
  <c r="J66" i="9"/>
  <c r="R66" i="9" s="1"/>
  <c r="Z66" i="9" s="1"/>
  <c r="J71" i="9"/>
  <c r="R71" i="9" s="1"/>
  <c r="Z71" i="9" s="1"/>
  <c r="J79" i="9"/>
  <c r="R79" i="9" s="1"/>
  <c r="Z79" i="9" s="1"/>
  <c r="J85" i="9"/>
  <c r="R85" i="9" s="1"/>
  <c r="Z85" i="9" s="1"/>
  <c r="J89" i="9"/>
  <c r="R89" i="9" s="1"/>
  <c r="Z89" i="9" s="1"/>
  <c r="J83" i="9"/>
  <c r="R83" i="9" s="1"/>
  <c r="Z83" i="9" s="1"/>
  <c r="J91" i="9"/>
  <c r="R91" i="9" s="1"/>
  <c r="Z91" i="9" s="1"/>
  <c r="J103" i="9"/>
  <c r="R103" i="9" s="1"/>
  <c r="Z103" i="9" s="1"/>
  <c r="J104" i="9"/>
  <c r="R104" i="9" s="1"/>
  <c r="Z104" i="9" s="1"/>
  <c r="J105" i="9"/>
  <c r="R105" i="9" s="1"/>
  <c r="Z105" i="9" s="1"/>
  <c r="J119" i="9"/>
  <c r="R119" i="9" s="1"/>
  <c r="Z119" i="9" s="1"/>
  <c r="J120" i="9"/>
  <c r="R120" i="9" s="1"/>
  <c r="Z120" i="9" s="1"/>
  <c r="J121" i="9"/>
  <c r="R121" i="9" s="1"/>
  <c r="Z121" i="9" s="1"/>
  <c r="J135" i="9"/>
  <c r="R135" i="9" s="1"/>
  <c r="Z135" i="9" s="1"/>
  <c r="J136" i="9"/>
  <c r="R136" i="9" s="1"/>
  <c r="Z136" i="9" s="1"/>
  <c r="J137" i="9"/>
  <c r="R137" i="9" s="1"/>
  <c r="Z137" i="9" s="1"/>
  <c r="J141" i="9"/>
  <c r="R141" i="9" s="1"/>
  <c r="Z141" i="9" s="1"/>
  <c r="J145" i="9"/>
  <c r="R145" i="9" s="1"/>
  <c r="Z145" i="9" s="1"/>
  <c r="J149" i="9"/>
  <c r="R149" i="9" s="1"/>
  <c r="Z149" i="9" s="1"/>
  <c r="J153" i="9"/>
  <c r="R153" i="9" s="1"/>
  <c r="Z153" i="9" s="1"/>
  <c r="J157" i="9"/>
  <c r="R157" i="9" s="1"/>
  <c r="Z157" i="9" s="1"/>
  <c r="J161" i="9"/>
  <c r="R161" i="9" s="1"/>
  <c r="Z161" i="9" s="1"/>
  <c r="J165" i="9"/>
  <c r="R165" i="9" s="1"/>
  <c r="Z165" i="9" s="1"/>
  <c r="J169" i="9"/>
  <c r="R169" i="9" s="1"/>
  <c r="Z169" i="9" s="1"/>
  <c r="J173" i="9"/>
  <c r="R173" i="9" s="1"/>
  <c r="Z173" i="9" s="1"/>
  <c r="J177" i="9"/>
  <c r="R177" i="9" s="1"/>
  <c r="Z177" i="9" s="1"/>
  <c r="J181" i="9"/>
  <c r="R181" i="9" s="1"/>
  <c r="Z181" i="9" s="1"/>
  <c r="J185" i="9"/>
  <c r="R185" i="9" s="1"/>
  <c r="Z185" i="9" s="1"/>
  <c r="J189" i="9"/>
  <c r="R189" i="9" s="1"/>
  <c r="Z189" i="9" s="1"/>
  <c r="J193" i="9"/>
  <c r="R193" i="9" s="1"/>
  <c r="Z193" i="9" s="1"/>
  <c r="J197" i="9"/>
  <c r="R197" i="9" s="1"/>
  <c r="Z197" i="9" s="1"/>
  <c r="J201" i="9"/>
  <c r="R201" i="9" s="1"/>
  <c r="Z201" i="9" s="1"/>
  <c r="J205" i="9"/>
  <c r="R205" i="9" s="1"/>
  <c r="Z205" i="9" s="1"/>
  <c r="J209" i="9"/>
  <c r="R209" i="9" s="1"/>
  <c r="Z209" i="9" s="1"/>
  <c r="J213" i="9"/>
  <c r="R213" i="9" s="1"/>
  <c r="Z213" i="9" s="1"/>
  <c r="J217" i="9"/>
  <c r="R217" i="9" s="1"/>
  <c r="Z217" i="9" s="1"/>
  <c r="J221" i="9"/>
  <c r="R221" i="9" s="1"/>
  <c r="Z221" i="9" s="1"/>
  <c r="J225" i="9"/>
  <c r="R225" i="9" s="1"/>
  <c r="Z225" i="9" s="1"/>
  <c r="J229" i="9"/>
  <c r="R229" i="9" s="1"/>
  <c r="Z229" i="9" s="1"/>
  <c r="J67" i="9"/>
  <c r="R67" i="9" s="1"/>
  <c r="Z67" i="9" s="1"/>
  <c r="J82" i="9"/>
  <c r="R82" i="9" s="1"/>
  <c r="Z82" i="9" s="1"/>
  <c r="J84" i="9"/>
  <c r="R84" i="9" s="1"/>
  <c r="Z84" i="9" s="1"/>
  <c r="J92" i="9"/>
  <c r="R92" i="9" s="1"/>
  <c r="Z92" i="9" s="1"/>
  <c r="J93" i="9"/>
  <c r="R93" i="9" s="1"/>
  <c r="Z93" i="9" s="1"/>
  <c r="J75" i="9"/>
  <c r="R75" i="9" s="1"/>
  <c r="Z75" i="9" s="1"/>
  <c r="J96" i="9"/>
  <c r="R96" i="9" s="1"/>
  <c r="Z96" i="9" s="1"/>
  <c r="J107" i="9"/>
  <c r="R107" i="9" s="1"/>
  <c r="Z107" i="9" s="1"/>
  <c r="J117" i="9"/>
  <c r="R117" i="9" s="1"/>
  <c r="Z117" i="9" s="1"/>
  <c r="J124" i="9"/>
  <c r="R124" i="9" s="1"/>
  <c r="Z124" i="9" s="1"/>
  <c r="J127" i="9"/>
  <c r="R127" i="9" s="1"/>
  <c r="Z127" i="9" s="1"/>
  <c r="J142" i="9"/>
  <c r="R142" i="9" s="1"/>
  <c r="Z142" i="9" s="1"/>
  <c r="J143" i="9"/>
  <c r="R143" i="9" s="1"/>
  <c r="Z143" i="9" s="1"/>
  <c r="J144" i="9"/>
  <c r="R144" i="9" s="1"/>
  <c r="Z144" i="9" s="1"/>
  <c r="J158" i="9"/>
  <c r="R158" i="9" s="1"/>
  <c r="Z158" i="9" s="1"/>
  <c r="J159" i="9"/>
  <c r="R159" i="9" s="1"/>
  <c r="Z159" i="9" s="1"/>
  <c r="J160" i="9"/>
  <c r="R160" i="9" s="1"/>
  <c r="Z160" i="9" s="1"/>
  <c r="J174" i="9"/>
  <c r="R174" i="9" s="1"/>
  <c r="Z174" i="9" s="1"/>
  <c r="J175" i="9"/>
  <c r="R175" i="9" s="1"/>
  <c r="Z175" i="9" s="1"/>
  <c r="J176" i="9"/>
  <c r="R176" i="9" s="1"/>
  <c r="Z176" i="9" s="1"/>
  <c r="J99" i="9"/>
  <c r="R99" i="9" s="1"/>
  <c r="Z99" i="9" s="1"/>
  <c r="J101" i="9"/>
  <c r="R101" i="9" s="1"/>
  <c r="Z101" i="9" s="1"/>
  <c r="J113" i="9"/>
  <c r="R113" i="9" s="1"/>
  <c r="Z113" i="9" s="1"/>
  <c r="J116" i="9"/>
  <c r="R116" i="9" s="1"/>
  <c r="Z116" i="9" s="1"/>
  <c r="J123" i="9"/>
  <c r="R123" i="9" s="1"/>
  <c r="Z123" i="9" s="1"/>
  <c r="J133" i="9"/>
  <c r="R133" i="9" s="1"/>
  <c r="Z133" i="9" s="1"/>
  <c r="J140" i="9"/>
  <c r="R140" i="9" s="1"/>
  <c r="Z140" i="9" s="1"/>
  <c r="J154" i="9"/>
  <c r="R154" i="9" s="1"/>
  <c r="Z154" i="9" s="1"/>
  <c r="J155" i="9"/>
  <c r="R155" i="9" s="1"/>
  <c r="Z155" i="9" s="1"/>
  <c r="J156" i="9"/>
  <c r="R156" i="9" s="1"/>
  <c r="Z156" i="9" s="1"/>
  <c r="J170" i="9"/>
  <c r="R170" i="9" s="1"/>
  <c r="Z170" i="9" s="1"/>
  <c r="J171" i="9"/>
  <c r="R171" i="9" s="1"/>
  <c r="Z171" i="9" s="1"/>
  <c r="J172" i="9"/>
  <c r="R172" i="9" s="1"/>
  <c r="Z172" i="9" s="1"/>
  <c r="J88" i="9"/>
  <c r="R88" i="9" s="1"/>
  <c r="Z88" i="9" s="1"/>
  <c r="J100" i="9"/>
  <c r="R100" i="9" s="1"/>
  <c r="Z100" i="9" s="1"/>
  <c r="J108" i="9"/>
  <c r="R108" i="9" s="1"/>
  <c r="Z108" i="9" s="1"/>
  <c r="J111" i="9"/>
  <c r="R111" i="9" s="1"/>
  <c r="Z111" i="9" s="1"/>
  <c r="J125" i="9"/>
  <c r="R125" i="9" s="1"/>
  <c r="Z125" i="9" s="1"/>
  <c r="J128" i="9"/>
  <c r="R128" i="9" s="1"/>
  <c r="Z128" i="9" s="1"/>
  <c r="J131" i="9"/>
  <c r="R131" i="9" s="1"/>
  <c r="Z131" i="9" s="1"/>
  <c r="J146" i="9"/>
  <c r="R146" i="9" s="1"/>
  <c r="Z146" i="9" s="1"/>
  <c r="J147" i="9"/>
  <c r="R147" i="9" s="1"/>
  <c r="Z147" i="9" s="1"/>
  <c r="J148" i="9"/>
  <c r="R148" i="9" s="1"/>
  <c r="Z148" i="9" s="1"/>
  <c r="J162" i="9"/>
  <c r="R162" i="9" s="1"/>
  <c r="Z162" i="9" s="1"/>
  <c r="J163" i="9"/>
  <c r="R163" i="9" s="1"/>
  <c r="Z163" i="9" s="1"/>
  <c r="J164" i="9"/>
  <c r="R164" i="9" s="1"/>
  <c r="Z164" i="9" s="1"/>
  <c r="J178" i="9"/>
  <c r="R178" i="9" s="1"/>
  <c r="Z178" i="9" s="1"/>
  <c r="J179" i="9"/>
  <c r="R179" i="9" s="1"/>
  <c r="Z179" i="9" s="1"/>
  <c r="J180" i="9"/>
  <c r="R180" i="9" s="1"/>
  <c r="Z180" i="9" s="1"/>
  <c r="J87" i="9"/>
  <c r="R87" i="9" s="1"/>
  <c r="Z87" i="9" s="1"/>
  <c r="J97" i="9"/>
  <c r="R97" i="9" s="1"/>
  <c r="Z97" i="9" s="1"/>
  <c r="J139" i="9"/>
  <c r="R139" i="9" s="1"/>
  <c r="Z139" i="9" s="1"/>
  <c r="J152" i="9"/>
  <c r="R152" i="9" s="1"/>
  <c r="Z152" i="9" s="1"/>
  <c r="J182" i="9"/>
  <c r="R182" i="9" s="1"/>
  <c r="Z182" i="9" s="1"/>
  <c r="J187" i="9"/>
  <c r="R187" i="9" s="1"/>
  <c r="Z187" i="9" s="1"/>
  <c r="J190" i="9"/>
  <c r="R190" i="9" s="1"/>
  <c r="Z190" i="9" s="1"/>
  <c r="J194" i="9"/>
  <c r="R194" i="9" s="1"/>
  <c r="Z194" i="9" s="1"/>
  <c r="J195" i="9"/>
  <c r="R195" i="9" s="1"/>
  <c r="Z195" i="9" s="1"/>
  <c r="J196" i="9"/>
  <c r="R196" i="9" s="1"/>
  <c r="Z196" i="9" s="1"/>
  <c r="J210" i="9"/>
  <c r="R210" i="9" s="1"/>
  <c r="Z210" i="9" s="1"/>
  <c r="J211" i="9"/>
  <c r="R211" i="9" s="1"/>
  <c r="Z211" i="9" s="1"/>
  <c r="J212" i="9"/>
  <c r="R212" i="9" s="1"/>
  <c r="Z212" i="9" s="1"/>
  <c r="J226" i="9"/>
  <c r="R226" i="9" s="1"/>
  <c r="Z226" i="9" s="1"/>
  <c r="J227" i="9"/>
  <c r="R227" i="9" s="1"/>
  <c r="Z227" i="9" s="1"/>
  <c r="J228" i="9"/>
  <c r="R228" i="9" s="1"/>
  <c r="Z228" i="9" s="1"/>
  <c r="J234" i="9"/>
  <c r="R234" i="9" s="1"/>
  <c r="Z234" i="9" s="1"/>
  <c r="J238" i="9"/>
  <c r="R238" i="9" s="1"/>
  <c r="Z238" i="9" s="1"/>
  <c r="J242" i="9"/>
  <c r="R242" i="9" s="1"/>
  <c r="Z242" i="9" s="1"/>
  <c r="J246" i="9"/>
  <c r="R246" i="9" s="1"/>
  <c r="Z246" i="9" s="1"/>
  <c r="J250" i="9"/>
  <c r="R250" i="9" s="1"/>
  <c r="Z250" i="9" s="1"/>
  <c r="J112" i="9"/>
  <c r="R112" i="9" s="1"/>
  <c r="Z112" i="9" s="1"/>
  <c r="J129" i="9"/>
  <c r="R129" i="9" s="1"/>
  <c r="Z129" i="9" s="1"/>
  <c r="J166" i="9"/>
  <c r="R166" i="9" s="1"/>
  <c r="Z166" i="9" s="1"/>
  <c r="J183" i="9"/>
  <c r="R183" i="9" s="1"/>
  <c r="Z183" i="9" s="1"/>
  <c r="J186" i="9"/>
  <c r="R186" i="9" s="1"/>
  <c r="Z186" i="9" s="1"/>
  <c r="J206" i="9"/>
  <c r="R206" i="9" s="1"/>
  <c r="Z206" i="9" s="1"/>
  <c r="J207" i="9"/>
  <c r="R207" i="9" s="1"/>
  <c r="Z207" i="9" s="1"/>
  <c r="J208" i="9"/>
  <c r="R208" i="9" s="1"/>
  <c r="Z208" i="9" s="1"/>
  <c r="J222" i="9"/>
  <c r="R222" i="9" s="1"/>
  <c r="Z222" i="9" s="1"/>
  <c r="J223" i="9"/>
  <c r="R223" i="9" s="1"/>
  <c r="Z223" i="9" s="1"/>
  <c r="J224" i="9"/>
  <c r="R224" i="9" s="1"/>
  <c r="Z224" i="9" s="1"/>
  <c r="J235" i="9"/>
  <c r="R235" i="9" s="1"/>
  <c r="Z235" i="9" s="1"/>
  <c r="J239" i="9"/>
  <c r="R239" i="9" s="1"/>
  <c r="Z239" i="9" s="1"/>
  <c r="J243" i="9"/>
  <c r="R243" i="9" s="1"/>
  <c r="Z243" i="9" s="1"/>
  <c r="J247" i="9"/>
  <c r="R247" i="9" s="1"/>
  <c r="Z247" i="9" s="1"/>
  <c r="J251" i="9"/>
  <c r="R251" i="9" s="1"/>
  <c r="Z251" i="9" s="1"/>
  <c r="J95" i="9"/>
  <c r="R95" i="9" s="1"/>
  <c r="Z95" i="9" s="1"/>
  <c r="J109" i="9"/>
  <c r="R109" i="9" s="1"/>
  <c r="Z109" i="9" s="1"/>
  <c r="J115" i="9"/>
  <c r="R115" i="9" s="1"/>
  <c r="Z115" i="9" s="1"/>
  <c r="J132" i="9"/>
  <c r="R132" i="9" s="1"/>
  <c r="Z132" i="9" s="1"/>
  <c r="J151" i="9"/>
  <c r="R151" i="9" s="1"/>
  <c r="Z151" i="9" s="1"/>
  <c r="J168" i="9"/>
  <c r="R168" i="9" s="1"/>
  <c r="Z168" i="9" s="1"/>
  <c r="J188" i="9"/>
  <c r="R188" i="9" s="1"/>
  <c r="Z188" i="9" s="1"/>
  <c r="J191" i="9"/>
  <c r="R191" i="9" s="1"/>
  <c r="Z191" i="9" s="1"/>
  <c r="J198" i="9"/>
  <c r="R198" i="9" s="1"/>
  <c r="Z198" i="9" s="1"/>
  <c r="J199" i="9"/>
  <c r="R199" i="9" s="1"/>
  <c r="Z199" i="9" s="1"/>
  <c r="J200" i="9"/>
  <c r="R200" i="9" s="1"/>
  <c r="Z200" i="9" s="1"/>
  <c r="J214" i="9"/>
  <c r="R214" i="9" s="1"/>
  <c r="Z214" i="9" s="1"/>
  <c r="J215" i="9"/>
  <c r="R215" i="9" s="1"/>
  <c r="Z215" i="9" s="1"/>
  <c r="J216" i="9"/>
  <c r="R216" i="9" s="1"/>
  <c r="Z216" i="9" s="1"/>
  <c r="J230" i="9"/>
  <c r="R230" i="9" s="1"/>
  <c r="Z230" i="9" s="1"/>
  <c r="J231" i="9"/>
  <c r="R231" i="9" s="1"/>
  <c r="Z231" i="9" s="1"/>
  <c r="J232" i="9"/>
  <c r="R232" i="9" s="1"/>
  <c r="Z232" i="9" s="1"/>
  <c r="J233" i="9"/>
  <c r="R233" i="9" s="1"/>
  <c r="Z233" i="9" s="1"/>
  <c r="J237" i="9"/>
  <c r="R237" i="9" s="1"/>
  <c r="Z237" i="9" s="1"/>
  <c r="J241" i="9"/>
  <c r="R241" i="9" s="1"/>
  <c r="Z241" i="9" s="1"/>
  <c r="J245" i="9"/>
  <c r="R245" i="9" s="1"/>
  <c r="Z245" i="9" s="1"/>
  <c r="J249" i="9"/>
  <c r="R249" i="9" s="1"/>
  <c r="Z249" i="9" s="1"/>
  <c r="J253" i="9"/>
  <c r="R253" i="9" s="1"/>
  <c r="Z253" i="9" s="1"/>
  <c r="J203" i="9"/>
  <c r="R203" i="9" s="1"/>
  <c r="Z203" i="9" s="1"/>
  <c r="J220" i="9"/>
  <c r="R220" i="9" s="1"/>
  <c r="Z220" i="9" s="1"/>
  <c r="J236" i="9"/>
  <c r="R236" i="9" s="1"/>
  <c r="Z236" i="9" s="1"/>
  <c r="J254" i="9"/>
  <c r="R254" i="9" s="1"/>
  <c r="Z254" i="9" s="1"/>
  <c r="J255" i="9"/>
  <c r="R255" i="9" s="1"/>
  <c r="Z255" i="9" s="1"/>
  <c r="J256" i="9"/>
  <c r="R256" i="9" s="1"/>
  <c r="Z256" i="9" s="1"/>
  <c r="J260" i="9"/>
  <c r="R260" i="9" s="1"/>
  <c r="Z260" i="9" s="1"/>
  <c r="J264" i="9"/>
  <c r="R264" i="9" s="1"/>
  <c r="Z264" i="9" s="1"/>
  <c r="J268" i="9"/>
  <c r="R268" i="9" s="1"/>
  <c r="Z268" i="9" s="1"/>
  <c r="J272" i="9"/>
  <c r="R272" i="9" s="1"/>
  <c r="Z272" i="9" s="1"/>
  <c r="J276" i="9"/>
  <c r="R276" i="9" s="1"/>
  <c r="Z276" i="9" s="1"/>
  <c r="J280" i="9"/>
  <c r="R280" i="9" s="1"/>
  <c r="Z280" i="9" s="1"/>
  <c r="J284" i="9"/>
  <c r="R284" i="9" s="1"/>
  <c r="Z284" i="9" s="1"/>
  <c r="J288" i="9"/>
  <c r="R288" i="9" s="1"/>
  <c r="Z288" i="9" s="1"/>
  <c r="J292" i="9"/>
  <c r="R292" i="9" s="1"/>
  <c r="Z292" i="9" s="1"/>
  <c r="J296" i="9"/>
  <c r="R296" i="9" s="1"/>
  <c r="Z296" i="9" s="1"/>
  <c r="J300" i="9"/>
  <c r="R300" i="9" s="1"/>
  <c r="Z300" i="9" s="1"/>
  <c r="J304" i="9"/>
  <c r="R304" i="9" s="1"/>
  <c r="Z304" i="9" s="1"/>
  <c r="J308" i="9"/>
  <c r="R308" i="9" s="1"/>
  <c r="Z308" i="9" s="1"/>
  <c r="J312" i="9"/>
  <c r="R312" i="9" s="1"/>
  <c r="Z312" i="9" s="1"/>
  <c r="J316" i="9"/>
  <c r="R316" i="9" s="1"/>
  <c r="Z316" i="9" s="1"/>
  <c r="J320" i="9"/>
  <c r="R320" i="9" s="1"/>
  <c r="Z320" i="9" s="1"/>
  <c r="J324" i="9"/>
  <c r="R324" i="9" s="1"/>
  <c r="Z324" i="9" s="1"/>
  <c r="J328" i="9"/>
  <c r="R328" i="9" s="1"/>
  <c r="Z328" i="9" s="1"/>
  <c r="J332" i="9"/>
  <c r="R332" i="9" s="1"/>
  <c r="Z332" i="9" s="1"/>
  <c r="J336" i="9"/>
  <c r="R336" i="9" s="1"/>
  <c r="Z336" i="9" s="1"/>
  <c r="J340" i="9"/>
  <c r="R340" i="9" s="1"/>
  <c r="Z340" i="9" s="1"/>
  <c r="J344" i="9"/>
  <c r="R344" i="9" s="1"/>
  <c r="Z344" i="9" s="1"/>
  <c r="J348" i="9"/>
  <c r="R348" i="9" s="1"/>
  <c r="Z348" i="9" s="1"/>
  <c r="J352" i="9"/>
  <c r="R352" i="9" s="1"/>
  <c r="Z352" i="9" s="1"/>
  <c r="J356" i="9"/>
  <c r="R356" i="9" s="1"/>
  <c r="Z356" i="9" s="1"/>
  <c r="J360" i="9"/>
  <c r="R360" i="9" s="1"/>
  <c r="Z360" i="9" s="1"/>
  <c r="J364" i="9"/>
  <c r="R364" i="9" s="1"/>
  <c r="Z364" i="9" s="1"/>
  <c r="J368" i="9"/>
  <c r="R368" i="9" s="1"/>
  <c r="Z368" i="9" s="1"/>
  <c r="J150" i="9"/>
  <c r="R150" i="9" s="1"/>
  <c r="Z150" i="9" s="1"/>
  <c r="J167" i="9"/>
  <c r="R167" i="9" s="1"/>
  <c r="Z167" i="9" s="1"/>
  <c r="J184" i="9"/>
  <c r="R184" i="9" s="1"/>
  <c r="Z184" i="9" s="1"/>
  <c r="J204" i="9"/>
  <c r="R204" i="9" s="1"/>
  <c r="Z204" i="9" s="1"/>
  <c r="J240" i="9"/>
  <c r="R240" i="9" s="1"/>
  <c r="Z240" i="9" s="1"/>
  <c r="J252" i="9"/>
  <c r="R252" i="9" s="1"/>
  <c r="Z252" i="9" s="1"/>
  <c r="J257" i="9"/>
  <c r="R257" i="9" s="1"/>
  <c r="Z257" i="9" s="1"/>
  <c r="J261" i="9"/>
  <c r="R261" i="9" s="1"/>
  <c r="Z261" i="9" s="1"/>
  <c r="J265" i="9"/>
  <c r="R265" i="9" s="1"/>
  <c r="Z265" i="9" s="1"/>
  <c r="J269" i="9"/>
  <c r="R269" i="9" s="1"/>
  <c r="Z269" i="9" s="1"/>
  <c r="J273" i="9"/>
  <c r="R273" i="9" s="1"/>
  <c r="Z273" i="9" s="1"/>
  <c r="J277" i="9"/>
  <c r="R277" i="9" s="1"/>
  <c r="Z277" i="9" s="1"/>
  <c r="J281" i="9"/>
  <c r="R281" i="9" s="1"/>
  <c r="Z281" i="9" s="1"/>
  <c r="J285" i="9"/>
  <c r="R285" i="9" s="1"/>
  <c r="Z285" i="9" s="1"/>
  <c r="J289" i="9"/>
  <c r="R289" i="9" s="1"/>
  <c r="Z289" i="9" s="1"/>
  <c r="J293" i="9"/>
  <c r="R293" i="9" s="1"/>
  <c r="Z293" i="9" s="1"/>
  <c r="J297" i="9"/>
  <c r="R297" i="9" s="1"/>
  <c r="Z297" i="9" s="1"/>
  <c r="J301" i="9"/>
  <c r="R301" i="9" s="1"/>
  <c r="Z301" i="9" s="1"/>
  <c r="J305" i="9"/>
  <c r="R305" i="9" s="1"/>
  <c r="Z305" i="9" s="1"/>
  <c r="J309" i="9"/>
  <c r="R309" i="9" s="1"/>
  <c r="Z309" i="9" s="1"/>
  <c r="J313" i="9"/>
  <c r="R313" i="9" s="1"/>
  <c r="Z313" i="9" s="1"/>
  <c r="J317" i="9"/>
  <c r="R317" i="9" s="1"/>
  <c r="Z317" i="9" s="1"/>
  <c r="J321" i="9"/>
  <c r="R321" i="9" s="1"/>
  <c r="Z321" i="9" s="1"/>
  <c r="J325" i="9"/>
  <c r="R325" i="9" s="1"/>
  <c r="Z325" i="9" s="1"/>
  <c r="J329" i="9"/>
  <c r="R329" i="9" s="1"/>
  <c r="Z329" i="9" s="1"/>
  <c r="J333" i="9"/>
  <c r="R333" i="9" s="1"/>
  <c r="Z333" i="9" s="1"/>
  <c r="J337" i="9"/>
  <c r="R337" i="9" s="1"/>
  <c r="Z337" i="9" s="1"/>
  <c r="J341" i="9"/>
  <c r="R341" i="9" s="1"/>
  <c r="Z341" i="9" s="1"/>
  <c r="J345" i="9"/>
  <c r="R345" i="9" s="1"/>
  <c r="Z345" i="9" s="1"/>
  <c r="J349" i="9"/>
  <c r="R349" i="9" s="1"/>
  <c r="Z349" i="9" s="1"/>
  <c r="J353" i="9"/>
  <c r="R353" i="9" s="1"/>
  <c r="Z353" i="9" s="1"/>
  <c r="J357" i="9"/>
  <c r="R357" i="9" s="1"/>
  <c r="Z357" i="9" s="1"/>
  <c r="J361" i="9"/>
  <c r="R361" i="9" s="1"/>
  <c r="Z361" i="9" s="1"/>
  <c r="J365" i="9"/>
  <c r="R365" i="9" s="1"/>
  <c r="Z365" i="9" s="1"/>
  <c r="J369" i="9"/>
  <c r="R369" i="9" s="1"/>
  <c r="Z369" i="9" s="1"/>
  <c r="J202" i="9"/>
  <c r="R202" i="9" s="1"/>
  <c r="Z202" i="9" s="1"/>
  <c r="J219" i="9"/>
  <c r="R219" i="9" s="1"/>
  <c r="Z219" i="9" s="1"/>
  <c r="J248" i="9"/>
  <c r="R248" i="9" s="1"/>
  <c r="Z248" i="9" s="1"/>
  <c r="J259" i="9"/>
  <c r="R259" i="9" s="1"/>
  <c r="Z259" i="9" s="1"/>
  <c r="J263" i="9"/>
  <c r="R263" i="9" s="1"/>
  <c r="Z263" i="9" s="1"/>
  <c r="J267" i="9"/>
  <c r="R267" i="9" s="1"/>
  <c r="Z267" i="9" s="1"/>
  <c r="J271" i="9"/>
  <c r="R271" i="9" s="1"/>
  <c r="Z271" i="9" s="1"/>
  <c r="J275" i="9"/>
  <c r="R275" i="9" s="1"/>
  <c r="Z275" i="9" s="1"/>
  <c r="J279" i="9"/>
  <c r="R279" i="9" s="1"/>
  <c r="Z279" i="9" s="1"/>
  <c r="J283" i="9"/>
  <c r="R283" i="9" s="1"/>
  <c r="Z283" i="9" s="1"/>
  <c r="J287" i="9"/>
  <c r="R287" i="9" s="1"/>
  <c r="Z287" i="9" s="1"/>
  <c r="J291" i="9"/>
  <c r="R291" i="9" s="1"/>
  <c r="Z291" i="9" s="1"/>
  <c r="J295" i="9"/>
  <c r="R295" i="9" s="1"/>
  <c r="Z295" i="9" s="1"/>
  <c r="J299" i="9"/>
  <c r="R299" i="9" s="1"/>
  <c r="Z299" i="9" s="1"/>
  <c r="J303" i="9"/>
  <c r="R303" i="9" s="1"/>
  <c r="Z303" i="9" s="1"/>
  <c r="J307" i="9"/>
  <c r="R307" i="9" s="1"/>
  <c r="Z307" i="9" s="1"/>
  <c r="J311" i="9"/>
  <c r="R311" i="9" s="1"/>
  <c r="Z311" i="9" s="1"/>
  <c r="J315" i="9"/>
  <c r="R315" i="9" s="1"/>
  <c r="Z315" i="9" s="1"/>
  <c r="J319" i="9"/>
  <c r="R319" i="9" s="1"/>
  <c r="Z319" i="9" s="1"/>
  <c r="J323" i="9"/>
  <c r="R323" i="9" s="1"/>
  <c r="Z323" i="9" s="1"/>
  <c r="J327" i="9"/>
  <c r="R327" i="9" s="1"/>
  <c r="Z327" i="9" s="1"/>
  <c r="J331" i="9"/>
  <c r="R331" i="9" s="1"/>
  <c r="Z331" i="9" s="1"/>
  <c r="J335" i="9"/>
  <c r="R335" i="9" s="1"/>
  <c r="Z335" i="9" s="1"/>
  <c r="J339" i="9"/>
  <c r="R339" i="9" s="1"/>
  <c r="Z339" i="9" s="1"/>
  <c r="J343" i="9"/>
  <c r="R343" i="9" s="1"/>
  <c r="Z343" i="9" s="1"/>
  <c r="J347" i="9"/>
  <c r="R347" i="9" s="1"/>
  <c r="Z347" i="9" s="1"/>
  <c r="J351" i="9"/>
  <c r="R351" i="9" s="1"/>
  <c r="Z351" i="9" s="1"/>
  <c r="J355" i="9"/>
  <c r="R355" i="9" s="1"/>
  <c r="Z355" i="9" s="1"/>
  <c r="J359" i="9"/>
  <c r="R359" i="9" s="1"/>
  <c r="Z359" i="9" s="1"/>
  <c r="J363" i="9"/>
  <c r="R363" i="9" s="1"/>
  <c r="Z363" i="9" s="1"/>
  <c r="J367" i="9"/>
  <c r="R367" i="9" s="1"/>
  <c r="Z367" i="9" s="1"/>
  <c r="J371" i="9"/>
  <c r="R371" i="9" s="1"/>
  <c r="Z371" i="9" s="1"/>
  <c r="J192" i="9"/>
  <c r="R192" i="9" s="1"/>
  <c r="Z192" i="9" s="1"/>
  <c r="J266" i="9"/>
  <c r="R266" i="9" s="1"/>
  <c r="Z266" i="9" s="1"/>
  <c r="J282" i="9"/>
  <c r="R282" i="9" s="1"/>
  <c r="Z282" i="9" s="1"/>
  <c r="J298" i="9"/>
  <c r="R298" i="9" s="1"/>
  <c r="Z298" i="9" s="1"/>
  <c r="J314" i="9"/>
  <c r="R314" i="9" s="1"/>
  <c r="Z314" i="9" s="1"/>
  <c r="J330" i="9"/>
  <c r="R330" i="9" s="1"/>
  <c r="Z330" i="9" s="1"/>
  <c r="J346" i="9"/>
  <c r="R346" i="9" s="1"/>
  <c r="Z346" i="9" s="1"/>
  <c r="J362" i="9"/>
  <c r="R362" i="9" s="1"/>
  <c r="Z362" i="9" s="1"/>
  <c r="J374" i="9"/>
  <c r="R374" i="9" s="1"/>
  <c r="Z374" i="9" s="1"/>
  <c r="J378" i="9"/>
  <c r="R378" i="9" s="1"/>
  <c r="Z378" i="9" s="1"/>
  <c r="J382" i="9"/>
  <c r="R382" i="9" s="1"/>
  <c r="Z382" i="9" s="1"/>
  <c r="J386" i="9"/>
  <c r="R386" i="9" s="1"/>
  <c r="Z386" i="9" s="1"/>
  <c r="J390" i="9"/>
  <c r="R390" i="9" s="1"/>
  <c r="Z390" i="9" s="1"/>
  <c r="J394" i="9"/>
  <c r="R394" i="9" s="1"/>
  <c r="Z394" i="9" s="1"/>
  <c r="J398" i="9"/>
  <c r="R398" i="9" s="1"/>
  <c r="Z398" i="9" s="1"/>
  <c r="J402" i="9"/>
  <c r="R402" i="9" s="1"/>
  <c r="Z402" i="9" s="1"/>
  <c r="J406" i="9"/>
  <c r="R406" i="9" s="1"/>
  <c r="Z406" i="9" s="1"/>
  <c r="J410" i="9"/>
  <c r="R410" i="9" s="1"/>
  <c r="Z410" i="9" s="1"/>
  <c r="J414" i="9"/>
  <c r="R414" i="9" s="1"/>
  <c r="Z414" i="9" s="1"/>
  <c r="J418" i="9"/>
  <c r="R418" i="9" s="1"/>
  <c r="Z418" i="9" s="1"/>
  <c r="J422" i="9"/>
  <c r="R422" i="9" s="1"/>
  <c r="Z422" i="9" s="1"/>
  <c r="J426" i="9"/>
  <c r="R426" i="9" s="1"/>
  <c r="Z426" i="9" s="1"/>
  <c r="J430" i="9"/>
  <c r="R430" i="9" s="1"/>
  <c r="Z430" i="9" s="1"/>
  <c r="J434" i="9"/>
  <c r="R434" i="9" s="1"/>
  <c r="Z434" i="9" s="1"/>
  <c r="J438" i="9"/>
  <c r="R438" i="9" s="1"/>
  <c r="Z438" i="9" s="1"/>
  <c r="J442" i="9"/>
  <c r="R442" i="9" s="1"/>
  <c r="Z442" i="9" s="1"/>
  <c r="J446" i="9"/>
  <c r="R446" i="9" s="1"/>
  <c r="Z446" i="9" s="1"/>
  <c r="J450" i="9"/>
  <c r="R450" i="9" s="1"/>
  <c r="Z450" i="9" s="1"/>
  <c r="J454" i="9"/>
  <c r="R454" i="9" s="1"/>
  <c r="Z454" i="9" s="1"/>
  <c r="J458" i="9"/>
  <c r="R458" i="9" s="1"/>
  <c r="Z458" i="9" s="1"/>
  <c r="J462" i="9"/>
  <c r="R462" i="9" s="1"/>
  <c r="Z462" i="9" s="1"/>
  <c r="J466" i="9"/>
  <c r="R466" i="9" s="1"/>
  <c r="Z466" i="9" s="1"/>
  <c r="J470" i="9"/>
  <c r="R470" i="9" s="1"/>
  <c r="Z470" i="9" s="1"/>
  <c r="J474" i="9"/>
  <c r="R474" i="9" s="1"/>
  <c r="Z474" i="9" s="1"/>
  <c r="J244" i="9"/>
  <c r="R244" i="9" s="1"/>
  <c r="Z244" i="9" s="1"/>
  <c r="J270" i="9"/>
  <c r="R270" i="9" s="1"/>
  <c r="Z270" i="9" s="1"/>
  <c r="J286" i="9"/>
  <c r="R286" i="9" s="1"/>
  <c r="Z286" i="9" s="1"/>
  <c r="J302" i="9"/>
  <c r="R302" i="9" s="1"/>
  <c r="Z302" i="9" s="1"/>
  <c r="J318" i="9"/>
  <c r="R318" i="9" s="1"/>
  <c r="Z318" i="9" s="1"/>
  <c r="J334" i="9"/>
  <c r="R334" i="9" s="1"/>
  <c r="Z334" i="9" s="1"/>
  <c r="J350" i="9"/>
  <c r="R350" i="9" s="1"/>
  <c r="Z350" i="9" s="1"/>
  <c r="J366" i="9"/>
  <c r="R366" i="9" s="1"/>
  <c r="Z366" i="9" s="1"/>
  <c r="J375" i="9"/>
  <c r="R375" i="9" s="1"/>
  <c r="Z375" i="9" s="1"/>
  <c r="J379" i="9"/>
  <c r="R379" i="9" s="1"/>
  <c r="Z379" i="9" s="1"/>
  <c r="J383" i="9"/>
  <c r="R383" i="9" s="1"/>
  <c r="Z383" i="9" s="1"/>
  <c r="J387" i="9"/>
  <c r="R387" i="9" s="1"/>
  <c r="Z387" i="9" s="1"/>
  <c r="J391" i="9"/>
  <c r="R391" i="9" s="1"/>
  <c r="Z391" i="9" s="1"/>
  <c r="J395" i="9"/>
  <c r="R395" i="9" s="1"/>
  <c r="Z395" i="9" s="1"/>
  <c r="J399" i="9"/>
  <c r="R399" i="9" s="1"/>
  <c r="Z399" i="9" s="1"/>
  <c r="J403" i="9"/>
  <c r="R403" i="9" s="1"/>
  <c r="Z403" i="9" s="1"/>
  <c r="J407" i="9"/>
  <c r="R407" i="9" s="1"/>
  <c r="Z407" i="9" s="1"/>
  <c r="J411" i="9"/>
  <c r="R411" i="9" s="1"/>
  <c r="Z411" i="9" s="1"/>
  <c r="J415" i="9"/>
  <c r="R415" i="9" s="1"/>
  <c r="Z415" i="9" s="1"/>
  <c r="J419" i="9"/>
  <c r="R419" i="9" s="1"/>
  <c r="Z419" i="9" s="1"/>
  <c r="J423" i="9"/>
  <c r="R423" i="9" s="1"/>
  <c r="Z423" i="9" s="1"/>
  <c r="J427" i="9"/>
  <c r="R427" i="9" s="1"/>
  <c r="Z427" i="9" s="1"/>
  <c r="J431" i="9"/>
  <c r="R431" i="9" s="1"/>
  <c r="Z431" i="9" s="1"/>
  <c r="J435" i="9"/>
  <c r="R435" i="9" s="1"/>
  <c r="Z435" i="9" s="1"/>
  <c r="J439" i="9"/>
  <c r="R439" i="9" s="1"/>
  <c r="Z439" i="9" s="1"/>
  <c r="J443" i="9"/>
  <c r="R443" i="9" s="1"/>
  <c r="Z443" i="9" s="1"/>
  <c r="J447" i="9"/>
  <c r="R447" i="9" s="1"/>
  <c r="Z447" i="9" s="1"/>
  <c r="J451" i="9"/>
  <c r="R451" i="9" s="1"/>
  <c r="Z451" i="9" s="1"/>
  <c r="J455" i="9"/>
  <c r="R455" i="9" s="1"/>
  <c r="Z455" i="9" s="1"/>
  <c r="J459" i="9"/>
  <c r="R459" i="9" s="1"/>
  <c r="Z459" i="9" s="1"/>
  <c r="J463" i="9"/>
  <c r="R463" i="9" s="1"/>
  <c r="Z463" i="9" s="1"/>
  <c r="J467" i="9"/>
  <c r="R467" i="9" s="1"/>
  <c r="Z467" i="9" s="1"/>
  <c r="J471" i="9"/>
  <c r="R471" i="9" s="1"/>
  <c r="Z471" i="9" s="1"/>
  <c r="J262" i="9"/>
  <c r="R262" i="9" s="1"/>
  <c r="Z262" i="9" s="1"/>
  <c r="J278" i="9"/>
  <c r="R278" i="9" s="1"/>
  <c r="Z278" i="9" s="1"/>
  <c r="J294" i="9"/>
  <c r="R294" i="9" s="1"/>
  <c r="Z294" i="9" s="1"/>
  <c r="J310" i="9"/>
  <c r="R310" i="9" s="1"/>
  <c r="Z310" i="9" s="1"/>
  <c r="J326" i="9"/>
  <c r="R326" i="9" s="1"/>
  <c r="Z326" i="9" s="1"/>
  <c r="J342" i="9"/>
  <c r="R342" i="9" s="1"/>
  <c r="Z342" i="9" s="1"/>
  <c r="J358" i="9"/>
  <c r="R358" i="9" s="1"/>
  <c r="Z358" i="9" s="1"/>
  <c r="J373" i="9"/>
  <c r="R373" i="9" s="1"/>
  <c r="Z373" i="9" s="1"/>
  <c r="J377" i="9"/>
  <c r="R377" i="9" s="1"/>
  <c r="Z377" i="9" s="1"/>
  <c r="J381" i="9"/>
  <c r="R381" i="9" s="1"/>
  <c r="Z381" i="9" s="1"/>
  <c r="J385" i="9"/>
  <c r="R385" i="9" s="1"/>
  <c r="Z385" i="9" s="1"/>
  <c r="J389" i="9"/>
  <c r="R389" i="9" s="1"/>
  <c r="Z389" i="9" s="1"/>
  <c r="J393" i="9"/>
  <c r="R393" i="9" s="1"/>
  <c r="Z393" i="9" s="1"/>
  <c r="J397" i="9"/>
  <c r="R397" i="9" s="1"/>
  <c r="Z397" i="9" s="1"/>
  <c r="J401" i="9"/>
  <c r="R401" i="9" s="1"/>
  <c r="Z401" i="9" s="1"/>
  <c r="J405" i="9"/>
  <c r="R405" i="9" s="1"/>
  <c r="Z405" i="9" s="1"/>
  <c r="J409" i="9"/>
  <c r="R409" i="9" s="1"/>
  <c r="Z409" i="9" s="1"/>
  <c r="J413" i="9"/>
  <c r="R413" i="9" s="1"/>
  <c r="Z413" i="9" s="1"/>
  <c r="J417" i="9"/>
  <c r="R417" i="9" s="1"/>
  <c r="Z417" i="9" s="1"/>
  <c r="J421" i="9"/>
  <c r="R421" i="9" s="1"/>
  <c r="Z421" i="9" s="1"/>
  <c r="J425" i="9"/>
  <c r="R425" i="9" s="1"/>
  <c r="Z425" i="9" s="1"/>
  <c r="J429" i="9"/>
  <c r="R429" i="9" s="1"/>
  <c r="Z429" i="9" s="1"/>
  <c r="J433" i="9"/>
  <c r="R433" i="9" s="1"/>
  <c r="Z433" i="9" s="1"/>
  <c r="J437" i="9"/>
  <c r="R437" i="9" s="1"/>
  <c r="Z437" i="9" s="1"/>
  <c r="J441" i="9"/>
  <c r="R441" i="9" s="1"/>
  <c r="Z441" i="9" s="1"/>
  <c r="J445" i="9"/>
  <c r="R445" i="9" s="1"/>
  <c r="Z445" i="9" s="1"/>
  <c r="J449" i="9"/>
  <c r="R449" i="9" s="1"/>
  <c r="Z449" i="9" s="1"/>
  <c r="J453" i="9"/>
  <c r="R453" i="9" s="1"/>
  <c r="Z453" i="9" s="1"/>
  <c r="J457" i="9"/>
  <c r="R457" i="9" s="1"/>
  <c r="Z457" i="9" s="1"/>
  <c r="J461" i="9"/>
  <c r="R461" i="9" s="1"/>
  <c r="Z461" i="9" s="1"/>
  <c r="J465" i="9"/>
  <c r="R465" i="9" s="1"/>
  <c r="Z465" i="9" s="1"/>
  <c r="J469" i="9"/>
  <c r="R469" i="9" s="1"/>
  <c r="Z469" i="9" s="1"/>
  <c r="J473" i="9"/>
  <c r="R473" i="9" s="1"/>
  <c r="Z473" i="9" s="1"/>
  <c r="J306" i="9"/>
  <c r="R306" i="9" s="1"/>
  <c r="Z306" i="9" s="1"/>
  <c r="J370" i="9"/>
  <c r="R370" i="9" s="1"/>
  <c r="Z370" i="9" s="1"/>
  <c r="J384" i="9"/>
  <c r="R384" i="9" s="1"/>
  <c r="Z384" i="9" s="1"/>
  <c r="J400" i="9"/>
  <c r="R400" i="9" s="1"/>
  <c r="Z400" i="9" s="1"/>
  <c r="J416" i="9"/>
  <c r="R416" i="9" s="1"/>
  <c r="Z416" i="9" s="1"/>
  <c r="J432" i="9"/>
  <c r="R432" i="9" s="1"/>
  <c r="Z432" i="9" s="1"/>
  <c r="J448" i="9"/>
  <c r="R448" i="9" s="1"/>
  <c r="Z448" i="9" s="1"/>
  <c r="J464" i="9"/>
  <c r="R464" i="9" s="1"/>
  <c r="Z464" i="9" s="1"/>
  <c r="J478" i="9"/>
  <c r="R478" i="9" s="1"/>
  <c r="Z478" i="9" s="1"/>
  <c r="J482" i="9"/>
  <c r="R482" i="9" s="1"/>
  <c r="Z482" i="9" s="1"/>
  <c r="J486" i="9"/>
  <c r="R486" i="9" s="1"/>
  <c r="Z486" i="9" s="1"/>
  <c r="J490" i="9"/>
  <c r="R490" i="9" s="1"/>
  <c r="Z490" i="9" s="1"/>
  <c r="J494" i="9"/>
  <c r="R494" i="9" s="1"/>
  <c r="Z494" i="9" s="1"/>
  <c r="J498" i="9"/>
  <c r="R498" i="9" s="1"/>
  <c r="Z498" i="9" s="1"/>
  <c r="J502" i="9"/>
  <c r="R502" i="9" s="1"/>
  <c r="Z502" i="9" s="1"/>
  <c r="J506" i="9"/>
  <c r="R506" i="9" s="1"/>
  <c r="Z506" i="9" s="1"/>
  <c r="J510" i="9"/>
  <c r="R510" i="9" s="1"/>
  <c r="Z510" i="9" s="1"/>
  <c r="J514" i="9"/>
  <c r="R514" i="9" s="1"/>
  <c r="Z514" i="9" s="1"/>
  <c r="J518" i="9"/>
  <c r="R518" i="9" s="1"/>
  <c r="Z518" i="9" s="1"/>
  <c r="J522" i="9"/>
  <c r="R522" i="9" s="1"/>
  <c r="Z522" i="9" s="1"/>
  <c r="J526" i="9"/>
  <c r="R526" i="9" s="1"/>
  <c r="Z526" i="9" s="1"/>
  <c r="J530" i="9"/>
  <c r="R530" i="9" s="1"/>
  <c r="Z530" i="9" s="1"/>
  <c r="J534" i="9"/>
  <c r="R534" i="9" s="1"/>
  <c r="Z534" i="9" s="1"/>
  <c r="J538" i="9"/>
  <c r="R538" i="9" s="1"/>
  <c r="Z538" i="9" s="1"/>
  <c r="J542" i="9"/>
  <c r="R542" i="9" s="1"/>
  <c r="Z542" i="9" s="1"/>
  <c r="J546" i="9"/>
  <c r="R546" i="9" s="1"/>
  <c r="Z546" i="9" s="1"/>
  <c r="J550" i="9"/>
  <c r="R550" i="9" s="1"/>
  <c r="Z550" i="9" s="1"/>
  <c r="J554" i="9"/>
  <c r="R554" i="9" s="1"/>
  <c r="Z554" i="9" s="1"/>
  <c r="J338" i="9"/>
  <c r="R338" i="9" s="1"/>
  <c r="Z338" i="9" s="1"/>
  <c r="J376" i="9"/>
  <c r="R376" i="9" s="1"/>
  <c r="Z376" i="9" s="1"/>
  <c r="J408" i="9"/>
  <c r="R408" i="9" s="1"/>
  <c r="Z408" i="9" s="1"/>
  <c r="J440" i="9"/>
  <c r="R440" i="9" s="1"/>
  <c r="Z440" i="9" s="1"/>
  <c r="J456" i="9"/>
  <c r="R456" i="9" s="1"/>
  <c r="Z456" i="9" s="1"/>
  <c r="J492" i="9"/>
  <c r="R492" i="9" s="1"/>
  <c r="Z492" i="9" s="1"/>
  <c r="J504" i="9"/>
  <c r="R504" i="9" s="1"/>
  <c r="Z504" i="9" s="1"/>
  <c r="J508" i="9"/>
  <c r="R508" i="9" s="1"/>
  <c r="Z508" i="9" s="1"/>
  <c r="J512" i="9"/>
  <c r="R512" i="9" s="1"/>
  <c r="Z512" i="9" s="1"/>
  <c r="J536" i="9"/>
  <c r="R536" i="9" s="1"/>
  <c r="Z536" i="9" s="1"/>
  <c r="J540" i="9"/>
  <c r="R540" i="9" s="1"/>
  <c r="Z540" i="9" s="1"/>
  <c r="J544" i="9"/>
  <c r="R544" i="9" s="1"/>
  <c r="Z544" i="9" s="1"/>
  <c r="J218" i="9"/>
  <c r="R218" i="9" s="1"/>
  <c r="Z218" i="9" s="1"/>
  <c r="J258" i="9"/>
  <c r="R258" i="9" s="1"/>
  <c r="Z258" i="9" s="1"/>
  <c r="J322" i="9"/>
  <c r="R322" i="9" s="1"/>
  <c r="Z322" i="9" s="1"/>
  <c r="J372" i="9"/>
  <c r="R372" i="9" s="1"/>
  <c r="Z372" i="9" s="1"/>
  <c r="J388" i="9"/>
  <c r="R388" i="9" s="1"/>
  <c r="Z388" i="9" s="1"/>
  <c r="J404" i="9"/>
  <c r="R404" i="9" s="1"/>
  <c r="Z404" i="9" s="1"/>
  <c r="J420" i="9"/>
  <c r="R420" i="9" s="1"/>
  <c r="Z420" i="9" s="1"/>
  <c r="J436" i="9"/>
  <c r="R436" i="9" s="1"/>
  <c r="Z436" i="9" s="1"/>
  <c r="J452" i="9"/>
  <c r="R452" i="9" s="1"/>
  <c r="Z452" i="9" s="1"/>
  <c r="J468" i="9"/>
  <c r="R468" i="9" s="1"/>
  <c r="Z468" i="9" s="1"/>
  <c r="J475" i="9"/>
  <c r="R475" i="9" s="1"/>
  <c r="Z475" i="9" s="1"/>
  <c r="J479" i="9"/>
  <c r="R479" i="9" s="1"/>
  <c r="Z479" i="9" s="1"/>
  <c r="J483" i="9"/>
  <c r="R483" i="9" s="1"/>
  <c r="Z483" i="9" s="1"/>
  <c r="J487" i="9"/>
  <c r="R487" i="9" s="1"/>
  <c r="Z487" i="9" s="1"/>
  <c r="J491" i="9"/>
  <c r="R491" i="9" s="1"/>
  <c r="Z491" i="9" s="1"/>
  <c r="J495" i="9"/>
  <c r="R495" i="9" s="1"/>
  <c r="Z495" i="9" s="1"/>
  <c r="J499" i="9"/>
  <c r="R499" i="9" s="1"/>
  <c r="Z499" i="9" s="1"/>
  <c r="J503" i="9"/>
  <c r="R503" i="9" s="1"/>
  <c r="Z503" i="9" s="1"/>
  <c r="J507" i="9"/>
  <c r="R507" i="9" s="1"/>
  <c r="Z507" i="9" s="1"/>
  <c r="J511" i="9"/>
  <c r="R511" i="9" s="1"/>
  <c r="Z511" i="9" s="1"/>
  <c r="J515" i="9"/>
  <c r="R515" i="9" s="1"/>
  <c r="Z515" i="9" s="1"/>
  <c r="J519" i="9"/>
  <c r="R519" i="9" s="1"/>
  <c r="Z519" i="9" s="1"/>
  <c r="J523" i="9"/>
  <c r="R523" i="9" s="1"/>
  <c r="Z523" i="9" s="1"/>
  <c r="J527" i="9"/>
  <c r="R527" i="9" s="1"/>
  <c r="Z527" i="9" s="1"/>
  <c r="J531" i="9"/>
  <c r="R531" i="9" s="1"/>
  <c r="Z531" i="9" s="1"/>
  <c r="J535" i="9"/>
  <c r="R535" i="9" s="1"/>
  <c r="Z535" i="9" s="1"/>
  <c r="J539" i="9"/>
  <c r="R539" i="9" s="1"/>
  <c r="Z539" i="9" s="1"/>
  <c r="J543" i="9"/>
  <c r="R543" i="9" s="1"/>
  <c r="Z543" i="9" s="1"/>
  <c r="J547" i="9"/>
  <c r="R547" i="9" s="1"/>
  <c r="Z547" i="9" s="1"/>
  <c r="J551" i="9"/>
  <c r="R551" i="9" s="1"/>
  <c r="Z551" i="9" s="1"/>
  <c r="J555" i="9"/>
  <c r="R555" i="9" s="1"/>
  <c r="Z555" i="9" s="1"/>
  <c r="J472" i="9"/>
  <c r="R472" i="9" s="1"/>
  <c r="Z472" i="9" s="1"/>
  <c r="J488" i="9"/>
  <c r="R488" i="9" s="1"/>
  <c r="Z488" i="9" s="1"/>
  <c r="J500" i="9"/>
  <c r="R500" i="9" s="1"/>
  <c r="Z500" i="9" s="1"/>
  <c r="J516" i="9"/>
  <c r="R516" i="9" s="1"/>
  <c r="Z516" i="9" s="1"/>
  <c r="J520" i="9"/>
  <c r="R520" i="9" s="1"/>
  <c r="Z520" i="9" s="1"/>
  <c r="J532" i="9"/>
  <c r="R532" i="9" s="1"/>
  <c r="Z532" i="9" s="1"/>
  <c r="J548" i="9"/>
  <c r="R548" i="9" s="1"/>
  <c r="Z548" i="9" s="1"/>
  <c r="J290" i="9"/>
  <c r="R290" i="9" s="1"/>
  <c r="Z290" i="9" s="1"/>
  <c r="J354" i="9"/>
  <c r="R354" i="9" s="1"/>
  <c r="Z354" i="9" s="1"/>
  <c r="J380" i="9"/>
  <c r="R380" i="9" s="1"/>
  <c r="Z380" i="9" s="1"/>
  <c r="J396" i="9"/>
  <c r="R396" i="9" s="1"/>
  <c r="Z396" i="9" s="1"/>
  <c r="J412" i="9"/>
  <c r="R412" i="9" s="1"/>
  <c r="Z412" i="9" s="1"/>
  <c r="J428" i="9"/>
  <c r="R428" i="9" s="1"/>
  <c r="Z428" i="9" s="1"/>
  <c r="J444" i="9"/>
  <c r="R444" i="9" s="1"/>
  <c r="Z444" i="9" s="1"/>
  <c r="J460" i="9"/>
  <c r="R460" i="9" s="1"/>
  <c r="Z460" i="9" s="1"/>
  <c r="J477" i="9"/>
  <c r="R477" i="9" s="1"/>
  <c r="Z477" i="9" s="1"/>
  <c r="J481" i="9"/>
  <c r="R481" i="9" s="1"/>
  <c r="Z481" i="9" s="1"/>
  <c r="J485" i="9"/>
  <c r="R485" i="9" s="1"/>
  <c r="Z485" i="9" s="1"/>
  <c r="J489" i="9"/>
  <c r="R489" i="9" s="1"/>
  <c r="Z489" i="9" s="1"/>
  <c r="J493" i="9"/>
  <c r="R493" i="9" s="1"/>
  <c r="Z493" i="9" s="1"/>
  <c r="J497" i="9"/>
  <c r="R497" i="9" s="1"/>
  <c r="Z497" i="9" s="1"/>
  <c r="J501" i="9"/>
  <c r="R501" i="9" s="1"/>
  <c r="Z501" i="9" s="1"/>
  <c r="J505" i="9"/>
  <c r="R505" i="9" s="1"/>
  <c r="Z505" i="9" s="1"/>
  <c r="J509" i="9"/>
  <c r="R509" i="9" s="1"/>
  <c r="Z509" i="9" s="1"/>
  <c r="J513" i="9"/>
  <c r="R513" i="9" s="1"/>
  <c r="Z513" i="9" s="1"/>
  <c r="J517" i="9"/>
  <c r="R517" i="9" s="1"/>
  <c r="Z517" i="9" s="1"/>
  <c r="J521" i="9"/>
  <c r="R521" i="9" s="1"/>
  <c r="Z521" i="9" s="1"/>
  <c r="J525" i="9"/>
  <c r="R525" i="9" s="1"/>
  <c r="Z525" i="9" s="1"/>
  <c r="J529" i="9"/>
  <c r="R529" i="9" s="1"/>
  <c r="Z529" i="9" s="1"/>
  <c r="J533" i="9"/>
  <c r="R533" i="9" s="1"/>
  <c r="Z533" i="9" s="1"/>
  <c r="J537" i="9"/>
  <c r="R537" i="9" s="1"/>
  <c r="Z537" i="9" s="1"/>
  <c r="J541" i="9"/>
  <c r="R541" i="9" s="1"/>
  <c r="Z541" i="9" s="1"/>
  <c r="J545" i="9"/>
  <c r="R545" i="9" s="1"/>
  <c r="Z545" i="9" s="1"/>
  <c r="J549" i="9"/>
  <c r="R549" i="9" s="1"/>
  <c r="Z549" i="9" s="1"/>
  <c r="J553" i="9"/>
  <c r="R553" i="9" s="1"/>
  <c r="Z553" i="9" s="1"/>
  <c r="J557" i="9"/>
  <c r="R557" i="9" s="1"/>
  <c r="Z557" i="9" s="1"/>
  <c r="J274" i="9"/>
  <c r="R274" i="9" s="1"/>
  <c r="Z274" i="9" s="1"/>
  <c r="J392" i="9"/>
  <c r="R392" i="9" s="1"/>
  <c r="Z392" i="9" s="1"/>
  <c r="J424" i="9"/>
  <c r="R424" i="9" s="1"/>
  <c r="Z424" i="9" s="1"/>
  <c r="J476" i="9"/>
  <c r="R476" i="9" s="1"/>
  <c r="Z476" i="9" s="1"/>
  <c r="J480" i="9"/>
  <c r="R480" i="9" s="1"/>
  <c r="Z480" i="9" s="1"/>
  <c r="J484" i="9"/>
  <c r="R484" i="9" s="1"/>
  <c r="Z484" i="9" s="1"/>
  <c r="J496" i="9"/>
  <c r="R496" i="9" s="1"/>
  <c r="Z496" i="9" s="1"/>
  <c r="J524" i="9"/>
  <c r="R524" i="9" s="1"/>
  <c r="Z524" i="9" s="1"/>
  <c r="J528" i="9"/>
  <c r="R528" i="9" s="1"/>
  <c r="Z528" i="9" s="1"/>
  <c r="J552" i="9"/>
  <c r="R552" i="9" s="1"/>
  <c r="Z552" i="9" s="1"/>
  <c r="J556" i="9"/>
  <c r="R556" i="9" s="1"/>
  <c r="Z556" i="9" s="1"/>
  <c r="J62" i="9"/>
  <c r="R62" i="9" s="1"/>
  <c r="Z62" i="9" s="1"/>
  <c r="J69" i="9"/>
  <c r="R69" i="9" s="1"/>
  <c r="Z69" i="9" s="1"/>
  <c r="J68" i="9"/>
  <c r="R68" i="9" s="1"/>
  <c r="Z68" i="9" s="1"/>
  <c r="J77" i="9"/>
  <c r="R77" i="9" s="1"/>
  <c r="Z77" i="9" s="1"/>
  <c r="J81" i="9"/>
  <c r="R81" i="9" s="1"/>
  <c r="Z81" i="9" s="1"/>
  <c r="J65" i="9"/>
  <c r="R65" i="9" s="1"/>
  <c r="Z65" i="9" s="1"/>
  <c r="J80" i="9"/>
  <c r="R80" i="9" s="1"/>
  <c r="Z80" i="9" s="1"/>
  <c r="J64" i="9"/>
  <c r="R64" i="9" s="1"/>
  <c r="Z64" i="9" s="1"/>
  <c r="J60" i="9"/>
  <c r="R60" i="9" s="1"/>
  <c r="Z60" i="9" s="1"/>
  <c r="J73" i="9"/>
  <c r="R73" i="9" s="1"/>
  <c r="Z73" i="9" s="1"/>
  <c r="J72" i="9"/>
  <c r="R72" i="9" s="1"/>
  <c r="Z72" i="9" s="1"/>
  <c r="J61" i="9"/>
  <c r="R61" i="9" s="1"/>
  <c r="Z61" i="9" s="1"/>
  <c r="J76" i="9"/>
  <c r="R76" i="9" s="1"/>
  <c r="Z76" i="9" s="1"/>
  <c r="J58" i="9"/>
  <c r="R58" i="9" s="1"/>
  <c r="Z58" i="9" s="1"/>
  <c r="M10" i="11"/>
  <c r="G65" i="11" s="1"/>
  <c r="O65" i="11" s="1"/>
  <c r="W65" i="11" s="1"/>
  <c r="F60" i="9"/>
  <c r="N60" i="9" s="1"/>
  <c r="V60" i="9" s="1"/>
  <c r="F61" i="9"/>
  <c r="N61" i="9" s="1"/>
  <c r="V61" i="9" s="1"/>
  <c r="F65" i="9"/>
  <c r="N65" i="9" s="1"/>
  <c r="V65" i="9" s="1"/>
  <c r="F69" i="9"/>
  <c r="N69" i="9" s="1"/>
  <c r="V69" i="9" s="1"/>
  <c r="F73" i="9"/>
  <c r="N73" i="9" s="1"/>
  <c r="V73" i="9" s="1"/>
  <c r="F77" i="9"/>
  <c r="N77" i="9" s="1"/>
  <c r="V77" i="9" s="1"/>
  <c r="F81" i="9"/>
  <c r="N81" i="9" s="1"/>
  <c r="V81" i="9" s="1"/>
  <c r="F85" i="9"/>
  <c r="N85" i="9" s="1"/>
  <c r="V85" i="9" s="1"/>
  <c r="F89" i="9"/>
  <c r="N89" i="9" s="1"/>
  <c r="V89" i="9" s="1"/>
  <c r="F93" i="9"/>
  <c r="N93" i="9" s="1"/>
  <c r="V93" i="9" s="1"/>
  <c r="F97" i="9"/>
  <c r="N97" i="9" s="1"/>
  <c r="V97" i="9" s="1"/>
  <c r="F101" i="9"/>
  <c r="N101" i="9" s="1"/>
  <c r="V101" i="9" s="1"/>
  <c r="F105" i="9"/>
  <c r="N105" i="9" s="1"/>
  <c r="V105" i="9" s="1"/>
  <c r="F109" i="9"/>
  <c r="N109" i="9" s="1"/>
  <c r="V109" i="9" s="1"/>
  <c r="F58" i="9"/>
  <c r="N58" i="9" s="1"/>
  <c r="V58" i="9" s="1"/>
  <c r="F62" i="9"/>
  <c r="N62" i="9" s="1"/>
  <c r="V62" i="9" s="1"/>
  <c r="F66" i="9"/>
  <c r="N66" i="9" s="1"/>
  <c r="V66" i="9" s="1"/>
  <c r="F70" i="9"/>
  <c r="N70" i="9" s="1"/>
  <c r="V70" i="9" s="1"/>
  <c r="F74" i="9"/>
  <c r="N74" i="9" s="1"/>
  <c r="V74" i="9" s="1"/>
  <c r="F78" i="9"/>
  <c r="N78" i="9" s="1"/>
  <c r="V78" i="9" s="1"/>
  <c r="F82" i="9"/>
  <c r="N82" i="9" s="1"/>
  <c r="V82" i="9" s="1"/>
  <c r="F86" i="9"/>
  <c r="N86" i="9" s="1"/>
  <c r="V86" i="9" s="1"/>
  <c r="F90" i="9"/>
  <c r="N90" i="9" s="1"/>
  <c r="V90" i="9" s="1"/>
  <c r="F94" i="9"/>
  <c r="N94" i="9" s="1"/>
  <c r="V94" i="9" s="1"/>
  <c r="F98" i="9"/>
  <c r="N98" i="9" s="1"/>
  <c r="V98" i="9" s="1"/>
  <c r="F102" i="9"/>
  <c r="N102" i="9" s="1"/>
  <c r="V102" i="9" s="1"/>
  <c r="F106" i="9"/>
  <c r="N106" i="9" s="1"/>
  <c r="V106" i="9" s="1"/>
  <c r="F110" i="9"/>
  <c r="N110" i="9" s="1"/>
  <c r="V110" i="9" s="1"/>
  <c r="F63" i="9"/>
  <c r="N63" i="9" s="1"/>
  <c r="V63" i="9" s="1"/>
  <c r="F71" i="9"/>
  <c r="N71" i="9" s="1"/>
  <c r="V71" i="9" s="1"/>
  <c r="F79" i="9"/>
  <c r="N79" i="9" s="1"/>
  <c r="V79" i="9" s="1"/>
  <c r="F87" i="9"/>
  <c r="N87" i="9" s="1"/>
  <c r="V87" i="9" s="1"/>
  <c r="F95" i="9"/>
  <c r="N95" i="9" s="1"/>
  <c r="V95" i="9" s="1"/>
  <c r="F103" i="9"/>
  <c r="N103" i="9" s="1"/>
  <c r="V103" i="9" s="1"/>
  <c r="F111" i="9"/>
  <c r="N111" i="9" s="1"/>
  <c r="V111" i="9" s="1"/>
  <c r="F115" i="9"/>
  <c r="N115" i="9" s="1"/>
  <c r="V115" i="9" s="1"/>
  <c r="F119" i="9"/>
  <c r="N119" i="9" s="1"/>
  <c r="V119" i="9" s="1"/>
  <c r="F123" i="9"/>
  <c r="N123" i="9" s="1"/>
  <c r="V123" i="9" s="1"/>
  <c r="F127" i="9"/>
  <c r="N127" i="9" s="1"/>
  <c r="V127" i="9" s="1"/>
  <c r="F131" i="9"/>
  <c r="N131" i="9" s="1"/>
  <c r="V131" i="9" s="1"/>
  <c r="F135" i="9"/>
  <c r="N135" i="9" s="1"/>
  <c r="V135" i="9" s="1"/>
  <c r="F139" i="9"/>
  <c r="N139" i="9" s="1"/>
  <c r="V139" i="9" s="1"/>
  <c r="F143" i="9"/>
  <c r="N143" i="9" s="1"/>
  <c r="V143" i="9" s="1"/>
  <c r="F147" i="9"/>
  <c r="N147" i="9" s="1"/>
  <c r="V147" i="9" s="1"/>
  <c r="F151" i="9"/>
  <c r="N151" i="9" s="1"/>
  <c r="V151" i="9" s="1"/>
  <c r="F155" i="9"/>
  <c r="N155" i="9" s="1"/>
  <c r="V155" i="9" s="1"/>
  <c r="F159" i="9"/>
  <c r="N159" i="9" s="1"/>
  <c r="V159" i="9" s="1"/>
  <c r="F163" i="9"/>
  <c r="N163" i="9" s="1"/>
  <c r="V163" i="9" s="1"/>
  <c r="F167" i="9"/>
  <c r="N167" i="9" s="1"/>
  <c r="V167" i="9" s="1"/>
  <c r="F171" i="9"/>
  <c r="N171" i="9" s="1"/>
  <c r="V171" i="9" s="1"/>
  <c r="F175" i="9"/>
  <c r="N175" i="9" s="1"/>
  <c r="V175" i="9" s="1"/>
  <c r="F179" i="9"/>
  <c r="N179" i="9" s="1"/>
  <c r="V179" i="9" s="1"/>
  <c r="F183" i="9"/>
  <c r="N183" i="9" s="1"/>
  <c r="V183" i="9" s="1"/>
  <c r="F187" i="9"/>
  <c r="N187" i="9" s="1"/>
  <c r="V187" i="9" s="1"/>
  <c r="F191" i="9"/>
  <c r="N191" i="9" s="1"/>
  <c r="V191" i="9" s="1"/>
  <c r="F195" i="9"/>
  <c r="N195" i="9" s="1"/>
  <c r="V195" i="9" s="1"/>
  <c r="F199" i="9"/>
  <c r="N199" i="9" s="1"/>
  <c r="V199" i="9" s="1"/>
  <c r="F203" i="9"/>
  <c r="N203" i="9" s="1"/>
  <c r="V203" i="9" s="1"/>
  <c r="F207" i="9"/>
  <c r="N207" i="9" s="1"/>
  <c r="V207" i="9" s="1"/>
  <c r="F211" i="9"/>
  <c r="N211" i="9" s="1"/>
  <c r="V211" i="9" s="1"/>
  <c r="F215" i="9"/>
  <c r="N215" i="9" s="1"/>
  <c r="V215" i="9" s="1"/>
  <c r="F219" i="9"/>
  <c r="N219" i="9" s="1"/>
  <c r="V219" i="9" s="1"/>
  <c r="F223" i="9"/>
  <c r="N223" i="9" s="1"/>
  <c r="V223" i="9" s="1"/>
  <c r="F227" i="9"/>
  <c r="N227" i="9" s="1"/>
  <c r="V227" i="9" s="1"/>
  <c r="F231" i="9"/>
  <c r="N231" i="9" s="1"/>
  <c r="V231" i="9" s="1"/>
  <c r="F235" i="9"/>
  <c r="N235" i="9" s="1"/>
  <c r="V235" i="9" s="1"/>
  <c r="F239" i="9"/>
  <c r="N239" i="9" s="1"/>
  <c r="V239" i="9" s="1"/>
  <c r="F243" i="9"/>
  <c r="N243" i="9" s="1"/>
  <c r="V243" i="9" s="1"/>
  <c r="F247" i="9"/>
  <c r="N247" i="9" s="1"/>
  <c r="V247" i="9" s="1"/>
  <c r="F251" i="9"/>
  <c r="N251" i="9" s="1"/>
  <c r="V251" i="9" s="1"/>
  <c r="F255" i="9"/>
  <c r="N255" i="9" s="1"/>
  <c r="V255" i="9" s="1"/>
  <c r="F259" i="9"/>
  <c r="N259" i="9" s="1"/>
  <c r="V259" i="9" s="1"/>
  <c r="F263" i="9"/>
  <c r="N263" i="9" s="1"/>
  <c r="V263" i="9" s="1"/>
  <c r="F267" i="9"/>
  <c r="N267" i="9" s="1"/>
  <c r="V267" i="9" s="1"/>
  <c r="F271" i="9"/>
  <c r="N271" i="9" s="1"/>
  <c r="V271" i="9" s="1"/>
  <c r="F275" i="9"/>
  <c r="N275" i="9" s="1"/>
  <c r="V275" i="9" s="1"/>
  <c r="F279" i="9"/>
  <c r="N279" i="9" s="1"/>
  <c r="V279" i="9" s="1"/>
  <c r="F283" i="9"/>
  <c r="N283" i="9" s="1"/>
  <c r="V283" i="9" s="1"/>
  <c r="F287" i="9"/>
  <c r="N287" i="9" s="1"/>
  <c r="V287" i="9" s="1"/>
  <c r="F291" i="9"/>
  <c r="N291" i="9" s="1"/>
  <c r="V291" i="9" s="1"/>
  <c r="F295" i="9"/>
  <c r="N295" i="9" s="1"/>
  <c r="V295" i="9" s="1"/>
  <c r="F299" i="9"/>
  <c r="N299" i="9" s="1"/>
  <c r="V299" i="9" s="1"/>
  <c r="F303" i="9"/>
  <c r="N303" i="9" s="1"/>
  <c r="V303" i="9" s="1"/>
  <c r="F307" i="9"/>
  <c r="N307" i="9" s="1"/>
  <c r="V307" i="9" s="1"/>
  <c r="F311" i="9"/>
  <c r="N311" i="9" s="1"/>
  <c r="V311" i="9" s="1"/>
  <c r="F315" i="9"/>
  <c r="N315" i="9" s="1"/>
  <c r="V315" i="9" s="1"/>
  <c r="F319" i="9"/>
  <c r="N319" i="9" s="1"/>
  <c r="V319" i="9" s="1"/>
  <c r="F323" i="9"/>
  <c r="N323" i="9" s="1"/>
  <c r="V323" i="9" s="1"/>
  <c r="F327" i="9"/>
  <c r="N327" i="9" s="1"/>
  <c r="V327" i="9" s="1"/>
  <c r="F331" i="9"/>
  <c r="N331" i="9" s="1"/>
  <c r="V331" i="9" s="1"/>
  <c r="F335" i="9"/>
  <c r="N335" i="9" s="1"/>
  <c r="V335" i="9" s="1"/>
  <c r="F339" i="9"/>
  <c r="N339" i="9" s="1"/>
  <c r="V339" i="9" s="1"/>
  <c r="F343" i="9"/>
  <c r="N343" i="9" s="1"/>
  <c r="V343" i="9" s="1"/>
  <c r="F347" i="9"/>
  <c r="N347" i="9" s="1"/>
  <c r="V347" i="9" s="1"/>
  <c r="F351" i="9"/>
  <c r="N351" i="9" s="1"/>
  <c r="V351" i="9" s="1"/>
  <c r="F355" i="9"/>
  <c r="N355" i="9" s="1"/>
  <c r="V355" i="9" s="1"/>
  <c r="F359" i="9"/>
  <c r="N359" i="9" s="1"/>
  <c r="V359" i="9" s="1"/>
  <c r="F363" i="9"/>
  <c r="N363" i="9" s="1"/>
  <c r="V363" i="9" s="1"/>
  <c r="F367" i="9"/>
  <c r="N367" i="9" s="1"/>
  <c r="V367" i="9" s="1"/>
  <c r="F371" i="9"/>
  <c r="N371" i="9" s="1"/>
  <c r="V371" i="9" s="1"/>
  <c r="F375" i="9"/>
  <c r="N375" i="9" s="1"/>
  <c r="V375" i="9" s="1"/>
  <c r="F379" i="9"/>
  <c r="N379" i="9" s="1"/>
  <c r="V379" i="9" s="1"/>
  <c r="F383" i="9"/>
  <c r="N383" i="9" s="1"/>
  <c r="V383" i="9" s="1"/>
  <c r="F387" i="9"/>
  <c r="N387" i="9" s="1"/>
  <c r="V387" i="9" s="1"/>
  <c r="F391" i="9"/>
  <c r="N391" i="9" s="1"/>
  <c r="V391" i="9" s="1"/>
  <c r="F395" i="9"/>
  <c r="N395" i="9" s="1"/>
  <c r="V395" i="9" s="1"/>
  <c r="F399" i="9"/>
  <c r="N399" i="9" s="1"/>
  <c r="V399" i="9" s="1"/>
  <c r="F403" i="9"/>
  <c r="N403" i="9" s="1"/>
  <c r="V403" i="9" s="1"/>
  <c r="F407" i="9"/>
  <c r="N407" i="9" s="1"/>
  <c r="V407" i="9" s="1"/>
  <c r="F411" i="9"/>
  <c r="N411" i="9" s="1"/>
  <c r="V411" i="9" s="1"/>
  <c r="F415" i="9"/>
  <c r="N415" i="9" s="1"/>
  <c r="V415" i="9" s="1"/>
  <c r="F419" i="9"/>
  <c r="N419" i="9" s="1"/>
  <c r="V419" i="9" s="1"/>
  <c r="F423" i="9"/>
  <c r="N423" i="9" s="1"/>
  <c r="V423" i="9" s="1"/>
  <c r="F427" i="9"/>
  <c r="N427" i="9" s="1"/>
  <c r="V427" i="9" s="1"/>
  <c r="F431" i="9"/>
  <c r="N431" i="9" s="1"/>
  <c r="V431" i="9" s="1"/>
  <c r="F435" i="9"/>
  <c r="N435" i="9" s="1"/>
  <c r="V435" i="9" s="1"/>
  <c r="F439" i="9"/>
  <c r="N439" i="9" s="1"/>
  <c r="V439" i="9" s="1"/>
  <c r="F443" i="9"/>
  <c r="N443" i="9" s="1"/>
  <c r="V443" i="9" s="1"/>
  <c r="F447" i="9"/>
  <c r="N447" i="9" s="1"/>
  <c r="V447" i="9" s="1"/>
  <c r="F451" i="9"/>
  <c r="N451" i="9" s="1"/>
  <c r="V451" i="9" s="1"/>
  <c r="F455" i="9"/>
  <c r="N455" i="9" s="1"/>
  <c r="V455" i="9" s="1"/>
  <c r="F459" i="9"/>
  <c r="N459" i="9" s="1"/>
  <c r="V459" i="9" s="1"/>
  <c r="F463" i="9"/>
  <c r="N463" i="9" s="1"/>
  <c r="V463" i="9" s="1"/>
  <c r="F467" i="9"/>
  <c r="N467" i="9" s="1"/>
  <c r="V467" i="9" s="1"/>
  <c r="F471" i="9"/>
  <c r="N471" i="9" s="1"/>
  <c r="V471" i="9" s="1"/>
  <c r="F475" i="9"/>
  <c r="N475" i="9" s="1"/>
  <c r="V475" i="9" s="1"/>
  <c r="F479" i="9"/>
  <c r="N479" i="9" s="1"/>
  <c r="V479" i="9" s="1"/>
  <c r="F483" i="9"/>
  <c r="N483" i="9" s="1"/>
  <c r="V483" i="9" s="1"/>
  <c r="F487" i="9"/>
  <c r="N487" i="9" s="1"/>
  <c r="V487" i="9" s="1"/>
  <c r="F491" i="9"/>
  <c r="N491" i="9" s="1"/>
  <c r="V491" i="9" s="1"/>
  <c r="F495" i="9"/>
  <c r="N495" i="9" s="1"/>
  <c r="V495" i="9" s="1"/>
  <c r="F499" i="9"/>
  <c r="N499" i="9" s="1"/>
  <c r="V499" i="9" s="1"/>
  <c r="F503" i="9"/>
  <c r="N503" i="9" s="1"/>
  <c r="V503" i="9" s="1"/>
  <c r="F507" i="9"/>
  <c r="N507" i="9" s="1"/>
  <c r="V507" i="9" s="1"/>
  <c r="F511" i="9"/>
  <c r="N511" i="9" s="1"/>
  <c r="V511" i="9" s="1"/>
  <c r="F515" i="9"/>
  <c r="N515" i="9" s="1"/>
  <c r="V515" i="9" s="1"/>
  <c r="F519" i="9"/>
  <c r="N519" i="9" s="1"/>
  <c r="V519" i="9" s="1"/>
  <c r="F523" i="9"/>
  <c r="N523" i="9" s="1"/>
  <c r="V523" i="9" s="1"/>
  <c r="F527" i="9"/>
  <c r="N527" i="9" s="1"/>
  <c r="V527" i="9" s="1"/>
  <c r="F531" i="9"/>
  <c r="N531" i="9" s="1"/>
  <c r="V531" i="9" s="1"/>
  <c r="F535" i="9"/>
  <c r="N535" i="9" s="1"/>
  <c r="V535" i="9" s="1"/>
  <c r="F539" i="9"/>
  <c r="N539" i="9" s="1"/>
  <c r="V539" i="9" s="1"/>
  <c r="F543" i="9"/>
  <c r="N543" i="9" s="1"/>
  <c r="V543" i="9" s="1"/>
  <c r="F547" i="9"/>
  <c r="N547" i="9" s="1"/>
  <c r="V547" i="9" s="1"/>
  <c r="F551" i="9"/>
  <c r="N551" i="9" s="1"/>
  <c r="V551" i="9" s="1"/>
  <c r="F555" i="9"/>
  <c r="N555" i="9" s="1"/>
  <c r="V555" i="9" s="1"/>
  <c r="F64" i="9"/>
  <c r="N64" i="9" s="1"/>
  <c r="V64" i="9" s="1"/>
  <c r="F72" i="9"/>
  <c r="N72" i="9" s="1"/>
  <c r="V72" i="9" s="1"/>
  <c r="F80" i="9"/>
  <c r="N80" i="9" s="1"/>
  <c r="V80" i="9" s="1"/>
  <c r="F88" i="9"/>
  <c r="N88" i="9" s="1"/>
  <c r="V88" i="9" s="1"/>
  <c r="F96" i="9"/>
  <c r="N96" i="9" s="1"/>
  <c r="V96" i="9" s="1"/>
  <c r="F104" i="9"/>
  <c r="N104" i="9" s="1"/>
  <c r="V104" i="9" s="1"/>
  <c r="F112" i="9"/>
  <c r="N112" i="9" s="1"/>
  <c r="V112" i="9" s="1"/>
  <c r="F116" i="9"/>
  <c r="N116" i="9" s="1"/>
  <c r="V116" i="9" s="1"/>
  <c r="F120" i="9"/>
  <c r="N120" i="9" s="1"/>
  <c r="V120" i="9" s="1"/>
  <c r="F124" i="9"/>
  <c r="N124" i="9" s="1"/>
  <c r="V124" i="9" s="1"/>
  <c r="F128" i="9"/>
  <c r="N128" i="9" s="1"/>
  <c r="V128" i="9" s="1"/>
  <c r="F132" i="9"/>
  <c r="N132" i="9" s="1"/>
  <c r="V132" i="9" s="1"/>
  <c r="F136" i="9"/>
  <c r="N136" i="9" s="1"/>
  <c r="V136" i="9" s="1"/>
  <c r="F140" i="9"/>
  <c r="N140" i="9" s="1"/>
  <c r="V140" i="9" s="1"/>
  <c r="F144" i="9"/>
  <c r="N144" i="9" s="1"/>
  <c r="V144" i="9" s="1"/>
  <c r="F148" i="9"/>
  <c r="N148" i="9" s="1"/>
  <c r="V148" i="9" s="1"/>
  <c r="F152" i="9"/>
  <c r="N152" i="9" s="1"/>
  <c r="V152" i="9" s="1"/>
  <c r="F156" i="9"/>
  <c r="N156" i="9" s="1"/>
  <c r="V156" i="9" s="1"/>
  <c r="F160" i="9"/>
  <c r="N160" i="9" s="1"/>
  <c r="V160" i="9" s="1"/>
  <c r="F164" i="9"/>
  <c r="N164" i="9" s="1"/>
  <c r="V164" i="9" s="1"/>
  <c r="F168" i="9"/>
  <c r="N168" i="9" s="1"/>
  <c r="V168" i="9" s="1"/>
  <c r="F172" i="9"/>
  <c r="N172" i="9" s="1"/>
  <c r="V172" i="9" s="1"/>
  <c r="F176" i="9"/>
  <c r="N176" i="9" s="1"/>
  <c r="V176" i="9" s="1"/>
  <c r="F180" i="9"/>
  <c r="N180" i="9" s="1"/>
  <c r="V180" i="9" s="1"/>
  <c r="F184" i="9"/>
  <c r="N184" i="9" s="1"/>
  <c r="V184" i="9" s="1"/>
  <c r="F188" i="9"/>
  <c r="N188" i="9" s="1"/>
  <c r="V188" i="9" s="1"/>
  <c r="F192" i="9"/>
  <c r="N192" i="9" s="1"/>
  <c r="V192" i="9" s="1"/>
  <c r="F196" i="9"/>
  <c r="N196" i="9" s="1"/>
  <c r="V196" i="9" s="1"/>
  <c r="F200" i="9"/>
  <c r="N200" i="9" s="1"/>
  <c r="V200" i="9" s="1"/>
  <c r="F204" i="9"/>
  <c r="N204" i="9" s="1"/>
  <c r="V204" i="9" s="1"/>
  <c r="F208" i="9"/>
  <c r="N208" i="9" s="1"/>
  <c r="V208" i="9" s="1"/>
  <c r="F212" i="9"/>
  <c r="N212" i="9" s="1"/>
  <c r="V212" i="9" s="1"/>
  <c r="F216" i="9"/>
  <c r="N216" i="9" s="1"/>
  <c r="V216" i="9" s="1"/>
  <c r="F220" i="9"/>
  <c r="N220" i="9" s="1"/>
  <c r="V220" i="9" s="1"/>
  <c r="F224" i="9"/>
  <c r="N224" i="9" s="1"/>
  <c r="V224" i="9" s="1"/>
  <c r="F228" i="9"/>
  <c r="N228" i="9" s="1"/>
  <c r="V228" i="9" s="1"/>
  <c r="F232" i="9"/>
  <c r="N232" i="9" s="1"/>
  <c r="V232" i="9" s="1"/>
  <c r="F236" i="9"/>
  <c r="N236" i="9" s="1"/>
  <c r="V236" i="9" s="1"/>
  <c r="F240" i="9"/>
  <c r="N240" i="9" s="1"/>
  <c r="V240" i="9" s="1"/>
  <c r="F244" i="9"/>
  <c r="N244" i="9" s="1"/>
  <c r="V244" i="9" s="1"/>
  <c r="F248" i="9"/>
  <c r="N248" i="9" s="1"/>
  <c r="V248" i="9" s="1"/>
  <c r="F252" i="9"/>
  <c r="N252" i="9" s="1"/>
  <c r="V252" i="9" s="1"/>
  <c r="F256" i="9"/>
  <c r="N256" i="9" s="1"/>
  <c r="V256" i="9" s="1"/>
  <c r="F260" i="9"/>
  <c r="N260" i="9" s="1"/>
  <c r="V260" i="9" s="1"/>
  <c r="F264" i="9"/>
  <c r="N264" i="9" s="1"/>
  <c r="V264" i="9" s="1"/>
  <c r="F268" i="9"/>
  <c r="N268" i="9" s="1"/>
  <c r="V268" i="9" s="1"/>
  <c r="F272" i="9"/>
  <c r="N272" i="9" s="1"/>
  <c r="V272" i="9" s="1"/>
  <c r="F276" i="9"/>
  <c r="N276" i="9" s="1"/>
  <c r="V276" i="9" s="1"/>
  <c r="F280" i="9"/>
  <c r="N280" i="9" s="1"/>
  <c r="V280" i="9" s="1"/>
  <c r="F284" i="9"/>
  <c r="N284" i="9" s="1"/>
  <c r="V284" i="9" s="1"/>
  <c r="F288" i="9"/>
  <c r="N288" i="9" s="1"/>
  <c r="V288" i="9" s="1"/>
  <c r="F292" i="9"/>
  <c r="N292" i="9" s="1"/>
  <c r="V292" i="9" s="1"/>
  <c r="F296" i="9"/>
  <c r="N296" i="9" s="1"/>
  <c r="V296" i="9" s="1"/>
  <c r="F300" i="9"/>
  <c r="N300" i="9" s="1"/>
  <c r="V300" i="9" s="1"/>
  <c r="F304" i="9"/>
  <c r="N304" i="9" s="1"/>
  <c r="V304" i="9" s="1"/>
  <c r="F308" i="9"/>
  <c r="N308" i="9" s="1"/>
  <c r="V308" i="9" s="1"/>
  <c r="F312" i="9"/>
  <c r="N312" i="9" s="1"/>
  <c r="V312" i="9" s="1"/>
  <c r="F316" i="9"/>
  <c r="N316" i="9" s="1"/>
  <c r="V316" i="9" s="1"/>
  <c r="F320" i="9"/>
  <c r="N320" i="9" s="1"/>
  <c r="V320" i="9" s="1"/>
  <c r="F324" i="9"/>
  <c r="N324" i="9" s="1"/>
  <c r="V324" i="9" s="1"/>
  <c r="F328" i="9"/>
  <c r="N328" i="9" s="1"/>
  <c r="V328" i="9" s="1"/>
  <c r="F332" i="9"/>
  <c r="N332" i="9" s="1"/>
  <c r="V332" i="9" s="1"/>
  <c r="F336" i="9"/>
  <c r="N336" i="9" s="1"/>
  <c r="V336" i="9" s="1"/>
  <c r="F340" i="9"/>
  <c r="N340" i="9" s="1"/>
  <c r="V340" i="9" s="1"/>
  <c r="F344" i="9"/>
  <c r="N344" i="9" s="1"/>
  <c r="V344" i="9" s="1"/>
  <c r="F348" i="9"/>
  <c r="N348" i="9" s="1"/>
  <c r="V348" i="9" s="1"/>
  <c r="F352" i="9"/>
  <c r="N352" i="9" s="1"/>
  <c r="V352" i="9" s="1"/>
  <c r="F356" i="9"/>
  <c r="N356" i="9" s="1"/>
  <c r="V356" i="9" s="1"/>
  <c r="F360" i="9"/>
  <c r="N360" i="9" s="1"/>
  <c r="V360" i="9" s="1"/>
  <c r="F364" i="9"/>
  <c r="N364" i="9" s="1"/>
  <c r="V364" i="9" s="1"/>
  <c r="F368" i="9"/>
  <c r="N368" i="9" s="1"/>
  <c r="V368" i="9" s="1"/>
  <c r="F372" i="9"/>
  <c r="N372" i="9" s="1"/>
  <c r="V372" i="9" s="1"/>
  <c r="F376" i="9"/>
  <c r="N376" i="9" s="1"/>
  <c r="V376" i="9" s="1"/>
  <c r="F380" i="9"/>
  <c r="N380" i="9" s="1"/>
  <c r="V380" i="9" s="1"/>
  <c r="F384" i="9"/>
  <c r="N384" i="9" s="1"/>
  <c r="V384" i="9" s="1"/>
  <c r="F388" i="9"/>
  <c r="N388" i="9" s="1"/>
  <c r="V388" i="9" s="1"/>
  <c r="F392" i="9"/>
  <c r="N392" i="9" s="1"/>
  <c r="V392" i="9" s="1"/>
  <c r="F396" i="9"/>
  <c r="N396" i="9" s="1"/>
  <c r="V396" i="9" s="1"/>
  <c r="F400" i="9"/>
  <c r="N400" i="9" s="1"/>
  <c r="V400" i="9" s="1"/>
  <c r="F404" i="9"/>
  <c r="N404" i="9" s="1"/>
  <c r="V404" i="9" s="1"/>
  <c r="F408" i="9"/>
  <c r="N408" i="9" s="1"/>
  <c r="V408" i="9" s="1"/>
  <c r="F412" i="9"/>
  <c r="N412" i="9" s="1"/>
  <c r="V412" i="9" s="1"/>
  <c r="F416" i="9"/>
  <c r="N416" i="9" s="1"/>
  <c r="V416" i="9" s="1"/>
  <c r="F420" i="9"/>
  <c r="N420" i="9" s="1"/>
  <c r="V420" i="9" s="1"/>
  <c r="F424" i="9"/>
  <c r="N424" i="9" s="1"/>
  <c r="V424" i="9" s="1"/>
  <c r="F428" i="9"/>
  <c r="N428" i="9" s="1"/>
  <c r="V428" i="9" s="1"/>
  <c r="F432" i="9"/>
  <c r="N432" i="9" s="1"/>
  <c r="V432" i="9" s="1"/>
  <c r="F436" i="9"/>
  <c r="N436" i="9" s="1"/>
  <c r="V436" i="9" s="1"/>
  <c r="F440" i="9"/>
  <c r="N440" i="9" s="1"/>
  <c r="V440" i="9" s="1"/>
  <c r="F444" i="9"/>
  <c r="N444" i="9" s="1"/>
  <c r="V444" i="9" s="1"/>
  <c r="F448" i="9"/>
  <c r="N448" i="9" s="1"/>
  <c r="V448" i="9" s="1"/>
  <c r="F452" i="9"/>
  <c r="N452" i="9" s="1"/>
  <c r="V452" i="9" s="1"/>
  <c r="F456" i="9"/>
  <c r="N456" i="9" s="1"/>
  <c r="V456" i="9" s="1"/>
  <c r="F460" i="9"/>
  <c r="N460" i="9" s="1"/>
  <c r="V460" i="9" s="1"/>
  <c r="F464" i="9"/>
  <c r="N464" i="9" s="1"/>
  <c r="V464" i="9" s="1"/>
  <c r="F468" i="9"/>
  <c r="N468" i="9" s="1"/>
  <c r="V468" i="9" s="1"/>
  <c r="F472" i="9"/>
  <c r="N472" i="9" s="1"/>
  <c r="V472" i="9" s="1"/>
  <c r="F476" i="9"/>
  <c r="N476" i="9" s="1"/>
  <c r="V476" i="9" s="1"/>
  <c r="F480" i="9"/>
  <c r="N480" i="9" s="1"/>
  <c r="V480" i="9" s="1"/>
  <c r="F484" i="9"/>
  <c r="N484" i="9" s="1"/>
  <c r="V484" i="9" s="1"/>
  <c r="F488" i="9"/>
  <c r="N488" i="9" s="1"/>
  <c r="V488" i="9" s="1"/>
  <c r="F492" i="9"/>
  <c r="N492" i="9" s="1"/>
  <c r="V492" i="9" s="1"/>
  <c r="F496" i="9"/>
  <c r="N496" i="9" s="1"/>
  <c r="V496" i="9" s="1"/>
  <c r="F500" i="9"/>
  <c r="N500" i="9" s="1"/>
  <c r="V500" i="9" s="1"/>
  <c r="F504" i="9"/>
  <c r="N504" i="9" s="1"/>
  <c r="V504" i="9" s="1"/>
  <c r="F508" i="9"/>
  <c r="N508" i="9" s="1"/>
  <c r="V508" i="9" s="1"/>
  <c r="F512" i="9"/>
  <c r="N512" i="9" s="1"/>
  <c r="V512" i="9" s="1"/>
  <c r="F516" i="9"/>
  <c r="N516" i="9" s="1"/>
  <c r="V516" i="9" s="1"/>
  <c r="F520" i="9"/>
  <c r="N520" i="9" s="1"/>
  <c r="V520" i="9" s="1"/>
  <c r="F524" i="9"/>
  <c r="N524" i="9" s="1"/>
  <c r="V524" i="9" s="1"/>
  <c r="F528" i="9"/>
  <c r="N528" i="9" s="1"/>
  <c r="V528" i="9" s="1"/>
  <c r="F532" i="9"/>
  <c r="N532" i="9" s="1"/>
  <c r="V532" i="9" s="1"/>
  <c r="F536" i="9"/>
  <c r="N536" i="9" s="1"/>
  <c r="V536" i="9" s="1"/>
  <c r="F540" i="9"/>
  <c r="N540" i="9" s="1"/>
  <c r="V540" i="9" s="1"/>
  <c r="F544" i="9"/>
  <c r="N544" i="9" s="1"/>
  <c r="V544" i="9" s="1"/>
  <c r="F548" i="9"/>
  <c r="N548" i="9" s="1"/>
  <c r="V548" i="9" s="1"/>
  <c r="F552" i="9"/>
  <c r="N552" i="9" s="1"/>
  <c r="V552" i="9" s="1"/>
  <c r="F556" i="9"/>
  <c r="N556" i="9" s="1"/>
  <c r="V556" i="9" s="1"/>
  <c r="F67" i="9"/>
  <c r="N67" i="9" s="1"/>
  <c r="V67" i="9" s="1"/>
  <c r="F75" i="9"/>
  <c r="N75" i="9" s="1"/>
  <c r="V75" i="9" s="1"/>
  <c r="F83" i="9"/>
  <c r="N83" i="9" s="1"/>
  <c r="V83" i="9" s="1"/>
  <c r="F91" i="9"/>
  <c r="N91" i="9" s="1"/>
  <c r="V91" i="9" s="1"/>
  <c r="F99" i="9"/>
  <c r="N99" i="9" s="1"/>
  <c r="V99" i="9" s="1"/>
  <c r="F107" i="9"/>
  <c r="N107" i="9" s="1"/>
  <c r="V107" i="9" s="1"/>
  <c r="F113" i="9"/>
  <c r="N113" i="9" s="1"/>
  <c r="V113" i="9" s="1"/>
  <c r="F117" i="9"/>
  <c r="N117" i="9" s="1"/>
  <c r="V117" i="9" s="1"/>
  <c r="F121" i="9"/>
  <c r="N121" i="9" s="1"/>
  <c r="V121" i="9" s="1"/>
  <c r="F125" i="9"/>
  <c r="N125" i="9" s="1"/>
  <c r="V125" i="9" s="1"/>
  <c r="F129" i="9"/>
  <c r="N129" i="9" s="1"/>
  <c r="V129" i="9" s="1"/>
  <c r="F133" i="9"/>
  <c r="N133" i="9" s="1"/>
  <c r="V133" i="9" s="1"/>
  <c r="F137" i="9"/>
  <c r="N137" i="9" s="1"/>
  <c r="V137" i="9" s="1"/>
  <c r="F141" i="9"/>
  <c r="N141" i="9" s="1"/>
  <c r="V141" i="9" s="1"/>
  <c r="F145" i="9"/>
  <c r="N145" i="9" s="1"/>
  <c r="V145" i="9" s="1"/>
  <c r="F149" i="9"/>
  <c r="N149" i="9" s="1"/>
  <c r="V149" i="9" s="1"/>
  <c r="F153" i="9"/>
  <c r="N153" i="9" s="1"/>
  <c r="V153" i="9" s="1"/>
  <c r="F157" i="9"/>
  <c r="N157" i="9" s="1"/>
  <c r="V157" i="9" s="1"/>
  <c r="F161" i="9"/>
  <c r="N161" i="9" s="1"/>
  <c r="V161" i="9" s="1"/>
  <c r="F165" i="9"/>
  <c r="N165" i="9" s="1"/>
  <c r="V165" i="9" s="1"/>
  <c r="F169" i="9"/>
  <c r="N169" i="9" s="1"/>
  <c r="V169" i="9" s="1"/>
  <c r="F173" i="9"/>
  <c r="N173" i="9" s="1"/>
  <c r="V173" i="9" s="1"/>
  <c r="F177" i="9"/>
  <c r="N177" i="9" s="1"/>
  <c r="V177" i="9" s="1"/>
  <c r="F181" i="9"/>
  <c r="N181" i="9" s="1"/>
  <c r="V181" i="9" s="1"/>
  <c r="F185" i="9"/>
  <c r="N185" i="9" s="1"/>
  <c r="V185" i="9" s="1"/>
  <c r="F189" i="9"/>
  <c r="N189" i="9" s="1"/>
  <c r="V189" i="9" s="1"/>
  <c r="F193" i="9"/>
  <c r="N193" i="9" s="1"/>
  <c r="V193" i="9" s="1"/>
  <c r="F197" i="9"/>
  <c r="N197" i="9" s="1"/>
  <c r="V197" i="9" s="1"/>
  <c r="F201" i="9"/>
  <c r="N201" i="9" s="1"/>
  <c r="V201" i="9" s="1"/>
  <c r="F205" i="9"/>
  <c r="N205" i="9" s="1"/>
  <c r="V205" i="9" s="1"/>
  <c r="F209" i="9"/>
  <c r="N209" i="9" s="1"/>
  <c r="V209" i="9" s="1"/>
  <c r="F213" i="9"/>
  <c r="N213" i="9" s="1"/>
  <c r="V213" i="9" s="1"/>
  <c r="F217" i="9"/>
  <c r="N217" i="9" s="1"/>
  <c r="V217" i="9" s="1"/>
  <c r="F221" i="9"/>
  <c r="N221" i="9" s="1"/>
  <c r="V221" i="9" s="1"/>
  <c r="F225" i="9"/>
  <c r="N225" i="9" s="1"/>
  <c r="V225" i="9" s="1"/>
  <c r="F229" i="9"/>
  <c r="N229" i="9" s="1"/>
  <c r="V229" i="9" s="1"/>
  <c r="F233" i="9"/>
  <c r="N233" i="9" s="1"/>
  <c r="V233" i="9" s="1"/>
  <c r="F237" i="9"/>
  <c r="N237" i="9" s="1"/>
  <c r="V237" i="9" s="1"/>
  <c r="F241" i="9"/>
  <c r="N241" i="9" s="1"/>
  <c r="V241" i="9" s="1"/>
  <c r="F245" i="9"/>
  <c r="N245" i="9" s="1"/>
  <c r="V245" i="9" s="1"/>
  <c r="F249" i="9"/>
  <c r="N249" i="9" s="1"/>
  <c r="V249" i="9" s="1"/>
  <c r="F253" i="9"/>
  <c r="N253" i="9" s="1"/>
  <c r="V253" i="9" s="1"/>
  <c r="F257" i="9"/>
  <c r="N257" i="9" s="1"/>
  <c r="V257" i="9" s="1"/>
  <c r="F261" i="9"/>
  <c r="N261" i="9" s="1"/>
  <c r="V261" i="9" s="1"/>
  <c r="F265" i="9"/>
  <c r="N265" i="9" s="1"/>
  <c r="V265" i="9" s="1"/>
  <c r="F269" i="9"/>
  <c r="N269" i="9" s="1"/>
  <c r="V269" i="9" s="1"/>
  <c r="F273" i="9"/>
  <c r="N273" i="9" s="1"/>
  <c r="V273" i="9" s="1"/>
  <c r="F277" i="9"/>
  <c r="N277" i="9" s="1"/>
  <c r="V277" i="9" s="1"/>
  <c r="F281" i="9"/>
  <c r="N281" i="9" s="1"/>
  <c r="V281" i="9" s="1"/>
  <c r="F285" i="9"/>
  <c r="N285" i="9" s="1"/>
  <c r="V285" i="9" s="1"/>
  <c r="F289" i="9"/>
  <c r="N289" i="9" s="1"/>
  <c r="V289" i="9" s="1"/>
  <c r="F293" i="9"/>
  <c r="N293" i="9" s="1"/>
  <c r="V293" i="9" s="1"/>
  <c r="F297" i="9"/>
  <c r="N297" i="9" s="1"/>
  <c r="V297" i="9" s="1"/>
  <c r="F301" i="9"/>
  <c r="N301" i="9" s="1"/>
  <c r="V301" i="9" s="1"/>
  <c r="F305" i="9"/>
  <c r="N305" i="9" s="1"/>
  <c r="V305" i="9" s="1"/>
  <c r="F309" i="9"/>
  <c r="N309" i="9" s="1"/>
  <c r="V309" i="9" s="1"/>
  <c r="F313" i="9"/>
  <c r="N313" i="9" s="1"/>
  <c r="V313" i="9" s="1"/>
  <c r="F317" i="9"/>
  <c r="N317" i="9" s="1"/>
  <c r="V317" i="9" s="1"/>
  <c r="F321" i="9"/>
  <c r="N321" i="9" s="1"/>
  <c r="V321" i="9" s="1"/>
  <c r="F325" i="9"/>
  <c r="N325" i="9" s="1"/>
  <c r="V325" i="9" s="1"/>
  <c r="F329" i="9"/>
  <c r="N329" i="9" s="1"/>
  <c r="V329" i="9" s="1"/>
  <c r="F333" i="9"/>
  <c r="N333" i="9" s="1"/>
  <c r="V333" i="9" s="1"/>
  <c r="F337" i="9"/>
  <c r="N337" i="9" s="1"/>
  <c r="V337" i="9" s="1"/>
  <c r="F341" i="9"/>
  <c r="N341" i="9" s="1"/>
  <c r="V341" i="9" s="1"/>
  <c r="F345" i="9"/>
  <c r="N345" i="9" s="1"/>
  <c r="V345" i="9" s="1"/>
  <c r="F349" i="9"/>
  <c r="N349" i="9" s="1"/>
  <c r="V349" i="9" s="1"/>
  <c r="F353" i="9"/>
  <c r="N353" i="9" s="1"/>
  <c r="V353" i="9" s="1"/>
  <c r="F357" i="9"/>
  <c r="N357" i="9" s="1"/>
  <c r="V357" i="9" s="1"/>
  <c r="F361" i="9"/>
  <c r="N361" i="9" s="1"/>
  <c r="V361" i="9" s="1"/>
  <c r="F365" i="9"/>
  <c r="N365" i="9" s="1"/>
  <c r="V365" i="9" s="1"/>
  <c r="F369" i="9"/>
  <c r="N369" i="9" s="1"/>
  <c r="V369" i="9" s="1"/>
  <c r="F373" i="9"/>
  <c r="N373" i="9" s="1"/>
  <c r="V373" i="9" s="1"/>
  <c r="F377" i="9"/>
  <c r="N377" i="9" s="1"/>
  <c r="V377" i="9" s="1"/>
  <c r="F381" i="9"/>
  <c r="N381" i="9" s="1"/>
  <c r="V381" i="9" s="1"/>
  <c r="F385" i="9"/>
  <c r="N385" i="9" s="1"/>
  <c r="V385" i="9" s="1"/>
  <c r="F389" i="9"/>
  <c r="N389" i="9" s="1"/>
  <c r="V389" i="9" s="1"/>
  <c r="F393" i="9"/>
  <c r="N393" i="9" s="1"/>
  <c r="V393" i="9" s="1"/>
  <c r="F397" i="9"/>
  <c r="N397" i="9" s="1"/>
  <c r="V397" i="9" s="1"/>
  <c r="F401" i="9"/>
  <c r="N401" i="9" s="1"/>
  <c r="V401" i="9" s="1"/>
  <c r="F405" i="9"/>
  <c r="N405" i="9" s="1"/>
  <c r="V405" i="9" s="1"/>
  <c r="F409" i="9"/>
  <c r="N409" i="9" s="1"/>
  <c r="V409" i="9" s="1"/>
  <c r="F413" i="9"/>
  <c r="N413" i="9" s="1"/>
  <c r="V413" i="9" s="1"/>
  <c r="F417" i="9"/>
  <c r="N417" i="9" s="1"/>
  <c r="V417" i="9" s="1"/>
  <c r="F421" i="9"/>
  <c r="N421" i="9" s="1"/>
  <c r="V421" i="9" s="1"/>
  <c r="F425" i="9"/>
  <c r="N425" i="9" s="1"/>
  <c r="V425" i="9" s="1"/>
  <c r="F429" i="9"/>
  <c r="N429" i="9" s="1"/>
  <c r="V429" i="9" s="1"/>
  <c r="F433" i="9"/>
  <c r="N433" i="9" s="1"/>
  <c r="V433" i="9" s="1"/>
  <c r="F437" i="9"/>
  <c r="N437" i="9" s="1"/>
  <c r="V437" i="9" s="1"/>
  <c r="F441" i="9"/>
  <c r="N441" i="9" s="1"/>
  <c r="V441" i="9" s="1"/>
  <c r="F445" i="9"/>
  <c r="N445" i="9" s="1"/>
  <c r="V445" i="9" s="1"/>
  <c r="F449" i="9"/>
  <c r="N449" i="9" s="1"/>
  <c r="V449" i="9" s="1"/>
  <c r="F453" i="9"/>
  <c r="N453" i="9" s="1"/>
  <c r="V453" i="9" s="1"/>
  <c r="F457" i="9"/>
  <c r="N457" i="9" s="1"/>
  <c r="V457" i="9" s="1"/>
  <c r="F461" i="9"/>
  <c r="N461" i="9" s="1"/>
  <c r="V461" i="9" s="1"/>
  <c r="F465" i="9"/>
  <c r="N465" i="9" s="1"/>
  <c r="V465" i="9" s="1"/>
  <c r="F469" i="9"/>
  <c r="N469" i="9" s="1"/>
  <c r="V469" i="9" s="1"/>
  <c r="F473" i="9"/>
  <c r="N473" i="9" s="1"/>
  <c r="V473" i="9" s="1"/>
  <c r="F477" i="9"/>
  <c r="N477" i="9" s="1"/>
  <c r="V477" i="9" s="1"/>
  <c r="F481" i="9"/>
  <c r="N481" i="9" s="1"/>
  <c r="V481" i="9" s="1"/>
  <c r="F485" i="9"/>
  <c r="N485" i="9" s="1"/>
  <c r="V485" i="9" s="1"/>
  <c r="F489" i="9"/>
  <c r="N489" i="9" s="1"/>
  <c r="V489" i="9" s="1"/>
  <c r="F493" i="9"/>
  <c r="N493" i="9" s="1"/>
  <c r="V493" i="9" s="1"/>
  <c r="F497" i="9"/>
  <c r="N497" i="9" s="1"/>
  <c r="V497" i="9" s="1"/>
  <c r="F501" i="9"/>
  <c r="N501" i="9" s="1"/>
  <c r="V501" i="9" s="1"/>
  <c r="F505" i="9"/>
  <c r="N505" i="9" s="1"/>
  <c r="V505" i="9" s="1"/>
  <c r="F509" i="9"/>
  <c r="N509" i="9" s="1"/>
  <c r="V509" i="9" s="1"/>
  <c r="F513" i="9"/>
  <c r="N513" i="9" s="1"/>
  <c r="V513" i="9" s="1"/>
  <c r="F517" i="9"/>
  <c r="N517" i="9" s="1"/>
  <c r="V517" i="9" s="1"/>
  <c r="F521" i="9"/>
  <c r="N521" i="9" s="1"/>
  <c r="V521" i="9" s="1"/>
  <c r="F525" i="9"/>
  <c r="N525" i="9" s="1"/>
  <c r="V525" i="9" s="1"/>
  <c r="F529" i="9"/>
  <c r="N529" i="9" s="1"/>
  <c r="V529" i="9" s="1"/>
  <c r="F533" i="9"/>
  <c r="N533" i="9" s="1"/>
  <c r="V533" i="9" s="1"/>
  <c r="F537" i="9"/>
  <c r="N537" i="9" s="1"/>
  <c r="V537" i="9" s="1"/>
  <c r="F541" i="9"/>
  <c r="N541" i="9" s="1"/>
  <c r="V541" i="9" s="1"/>
  <c r="F545" i="9"/>
  <c r="N545" i="9" s="1"/>
  <c r="V545" i="9" s="1"/>
  <c r="F549" i="9"/>
  <c r="N549" i="9" s="1"/>
  <c r="V549" i="9" s="1"/>
  <c r="F553" i="9"/>
  <c r="N553" i="9" s="1"/>
  <c r="V553" i="9" s="1"/>
  <c r="F557" i="9"/>
  <c r="N557" i="9" s="1"/>
  <c r="V557" i="9" s="1"/>
  <c r="F68" i="9"/>
  <c r="N68" i="9" s="1"/>
  <c r="V68" i="9" s="1"/>
  <c r="F100" i="9"/>
  <c r="N100" i="9" s="1"/>
  <c r="V100" i="9" s="1"/>
  <c r="F122" i="9"/>
  <c r="N122" i="9" s="1"/>
  <c r="V122" i="9" s="1"/>
  <c r="F138" i="9"/>
  <c r="N138" i="9" s="1"/>
  <c r="V138" i="9" s="1"/>
  <c r="F154" i="9"/>
  <c r="N154" i="9" s="1"/>
  <c r="V154" i="9" s="1"/>
  <c r="F170" i="9"/>
  <c r="N170" i="9" s="1"/>
  <c r="V170" i="9" s="1"/>
  <c r="F186" i="9"/>
  <c r="N186" i="9" s="1"/>
  <c r="V186" i="9" s="1"/>
  <c r="F202" i="9"/>
  <c r="N202" i="9" s="1"/>
  <c r="V202" i="9" s="1"/>
  <c r="F218" i="9"/>
  <c r="N218" i="9" s="1"/>
  <c r="V218" i="9" s="1"/>
  <c r="F234" i="9"/>
  <c r="N234" i="9" s="1"/>
  <c r="V234" i="9" s="1"/>
  <c r="F250" i="9"/>
  <c r="N250" i="9" s="1"/>
  <c r="V250" i="9" s="1"/>
  <c r="F266" i="9"/>
  <c r="N266" i="9" s="1"/>
  <c r="V266" i="9" s="1"/>
  <c r="F282" i="9"/>
  <c r="N282" i="9" s="1"/>
  <c r="V282" i="9" s="1"/>
  <c r="F298" i="9"/>
  <c r="N298" i="9" s="1"/>
  <c r="V298" i="9" s="1"/>
  <c r="F314" i="9"/>
  <c r="N314" i="9" s="1"/>
  <c r="V314" i="9" s="1"/>
  <c r="F330" i="9"/>
  <c r="N330" i="9" s="1"/>
  <c r="V330" i="9" s="1"/>
  <c r="F346" i="9"/>
  <c r="N346" i="9" s="1"/>
  <c r="V346" i="9" s="1"/>
  <c r="F362" i="9"/>
  <c r="N362" i="9" s="1"/>
  <c r="V362" i="9" s="1"/>
  <c r="F378" i="9"/>
  <c r="N378" i="9" s="1"/>
  <c r="V378" i="9" s="1"/>
  <c r="F394" i="9"/>
  <c r="N394" i="9" s="1"/>
  <c r="V394" i="9" s="1"/>
  <c r="F410" i="9"/>
  <c r="N410" i="9" s="1"/>
  <c r="V410" i="9" s="1"/>
  <c r="F426" i="9"/>
  <c r="N426" i="9" s="1"/>
  <c r="V426" i="9" s="1"/>
  <c r="F442" i="9"/>
  <c r="N442" i="9" s="1"/>
  <c r="V442" i="9" s="1"/>
  <c r="F458" i="9"/>
  <c r="N458" i="9" s="1"/>
  <c r="V458" i="9" s="1"/>
  <c r="F474" i="9"/>
  <c r="N474" i="9" s="1"/>
  <c r="V474" i="9" s="1"/>
  <c r="F490" i="9"/>
  <c r="N490" i="9" s="1"/>
  <c r="V490" i="9" s="1"/>
  <c r="F506" i="9"/>
  <c r="N506" i="9" s="1"/>
  <c r="V506" i="9" s="1"/>
  <c r="F522" i="9"/>
  <c r="N522" i="9" s="1"/>
  <c r="V522" i="9" s="1"/>
  <c r="F538" i="9"/>
  <c r="N538" i="9" s="1"/>
  <c r="V538" i="9" s="1"/>
  <c r="F554" i="9"/>
  <c r="N554" i="9" s="1"/>
  <c r="V554" i="9" s="1"/>
  <c r="F76" i="9"/>
  <c r="N76" i="9" s="1"/>
  <c r="V76" i="9" s="1"/>
  <c r="F108" i="9"/>
  <c r="N108" i="9" s="1"/>
  <c r="V108" i="9" s="1"/>
  <c r="F126" i="9"/>
  <c r="N126" i="9" s="1"/>
  <c r="V126" i="9" s="1"/>
  <c r="F142" i="9"/>
  <c r="N142" i="9" s="1"/>
  <c r="V142" i="9" s="1"/>
  <c r="F158" i="9"/>
  <c r="N158" i="9" s="1"/>
  <c r="V158" i="9" s="1"/>
  <c r="F174" i="9"/>
  <c r="N174" i="9" s="1"/>
  <c r="V174" i="9" s="1"/>
  <c r="F190" i="9"/>
  <c r="N190" i="9" s="1"/>
  <c r="V190" i="9" s="1"/>
  <c r="F206" i="9"/>
  <c r="N206" i="9" s="1"/>
  <c r="V206" i="9" s="1"/>
  <c r="F222" i="9"/>
  <c r="N222" i="9" s="1"/>
  <c r="V222" i="9" s="1"/>
  <c r="F238" i="9"/>
  <c r="N238" i="9" s="1"/>
  <c r="V238" i="9" s="1"/>
  <c r="F254" i="9"/>
  <c r="N254" i="9" s="1"/>
  <c r="V254" i="9" s="1"/>
  <c r="F270" i="9"/>
  <c r="N270" i="9" s="1"/>
  <c r="V270" i="9" s="1"/>
  <c r="F286" i="9"/>
  <c r="N286" i="9" s="1"/>
  <c r="V286" i="9" s="1"/>
  <c r="F302" i="9"/>
  <c r="N302" i="9" s="1"/>
  <c r="V302" i="9" s="1"/>
  <c r="F318" i="9"/>
  <c r="N318" i="9" s="1"/>
  <c r="V318" i="9" s="1"/>
  <c r="F334" i="9"/>
  <c r="N334" i="9" s="1"/>
  <c r="V334" i="9" s="1"/>
  <c r="F350" i="9"/>
  <c r="N350" i="9" s="1"/>
  <c r="V350" i="9" s="1"/>
  <c r="F366" i="9"/>
  <c r="N366" i="9" s="1"/>
  <c r="V366" i="9" s="1"/>
  <c r="F382" i="9"/>
  <c r="N382" i="9" s="1"/>
  <c r="V382" i="9" s="1"/>
  <c r="F398" i="9"/>
  <c r="N398" i="9" s="1"/>
  <c r="V398" i="9" s="1"/>
  <c r="F414" i="9"/>
  <c r="N414" i="9" s="1"/>
  <c r="V414" i="9" s="1"/>
  <c r="F430" i="9"/>
  <c r="N430" i="9" s="1"/>
  <c r="V430" i="9" s="1"/>
  <c r="F446" i="9"/>
  <c r="N446" i="9" s="1"/>
  <c r="V446" i="9" s="1"/>
  <c r="F462" i="9"/>
  <c r="N462" i="9" s="1"/>
  <c r="V462" i="9" s="1"/>
  <c r="F478" i="9"/>
  <c r="N478" i="9" s="1"/>
  <c r="V478" i="9" s="1"/>
  <c r="F494" i="9"/>
  <c r="N494" i="9" s="1"/>
  <c r="V494" i="9" s="1"/>
  <c r="F510" i="9"/>
  <c r="N510" i="9" s="1"/>
  <c r="V510" i="9" s="1"/>
  <c r="F526" i="9"/>
  <c r="N526" i="9" s="1"/>
  <c r="V526" i="9" s="1"/>
  <c r="F542" i="9"/>
  <c r="N542" i="9" s="1"/>
  <c r="V542" i="9" s="1"/>
  <c r="F92" i="9"/>
  <c r="N92" i="9" s="1"/>
  <c r="V92" i="9" s="1"/>
  <c r="F134" i="9"/>
  <c r="N134" i="9" s="1"/>
  <c r="V134" i="9" s="1"/>
  <c r="F166" i="9"/>
  <c r="N166" i="9" s="1"/>
  <c r="V166" i="9" s="1"/>
  <c r="F198" i="9"/>
  <c r="N198" i="9" s="1"/>
  <c r="V198" i="9" s="1"/>
  <c r="F230" i="9"/>
  <c r="N230" i="9" s="1"/>
  <c r="V230" i="9" s="1"/>
  <c r="F262" i="9"/>
  <c r="N262" i="9" s="1"/>
  <c r="V262" i="9" s="1"/>
  <c r="F294" i="9"/>
  <c r="N294" i="9" s="1"/>
  <c r="V294" i="9" s="1"/>
  <c r="F326" i="9"/>
  <c r="N326" i="9" s="1"/>
  <c r="V326" i="9" s="1"/>
  <c r="F358" i="9"/>
  <c r="N358" i="9" s="1"/>
  <c r="V358" i="9" s="1"/>
  <c r="F390" i="9"/>
  <c r="N390" i="9" s="1"/>
  <c r="V390" i="9" s="1"/>
  <c r="F422" i="9"/>
  <c r="N422" i="9" s="1"/>
  <c r="V422" i="9" s="1"/>
  <c r="F454" i="9"/>
  <c r="N454" i="9" s="1"/>
  <c r="V454" i="9" s="1"/>
  <c r="F486" i="9"/>
  <c r="N486" i="9" s="1"/>
  <c r="V486" i="9" s="1"/>
  <c r="F518" i="9"/>
  <c r="N518" i="9" s="1"/>
  <c r="V518" i="9" s="1"/>
  <c r="F550" i="9"/>
  <c r="N550" i="9" s="1"/>
  <c r="V550" i="9" s="1"/>
  <c r="F114" i="9"/>
  <c r="N114" i="9" s="1"/>
  <c r="V114" i="9" s="1"/>
  <c r="F146" i="9"/>
  <c r="N146" i="9" s="1"/>
  <c r="V146" i="9" s="1"/>
  <c r="F178" i="9"/>
  <c r="N178" i="9" s="1"/>
  <c r="V178" i="9" s="1"/>
  <c r="F210" i="9"/>
  <c r="N210" i="9" s="1"/>
  <c r="V210" i="9" s="1"/>
  <c r="F242" i="9"/>
  <c r="N242" i="9" s="1"/>
  <c r="V242" i="9" s="1"/>
  <c r="F274" i="9"/>
  <c r="N274" i="9" s="1"/>
  <c r="V274" i="9" s="1"/>
  <c r="F306" i="9"/>
  <c r="N306" i="9" s="1"/>
  <c r="V306" i="9" s="1"/>
  <c r="F338" i="9"/>
  <c r="N338" i="9" s="1"/>
  <c r="V338" i="9" s="1"/>
  <c r="F370" i="9"/>
  <c r="N370" i="9" s="1"/>
  <c r="V370" i="9" s="1"/>
  <c r="F402" i="9"/>
  <c r="N402" i="9" s="1"/>
  <c r="V402" i="9" s="1"/>
  <c r="F434" i="9"/>
  <c r="N434" i="9" s="1"/>
  <c r="V434" i="9" s="1"/>
  <c r="F466" i="9"/>
  <c r="N466" i="9" s="1"/>
  <c r="V466" i="9" s="1"/>
  <c r="F498" i="9"/>
  <c r="N498" i="9" s="1"/>
  <c r="V498" i="9" s="1"/>
  <c r="F530" i="9"/>
  <c r="N530" i="9" s="1"/>
  <c r="V530" i="9" s="1"/>
  <c r="F59" i="9"/>
  <c r="N59" i="9" s="1"/>
  <c r="V59" i="9" s="1"/>
  <c r="F150" i="9"/>
  <c r="N150" i="9" s="1"/>
  <c r="V150" i="9" s="1"/>
  <c r="F214" i="9"/>
  <c r="N214" i="9" s="1"/>
  <c r="V214" i="9" s="1"/>
  <c r="F278" i="9"/>
  <c r="N278" i="9" s="1"/>
  <c r="V278" i="9" s="1"/>
  <c r="F342" i="9"/>
  <c r="N342" i="9" s="1"/>
  <c r="V342" i="9" s="1"/>
  <c r="F406" i="9"/>
  <c r="N406" i="9" s="1"/>
  <c r="V406" i="9" s="1"/>
  <c r="F470" i="9"/>
  <c r="N470" i="9" s="1"/>
  <c r="V470" i="9" s="1"/>
  <c r="F534" i="9"/>
  <c r="N534" i="9" s="1"/>
  <c r="V534" i="9" s="1"/>
  <c r="F84" i="9"/>
  <c r="N84" i="9" s="1"/>
  <c r="V84" i="9" s="1"/>
  <c r="F162" i="9"/>
  <c r="N162" i="9" s="1"/>
  <c r="V162" i="9" s="1"/>
  <c r="F226" i="9"/>
  <c r="N226" i="9" s="1"/>
  <c r="V226" i="9" s="1"/>
  <c r="F290" i="9"/>
  <c r="N290" i="9" s="1"/>
  <c r="V290" i="9" s="1"/>
  <c r="F354" i="9"/>
  <c r="N354" i="9" s="1"/>
  <c r="V354" i="9" s="1"/>
  <c r="F418" i="9"/>
  <c r="N418" i="9" s="1"/>
  <c r="V418" i="9" s="1"/>
  <c r="F482" i="9"/>
  <c r="N482" i="9" s="1"/>
  <c r="V482" i="9" s="1"/>
  <c r="F546" i="9"/>
  <c r="N546" i="9" s="1"/>
  <c r="V546" i="9" s="1"/>
  <c r="F182" i="9"/>
  <c r="N182" i="9" s="1"/>
  <c r="V182" i="9" s="1"/>
  <c r="F310" i="9"/>
  <c r="N310" i="9" s="1"/>
  <c r="V310" i="9" s="1"/>
  <c r="F438" i="9"/>
  <c r="N438" i="9" s="1"/>
  <c r="V438" i="9" s="1"/>
  <c r="F386" i="9"/>
  <c r="N386" i="9" s="1"/>
  <c r="V386" i="9" s="1"/>
  <c r="F514" i="9"/>
  <c r="N514" i="9" s="1"/>
  <c r="V514" i="9" s="1"/>
  <c r="F194" i="9"/>
  <c r="N194" i="9" s="1"/>
  <c r="V194" i="9" s="1"/>
  <c r="F322" i="9"/>
  <c r="N322" i="9" s="1"/>
  <c r="V322" i="9" s="1"/>
  <c r="F450" i="9"/>
  <c r="N450" i="9" s="1"/>
  <c r="V450" i="9" s="1"/>
  <c r="F130" i="9"/>
  <c r="N130" i="9" s="1"/>
  <c r="V130" i="9" s="1"/>
  <c r="F118" i="9"/>
  <c r="N118" i="9" s="1"/>
  <c r="V118" i="9" s="1"/>
  <c r="F246" i="9"/>
  <c r="N246" i="9" s="1"/>
  <c r="V246" i="9" s="1"/>
  <c r="F374" i="9"/>
  <c r="N374" i="9" s="1"/>
  <c r="V374" i="9" s="1"/>
  <c r="F502" i="9"/>
  <c r="N502" i="9" s="1"/>
  <c r="V502" i="9" s="1"/>
  <c r="F258" i="9"/>
  <c r="N258" i="9" s="1"/>
  <c r="V258" i="9" s="1"/>
  <c r="C67" i="11"/>
  <c r="D67" i="11" s="1"/>
  <c r="F65" i="11"/>
  <c r="N65" i="11" s="1"/>
  <c r="V65" i="11" s="1"/>
  <c r="K65" i="11"/>
  <c r="E65" i="11"/>
  <c r="M65" i="11" s="1"/>
  <c r="U65" i="11" s="1"/>
  <c r="F57" i="8"/>
  <c r="F56" i="8"/>
  <c r="F55" i="8"/>
  <c r="F54" i="8"/>
  <c r="F53" i="8"/>
  <c r="F52" i="8"/>
  <c r="F51" i="8"/>
  <c r="F50" i="8"/>
  <c r="F49" i="8"/>
  <c r="D57" i="8"/>
  <c r="G57" i="8" s="1"/>
  <c r="D56" i="8"/>
  <c r="G56" i="8" s="1"/>
  <c r="C55" i="8"/>
  <c r="D55" i="8" s="1"/>
  <c r="G55" i="8" s="1"/>
  <c r="C54" i="8"/>
  <c r="D54" i="8" s="1"/>
  <c r="G54" i="8" s="1"/>
  <c r="C53" i="8"/>
  <c r="D53" i="8" s="1"/>
  <c r="G53" i="8" s="1"/>
  <c r="C52" i="8"/>
  <c r="D52" i="8" s="1"/>
  <c r="G52" i="8" s="1"/>
  <c r="C51" i="8"/>
  <c r="D51" i="8" s="1"/>
  <c r="G51" i="8" s="1"/>
  <c r="C50" i="8"/>
  <c r="D50" i="8" s="1"/>
  <c r="G50" i="8" s="1"/>
  <c r="C49" i="8"/>
  <c r="D49" i="8" s="1"/>
  <c r="G49" i="8" s="1"/>
  <c r="I101" i="12" l="1"/>
  <c r="Q101" i="12" s="1"/>
  <c r="Y101" i="12" s="1"/>
  <c r="I65" i="12"/>
  <c r="Q65" i="12" s="1"/>
  <c r="Y65" i="12" s="1"/>
  <c r="I64" i="12"/>
  <c r="Q64" i="12" s="1"/>
  <c r="Y64" i="12" s="1"/>
  <c r="I95" i="12"/>
  <c r="Q95" i="12" s="1"/>
  <c r="Y95" i="12" s="1"/>
  <c r="I63" i="12"/>
  <c r="Q63" i="12" s="1"/>
  <c r="Y63" i="12" s="1"/>
  <c r="I83" i="12"/>
  <c r="Q83" i="12" s="1"/>
  <c r="Y83" i="12" s="1"/>
  <c r="I85" i="12"/>
  <c r="Q85" i="12" s="1"/>
  <c r="Y85" i="12" s="1"/>
  <c r="I76" i="12"/>
  <c r="Q76" i="12" s="1"/>
  <c r="Y76" i="12" s="1"/>
  <c r="I58" i="12"/>
  <c r="Q58" i="12" s="1"/>
  <c r="Y58" i="12" s="1"/>
  <c r="I89" i="12"/>
  <c r="Q89" i="12" s="1"/>
  <c r="Y89" i="12" s="1"/>
  <c r="I73" i="12"/>
  <c r="Q73" i="12" s="1"/>
  <c r="Y73" i="12" s="1"/>
  <c r="I93" i="12"/>
  <c r="Q93" i="12" s="1"/>
  <c r="Y93" i="12" s="1"/>
  <c r="I99" i="12"/>
  <c r="Q99" i="12" s="1"/>
  <c r="Y99" i="12" s="1"/>
  <c r="I98" i="12"/>
  <c r="Q98" i="12" s="1"/>
  <c r="Y98" i="12" s="1"/>
  <c r="I81" i="12"/>
  <c r="Q81" i="12" s="1"/>
  <c r="Y81" i="12" s="1"/>
  <c r="I96" i="12"/>
  <c r="Q96" i="12" s="1"/>
  <c r="Y96" i="12" s="1"/>
  <c r="I87" i="12"/>
  <c r="Q87" i="12" s="1"/>
  <c r="Y87" i="12" s="1"/>
  <c r="I71" i="12"/>
  <c r="Q71" i="12" s="1"/>
  <c r="Y71" i="12" s="1"/>
  <c r="I75" i="12"/>
  <c r="Q75" i="12" s="1"/>
  <c r="Y75" i="12" s="1"/>
  <c r="I69" i="12"/>
  <c r="Q69" i="12" s="1"/>
  <c r="Y69" i="12" s="1"/>
  <c r="I74" i="12"/>
  <c r="Q74" i="12" s="1"/>
  <c r="Y74" i="12" s="1"/>
  <c r="I70" i="12"/>
  <c r="Q70" i="12" s="1"/>
  <c r="Y70" i="12" s="1"/>
  <c r="I79" i="12"/>
  <c r="Q79" i="12" s="1"/>
  <c r="Y79" i="12" s="1"/>
  <c r="I60" i="12"/>
  <c r="Q60" i="12" s="1"/>
  <c r="Y60" i="12" s="1"/>
  <c r="I94" i="12"/>
  <c r="Q94" i="12" s="1"/>
  <c r="Y94" i="12" s="1"/>
  <c r="I59" i="12"/>
  <c r="Q59" i="12" s="1"/>
  <c r="Y59" i="12" s="1"/>
  <c r="I92" i="12"/>
  <c r="Q92" i="12" s="1"/>
  <c r="Y92" i="12" s="1"/>
  <c r="I97" i="12"/>
  <c r="Q97" i="12" s="1"/>
  <c r="Y97" i="12" s="1"/>
  <c r="I61" i="12"/>
  <c r="Q61" i="12" s="1"/>
  <c r="Y61" i="12" s="1"/>
  <c r="I80" i="12"/>
  <c r="Q80" i="12" s="1"/>
  <c r="Y80" i="12" s="1"/>
  <c r="I77" i="12"/>
  <c r="Q77" i="12" s="1"/>
  <c r="Y77" i="12" s="1"/>
  <c r="I100" i="12"/>
  <c r="Q100" i="12" s="1"/>
  <c r="Y100" i="12" s="1"/>
  <c r="I62" i="12"/>
  <c r="Q62" i="12" s="1"/>
  <c r="Y62" i="12" s="1"/>
  <c r="I90" i="12"/>
  <c r="Q90" i="12" s="1"/>
  <c r="Y90" i="12" s="1"/>
  <c r="I66" i="12"/>
  <c r="Q66" i="12" s="1"/>
  <c r="Y66" i="12" s="1"/>
  <c r="I91" i="12"/>
  <c r="Q91" i="12" s="1"/>
  <c r="Y91" i="12" s="1"/>
  <c r="I72" i="12"/>
  <c r="Q72" i="12" s="1"/>
  <c r="Y72" i="12" s="1"/>
  <c r="I84" i="12"/>
  <c r="Q84" i="12" s="1"/>
  <c r="Y84" i="12" s="1"/>
  <c r="I68" i="12"/>
  <c r="Q68" i="12" s="1"/>
  <c r="Y68" i="12" s="1"/>
  <c r="I82" i="12"/>
  <c r="Q82" i="12" s="1"/>
  <c r="Y82" i="12" s="1"/>
  <c r="I88" i="12"/>
  <c r="Q88" i="12" s="1"/>
  <c r="Y88" i="12" s="1"/>
  <c r="I557" i="12"/>
  <c r="Q557" i="12" s="1"/>
  <c r="Y557" i="12" s="1"/>
  <c r="I67" i="12"/>
  <c r="Q67" i="12" s="1"/>
  <c r="Y67" i="12" s="1"/>
  <c r="I86" i="12"/>
  <c r="Q86" i="12" s="1"/>
  <c r="Y86" i="12" s="1"/>
  <c r="I78" i="12"/>
  <c r="Q78" i="12" s="1"/>
  <c r="Y78" i="12" s="1"/>
  <c r="I102" i="12"/>
  <c r="Q102" i="12" s="1"/>
  <c r="Y102" i="12" s="1"/>
  <c r="M11" i="12"/>
  <c r="H61" i="10"/>
  <c r="P61" i="10" s="1"/>
  <c r="X61" i="10" s="1"/>
  <c r="H70" i="10"/>
  <c r="P70" i="10" s="1"/>
  <c r="X70" i="10" s="1"/>
  <c r="H71" i="10"/>
  <c r="P71" i="10" s="1"/>
  <c r="X71" i="10" s="1"/>
  <c r="H66" i="10"/>
  <c r="P66" i="10" s="1"/>
  <c r="X66" i="10" s="1"/>
  <c r="H67" i="10"/>
  <c r="P67" i="10" s="1"/>
  <c r="X67" i="10" s="1"/>
  <c r="H557" i="10"/>
  <c r="P557" i="10" s="1"/>
  <c r="X557" i="10" s="1"/>
  <c r="H60" i="10"/>
  <c r="P60" i="10" s="1"/>
  <c r="X60" i="10" s="1"/>
  <c r="H64" i="10"/>
  <c r="P64" i="10" s="1"/>
  <c r="X64" i="10" s="1"/>
  <c r="H65" i="10"/>
  <c r="P65" i="10" s="1"/>
  <c r="X65" i="10" s="1"/>
  <c r="H58" i="10"/>
  <c r="P58" i="10" s="1"/>
  <c r="X58" i="10" s="1"/>
  <c r="H69" i="10"/>
  <c r="P69" i="10" s="1"/>
  <c r="X69" i="10" s="1"/>
  <c r="H72" i="10"/>
  <c r="P72" i="10" s="1"/>
  <c r="X72" i="10" s="1"/>
  <c r="H62" i="10"/>
  <c r="P62" i="10" s="1"/>
  <c r="X62" i="10" s="1"/>
  <c r="H68" i="10"/>
  <c r="P68" i="10" s="1"/>
  <c r="X68" i="10" s="1"/>
  <c r="H59" i="10"/>
  <c r="P59" i="10" s="1"/>
  <c r="X59" i="10" s="1"/>
  <c r="H63" i="10"/>
  <c r="P63" i="10" s="1"/>
  <c r="X63" i="10" s="1"/>
  <c r="H74" i="10"/>
  <c r="P74" i="10" s="1"/>
  <c r="X74" i="10" s="1"/>
  <c r="H75" i="10"/>
  <c r="P75" i="10" s="1"/>
  <c r="X75" i="10" s="1"/>
  <c r="H76" i="10"/>
  <c r="P76" i="10" s="1"/>
  <c r="X76" i="10" s="1"/>
  <c r="H77" i="10"/>
  <c r="P77" i="10" s="1"/>
  <c r="X77" i="10" s="1"/>
  <c r="H78" i="10"/>
  <c r="P78" i="10" s="1"/>
  <c r="X78" i="10" s="1"/>
  <c r="H79" i="10"/>
  <c r="P79" i="10" s="1"/>
  <c r="X79" i="10" s="1"/>
  <c r="H80" i="10"/>
  <c r="P80" i="10" s="1"/>
  <c r="X80" i="10" s="1"/>
  <c r="H81" i="10"/>
  <c r="P81" i="10" s="1"/>
  <c r="X81" i="10" s="1"/>
  <c r="H82" i="10"/>
  <c r="P82" i="10" s="1"/>
  <c r="X82" i="10" s="1"/>
  <c r="H83" i="10"/>
  <c r="P83" i="10" s="1"/>
  <c r="X83" i="10" s="1"/>
  <c r="H84" i="10"/>
  <c r="P84" i="10" s="1"/>
  <c r="X84" i="10" s="1"/>
  <c r="H85" i="10"/>
  <c r="P85" i="10" s="1"/>
  <c r="X85" i="10" s="1"/>
  <c r="H86" i="10"/>
  <c r="P86" i="10" s="1"/>
  <c r="X86" i="10" s="1"/>
  <c r="H87" i="10"/>
  <c r="P87" i="10" s="1"/>
  <c r="X87" i="10" s="1"/>
  <c r="H88" i="10"/>
  <c r="P88" i="10" s="1"/>
  <c r="X88" i="10" s="1"/>
  <c r="H89" i="10"/>
  <c r="P89" i="10" s="1"/>
  <c r="X89" i="10" s="1"/>
  <c r="H90" i="10"/>
  <c r="P90" i="10" s="1"/>
  <c r="X90" i="10" s="1"/>
  <c r="H91" i="10"/>
  <c r="P91" i="10" s="1"/>
  <c r="X91" i="10" s="1"/>
  <c r="H92" i="10"/>
  <c r="P92" i="10" s="1"/>
  <c r="X92" i="10" s="1"/>
  <c r="H93" i="10"/>
  <c r="P93" i="10" s="1"/>
  <c r="X93" i="10" s="1"/>
  <c r="H94" i="10"/>
  <c r="P94" i="10" s="1"/>
  <c r="X94" i="10" s="1"/>
  <c r="H95" i="10"/>
  <c r="P95" i="10" s="1"/>
  <c r="X95" i="10" s="1"/>
  <c r="H96" i="10"/>
  <c r="P96" i="10" s="1"/>
  <c r="X96" i="10" s="1"/>
  <c r="H97" i="10"/>
  <c r="P97" i="10" s="1"/>
  <c r="X97" i="10" s="1"/>
  <c r="H98" i="10"/>
  <c r="P98" i="10" s="1"/>
  <c r="X98" i="10" s="1"/>
  <c r="H99" i="10"/>
  <c r="P99" i="10" s="1"/>
  <c r="X99" i="10" s="1"/>
  <c r="H100" i="10"/>
  <c r="P100" i="10" s="1"/>
  <c r="X100" i="10" s="1"/>
  <c r="H101" i="10"/>
  <c r="P101" i="10" s="1"/>
  <c r="X101" i="10" s="1"/>
  <c r="H102" i="10"/>
  <c r="P102" i="10" s="1"/>
  <c r="X102" i="10" s="1"/>
  <c r="H103" i="10"/>
  <c r="P103" i="10" s="1"/>
  <c r="X103" i="10" s="1"/>
  <c r="H104" i="10"/>
  <c r="P104" i="10" s="1"/>
  <c r="X104" i="10" s="1"/>
  <c r="H105" i="10"/>
  <c r="P105" i="10" s="1"/>
  <c r="X105" i="10" s="1"/>
  <c r="H106" i="10"/>
  <c r="P106" i="10" s="1"/>
  <c r="X106" i="10" s="1"/>
  <c r="H107" i="10"/>
  <c r="P107" i="10" s="1"/>
  <c r="X107" i="10" s="1"/>
  <c r="H108" i="10"/>
  <c r="P108" i="10" s="1"/>
  <c r="X108" i="10" s="1"/>
  <c r="H73" i="10"/>
  <c r="P73" i="10" s="1"/>
  <c r="X73" i="10" s="1"/>
  <c r="H109" i="10"/>
  <c r="P109" i="10" s="1"/>
  <c r="X109" i="10" s="1"/>
  <c r="I104" i="12"/>
  <c r="Q104" i="12" s="1"/>
  <c r="Y104" i="12" s="1"/>
  <c r="G104" i="12"/>
  <c r="O104" i="12" s="1"/>
  <c r="W104" i="12" s="1"/>
  <c r="H104" i="12"/>
  <c r="P104" i="12" s="1"/>
  <c r="X104" i="12" s="1"/>
  <c r="K104" i="12"/>
  <c r="J104" i="12"/>
  <c r="R104" i="12" s="1"/>
  <c r="Z104" i="12" s="1"/>
  <c r="F104" i="12"/>
  <c r="N104" i="12" s="1"/>
  <c r="V104" i="12" s="1"/>
  <c r="E104" i="12"/>
  <c r="M104" i="12" s="1"/>
  <c r="U104" i="12" s="1"/>
  <c r="C106" i="12"/>
  <c r="D105" i="12"/>
  <c r="AB111" i="10"/>
  <c r="K111" i="10"/>
  <c r="E111" i="10"/>
  <c r="M111" i="10" s="1"/>
  <c r="U111" i="10" s="1"/>
  <c r="J111" i="10"/>
  <c r="R111" i="10" s="1"/>
  <c r="Z111" i="10" s="1"/>
  <c r="F111" i="10"/>
  <c r="N111" i="10" s="1"/>
  <c r="V111" i="10" s="1"/>
  <c r="I111" i="10"/>
  <c r="Q111" i="10" s="1"/>
  <c r="Y111" i="10" s="1"/>
  <c r="G111" i="10"/>
  <c r="O111" i="10" s="1"/>
  <c r="W111" i="10" s="1"/>
  <c r="H111" i="10"/>
  <c r="P111" i="10" s="1"/>
  <c r="X111" i="10" s="1"/>
  <c r="C113" i="10"/>
  <c r="D112" i="10"/>
  <c r="M12" i="11"/>
  <c r="I66" i="11" s="1"/>
  <c r="Q66" i="11" s="1"/>
  <c r="Y66" i="11" s="1"/>
  <c r="M11" i="11"/>
  <c r="H66" i="11" s="1"/>
  <c r="P66" i="11" s="1"/>
  <c r="X66" i="11" s="1"/>
  <c r="J63" i="11"/>
  <c r="R63" i="11" s="1"/>
  <c r="Z63" i="11" s="1"/>
  <c r="J59" i="11"/>
  <c r="R59" i="11" s="1"/>
  <c r="Z59" i="11" s="1"/>
  <c r="J58" i="11"/>
  <c r="R58" i="11" s="1"/>
  <c r="Z58" i="11" s="1"/>
  <c r="J64" i="11"/>
  <c r="R64" i="11" s="1"/>
  <c r="Z64" i="11" s="1"/>
  <c r="J62" i="11"/>
  <c r="R62" i="11" s="1"/>
  <c r="Z62" i="11" s="1"/>
  <c r="J60" i="11"/>
  <c r="R60" i="11" s="1"/>
  <c r="Z60" i="11" s="1"/>
  <c r="J557" i="11"/>
  <c r="R557" i="11" s="1"/>
  <c r="Z557" i="11" s="1"/>
  <c r="J61" i="11"/>
  <c r="R61" i="11" s="1"/>
  <c r="Z61" i="11" s="1"/>
  <c r="G62" i="11"/>
  <c r="O62" i="11" s="1"/>
  <c r="W62" i="11" s="1"/>
  <c r="G557" i="11"/>
  <c r="O557" i="11" s="1"/>
  <c r="W557" i="11" s="1"/>
  <c r="G64" i="11"/>
  <c r="O64" i="11" s="1"/>
  <c r="W64" i="11" s="1"/>
  <c r="G59" i="11"/>
  <c r="O59" i="11" s="1"/>
  <c r="W59" i="11" s="1"/>
  <c r="G58" i="11"/>
  <c r="O58" i="11" s="1"/>
  <c r="W58" i="11" s="1"/>
  <c r="G63" i="11"/>
  <c r="O63" i="11" s="1"/>
  <c r="W63" i="11" s="1"/>
  <c r="G60" i="11"/>
  <c r="O60" i="11" s="1"/>
  <c r="W60" i="11" s="1"/>
  <c r="G61" i="11"/>
  <c r="O61" i="11" s="1"/>
  <c r="W61" i="11" s="1"/>
  <c r="I60" i="9"/>
  <c r="Q60" i="9" s="1"/>
  <c r="Y60" i="9" s="1"/>
  <c r="I75" i="9"/>
  <c r="Q75" i="9" s="1"/>
  <c r="Y75" i="9" s="1"/>
  <c r="I83" i="9"/>
  <c r="Q83" i="9" s="1"/>
  <c r="Y83" i="9" s="1"/>
  <c r="I87" i="9"/>
  <c r="Q87" i="9" s="1"/>
  <c r="Y87" i="9" s="1"/>
  <c r="I91" i="9"/>
  <c r="Q91" i="9" s="1"/>
  <c r="Y91" i="9" s="1"/>
  <c r="I95" i="9"/>
  <c r="Q95" i="9" s="1"/>
  <c r="Y95" i="9" s="1"/>
  <c r="I99" i="9"/>
  <c r="Q99" i="9" s="1"/>
  <c r="Y99" i="9" s="1"/>
  <c r="I103" i="9"/>
  <c r="Q103" i="9" s="1"/>
  <c r="Y103" i="9" s="1"/>
  <c r="I107" i="9"/>
  <c r="I111" i="9"/>
  <c r="Q111" i="9" s="1"/>
  <c r="Y111" i="9" s="1"/>
  <c r="I115" i="9"/>
  <c r="Q115" i="9" s="1"/>
  <c r="Y115" i="9" s="1"/>
  <c r="I119" i="9"/>
  <c r="Q119" i="9" s="1"/>
  <c r="Y119" i="9" s="1"/>
  <c r="I123" i="9"/>
  <c r="Q123" i="9" s="1"/>
  <c r="Y123" i="9" s="1"/>
  <c r="I127" i="9"/>
  <c r="Q127" i="9" s="1"/>
  <c r="Y127" i="9" s="1"/>
  <c r="I131" i="9"/>
  <c r="Q131" i="9" s="1"/>
  <c r="Y131" i="9" s="1"/>
  <c r="I135" i="9"/>
  <c r="Q135" i="9" s="1"/>
  <c r="Y135" i="9" s="1"/>
  <c r="I139" i="9"/>
  <c r="Q139" i="9" s="1"/>
  <c r="Y139" i="9" s="1"/>
  <c r="I71" i="9"/>
  <c r="Q71" i="9" s="1"/>
  <c r="Y71" i="9" s="1"/>
  <c r="I79" i="9"/>
  <c r="Q79" i="9" s="1"/>
  <c r="Y79" i="9" s="1"/>
  <c r="I64" i="9"/>
  <c r="Q64" i="9" s="1"/>
  <c r="Y64" i="9" s="1"/>
  <c r="I68" i="9"/>
  <c r="Q68" i="9" s="1"/>
  <c r="Y68" i="9" s="1"/>
  <c r="I76" i="9"/>
  <c r="Q76" i="9" s="1"/>
  <c r="Y76" i="9" s="1"/>
  <c r="I86" i="9"/>
  <c r="Q86" i="9" s="1"/>
  <c r="Y86" i="9" s="1"/>
  <c r="I90" i="9"/>
  <c r="Q90" i="9" s="1"/>
  <c r="Y90" i="9" s="1"/>
  <c r="I72" i="9"/>
  <c r="Q72" i="9" s="1"/>
  <c r="Y72" i="9" s="1"/>
  <c r="I88" i="9"/>
  <c r="Q88" i="9" s="1"/>
  <c r="Y88" i="9" s="1"/>
  <c r="I100" i="9"/>
  <c r="Q100" i="9" s="1"/>
  <c r="Y100" i="9" s="1"/>
  <c r="I101" i="9"/>
  <c r="Q101" i="9" s="1"/>
  <c r="Y101" i="9" s="1"/>
  <c r="I102" i="9"/>
  <c r="Q102" i="9" s="1"/>
  <c r="Y102" i="9" s="1"/>
  <c r="I116" i="9"/>
  <c r="Q116" i="9" s="1"/>
  <c r="Y116" i="9" s="1"/>
  <c r="I117" i="9"/>
  <c r="Q117" i="9" s="1"/>
  <c r="Y117" i="9" s="1"/>
  <c r="I118" i="9"/>
  <c r="Q118" i="9" s="1"/>
  <c r="Y118" i="9" s="1"/>
  <c r="I132" i="9"/>
  <c r="Q132" i="9" s="1"/>
  <c r="Y132" i="9" s="1"/>
  <c r="I133" i="9"/>
  <c r="Q133" i="9" s="1"/>
  <c r="Y133" i="9" s="1"/>
  <c r="I134" i="9"/>
  <c r="Q134" i="9" s="1"/>
  <c r="Y134" i="9" s="1"/>
  <c r="I142" i="9"/>
  <c r="Q142" i="9" s="1"/>
  <c r="Y142" i="9" s="1"/>
  <c r="I146" i="9"/>
  <c r="Q146" i="9" s="1"/>
  <c r="Y146" i="9" s="1"/>
  <c r="I150" i="9"/>
  <c r="Q150" i="9" s="1"/>
  <c r="Y150" i="9" s="1"/>
  <c r="I154" i="9"/>
  <c r="Q154" i="9" s="1"/>
  <c r="Y154" i="9" s="1"/>
  <c r="I158" i="9"/>
  <c r="Q158" i="9" s="1"/>
  <c r="Y158" i="9" s="1"/>
  <c r="I162" i="9"/>
  <c r="Q162" i="9" s="1"/>
  <c r="Y162" i="9" s="1"/>
  <c r="I166" i="9"/>
  <c r="Q166" i="9" s="1"/>
  <c r="Y166" i="9" s="1"/>
  <c r="I170" i="9"/>
  <c r="Q170" i="9" s="1"/>
  <c r="Y170" i="9" s="1"/>
  <c r="I174" i="9"/>
  <c r="Q174" i="9" s="1"/>
  <c r="Y174" i="9" s="1"/>
  <c r="I178" i="9"/>
  <c r="Q178" i="9" s="1"/>
  <c r="Y178" i="9" s="1"/>
  <c r="I182" i="9"/>
  <c r="Q182" i="9" s="1"/>
  <c r="Y182" i="9" s="1"/>
  <c r="I186" i="9"/>
  <c r="Q186" i="9" s="1"/>
  <c r="Y186" i="9" s="1"/>
  <c r="I190" i="9"/>
  <c r="Q190" i="9" s="1"/>
  <c r="Y190" i="9" s="1"/>
  <c r="I194" i="9"/>
  <c r="Q194" i="9" s="1"/>
  <c r="Y194" i="9" s="1"/>
  <c r="I198" i="9"/>
  <c r="Q198" i="9" s="1"/>
  <c r="Y198" i="9" s="1"/>
  <c r="I202" i="9"/>
  <c r="Q202" i="9" s="1"/>
  <c r="Y202" i="9" s="1"/>
  <c r="I206" i="9"/>
  <c r="Q206" i="9" s="1"/>
  <c r="Y206" i="9" s="1"/>
  <c r="I210" i="9"/>
  <c r="Q210" i="9" s="1"/>
  <c r="Y210" i="9" s="1"/>
  <c r="I214" i="9"/>
  <c r="Q214" i="9" s="1"/>
  <c r="Y214" i="9" s="1"/>
  <c r="I218" i="9"/>
  <c r="Q218" i="9" s="1"/>
  <c r="Y218" i="9" s="1"/>
  <c r="I222" i="9"/>
  <c r="Q222" i="9" s="1"/>
  <c r="Y222" i="9" s="1"/>
  <c r="I226" i="9"/>
  <c r="Q226" i="9" s="1"/>
  <c r="Y226" i="9" s="1"/>
  <c r="I230" i="9"/>
  <c r="Q230" i="9" s="1"/>
  <c r="Y230" i="9" s="1"/>
  <c r="I80" i="9"/>
  <c r="Q80" i="9" s="1"/>
  <c r="Y80" i="9" s="1"/>
  <c r="I63" i="9"/>
  <c r="Q63" i="9" s="1"/>
  <c r="Y63" i="9" s="1"/>
  <c r="I89" i="9"/>
  <c r="Q89" i="9" s="1"/>
  <c r="Y89" i="9" s="1"/>
  <c r="I92" i="9"/>
  <c r="Q92" i="9" s="1"/>
  <c r="Y92" i="9" s="1"/>
  <c r="I94" i="9"/>
  <c r="Q94" i="9" s="1"/>
  <c r="Y94" i="9" s="1"/>
  <c r="I110" i="9"/>
  <c r="Q110" i="9" s="1"/>
  <c r="Y110" i="9" s="1"/>
  <c r="I113" i="9"/>
  <c r="Q113" i="9" s="1"/>
  <c r="Y113" i="9" s="1"/>
  <c r="I120" i="9"/>
  <c r="Q120" i="9" s="1"/>
  <c r="Y120" i="9" s="1"/>
  <c r="I130" i="9"/>
  <c r="Q130" i="9" s="1"/>
  <c r="Y130" i="9" s="1"/>
  <c r="I137" i="9"/>
  <c r="Q137" i="9" s="1"/>
  <c r="Y137" i="9" s="1"/>
  <c r="I140" i="9"/>
  <c r="Q140" i="9" s="1"/>
  <c r="Y140" i="9" s="1"/>
  <c r="I141" i="9"/>
  <c r="Q141" i="9" s="1"/>
  <c r="Y141" i="9" s="1"/>
  <c r="I155" i="9"/>
  <c r="Q155" i="9" s="1"/>
  <c r="Y155" i="9" s="1"/>
  <c r="I156" i="9"/>
  <c r="Q156" i="9" s="1"/>
  <c r="Y156" i="9" s="1"/>
  <c r="I157" i="9"/>
  <c r="Q157" i="9" s="1"/>
  <c r="Y157" i="9" s="1"/>
  <c r="I171" i="9"/>
  <c r="Q171" i="9" s="1"/>
  <c r="Y171" i="9" s="1"/>
  <c r="I172" i="9"/>
  <c r="Q172" i="9" s="1"/>
  <c r="Y172" i="9" s="1"/>
  <c r="I173" i="9"/>
  <c r="Q173" i="9" s="1"/>
  <c r="Y173" i="9" s="1"/>
  <c r="I97" i="9"/>
  <c r="Q97" i="9" s="1"/>
  <c r="Y97" i="9" s="1"/>
  <c r="I106" i="9"/>
  <c r="Q106" i="9" s="1"/>
  <c r="Y106" i="9" s="1"/>
  <c r="I109" i="9"/>
  <c r="Q109" i="9" s="1"/>
  <c r="Y109" i="9" s="1"/>
  <c r="I112" i="9"/>
  <c r="Q112" i="9" s="1"/>
  <c r="Y112" i="9" s="1"/>
  <c r="I126" i="9"/>
  <c r="Q126" i="9" s="1"/>
  <c r="Y126" i="9" s="1"/>
  <c r="I129" i="9"/>
  <c r="Q129" i="9" s="1"/>
  <c r="Y129" i="9" s="1"/>
  <c r="I136" i="9"/>
  <c r="Q136" i="9" s="1"/>
  <c r="Y136" i="9" s="1"/>
  <c r="I151" i="9"/>
  <c r="Q151" i="9" s="1"/>
  <c r="Y151" i="9" s="1"/>
  <c r="I152" i="9"/>
  <c r="Q152" i="9" s="1"/>
  <c r="Y152" i="9" s="1"/>
  <c r="I153" i="9"/>
  <c r="Q153" i="9" s="1"/>
  <c r="Y153" i="9" s="1"/>
  <c r="I167" i="9"/>
  <c r="Q167" i="9" s="1"/>
  <c r="Y167" i="9" s="1"/>
  <c r="I168" i="9"/>
  <c r="Q168" i="9" s="1"/>
  <c r="Y168" i="9" s="1"/>
  <c r="I169" i="9"/>
  <c r="Q169" i="9" s="1"/>
  <c r="Y169" i="9" s="1"/>
  <c r="I183" i="9"/>
  <c r="Q183" i="9" s="1"/>
  <c r="Y183" i="9" s="1"/>
  <c r="I184" i="9"/>
  <c r="Q184" i="9" s="1"/>
  <c r="Y184" i="9" s="1"/>
  <c r="I185" i="9"/>
  <c r="Q185" i="9" s="1"/>
  <c r="Y185" i="9" s="1"/>
  <c r="I85" i="9"/>
  <c r="Q85" i="9" s="1"/>
  <c r="Y85" i="9" s="1"/>
  <c r="I96" i="9"/>
  <c r="Q96" i="9" s="1"/>
  <c r="Y96" i="9" s="1"/>
  <c r="I98" i="9"/>
  <c r="Q98" i="9" s="1"/>
  <c r="Y98" i="9" s="1"/>
  <c r="I104" i="9"/>
  <c r="Q104" i="9" s="1"/>
  <c r="Y104" i="9" s="1"/>
  <c r="I114" i="9"/>
  <c r="Q114" i="9" s="1"/>
  <c r="Y114" i="9" s="1"/>
  <c r="I121" i="9"/>
  <c r="Q121" i="9" s="1"/>
  <c r="Y121" i="9" s="1"/>
  <c r="I124" i="9"/>
  <c r="Q124" i="9" s="1"/>
  <c r="Y124" i="9" s="1"/>
  <c r="I138" i="9"/>
  <c r="Q138" i="9" s="1"/>
  <c r="Y138" i="9" s="1"/>
  <c r="I143" i="9"/>
  <c r="Q143" i="9" s="1"/>
  <c r="Y143" i="9" s="1"/>
  <c r="I144" i="9"/>
  <c r="Q144" i="9" s="1"/>
  <c r="Y144" i="9" s="1"/>
  <c r="I145" i="9"/>
  <c r="Q145" i="9" s="1"/>
  <c r="Y145" i="9" s="1"/>
  <c r="I159" i="9"/>
  <c r="Q159" i="9" s="1"/>
  <c r="Y159" i="9" s="1"/>
  <c r="I160" i="9"/>
  <c r="Q160" i="9" s="1"/>
  <c r="Y160" i="9" s="1"/>
  <c r="I161" i="9"/>
  <c r="Q161" i="9" s="1"/>
  <c r="Y161" i="9" s="1"/>
  <c r="I175" i="9"/>
  <c r="Q175" i="9" s="1"/>
  <c r="Y175" i="9" s="1"/>
  <c r="I176" i="9"/>
  <c r="Q176" i="9" s="1"/>
  <c r="Y176" i="9" s="1"/>
  <c r="I177" i="9"/>
  <c r="Q177" i="9" s="1"/>
  <c r="Y177" i="9" s="1"/>
  <c r="I191" i="9"/>
  <c r="Q191" i="9" s="1"/>
  <c r="Y191" i="9" s="1"/>
  <c r="I192" i="9"/>
  <c r="Q192" i="9" s="1"/>
  <c r="Y192" i="9" s="1"/>
  <c r="I193" i="9"/>
  <c r="Q193" i="9" s="1"/>
  <c r="Y193" i="9" s="1"/>
  <c r="I105" i="9"/>
  <c r="Q105" i="9" s="1"/>
  <c r="Y105" i="9" s="1"/>
  <c r="I122" i="9"/>
  <c r="Q122" i="9" s="1"/>
  <c r="Y122" i="9" s="1"/>
  <c r="I128" i="9"/>
  <c r="Q128" i="9" s="1"/>
  <c r="Y128" i="9" s="1"/>
  <c r="I148" i="9"/>
  <c r="Q148" i="9" s="1"/>
  <c r="Y148" i="9" s="1"/>
  <c r="I165" i="9"/>
  <c r="Q165" i="9" s="1"/>
  <c r="Y165" i="9" s="1"/>
  <c r="I207" i="9"/>
  <c r="Q207" i="9" s="1"/>
  <c r="Y207" i="9" s="1"/>
  <c r="I208" i="9"/>
  <c r="Q208" i="9" s="1"/>
  <c r="Y208" i="9" s="1"/>
  <c r="I209" i="9"/>
  <c r="Q209" i="9" s="1"/>
  <c r="Y209" i="9" s="1"/>
  <c r="I223" i="9"/>
  <c r="Q223" i="9" s="1"/>
  <c r="Y223" i="9" s="1"/>
  <c r="I224" i="9"/>
  <c r="Q224" i="9" s="1"/>
  <c r="Y224" i="9" s="1"/>
  <c r="I225" i="9"/>
  <c r="Q225" i="9" s="1"/>
  <c r="Y225" i="9" s="1"/>
  <c r="I235" i="9"/>
  <c r="Q235" i="9" s="1"/>
  <c r="Y235" i="9" s="1"/>
  <c r="I239" i="9"/>
  <c r="Q239" i="9" s="1"/>
  <c r="Y239" i="9" s="1"/>
  <c r="I243" i="9"/>
  <c r="Q243" i="9" s="1"/>
  <c r="Y243" i="9" s="1"/>
  <c r="I247" i="9"/>
  <c r="Q247" i="9" s="1"/>
  <c r="Y247" i="9" s="1"/>
  <c r="I251" i="9"/>
  <c r="Q251" i="9" s="1"/>
  <c r="Y251" i="9" s="1"/>
  <c r="I149" i="9"/>
  <c r="Q149" i="9" s="1"/>
  <c r="Y149" i="9" s="1"/>
  <c r="I179" i="9"/>
  <c r="Q179" i="9" s="1"/>
  <c r="Y179" i="9" s="1"/>
  <c r="I189" i="9"/>
  <c r="Q189" i="9" s="1"/>
  <c r="Y189" i="9" s="1"/>
  <c r="I203" i="9"/>
  <c r="Q203" i="9" s="1"/>
  <c r="Y203" i="9" s="1"/>
  <c r="I204" i="9"/>
  <c r="Q204" i="9" s="1"/>
  <c r="Y204" i="9" s="1"/>
  <c r="I205" i="9"/>
  <c r="Q205" i="9" s="1"/>
  <c r="Y205" i="9" s="1"/>
  <c r="I219" i="9"/>
  <c r="Q219" i="9" s="1"/>
  <c r="Y219" i="9" s="1"/>
  <c r="I220" i="9"/>
  <c r="Q220" i="9" s="1"/>
  <c r="Y220" i="9" s="1"/>
  <c r="I221" i="9"/>
  <c r="Q221" i="9" s="1"/>
  <c r="Y221" i="9" s="1"/>
  <c r="I236" i="9"/>
  <c r="Q236" i="9" s="1"/>
  <c r="Y236" i="9" s="1"/>
  <c r="I240" i="9"/>
  <c r="Q240" i="9" s="1"/>
  <c r="Y240" i="9" s="1"/>
  <c r="I244" i="9"/>
  <c r="Q244" i="9" s="1"/>
  <c r="Y244" i="9" s="1"/>
  <c r="I248" i="9"/>
  <c r="Q248" i="9" s="1"/>
  <c r="Y248" i="9" s="1"/>
  <c r="I84" i="9"/>
  <c r="Q84" i="9" s="1"/>
  <c r="Y84" i="9" s="1"/>
  <c r="I147" i="9"/>
  <c r="Q147" i="9" s="1"/>
  <c r="Y147" i="9" s="1"/>
  <c r="I164" i="9"/>
  <c r="Q164" i="9" s="1"/>
  <c r="Y164" i="9" s="1"/>
  <c r="I181" i="9"/>
  <c r="Q181" i="9" s="1"/>
  <c r="Y181" i="9" s="1"/>
  <c r="I187" i="9"/>
  <c r="Q187" i="9" s="1"/>
  <c r="Y187" i="9" s="1"/>
  <c r="I195" i="9"/>
  <c r="Q195" i="9" s="1"/>
  <c r="Y195" i="9" s="1"/>
  <c r="I196" i="9"/>
  <c r="Q196" i="9" s="1"/>
  <c r="Y196" i="9" s="1"/>
  <c r="I197" i="9"/>
  <c r="Q197" i="9" s="1"/>
  <c r="Y197" i="9" s="1"/>
  <c r="I211" i="9"/>
  <c r="Q211" i="9" s="1"/>
  <c r="Y211" i="9" s="1"/>
  <c r="I212" i="9"/>
  <c r="Q212" i="9" s="1"/>
  <c r="Y212" i="9" s="1"/>
  <c r="I213" i="9"/>
  <c r="Q213" i="9" s="1"/>
  <c r="Y213" i="9" s="1"/>
  <c r="I227" i="9"/>
  <c r="Q227" i="9" s="1"/>
  <c r="Y227" i="9" s="1"/>
  <c r="I228" i="9"/>
  <c r="Q228" i="9" s="1"/>
  <c r="Y228" i="9" s="1"/>
  <c r="I229" i="9"/>
  <c r="Q229" i="9" s="1"/>
  <c r="Y229" i="9" s="1"/>
  <c r="I234" i="9"/>
  <c r="Q234" i="9" s="1"/>
  <c r="Y234" i="9" s="1"/>
  <c r="I238" i="9"/>
  <c r="Q238" i="9" s="1"/>
  <c r="Y238" i="9" s="1"/>
  <c r="I242" i="9"/>
  <c r="Q242" i="9" s="1"/>
  <c r="Y242" i="9" s="1"/>
  <c r="I246" i="9"/>
  <c r="Q246" i="9" s="1"/>
  <c r="Y246" i="9" s="1"/>
  <c r="I250" i="9"/>
  <c r="Q250" i="9" s="1"/>
  <c r="Y250" i="9" s="1"/>
  <c r="I254" i="9"/>
  <c r="Q254" i="9" s="1"/>
  <c r="Y254" i="9" s="1"/>
  <c r="I125" i="9"/>
  <c r="Q125" i="9" s="1"/>
  <c r="Y125" i="9" s="1"/>
  <c r="I163" i="9"/>
  <c r="Q163" i="9" s="1"/>
  <c r="Y163" i="9" s="1"/>
  <c r="I180" i="9"/>
  <c r="Q180" i="9" s="1"/>
  <c r="Y180" i="9" s="1"/>
  <c r="I199" i="9"/>
  <c r="Q199" i="9" s="1"/>
  <c r="Y199" i="9" s="1"/>
  <c r="I216" i="9"/>
  <c r="Q216" i="9" s="1"/>
  <c r="Y216" i="9" s="1"/>
  <c r="I233" i="9"/>
  <c r="Q233" i="9" s="1"/>
  <c r="Y233" i="9" s="1"/>
  <c r="I249" i="9"/>
  <c r="Q249" i="9" s="1"/>
  <c r="Y249" i="9" s="1"/>
  <c r="I252" i="9"/>
  <c r="Q252" i="9" s="1"/>
  <c r="Y252" i="9" s="1"/>
  <c r="I253" i="9"/>
  <c r="Q253" i="9" s="1"/>
  <c r="Y253" i="9" s="1"/>
  <c r="I257" i="9"/>
  <c r="Q257" i="9" s="1"/>
  <c r="Y257" i="9" s="1"/>
  <c r="I261" i="9"/>
  <c r="Q261" i="9" s="1"/>
  <c r="Y261" i="9" s="1"/>
  <c r="I265" i="9"/>
  <c r="Q265" i="9" s="1"/>
  <c r="Y265" i="9" s="1"/>
  <c r="I269" i="9"/>
  <c r="Q269" i="9" s="1"/>
  <c r="Y269" i="9" s="1"/>
  <c r="I273" i="9"/>
  <c r="Q273" i="9" s="1"/>
  <c r="Y273" i="9" s="1"/>
  <c r="I277" i="9"/>
  <c r="Q277" i="9" s="1"/>
  <c r="Y277" i="9" s="1"/>
  <c r="I281" i="9"/>
  <c r="Q281" i="9" s="1"/>
  <c r="Y281" i="9" s="1"/>
  <c r="I285" i="9"/>
  <c r="Q285" i="9" s="1"/>
  <c r="Y285" i="9" s="1"/>
  <c r="I289" i="9"/>
  <c r="Q289" i="9" s="1"/>
  <c r="Y289" i="9" s="1"/>
  <c r="I293" i="9"/>
  <c r="Q293" i="9" s="1"/>
  <c r="Y293" i="9" s="1"/>
  <c r="I297" i="9"/>
  <c r="Q297" i="9" s="1"/>
  <c r="Y297" i="9" s="1"/>
  <c r="I301" i="9"/>
  <c r="Q301" i="9" s="1"/>
  <c r="Y301" i="9" s="1"/>
  <c r="I305" i="9"/>
  <c r="Q305" i="9" s="1"/>
  <c r="Y305" i="9" s="1"/>
  <c r="I309" i="9"/>
  <c r="Q309" i="9" s="1"/>
  <c r="Y309" i="9" s="1"/>
  <c r="I313" i="9"/>
  <c r="Q313" i="9" s="1"/>
  <c r="Y313" i="9" s="1"/>
  <c r="I317" i="9"/>
  <c r="Q317" i="9" s="1"/>
  <c r="Y317" i="9" s="1"/>
  <c r="I321" i="9"/>
  <c r="Q321" i="9" s="1"/>
  <c r="Y321" i="9" s="1"/>
  <c r="I325" i="9"/>
  <c r="Q325" i="9" s="1"/>
  <c r="Y325" i="9" s="1"/>
  <c r="I329" i="9"/>
  <c r="Q329" i="9" s="1"/>
  <c r="Y329" i="9" s="1"/>
  <c r="I333" i="9"/>
  <c r="Q333" i="9" s="1"/>
  <c r="Y333" i="9" s="1"/>
  <c r="I337" i="9"/>
  <c r="Q337" i="9" s="1"/>
  <c r="Y337" i="9" s="1"/>
  <c r="I341" i="9"/>
  <c r="Q341" i="9" s="1"/>
  <c r="Y341" i="9" s="1"/>
  <c r="I345" i="9"/>
  <c r="Q345" i="9" s="1"/>
  <c r="Y345" i="9" s="1"/>
  <c r="I349" i="9"/>
  <c r="Q349" i="9" s="1"/>
  <c r="Y349" i="9" s="1"/>
  <c r="I353" i="9"/>
  <c r="Q353" i="9" s="1"/>
  <c r="Y353" i="9" s="1"/>
  <c r="I357" i="9"/>
  <c r="Q357" i="9" s="1"/>
  <c r="Y357" i="9" s="1"/>
  <c r="I361" i="9"/>
  <c r="Q361" i="9" s="1"/>
  <c r="Y361" i="9" s="1"/>
  <c r="I365" i="9"/>
  <c r="Q365" i="9" s="1"/>
  <c r="Y365" i="9" s="1"/>
  <c r="I369" i="9"/>
  <c r="Q369" i="9" s="1"/>
  <c r="Y369" i="9" s="1"/>
  <c r="I108" i="9"/>
  <c r="Q108" i="9" s="1"/>
  <c r="Y108" i="9" s="1"/>
  <c r="I200" i="9"/>
  <c r="Q200" i="9" s="1"/>
  <c r="Y200" i="9" s="1"/>
  <c r="I217" i="9"/>
  <c r="Q217" i="9" s="1"/>
  <c r="Y217" i="9" s="1"/>
  <c r="I237" i="9"/>
  <c r="Q237" i="9" s="1"/>
  <c r="Y237" i="9" s="1"/>
  <c r="I258" i="9"/>
  <c r="Q258" i="9" s="1"/>
  <c r="Y258" i="9" s="1"/>
  <c r="I262" i="9"/>
  <c r="Q262" i="9" s="1"/>
  <c r="Y262" i="9" s="1"/>
  <c r="I266" i="9"/>
  <c r="Q266" i="9" s="1"/>
  <c r="Y266" i="9" s="1"/>
  <c r="I270" i="9"/>
  <c r="Q270" i="9" s="1"/>
  <c r="Y270" i="9" s="1"/>
  <c r="I274" i="9"/>
  <c r="Q274" i="9" s="1"/>
  <c r="Y274" i="9" s="1"/>
  <c r="I278" i="9"/>
  <c r="Q278" i="9" s="1"/>
  <c r="Y278" i="9" s="1"/>
  <c r="I282" i="9"/>
  <c r="Q282" i="9" s="1"/>
  <c r="Y282" i="9" s="1"/>
  <c r="I286" i="9"/>
  <c r="Q286" i="9" s="1"/>
  <c r="Y286" i="9" s="1"/>
  <c r="I290" i="9"/>
  <c r="Q290" i="9" s="1"/>
  <c r="Y290" i="9" s="1"/>
  <c r="I294" i="9"/>
  <c r="Q294" i="9" s="1"/>
  <c r="Y294" i="9" s="1"/>
  <c r="I298" i="9"/>
  <c r="Q298" i="9" s="1"/>
  <c r="Y298" i="9" s="1"/>
  <c r="I302" i="9"/>
  <c r="Q302" i="9" s="1"/>
  <c r="Y302" i="9" s="1"/>
  <c r="I306" i="9"/>
  <c r="Q306" i="9" s="1"/>
  <c r="Y306" i="9" s="1"/>
  <c r="I310" i="9"/>
  <c r="Q310" i="9" s="1"/>
  <c r="Y310" i="9" s="1"/>
  <c r="I314" i="9"/>
  <c r="Q314" i="9" s="1"/>
  <c r="Y314" i="9" s="1"/>
  <c r="I318" i="9"/>
  <c r="Q318" i="9" s="1"/>
  <c r="Y318" i="9" s="1"/>
  <c r="I322" i="9"/>
  <c r="Q322" i="9" s="1"/>
  <c r="Y322" i="9" s="1"/>
  <c r="I326" i="9"/>
  <c r="Q326" i="9" s="1"/>
  <c r="Y326" i="9" s="1"/>
  <c r="I330" i="9"/>
  <c r="Q330" i="9" s="1"/>
  <c r="Y330" i="9" s="1"/>
  <c r="I334" i="9"/>
  <c r="Q334" i="9" s="1"/>
  <c r="Y334" i="9" s="1"/>
  <c r="I338" i="9"/>
  <c r="Q338" i="9" s="1"/>
  <c r="Y338" i="9" s="1"/>
  <c r="I342" i="9"/>
  <c r="Q342" i="9" s="1"/>
  <c r="Y342" i="9" s="1"/>
  <c r="I346" i="9"/>
  <c r="Q346" i="9" s="1"/>
  <c r="Y346" i="9" s="1"/>
  <c r="I350" i="9"/>
  <c r="Q350" i="9" s="1"/>
  <c r="Y350" i="9" s="1"/>
  <c r="I354" i="9"/>
  <c r="Q354" i="9" s="1"/>
  <c r="Y354" i="9" s="1"/>
  <c r="I358" i="9"/>
  <c r="Q358" i="9" s="1"/>
  <c r="Y358" i="9" s="1"/>
  <c r="I362" i="9"/>
  <c r="Q362" i="9" s="1"/>
  <c r="Y362" i="9" s="1"/>
  <c r="I366" i="9"/>
  <c r="Q366" i="9" s="1"/>
  <c r="Y366" i="9" s="1"/>
  <c r="I370" i="9"/>
  <c r="Q370" i="9" s="1"/>
  <c r="Y370" i="9" s="1"/>
  <c r="I93" i="9"/>
  <c r="Q93" i="9" s="1"/>
  <c r="Y93" i="9" s="1"/>
  <c r="I188" i="9"/>
  <c r="Q188" i="9" s="1"/>
  <c r="Y188" i="9" s="1"/>
  <c r="I215" i="9"/>
  <c r="Q215" i="9" s="1"/>
  <c r="Y215" i="9" s="1"/>
  <c r="I232" i="9"/>
  <c r="Q232" i="9" s="1"/>
  <c r="Y232" i="9" s="1"/>
  <c r="I245" i="9"/>
  <c r="Q245" i="9" s="1"/>
  <c r="Y245" i="9" s="1"/>
  <c r="I255" i="9"/>
  <c r="Q255" i="9" s="1"/>
  <c r="Y255" i="9" s="1"/>
  <c r="I256" i="9"/>
  <c r="Q256" i="9" s="1"/>
  <c r="Y256" i="9" s="1"/>
  <c r="I260" i="9"/>
  <c r="Q260" i="9" s="1"/>
  <c r="Y260" i="9" s="1"/>
  <c r="I264" i="9"/>
  <c r="Q264" i="9" s="1"/>
  <c r="Y264" i="9" s="1"/>
  <c r="I268" i="9"/>
  <c r="Q268" i="9" s="1"/>
  <c r="Y268" i="9" s="1"/>
  <c r="I272" i="9"/>
  <c r="Q272" i="9" s="1"/>
  <c r="Y272" i="9" s="1"/>
  <c r="I276" i="9"/>
  <c r="Q276" i="9" s="1"/>
  <c r="Y276" i="9" s="1"/>
  <c r="I280" i="9"/>
  <c r="Q280" i="9" s="1"/>
  <c r="Y280" i="9" s="1"/>
  <c r="I284" i="9"/>
  <c r="Q284" i="9" s="1"/>
  <c r="Y284" i="9" s="1"/>
  <c r="I288" i="9"/>
  <c r="Q288" i="9" s="1"/>
  <c r="Y288" i="9" s="1"/>
  <c r="I292" i="9"/>
  <c r="Q292" i="9" s="1"/>
  <c r="Y292" i="9" s="1"/>
  <c r="I296" i="9"/>
  <c r="Q296" i="9" s="1"/>
  <c r="Y296" i="9" s="1"/>
  <c r="I300" i="9"/>
  <c r="Q300" i="9" s="1"/>
  <c r="Y300" i="9" s="1"/>
  <c r="I304" i="9"/>
  <c r="Q304" i="9" s="1"/>
  <c r="Y304" i="9" s="1"/>
  <c r="I308" i="9"/>
  <c r="Q308" i="9" s="1"/>
  <c r="Y308" i="9" s="1"/>
  <c r="I312" i="9"/>
  <c r="Q312" i="9" s="1"/>
  <c r="Y312" i="9" s="1"/>
  <c r="I316" i="9"/>
  <c r="Q316" i="9" s="1"/>
  <c r="Y316" i="9" s="1"/>
  <c r="I320" i="9"/>
  <c r="Q320" i="9" s="1"/>
  <c r="Y320" i="9" s="1"/>
  <c r="I324" i="9"/>
  <c r="Q324" i="9" s="1"/>
  <c r="Y324" i="9" s="1"/>
  <c r="I328" i="9"/>
  <c r="Q328" i="9" s="1"/>
  <c r="Y328" i="9" s="1"/>
  <c r="I332" i="9"/>
  <c r="Q332" i="9" s="1"/>
  <c r="Y332" i="9" s="1"/>
  <c r="I336" i="9"/>
  <c r="Q336" i="9" s="1"/>
  <c r="Y336" i="9" s="1"/>
  <c r="I340" i="9"/>
  <c r="Q340" i="9" s="1"/>
  <c r="Y340" i="9" s="1"/>
  <c r="I344" i="9"/>
  <c r="Q344" i="9" s="1"/>
  <c r="Y344" i="9" s="1"/>
  <c r="I348" i="9"/>
  <c r="Q348" i="9" s="1"/>
  <c r="Y348" i="9" s="1"/>
  <c r="I352" i="9"/>
  <c r="Q352" i="9" s="1"/>
  <c r="Y352" i="9" s="1"/>
  <c r="I356" i="9"/>
  <c r="Q356" i="9" s="1"/>
  <c r="Y356" i="9" s="1"/>
  <c r="I360" i="9"/>
  <c r="Q360" i="9" s="1"/>
  <c r="Y360" i="9" s="1"/>
  <c r="I364" i="9"/>
  <c r="Q364" i="9" s="1"/>
  <c r="Y364" i="9" s="1"/>
  <c r="I368" i="9"/>
  <c r="Q368" i="9" s="1"/>
  <c r="Y368" i="9" s="1"/>
  <c r="I241" i="9"/>
  <c r="Q241" i="9" s="1"/>
  <c r="Y241" i="9" s="1"/>
  <c r="I263" i="9"/>
  <c r="Q263" i="9" s="1"/>
  <c r="Y263" i="9" s="1"/>
  <c r="I279" i="9"/>
  <c r="Q279" i="9" s="1"/>
  <c r="Y279" i="9" s="1"/>
  <c r="I295" i="9"/>
  <c r="Q295" i="9" s="1"/>
  <c r="Y295" i="9" s="1"/>
  <c r="I311" i="9"/>
  <c r="Q311" i="9" s="1"/>
  <c r="Y311" i="9" s="1"/>
  <c r="I327" i="9"/>
  <c r="Q327" i="9" s="1"/>
  <c r="Y327" i="9" s="1"/>
  <c r="I343" i="9"/>
  <c r="Q343" i="9" s="1"/>
  <c r="Y343" i="9" s="1"/>
  <c r="I359" i="9"/>
  <c r="Q359" i="9" s="1"/>
  <c r="Y359" i="9" s="1"/>
  <c r="I375" i="9"/>
  <c r="Q375" i="9" s="1"/>
  <c r="Y375" i="9" s="1"/>
  <c r="I379" i="9"/>
  <c r="Q379" i="9" s="1"/>
  <c r="Y379" i="9" s="1"/>
  <c r="I383" i="9"/>
  <c r="Q383" i="9" s="1"/>
  <c r="Y383" i="9" s="1"/>
  <c r="I387" i="9"/>
  <c r="Q387" i="9" s="1"/>
  <c r="Y387" i="9" s="1"/>
  <c r="I391" i="9"/>
  <c r="Q391" i="9" s="1"/>
  <c r="Y391" i="9" s="1"/>
  <c r="I395" i="9"/>
  <c r="Q395" i="9" s="1"/>
  <c r="Y395" i="9" s="1"/>
  <c r="I399" i="9"/>
  <c r="Q399" i="9" s="1"/>
  <c r="Y399" i="9" s="1"/>
  <c r="I403" i="9"/>
  <c r="Q403" i="9" s="1"/>
  <c r="Y403" i="9" s="1"/>
  <c r="I407" i="9"/>
  <c r="Q407" i="9" s="1"/>
  <c r="Y407" i="9" s="1"/>
  <c r="I411" i="9"/>
  <c r="Q411" i="9" s="1"/>
  <c r="Y411" i="9" s="1"/>
  <c r="I415" i="9"/>
  <c r="Q415" i="9" s="1"/>
  <c r="Y415" i="9" s="1"/>
  <c r="I419" i="9"/>
  <c r="Q419" i="9" s="1"/>
  <c r="Y419" i="9" s="1"/>
  <c r="I423" i="9"/>
  <c r="Q423" i="9" s="1"/>
  <c r="Y423" i="9" s="1"/>
  <c r="I427" i="9"/>
  <c r="Q427" i="9" s="1"/>
  <c r="Y427" i="9" s="1"/>
  <c r="I431" i="9"/>
  <c r="Q431" i="9" s="1"/>
  <c r="Y431" i="9" s="1"/>
  <c r="I435" i="9"/>
  <c r="Q435" i="9" s="1"/>
  <c r="Y435" i="9" s="1"/>
  <c r="I439" i="9"/>
  <c r="Q439" i="9" s="1"/>
  <c r="Y439" i="9" s="1"/>
  <c r="I443" i="9"/>
  <c r="Q443" i="9" s="1"/>
  <c r="Y443" i="9" s="1"/>
  <c r="I447" i="9"/>
  <c r="Q447" i="9" s="1"/>
  <c r="Y447" i="9" s="1"/>
  <c r="I451" i="9"/>
  <c r="Q451" i="9" s="1"/>
  <c r="Y451" i="9" s="1"/>
  <c r="I455" i="9"/>
  <c r="Q455" i="9" s="1"/>
  <c r="Y455" i="9" s="1"/>
  <c r="I459" i="9"/>
  <c r="Q459" i="9" s="1"/>
  <c r="Y459" i="9" s="1"/>
  <c r="I463" i="9"/>
  <c r="Q463" i="9" s="1"/>
  <c r="Y463" i="9" s="1"/>
  <c r="I467" i="9"/>
  <c r="Q467" i="9" s="1"/>
  <c r="Y467" i="9" s="1"/>
  <c r="I471" i="9"/>
  <c r="Q471" i="9" s="1"/>
  <c r="Y471" i="9" s="1"/>
  <c r="I231" i="9"/>
  <c r="Q231" i="9" s="1"/>
  <c r="Y231" i="9" s="1"/>
  <c r="I267" i="9"/>
  <c r="Q267" i="9" s="1"/>
  <c r="Y267" i="9" s="1"/>
  <c r="I283" i="9"/>
  <c r="Q283" i="9" s="1"/>
  <c r="Y283" i="9" s="1"/>
  <c r="I299" i="9"/>
  <c r="Q299" i="9" s="1"/>
  <c r="Y299" i="9" s="1"/>
  <c r="I315" i="9"/>
  <c r="Q315" i="9" s="1"/>
  <c r="Y315" i="9" s="1"/>
  <c r="I331" i="9"/>
  <c r="Q331" i="9" s="1"/>
  <c r="Y331" i="9" s="1"/>
  <c r="I347" i="9"/>
  <c r="Q347" i="9" s="1"/>
  <c r="Y347" i="9" s="1"/>
  <c r="I363" i="9"/>
  <c r="Q363" i="9" s="1"/>
  <c r="Y363" i="9" s="1"/>
  <c r="I372" i="9"/>
  <c r="Q372" i="9" s="1"/>
  <c r="Y372" i="9" s="1"/>
  <c r="I376" i="9"/>
  <c r="Q376" i="9" s="1"/>
  <c r="Y376" i="9" s="1"/>
  <c r="I380" i="9"/>
  <c r="Q380" i="9" s="1"/>
  <c r="Y380" i="9" s="1"/>
  <c r="I384" i="9"/>
  <c r="Q384" i="9" s="1"/>
  <c r="Y384" i="9" s="1"/>
  <c r="I388" i="9"/>
  <c r="Q388" i="9" s="1"/>
  <c r="Y388" i="9" s="1"/>
  <c r="I392" i="9"/>
  <c r="Q392" i="9" s="1"/>
  <c r="Y392" i="9" s="1"/>
  <c r="I396" i="9"/>
  <c r="Q396" i="9" s="1"/>
  <c r="Y396" i="9" s="1"/>
  <c r="I400" i="9"/>
  <c r="Q400" i="9" s="1"/>
  <c r="Y400" i="9" s="1"/>
  <c r="I404" i="9"/>
  <c r="Q404" i="9" s="1"/>
  <c r="Y404" i="9" s="1"/>
  <c r="I408" i="9"/>
  <c r="Q408" i="9" s="1"/>
  <c r="Y408" i="9" s="1"/>
  <c r="I412" i="9"/>
  <c r="Q412" i="9" s="1"/>
  <c r="Y412" i="9" s="1"/>
  <c r="I416" i="9"/>
  <c r="Q416" i="9" s="1"/>
  <c r="Y416" i="9" s="1"/>
  <c r="I420" i="9"/>
  <c r="Q420" i="9" s="1"/>
  <c r="Y420" i="9" s="1"/>
  <c r="I424" i="9"/>
  <c r="Q424" i="9" s="1"/>
  <c r="Y424" i="9" s="1"/>
  <c r="I428" i="9"/>
  <c r="Q428" i="9" s="1"/>
  <c r="Y428" i="9" s="1"/>
  <c r="I432" i="9"/>
  <c r="Q432" i="9" s="1"/>
  <c r="Y432" i="9" s="1"/>
  <c r="I436" i="9"/>
  <c r="Q436" i="9" s="1"/>
  <c r="Y436" i="9" s="1"/>
  <c r="I440" i="9"/>
  <c r="Q440" i="9" s="1"/>
  <c r="Y440" i="9" s="1"/>
  <c r="I444" i="9"/>
  <c r="Q444" i="9" s="1"/>
  <c r="Y444" i="9" s="1"/>
  <c r="I448" i="9"/>
  <c r="Q448" i="9" s="1"/>
  <c r="Y448" i="9" s="1"/>
  <c r="I452" i="9"/>
  <c r="Q452" i="9" s="1"/>
  <c r="Y452" i="9" s="1"/>
  <c r="I456" i="9"/>
  <c r="Q456" i="9" s="1"/>
  <c r="Y456" i="9" s="1"/>
  <c r="I460" i="9"/>
  <c r="Q460" i="9" s="1"/>
  <c r="Y460" i="9" s="1"/>
  <c r="I464" i="9"/>
  <c r="Q464" i="9" s="1"/>
  <c r="Y464" i="9" s="1"/>
  <c r="I468" i="9"/>
  <c r="Q468" i="9" s="1"/>
  <c r="Y468" i="9" s="1"/>
  <c r="I472" i="9"/>
  <c r="Q472" i="9" s="1"/>
  <c r="Y472" i="9" s="1"/>
  <c r="I259" i="9"/>
  <c r="Q259" i="9" s="1"/>
  <c r="Y259" i="9" s="1"/>
  <c r="I275" i="9"/>
  <c r="Q275" i="9" s="1"/>
  <c r="Y275" i="9" s="1"/>
  <c r="I291" i="9"/>
  <c r="Q291" i="9" s="1"/>
  <c r="Y291" i="9" s="1"/>
  <c r="I307" i="9"/>
  <c r="Q307" i="9" s="1"/>
  <c r="Y307" i="9" s="1"/>
  <c r="I323" i="9"/>
  <c r="Q323" i="9" s="1"/>
  <c r="Y323" i="9" s="1"/>
  <c r="I339" i="9"/>
  <c r="Q339" i="9" s="1"/>
  <c r="Y339" i="9" s="1"/>
  <c r="I355" i="9"/>
  <c r="Q355" i="9" s="1"/>
  <c r="Y355" i="9" s="1"/>
  <c r="I371" i="9"/>
  <c r="Q371" i="9" s="1"/>
  <c r="Y371" i="9" s="1"/>
  <c r="I374" i="9"/>
  <c r="Q374" i="9" s="1"/>
  <c r="Y374" i="9" s="1"/>
  <c r="I378" i="9"/>
  <c r="Q378" i="9" s="1"/>
  <c r="Y378" i="9" s="1"/>
  <c r="I382" i="9"/>
  <c r="Q382" i="9" s="1"/>
  <c r="Y382" i="9" s="1"/>
  <c r="I386" i="9"/>
  <c r="Q386" i="9" s="1"/>
  <c r="Y386" i="9" s="1"/>
  <c r="I390" i="9"/>
  <c r="Q390" i="9" s="1"/>
  <c r="Y390" i="9" s="1"/>
  <c r="I394" i="9"/>
  <c r="Q394" i="9" s="1"/>
  <c r="Y394" i="9" s="1"/>
  <c r="I398" i="9"/>
  <c r="Q398" i="9" s="1"/>
  <c r="Y398" i="9" s="1"/>
  <c r="I402" i="9"/>
  <c r="Q402" i="9" s="1"/>
  <c r="Y402" i="9" s="1"/>
  <c r="I406" i="9"/>
  <c r="Q406" i="9" s="1"/>
  <c r="Y406" i="9" s="1"/>
  <c r="I410" i="9"/>
  <c r="Q410" i="9" s="1"/>
  <c r="Y410" i="9" s="1"/>
  <c r="I414" i="9"/>
  <c r="Q414" i="9" s="1"/>
  <c r="Y414" i="9" s="1"/>
  <c r="I418" i="9"/>
  <c r="Q418" i="9" s="1"/>
  <c r="Y418" i="9" s="1"/>
  <c r="I422" i="9"/>
  <c r="Q422" i="9" s="1"/>
  <c r="Y422" i="9" s="1"/>
  <c r="I426" i="9"/>
  <c r="Q426" i="9" s="1"/>
  <c r="Y426" i="9" s="1"/>
  <c r="I430" i="9"/>
  <c r="Q430" i="9" s="1"/>
  <c r="Y430" i="9" s="1"/>
  <c r="I434" i="9"/>
  <c r="Q434" i="9" s="1"/>
  <c r="Y434" i="9" s="1"/>
  <c r="I438" i="9"/>
  <c r="Q438" i="9" s="1"/>
  <c r="Y438" i="9" s="1"/>
  <c r="I442" i="9"/>
  <c r="Q442" i="9" s="1"/>
  <c r="Y442" i="9" s="1"/>
  <c r="I446" i="9"/>
  <c r="Q446" i="9" s="1"/>
  <c r="Y446" i="9" s="1"/>
  <c r="I450" i="9"/>
  <c r="Q450" i="9" s="1"/>
  <c r="Y450" i="9" s="1"/>
  <c r="I454" i="9"/>
  <c r="Q454" i="9" s="1"/>
  <c r="Y454" i="9" s="1"/>
  <c r="I458" i="9"/>
  <c r="Q458" i="9" s="1"/>
  <c r="Y458" i="9" s="1"/>
  <c r="I462" i="9"/>
  <c r="Q462" i="9" s="1"/>
  <c r="Y462" i="9" s="1"/>
  <c r="I466" i="9"/>
  <c r="Q466" i="9" s="1"/>
  <c r="Y466" i="9" s="1"/>
  <c r="I470" i="9"/>
  <c r="Q470" i="9" s="1"/>
  <c r="Y470" i="9" s="1"/>
  <c r="I474" i="9"/>
  <c r="Q474" i="9" s="1"/>
  <c r="Y474" i="9" s="1"/>
  <c r="I201" i="9"/>
  <c r="Q201" i="9" s="1"/>
  <c r="Y201" i="9" s="1"/>
  <c r="I319" i="9"/>
  <c r="Q319" i="9" s="1"/>
  <c r="Y319" i="9" s="1"/>
  <c r="I381" i="9"/>
  <c r="Q381" i="9" s="1"/>
  <c r="Y381" i="9" s="1"/>
  <c r="I397" i="9"/>
  <c r="Q397" i="9" s="1"/>
  <c r="Y397" i="9" s="1"/>
  <c r="I413" i="9"/>
  <c r="Q413" i="9" s="1"/>
  <c r="Y413" i="9" s="1"/>
  <c r="I429" i="9"/>
  <c r="Q429" i="9" s="1"/>
  <c r="Y429" i="9" s="1"/>
  <c r="I445" i="9"/>
  <c r="Q445" i="9" s="1"/>
  <c r="Y445" i="9" s="1"/>
  <c r="I461" i="9"/>
  <c r="Q461" i="9" s="1"/>
  <c r="Y461" i="9" s="1"/>
  <c r="I475" i="9"/>
  <c r="Q475" i="9" s="1"/>
  <c r="Y475" i="9" s="1"/>
  <c r="I479" i="9"/>
  <c r="Q479" i="9" s="1"/>
  <c r="Y479" i="9" s="1"/>
  <c r="I483" i="9"/>
  <c r="Q483" i="9" s="1"/>
  <c r="Y483" i="9" s="1"/>
  <c r="I487" i="9"/>
  <c r="Q487" i="9" s="1"/>
  <c r="Y487" i="9" s="1"/>
  <c r="I491" i="9"/>
  <c r="Q491" i="9" s="1"/>
  <c r="Y491" i="9" s="1"/>
  <c r="I495" i="9"/>
  <c r="Q495" i="9" s="1"/>
  <c r="Y495" i="9" s="1"/>
  <c r="I499" i="9"/>
  <c r="Q499" i="9" s="1"/>
  <c r="Y499" i="9" s="1"/>
  <c r="I503" i="9"/>
  <c r="Q503" i="9" s="1"/>
  <c r="Y503" i="9" s="1"/>
  <c r="I507" i="9"/>
  <c r="Q507" i="9" s="1"/>
  <c r="Y507" i="9" s="1"/>
  <c r="I511" i="9"/>
  <c r="Q511" i="9" s="1"/>
  <c r="Y511" i="9" s="1"/>
  <c r="I515" i="9"/>
  <c r="Q515" i="9" s="1"/>
  <c r="Y515" i="9" s="1"/>
  <c r="I519" i="9"/>
  <c r="Q519" i="9" s="1"/>
  <c r="Y519" i="9" s="1"/>
  <c r="I523" i="9"/>
  <c r="Q523" i="9" s="1"/>
  <c r="Y523" i="9" s="1"/>
  <c r="I527" i="9"/>
  <c r="Q527" i="9" s="1"/>
  <c r="Y527" i="9" s="1"/>
  <c r="I531" i="9"/>
  <c r="Q531" i="9" s="1"/>
  <c r="Y531" i="9" s="1"/>
  <c r="I535" i="9"/>
  <c r="Q535" i="9" s="1"/>
  <c r="Y535" i="9" s="1"/>
  <c r="I539" i="9"/>
  <c r="Q539" i="9" s="1"/>
  <c r="Y539" i="9" s="1"/>
  <c r="I543" i="9"/>
  <c r="Q543" i="9" s="1"/>
  <c r="Y543" i="9" s="1"/>
  <c r="I547" i="9"/>
  <c r="Q547" i="9" s="1"/>
  <c r="Y547" i="9" s="1"/>
  <c r="I551" i="9"/>
  <c r="Q551" i="9" s="1"/>
  <c r="Y551" i="9" s="1"/>
  <c r="I555" i="9"/>
  <c r="Q555" i="9" s="1"/>
  <c r="Y555" i="9" s="1"/>
  <c r="I389" i="9"/>
  <c r="Q389" i="9" s="1"/>
  <c r="Y389" i="9" s="1"/>
  <c r="I421" i="9"/>
  <c r="Q421" i="9" s="1"/>
  <c r="Y421" i="9" s="1"/>
  <c r="I469" i="9"/>
  <c r="Q469" i="9" s="1"/>
  <c r="Y469" i="9" s="1"/>
  <c r="I477" i="9"/>
  <c r="Q477" i="9" s="1"/>
  <c r="Y477" i="9" s="1"/>
  <c r="I481" i="9"/>
  <c r="Q481" i="9" s="1"/>
  <c r="Y481" i="9" s="1"/>
  <c r="I497" i="9"/>
  <c r="Q497" i="9" s="1"/>
  <c r="Y497" i="9" s="1"/>
  <c r="I517" i="9"/>
  <c r="Q517" i="9" s="1"/>
  <c r="Y517" i="9" s="1"/>
  <c r="I521" i="9"/>
  <c r="Q521" i="9" s="1"/>
  <c r="Y521" i="9" s="1"/>
  <c r="I525" i="9"/>
  <c r="Q525" i="9" s="1"/>
  <c r="Y525" i="9" s="1"/>
  <c r="I549" i="9"/>
  <c r="Q549" i="9" s="1"/>
  <c r="Y549" i="9" s="1"/>
  <c r="I553" i="9"/>
  <c r="Q553" i="9" s="1"/>
  <c r="Y553" i="9" s="1"/>
  <c r="I557" i="9"/>
  <c r="Q557" i="9" s="1"/>
  <c r="Y557" i="9" s="1"/>
  <c r="I271" i="9"/>
  <c r="Q271" i="9" s="1"/>
  <c r="Y271" i="9" s="1"/>
  <c r="I335" i="9"/>
  <c r="Q335" i="9" s="1"/>
  <c r="Y335" i="9" s="1"/>
  <c r="I385" i="9"/>
  <c r="Q385" i="9" s="1"/>
  <c r="Y385" i="9" s="1"/>
  <c r="I401" i="9"/>
  <c r="Q401" i="9" s="1"/>
  <c r="Y401" i="9" s="1"/>
  <c r="I417" i="9"/>
  <c r="Q417" i="9" s="1"/>
  <c r="Y417" i="9" s="1"/>
  <c r="I433" i="9"/>
  <c r="Q433" i="9" s="1"/>
  <c r="Y433" i="9" s="1"/>
  <c r="I449" i="9"/>
  <c r="Q449" i="9" s="1"/>
  <c r="Y449" i="9" s="1"/>
  <c r="I465" i="9"/>
  <c r="Q465" i="9" s="1"/>
  <c r="Y465" i="9" s="1"/>
  <c r="I476" i="9"/>
  <c r="Q476" i="9" s="1"/>
  <c r="Y476" i="9" s="1"/>
  <c r="I480" i="9"/>
  <c r="Q480" i="9" s="1"/>
  <c r="Y480" i="9" s="1"/>
  <c r="I484" i="9"/>
  <c r="Q484" i="9" s="1"/>
  <c r="Y484" i="9" s="1"/>
  <c r="I488" i="9"/>
  <c r="Q488" i="9" s="1"/>
  <c r="Y488" i="9" s="1"/>
  <c r="I492" i="9"/>
  <c r="Q492" i="9" s="1"/>
  <c r="Y492" i="9" s="1"/>
  <c r="I496" i="9"/>
  <c r="Q496" i="9" s="1"/>
  <c r="Y496" i="9" s="1"/>
  <c r="I500" i="9"/>
  <c r="Q500" i="9" s="1"/>
  <c r="Y500" i="9" s="1"/>
  <c r="I504" i="9"/>
  <c r="Q504" i="9" s="1"/>
  <c r="Y504" i="9" s="1"/>
  <c r="I508" i="9"/>
  <c r="Q508" i="9" s="1"/>
  <c r="Y508" i="9" s="1"/>
  <c r="I512" i="9"/>
  <c r="Q512" i="9" s="1"/>
  <c r="Y512" i="9" s="1"/>
  <c r="I516" i="9"/>
  <c r="Q516" i="9" s="1"/>
  <c r="Y516" i="9" s="1"/>
  <c r="I520" i="9"/>
  <c r="Q520" i="9" s="1"/>
  <c r="Y520" i="9" s="1"/>
  <c r="I524" i="9"/>
  <c r="Q524" i="9" s="1"/>
  <c r="Y524" i="9" s="1"/>
  <c r="I528" i="9"/>
  <c r="Q528" i="9" s="1"/>
  <c r="Y528" i="9" s="1"/>
  <c r="I532" i="9"/>
  <c r="Q532" i="9" s="1"/>
  <c r="Y532" i="9" s="1"/>
  <c r="I536" i="9"/>
  <c r="Q536" i="9" s="1"/>
  <c r="Y536" i="9" s="1"/>
  <c r="I540" i="9"/>
  <c r="Q540" i="9" s="1"/>
  <c r="Y540" i="9" s="1"/>
  <c r="I544" i="9"/>
  <c r="Q544" i="9" s="1"/>
  <c r="Y544" i="9" s="1"/>
  <c r="I548" i="9"/>
  <c r="Q548" i="9" s="1"/>
  <c r="Y548" i="9" s="1"/>
  <c r="I552" i="9"/>
  <c r="Q552" i="9" s="1"/>
  <c r="Y552" i="9" s="1"/>
  <c r="I556" i="9"/>
  <c r="Q556" i="9" s="1"/>
  <c r="Y556" i="9" s="1"/>
  <c r="I485" i="9"/>
  <c r="Q485" i="9" s="1"/>
  <c r="Y485" i="9" s="1"/>
  <c r="I493" i="9"/>
  <c r="Q493" i="9" s="1"/>
  <c r="Y493" i="9" s="1"/>
  <c r="I505" i="9"/>
  <c r="Q505" i="9" s="1"/>
  <c r="Y505" i="9" s="1"/>
  <c r="I513" i="9"/>
  <c r="Q513" i="9" s="1"/>
  <c r="Y513" i="9" s="1"/>
  <c r="I529" i="9"/>
  <c r="Q529" i="9" s="1"/>
  <c r="Y529" i="9" s="1"/>
  <c r="I545" i="9"/>
  <c r="Q545" i="9" s="1"/>
  <c r="Y545" i="9" s="1"/>
  <c r="I303" i="9"/>
  <c r="Q303" i="9" s="1"/>
  <c r="Y303" i="9" s="1"/>
  <c r="I367" i="9"/>
  <c r="Q367" i="9" s="1"/>
  <c r="Y367" i="9" s="1"/>
  <c r="I377" i="9"/>
  <c r="Q377" i="9" s="1"/>
  <c r="Y377" i="9" s="1"/>
  <c r="I393" i="9"/>
  <c r="Q393" i="9" s="1"/>
  <c r="Y393" i="9" s="1"/>
  <c r="I409" i="9"/>
  <c r="Q409" i="9" s="1"/>
  <c r="Y409" i="9" s="1"/>
  <c r="I425" i="9"/>
  <c r="Q425" i="9" s="1"/>
  <c r="Y425" i="9" s="1"/>
  <c r="I441" i="9"/>
  <c r="Q441" i="9" s="1"/>
  <c r="Y441" i="9" s="1"/>
  <c r="I457" i="9"/>
  <c r="Q457" i="9" s="1"/>
  <c r="Y457" i="9" s="1"/>
  <c r="I473" i="9"/>
  <c r="Q473" i="9" s="1"/>
  <c r="Y473" i="9" s="1"/>
  <c r="I478" i="9"/>
  <c r="Q478" i="9" s="1"/>
  <c r="Y478" i="9" s="1"/>
  <c r="I482" i="9"/>
  <c r="Q482" i="9" s="1"/>
  <c r="Y482" i="9" s="1"/>
  <c r="I486" i="9"/>
  <c r="Q486" i="9" s="1"/>
  <c r="Y486" i="9" s="1"/>
  <c r="I490" i="9"/>
  <c r="Q490" i="9" s="1"/>
  <c r="Y490" i="9" s="1"/>
  <c r="I494" i="9"/>
  <c r="Q494" i="9" s="1"/>
  <c r="Y494" i="9" s="1"/>
  <c r="I498" i="9"/>
  <c r="Q498" i="9" s="1"/>
  <c r="Y498" i="9" s="1"/>
  <c r="I502" i="9"/>
  <c r="Q502" i="9" s="1"/>
  <c r="Y502" i="9" s="1"/>
  <c r="I506" i="9"/>
  <c r="Q506" i="9" s="1"/>
  <c r="Y506" i="9" s="1"/>
  <c r="I510" i="9"/>
  <c r="Q510" i="9" s="1"/>
  <c r="Y510" i="9" s="1"/>
  <c r="I514" i="9"/>
  <c r="Q514" i="9" s="1"/>
  <c r="Y514" i="9" s="1"/>
  <c r="I518" i="9"/>
  <c r="Q518" i="9" s="1"/>
  <c r="Y518" i="9" s="1"/>
  <c r="I522" i="9"/>
  <c r="Q522" i="9" s="1"/>
  <c r="Y522" i="9" s="1"/>
  <c r="I526" i="9"/>
  <c r="Q526" i="9" s="1"/>
  <c r="Y526" i="9" s="1"/>
  <c r="I530" i="9"/>
  <c r="Q530" i="9" s="1"/>
  <c r="Y530" i="9" s="1"/>
  <c r="I534" i="9"/>
  <c r="Q534" i="9" s="1"/>
  <c r="Y534" i="9" s="1"/>
  <c r="I538" i="9"/>
  <c r="Q538" i="9" s="1"/>
  <c r="Y538" i="9" s="1"/>
  <c r="I542" i="9"/>
  <c r="Q542" i="9" s="1"/>
  <c r="Y542" i="9" s="1"/>
  <c r="I546" i="9"/>
  <c r="Q546" i="9" s="1"/>
  <c r="Y546" i="9" s="1"/>
  <c r="I550" i="9"/>
  <c r="Q550" i="9" s="1"/>
  <c r="Y550" i="9" s="1"/>
  <c r="I554" i="9"/>
  <c r="Q554" i="9" s="1"/>
  <c r="Y554" i="9" s="1"/>
  <c r="I287" i="9"/>
  <c r="Q287" i="9" s="1"/>
  <c r="Y287" i="9" s="1"/>
  <c r="I351" i="9"/>
  <c r="Q351" i="9" s="1"/>
  <c r="Y351" i="9" s="1"/>
  <c r="I373" i="9"/>
  <c r="Q373" i="9" s="1"/>
  <c r="Y373" i="9" s="1"/>
  <c r="I405" i="9"/>
  <c r="Q405" i="9" s="1"/>
  <c r="Y405" i="9" s="1"/>
  <c r="I437" i="9"/>
  <c r="Q437" i="9" s="1"/>
  <c r="Y437" i="9" s="1"/>
  <c r="I453" i="9"/>
  <c r="Q453" i="9" s="1"/>
  <c r="Y453" i="9" s="1"/>
  <c r="I489" i="9"/>
  <c r="Q489" i="9" s="1"/>
  <c r="Y489" i="9" s="1"/>
  <c r="I501" i="9"/>
  <c r="Q501" i="9" s="1"/>
  <c r="Y501" i="9" s="1"/>
  <c r="I509" i="9"/>
  <c r="Q509" i="9" s="1"/>
  <c r="Y509" i="9" s="1"/>
  <c r="I533" i="9"/>
  <c r="Q533" i="9" s="1"/>
  <c r="Y533" i="9" s="1"/>
  <c r="I537" i="9"/>
  <c r="Q537" i="9" s="1"/>
  <c r="Y537" i="9" s="1"/>
  <c r="I541" i="9"/>
  <c r="Q541" i="9" s="1"/>
  <c r="Y541" i="9" s="1"/>
  <c r="I82" i="9"/>
  <c r="Q82" i="9" s="1"/>
  <c r="Y82" i="9" s="1"/>
  <c r="I66" i="9"/>
  <c r="Q66" i="9" s="1"/>
  <c r="Y66" i="9" s="1"/>
  <c r="I81" i="9"/>
  <c r="Q81" i="9" s="1"/>
  <c r="Y81" i="9" s="1"/>
  <c r="I65" i="9"/>
  <c r="Q65" i="9" s="1"/>
  <c r="Y65" i="9" s="1"/>
  <c r="I73" i="9"/>
  <c r="Q73" i="9" s="1"/>
  <c r="Y73" i="9" s="1"/>
  <c r="I67" i="9"/>
  <c r="Q67" i="9" s="1"/>
  <c r="Y67" i="9" s="1"/>
  <c r="I78" i="9"/>
  <c r="Q78" i="9" s="1"/>
  <c r="Y78" i="9" s="1"/>
  <c r="I62" i="9"/>
  <c r="Q62" i="9" s="1"/>
  <c r="Y62" i="9" s="1"/>
  <c r="I77" i="9"/>
  <c r="Q77" i="9" s="1"/>
  <c r="Y77" i="9" s="1"/>
  <c r="I61" i="9"/>
  <c r="Q61" i="9" s="1"/>
  <c r="Y61" i="9" s="1"/>
  <c r="I59" i="9"/>
  <c r="Q59" i="9" s="1"/>
  <c r="Y59" i="9" s="1"/>
  <c r="I74" i="9"/>
  <c r="Q74" i="9" s="1"/>
  <c r="Y74" i="9" s="1"/>
  <c r="I70" i="9"/>
  <c r="Q70" i="9" s="1"/>
  <c r="Y70" i="9" s="1"/>
  <c r="I69" i="9"/>
  <c r="Q69" i="9" s="1"/>
  <c r="Y69" i="9" s="1"/>
  <c r="G65" i="9"/>
  <c r="O65" i="9" s="1"/>
  <c r="W65" i="9" s="1"/>
  <c r="G69" i="9"/>
  <c r="O69" i="9" s="1"/>
  <c r="W69" i="9" s="1"/>
  <c r="G77" i="9"/>
  <c r="O77" i="9" s="1"/>
  <c r="W77" i="9" s="1"/>
  <c r="G85" i="9"/>
  <c r="O85" i="9" s="1"/>
  <c r="W85" i="9" s="1"/>
  <c r="G89" i="9"/>
  <c r="O89" i="9" s="1"/>
  <c r="W89" i="9" s="1"/>
  <c r="G93" i="9"/>
  <c r="O93" i="9" s="1"/>
  <c r="W93" i="9" s="1"/>
  <c r="G97" i="9"/>
  <c r="O97" i="9" s="1"/>
  <c r="W97" i="9" s="1"/>
  <c r="G101" i="9"/>
  <c r="O101" i="9" s="1"/>
  <c r="W101" i="9" s="1"/>
  <c r="G105" i="9"/>
  <c r="O105" i="9" s="1"/>
  <c r="W105" i="9" s="1"/>
  <c r="G109" i="9"/>
  <c r="O109" i="9" s="1"/>
  <c r="W109" i="9" s="1"/>
  <c r="G113" i="9"/>
  <c r="O113" i="9" s="1"/>
  <c r="W113" i="9" s="1"/>
  <c r="G117" i="9"/>
  <c r="O117" i="9" s="1"/>
  <c r="W117" i="9" s="1"/>
  <c r="G121" i="9"/>
  <c r="O121" i="9" s="1"/>
  <c r="W121" i="9" s="1"/>
  <c r="G125" i="9"/>
  <c r="O125" i="9" s="1"/>
  <c r="W125" i="9" s="1"/>
  <c r="G129" i="9"/>
  <c r="O129" i="9" s="1"/>
  <c r="W129" i="9" s="1"/>
  <c r="G133" i="9"/>
  <c r="O133" i="9" s="1"/>
  <c r="W133" i="9" s="1"/>
  <c r="G137" i="9"/>
  <c r="O137" i="9" s="1"/>
  <c r="W137" i="9" s="1"/>
  <c r="G66" i="9"/>
  <c r="O66" i="9" s="1"/>
  <c r="W66" i="9" s="1"/>
  <c r="G73" i="9"/>
  <c r="O73" i="9" s="1"/>
  <c r="W73" i="9" s="1"/>
  <c r="G81" i="9"/>
  <c r="O81" i="9" s="1"/>
  <c r="W81" i="9" s="1"/>
  <c r="G62" i="9"/>
  <c r="O62" i="9" s="1"/>
  <c r="W62" i="9" s="1"/>
  <c r="G70" i="9"/>
  <c r="O70" i="9" s="1"/>
  <c r="W70" i="9" s="1"/>
  <c r="G78" i="9"/>
  <c r="O78" i="9" s="1"/>
  <c r="W78" i="9" s="1"/>
  <c r="G84" i="9"/>
  <c r="O84" i="9" s="1"/>
  <c r="W84" i="9" s="1"/>
  <c r="G88" i="9"/>
  <c r="O88" i="9" s="1"/>
  <c r="W88" i="9" s="1"/>
  <c r="G92" i="9"/>
  <c r="O92" i="9" s="1"/>
  <c r="W92" i="9" s="1"/>
  <c r="G90" i="9"/>
  <c r="O90" i="9" s="1"/>
  <c r="W90" i="9" s="1"/>
  <c r="G94" i="9"/>
  <c r="O94" i="9" s="1"/>
  <c r="W94" i="9" s="1"/>
  <c r="G95" i="9"/>
  <c r="O95" i="9" s="1"/>
  <c r="W95" i="9" s="1"/>
  <c r="G96" i="9"/>
  <c r="O96" i="9" s="1"/>
  <c r="W96" i="9" s="1"/>
  <c r="G110" i="9"/>
  <c r="O110" i="9" s="1"/>
  <c r="W110" i="9" s="1"/>
  <c r="G111" i="9"/>
  <c r="O111" i="9" s="1"/>
  <c r="W111" i="9" s="1"/>
  <c r="G112" i="9"/>
  <c r="O112" i="9" s="1"/>
  <c r="W112" i="9" s="1"/>
  <c r="G126" i="9"/>
  <c r="O126" i="9" s="1"/>
  <c r="W126" i="9" s="1"/>
  <c r="G127" i="9"/>
  <c r="O127" i="9" s="1"/>
  <c r="W127" i="9" s="1"/>
  <c r="G128" i="9"/>
  <c r="O128" i="9" s="1"/>
  <c r="W128" i="9" s="1"/>
  <c r="G144" i="9"/>
  <c r="O144" i="9" s="1"/>
  <c r="W144" i="9" s="1"/>
  <c r="G148" i="9"/>
  <c r="O148" i="9" s="1"/>
  <c r="W148" i="9" s="1"/>
  <c r="G152" i="9"/>
  <c r="O152" i="9" s="1"/>
  <c r="W152" i="9" s="1"/>
  <c r="G156" i="9"/>
  <c r="O156" i="9" s="1"/>
  <c r="W156" i="9" s="1"/>
  <c r="G160" i="9"/>
  <c r="O160" i="9" s="1"/>
  <c r="W160" i="9" s="1"/>
  <c r="G164" i="9"/>
  <c r="O164" i="9" s="1"/>
  <c r="W164" i="9" s="1"/>
  <c r="G168" i="9"/>
  <c r="O168" i="9" s="1"/>
  <c r="W168" i="9" s="1"/>
  <c r="G172" i="9"/>
  <c r="O172" i="9" s="1"/>
  <c r="W172" i="9" s="1"/>
  <c r="G176" i="9"/>
  <c r="O176" i="9" s="1"/>
  <c r="W176" i="9" s="1"/>
  <c r="G180" i="9"/>
  <c r="O180" i="9" s="1"/>
  <c r="W180" i="9" s="1"/>
  <c r="G184" i="9"/>
  <c r="O184" i="9" s="1"/>
  <c r="W184" i="9" s="1"/>
  <c r="G188" i="9"/>
  <c r="O188" i="9" s="1"/>
  <c r="W188" i="9" s="1"/>
  <c r="G192" i="9"/>
  <c r="O192" i="9" s="1"/>
  <c r="W192" i="9" s="1"/>
  <c r="G196" i="9"/>
  <c r="O196" i="9" s="1"/>
  <c r="W196" i="9" s="1"/>
  <c r="G200" i="9"/>
  <c r="O200" i="9" s="1"/>
  <c r="W200" i="9" s="1"/>
  <c r="G204" i="9"/>
  <c r="O204" i="9" s="1"/>
  <c r="W204" i="9" s="1"/>
  <c r="G208" i="9"/>
  <c r="O208" i="9" s="1"/>
  <c r="W208" i="9" s="1"/>
  <c r="G212" i="9"/>
  <c r="O212" i="9" s="1"/>
  <c r="W212" i="9" s="1"/>
  <c r="G216" i="9"/>
  <c r="O216" i="9" s="1"/>
  <c r="W216" i="9" s="1"/>
  <c r="G220" i="9"/>
  <c r="O220" i="9" s="1"/>
  <c r="W220" i="9" s="1"/>
  <c r="G224" i="9"/>
  <c r="O224" i="9" s="1"/>
  <c r="W224" i="9" s="1"/>
  <c r="G228" i="9"/>
  <c r="O228" i="9" s="1"/>
  <c r="W228" i="9" s="1"/>
  <c r="G232" i="9"/>
  <c r="O232" i="9" s="1"/>
  <c r="W232" i="9" s="1"/>
  <c r="G74" i="9"/>
  <c r="O74" i="9" s="1"/>
  <c r="W74" i="9" s="1"/>
  <c r="G91" i="9"/>
  <c r="O91" i="9" s="1"/>
  <c r="W91" i="9" s="1"/>
  <c r="G98" i="9"/>
  <c r="O98" i="9" s="1"/>
  <c r="W98" i="9" s="1"/>
  <c r="G99" i="9"/>
  <c r="O99" i="9" s="1"/>
  <c r="W99" i="9" s="1"/>
  <c r="G100" i="9"/>
  <c r="O100" i="9" s="1"/>
  <c r="W100" i="9" s="1"/>
  <c r="G86" i="9"/>
  <c r="O86" i="9" s="1"/>
  <c r="W86" i="9" s="1"/>
  <c r="G103" i="9"/>
  <c r="O103" i="9" s="1"/>
  <c r="W103" i="9" s="1"/>
  <c r="G116" i="9"/>
  <c r="O116" i="9" s="1"/>
  <c r="W116" i="9" s="1"/>
  <c r="G119" i="9"/>
  <c r="O119" i="9" s="1"/>
  <c r="W119" i="9" s="1"/>
  <c r="G122" i="9"/>
  <c r="O122" i="9" s="1"/>
  <c r="W122" i="9" s="1"/>
  <c r="G136" i="9"/>
  <c r="O136" i="9" s="1"/>
  <c r="W136" i="9" s="1"/>
  <c r="G139" i="9"/>
  <c r="O139" i="9" s="1"/>
  <c r="W139" i="9" s="1"/>
  <c r="G149" i="9"/>
  <c r="O149" i="9" s="1"/>
  <c r="W149" i="9" s="1"/>
  <c r="G150" i="9"/>
  <c r="O150" i="9" s="1"/>
  <c r="W150" i="9" s="1"/>
  <c r="G151" i="9"/>
  <c r="O151" i="9" s="1"/>
  <c r="W151" i="9" s="1"/>
  <c r="G165" i="9"/>
  <c r="O165" i="9" s="1"/>
  <c r="W165" i="9" s="1"/>
  <c r="G166" i="9"/>
  <c r="O166" i="9" s="1"/>
  <c r="W166" i="9" s="1"/>
  <c r="G167" i="9"/>
  <c r="O167" i="9" s="1"/>
  <c r="W167" i="9" s="1"/>
  <c r="G181" i="9"/>
  <c r="O181" i="9" s="1"/>
  <c r="W181" i="9" s="1"/>
  <c r="G182" i="9"/>
  <c r="O182" i="9" s="1"/>
  <c r="W182" i="9" s="1"/>
  <c r="G183" i="9"/>
  <c r="O183" i="9" s="1"/>
  <c r="W183" i="9" s="1"/>
  <c r="G82" i="9"/>
  <c r="O82" i="9" s="1"/>
  <c r="W82" i="9" s="1"/>
  <c r="G87" i="9"/>
  <c r="O87" i="9" s="1"/>
  <c r="W87" i="9" s="1"/>
  <c r="G108" i="9"/>
  <c r="O108" i="9" s="1"/>
  <c r="W108" i="9" s="1"/>
  <c r="G115" i="9"/>
  <c r="O115" i="9" s="1"/>
  <c r="W115" i="9" s="1"/>
  <c r="G118" i="9"/>
  <c r="O118" i="9" s="1"/>
  <c r="W118" i="9" s="1"/>
  <c r="G132" i="9"/>
  <c r="O132" i="9" s="1"/>
  <c r="W132" i="9" s="1"/>
  <c r="G135" i="9"/>
  <c r="O135" i="9" s="1"/>
  <c r="W135" i="9" s="1"/>
  <c r="G138" i="9"/>
  <c r="O138" i="9" s="1"/>
  <c r="W138" i="9" s="1"/>
  <c r="G145" i="9"/>
  <c r="O145" i="9" s="1"/>
  <c r="W145" i="9" s="1"/>
  <c r="G146" i="9"/>
  <c r="O146" i="9" s="1"/>
  <c r="W146" i="9" s="1"/>
  <c r="G147" i="9"/>
  <c r="O147" i="9" s="1"/>
  <c r="W147" i="9" s="1"/>
  <c r="G161" i="9"/>
  <c r="O161" i="9" s="1"/>
  <c r="W161" i="9" s="1"/>
  <c r="G162" i="9"/>
  <c r="O162" i="9" s="1"/>
  <c r="W162" i="9" s="1"/>
  <c r="G163" i="9"/>
  <c r="O163" i="9" s="1"/>
  <c r="W163" i="9" s="1"/>
  <c r="G177" i="9"/>
  <c r="O177" i="9" s="1"/>
  <c r="W177" i="9" s="1"/>
  <c r="G178" i="9"/>
  <c r="O178" i="9" s="1"/>
  <c r="W178" i="9" s="1"/>
  <c r="G179" i="9"/>
  <c r="O179" i="9" s="1"/>
  <c r="W179" i="9" s="1"/>
  <c r="G106" i="9"/>
  <c r="O106" i="9" s="1"/>
  <c r="W106" i="9" s="1"/>
  <c r="G120" i="9"/>
  <c r="O120" i="9" s="1"/>
  <c r="W120" i="9" s="1"/>
  <c r="G123" i="9"/>
  <c r="O123" i="9" s="1"/>
  <c r="W123" i="9" s="1"/>
  <c r="G130" i="9"/>
  <c r="O130" i="9" s="1"/>
  <c r="W130" i="9" s="1"/>
  <c r="G140" i="9"/>
  <c r="O140" i="9" s="1"/>
  <c r="W140" i="9" s="1"/>
  <c r="G153" i="9"/>
  <c r="O153" i="9" s="1"/>
  <c r="W153" i="9" s="1"/>
  <c r="G154" i="9"/>
  <c r="O154" i="9" s="1"/>
  <c r="W154" i="9" s="1"/>
  <c r="G155" i="9"/>
  <c r="O155" i="9" s="1"/>
  <c r="W155" i="9" s="1"/>
  <c r="G169" i="9"/>
  <c r="O169" i="9" s="1"/>
  <c r="W169" i="9" s="1"/>
  <c r="G170" i="9"/>
  <c r="O170" i="9" s="1"/>
  <c r="W170" i="9" s="1"/>
  <c r="G171" i="9"/>
  <c r="O171" i="9" s="1"/>
  <c r="W171" i="9" s="1"/>
  <c r="G185" i="9"/>
  <c r="O185" i="9" s="1"/>
  <c r="W185" i="9" s="1"/>
  <c r="G186" i="9"/>
  <c r="O186" i="9" s="1"/>
  <c r="W186" i="9" s="1"/>
  <c r="G187" i="9"/>
  <c r="O187" i="9" s="1"/>
  <c r="W187" i="9" s="1"/>
  <c r="G134" i="9"/>
  <c r="O134" i="9" s="1"/>
  <c r="W134" i="9" s="1"/>
  <c r="G157" i="9"/>
  <c r="O157" i="9" s="1"/>
  <c r="W157" i="9" s="1"/>
  <c r="G174" i="9"/>
  <c r="O174" i="9" s="1"/>
  <c r="W174" i="9" s="1"/>
  <c r="G189" i="9"/>
  <c r="O189" i="9" s="1"/>
  <c r="W189" i="9" s="1"/>
  <c r="G201" i="9"/>
  <c r="O201" i="9" s="1"/>
  <c r="W201" i="9" s="1"/>
  <c r="G202" i="9"/>
  <c r="O202" i="9" s="1"/>
  <c r="W202" i="9" s="1"/>
  <c r="G203" i="9"/>
  <c r="O203" i="9" s="1"/>
  <c r="W203" i="9" s="1"/>
  <c r="G217" i="9"/>
  <c r="O217" i="9" s="1"/>
  <c r="W217" i="9" s="1"/>
  <c r="G218" i="9"/>
  <c r="O218" i="9" s="1"/>
  <c r="W218" i="9" s="1"/>
  <c r="G219" i="9"/>
  <c r="O219" i="9" s="1"/>
  <c r="W219" i="9" s="1"/>
  <c r="G233" i="9"/>
  <c r="O233" i="9" s="1"/>
  <c r="W233" i="9" s="1"/>
  <c r="G237" i="9"/>
  <c r="O237" i="9" s="1"/>
  <c r="W237" i="9" s="1"/>
  <c r="G241" i="9"/>
  <c r="O241" i="9" s="1"/>
  <c r="W241" i="9" s="1"/>
  <c r="G245" i="9"/>
  <c r="O245" i="9" s="1"/>
  <c r="W245" i="9" s="1"/>
  <c r="G249" i="9"/>
  <c r="O249" i="9" s="1"/>
  <c r="W249" i="9" s="1"/>
  <c r="G107" i="9"/>
  <c r="O107" i="9" s="1"/>
  <c r="W107" i="9" s="1"/>
  <c r="G124" i="9"/>
  <c r="O124" i="9" s="1"/>
  <c r="W124" i="9" s="1"/>
  <c r="G141" i="9"/>
  <c r="O141" i="9" s="1"/>
  <c r="W141" i="9" s="1"/>
  <c r="G158" i="9"/>
  <c r="O158" i="9" s="1"/>
  <c r="W158" i="9" s="1"/>
  <c r="G175" i="9"/>
  <c r="O175" i="9" s="1"/>
  <c r="W175" i="9" s="1"/>
  <c r="G197" i="9"/>
  <c r="O197" i="9" s="1"/>
  <c r="W197" i="9" s="1"/>
  <c r="G198" i="9"/>
  <c r="O198" i="9" s="1"/>
  <c r="W198" i="9" s="1"/>
  <c r="G199" i="9"/>
  <c r="O199" i="9" s="1"/>
  <c r="W199" i="9" s="1"/>
  <c r="G213" i="9"/>
  <c r="O213" i="9" s="1"/>
  <c r="W213" i="9" s="1"/>
  <c r="G214" i="9"/>
  <c r="O214" i="9" s="1"/>
  <c r="W214" i="9" s="1"/>
  <c r="G215" i="9"/>
  <c r="O215" i="9" s="1"/>
  <c r="W215" i="9" s="1"/>
  <c r="G229" i="9"/>
  <c r="O229" i="9" s="1"/>
  <c r="W229" i="9" s="1"/>
  <c r="G230" i="9"/>
  <c r="O230" i="9" s="1"/>
  <c r="W230" i="9" s="1"/>
  <c r="G231" i="9"/>
  <c r="O231" i="9" s="1"/>
  <c r="W231" i="9" s="1"/>
  <c r="G234" i="9"/>
  <c r="O234" i="9" s="1"/>
  <c r="W234" i="9" s="1"/>
  <c r="G238" i="9"/>
  <c r="O238" i="9" s="1"/>
  <c r="W238" i="9" s="1"/>
  <c r="G242" i="9"/>
  <c r="O242" i="9" s="1"/>
  <c r="W242" i="9" s="1"/>
  <c r="G246" i="9"/>
  <c r="O246" i="9" s="1"/>
  <c r="W246" i="9" s="1"/>
  <c r="G250" i="9"/>
  <c r="O250" i="9" s="1"/>
  <c r="W250" i="9" s="1"/>
  <c r="G104" i="9"/>
  <c r="O104" i="9" s="1"/>
  <c r="W104" i="9" s="1"/>
  <c r="G143" i="9"/>
  <c r="O143" i="9" s="1"/>
  <c r="W143" i="9" s="1"/>
  <c r="G173" i="9"/>
  <c r="O173" i="9" s="1"/>
  <c r="W173" i="9" s="1"/>
  <c r="G190" i="9"/>
  <c r="O190" i="9" s="1"/>
  <c r="W190" i="9" s="1"/>
  <c r="G193" i="9"/>
  <c r="O193" i="9" s="1"/>
  <c r="W193" i="9" s="1"/>
  <c r="G205" i="9"/>
  <c r="O205" i="9" s="1"/>
  <c r="W205" i="9" s="1"/>
  <c r="G206" i="9"/>
  <c r="O206" i="9" s="1"/>
  <c r="W206" i="9" s="1"/>
  <c r="G207" i="9"/>
  <c r="O207" i="9" s="1"/>
  <c r="W207" i="9" s="1"/>
  <c r="G221" i="9"/>
  <c r="O221" i="9" s="1"/>
  <c r="W221" i="9" s="1"/>
  <c r="G222" i="9"/>
  <c r="O222" i="9" s="1"/>
  <c r="W222" i="9" s="1"/>
  <c r="G223" i="9"/>
  <c r="O223" i="9" s="1"/>
  <c r="W223" i="9" s="1"/>
  <c r="G236" i="9"/>
  <c r="O236" i="9" s="1"/>
  <c r="W236" i="9" s="1"/>
  <c r="G240" i="9"/>
  <c r="O240" i="9" s="1"/>
  <c r="W240" i="9" s="1"/>
  <c r="G244" i="9"/>
  <c r="O244" i="9" s="1"/>
  <c r="W244" i="9" s="1"/>
  <c r="G248" i="9"/>
  <c r="O248" i="9" s="1"/>
  <c r="W248" i="9" s="1"/>
  <c r="G252" i="9"/>
  <c r="O252" i="9" s="1"/>
  <c r="W252" i="9" s="1"/>
  <c r="G256" i="9"/>
  <c r="O256" i="9" s="1"/>
  <c r="W256" i="9" s="1"/>
  <c r="G102" i="9"/>
  <c r="O102" i="9" s="1"/>
  <c r="W102" i="9" s="1"/>
  <c r="G195" i="9"/>
  <c r="O195" i="9" s="1"/>
  <c r="W195" i="9" s="1"/>
  <c r="G225" i="9"/>
  <c r="O225" i="9" s="1"/>
  <c r="W225" i="9" s="1"/>
  <c r="G243" i="9"/>
  <c r="O243" i="9" s="1"/>
  <c r="W243" i="9" s="1"/>
  <c r="G259" i="9"/>
  <c r="O259" i="9" s="1"/>
  <c r="W259" i="9" s="1"/>
  <c r="G263" i="9"/>
  <c r="O263" i="9" s="1"/>
  <c r="W263" i="9" s="1"/>
  <c r="G267" i="9"/>
  <c r="O267" i="9" s="1"/>
  <c r="W267" i="9" s="1"/>
  <c r="G271" i="9"/>
  <c r="O271" i="9" s="1"/>
  <c r="W271" i="9" s="1"/>
  <c r="G275" i="9"/>
  <c r="O275" i="9" s="1"/>
  <c r="W275" i="9" s="1"/>
  <c r="G279" i="9"/>
  <c r="O279" i="9" s="1"/>
  <c r="W279" i="9" s="1"/>
  <c r="G283" i="9"/>
  <c r="O283" i="9" s="1"/>
  <c r="W283" i="9" s="1"/>
  <c r="G287" i="9"/>
  <c r="O287" i="9" s="1"/>
  <c r="W287" i="9" s="1"/>
  <c r="G291" i="9"/>
  <c r="O291" i="9" s="1"/>
  <c r="W291" i="9" s="1"/>
  <c r="G295" i="9"/>
  <c r="O295" i="9" s="1"/>
  <c r="W295" i="9" s="1"/>
  <c r="G299" i="9"/>
  <c r="O299" i="9" s="1"/>
  <c r="W299" i="9" s="1"/>
  <c r="G303" i="9"/>
  <c r="O303" i="9" s="1"/>
  <c r="W303" i="9" s="1"/>
  <c r="G307" i="9"/>
  <c r="O307" i="9" s="1"/>
  <c r="W307" i="9" s="1"/>
  <c r="G311" i="9"/>
  <c r="O311" i="9" s="1"/>
  <c r="W311" i="9" s="1"/>
  <c r="G315" i="9"/>
  <c r="O315" i="9" s="1"/>
  <c r="W315" i="9" s="1"/>
  <c r="G319" i="9"/>
  <c r="O319" i="9" s="1"/>
  <c r="W319" i="9" s="1"/>
  <c r="G323" i="9"/>
  <c r="O323" i="9" s="1"/>
  <c r="W323" i="9" s="1"/>
  <c r="G327" i="9"/>
  <c r="O327" i="9" s="1"/>
  <c r="W327" i="9" s="1"/>
  <c r="G331" i="9"/>
  <c r="O331" i="9" s="1"/>
  <c r="W331" i="9" s="1"/>
  <c r="G335" i="9"/>
  <c r="O335" i="9" s="1"/>
  <c r="W335" i="9" s="1"/>
  <c r="G339" i="9"/>
  <c r="O339" i="9" s="1"/>
  <c r="W339" i="9" s="1"/>
  <c r="G343" i="9"/>
  <c r="O343" i="9" s="1"/>
  <c r="W343" i="9" s="1"/>
  <c r="G347" i="9"/>
  <c r="O347" i="9" s="1"/>
  <c r="W347" i="9" s="1"/>
  <c r="G351" i="9"/>
  <c r="O351" i="9" s="1"/>
  <c r="W351" i="9" s="1"/>
  <c r="G355" i="9"/>
  <c r="O355" i="9" s="1"/>
  <c r="W355" i="9" s="1"/>
  <c r="G359" i="9"/>
  <c r="O359" i="9" s="1"/>
  <c r="W359" i="9" s="1"/>
  <c r="G363" i="9"/>
  <c r="O363" i="9" s="1"/>
  <c r="W363" i="9" s="1"/>
  <c r="G367" i="9"/>
  <c r="O367" i="9" s="1"/>
  <c r="W367" i="9" s="1"/>
  <c r="G371" i="9"/>
  <c r="O371" i="9" s="1"/>
  <c r="W371" i="9" s="1"/>
  <c r="G131" i="9"/>
  <c r="O131" i="9" s="1"/>
  <c r="W131" i="9" s="1"/>
  <c r="G191" i="9"/>
  <c r="O191" i="9" s="1"/>
  <c r="W191" i="9" s="1"/>
  <c r="G209" i="9"/>
  <c r="O209" i="9" s="1"/>
  <c r="W209" i="9" s="1"/>
  <c r="G226" i="9"/>
  <c r="O226" i="9" s="1"/>
  <c r="W226" i="9" s="1"/>
  <c r="G247" i="9"/>
  <c r="O247" i="9" s="1"/>
  <c r="W247" i="9" s="1"/>
  <c r="G260" i="9"/>
  <c r="O260" i="9" s="1"/>
  <c r="W260" i="9" s="1"/>
  <c r="G264" i="9"/>
  <c r="O264" i="9" s="1"/>
  <c r="W264" i="9" s="1"/>
  <c r="G268" i="9"/>
  <c r="O268" i="9" s="1"/>
  <c r="W268" i="9" s="1"/>
  <c r="G272" i="9"/>
  <c r="O272" i="9" s="1"/>
  <c r="W272" i="9" s="1"/>
  <c r="G276" i="9"/>
  <c r="O276" i="9" s="1"/>
  <c r="W276" i="9" s="1"/>
  <c r="G280" i="9"/>
  <c r="O280" i="9" s="1"/>
  <c r="W280" i="9" s="1"/>
  <c r="G284" i="9"/>
  <c r="O284" i="9" s="1"/>
  <c r="W284" i="9" s="1"/>
  <c r="G288" i="9"/>
  <c r="O288" i="9" s="1"/>
  <c r="W288" i="9" s="1"/>
  <c r="G292" i="9"/>
  <c r="O292" i="9" s="1"/>
  <c r="W292" i="9" s="1"/>
  <c r="G296" i="9"/>
  <c r="O296" i="9" s="1"/>
  <c r="W296" i="9" s="1"/>
  <c r="G300" i="9"/>
  <c r="O300" i="9" s="1"/>
  <c r="W300" i="9" s="1"/>
  <c r="G304" i="9"/>
  <c r="O304" i="9" s="1"/>
  <c r="W304" i="9" s="1"/>
  <c r="G308" i="9"/>
  <c r="O308" i="9" s="1"/>
  <c r="W308" i="9" s="1"/>
  <c r="G312" i="9"/>
  <c r="O312" i="9" s="1"/>
  <c r="W312" i="9" s="1"/>
  <c r="G316" i="9"/>
  <c r="O316" i="9" s="1"/>
  <c r="W316" i="9" s="1"/>
  <c r="G320" i="9"/>
  <c r="O320" i="9" s="1"/>
  <c r="W320" i="9" s="1"/>
  <c r="G324" i="9"/>
  <c r="O324" i="9" s="1"/>
  <c r="W324" i="9" s="1"/>
  <c r="G328" i="9"/>
  <c r="O328" i="9" s="1"/>
  <c r="W328" i="9" s="1"/>
  <c r="G332" i="9"/>
  <c r="O332" i="9" s="1"/>
  <c r="W332" i="9" s="1"/>
  <c r="G336" i="9"/>
  <c r="O336" i="9" s="1"/>
  <c r="W336" i="9" s="1"/>
  <c r="G340" i="9"/>
  <c r="O340" i="9" s="1"/>
  <c r="W340" i="9" s="1"/>
  <c r="G344" i="9"/>
  <c r="O344" i="9" s="1"/>
  <c r="W344" i="9" s="1"/>
  <c r="G348" i="9"/>
  <c r="O348" i="9" s="1"/>
  <c r="W348" i="9" s="1"/>
  <c r="G352" i="9"/>
  <c r="O352" i="9" s="1"/>
  <c r="W352" i="9" s="1"/>
  <c r="G356" i="9"/>
  <c r="O356" i="9" s="1"/>
  <c r="W356" i="9" s="1"/>
  <c r="G360" i="9"/>
  <c r="O360" i="9" s="1"/>
  <c r="W360" i="9" s="1"/>
  <c r="G364" i="9"/>
  <c r="O364" i="9" s="1"/>
  <c r="W364" i="9" s="1"/>
  <c r="G368" i="9"/>
  <c r="O368" i="9" s="1"/>
  <c r="W368" i="9" s="1"/>
  <c r="G372" i="9"/>
  <c r="O372" i="9" s="1"/>
  <c r="W372" i="9" s="1"/>
  <c r="G142" i="9"/>
  <c r="O142" i="9" s="1"/>
  <c r="W142" i="9" s="1"/>
  <c r="G159" i="9"/>
  <c r="O159" i="9" s="1"/>
  <c r="W159" i="9" s="1"/>
  <c r="G194" i="9"/>
  <c r="O194" i="9" s="1"/>
  <c r="W194" i="9" s="1"/>
  <c r="G211" i="9"/>
  <c r="O211" i="9" s="1"/>
  <c r="W211" i="9" s="1"/>
  <c r="G239" i="9"/>
  <c r="O239" i="9" s="1"/>
  <c r="W239" i="9" s="1"/>
  <c r="G258" i="9"/>
  <c r="O258" i="9" s="1"/>
  <c r="W258" i="9" s="1"/>
  <c r="G262" i="9"/>
  <c r="O262" i="9" s="1"/>
  <c r="W262" i="9" s="1"/>
  <c r="G266" i="9"/>
  <c r="O266" i="9" s="1"/>
  <c r="W266" i="9" s="1"/>
  <c r="G270" i="9"/>
  <c r="O270" i="9" s="1"/>
  <c r="W270" i="9" s="1"/>
  <c r="G274" i="9"/>
  <c r="O274" i="9" s="1"/>
  <c r="W274" i="9" s="1"/>
  <c r="G278" i="9"/>
  <c r="O278" i="9" s="1"/>
  <c r="W278" i="9" s="1"/>
  <c r="G282" i="9"/>
  <c r="O282" i="9" s="1"/>
  <c r="W282" i="9" s="1"/>
  <c r="G286" i="9"/>
  <c r="O286" i="9" s="1"/>
  <c r="W286" i="9" s="1"/>
  <c r="G290" i="9"/>
  <c r="O290" i="9" s="1"/>
  <c r="W290" i="9" s="1"/>
  <c r="G294" i="9"/>
  <c r="O294" i="9" s="1"/>
  <c r="W294" i="9" s="1"/>
  <c r="G298" i="9"/>
  <c r="O298" i="9" s="1"/>
  <c r="W298" i="9" s="1"/>
  <c r="G302" i="9"/>
  <c r="O302" i="9" s="1"/>
  <c r="W302" i="9" s="1"/>
  <c r="G306" i="9"/>
  <c r="O306" i="9" s="1"/>
  <c r="W306" i="9" s="1"/>
  <c r="G310" i="9"/>
  <c r="O310" i="9" s="1"/>
  <c r="W310" i="9" s="1"/>
  <c r="G314" i="9"/>
  <c r="O314" i="9" s="1"/>
  <c r="W314" i="9" s="1"/>
  <c r="G318" i="9"/>
  <c r="O318" i="9" s="1"/>
  <c r="W318" i="9" s="1"/>
  <c r="G322" i="9"/>
  <c r="O322" i="9" s="1"/>
  <c r="W322" i="9" s="1"/>
  <c r="G326" i="9"/>
  <c r="O326" i="9" s="1"/>
  <c r="W326" i="9" s="1"/>
  <c r="G330" i="9"/>
  <c r="O330" i="9" s="1"/>
  <c r="W330" i="9" s="1"/>
  <c r="G334" i="9"/>
  <c r="O334" i="9" s="1"/>
  <c r="W334" i="9" s="1"/>
  <c r="G338" i="9"/>
  <c r="O338" i="9" s="1"/>
  <c r="W338" i="9" s="1"/>
  <c r="G342" i="9"/>
  <c r="O342" i="9" s="1"/>
  <c r="W342" i="9" s="1"/>
  <c r="G346" i="9"/>
  <c r="O346" i="9" s="1"/>
  <c r="W346" i="9" s="1"/>
  <c r="G350" i="9"/>
  <c r="O350" i="9" s="1"/>
  <c r="W350" i="9" s="1"/>
  <c r="G354" i="9"/>
  <c r="O354" i="9" s="1"/>
  <c r="W354" i="9" s="1"/>
  <c r="G358" i="9"/>
  <c r="O358" i="9" s="1"/>
  <c r="W358" i="9" s="1"/>
  <c r="G362" i="9"/>
  <c r="O362" i="9" s="1"/>
  <c r="W362" i="9" s="1"/>
  <c r="G366" i="9"/>
  <c r="O366" i="9" s="1"/>
  <c r="W366" i="9" s="1"/>
  <c r="G370" i="9"/>
  <c r="O370" i="9" s="1"/>
  <c r="W370" i="9" s="1"/>
  <c r="G210" i="9"/>
  <c r="O210" i="9" s="1"/>
  <c r="W210" i="9" s="1"/>
  <c r="G227" i="9"/>
  <c r="O227" i="9" s="1"/>
  <c r="W227" i="9" s="1"/>
  <c r="G253" i="9"/>
  <c r="O253" i="9" s="1"/>
  <c r="W253" i="9" s="1"/>
  <c r="G257" i="9"/>
  <c r="O257" i="9" s="1"/>
  <c r="W257" i="9" s="1"/>
  <c r="G273" i="9"/>
  <c r="O273" i="9" s="1"/>
  <c r="W273" i="9" s="1"/>
  <c r="G289" i="9"/>
  <c r="O289" i="9" s="1"/>
  <c r="W289" i="9" s="1"/>
  <c r="G305" i="9"/>
  <c r="O305" i="9" s="1"/>
  <c r="W305" i="9" s="1"/>
  <c r="G321" i="9"/>
  <c r="O321" i="9" s="1"/>
  <c r="W321" i="9" s="1"/>
  <c r="G337" i="9"/>
  <c r="O337" i="9" s="1"/>
  <c r="W337" i="9" s="1"/>
  <c r="G353" i="9"/>
  <c r="O353" i="9" s="1"/>
  <c r="W353" i="9" s="1"/>
  <c r="G369" i="9"/>
  <c r="O369" i="9" s="1"/>
  <c r="W369" i="9" s="1"/>
  <c r="G373" i="9"/>
  <c r="O373" i="9" s="1"/>
  <c r="W373" i="9" s="1"/>
  <c r="G377" i="9"/>
  <c r="O377" i="9" s="1"/>
  <c r="W377" i="9" s="1"/>
  <c r="G381" i="9"/>
  <c r="O381" i="9" s="1"/>
  <c r="W381" i="9" s="1"/>
  <c r="G385" i="9"/>
  <c r="O385" i="9" s="1"/>
  <c r="W385" i="9" s="1"/>
  <c r="G389" i="9"/>
  <c r="O389" i="9" s="1"/>
  <c r="W389" i="9" s="1"/>
  <c r="G393" i="9"/>
  <c r="O393" i="9" s="1"/>
  <c r="W393" i="9" s="1"/>
  <c r="G397" i="9"/>
  <c r="O397" i="9" s="1"/>
  <c r="W397" i="9" s="1"/>
  <c r="G401" i="9"/>
  <c r="O401" i="9" s="1"/>
  <c r="W401" i="9" s="1"/>
  <c r="G405" i="9"/>
  <c r="O405" i="9" s="1"/>
  <c r="W405" i="9" s="1"/>
  <c r="G409" i="9"/>
  <c r="O409" i="9" s="1"/>
  <c r="W409" i="9" s="1"/>
  <c r="G413" i="9"/>
  <c r="O413" i="9" s="1"/>
  <c r="W413" i="9" s="1"/>
  <c r="G417" i="9"/>
  <c r="O417" i="9" s="1"/>
  <c r="W417" i="9" s="1"/>
  <c r="G421" i="9"/>
  <c r="O421" i="9" s="1"/>
  <c r="W421" i="9" s="1"/>
  <c r="G425" i="9"/>
  <c r="O425" i="9" s="1"/>
  <c r="W425" i="9" s="1"/>
  <c r="G429" i="9"/>
  <c r="O429" i="9" s="1"/>
  <c r="W429" i="9" s="1"/>
  <c r="G433" i="9"/>
  <c r="O433" i="9" s="1"/>
  <c r="W433" i="9" s="1"/>
  <c r="G437" i="9"/>
  <c r="O437" i="9" s="1"/>
  <c r="W437" i="9" s="1"/>
  <c r="G441" i="9"/>
  <c r="O441" i="9" s="1"/>
  <c r="W441" i="9" s="1"/>
  <c r="G445" i="9"/>
  <c r="O445" i="9" s="1"/>
  <c r="W445" i="9" s="1"/>
  <c r="G449" i="9"/>
  <c r="O449" i="9" s="1"/>
  <c r="W449" i="9" s="1"/>
  <c r="G453" i="9"/>
  <c r="O453" i="9" s="1"/>
  <c r="W453" i="9" s="1"/>
  <c r="G457" i="9"/>
  <c r="O457" i="9" s="1"/>
  <c r="W457" i="9" s="1"/>
  <c r="G461" i="9"/>
  <c r="O461" i="9" s="1"/>
  <c r="W461" i="9" s="1"/>
  <c r="G465" i="9"/>
  <c r="O465" i="9" s="1"/>
  <c r="W465" i="9" s="1"/>
  <c r="G469" i="9"/>
  <c r="O469" i="9" s="1"/>
  <c r="W469" i="9" s="1"/>
  <c r="G473" i="9"/>
  <c r="O473" i="9" s="1"/>
  <c r="W473" i="9" s="1"/>
  <c r="G254" i="9"/>
  <c r="O254" i="9" s="1"/>
  <c r="W254" i="9" s="1"/>
  <c r="G261" i="9"/>
  <c r="O261" i="9" s="1"/>
  <c r="W261" i="9" s="1"/>
  <c r="G277" i="9"/>
  <c r="O277" i="9" s="1"/>
  <c r="W277" i="9" s="1"/>
  <c r="G293" i="9"/>
  <c r="O293" i="9" s="1"/>
  <c r="W293" i="9" s="1"/>
  <c r="G309" i="9"/>
  <c r="O309" i="9" s="1"/>
  <c r="W309" i="9" s="1"/>
  <c r="G325" i="9"/>
  <c r="O325" i="9" s="1"/>
  <c r="W325" i="9" s="1"/>
  <c r="G341" i="9"/>
  <c r="O341" i="9" s="1"/>
  <c r="W341" i="9" s="1"/>
  <c r="G357" i="9"/>
  <c r="O357" i="9" s="1"/>
  <c r="W357" i="9" s="1"/>
  <c r="G374" i="9"/>
  <c r="O374" i="9" s="1"/>
  <c r="W374" i="9" s="1"/>
  <c r="G378" i="9"/>
  <c r="O378" i="9" s="1"/>
  <c r="W378" i="9" s="1"/>
  <c r="G382" i="9"/>
  <c r="O382" i="9" s="1"/>
  <c r="W382" i="9" s="1"/>
  <c r="G386" i="9"/>
  <c r="O386" i="9" s="1"/>
  <c r="W386" i="9" s="1"/>
  <c r="G390" i="9"/>
  <c r="O390" i="9" s="1"/>
  <c r="W390" i="9" s="1"/>
  <c r="G394" i="9"/>
  <c r="O394" i="9" s="1"/>
  <c r="W394" i="9" s="1"/>
  <c r="G398" i="9"/>
  <c r="O398" i="9" s="1"/>
  <c r="W398" i="9" s="1"/>
  <c r="G402" i="9"/>
  <c r="O402" i="9" s="1"/>
  <c r="W402" i="9" s="1"/>
  <c r="G406" i="9"/>
  <c r="O406" i="9" s="1"/>
  <c r="W406" i="9" s="1"/>
  <c r="G410" i="9"/>
  <c r="O410" i="9" s="1"/>
  <c r="W410" i="9" s="1"/>
  <c r="G414" i="9"/>
  <c r="O414" i="9" s="1"/>
  <c r="W414" i="9" s="1"/>
  <c r="G418" i="9"/>
  <c r="O418" i="9" s="1"/>
  <c r="W418" i="9" s="1"/>
  <c r="G422" i="9"/>
  <c r="O422" i="9" s="1"/>
  <c r="W422" i="9" s="1"/>
  <c r="G426" i="9"/>
  <c r="O426" i="9" s="1"/>
  <c r="W426" i="9" s="1"/>
  <c r="G430" i="9"/>
  <c r="O430" i="9" s="1"/>
  <c r="W430" i="9" s="1"/>
  <c r="G434" i="9"/>
  <c r="O434" i="9" s="1"/>
  <c r="W434" i="9" s="1"/>
  <c r="G438" i="9"/>
  <c r="O438" i="9" s="1"/>
  <c r="W438" i="9" s="1"/>
  <c r="G442" i="9"/>
  <c r="O442" i="9" s="1"/>
  <c r="W442" i="9" s="1"/>
  <c r="G446" i="9"/>
  <c r="O446" i="9" s="1"/>
  <c r="W446" i="9" s="1"/>
  <c r="G450" i="9"/>
  <c r="O450" i="9" s="1"/>
  <c r="W450" i="9" s="1"/>
  <c r="G454" i="9"/>
  <c r="O454" i="9" s="1"/>
  <c r="W454" i="9" s="1"/>
  <c r="G458" i="9"/>
  <c r="O458" i="9" s="1"/>
  <c r="W458" i="9" s="1"/>
  <c r="G462" i="9"/>
  <c r="O462" i="9" s="1"/>
  <c r="W462" i="9" s="1"/>
  <c r="G466" i="9"/>
  <c r="O466" i="9" s="1"/>
  <c r="W466" i="9" s="1"/>
  <c r="G470" i="9"/>
  <c r="O470" i="9" s="1"/>
  <c r="W470" i="9" s="1"/>
  <c r="G474" i="9"/>
  <c r="O474" i="9" s="1"/>
  <c r="W474" i="9" s="1"/>
  <c r="G114" i="9"/>
  <c r="O114" i="9" s="1"/>
  <c r="W114" i="9" s="1"/>
  <c r="G251" i="9"/>
  <c r="O251" i="9" s="1"/>
  <c r="W251" i="9" s="1"/>
  <c r="G269" i="9"/>
  <c r="O269" i="9" s="1"/>
  <c r="W269" i="9" s="1"/>
  <c r="G285" i="9"/>
  <c r="O285" i="9" s="1"/>
  <c r="W285" i="9" s="1"/>
  <c r="G301" i="9"/>
  <c r="O301" i="9" s="1"/>
  <c r="W301" i="9" s="1"/>
  <c r="G317" i="9"/>
  <c r="O317" i="9" s="1"/>
  <c r="W317" i="9" s="1"/>
  <c r="G333" i="9"/>
  <c r="O333" i="9" s="1"/>
  <c r="W333" i="9" s="1"/>
  <c r="G349" i="9"/>
  <c r="O349" i="9" s="1"/>
  <c r="W349" i="9" s="1"/>
  <c r="G365" i="9"/>
  <c r="O365" i="9" s="1"/>
  <c r="W365" i="9" s="1"/>
  <c r="G376" i="9"/>
  <c r="O376" i="9" s="1"/>
  <c r="W376" i="9" s="1"/>
  <c r="G380" i="9"/>
  <c r="O380" i="9" s="1"/>
  <c r="W380" i="9" s="1"/>
  <c r="G384" i="9"/>
  <c r="O384" i="9" s="1"/>
  <c r="W384" i="9" s="1"/>
  <c r="G388" i="9"/>
  <c r="O388" i="9" s="1"/>
  <c r="W388" i="9" s="1"/>
  <c r="G392" i="9"/>
  <c r="O392" i="9" s="1"/>
  <c r="W392" i="9" s="1"/>
  <c r="G396" i="9"/>
  <c r="O396" i="9" s="1"/>
  <c r="W396" i="9" s="1"/>
  <c r="G400" i="9"/>
  <c r="O400" i="9" s="1"/>
  <c r="W400" i="9" s="1"/>
  <c r="G404" i="9"/>
  <c r="O404" i="9" s="1"/>
  <c r="W404" i="9" s="1"/>
  <c r="G408" i="9"/>
  <c r="O408" i="9" s="1"/>
  <c r="W408" i="9" s="1"/>
  <c r="G412" i="9"/>
  <c r="O412" i="9" s="1"/>
  <c r="W412" i="9" s="1"/>
  <c r="G416" i="9"/>
  <c r="O416" i="9" s="1"/>
  <c r="W416" i="9" s="1"/>
  <c r="G420" i="9"/>
  <c r="O420" i="9" s="1"/>
  <c r="W420" i="9" s="1"/>
  <c r="G424" i="9"/>
  <c r="O424" i="9" s="1"/>
  <c r="W424" i="9" s="1"/>
  <c r="G428" i="9"/>
  <c r="O428" i="9" s="1"/>
  <c r="W428" i="9" s="1"/>
  <c r="G432" i="9"/>
  <c r="O432" i="9" s="1"/>
  <c r="W432" i="9" s="1"/>
  <c r="G436" i="9"/>
  <c r="O436" i="9" s="1"/>
  <c r="W436" i="9" s="1"/>
  <c r="G440" i="9"/>
  <c r="O440" i="9" s="1"/>
  <c r="W440" i="9" s="1"/>
  <c r="G444" i="9"/>
  <c r="O444" i="9" s="1"/>
  <c r="W444" i="9" s="1"/>
  <c r="G448" i="9"/>
  <c r="O448" i="9" s="1"/>
  <c r="W448" i="9" s="1"/>
  <c r="G452" i="9"/>
  <c r="O452" i="9" s="1"/>
  <c r="W452" i="9" s="1"/>
  <c r="G456" i="9"/>
  <c r="O456" i="9" s="1"/>
  <c r="W456" i="9" s="1"/>
  <c r="G460" i="9"/>
  <c r="O460" i="9" s="1"/>
  <c r="W460" i="9" s="1"/>
  <c r="G464" i="9"/>
  <c r="O464" i="9" s="1"/>
  <c r="W464" i="9" s="1"/>
  <c r="G468" i="9"/>
  <c r="O468" i="9" s="1"/>
  <c r="W468" i="9" s="1"/>
  <c r="G472" i="9"/>
  <c r="O472" i="9" s="1"/>
  <c r="W472" i="9" s="1"/>
  <c r="G255" i="9"/>
  <c r="O255" i="9" s="1"/>
  <c r="W255" i="9" s="1"/>
  <c r="G281" i="9"/>
  <c r="O281" i="9" s="1"/>
  <c r="W281" i="9" s="1"/>
  <c r="G345" i="9"/>
  <c r="O345" i="9" s="1"/>
  <c r="W345" i="9" s="1"/>
  <c r="G375" i="9"/>
  <c r="O375" i="9" s="1"/>
  <c r="W375" i="9" s="1"/>
  <c r="G391" i="9"/>
  <c r="O391" i="9" s="1"/>
  <c r="W391" i="9" s="1"/>
  <c r="G407" i="9"/>
  <c r="O407" i="9" s="1"/>
  <c r="W407" i="9" s="1"/>
  <c r="G423" i="9"/>
  <c r="O423" i="9" s="1"/>
  <c r="W423" i="9" s="1"/>
  <c r="G439" i="9"/>
  <c r="O439" i="9" s="1"/>
  <c r="W439" i="9" s="1"/>
  <c r="G455" i="9"/>
  <c r="O455" i="9" s="1"/>
  <c r="W455" i="9" s="1"/>
  <c r="G471" i="9"/>
  <c r="O471" i="9" s="1"/>
  <c r="W471" i="9" s="1"/>
  <c r="G477" i="9"/>
  <c r="O477" i="9" s="1"/>
  <c r="W477" i="9" s="1"/>
  <c r="G481" i="9"/>
  <c r="O481" i="9" s="1"/>
  <c r="W481" i="9" s="1"/>
  <c r="G485" i="9"/>
  <c r="O485" i="9" s="1"/>
  <c r="W485" i="9" s="1"/>
  <c r="G489" i="9"/>
  <c r="O489" i="9" s="1"/>
  <c r="W489" i="9" s="1"/>
  <c r="G493" i="9"/>
  <c r="O493" i="9" s="1"/>
  <c r="W493" i="9" s="1"/>
  <c r="G497" i="9"/>
  <c r="O497" i="9" s="1"/>
  <c r="W497" i="9" s="1"/>
  <c r="G501" i="9"/>
  <c r="O501" i="9" s="1"/>
  <c r="W501" i="9" s="1"/>
  <c r="G505" i="9"/>
  <c r="O505" i="9" s="1"/>
  <c r="W505" i="9" s="1"/>
  <c r="G509" i="9"/>
  <c r="O509" i="9" s="1"/>
  <c r="W509" i="9" s="1"/>
  <c r="G513" i="9"/>
  <c r="O513" i="9" s="1"/>
  <c r="W513" i="9" s="1"/>
  <c r="G517" i="9"/>
  <c r="O517" i="9" s="1"/>
  <c r="W517" i="9" s="1"/>
  <c r="G521" i="9"/>
  <c r="O521" i="9" s="1"/>
  <c r="W521" i="9" s="1"/>
  <c r="G525" i="9"/>
  <c r="O525" i="9" s="1"/>
  <c r="W525" i="9" s="1"/>
  <c r="G529" i="9"/>
  <c r="O529" i="9" s="1"/>
  <c r="W529" i="9" s="1"/>
  <c r="G533" i="9"/>
  <c r="O533" i="9" s="1"/>
  <c r="W533" i="9" s="1"/>
  <c r="G537" i="9"/>
  <c r="O537" i="9" s="1"/>
  <c r="W537" i="9" s="1"/>
  <c r="G541" i="9"/>
  <c r="O541" i="9" s="1"/>
  <c r="W541" i="9" s="1"/>
  <c r="G545" i="9"/>
  <c r="O545" i="9" s="1"/>
  <c r="W545" i="9" s="1"/>
  <c r="G549" i="9"/>
  <c r="O549" i="9" s="1"/>
  <c r="W549" i="9" s="1"/>
  <c r="G553" i="9"/>
  <c r="O553" i="9" s="1"/>
  <c r="W553" i="9" s="1"/>
  <c r="G557" i="9"/>
  <c r="O557" i="9" s="1"/>
  <c r="W557" i="9" s="1"/>
  <c r="G383" i="9"/>
  <c r="O383" i="9" s="1"/>
  <c r="W383" i="9" s="1"/>
  <c r="G415" i="9"/>
  <c r="O415" i="9" s="1"/>
  <c r="W415" i="9" s="1"/>
  <c r="G463" i="9"/>
  <c r="O463" i="9" s="1"/>
  <c r="W463" i="9" s="1"/>
  <c r="G479" i="9"/>
  <c r="O479" i="9" s="1"/>
  <c r="W479" i="9" s="1"/>
  <c r="G495" i="9"/>
  <c r="O495" i="9" s="1"/>
  <c r="W495" i="9" s="1"/>
  <c r="G507" i="9"/>
  <c r="O507" i="9" s="1"/>
  <c r="W507" i="9" s="1"/>
  <c r="G511" i="9"/>
  <c r="O511" i="9" s="1"/>
  <c r="W511" i="9" s="1"/>
  <c r="G515" i="9"/>
  <c r="O515" i="9" s="1"/>
  <c r="W515" i="9" s="1"/>
  <c r="G519" i="9"/>
  <c r="O519" i="9" s="1"/>
  <c r="W519" i="9" s="1"/>
  <c r="G543" i="9"/>
  <c r="O543" i="9" s="1"/>
  <c r="W543" i="9" s="1"/>
  <c r="G547" i="9"/>
  <c r="O547" i="9" s="1"/>
  <c r="W547" i="9" s="1"/>
  <c r="G551" i="9"/>
  <c r="O551" i="9" s="1"/>
  <c r="W551" i="9" s="1"/>
  <c r="G555" i="9"/>
  <c r="O555" i="9" s="1"/>
  <c r="W555" i="9" s="1"/>
  <c r="G297" i="9"/>
  <c r="O297" i="9" s="1"/>
  <c r="W297" i="9" s="1"/>
  <c r="G361" i="9"/>
  <c r="O361" i="9" s="1"/>
  <c r="W361" i="9" s="1"/>
  <c r="G379" i="9"/>
  <c r="O379" i="9" s="1"/>
  <c r="W379" i="9" s="1"/>
  <c r="G395" i="9"/>
  <c r="O395" i="9" s="1"/>
  <c r="W395" i="9" s="1"/>
  <c r="G411" i="9"/>
  <c r="O411" i="9" s="1"/>
  <c r="W411" i="9" s="1"/>
  <c r="G427" i="9"/>
  <c r="O427" i="9" s="1"/>
  <c r="W427" i="9" s="1"/>
  <c r="G443" i="9"/>
  <c r="O443" i="9" s="1"/>
  <c r="W443" i="9" s="1"/>
  <c r="G459" i="9"/>
  <c r="O459" i="9" s="1"/>
  <c r="W459" i="9" s="1"/>
  <c r="G478" i="9"/>
  <c r="O478" i="9" s="1"/>
  <c r="W478" i="9" s="1"/>
  <c r="G482" i="9"/>
  <c r="O482" i="9" s="1"/>
  <c r="W482" i="9" s="1"/>
  <c r="G486" i="9"/>
  <c r="O486" i="9" s="1"/>
  <c r="W486" i="9" s="1"/>
  <c r="G490" i="9"/>
  <c r="O490" i="9" s="1"/>
  <c r="W490" i="9" s="1"/>
  <c r="G494" i="9"/>
  <c r="O494" i="9" s="1"/>
  <c r="W494" i="9" s="1"/>
  <c r="G498" i="9"/>
  <c r="O498" i="9" s="1"/>
  <c r="W498" i="9" s="1"/>
  <c r="G502" i="9"/>
  <c r="O502" i="9" s="1"/>
  <c r="W502" i="9" s="1"/>
  <c r="G506" i="9"/>
  <c r="O506" i="9" s="1"/>
  <c r="W506" i="9" s="1"/>
  <c r="G510" i="9"/>
  <c r="O510" i="9" s="1"/>
  <c r="W510" i="9" s="1"/>
  <c r="G514" i="9"/>
  <c r="O514" i="9" s="1"/>
  <c r="W514" i="9" s="1"/>
  <c r="G518" i="9"/>
  <c r="O518" i="9" s="1"/>
  <c r="W518" i="9" s="1"/>
  <c r="G522" i="9"/>
  <c r="O522" i="9" s="1"/>
  <c r="W522" i="9" s="1"/>
  <c r="G526" i="9"/>
  <c r="O526" i="9" s="1"/>
  <c r="W526" i="9" s="1"/>
  <c r="G530" i="9"/>
  <c r="O530" i="9" s="1"/>
  <c r="W530" i="9" s="1"/>
  <c r="G534" i="9"/>
  <c r="O534" i="9" s="1"/>
  <c r="W534" i="9" s="1"/>
  <c r="G538" i="9"/>
  <c r="O538" i="9" s="1"/>
  <c r="W538" i="9" s="1"/>
  <c r="G542" i="9"/>
  <c r="O542" i="9" s="1"/>
  <c r="W542" i="9" s="1"/>
  <c r="G546" i="9"/>
  <c r="O546" i="9" s="1"/>
  <c r="W546" i="9" s="1"/>
  <c r="G550" i="9"/>
  <c r="O550" i="9" s="1"/>
  <c r="W550" i="9" s="1"/>
  <c r="G554" i="9"/>
  <c r="O554" i="9" s="1"/>
  <c r="W554" i="9" s="1"/>
  <c r="G483" i="9"/>
  <c r="O483" i="9" s="1"/>
  <c r="W483" i="9" s="1"/>
  <c r="G491" i="9"/>
  <c r="O491" i="9" s="1"/>
  <c r="W491" i="9" s="1"/>
  <c r="G503" i="9"/>
  <c r="O503" i="9" s="1"/>
  <c r="W503" i="9" s="1"/>
  <c r="G523" i="9"/>
  <c r="O523" i="9" s="1"/>
  <c r="W523" i="9" s="1"/>
  <c r="G539" i="9"/>
  <c r="O539" i="9" s="1"/>
  <c r="W539" i="9" s="1"/>
  <c r="G265" i="9"/>
  <c r="O265" i="9" s="1"/>
  <c r="W265" i="9" s="1"/>
  <c r="G329" i="9"/>
  <c r="O329" i="9" s="1"/>
  <c r="W329" i="9" s="1"/>
  <c r="G387" i="9"/>
  <c r="O387" i="9" s="1"/>
  <c r="W387" i="9" s="1"/>
  <c r="G403" i="9"/>
  <c r="O403" i="9" s="1"/>
  <c r="W403" i="9" s="1"/>
  <c r="G419" i="9"/>
  <c r="O419" i="9" s="1"/>
  <c r="W419" i="9" s="1"/>
  <c r="G435" i="9"/>
  <c r="O435" i="9" s="1"/>
  <c r="W435" i="9" s="1"/>
  <c r="G451" i="9"/>
  <c r="O451" i="9" s="1"/>
  <c r="W451" i="9" s="1"/>
  <c r="G467" i="9"/>
  <c r="O467" i="9" s="1"/>
  <c r="W467" i="9" s="1"/>
  <c r="G476" i="9"/>
  <c r="O476" i="9" s="1"/>
  <c r="W476" i="9" s="1"/>
  <c r="G480" i="9"/>
  <c r="O480" i="9" s="1"/>
  <c r="W480" i="9" s="1"/>
  <c r="G484" i="9"/>
  <c r="O484" i="9" s="1"/>
  <c r="W484" i="9" s="1"/>
  <c r="G488" i="9"/>
  <c r="O488" i="9" s="1"/>
  <c r="W488" i="9" s="1"/>
  <c r="G492" i="9"/>
  <c r="O492" i="9" s="1"/>
  <c r="W492" i="9" s="1"/>
  <c r="G496" i="9"/>
  <c r="O496" i="9" s="1"/>
  <c r="W496" i="9" s="1"/>
  <c r="G500" i="9"/>
  <c r="O500" i="9" s="1"/>
  <c r="W500" i="9" s="1"/>
  <c r="G504" i="9"/>
  <c r="O504" i="9" s="1"/>
  <c r="W504" i="9" s="1"/>
  <c r="G508" i="9"/>
  <c r="O508" i="9" s="1"/>
  <c r="W508" i="9" s="1"/>
  <c r="G512" i="9"/>
  <c r="O512" i="9" s="1"/>
  <c r="W512" i="9" s="1"/>
  <c r="G516" i="9"/>
  <c r="O516" i="9" s="1"/>
  <c r="W516" i="9" s="1"/>
  <c r="G520" i="9"/>
  <c r="O520" i="9" s="1"/>
  <c r="W520" i="9" s="1"/>
  <c r="G524" i="9"/>
  <c r="O524" i="9" s="1"/>
  <c r="W524" i="9" s="1"/>
  <c r="G528" i="9"/>
  <c r="O528" i="9" s="1"/>
  <c r="W528" i="9" s="1"/>
  <c r="G532" i="9"/>
  <c r="O532" i="9" s="1"/>
  <c r="W532" i="9" s="1"/>
  <c r="G536" i="9"/>
  <c r="O536" i="9" s="1"/>
  <c r="W536" i="9" s="1"/>
  <c r="G540" i="9"/>
  <c r="O540" i="9" s="1"/>
  <c r="W540" i="9" s="1"/>
  <c r="G544" i="9"/>
  <c r="O544" i="9" s="1"/>
  <c r="W544" i="9" s="1"/>
  <c r="G548" i="9"/>
  <c r="O548" i="9" s="1"/>
  <c r="W548" i="9" s="1"/>
  <c r="G552" i="9"/>
  <c r="O552" i="9" s="1"/>
  <c r="W552" i="9" s="1"/>
  <c r="G556" i="9"/>
  <c r="O556" i="9" s="1"/>
  <c r="W556" i="9" s="1"/>
  <c r="G235" i="9"/>
  <c r="O235" i="9" s="1"/>
  <c r="W235" i="9" s="1"/>
  <c r="G313" i="9"/>
  <c r="O313" i="9" s="1"/>
  <c r="W313" i="9" s="1"/>
  <c r="G399" i="9"/>
  <c r="O399" i="9" s="1"/>
  <c r="W399" i="9" s="1"/>
  <c r="G431" i="9"/>
  <c r="O431" i="9" s="1"/>
  <c r="W431" i="9" s="1"/>
  <c r="G447" i="9"/>
  <c r="O447" i="9" s="1"/>
  <c r="W447" i="9" s="1"/>
  <c r="G475" i="9"/>
  <c r="O475" i="9" s="1"/>
  <c r="W475" i="9" s="1"/>
  <c r="G487" i="9"/>
  <c r="O487" i="9" s="1"/>
  <c r="W487" i="9" s="1"/>
  <c r="G499" i="9"/>
  <c r="O499" i="9" s="1"/>
  <c r="W499" i="9" s="1"/>
  <c r="G527" i="9"/>
  <c r="O527" i="9" s="1"/>
  <c r="W527" i="9" s="1"/>
  <c r="G531" i="9"/>
  <c r="O531" i="9" s="1"/>
  <c r="W531" i="9" s="1"/>
  <c r="G535" i="9"/>
  <c r="O535" i="9" s="1"/>
  <c r="W535" i="9" s="1"/>
  <c r="G59" i="9"/>
  <c r="O59" i="9" s="1"/>
  <c r="W59" i="9" s="1"/>
  <c r="G76" i="9"/>
  <c r="O76" i="9" s="1"/>
  <c r="W76" i="9" s="1"/>
  <c r="G60" i="9"/>
  <c r="O60" i="9" s="1"/>
  <c r="W60" i="9" s="1"/>
  <c r="G75" i="9"/>
  <c r="O75" i="9" s="1"/>
  <c r="W75" i="9" s="1"/>
  <c r="G68" i="9"/>
  <c r="O68" i="9" s="1"/>
  <c r="W68" i="9" s="1"/>
  <c r="G83" i="9"/>
  <c r="O83" i="9" s="1"/>
  <c r="W83" i="9" s="1"/>
  <c r="G61" i="9"/>
  <c r="O61" i="9" s="1"/>
  <c r="W61" i="9" s="1"/>
  <c r="G72" i="9"/>
  <c r="O72" i="9" s="1"/>
  <c r="W72" i="9" s="1"/>
  <c r="G71" i="9"/>
  <c r="O71" i="9" s="1"/>
  <c r="W71" i="9" s="1"/>
  <c r="G80" i="9"/>
  <c r="O80" i="9" s="1"/>
  <c r="W80" i="9" s="1"/>
  <c r="G64" i="9"/>
  <c r="O64" i="9" s="1"/>
  <c r="W64" i="9" s="1"/>
  <c r="G79" i="9"/>
  <c r="O79" i="9" s="1"/>
  <c r="W79" i="9" s="1"/>
  <c r="G63" i="9"/>
  <c r="O63" i="9" s="1"/>
  <c r="W63" i="9" s="1"/>
  <c r="G67" i="9"/>
  <c r="O67" i="9" s="1"/>
  <c r="W67" i="9" s="1"/>
  <c r="G58" i="9"/>
  <c r="O58" i="9" s="1"/>
  <c r="W58" i="9" s="1"/>
  <c r="I58" i="9"/>
  <c r="Q58" i="9" s="1"/>
  <c r="Y58" i="9" s="1"/>
  <c r="Q107" i="9"/>
  <c r="Y107" i="9" s="1"/>
  <c r="C68" i="11"/>
  <c r="D68" i="11" s="1"/>
  <c r="F66" i="11"/>
  <c r="N66" i="11" s="1"/>
  <c r="V66" i="11" s="1"/>
  <c r="J66" i="11"/>
  <c r="R66" i="11" s="1"/>
  <c r="Z66" i="11" s="1"/>
  <c r="K66" i="11"/>
  <c r="E66" i="11"/>
  <c r="M66" i="11" s="1"/>
  <c r="U66" i="11" s="1"/>
  <c r="G66" i="11"/>
  <c r="O66" i="11" s="1"/>
  <c r="W66" i="11" s="1"/>
  <c r="Q9" i="8"/>
  <c r="Q7" i="8" s="1"/>
  <c r="F21" i="13"/>
  <c r="F22" i="13" s="1"/>
  <c r="M5" i="8"/>
  <c r="F30" i="13"/>
  <c r="C184" i="14" s="1"/>
  <c r="D184" i="14" s="1"/>
  <c r="F6" i="13"/>
  <c r="H101" i="12" l="1"/>
  <c r="P101" i="12" s="1"/>
  <c r="X101" i="12" s="1"/>
  <c r="H557" i="12"/>
  <c r="P557" i="12" s="1"/>
  <c r="X557" i="12" s="1"/>
  <c r="H70" i="12"/>
  <c r="P70" i="12" s="1"/>
  <c r="X70" i="12" s="1"/>
  <c r="H68" i="12"/>
  <c r="P68" i="12" s="1"/>
  <c r="X68" i="12" s="1"/>
  <c r="H82" i="12"/>
  <c r="P82" i="12" s="1"/>
  <c r="X82" i="12" s="1"/>
  <c r="H81" i="12"/>
  <c r="P81" i="12" s="1"/>
  <c r="X81" i="12" s="1"/>
  <c r="H86" i="12"/>
  <c r="P86" i="12" s="1"/>
  <c r="X86" i="12" s="1"/>
  <c r="H84" i="12"/>
  <c r="P84" i="12" s="1"/>
  <c r="X84" i="12" s="1"/>
  <c r="H97" i="12"/>
  <c r="P97" i="12" s="1"/>
  <c r="X97" i="12" s="1"/>
  <c r="H73" i="12"/>
  <c r="P73" i="12" s="1"/>
  <c r="X73" i="12" s="1"/>
  <c r="H72" i="12"/>
  <c r="P72" i="12" s="1"/>
  <c r="X72" i="12" s="1"/>
  <c r="H95" i="12"/>
  <c r="P95" i="12" s="1"/>
  <c r="X95" i="12" s="1"/>
  <c r="H62" i="12"/>
  <c r="P62" i="12" s="1"/>
  <c r="X62" i="12" s="1"/>
  <c r="H102" i="12"/>
  <c r="P102" i="12" s="1"/>
  <c r="X102" i="12" s="1"/>
  <c r="H92" i="12"/>
  <c r="P92" i="12" s="1"/>
  <c r="X92" i="12" s="1"/>
  <c r="H99" i="12"/>
  <c r="P99" i="12" s="1"/>
  <c r="X99" i="12" s="1"/>
  <c r="H89" i="12"/>
  <c r="P89" i="12" s="1"/>
  <c r="X89" i="12" s="1"/>
  <c r="H74" i="12"/>
  <c r="P74" i="12" s="1"/>
  <c r="X74" i="12" s="1"/>
  <c r="H67" i="12"/>
  <c r="P67" i="12" s="1"/>
  <c r="X67" i="12" s="1"/>
  <c r="H71" i="12"/>
  <c r="P71" i="12" s="1"/>
  <c r="X71" i="12" s="1"/>
  <c r="H94" i="12"/>
  <c r="P94" i="12" s="1"/>
  <c r="X94" i="12" s="1"/>
  <c r="H83" i="12"/>
  <c r="P83" i="12" s="1"/>
  <c r="X83" i="12" s="1"/>
  <c r="H85" i="12"/>
  <c r="P85" i="12" s="1"/>
  <c r="X85" i="12" s="1"/>
  <c r="H77" i="12"/>
  <c r="P77" i="12" s="1"/>
  <c r="X77" i="12" s="1"/>
  <c r="H98" i="12"/>
  <c r="P98" i="12" s="1"/>
  <c r="X98" i="12" s="1"/>
  <c r="H58" i="12"/>
  <c r="P58" i="12" s="1"/>
  <c r="X58" i="12" s="1"/>
  <c r="H96" i="12"/>
  <c r="P96" i="12" s="1"/>
  <c r="X96" i="12" s="1"/>
  <c r="H80" i="12"/>
  <c r="P80" i="12" s="1"/>
  <c r="X80" i="12" s="1"/>
  <c r="H79" i="12"/>
  <c r="P79" i="12" s="1"/>
  <c r="X79" i="12" s="1"/>
  <c r="H63" i="12"/>
  <c r="P63" i="12" s="1"/>
  <c r="X63" i="12" s="1"/>
  <c r="H93" i="12"/>
  <c r="P93" i="12" s="1"/>
  <c r="X93" i="12" s="1"/>
  <c r="H69" i="12"/>
  <c r="P69" i="12" s="1"/>
  <c r="X69" i="12" s="1"/>
  <c r="H76" i="12"/>
  <c r="P76" i="12" s="1"/>
  <c r="X76" i="12" s="1"/>
  <c r="H66" i="12"/>
  <c r="P66" i="12" s="1"/>
  <c r="X66" i="12" s="1"/>
  <c r="H91" i="12"/>
  <c r="P91" i="12" s="1"/>
  <c r="X91" i="12" s="1"/>
  <c r="H75" i="12"/>
  <c r="P75" i="12" s="1"/>
  <c r="X75" i="12" s="1"/>
  <c r="H78" i="12"/>
  <c r="P78" i="12" s="1"/>
  <c r="X78" i="12" s="1"/>
  <c r="H59" i="12"/>
  <c r="P59" i="12" s="1"/>
  <c r="X59" i="12" s="1"/>
  <c r="H90" i="12"/>
  <c r="P90" i="12" s="1"/>
  <c r="X90" i="12" s="1"/>
  <c r="H65" i="12"/>
  <c r="P65" i="12" s="1"/>
  <c r="X65" i="12" s="1"/>
  <c r="H61" i="12"/>
  <c r="P61" i="12" s="1"/>
  <c r="X61" i="12" s="1"/>
  <c r="H64" i="12"/>
  <c r="P64" i="12" s="1"/>
  <c r="X64" i="12" s="1"/>
  <c r="H87" i="12"/>
  <c r="P87" i="12" s="1"/>
  <c r="X87" i="12" s="1"/>
  <c r="H60" i="12"/>
  <c r="P60" i="12" s="1"/>
  <c r="X60" i="12" s="1"/>
  <c r="H100" i="12"/>
  <c r="P100" i="12" s="1"/>
  <c r="X100" i="12" s="1"/>
  <c r="H88" i="12"/>
  <c r="P88" i="12" s="1"/>
  <c r="X88" i="12" s="1"/>
  <c r="H103" i="12"/>
  <c r="P103" i="12" s="1"/>
  <c r="X103" i="12" s="1"/>
  <c r="J105" i="12"/>
  <c r="R105" i="12" s="1"/>
  <c r="Z105" i="12" s="1"/>
  <c r="G105" i="12"/>
  <c r="O105" i="12" s="1"/>
  <c r="W105" i="12" s="1"/>
  <c r="E105" i="12"/>
  <c r="M105" i="12" s="1"/>
  <c r="U105" i="12" s="1"/>
  <c r="I105" i="12"/>
  <c r="Q105" i="12" s="1"/>
  <c r="Y105" i="12" s="1"/>
  <c r="H105" i="12"/>
  <c r="P105" i="12" s="1"/>
  <c r="X105" i="12" s="1"/>
  <c r="K105" i="12"/>
  <c r="F105" i="12"/>
  <c r="N105" i="12" s="1"/>
  <c r="V105" i="12" s="1"/>
  <c r="C107" i="12"/>
  <c r="D106" i="12"/>
  <c r="AB112" i="10"/>
  <c r="E112" i="10"/>
  <c r="M112" i="10" s="1"/>
  <c r="U112" i="10" s="1"/>
  <c r="K112" i="10"/>
  <c r="F112" i="10"/>
  <c r="N112" i="10" s="1"/>
  <c r="V112" i="10" s="1"/>
  <c r="J112" i="10"/>
  <c r="R112" i="10" s="1"/>
  <c r="Z112" i="10" s="1"/>
  <c r="G112" i="10"/>
  <c r="O112" i="10" s="1"/>
  <c r="W112" i="10" s="1"/>
  <c r="I112" i="10"/>
  <c r="Q112" i="10" s="1"/>
  <c r="Y112" i="10" s="1"/>
  <c r="H112" i="10"/>
  <c r="P112" i="10" s="1"/>
  <c r="X112" i="10" s="1"/>
  <c r="C114" i="10"/>
  <c r="D113" i="10"/>
  <c r="I62" i="11"/>
  <c r="Q62" i="11" s="1"/>
  <c r="Y62" i="11" s="1"/>
  <c r="I557" i="11"/>
  <c r="Q557" i="11" s="1"/>
  <c r="Y557" i="11" s="1"/>
  <c r="I59" i="11"/>
  <c r="Q59" i="11" s="1"/>
  <c r="Y59" i="11" s="1"/>
  <c r="I60" i="11"/>
  <c r="Q60" i="11" s="1"/>
  <c r="Y60" i="11" s="1"/>
  <c r="I63" i="11"/>
  <c r="Q63" i="11" s="1"/>
  <c r="Y63" i="11" s="1"/>
  <c r="I61" i="11"/>
  <c r="Q61" i="11" s="1"/>
  <c r="Y61" i="11" s="1"/>
  <c r="I64" i="11"/>
  <c r="Q64" i="11" s="1"/>
  <c r="Y64" i="11" s="1"/>
  <c r="I58" i="11"/>
  <c r="Q58" i="11" s="1"/>
  <c r="Y58" i="11" s="1"/>
  <c r="I65" i="11"/>
  <c r="Q65" i="11" s="1"/>
  <c r="Y65" i="11" s="1"/>
  <c r="H59" i="11"/>
  <c r="P59" i="11" s="1"/>
  <c r="X59" i="11" s="1"/>
  <c r="H60" i="11"/>
  <c r="P60" i="11" s="1"/>
  <c r="X60" i="11" s="1"/>
  <c r="H61" i="11"/>
  <c r="P61" i="11" s="1"/>
  <c r="X61" i="11" s="1"/>
  <c r="H64" i="11"/>
  <c r="P64" i="11" s="1"/>
  <c r="X64" i="11" s="1"/>
  <c r="H63" i="11"/>
  <c r="P63" i="11" s="1"/>
  <c r="X63" i="11" s="1"/>
  <c r="H58" i="11"/>
  <c r="P58" i="11" s="1"/>
  <c r="X58" i="11" s="1"/>
  <c r="H557" i="11"/>
  <c r="P557" i="11" s="1"/>
  <c r="X557" i="11" s="1"/>
  <c r="H62" i="11"/>
  <c r="P62" i="11" s="1"/>
  <c r="X62" i="11" s="1"/>
  <c r="H65" i="11"/>
  <c r="P65" i="11" s="1"/>
  <c r="X65" i="11" s="1"/>
  <c r="H72" i="9"/>
  <c r="P72" i="9" s="1"/>
  <c r="X72" i="9" s="1"/>
  <c r="H80" i="9"/>
  <c r="P80" i="9" s="1"/>
  <c r="X80" i="9" s="1"/>
  <c r="H84" i="9"/>
  <c r="P84" i="9" s="1"/>
  <c r="X84" i="9" s="1"/>
  <c r="H88" i="9"/>
  <c r="P88" i="9" s="1"/>
  <c r="X88" i="9" s="1"/>
  <c r="H92" i="9"/>
  <c r="P92" i="9" s="1"/>
  <c r="X92" i="9" s="1"/>
  <c r="H96" i="9"/>
  <c r="P96" i="9" s="1"/>
  <c r="X96" i="9" s="1"/>
  <c r="H100" i="9"/>
  <c r="P100" i="9" s="1"/>
  <c r="X100" i="9" s="1"/>
  <c r="H104" i="9"/>
  <c r="P104" i="9" s="1"/>
  <c r="X104" i="9" s="1"/>
  <c r="H108" i="9"/>
  <c r="P108" i="9" s="1"/>
  <c r="X108" i="9" s="1"/>
  <c r="H112" i="9"/>
  <c r="P112" i="9" s="1"/>
  <c r="X112" i="9" s="1"/>
  <c r="H116" i="9"/>
  <c r="P116" i="9" s="1"/>
  <c r="X116" i="9" s="1"/>
  <c r="H120" i="9"/>
  <c r="P120" i="9" s="1"/>
  <c r="X120" i="9" s="1"/>
  <c r="H124" i="9"/>
  <c r="P124" i="9" s="1"/>
  <c r="X124" i="9" s="1"/>
  <c r="H128" i="9"/>
  <c r="P128" i="9" s="1"/>
  <c r="X128" i="9" s="1"/>
  <c r="H132" i="9"/>
  <c r="P132" i="9" s="1"/>
  <c r="X132" i="9" s="1"/>
  <c r="H136" i="9"/>
  <c r="P136" i="9" s="1"/>
  <c r="X136" i="9" s="1"/>
  <c r="H140" i="9"/>
  <c r="P140" i="9" s="1"/>
  <c r="X140" i="9" s="1"/>
  <c r="H68" i="9"/>
  <c r="P68" i="9" s="1"/>
  <c r="X68" i="9" s="1"/>
  <c r="H76" i="9"/>
  <c r="P76" i="9" s="1"/>
  <c r="X76" i="9" s="1"/>
  <c r="H60" i="9"/>
  <c r="P60" i="9" s="1"/>
  <c r="X60" i="9" s="1"/>
  <c r="H73" i="9"/>
  <c r="P73" i="9" s="1"/>
  <c r="X73" i="9" s="1"/>
  <c r="H81" i="9"/>
  <c r="P81" i="9" s="1"/>
  <c r="X81" i="9" s="1"/>
  <c r="H87" i="9"/>
  <c r="P87" i="9" s="1"/>
  <c r="X87" i="9" s="1"/>
  <c r="H91" i="9"/>
  <c r="P91" i="9" s="1"/>
  <c r="X91" i="9" s="1"/>
  <c r="H65" i="9"/>
  <c r="P65" i="9" s="1"/>
  <c r="X65" i="9" s="1"/>
  <c r="H85" i="9"/>
  <c r="P85" i="9" s="1"/>
  <c r="X85" i="9" s="1"/>
  <c r="H97" i="9"/>
  <c r="P97" i="9" s="1"/>
  <c r="X97" i="9" s="1"/>
  <c r="H98" i="9"/>
  <c r="P98" i="9" s="1"/>
  <c r="X98" i="9" s="1"/>
  <c r="H99" i="9"/>
  <c r="P99" i="9" s="1"/>
  <c r="X99" i="9" s="1"/>
  <c r="H113" i="9"/>
  <c r="P113" i="9" s="1"/>
  <c r="X113" i="9" s="1"/>
  <c r="H114" i="9"/>
  <c r="P114" i="9" s="1"/>
  <c r="X114" i="9" s="1"/>
  <c r="H115" i="9"/>
  <c r="P115" i="9" s="1"/>
  <c r="X115" i="9" s="1"/>
  <c r="H129" i="9"/>
  <c r="P129" i="9" s="1"/>
  <c r="X129" i="9" s="1"/>
  <c r="H130" i="9"/>
  <c r="P130" i="9" s="1"/>
  <c r="X130" i="9" s="1"/>
  <c r="H131" i="9"/>
  <c r="P131" i="9" s="1"/>
  <c r="X131" i="9" s="1"/>
  <c r="H143" i="9"/>
  <c r="P143" i="9" s="1"/>
  <c r="X143" i="9" s="1"/>
  <c r="H147" i="9"/>
  <c r="P147" i="9" s="1"/>
  <c r="X147" i="9" s="1"/>
  <c r="H151" i="9"/>
  <c r="P151" i="9" s="1"/>
  <c r="X151" i="9" s="1"/>
  <c r="H155" i="9"/>
  <c r="P155" i="9" s="1"/>
  <c r="X155" i="9" s="1"/>
  <c r="H159" i="9"/>
  <c r="P159" i="9" s="1"/>
  <c r="X159" i="9" s="1"/>
  <c r="H163" i="9"/>
  <c r="P163" i="9" s="1"/>
  <c r="X163" i="9" s="1"/>
  <c r="H167" i="9"/>
  <c r="P167" i="9" s="1"/>
  <c r="X167" i="9" s="1"/>
  <c r="H171" i="9"/>
  <c r="P171" i="9" s="1"/>
  <c r="X171" i="9" s="1"/>
  <c r="H175" i="9"/>
  <c r="P175" i="9" s="1"/>
  <c r="X175" i="9" s="1"/>
  <c r="H179" i="9"/>
  <c r="P179" i="9" s="1"/>
  <c r="X179" i="9" s="1"/>
  <c r="H183" i="9"/>
  <c r="P183" i="9" s="1"/>
  <c r="X183" i="9" s="1"/>
  <c r="H187" i="9"/>
  <c r="P187" i="9" s="1"/>
  <c r="X187" i="9" s="1"/>
  <c r="H191" i="9"/>
  <c r="P191" i="9" s="1"/>
  <c r="X191" i="9" s="1"/>
  <c r="H195" i="9"/>
  <c r="P195" i="9" s="1"/>
  <c r="X195" i="9" s="1"/>
  <c r="H199" i="9"/>
  <c r="P199" i="9" s="1"/>
  <c r="X199" i="9" s="1"/>
  <c r="H203" i="9"/>
  <c r="P203" i="9" s="1"/>
  <c r="X203" i="9" s="1"/>
  <c r="H207" i="9"/>
  <c r="P207" i="9" s="1"/>
  <c r="X207" i="9" s="1"/>
  <c r="H211" i="9"/>
  <c r="P211" i="9" s="1"/>
  <c r="X211" i="9" s="1"/>
  <c r="H215" i="9"/>
  <c r="P215" i="9" s="1"/>
  <c r="X215" i="9" s="1"/>
  <c r="H219" i="9"/>
  <c r="P219" i="9" s="1"/>
  <c r="X219" i="9" s="1"/>
  <c r="H223" i="9"/>
  <c r="P223" i="9" s="1"/>
  <c r="X223" i="9" s="1"/>
  <c r="H227" i="9"/>
  <c r="P227" i="9" s="1"/>
  <c r="X227" i="9" s="1"/>
  <c r="H231" i="9"/>
  <c r="P231" i="9" s="1"/>
  <c r="X231" i="9" s="1"/>
  <c r="H77" i="9"/>
  <c r="P77" i="9" s="1"/>
  <c r="X77" i="9" s="1"/>
  <c r="H86" i="9"/>
  <c r="P86" i="9" s="1"/>
  <c r="X86" i="9" s="1"/>
  <c r="H101" i="9"/>
  <c r="P101" i="9" s="1"/>
  <c r="X101" i="9" s="1"/>
  <c r="H102" i="9"/>
  <c r="P102" i="9" s="1"/>
  <c r="X102" i="9" s="1"/>
  <c r="H103" i="9"/>
  <c r="P103" i="9" s="1"/>
  <c r="X103" i="9" s="1"/>
  <c r="H89" i="9"/>
  <c r="P89" i="9" s="1"/>
  <c r="X89" i="9" s="1"/>
  <c r="H106" i="9"/>
  <c r="P106" i="9" s="1"/>
  <c r="X106" i="9" s="1"/>
  <c r="H109" i="9"/>
  <c r="P109" i="9" s="1"/>
  <c r="X109" i="9" s="1"/>
  <c r="H123" i="9"/>
  <c r="P123" i="9" s="1"/>
  <c r="X123" i="9" s="1"/>
  <c r="H126" i="9"/>
  <c r="P126" i="9" s="1"/>
  <c r="X126" i="9" s="1"/>
  <c r="H133" i="9"/>
  <c r="P133" i="9" s="1"/>
  <c r="X133" i="9" s="1"/>
  <c r="H152" i="9"/>
  <c r="P152" i="9" s="1"/>
  <c r="X152" i="9" s="1"/>
  <c r="H153" i="9"/>
  <c r="P153" i="9" s="1"/>
  <c r="X153" i="9" s="1"/>
  <c r="H154" i="9"/>
  <c r="P154" i="9" s="1"/>
  <c r="X154" i="9" s="1"/>
  <c r="H168" i="9"/>
  <c r="P168" i="9" s="1"/>
  <c r="X168" i="9" s="1"/>
  <c r="H169" i="9"/>
  <c r="P169" i="9" s="1"/>
  <c r="X169" i="9" s="1"/>
  <c r="H170" i="9"/>
  <c r="P170" i="9" s="1"/>
  <c r="X170" i="9" s="1"/>
  <c r="H184" i="9"/>
  <c r="P184" i="9" s="1"/>
  <c r="X184" i="9" s="1"/>
  <c r="H185" i="9"/>
  <c r="P185" i="9" s="1"/>
  <c r="X185" i="9" s="1"/>
  <c r="H90" i="9"/>
  <c r="P90" i="9" s="1"/>
  <c r="X90" i="9" s="1"/>
  <c r="H93" i="9"/>
  <c r="P93" i="9" s="1"/>
  <c r="X93" i="9" s="1"/>
  <c r="H95" i="9"/>
  <c r="P95" i="9" s="1"/>
  <c r="X95" i="9" s="1"/>
  <c r="H105" i="9"/>
  <c r="P105" i="9" s="1"/>
  <c r="X105" i="9" s="1"/>
  <c r="H119" i="9"/>
  <c r="P119" i="9" s="1"/>
  <c r="X119" i="9" s="1"/>
  <c r="H122" i="9"/>
  <c r="P122" i="9" s="1"/>
  <c r="X122" i="9" s="1"/>
  <c r="H125" i="9"/>
  <c r="P125" i="9" s="1"/>
  <c r="X125" i="9" s="1"/>
  <c r="H139" i="9"/>
  <c r="P139" i="9" s="1"/>
  <c r="X139" i="9" s="1"/>
  <c r="H148" i="9"/>
  <c r="P148" i="9" s="1"/>
  <c r="X148" i="9" s="1"/>
  <c r="H149" i="9"/>
  <c r="P149" i="9" s="1"/>
  <c r="X149" i="9" s="1"/>
  <c r="H150" i="9"/>
  <c r="P150" i="9" s="1"/>
  <c r="X150" i="9" s="1"/>
  <c r="H164" i="9"/>
  <c r="P164" i="9" s="1"/>
  <c r="X164" i="9" s="1"/>
  <c r="H165" i="9"/>
  <c r="P165" i="9" s="1"/>
  <c r="X165" i="9" s="1"/>
  <c r="H166" i="9"/>
  <c r="P166" i="9" s="1"/>
  <c r="X166" i="9" s="1"/>
  <c r="H180" i="9"/>
  <c r="P180" i="9" s="1"/>
  <c r="X180" i="9" s="1"/>
  <c r="H181" i="9"/>
  <c r="P181" i="9" s="1"/>
  <c r="X181" i="9" s="1"/>
  <c r="H182" i="9"/>
  <c r="P182" i="9" s="1"/>
  <c r="X182" i="9" s="1"/>
  <c r="H69" i="9"/>
  <c r="P69" i="9" s="1"/>
  <c r="X69" i="9" s="1"/>
  <c r="H94" i="9"/>
  <c r="P94" i="9" s="1"/>
  <c r="X94" i="9" s="1"/>
  <c r="H107" i="9"/>
  <c r="P107" i="9" s="1"/>
  <c r="X107" i="9" s="1"/>
  <c r="H110" i="9"/>
  <c r="P110" i="9" s="1"/>
  <c r="X110" i="9" s="1"/>
  <c r="H117" i="9"/>
  <c r="P117" i="9" s="1"/>
  <c r="X117" i="9" s="1"/>
  <c r="H127" i="9"/>
  <c r="P127" i="9" s="1"/>
  <c r="X127" i="9" s="1"/>
  <c r="H134" i="9"/>
  <c r="P134" i="9" s="1"/>
  <c r="X134" i="9" s="1"/>
  <c r="H137" i="9"/>
  <c r="P137" i="9" s="1"/>
  <c r="X137" i="9" s="1"/>
  <c r="H141" i="9"/>
  <c r="P141" i="9" s="1"/>
  <c r="X141" i="9" s="1"/>
  <c r="H142" i="9"/>
  <c r="P142" i="9" s="1"/>
  <c r="X142" i="9" s="1"/>
  <c r="H156" i="9"/>
  <c r="P156" i="9" s="1"/>
  <c r="X156" i="9" s="1"/>
  <c r="H157" i="9"/>
  <c r="P157" i="9" s="1"/>
  <c r="X157" i="9" s="1"/>
  <c r="H158" i="9"/>
  <c r="P158" i="9" s="1"/>
  <c r="X158" i="9" s="1"/>
  <c r="H172" i="9"/>
  <c r="P172" i="9" s="1"/>
  <c r="X172" i="9" s="1"/>
  <c r="H173" i="9"/>
  <c r="P173" i="9" s="1"/>
  <c r="X173" i="9" s="1"/>
  <c r="H174" i="9"/>
  <c r="P174" i="9" s="1"/>
  <c r="X174" i="9" s="1"/>
  <c r="H188" i="9"/>
  <c r="P188" i="9" s="1"/>
  <c r="X188" i="9" s="1"/>
  <c r="H189" i="9"/>
  <c r="P189" i="9" s="1"/>
  <c r="X189" i="9" s="1"/>
  <c r="H190" i="9"/>
  <c r="P190" i="9" s="1"/>
  <c r="X190" i="9" s="1"/>
  <c r="H111" i="9"/>
  <c r="P111" i="9" s="1"/>
  <c r="X111" i="9" s="1"/>
  <c r="H144" i="9"/>
  <c r="P144" i="9" s="1"/>
  <c r="X144" i="9" s="1"/>
  <c r="H161" i="9"/>
  <c r="P161" i="9" s="1"/>
  <c r="X161" i="9" s="1"/>
  <c r="H178" i="9"/>
  <c r="P178" i="9" s="1"/>
  <c r="X178" i="9" s="1"/>
  <c r="H186" i="9"/>
  <c r="P186" i="9" s="1"/>
  <c r="X186" i="9" s="1"/>
  <c r="H193" i="9"/>
  <c r="P193" i="9" s="1"/>
  <c r="X193" i="9" s="1"/>
  <c r="H204" i="9"/>
  <c r="P204" i="9" s="1"/>
  <c r="X204" i="9" s="1"/>
  <c r="H205" i="9"/>
  <c r="P205" i="9" s="1"/>
  <c r="X205" i="9" s="1"/>
  <c r="H206" i="9"/>
  <c r="P206" i="9" s="1"/>
  <c r="X206" i="9" s="1"/>
  <c r="H220" i="9"/>
  <c r="P220" i="9" s="1"/>
  <c r="X220" i="9" s="1"/>
  <c r="H221" i="9"/>
  <c r="P221" i="9" s="1"/>
  <c r="X221" i="9" s="1"/>
  <c r="H222" i="9"/>
  <c r="P222" i="9" s="1"/>
  <c r="X222" i="9" s="1"/>
  <c r="H236" i="9"/>
  <c r="P236" i="9" s="1"/>
  <c r="X236" i="9" s="1"/>
  <c r="H240" i="9"/>
  <c r="P240" i="9" s="1"/>
  <c r="X240" i="9" s="1"/>
  <c r="H244" i="9"/>
  <c r="P244" i="9" s="1"/>
  <c r="X244" i="9" s="1"/>
  <c r="H248" i="9"/>
  <c r="P248" i="9" s="1"/>
  <c r="X248" i="9" s="1"/>
  <c r="H252" i="9"/>
  <c r="P252" i="9" s="1"/>
  <c r="X252" i="9" s="1"/>
  <c r="H118" i="9"/>
  <c r="P118" i="9" s="1"/>
  <c r="X118" i="9" s="1"/>
  <c r="H135" i="9"/>
  <c r="P135" i="9" s="1"/>
  <c r="X135" i="9" s="1"/>
  <c r="H145" i="9"/>
  <c r="P145" i="9" s="1"/>
  <c r="X145" i="9" s="1"/>
  <c r="H162" i="9"/>
  <c r="P162" i="9" s="1"/>
  <c r="X162" i="9" s="1"/>
  <c r="H192" i="9"/>
  <c r="P192" i="9" s="1"/>
  <c r="X192" i="9" s="1"/>
  <c r="H200" i="9"/>
  <c r="P200" i="9" s="1"/>
  <c r="X200" i="9" s="1"/>
  <c r="H201" i="9"/>
  <c r="P201" i="9" s="1"/>
  <c r="X201" i="9" s="1"/>
  <c r="H202" i="9"/>
  <c r="P202" i="9" s="1"/>
  <c r="X202" i="9" s="1"/>
  <c r="H216" i="9"/>
  <c r="P216" i="9" s="1"/>
  <c r="X216" i="9" s="1"/>
  <c r="H217" i="9"/>
  <c r="P217" i="9" s="1"/>
  <c r="X217" i="9" s="1"/>
  <c r="H218" i="9"/>
  <c r="P218" i="9" s="1"/>
  <c r="X218" i="9" s="1"/>
  <c r="H232" i="9"/>
  <c r="P232" i="9" s="1"/>
  <c r="X232" i="9" s="1"/>
  <c r="H233" i="9"/>
  <c r="P233" i="9" s="1"/>
  <c r="X233" i="9" s="1"/>
  <c r="H237" i="9"/>
  <c r="P237" i="9" s="1"/>
  <c r="X237" i="9" s="1"/>
  <c r="H241" i="9"/>
  <c r="P241" i="9" s="1"/>
  <c r="X241" i="9" s="1"/>
  <c r="H245" i="9"/>
  <c r="P245" i="9" s="1"/>
  <c r="X245" i="9" s="1"/>
  <c r="H249" i="9"/>
  <c r="P249" i="9" s="1"/>
  <c r="X249" i="9" s="1"/>
  <c r="H121" i="9"/>
  <c r="P121" i="9" s="1"/>
  <c r="X121" i="9" s="1"/>
  <c r="H138" i="9"/>
  <c r="P138" i="9" s="1"/>
  <c r="X138" i="9" s="1"/>
  <c r="H160" i="9"/>
  <c r="P160" i="9" s="1"/>
  <c r="X160" i="9" s="1"/>
  <c r="H177" i="9"/>
  <c r="P177" i="9" s="1"/>
  <c r="X177" i="9" s="1"/>
  <c r="H194" i="9"/>
  <c r="P194" i="9" s="1"/>
  <c r="X194" i="9" s="1"/>
  <c r="H208" i="9"/>
  <c r="P208" i="9" s="1"/>
  <c r="X208" i="9" s="1"/>
  <c r="H209" i="9"/>
  <c r="P209" i="9" s="1"/>
  <c r="X209" i="9" s="1"/>
  <c r="H210" i="9"/>
  <c r="P210" i="9" s="1"/>
  <c r="X210" i="9" s="1"/>
  <c r="H224" i="9"/>
  <c r="P224" i="9" s="1"/>
  <c r="X224" i="9" s="1"/>
  <c r="H225" i="9"/>
  <c r="P225" i="9" s="1"/>
  <c r="X225" i="9" s="1"/>
  <c r="H226" i="9"/>
  <c r="P226" i="9" s="1"/>
  <c r="X226" i="9" s="1"/>
  <c r="H235" i="9"/>
  <c r="P235" i="9" s="1"/>
  <c r="X235" i="9" s="1"/>
  <c r="H239" i="9"/>
  <c r="P239" i="9" s="1"/>
  <c r="X239" i="9" s="1"/>
  <c r="H243" i="9"/>
  <c r="P243" i="9" s="1"/>
  <c r="X243" i="9" s="1"/>
  <c r="H247" i="9"/>
  <c r="P247" i="9" s="1"/>
  <c r="X247" i="9" s="1"/>
  <c r="H251" i="9"/>
  <c r="P251" i="9" s="1"/>
  <c r="X251" i="9" s="1"/>
  <c r="H255" i="9"/>
  <c r="P255" i="9" s="1"/>
  <c r="X255" i="9" s="1"/>
  <c r="H146" i="9"/>
  <c r="P146" i="9" s="1"/>
  <c r="X146" i="9" s="1"/>
  <c r="H212" i="9"/>
  <c r="P212" i="9" s="1"/>
  <c r="X212" i="9" s="1"/>
  <c r="H229" i="9"/>
  <c r="P229" i="9" s="1"/>
  <c r="X229" i="9" s="1"/>
  <c r="H246" i="9"/>
  <c r="P246" i="9" s="1"/>
  <c r="X246" i="9" s="1"/>
  <c r="H258" i="9"/>
  <c r="P258" i="9" s="1"/>
  <c r="X258" i="9" s="1"/>
  <c r="H262" i="9"/>
  <c r="P262" i="9" s="1"/>
  <c r="X262" i="9" s="1"/>
  <c r="H266" i="9"/>
  <c r="P266" i="9" s="1"/>
  <c r="X266" i="9" s="1"/>
  <c r="H270" i="9"/>
  <c r="P270" i="9" s="1"/>
  <c r="X270" i="9" s="1"/>
  <c r="H274" i="9"/>
  <c r="P274" i="9" s="1"/>
  <c r="X274" i="9" s="1"/>
  <c r="H278" i="9"/>
  <c r="P278" i="9" s="1"/>
  <c r="X278" i="9" s="1"/>
  <c r="H282" i="9"/>
  <c r="P282" i="9" s="1"/>
  <c r="X282" i="9" s="1"/>
  <c r="H286" i="9"/>
  <c r="P286" i="9" s="1"/>
  <c r="X286" i="9" s="1"/>
  <c r="H290" i="9"/>
  <c r="P290" i="9" s="1"/>
  <c r="X290" i="9" s="1"/>
  <c r="H294" i="9"/>
  <c r="P294" i="9" s="1"/>
  <c r="X294" i="9" s="1"/>
  <c r="H298" i="9"/>
  <c r="P298" i="9" s="1"/>
  <c r="X298" i="9" s="1"/>
  <c r="H302" i="9"/>
  <c r="P302" i="9" s="1"/>
  <c r="X302" i="9" s="1"/>
  <c r="H306" i="9"/>
  <c r="P306" i="9" s="1"/>
  <c r="X306" i="9" s="1"/>
  <c r="H310" i="9"/>
  <c r="P310" i="9" s="1"/>
  <c r="X310" i="9" s="1"/>
  <c r="H314" i="9"/>
  <c r="P314" i="9" s="1"/>
  <c r="X314" i="9" s="1"/>
  <c r="H318" i="9"/>
  <c r="P318" i="9" s="1"/>
  <c r="X318" i="9" s="1"/>
  <c r="H322" i="9"/>
  <c r="P322" i="9" s="1"/>
  <c r="X322" i="9" s="1"/>
  <c r="H326" i="9"/>
  <c r="P326" i="9" s="1"/>
  <c r="X326" i="9" s="1"/>
  <c r="H330" i="9"/>
  <c r="P330" i="9" s="1"/>
  <c r="X330" i="9" s="1"/>
  <c r="H334" i="9"/>
  <c r="P334" i="9" s="1"/>
  <c r="X334" i="9" s="1"/>
  <c r="H338" i="9"/>
  <c r="P338" i="9" s="1"/>
  <c r="X338" i="9" s="1"/>
  <c r="H342" i="9"/>
  <c r="P342" i="9" s="1"/>
  <c r="X342" i="9" s="1"/>
  <c r="H346" i="9"/>
  <c r="P346" i="9" s="1"/>
  <c r="X346" i="9" s="1"/>
  <c r="H350" i="9"/>
  <c r="P350" i="9" s="1"/>
  <c r="X350" i="9" s="1"/>
  <c r="H354" i="9"/>
  <c r="P354" i="9" s="1"/>
  <c r="X354" i="9" s="1"/>
  <c r="H358" i="9"/>
  <c r="P358" i="9" s="1"/>
  <c r="X358" i="9" s="1"/>
  <c r="H362" i="9"/>
  <c r="P362" i="9" s="1"/>
  <c r="X362" i="9" s="1"/>
  <c r="H366" i="9"/>
  <c r="P366" i="9" s="1"/>
  <c r="X366" i="9" s="1"/>
  <c r="H370" i="9"/>
  <c r="P370" i="9" s="1"/>
  <c r="X370" i="9" s="1"/>
  <c r="H196" i="9"/>
  <c r="P196" i="9" s="1"/>
  <c r="X196" i="9" s="1"/>
  <c r="H213" i="9"/>
  <c r="P213" i="9" s="1"/>
  <c r="X213" i="9" s="1"/>
  <c r="H230" i="9"/>
  <c r="P230" i="9" s="1"/>
  <c r="X230" i="9" s="1"/>
  <c r="H234" i="9"/>
  <c r="P234" i="9" s="1"/>
  <c r="X234" i="9" s="1"/>
  <c r="H250" i="9"/>
  <c r="P250" i="9" s="1"/>
  <c r="X250" i="9" s="1"/>
  <c r="H259" i="9"/>
  <c r="P259" i="9" s="1"/>
  <c r="X259" i="9" s="1"/>
  <c r="H263" i="9"/>
  <c r="P263" i="9" s="1"/>
  <c r="X263" i="9" s="1"/>
  <c r="H267" i="9"/>
  <c r="P267" i="9" s="1"/>
  <c r="X267" i="9" s="1"/>
  <c r="H271" i="9"/>
  <c r="P271" i="9" s="1"/>
  <c r="X271" i="9" s="1"/>
  <c r="H275" i="9"/>
  <c r="P275" i="9" s="1"/>
  <c r="X275" i="9" s="1"/>
  <c r="H279" i="9"/>
  <c r="P279" i="9" s="1"/>
  <c r="X279" i="9" s="1"/>
  <c r="H283" i="9"/>
  <c r="P283" i="9" s="1"/>
  <c r="X283" i="9" s="1"/>
  <c r="H287" i="9"/>
  <c r="P287" i="9" s="1"/>
  <c r="X287" i="9" s="1"/>
  <c r="H291" i="9"/>
  <c r="P291" i="9" s="1"/>
  <c r="X291" i="9" s="1"/>
  <c r="H295" i="9"/>
  <c r="P295" i="9" s="1"/>
  <c r="X295" i="9" s="1"/>
  <c r="H299" i="9"/>
  <c r="P299" i="9" s="1"/>
  <c r="X299" i="9" s="1"/>
  <c r="H303" i="9"/>
  <c r="P303" i="9" s="1"/>
  <c r="X303" i="9" s="1"/>
  <c r="H307" i="9"/>
  <c r="P307" i="9" s="1"/>
  <c r="X307" i="9" s="1"/>
  <c r="H311" i="9"/>
  <c r="P311" i="9" s="1"/>
  <c r="X311" i="9" s="1"/>
  <c r="H315" i="9"/>
  <c r="P315" i="9" s="1"/>
  <c r="X315" i="9" s="1"/>
  <c r="H319" i="9"/>
  <c r="P319" i="9" s="1"/>
  <c r="X319" i="9" s="1"/>
  <c r="H323" i="9"/>
  <c r="P323" i="9" s="1"/>
  <c r="X323" i="9" s="1"/>
  <c r="H327" i="9"/>
  <c r="P327" i="9" s="1"/>
  <c r="X327" i="9" s="1"/>
  <c r="H331" i="9"/>
  <c r="P331" i="9" s="1"/>
  <c r="X331" i="9" s="1"/>
  <c r="H335" i="9"/>
  <c r="P335" i="9" s="1"/>
  <c r="X335" i="9" s="1"/>
  <c r="H339" i="9"/>
  <c r="P339" i="9" s="1"/>
  <c r="X339" i="9" s="1"/>
  <c r="H343" i="9"/>
  <c r="P343" i="9" s="1"/>
  <c r="X343" i="9" s="1"/>
  <c r="H347" i="9"/>
  <c r="P347" i="9" s="1"/>
  <c r="X347" i="9" s="1"/>
  <c r="H351" i="9"/>
  <c r="P351" i="9" s="1"/>
  <c r="X351" i="9" s="1"/>
  <c r="H355" i="9"/>
  <c r="P355" i="9" s="1"/>
  <c r="X355" i="9" s="1"/>
  <c r="H359" i="9"/>
  <c r="P359" i="9" s="1"/>
  <c r="X359" i="9" s="1"/>
  <c r="H363" i="9"/>
  <c r="P363" i="9" s="1"/>
  <c r="X363" i="9" s="1"/>
  <c r="H367" i="9"/>
  <c r="P367" i="9" s="1"/>
  <c r="X367" i="9" s="1"/>
  <c r="H371" i="9"/>
  <c r="P371" i="9" s="1"/>
  <c r="X371" i="9" s="1"/>
  <c r="H176" i="9"/>
  <c r="P176" i="9" s="1"/>
  <c r="X176" i="9" s="1"/>
  <c r="H198" i="9"/>
  <c r="P198" i="9" s="1"/>
  <c r="X198" i="9" s="1"/>
  <c r="H228" i="9"/>
  <c r="P228" i="9" s="1"/>
  <c r="X228" i="9" s="1"/>
  <c r="H242" i="9"/>
  <c r="P242" i="9" s="1"/>
  <c r="X242" i="9" s="1"/>
  <c r="H253" i="9"/>
  <c r="P253" i="9" s="1"/>
  <c r="X253" i="9" s="1"/>
  <c r="H254" i="9"/>
  <c r="P254" i="9" s="1"/>
  <c r="X254" i="9" s="1"/>
  <c r="H257" i="9"/>
  <c r="P257" i="9" s="1"/>
  <c r="X257" i="9" s="1"/>
  <c r="H261" i="9"/>
  <c r="P261" i="9" s="1"/>
  <c r="X261" i="9" s="1"/>
  <c r="H265" i="9"/>
  <c r="P265" i="9" s="1"/>
  <c r="X265" i="9" s="1"/>
  <c r="H269" i="9"/>
  <c r="P269" i="9" s="1"/>
  <c r="X269" i="9" s="1"/>
  <c r="H273" i="9"/>
  <c r="P273" i="9" s="1"/>
  <c r="X273" i="9" s="1"/>
  <c r="H277" i="9"/>
  <c r="P277" i="9" s="1"/>
  <c r="X277" i="9" s="1"/>
  <c r="H281" i="9"/>
  <c r="P281" i="9" s="1"/>
  <c r="X281" i="9" s="1"/>
  <c r="H285" i="9"/>
  <c r="P285" i="9" s="1"/>
  <c r="X285" i="9" s="1"/>
  <c r="H289" i="9"/>
  <c r="P289" i="9" s="1"/>
  <c r="X289" i="9" s="1"/>
  <c r="H293" i="9"/>
  <c r="P293" i="9" s="1"/>
  <c r="X293" i="9" s="1"/>
  <c r="H297" i="9"/>
  <c r="P297" i="9" s="1"/>
  <c r="X297" i="9" s="1"/>
  <c r="H301" i="9"/>
  <c r="P301" i="9" s="1"/>
  <c r="X301" i="9" s="1"/>
  <c r="H305" i="9"/>
  <c r="P305" i="9" s="1"/>
  <c r="X305" i="9" s="1"/>
  <c r="H309" i="9"/>
  <c r="P309" i="9" s="1"/>
  <c r="X309" i="9" s="1"/>
  <c r="H313" i="9"/>
  <c r="P313" i="9" s="1"/>
  <c r="X313" i="9" s="1"/>
  <c r="H317" i="9"/>
  <c r="P317" i="9" s="1"/>
  <c r="X317" i="9" s="1"/>
  <c r="H321" i="9"/>
  <c r="P321" i="9" s="1"/>
  <c r="X321" i="9" s="1"/>
  <c r="H325" i="9"/>
  <c r="P325" i="9" s="1"/>
  <c r="X325" i="9" s="1"/>
  <c r="H329" i="9"/>
  <c r="P329" i="9" s="1"/>
  <c r="X329" i="9" s="1"/>
  <c r="H333" i="9"/>
  <c r="P333" i="9" s="1"/>
  <c r="X333" i="9" s="1"/>
  <c r="H337" i="9"/>
  <c r="P337" i="9" s="1"/>
  <c r="X337" i="9" s="1"/>
  <c r="H341" i="9"/>
  <c r="P341" i="9" s="1"/>
  <c r="X341" i="9" s="1"/>
  <c r="H345" i="9"/>
  <c r="P345" i="9" s="1"/>
  <c r="X345" i="9" s="1"/>
  <c r="H349" i="9"/>
  <c r="P349" i="9" s="1"/>
  <c r="X349" i="9" s="1"/>
  <c r="H353" i="9"/>
  <c r="P353" i="9" s="1"/>
  <c r="X353" i="9" s="1"/>
  <c r="H357" i="9"/>
  <c r="P357" i="9" s="1"/>
  <c r="X357" i="9" s="1"/>
  <c r="H361" i="9"/>
  <c r="P361" i="9" s="1"/>
  <c r="X361" i="9" s="1"/>
  <c r="H365" i="9"/>
  <c r="P365" i="9" s="1"/>
  <c r="X365" i="9" s="1"/>
  <c r="H369" i="9"/>
  <c r="P369" i="9" s="1"/>
  <c r="X369" i="9" s="1"/>
  <c r="H260" i="9"/>
  <c r="P260" i="9" s="1"/>
  <c r="X260" i="9" s="1"/>
  <c r="H276" i="9"/>
  <c r="P276" i="9" s="1"/>
  <c r="X276" i="9" s="1"/>
  <c r="H292" i="9"/>
  <c r="P292" i="9" s="1"/>
  <c r="X292" i="9" s="1"/>
  <c r="H308" i="9"/>
  <c r="P308" i="9" s="1"/>
  <c r="X308" i="9" s="1"/>
  <c r="H324" i="9"/>
  <c r="P324" i="9" s="1"/>
  <c r="X324" i="9" s="1"/>
  <c r="H340" i="9"/>
  <c r="P340" i="9" s="1"/>
  <c r="X340" i="9" s="1"/>
  <c r="H356" i="9"/>
  <c r="P356" i="9" s="1"/>
  <c r="X356" i="9" s="1"/>
  <c r="H372" i="9"/>
  <c r="P372" i="9" s="1"/>
  <c r="X372" i="9" s="1"/>
  <c r="H376" i="9"/>
  <c r="P376" i="9" s="1"/>
  <c r="X376" i="9" s="1"/>
  <c r="H380" i="9"/>
  <c r="P380" i="9" s="1"/>
  <c r="X380" i="9" s="1"/>
  <c r="H384" i="9"/>
  <c r="P384" i="9" s="1"/>
  <c r="X384" i="9" s="1"/>
  <c r="H388" i="9"/>
  <c r="P388" i="9" s="1"/>
  <c r="X388" i="9" s="1"/>
  <c r="H392" i="9"/>
  <c r="P392" i="9" s="1"/>
  <c r="X392" i="9" s="1"/>
  <c r="H396" i="9"/>
  <c r="P396" i="9" s="1"/>
  <c r="X396" i="9" s="1"/>
  <c r="H400" i="9"/>
  <c r="P400" i="9" s="1"/>
  <c r="X400" i="9" s="1"/>
  <c r="H404" i="9"/>
  <c r="P404" i="9" s="1"/>
  <c r="X404" i="9" s="1"/>
  <c r="H408" i="9"/>
  <c r="P408" i="9" s="1"/>
  <c r="X408" i="9" s="1"/>
  <c r="H412" i="9"/>
  <c r="P412" i="9" s="1"/>
  <c r="X412" i="9" s="1"/>
  <c r="H416" i="9"/>
  <c r="P416" i="9" s="1"/>
  <c r="X416" i="9" s="1"/>
  <c r="H420" i="9"/>
  <c r="P420" i="9" s="1"/>
  <c r="X420" i="9" s="1"/>
  <c r="H424" i="9"/>
  <c r="P424" i="9" s="1"/>
  <c r="X424" i="9" s="1"/>
  <c r="H428" i="9"/>
  <c r="P428" i="9" s="1"/>
  <c r="X428" i="9" s="1"/>
  <c r="H432" i="9"/>
  <c r="P432" i="9" s="1"/>
  <c r="X432" i="9" s="1"/>
  <c r="H436" i="9"/>
  <c r="P436" i="9" s="1"/>
  <c r="X436" i="9" s="1"/>
  <c r="H440" i="9"/>
  <c r="P440" i="9" s="1"/>
  <c r="X440" i="9" s="1"/>
  <c r="H444" i="9"/>
  <c r="P444" i="9" s="1"/>
  <c r="X444" i="9" s="1"/>
  <c r="H448" i="9"/>
  <c r="P448" i="9" s="1"/>
  <c r="X448" i="9" s="1"/>
  <c r="H452" i="9"/>
  <c r="P452" i="9" s="1"/>
  <c r="X452" i="9" s="1"/>
  <c r="H456" i="9"/>
  <c r="P456" i="9" s="1"/>
  <c r="X456" i="9" s="1"/>
  <c r="H460" i="9"/>
  <c r="P460" i="9" s="1"/>
  <c r="X460" i="9" s="1"/>
  <c r="H464" i="9"/>
  <c r="P464" i="9" s="1"/>
  <c r="X464" i="9" s="1"/>
  <c r="H468" i="9"/>
  <c r="P468" i="9" s="1"/>
  <c r="X468" i="9" s="1"/>
  <c r="H472" i="9"/>
  <c r="P472" i="9" s="1"/>
  <c r="X472" i="9" s="1"/>
  <c r="H197" i="9"/>
  <c r="P197" i="9" s="1"/>
  <c r="X197" i="9" s="1"/>
  <c r="H214" i="9"/>
  <c r="P214" i="9" s="1"/>
  <c r="X214" i="9" s="1"/>
  <c r="H264" i="9"/>
  <c r="P264" i="9" s="1"/>
  <c r="X264" i="9" s="1"/>
  <c r="H280" i="9"/>
  <c r="P280" i="9" s="1"/>
  <c r="X280" i="9" s="1"/>
  <c r="H296" i="9"/>
  <c r="P296" i="9" s="1"/>
  <c r="X296" i="9" s="1"/>
  <c r="H312" i="9"/>
  <c r="P312" i="9" s="1"/>
  <c r="X312" i="9" s="1"/>
  <c r="H328" i="9"/>
  <c r="P328" i="9" s="1"/>
  <c r="X328" i="9" s="1"/>
  <c r="H344" i="9"/>
  <c r="P344" i="9" s="1"/>
  <c r="X344" i="9" s="1"/>
  <c r="H360" i="9"/>
  <c r="P360" i="9" s="1"/>
  <c r="X360" i="9" s="1"/>
  <c r="H373" i="9"/>
  <c r="P373" i="9" s="1"/>
  <c r="X373" i="9" s="1"/>
  <c r="H377" i="9"/>
  <c r="P377" i="9" s="1"/>
  <c r="X377" i="9" s="1"/>
  <c r="H381" i="9"/>
  <c r="P381" i="9" s="1"/>
  <c r="X381" i="9" s="1"/>
  <c r="H385" i="9"/>
  <c r="P385" i="9" s="1"/>
  <c r="X385" i="9" s="1"/>
  <c r="H389" i="9"/>
  <c r="P389" i="9" s="1"/>
  <c r="X389" i="9" s="1"/>
  <c r="H393" i="9"/>
  <c r="P393" i="9" s="1"/>
  <c r="X393" i="9" s="1"/>
  <c r="H397" i="9"/>
  <c r="P397" i="9" s="1"/>
  <c r="X397" i="9" s="1"/>
  <c r="H401" i="9"/>
  <c r="P401" i="9" s="1"/>
  <c r="X401" i="9" s="1"/>
  <c r="H405" i="9"/>
  <c r="P405" i="9" s="1"/>
  <c r="X405" i="9" s="1"/>
  <c r="H409" i="9"/>
  <c r="P409" i="9" s="1"/>
  <c r="X409" i="9" s="1"/>
  <c r="H413" i="9"/>
  <c r="P413" i="9" s="1"/>
  <c r="X413" i="9" s="1"/>
  <c r="H417" i="9"/>
  <c r="P417" i="9" s="1"/>
  <c r="X417" i="9" s="1"/>
  <c r="H421" i="9"/>
  <c r="P421" i="9" s="1"/>
  <c r="X421" i="9" s="1"/>
  <c r="H425" i="9"/>
  <c r="P425" i="9" s="1"/>
  <c r="X425" i="9" s="1"/>
  <c r="H429" i="9"/>
  <c r="P429" i="9" s="1"/>
  <c r="X429" i="9" s="1"/>
  <c r="H433" i="9"/>
  <c r="P433" i="9" s="1"/>
  <c r="X433" i="9" s="1"/>
  <c r="H437" i="9"/>
  <c r="P437" i="9" s="1"/>
  <c r="X437" i="9" s="1"/>
  <c r="H441" i="9"/>
  <c r="P441" i="9" s="1"/>
  <c r="X441" i="9" s="1"/>
  <c r="H445" i="9"/>
  <c r="P445" i="9" s="1"/>
  <c r="X445" i="9" s="1"/>
  <c r="H449" i="9"/>
  <c r="P449" i="9" s="1"/>
  <c r="X449" i="9" s="1"/>
  <c r="H453" i="9"/>
  <c r="P453" i="9" s="1"/>
  <c r="X453" i="9" s="1"/>
  <c r="H457" i="9"/>
  <c r="P457" i="9" s="1"/>
  <c r="X457" i="9" s="1"/>
  <c r="H461" i="9"/>
  <c r="P461" i="9" s="1"/>
  <c r="X461" i="9" s="1"/>
  <c r="H465" i="9"/>
  <c r="P465" i="9" s="1"/>
  <c r="X465" i="9" s="1"/>
  <c r="H469" i="9"/>
  <c r="P469" i="9" s="1"/>
  <c r="X469" i="9" s="1"/>
  <c r="H473" i="9"/>
  <c r="P473" i="9" s="1"/>
  <c r="X473" i="9" s="1"/>
  <c r="H238" i="9"/>
  <c r="P238" i="9" s="1"/>
  <c r="X238" i="9" s="1"/>
  <c r="H256" i="9"/>
  <c r="P256" i="9" s="1"/>
  <c r="X256" i="9" s="1"/>
  <c r="H272" i="9"/>
  <c r="P272" i="9" s="1"/>
  <c r="X272" i="9" s="1"/>
  <c r="H288" i="9"/>
  <c r="P288" i="9" s="1"/>
  <c r="X288" i="9" s="1"/>
  <c r="H304" i="9"/>
  <c r="P304" i="9" s="1"/>
  <c r="X304" i="9" s="1"/>
  <c r="H320" i="9"/>
  <c r="P320" i="9" s="1"/>
  <c r="X320" i="9" s="1"/>
  <c r="H336" i="9"/>
  <c r="P336" i="9" s="1"/>
  <c r="X336" i="9" s="1"/>
  <c r="H352" i="9"/>
  <c r="P352" i="9" s="1"/>
  <c r="X352" i="9" s="1"/>
  <c r="H368" i="9"/>
  <c r="P368" i="9" s="1"/>
  <c r="X368" i="9" s="1"/>
  <c r="H375" i="9"/>
  <c r="P375" i="9" s="1"/>
  <c r="X375" i="9" s="1"/>
  <c r="H379" i="9"/>
  <c r="P379" i="9" s="1"/>
  <c r="X379" i="9" s="1"/>
  <c r="H383" i="9"/>
  <c r="P383" i="9" s="1"/>
  <c r="X383" i="9" s="1"/>
  <c r="H387" i="9"/>
  <c r="P387" i="9" s="1"/>
  <c r="X387" i="9" s="1"/>
  <c r="H391" i="9"/>
  <c r="P391" i="9" s="1"/>
  <c r="X391" i="9" s="1"/>
  <c r="H395" i="9"/>
  <c r="P395" i="9" s="1"/>
  <c r="X395" i="9" s="1"/>
  <c r="H399" i="9"/>
  <c r="P399" i="9" s="1"/>
  <c r="X399" i="9" s="1"/>
  <c r="H403" i="9"/>
  <c r="P403" i="9" s="1"/>
  <c r="X403" i="9" s="1"/>
  <c r="H407" i="9"/>
  <c r="P407" i="9" s="1"/>
  <c r="X407" i="9" s="1"/>
  <c r="H411" i="9"/>
  <c r="P411" i="9" s="1"/>
  <c r="X411" i="9" s="1"/>
  <c r="H415" i="9"/>
  <c r="P415" i="9" s="1"/>
  <c r="X415" i="9" s="1"/>
  <c r="H419" i="9"/>
  <c r="P419" i="9" s="1"/>
  <c r="X419" i="9" s="1"/>
  <c r="H423" i="9"/>
  <c r="P423" i="9" s="1"/>
  <c r="X423" i="9" s="1"/>
  <c r="H427" i="9"/>
  <c r="P427" i="9" s="1"/>
  <c r="X427" i="9" s="1"/>
  <c r="H431" i="9"/>
  <c r="P431" i="9" s="1"/>
  <c r="X431" i="9" s="1"/>
  <c r="H435" i="9"/>
  <c r="P435" i="9" s="1"/>
  <c r="X435" i="9" s="1"/>
  <c r="H439" i="9"/>
  <c r="P439" i="9" s="1"/>
  <c r="X439" i="9" s="1"/>
  <c r="H443" i="9"/>
  <c r="P443" i="9" s="1"/>
  <c r="X443" i="9" s="1"/>
  <c r="H447" i="9"/>
  <c r="P447" i="9" s="1"/>
  <c r="X447" i="9" s="1"/>
  <c r="H451" i="9"/>
  <c r="P451" i="9" s="1"/>
  <c r="X451" i="9" s="1"/>
  <c r="H455" i="9"/>
  <c r="P455" i="9" s="1"/>
  <c r="X455" i="9" s="1"/>
  <c r="H459" i="9"/>
  <c r="P459" i="9" s="1"/>
  <c r="X459" i="9" s="1"/>
  <c r="H463" i="9"/>
  <c r="P463" i="9" s="1"/>
  <c r="X463" i="9" s="1"/>
  <c r="H467" i="9"/>
  <c r="P467" i="9" s="1"/>
  <c r="X467" i="9" s="1"/>
  <c r="H471" i="9"/>
  <c r="P471" i="9" s="1"/>
  <c r="X471" i="9" s="1"/>
  <c r="H268" i="9"/>
  <c r="P268" i="9" s="1"/>
  <c r="X268" i="9" s="1"/>
  <c r="H332" i="9"/>
  <c r="P332" i="9" s="1"/>
  <c r="X332" i="9" s="1"/>
  <c r="H378" i="9"/>
  <c r="P378" i="9" s="1"/>
  <c r="X378" i="9" s="1"/>
  <c r="H394" i="9"/>
  <c r="P394" i="9" s="1"/>
  <c r="X394" i="9" s="1"/>
  <c r="H410" i="9"/>
  <c r="P410" i="9" s="1"/>
  <c r="X410" i="9" s="1"/>
  <c r="H426" i="9"/>
  <c r="P426" i="9" s="1"/>
  <c r="X426" i="9" s="1"/>
  <c r="H442" i="9"/>
  <c r="P442" i="9" s="1"/>
  <c r="X442" i="9" s="1"/>
  <c r="H458" i="9"/>
  <c r="P458" i="9" s="1"/>
  <c r="X458" i="9" s="1"/>
  <c r="H474" i="9"/>
  <c r="P474" i="9" s="1"/>
  <c r="X474" i="9" s="1"/>
  <c r="H476" i="9"/>
  <c r="P476" i="9" s="1"/>
  <c r="X476" i="9" s="1"/>
  <c r="H480" i="9"/>
  <c r="P480" i="9" s="1"/>
  <c r="X480" i="9" s="1"/>
  <c r="H484" i="9"/>
  <c r="P484" i="9" s="1"/>
  <c r="X484" i="9" s="1"/>
  <c r="H488" i="9"/>
  <c r="P488" i="9" s="1"/>
  <c r="X488" i="9" s="1"/>
  <c r="H492" i="9"/>
  <c r="P492" i="9" s="1"/>
  <c r="X492" i="9" s="1"/>
  <c r="H496" i="9"/>
  <c r="P496" i="9" s="1"/>
  <c r="X496" i="9" s="1"/>
  <c r="H500" i="9"/>
  <c r="P500" i="9" s="1"/>
  <c r="X500" i="9" s="1"/>
  <c r="H504" i="9"/>
  <c r="P504" i="9" s="1"/>
  <c r="X504" i="9" s="1"/>
  <c r="H508" i="9"/>
  <c r="P508" i="9" s="1"/>
  <c r="X508" i="9" s="1"/>
  <c r="H512" i="9"/>
  <c r="P512" i="9" s="1"/>
  <c r="X512" i="9" s="1"/>
  <c r="H516" i="9"/>
  <c r="P516" i="9" s="1"/>
  <c r="X516" i="9" s="1"/>
  <c r="H520" i="9"/>
  <c r="P520" i="9" s="1"/>
  <c r="X520" i="9" s="1"/>
  <c r="H524" i="9"/>
  <c r="P524" i="9" s="1"/>
  <c r="X524" i="9" s="1"/>
  <c r="H528" i="9"/>
  <c r="P528" i="9" s="1"/>
  <c r="X528" i="9" s="1"/>
  <c r="H532" i="9"/>
  <c r="P532" i="9" s="1"/>
  <c r="X532" i="9" s="1"/>
  <c r="H536" i="9"/>
  <c r="P536" i="9" s="1"/>
  <c r="X536" i="9" s="1"/>
  <c r="H540" i="9"/>
  <c r="P540" i="9" s="1"/>
  <c r="X540" i="9" s="1"/>
  <c r="H544" i="9"/>
  <c r="P544" i="9" s="1"/>
  <c r="X544" i="9" s="1"/>
  <c r="H548" i="9"/>
  <c r="P548" i="9" s="1"/>
  <c r="X548" i="9" s="1"/>
  <c r="H552" i="9"/>
  <c r="P552" i="9" s="1"/>
  <c r="X552" i="9" s="1"/>
  <c r="H556" i="9"/>
  <c r="P556" i="9" s="1"/>
  <c r="X556" i="9" s="1"/>
  <c r="H61" i="9"/>
  <c r="P61" i="9" s="1"/>
  <c r="X61" i="9" s="1"/>
  <c r="H364" i="9"/>
  <c r="P364" i="9" s="1"/>
  <c r="X364" i="9" s="1"/>
  <c r="H402" i="9"/>
  <c r="P402" i="9" s="1"/>
  <c r="X402" i="9" s="1"/>
  <c r="H434" i="9"/>
  <c r="P434" i="9" s="1"/>
  <c r="X434" i="9" s="1"/>
  <c r="H450" i="9"/>
  <c r="P450" i="9" s="1"/>
  <c r="X450" i="9" s="1"/>
  <c r="H486" i="9"/>
  <c r="P486" i="9" s="1"/>
  <c r="X486" i="9" s="1"/>
  <c r="H490" i="9"/>
  <c r="P490" i="9" s="1"/>
  <c r="X490" i="9" s="1"/>
  <c r="H502" i="9"/>
  <c r="P502" i="9" s="1"/>
  <c r="X502" i="9" s="1"/>
  <c r="H530" i="9"/>
  <c r="P530" i="9" s="1"/>
  <c r="X530" i="9" s="1"/>
  <c r="H534" i="9"/>
  <c r="P534" i="9" s="1"/>
  <c r="X534" i="9" s="1"/>
  <c r="H538" i="9"/>
  <c r="P538" i="9" s="1"/>
  <c r="X538" i="9" s="1"/>
  <c r="H284" i="9"/>
  <c r="P284" i="9" s="1"/>
  <c r="X284" i="9" s="1"/>
  <c r="H348" i="9"/>
  <c r="P348" i="9" s="1"/>
  <c r="X348" i="9" s="1"/>
  <c r="H382" i="9"/>
  <c r="P382" i="9" s="1"/>
  <c r="X382" i="9" s="1"/>
  <c r="H398" i="9"/>
  <c r="P398" i="9" s="1"/>
  <c r="X398" i="9" s="1"/>
  <c r="H414" i="9"/>
  <c r="P414" i="9" s="1"/>
  <c r="X414" i="9" s="1"/>
  <c r="H430" i="9"/>
  <c r="P430" i="9" s="1"/>
  <c r="X430" i="9" s="1"/>
  <c r="H446" i="9"/>
  <c r="P446" i="9" s="1"/>
  <c r="X446" i="9" s="1"/>
  <c r="H462" i="9"/>
  <c r="P462" i="9" s="1"/>
  <c r="X462" i="9" s="1"/>
  <c r="H477" i="9"/>
  <c r="P477" i="9" s="1"/>
  <c r="X477" i="9" s="1"/>
  <c r="H481" i="9"/>
  <c r="P481" i="9" s="1"/>
  <c r="X481" i="9" s="1"/>
  <c r="H485" i="9"/>
  <c r="P485" i="9" s="1"/>
  <c r="X485" i="9" s="1"/>
  <c r="H489" i="9"/>
  <c r="P489" i="9" s="1"/>
  <c r="X489" i="9" s="1"/>
  <c r="H493" i="9"/>
  <c r="P493" i="9" s="1"/>
  <c r="X493" i="9" s="1"/>
  <c r="H497" i="9"/>
  <c r="P497" i="9" s="1"/>
  <c r="X497" i="9" s="1"/>
  <c r="H501" i="9"/>
  <c r="P501" i="9" s="1"/>
  <c r="X501" i="9" s="1"/>
  <c r="H505" i="9"/>
  <c r="P505" i="9" s="1"/>
  <c r="X505" i="9" s="1"/>
  <c r="H509" i="9"/>
  <c r="P509" i="9" s="1"/>
  <c r="X509" i="9" s="1"/>
  <c r="H513" i="9"/>
  <c r="P513" i="9" s="1"/>
  <c r="X513" i="9" s="1"/>
  <c r="H517" i="9"/>
  <c r="P517" i="9" s="1"/>
  <c r="X517" i="9" s="1"/>
  <c r="H521" i="9"/>
  <c r="P521" i="9" s="1"/>
  <c r="X521" i="9" s="1"/>
  <c r="H525" i="9"/>
  <c r="P525" i="9" s="1"/>
  <c r="X525" i="9" s="1"/>
  <c r="H529" i="9"/>
  <c r="P529" i="9" s="1"/>
  <c r="X529" i="9" s="1"/>
  <c r="H533" i="9"/>
  <c r="P533" i="9" s="1"/>
  <c r="X533" i="9" s="1"/>
  <c r="H537" i="9"/>
  <c r="P537" i="9" s="1"/>
  <c r="X537" i="9" s="1"/>
  <c r="H541" i="9"/>
  <c r="P541" i="9" s="1"/>
  <c r="X541" i="9" s="1"/>
  <c r="H545" i="9"/>
  <c r="P545" i="9" s="1"/>
  <c r="X545" i="9" s="1"/>
  <c r="H549" i="9"/>
  <c r="P549" i="9" s="1"/>
  <c r="X549" i="9" s="1"/>
  <c r="H553" i="9"/>
  <c r="P553" i="9" s="1"/>
  <c r="X553" i="9" s="1"/>
  <c r="H557" i="9"/>
  <c r="P557" i="9" s="1"/>
  <c r="X557" i="9" s="1"/>
  <c r="H498" i="9"/>
  <c r="P498" i="9" s="1"/>
  <c r="X498" i="9" s="1"/>
  <c r="H510" i="9"/>
  <c r="P510" i="9" s="1"/>
  <c r="X510" i="9" s="1"/>
  <c r="H526" i="9"/>
  <c r="P526" i="9" s="1"/>
  <c r="X526" i="9" s="1"/>
  <c r="H542" i="9"/>
  <c r="P542" i="9" s="1"/>
  <c r="X542" i="9" s="1"/>
  <c r="H316" i="9"/>
  <c r="P316" i="9" s="1"/>
  <c r="X316" i="9" s="1"/>
  <c r="H374" i="9"/>
  <c r="P374" i="9" s="1"/>
  <c r="X374" i="9" s="1"/>
  <c r="H390" i="9"/>
  <c r="P390" i="9" s="1"/>
  <c r="X390" i="9" s="1"/>
  <c r="H406" i="9"/>
  <c r="P406" i="9" s="1"/>
  <c r="X406" i="9" s="1"/>
  <c r="H422" i="9"/>
  <c r="P422" i="9" s="1"/>
  <c r="X422" i="9" s="1"/>
  <c r="H438" i="9"/>
  <c r="P438" i="9" s="1"/>
  <c r="X438" i="9" s="1"/>
  <c r="H454" i="9"/>
  <c r="P454" i="9" s="1"/>
  <c r="X454" i="9" s="1"/>
  <c r="H470" i="9"/>
  <c r="P470" i="9" s="1"/>
  <c r="X470" i="9" s="1"/>
  <c r="H475" i="9"/>
  <c r="P475" i="9" s="1"/>
  <c r="X475" i="9" s="1"/>
  <c r="H479" i="9"/>
  <c r="P479" i="9" s="1"/>
  <c r="X479" i="9" s="1"/>
  <c r="H483" i="9"/>
  <c r="P483" i="9" s="1"/>
  <c r="X483" i="9" s="1"/>
  <c r="H487" i="9"/>
  <c r="P487" i="9" s="1"/>
  <c r="X487" i="9" s="1"/>
  <c r="H491" i="9"/>
  <c r="P491" i="9" s="1"/>
  <c r="X491" i="9" s="1"/>
  <c r="H495" i="9"/>
  <c r="P495" i="9" s="1"/>
  <c r="X495" i="9" s="1"/>
  <c r="H499" i="9"/>
  <c r="P499" i="9" s="1"/>
  <c r="X499" i="9" s="1"/>
  <c r="H503" i="9"/>
  <c r="P503" i="9" s="1"/>
  <c r="X503" i="9" s="1"/>
  <c r="H507" i="9"/>
  <c r="P507" i="9" s="1"/>
  <c r="X507" i="9" s="1"/>
  <c r="H511" i="9"/>
  <c r="P511" i="9" s="1"/>
  <c r="X511" i="9" s="1"/>
  <c r="H515" i="9"/>
  <c r="P515" i="9" s="1"/>
  <c r="X515" i="9" s="1"/>
  <c r="H519" i="9"/>
  <c r="P519" i="9" s="1"/>
  <c r="X519" i="9" s="1"/>
  <c r="H523" i="9"/>
  <c r="P523" i="9" s="1"/>
  <c r="X523" i="9" s="1"/>
  <c r="H527" i="9"/>
  <c r="P527" i="9" s="1"/>
  <c r="X527" i="9" s="1"/>
  <c r="H531" i="9"/>
  <c r="P531" i="9" s="1"/>
  <c r="X531" i="9" s="1"/>
  <c r="H535" i="9"/>
  <c r="P535" i="9" s="1"/>
  <c r="X535" i="9" s="1"/>
  <c r="H539" i="9"/>
  <c r="P539" i="9" s="1"/>
  <c r="X539" i="9" s="1"/>
  <c r="H543" i="9"/>
  <c r="P543" i="9" s="1"/>
  <c r="X543" i="9" s="1"/>
  <c r="H547" i="9"/>
  <c r="P547" i="9" s="1"/>
  <c r="X547" i="9" s="1"/>
  <c r="H551" i="9"/>
  <c r="P551" i="9" s="1"/>
  <c r="X551" i="9" s="1"/>
  <c r="H555" i="9"/>
  <c r="P555" i="9" s="1"/>
  <c r="X555" i="9" s="1"/>
  <c r="H300" i="9"/>
  <c r="P300" i="9" s="1"/>
  <c r="X300" i="9" s="1"/>
  <c r="H386" i="9"/>
  <c r="P386" i="9" s="1"/>
  <c r="X386" i="9" s="1"/>
  <c r="H418" i="9"/>
  <c r="P418" i="9" s="1"/>
  <c r="X418" i="9" s="1"/>
  <c r="H466" i="9"/>
  <c r="P466" i="9" s="1"/>
  <c r="X466" i="9" s="1"/>
  <c r="H478" i="9"/>
  <c r="P478" i="9" s="1"/>
  <c r="X478" i="9" s="1"/>
  <c r="H482" i="9"/>
  <c r="P482" i="9" s="1"/>
  <c r="X482" i="9" s="1"/>
  <c r="H494" i="9"/>
  <c r="P494" i="9" s="1"/>
  <c r="X494" i="9" s="1"/>
  <c r="H506" i="9"/>
  <c r="P506" i="9" s="1"/>
  <c r="X506" i="9" s="1"/>
  <c r="H514" i="9"/>
  <c r="P514" i="9" s="1"/>
  <c r="X514" i="9" s="1"/>
  <c r="H518" i="9"/>
  <c r="P518" i="9" s="1"/>
  <c r="X518" i="9" s="1"/>
  <c r="H522" i="9"/>
  <c r="P522" i="9" s="1"/>
  <c r="X522" i="9" s="1"/>
  <c r="H546" i="9"/>
  <c r="P546" i="9" s="1"/>
  <c r="X546" i="9" s="1"/>
  <c r="H550" i="9"/>
  <c r="P550" i="9" s="1"/>
  <c r="X550" i="9" s="1"/>
  <c r="H554" i="9"/>
  <c r="P554" i="9" s="1"/>
  <c r="X554" i="9" s="1"/>
  <c r="H79" i="9"/>
  <c r="P79" i="9" s="1"/>
  <c r="X79" i="9" s="1"/>
  <c r="H63" i="9"/>
  <c r="P63" i="9" s="1"/>
  <c r="X63" i="9" s="1"/>
  <c r="H78" i="9"/>
  <c r="P78" i="9" s="1"/>
  <c r="X78" i="9" s="1"/>
  <c r="H62" i="9"/>
  <c r="P62" i="9" s="1"/>
  <c r="X62" i="9" s="1"/>
  <c r="H75" i="9"/>
  <c r="P75" i="9" s="1"/>
  <c r="X75" i="9" s="1"/>
  <c r="H59" i="9"/>
  <c r="P59" i="9" s="1"/>
  <c r="X59" i="9" s="1"/>
  <c r="H74" i="9"/>
  <c r="P74" i="9" s="1"/>
  <c r="X74" i="9" s="1"/>
  <c r="H70" i="9"/>
  <c r="P70" i="9" s="1"/>
  <c r="X70" i="9" s="1"/>
  <c r="H64" i="9"/>
  <c r="P64" i="9" s="1"/>
  <c r="X64" i="9" s="1"/>
  <c r="H83" i="9"/>
  <c r="P83" i="9" s="1"/>
  <c r="X83" i="9" s="1"/>
  <c r="H67" i="9"/>
  <c r="P67" i="9" s="1"/>
  <c r="X67" i="9" s="1"/>
  <c r="H82" i="9"/>
  <c r="P82" i="9" s="1"/>
  <c r="X82" i="9" s="1"/>
  <c r="H66" i="9"/>
  <c r="P66" i="9" s="1"/>
  <c r="X66" i="9" s="1"/>
  <c r="H71" i="9"/>
  <c r="P71" i="9" s="1"/>
  <c r="X71" i="9" s="1"/>
  <c r="H58" i="9"/>
  <c r="P58" i="9" s="1"/>
  <c r="C69" i="11"/>
  <c r="D69" i="11" s="1"/>
  <c r="H67" i="11"/>
  <c r="P67" i="11" s="1"/>
  <c r="X67" i="11" s="1"/>
  <c r="F67" i="11"/>
  <c r="N67" i="11" s="1"/>
  <c r="V67" i="11" s="1"/>
  <c r="J67" i="11"/>
  <c r="R67" i="11" s="1"/>
  <c r="Z67" i="11" s="1"/>
  <c r="G67" i="11"/>
  <c r="O67" i="11" s="1"/>
  <c r="W67" i="11" s="1"/>
  <c r="I67" i="11"/>
  <c r="Q67" i="11" s="1"/>
  <c r="Y67" i="11" s="1"/>
  <c r="K67" i="11"/>
  <c r="E67" i="11"/>
  <c r="M67" i="11" s="1"/>
  <c r="U67" i="11" s="1"/>
  <c r="I89" i="14"/>
  <c r="F7" i="13"/>
  <c r="F10" i="13" s="1"/>
  <c r="H62" i="8" s="1"/>
  <c r="I108" i="14"/>
  <c r="I104" i="14"/>
  <c r="E31" i="8" l="1"/>
  <c r="E43" i="8"/>
  <c r="E42" i="8"/>
  <c r="E41" i="8"/>
  <c r="E40" i="8"/>
  <c r="E39" i="8"/>
  <c r="E38" i="8"/>
  <c r="E37" i="8"/>
  <c r="E36" i="8"/>
  <c r="E35" i="8"/>
  <c r="E34" i="8"/>
  <c r="E33" i="8"/>
  <c r="E32" i="8"/>
  <c r="D30" i="8"/>
  <c r="E30" i="8"/>
  <c r="E44" i="8"/>
  <c r="H106" i="12"/>
  <c r="P106" i="12" s="1"/>
  <c r="X106" i="12" s="1"/>
  <c r="E106" i="12"/>
  <c r="M106" i="12" s="1"/>
  <c r="U106" i="12" s="1"/>
  <c r="K106" i="12"/>
  <c r="I106" i="12"/>
  <c r="Q106" i="12" s="1"/>
  <c r="Y106" i="12" s="1"/>
  <c r="G106" i="12"/>
  <c r="O106" i="12" s="1"/>
  <c r="W106" i="12" s="1"/>
  <c r="J106" i="12"/>
  <c r="R106" i="12" s="1"/>
  <c r="Z106" i="12" s="1"/>
  <c r="F106" i="12"/>
  <c r="N106" i="12" s="1"/>
  <c r="V106" i="12" s="1"/>
  <c r="C108" i="12"/>
  <c r="D107" i="12"/>
  <c r="AB113" i="10"/>
  <c r="K113" i="10"/>
  <c r="E113" i="10"/>
  <c r="M113" i="10" s="1"/>
  <c r="U113" i="10" s="1"/>
  <c r="J113" i="10"/>
  <c r="R113" i="10" s="1"/>
  <c r="Z113" i="10" s="1"/>
  <c r="F113" i="10"/>
  <c r="N113" i="10" s="1"/>
  <c r="V113" i="10" s="1"/>
  <c r="G113" i="10"/>
  <c r="O113" i="10" s="1"/>
  <c r="W113" i="10" s="1"/>
  <c r="I113" i="10"/>
  <c r="Q113" i="10" s="1"/>
  <c r="Y113" i="10" s="1"/>
  <c r="H113" i="10"/>
  <c r="P113" i="10" s="1"/>
  <c r="X113" i="10" s="1"/>
  <c r="C115" i="10"/>
  <c r="D114" i="10"/>
  <c r="X58" i="9"/>
  <c r="C70" i="11"/>
  <c r="D70" i="11" s="1"/>
  <c r="F68" i="11"/>
  <c r="N68" i="11" s="1"/>
  <c r="V68" i="11" s="1"/>
  <c r="J68" i="11"/>
  <c r="R68" i="11" s="1"/>
  <c r="Z68" i="11" s="1"/>
  <c r="H68" i="11"/>
  <c r="P68" i="11" s="1"/>
  <c r="X68" i="11" s="1"/>
  <c r="E68" i="11"/>
  <c r="M68" i="11" s="1"/>
  <c r="U68" i="11" s="1"/>
  <c r="G68" i="11"/>
  <c r="O68" i="11" s="1"/>
  <c r="W68" i="11" s="1"/>
  <c r="I68" i="11"/>
  <c r="Q68" i="11" s="1"/>
  <c r="Y68" i="11" s="1"/>
  <c r="K68" i="11"/>
  <c r="I105" i="14"/>
  <c r="G31" i="8"/>
  <c r="I90" i="14"/>
  <c r="F14" i="13"/>
  <c r="I97" i="14" s="1"/>
  <c r="F9" i="13"/>
  <c r="F65" i="13" s="1"/>
  <c r="C109" i="12" l="1"/>
  <c r="D108" i="12"/>
  <c r="F107" i="12"/>
  <c r="N107" i="12" s="1"/>
  <c r="V107" i="12" s="1"/>
  <c r="K107" i="12"/>
  <c r="I107" i="12"/>
  <c r="Q107" i="12" s="1"/>
  <c r="Y107" i="12" s="1"/>
  <c r="H107" i="12"/>
  <c r="P107" i="12" s="1"/>
  <c r="X107" i="12" s="1"/>
  <c r="G107" i="12"/>
  <c r="O107" i="12" s="1"/>
  <c r="W107" i="12" s="1"/>
  <c r="J107" i="12"/>
  <c r="R107" i="12" s="1"/>
  <c r="Z107" i="12" s="1"/>
  <c r="E107" i="12"/>
  <c r="M107" i="12" s="1"/>
  <c r="U107" i="12" s="1"/>
  <c r="C116" i="10"/>
  <c r="D115" i="10"/>
  <c r="AB114" i="10"/>
  <c r="E114" i="10"/>
  <c r="M114" i="10" s="1"/>
  <c r="U114" i="10" s="1"/>
  <c r="K114" i="10"/>
  <c r="J114" i="10"/>
  <c r="R114" i="10" s="1"/>
  <c r="Z114" i="10" s="1"/>
  <c r="F114" i="10"/>
  <c r="N114" i="10" s="1"/>
  <c r="V114" i="10" s="1"/>
  <c r="G114" i="10"/>
  <c r="O114" i="10" s="1"/>
  <c r="W114" i="10" s="1"/>
  <c r="I114" i="10"/>
  <c r="Q114" i="10" s="1"/>
  <c r="Y114" i="10" s="1"/>
  <c r="H114" i="10"/>
  <c r="P114" i="10" s="1"/>
  <c r="X114" i="10" s="1"/>
  <c r="E69" i="11"/>
  <c r="M69" i="11" s="1"/>
  <c r="U69" i="11" s="1"/>
  <c r="I69" i="11"/>
  <c r="Q69" i="11" s="1"/>
  <c r="Y69" i="11" s="1"/>
  <c r="F69" i="11"/>
  <c r="N69" i="11" s="1"/>
  <c r="V69" i="11" s="1"/>
  <c r="J69" i="11"/>
  <c r="R69" i="11" s="1"/>
  <c r="Z69" i="11" s="1"/>
  <c r="G69" i="11"/>
  <c r="O69" i="11" s="1"/>
  <c r="W69" i="11" s="1"/>
  <c r="K69" i="11"/>
  <c r="H69" i="11"/>
  <c r="P69" i="11" s="1"/>
  <c r="X69" i="11" s="1"/>
  <c r="C71" i="11"/>
  <c r="D71" i="11" s="1"/>
  <c r="D40" i="8"/>
  <c r="N41" i="8"/>
  <c r="H31" i="8"/>
  <c r="G34" i="8"/>
  <c r="L36" i="8"/>
  <c r="D41" i="8"/>
  <c r="M39" i="8"/>
  <c r="D42" i="8"/>
  <c r="H42" i="8"/>
  <c r="G41" i="8"/>
  <c r="N32" i="8"/>
  <c r="N33" i="8"/>
  <c r="L39" i="8"/>
  <c r="N5" i="8"/>
  <c r="O5" i="8"/>
  <c r="G36" i="8"/>
  <c r="L42" i="8"/>
  <c r="M33" i="8"/>
  <c r="D39" i="8"/>
  <c r="H37" i="8"/>
  <c r="G43" i="8"/>
  <c r="L43" i="8"/>
  <c r="N40" i="8"/>
  <c r="G30" i="8"/>
  <c r="I93" i="14"/>
  <c r="N30" i="8"/>
  <c r="N31" i="8"/>
  <c r="C182" i="14"/>
  <c r="D34" i="8"/>
  <c r="D43" i="8"/>
  <c r="D44" i="8"/>
  <c r="H40" i="8"/>
  <c r="H36" i="8"/>
  <c r="H30" i="8"/>
  <c r="H35" i="8"/>
  <c r="G44" i="8"/>
  <c r="G32" i="8"/>
  <c r="G38" i="8"/>
  <c r="L30" i="8"/>
  <c r="M41" i="8"/>
  <c r="L34" i="8"/>
  <c r="M31" i="8"/>
  <c r="M37" i="8"/>
  <c r="M43" i="8"/>
  <c r="M35" i="8"/>
  <c r="L31" i="8"/>
  <c r="M44" i="8"/>
  <c r="L35" i="8"/>
  <c r="L41" i="8"/>
  <c r="M30" i="8"/>
  <c r="D31" i="8"/>
  <c r="D33" i="8"/>
  <c r="H41" i="8"/>
  <c r="H44" i="8"/>
  <c r="H34" i="8"/>
  <c r="H39" i="8"/>
  <c r="G33" i="8"/>
  <c r="G35" i="8"/>
  <c r="G40" i="8"/>
  <c r="G42" i="8"/>
  <c r="L32" i="8"/>
  <c r="L44" i="8"/>
  <c r="L37" i="8"/>
  <c r="L33" i="8"/>
  <c r="N38" i="8"/>
  <c r="N44" i="8"/>
  <c r="L38" i="8"/>
  <c r="N35" i="8"/>
  <c r="M34" i="8"/>
  <c r="M36" i="8"/>
  <c r="M42" i="8"/>
  <c r="D32" i="8"/>
  <c r="D38" i="8"/>
  <c r="D35" i="8"/>
  <c r="D36" i="8"/>
  <c r="D37" i="8"/>
  <c r="H32" i="8"/>
  <c r="H33" i="8"/>
  <c r="H38" i="8"/>
  <c r="H43" i="8"/>
  <c r="G37" i="8"/>
  <c r="G39" i="8"/>
  <c r="N36" i="8"/>
  <c r="M32" i="8"/>
  <c r="N39" i="8"/>
  <c r="N34" i="8"/>
  <c r="L40" i="8"/>
  <c r="M40" i="8"/>
  <c r="N42" i="8"/>
  <c r="M38" i="8"/>
  <c r="N37" i="8"/>
  <c r="N43" i="8"/>
  <c r="F52" i="13"/>
  <c r="C193" i="14" s="1"/>
  <c r="H51" i="3" s="1"/>
  <c r="I92" i="14"/>
  <c r="F44" i="8"/>
  <c r="F42" i="8"/>
  <c r="F38" i="8"/>
  <c r="F34" i="8"/>
  <c r="F30" i="8"/>
  <c r="F41" i="8"/>
  <c r="F37" i="8"/>
  <c r="F33" i="8"/>
  <c r="F40" i="8"/>
  <c r="F36" i="8"/>
  <c r="F32" i="8"/>
  <c r="F43" i="8"/>
  <c r="F39" i="8"/>
  <c r="F35" i="8"/>
  <c r="F31" i="8"/>
  <c r="F8" i="13"/>
  <c r="I91" i="14" s="1"/>
  <c r="F11" i="13"/>
  <c r="D258" i="8" s="1"/>
  <c r="F259" i="8" s="1"/>
  <c r="J39" i="8" l="1"/>
  <c r="I41" i="8"/>
  <c r="C200" i="14"/>
  <c r="I376" i="3"/>
  <c r="I454" i="15" s="1"/>
  <c r="D457" i="15" s="1"/>
  <c r="I108" i="12"/>
  <c r="Q108" i="12" s="1"/>
  <c r="Y108" i="12" s="1"/>
  <c r="G108" i="12"/>
  <c r="O108" i="12" s="1"/>
  <c r="W108" i="12" s="1"/>
  <c r="K108" i="12"/>
  <c r="H108" i="12"/>
  <c r="P108" i="12" s="1"/>
  <c r="X108" i="12" s="1"/>
  <c r="F108" i="12"/>
  <c r="N108" i="12" s="1"/>
  <c r="V108" i="12" s="1"/>
  <c r="J108" i="12"/>
  <c r="R108" i="12" s="1"/>
  <c r="Z108" i="12" s="1"/>
  <c r="E108" i="12"/>
  <c r="M108" i="12" s="1"/>
  <c r="U108" i="12" s="1"/>
  <c r="L108" i="12"/>
  <c r="C110" i="12"/>
  <c r="D109" i="12"/>
  <c r="AC114" i="10"/>
  <c r="AE114" i="10" s="1"/>
  <c r="L114" i="10" s="1"/>
  <c r="AD114" i="10"/>
  <c r="AB115" i="10"/>
  <c r="K115" i="10"/>
  <c r="E115" i="10"/>
  <c r="M115" i="10" s="1"/>
  <c r="U115" i="10" s="1"/>
  <c r="J115" i="10"/>
  <c r="R115" i="10" s="1"/>
  <c r="Z115" i="10" s="1"/>
  <c r="F115" i="10"/>
  <c r="N115" i="10" s="1"/>
  <c r="V115" i="10" s="1"/>
  <c r="G115" i="10"/>
  <c r="O115" i="10" s="1"/>
  <c r="W115" i="10" s="1"/>
  <c r="I115" i="10"/>
  <c r="Q115" i="10" s="1"/>
  <c r="Y115" i="10" s="1"/>
  <c r="H115" i="10"/>
  <c r="P115" i="10" s="1"/>
  <c r="X115" i="10" s="1"/>
  <c r="C117" i="10"/>
  <c r="D116" i="10"/>
  <c r="I36" i="8"/>
  <c r="L63" i="11"/>
  <c r="T63" i="11" s="1"/>
  <c r="J41" i="8"/>
  <c r="C72" i="11"/>
  <c r="D72" i="11" s="1"/>
  <c r="G70" i="11"/>
  <c r="O70" i="11" s="1"/>
  <c r="W70" i="11" s="1"/>
  <c r="K70" i="11"/>
  <c r="H70" i="11"/>
  <c r="P70" i="11" s="1"/>
  <c r="X70" i="11" s="1"/>
  <c r="E70" i="11"/>
  <c r="M70" i="11" s="1"/>
  <c r="U70" i="11" s="1"/>
  <c r="I70" i="11"/>
  <c r="Q70" i="11" s="1"/>
  <c r="Y70" i="11" s="1"/>
  <c r="F70" i="11"/>
  <c r="N70" i="11" s="1"/>
  <c r="V70" i="11" s="1"/>
  <c r="J70" i="11"/>
  <c r="R70" i="11" s="1"/>
  <c r="Z70" i="11" s="1"/>
  <c r="J35" i="8"/>
  <c r="I34" i="8"/>
  <c r="J31" i="8"/>
  <c r="J32" i="8"/>
  <c r="I43" i="8"/>
  <c r="J42" i="8"/>
  <c r="J33" i="8"/>
  <c r="F58" i="13"/>
  <c r="I32" i="8"/>
  <c r="I33" i="8"/>
  <c r="I35" i="8"/>
  <c r="I37" i="8"/>
  <c r="I40" i="8"/>
  <c r="J40" i="8"/>
  <c r="I31" i="8"/>
  <c r="I30" i="8"/>
  <c r="J34" i="8"/>
  <c r="J38" i="8"/>
  <c r="I39" i="8"/>
  <c r="I42" i="8"/>
  <c r="I38" i="8"/>
  <c r="J36" i="8"/>
  <c r="I44" i="8"/>
  <c r="J30" i="8"/>
  <c r="J44" i="8"/>
  <c r="J37" i="8"/>
  <c r="J43" i="8"/>
  <c r="F12" i="13"/>
  <c r="I94" i="14"/>
  <c r="AF114" i="10" l="1"/>
  <c r="D379" i="3"/>
  <c r="L63" i="12"/>
  <c r="L59" i="12"/>
  <c r="L61" i="12"/>
  <c r="L58" i="12"/>
  <c r="L557" i="12"/>
  <c r="L60" i="12"/>
  <c r="L62"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AB51" i="10"/>
  <c r="X50" i="10"/>
  <c r="V51" i="10"/>
  <c r="V50" i="10"/>
  <c r="V53" i="10"/>
  <c r="AB50" i="10"/>
  <c r="AD68" i="10"/>
  <c r="AD70" i="10"/>
  <c r="AC70" i="10"/>
  <c r="AE70" i="10" s="1"/>
  <c r="L70" i="10" s="1"/>
  <c r="AC68" i="10"/>
  <c r="AE68" i="10" s="1"/>
  <c r="AC65" i="10"/>
  <c r="AE65" i="10" s="1"/>
  <c r="L65" i="10" s="1"/>
  <c r="AD67" i="10"/>
  <c r="AC557" i="10"/>
  <c r="AE557" i="10" s="1"/>
  <c r="L557" i="10" s="1"/>
  <c r="AC61" i="10"/>
  <c r="AE61" i="10" s="1"/>
  <c r="L61" i="10" s="1"/>
  <c r="AD65" i="10"/>
  <c r="AC67" i="10"/>
  <c r="AE67" i="10" s="1"/>
  <c r="L67" i="10" s="1"/>
  <c r="AD66" i="10"/>
  <c r="AD64" i="10"/>
  <c r="AD61" i="10"/>
  <c r="AF61" i="10" s="1"/>
  <c r="AC69" i="10"/>
  <c r="AE69" i="10" s="1"/>
  <c r="L69" i="10" s="1"/>
  <c r="AC60" i="10"/>
  <c r="AE60" i="10" s="1"/>
  <c r="L60" i="10" s="1"/>
  <c r="S60" i="10" s="1"/>
  <c r="B60" i="10" s="1"/>
  <c r="AC66" i="10"/>
  <c r="AE66" i="10" s="1"/>
  <c r="L66" i="10" s="1"/>
  <c r="AD557" i="10"/>
  <c r="AD69" i="10"/>
  <c r="AD60" i="10"/>
  <c r="L68" i="10"/>
  <c r="S68" i="10" s="1"/>
  <c r="B68" i="10" s="1"/>
  <c r="AC64" i="10"/>
  <c r="AE64" i="10" s="1"/>
  <c r="L64" i="10" s="1"/>
  <c r="AC58" i="10"/>
  <c r="AE58" i="10" s="1"/>
  <c r="L58" i="10" s="1"/>
  <c r="AD59" i="10"/>
  <c r="AD58" i="10"/>
  <c r="AC59" i="10"/>
  <c r="AE59" i="10" s="1"/>
  <c r="L59" i="10" s="1"/>
  <c r="AC63" i="10"/>
  <c r="AE63" i="10" s="1"/>
  <c r="L63" i="10" s="1"/>
  <c r="S63" i="10" s="1"/>
  <c r="B63" i="10" s="1"/>
  <c r="AD62" i="10"/>
  <c r="AC62" i="10"/>
  <c r="AE62" i="10" s="1"/>
  <c r="L62" i="10" s="1"/>
  <c r="S62" i="10" s="1"/>
  <c r="B62" i="10" s="1"/>
  <c r="AD63" i="10"/>
  <c r="AC71" i="10"/>
  <c r="AE71" i="10" s="1"/>
  <c r="L71" i="10" s="1"/>
  <c r="AD71" i="10"/>
  <c r="AD72" i="10"/>
  <c r="AC72" i="10"/>
  <c r="AE72" i="10" s="1"/>
  <c r="L72" i="10" s="1"/>
  <c r="S72" i="10" s="1"/>
  <c r="B72" i="10" s="1"/>
  <c r="AD73" i="10"/>
  <c r="AC73" i="10"/>
  <c r="AE73" i="10" s="1"/>
  <c r="L73" i="10" s="1"/>
  <c r="AD74" i="10"/>
  <c r="AC74" i="10"/>
  <c r="AE74" i="10" s="1"/>
  <c r="L74" i="10" s="1"/>
  <c r="AC75" i="10"/>
  <c r="AE75" i="10" s="1"/>
  <c r="L75" i="10" s="1"/>
  <c r="S75" i="10" s="1"/>
  <c r="B75" i="10" s="1"/>
  <c r="AD75" i="10"/>
  <c r="AC76" i="10"/>
  <c r="AE76" i="10" s="1"/>
  <c r="L76" i="10" s="1"/>
  <c r="AD76" i="10"/>
  <c r="AD77" i="10"/>
  <c r="AC77" i="10"/>
  <c r="AE77" i="10" s="1"/>
  <c r="L77" i="10" s="1"/>
  <c r="AC78" i="10"/>
  <c r="AE78" i="10" s="1"/>
  <c r="L78" i="10" s="1"/>
  <c r="S78" i="10" s="1"/>
  <c r="B78" i="10" s="1"/>
  <c r="AD78" i="10"/>
  <c r="AD79" i="10"/>
  <c r="AC79" i="10"/>
  <c r="AE79" i="10" s="1"/>
  <c r="L79" i="10" s="1"/>
  <c r="S79" i="10" s="1"/>
  <c r="B79" i="10" s="1"/>
  <c r="AC80" i="10"/>
  <c r="AE80" i="10" s="1"/>
  <c r="L80" i="10" s="1"/>
  <c r="S80" i="10" s="1"/>
  <c r="B80" i="10" s="1"/>
  <c r="AD80" i="10"/>
  <c r="AC81" i="10"/>
  <c r="AE81" i="10" s="1"/>
  <c r="L81" i="10" s="1"/>
  <c r="AD81" i="10"/>
  <c r="AC82" i="10"/>
  <c r="AE82" i="10" s="1"/>
  <c r="L82" i="10" s="1"/>
  <c r="AD82" i="10"/>
  <c r="AD83" i="10"/>
  <c r="AC83" i="10"/>
  <c r="AE83" i="10" s="1"/>
  <c r="L83" i="10" s="1"/>
  <c r="AC84" i="10"/>
  <c r="AE84" i="10" s="1"/>
  <c r="L84" i="10" s="1"/>
  <c r="S84" i="10" s="1"/>
  <c r="B84" i="10" s="1"/>
  <c r="AD84" i="10"/>
  <c r="AC85" i="10"/>
  <c r="AE85" i="10" s="1"/>
  <c r="L85" i="10" s="1"/>
  <c r="AD85" i="10"/>
  <c r="AD86" i="10"/>
  <c r="AC86" i="10"/>
  <c r="AE86" i="10" s="1"/>
  <c r="L86" i="10" s="1"/>
  <c r="S86" i="10" s="1"/>
  <c r="B86" i="10" s="1"/>
  <c r="AC87" i="10"/>
  <c r="AE87" i="10" s="1"/>
  <c r="L87" i="10" s="1"/>
  <c r="S87" i="10" s="1"/>
  <c r="B87" i="10" s="1"/>
  <c r="AD87" i="10"/>
  <c r="AD88" i="10"/>
  <c r="AC88" i="10"/>
  <c r="AE88" i="10" s="1"/>
  <c r="L88" i="10" s="1"/>
  <c r="AD89" i="10"/>
  <c r="AC89" i="10"/>
  <c r="AE89" i="10" s="1"/>
  <c r="L89" i="10" s="1"/>
  <c r="S89" i="10" s="1"/>
  <c r="B89" i="10" s="1"/>
  <c r="AD90" i="10"/>
  <c r="AC90" i="10"/>
  <c r="AE90" i="10" s="1"/>
  <c r="L90" i="10" s="1"/>
  <c r="AC91" i="10"/>
  <c r="AE91" i="10" s="1"/>
  <c r="L91" i="10" s="1"/>
  <c r="AD91" i="10"/>
  <c r="AD92" i="10"/>
  <c r="AC92" i="10"/>
  <c r="AE92" i="10" s="1"/>
  <c r="L92" i="10" s="1"/>
  <c r="AC93" i="10"/>
  <c r="AE93" i="10" s="1"/>
  <c r="L93" i="10" s="1"/>
  <c r="AD93" i="10"/>
  <c r="AC94" i="10"/>
  <c r="AE94" i="10" s="1"/>
  <c r="L94" i="10" s="1"/>
  <c r="S94" i="10" s="1"/>
  <c r="B94" i="10" s="1"/>
  <c r="AD94" i="10"/>
  <c r="AD95" i="10"/>
  <c r="AC95" i="10"/>
  <c r="AE95" i="10" s="1"/>
  <c r="L95" i="10" s="1"/>
  <c r="S95" i="10" s="1"/>
  <c r="B95" i="10" s="1"/>
  <c r="AC96" i="10"/>
  <c r="AE96" i="10" s="1"/>
  <c r="L96" i="10" s="1"/>
  <c r="AD96" i="10"/>
  <c r="AC97" i="10"/>
  <c r="AE97" i="10" s="1"/>
  <c r="L97" i="10" s="1"/>
  <c r="S97" i="10" s="1"/>
  <c r="B97" i="10" s="1"/>
  <c r="AD97" i="10"/>
  <c r="AD98" i="10"/>
  <c r="AC98" i="10"/>
  <c r="AE98" i="10" s="1"/>
  <c r="L98" i="10" s="1"/>
  <c r="AC99" i="10"/>
  <c r="AE99" i="10" s="1"/>
  <c r="L99" i="10" s="1"/>
  <c r="AD99" i="10"/>
  <c r="AC100" i="10"/>
  <c r="AE100" i="10" s="1"/>
  <c r="L100" i="10" s="1"/>
  <c r="AD100" i="10"/>
  <c r="AC101" i="10"/>
  <c r="AE101" i="10" s="1"/>
  <c r="L101" i="10" s="1"/>
  <c r="AD101" i="10"/>
  <c r="AC102" i="10"/>
  <c r="AE102" i="10" s="1"/>
  <c r="L102" i="10" s="1"/>
  <c r="S102" i="10" s="1"/>
  <c r="B102" i="10" s="1"/>
  <c r="AD102" i="10"/>
  <c r="AD103" i="10"/>
  <c r="AC103" i="10"/>
  <c r="AE103" i="10" s="1"/>
  <c r="L103" i="10" s="1"/>
  <c r="S103" i="10" s="1"/>
  <c r="B103" i="10" s="1"/>
  <c r="AD104" i="10"/>
  <c r="AC104" i="10"/>
  <c r="AE104" i="10" s="1"/>
  <c r="L104" i="10" s="1"/>
  <c r="S104" i="10" s="1"/>
  <c r="B104" i="10" s="1"/>
  <c r="AD105" i="10"/>
  <c r="AC105" i="10"/>
  <c r="AE105" i="10" s="1"/>
  <c r="L105" i="10" s="1"/>
  <c r="S105" i="10" s="1"/>
  <c r="B105" i="10" s="1"/>
  <c r="AC106" i="10"/>
  <c r="AE106" i="10" s="1"/>
  <c r="L106" i="10" s="1"/>
  <c r="AD106" i="10"/>
  <c r="AD107" i="10"/>
  <c r="AC107" i="10"/>
  <c r="AE107" i="10" s="1"/>
  <c r="L107" i="10" s="1"/>
  <c r="AD108" i="10"/>
  <c r="AC108" i="10"/>
  <c r="AE108" i="10" s="1"/>
  <c r="L108" i="10" s="1"/>
  <c r="AC109" i="10"/>
  <c r="AE109" i="10" s="1"/>
  <c r="L109" i="10" s="1"/>
  <c r="AD109" i="10"/>
  <c r="AD110" i="10"/>
  <c r="AC110" i="10"/>
  <c r="AE110" i="10" s="1"/>
  <c r="L110" i="10" s="1"/>
  <c r="AD111" i="10"/>
  <c r="AC111" i="10"/>
  <c r="AE111" i="10" s="1"/>
  <c r="L111" i="10" s="1"/>
  <c r="AC112" i="10"/>
  <c r="AE112" i="10" s="1"/>
  <c r="L112" i="10" s="1"/>
  <c r="AD112" i="10"/>
  <c r="AD113" i="10"/>
  <c r="AC113" i="10"/>
  <c r="AE113" i="10" s="1"/>
  <c r="L113" i="10" s="1"/>
  <c r="J109" i="12"/>
  <c r="R109" i="12" s="1"/>
  <c r="Z109" i="12" s="1"/>
  <c r="G109" i="12"/>
  <c r="O109" i="12" s="1"/>
  <c r="W109" i="12" s="1"/>
  <c r="E109" i="12"/>
  <c r="M109" i="12" s="1"/>
  <c r="U109" i="12" s="1"/>
  <c r="K109" i="12"/>
  <c r="H109" i="12"/>
  <c r="P109" i="12" s="1"/>
  <c r="X109" i="12" s="1"/>
  <c r="F109" i="12"/>
  <c r="N109" i="12" s="1"/>
  <c r="V109" i="12" s="1"/>
  <c r="I109" i="12"/>
  <c r="Q109" i="12" s="1"/>
  <c r="Y109" i="12" s="1"/>
  <c r="L109" i="12"/>
  <c r="C111" i="12"/>
  <c r="D110" i="12"/>
  <c r="T108" i="12"/>
  <c r="AA108" i="12" s="1"/>
  <c r="S108" i="12"/>
  <c r="B108" i="12" s="1"/>
  <c r="AB116" i="10"/>
  <c r="K116" i="10"/>
  <c r="E116" i="10"/>
  <c r="M116" i="10" s="1"/>
  <c r="U116" i="10" s="1"/>
  <c r="F116" i="10"/>
  <c r="N116" i="10" s="1"/>
  <c r="V116" i="10" s="1"/>
  <c r="J116" i="10"/>
  <c r="R116" i="10" s="1"/>
  <c r="Z116" i="10" s="1"/>
  <c r="G116" i="10"/>
  <c r="O116" i="10" s="1"/>
  <c r="W116" i="10" s="1"/>
  <c r="I116" i="10"/>
  <c r="Q116" i="10" s="1"/>
  <c r="Y116" i="10" s="1"/>
  <c r="H116" i="10"/>
  <c r="P116" i="10" s="1"/>
  <c r="X116" i="10" s="1"/>
  <c r="C118" i="10"/>
  <c r="D117" i="10"/>
  <c r="S114" i="10"/>
  <c r="B114" i="10" s="1"/>
  <c r="T114" i="10"/>
  <c r="AA114" i="10" s="1"/>
  <c r="AD115" i="10"/>
  <c r="AC115" i="10"/>
  <c r="AE115" i="10" s="1"/>
  <c r="L115" i="10" s="1"/>
  <c r="L58" i="11"/>
  <c r="L557" i="11"/>
  <c r="L70" i="11"/>
  <c r="L68" i="11"/>
  <c r="L59" i="11"/>
  <c r="L60" i="11"/>
  <c r="L67" i="11"/>
  <c r="L62" i="11"/>
  <c r="L66" i="11"/>
  <c r="L61" i="11"/>
  <c r="L69" i="11"/>
  <c r="L65" i="11"/>
  <c r="L64" i="11"/>
  <c r="AB50" i="9"/>
  <c r="X50" i="9"/>
  <c r="AB51" i="9"/>
  <c r="V51" i="9"/>
  <c r="V50" i="9"/>
  <c r="V53" i="9"/>
  <c r="AD485" i="9"/>
  <c r="AD453" i="9"/>
  <c r="AD513" i="9"/>
  <c r="AD144" i="9"/>
  <c r="AD85" i="9"/>
  <c r="AD341" i="9"/>
  <c r="AD452" i="9"/>
  <c r="AD165" i="9"/>
  <c r="AD311" i="9"/>
  <c r="AD191" i="9"/>
  <c r="AD438" i="9"/>
  <c r="AD74" i="9"/>
  <c r="AD344" i="9"/>
  <c r="AD267" i="9"/>
  <c r="AD465" i="9"/>
  <c r="AD188" i="9"/>
  <c r="AD252" i="9"/>
  <c r="AD134" i="9"/>
  <c r="AD413" i="9"/>
  <c r="AD330" i="9"/>
  <c r="AD398" i="9"/>
  <c r="AD530" i="9"/>
  <c r="AD524" i="9"/>
  <c r="AD116" i="9"/>
  <c r="AD135" i="9"/>
  <c r="AD386" i="9"/>
  <c r="AD251" i="9"/>
  <c r="AD446" i="9"/>
  <c r="AD93" i="9"/>
  <c r="AC382" i="9"/>
  <c r="AE382" i="9" s="1"/>
  <c r="L382" i="9" s="1"/>
  <c r="AC209" i="9"/>
  <c r="AE209" i="9" s="1"/>
  <c r="L209" i="9" s="1"/>
  <c r="AC462" i="9"/>
  <c r="AE462" i="9" s="1"/>
  <c r="L462" i="9" s="1"/>
  <c r="AC549" i="9"/>
  <c r="AE549" i="9" s="1"/>
  <c r="L549" i="9" s="1"/>
  <c r="AC306" i="9"/>
  <c r="AE306" i="9" s="1"/>
  <c r="L306" i="9" s="1"/>
  <c r="AC172" i="9"/>
  <c r="AE172" i="9" s="1"/>
  <c r="L172" i="9" s="1"/>
  <c r="AC370" i="9"/>
  <c r="AE370" i="9" s="1"/>
  <c r="L370" i="9" s="1"/>
  <c r="AC90" i="9"/>
  <c r="AE90" i="9" s="1"/>
  <c r="L90" i="9" s="1"/>
  <c r="AC65" i="9"/>
  <c r="AE65" i="9" s="1"/>
  <c r="L65" i="9" s="1"/>
  <c r="AC174" i="9"/>
  <c r="AE174" i="9" s="1"/>
  <c r="L174" i="9" s="1"/>
  <c r="AC75" i="9"/>
  <c r="AE75" i="9" s="1"/>
  <c r="L75" i="9" s="1"/>
  <c r="AC461" i="9"/>
  <c r="AE461" i="9" s="1"/>
  <c r="L461" i="9" s="1"/>
  <c r="AC292" i="9"/>
  <c r="AE292" i="9" s="1"/>
  <c r="L292" i="9" s="1"/>
  <c r="AC158" i="9"/>
  <c r="AE158" i="9" s="1"/>
  <c r="L158" i="9" s="1"/>
  <c r="AC342" i="9"/>
  <c r="AE342" i="9" s="1"/>
  <c r="L342" i="9" s="1"/>
  <c r="AC330" i="9"/>
  <c r="AE330" i="9" s="1"/>
  <c r="L330" i="9" s="1"/>
  <c r="AC225" i="9"/>
  <c r="AE225" i="9" s="1"/>
  <c r="L225" i="9" s="1"/>
  <c r="AC323" i="9"/>
  <c r="AE323" i="9" s="1"/>
  <c r="L323" i="9" s="1"/>
  <c r="AC72" i="9"/>
  <c r="AE72" i="9" s="1"/>
  <c r="L72" i="9" s="1"/>
  <c r="AC185" i="9"/>
  <c r="AE185" i="9" s="1"/>
  <c r="L185" i="9" s="1"/>
  <c r="AC263" i="9"/>
  <c r="AE263" i="9" s="1"/>
  <c r="L263" i="9" s="1"/>
  <c r="AC452" i="9"/>
  <c r="AE452" i="9" s="1"/>
  <c r="L452" i="9" s="1"/>
  <c r="AC284" i="9"/>
  <c r="AE284" i="9" s="1"/>
  <c r="L284" i="9" s="1"/>
  <c r="AC127" i="9"/>
  <c r="AE127" i="9" s="1"/>
  <c r="L127" i="9" s="1"/>
  <c r="AC490" i="9"/>
  <c r="AE490" i="9" s="1"/>
  <c r="L490" i="9" s="1"/>
  <c r="AC220" i="9"/>
  <c r="AE220" i="9" s="1"/>
  <c r="L220" i="9" s="1"/>
  <c r="AC203" i="9"/>
  <c r="AE203" i="9" s="1"/>
  <c r="L203" i="9" s="1"/>
  <c r="AC451" i="9"/>
  <c r="AE451" i="9" s="1"/>
  <c r="L451" i="9" s="1"/>
  <c r="AC153" i="9"/>
  <c r="AE153" i="9" s="1"/>
  <c r="L153" i="9" s="1"/>
  <c r="AC110" i="9"/>
  <c r="AE110" i="9" s="1"/>
  <c r="L110" i="9" s="1"/>
  <c r="AC212" i="9"/>
  <c r="AE212" i="9" s="1"/>
  <c r="L212" i="9" s="1"/>
  <c r="AC522" i="9"/>
  <c r="AE522" i="9" s="1"/>
  <c r="L522" i="9" s="1"/>
  <c r="AC238" i="9"/>
  <c r="AE238" i="9" s="1"/>
  <c r="L238" i="9" s="1"/>
  <c r="AC483" i="9"/>
  <c r="AE483" i="9" s="1"/>
  <c r="L483" i="9" s="1"/>
  <c r="AC149" i="9"/>
  <c r="AE149" i="9" s="1"/>
  <c r="L149" i="9" s="1"/>
  <c r="AC112" i="9"/>
  <c r="AE112" i="9" s="1"/>
  <c r="L112" i="9" s="1"/>
  <c r="AC320" i="9"/>
  <c r="AE320" i="9" s="1"/>
  <c r="L320" i="9" s="1"/>
  <c r="AC163" i="9"/>
  <c r="AE163" i="9" s="1"/>
  <c r="L163" i="9" s="1"/>
  <c r="AC78" i="9"/>
  <c r="AE78" i="9" s="1"/>
  <c r="L78" i="9" s="1"/>
  <c r="AC252" i="9"/>
  <c r="AE252" i="9" s="1"/>
  <c r="L252" i="9" s="1"/>
  <c r="AC477" i="9"/>
  <c r="AE477" i="9" s="1"/>
  <c r="L477" i="9" s="1"/>
  <c r="AC403" i="9"/>
  <c r="AE403" i="9" s="1"/>
  <c r="L403" i="9" s="1"/>
  <c r="AC103" i="9"/>
  <c r="AE103" i="9" s="1"/>
  <c r="L103" i="9" s="1"/>
  <c r="AC81" i="9"/>
  <c r="AE81" i="9" s="1"/>
  <c r="L81" i="9" s="1"/>
  <c r="AC309" i="9"/>
  <c r="AE309" i="9" s="1"/>
  <c r="L309" i="9" s="1"/>
  <c r="AC224" i="9"/>
  <c r="AE224" i="9" s="1"/>
  <c r="L224" i="9" s="1"/>
  <c r="AC184" i="9"/>
  <c r="AE184" i="9" s="1"/>
  <c r="L184" i="9" s="1"/>
  <c r="AC448" i="9"/>
  <c r="AC233" i="9"/>
  <c r="AE233" i="9" s="1"/>
  <c r="L233" i="9" s="1"/>
  <c r="AC89" i="9"/>
  <c r="AE89" i="9" s="1"/>
  <c r="L89" i="9" s="1"/>
  <c r="AC144" i="9"/>
  <c r="AE144" i="9" s="1"/>
  <c r="L144" i="9" s="1"/>
  <c r="AC145" i="9"/>
  <c r="AE145" i="9" s="1"/>
  <c r="L145" i="9" s="1"/>
  <c r="AC173" i="9"/>
  <c r="AE173" i="9" s="1"/>
  <c r="L173" i="9" s="1"/>
  <c r="AC515" i="9"/>
  <c r="AE515" i="9" s="1"/>
  <c r="L515" i="9" s="1"/>
  <c r="AC95" i="9"/>
  <c r="AE95" i="9" s="1"/>
  <c r="L95" i="9" s="1"/>
  <c r="AC453" i="9"/>
  <c r="AE453" i="9" s="1"/>
  <c r="L453" i="9" s="1"/>
  <c r="AC251" i="9"/>
  <c r="AE251" i="9" s="1"/>
  <c r="L251" i="9" s="1"/>
  <c r="AC525" i="9"/>
  <c r="AE525" i="9" s="1"/>
  <c r="L525" i="9" s="1"/>
  <c r="AC442" i="9"/>
  <c r="AE442" i="9" s="1"/>
  <c r="L442" i="9" s="1"/>
  <c r="AC242" i="9"/>
  <c r="AE242" i="9" s="1"/>
  <c r="L242" i="9" s="1"/>
  <c r="AC478" i="9"/>
  <c r="AE478" i="9" s="1"/>
  <c r="L478" i="9" s="1"/>
  <c r="AC439" i="9"/>
  <c r="AE439" i="9" s="1"/>
  <c r="L439" i="9" s="1"/>
  <c r="AC454" i="9"/>
  <c r="AE454" i="9" s="1"/>
  <c r="L454" i="9" s="1"/>
  <c r="AC332" i="9"/>
  <c r="AE332" i="9" s="1"/>
  <c r="L332" i="9" s="1"/>
  <c r="AC200" i="9"/>
  <c r="AE200" i="9" s="1"/>
  <c r="L200" i="9" s="1"/>
  <c r="AC388" i="9"/>
  <c r="AE388" i="9" s="1"/>
  <c r="L388" i="9" s="1"/>
  <c r="AC244" i="9"/>
  <c r="AE244" i="9" s="1"/>
  <c r="L244" i="9" s="1"/>
  <c r="AC479" i="9"/>
  <c r="AE479" i="9" s="1"/>
  <c r="L479" i="9" s="1"/>
  <c r="AC488" i="9"/>
  <c r="AE488" i="9" s="1"/>
  <c r="L488" i="9" s="1"/>
  <c r="AC249" i="9"/>
  <c r="AE249" i="9" s="1"/>
  <c r="L249" i="9" s="1"/>
  <c r="AC510" i="9"/>
  <c r="AE510" i="9" s="1"/>
  <c r="L510" i="9" s="1"/>
  <c r="AC528" i="9"/>
  <c r="AE528" i="9" s="1"/>
  <c r="L528" i="9" s="1"/>
  <c r="AC216" i="9"/>
  <c r="AE216" i="9" s="1"/>
  <c r="L216" i="9" s="1"/>
  <c r="AC205" i="9"/>
  <c r="AE205" i="9" s="1"/>
  <c r="L205" i="9" s="1"/>
  <c r="AC508" i="9"/>
  <c r="AE508" i="9" s="1"/>
  <c r="L508" i="9" s="1"/>
  <c r="AC94" i="9"/>
  <c r="AE94" i="9" s="1"/>
  <c r="L94" i="9" s="1"/>
  <c r="AC211" i="9"/>
  <c r="AE211" i="9" s="1"/>
  <c r="L211" i="9" s="1"/>
  <c r="AC132" i="9"/>
  <c r="AE132" i="9" s="1"/>
  <c r="L132" i="9" s="1"/>
  <c r="AC334" i="9"/>
  <c r="AE334" i="9" s="1"/>
  <c r="L334" i="9" s="1"/>
  <c r="AC418" i="9"/>
  <c r="AE418" i="9" s="1"/>
  <c r="L418" i="9" s="1"/>
  <c r="AC189" i="9"/>
  <c r="AE189" i="9" s="1"/>
  <c r="L189" i="9" s="1"/>
  <c r="AC289" i="9"/>
  <c r="AE289" i="9" s="1"/>
  <c r="L289" i="9" s="1"/>
  <c r="AC151" i="9"/>
  <c r="AE151" i="9" s="1"/>
  <c r="L151" i="9" s="1"/>
  <c r="AC275" i="9"/>
  <c r="AE275" i="9" s="1"/>
  <c r="L275" i="9" s="1"/>
  <c r="AC473" i="9"/>
  <c r="AE473" i="9" s="1"/>
  <c r="L473" i="9" s="1"/>
  <c r="AC255" i="9"/>
  <c r="AE255" i="9" s="1"/>
  <c r="L255" i="9" s="1"/>
  <c r="AC214" i="9"/>
  <c r="AE214" i="9" s="1"/>
  <c r="L214" i="9" s="1"/>
  <c r="AC449" i="9"/>
  <c r="AE449" i="9" s="1"/>
  <c r="L449" i="9" s="1"/>
  <c r="AC199" i="9"/>
  <c r="AE199" i="9" s="1"/>
  <c r="L199" i="9" s="1"/>
  <c r="AC318" i="9"/>
  <c r="AE318" i="9" s="1"/>
  <c r="L318" i="9" s="1"/>
  <c r="AC181" i="9"/>
  <c r="AE181" i="9" s="1"/>
  <c r="L181" i="9" s="1"/>
  <c r="AC368" i="9"/>
  <c r="AE368" i="9" s="1"/>
  <c r="L368" i="9" s="1"/>
  <c r="AC482" i="9"/>
  <c r="AE482" i="9" s="1"/>
  <c r="L482" i="9" s="1"/>
  <c r="AC98" i="9"/>
  <c r="AE98" i="9" s="1"/>
  <c r="L98" i="9" s="1"/>
  <c r="AC557" i="9"/>
  <c r="AE557" i="9" s="1"/>
  <c r="L557" i="9" s="1"/>
  <c r="AC261" i="9"/>
  <c r="AE261" i="9" s="1"/>
  <c r="L261" i="9" s="1"/>
  <c r="AC104" i="9"/>
  <c r="AE104" i="9" s="1"/>
  <c r="L104" i="9" s="1"/>
  <c r="AC377" i="9"/>
  <c r="AE377" i="9" s="1"/>
  <c r="L377" i="9" s="1"/>
  <c r="AC85" i="9"/>
  <c r="AE85" i="9" s="1"/>
  <c r="L85" i="9" s="1"/>
  <c r="AC456" i="9"/>
  <c r="AE456" i="9" s="1"/>
  <c r="L456" i="9" s="1"/>
  <c r="AC387" i="9"/>
  <c r="AE387" i="9" s="1"/>
  <c r="L387" i="9" s="1"/>
  <c r="AC99" i="9"/>
  <c r="AE99" i="9" s="1"/>
  <c r="L99" i="9" s="1"/>
  <c r="AC105" i="9"/>
  <c r="AE105" i="9" s="1"/>
  <c r="L105" i="9" s="1"/>
  <c r="AC396" i="9"/>
  <c r="AE396" i="9" s="1"/>
  <c r="L396" i="9" s="1"/>
  <c r="AC512" i="9"/>
  <c r="AE512" i="9" s="1"/>
  <c r="L512" i="9" s="1"/>
  <c r="AC335" i="9"/>
  <c r="AE335" i="9" s="1"/>
  <c r="L335" i="9" s="1"/>
  <c r="AC167" i="9"/>
  <c r="AE167" i="9" s="1"/>
  <c r="L167" i="9" s="1"/>
  <c r="AC380" i="9"/>
  <c r="AE380" i="9" s="1"/>
  <c r="L380" i="9" s="1"/>
  <c r="AC175" i="9"/>
  <c r="AE175" i="9" s="1"/>
  <c r="L175" i="9" s="1"/>
  <c r="AC97" i="9"/>
  <c r="AE97" i="9" s="1"/>
  <c r="L97" i="9" s="1"/>
  <c r="AC312" i="9"/>
  <c r="AE312" i="9" s="1"/>
  <c r="L312" i="9" s="1"/>
  <c r="AC155" i="9"/>
  <c r="AE155" i="9" s="1"/>
  <c r="L155" i="9" s="1"/>
  <c r="AC168" i="9"/>
  <c r="AE168" i="9" s="1"/>
  <c r="L168" i="9" s="1"/>
  <c r="AC137" i="9"/>
  <c r="AE137" i="9" s="1"/>
  <c r="L137" i="9" s="1"/>
  <c r="AC222" i="9"/>
  <c r="AE222" i="9" s="1"/>
  <c r="L222" i="9" s="1"/>
  <c r="AC443" i="9"/>
  <c r="AE443" i="9" s="1"/>
  <c r="L443" i="9" s="1"/>
  <c r="AC313" i="9"/>
  <c r="AE313" i="9" s="1"/>
  <c r="L313" i="9" s="1"/>
  <c r="AC354" i="9"/>
  <c r="AE354" i="9" s="1"/>
  <c r="L354" i="9" s="1"/>
  <c r="AC69" i="9"/>
  <c r="AE69" i="9" s="1"/>
  <c r="L69" i="9" s="1"/>
  <c r="AC73" i="9"/>
  <c r="AE73" i="9" s="1"/>
  <c r="L73" i="9" s="1"/>
  <c r="AC304" i="9"/>
  <c r="AE304" i="9" s="1"/>
  <c r="L304" i="9" s="1"/>
  <c r="AC351" i="9"/>
  <c r="AE351" i="9" s="1"/>
  <c r="L351" i="9" s="1"/>
  <c r="AC499" i="9"/>
  <c r="AE499" i="9" s="1"/>
  <c r="L499" i="9" s="1"/>
  <c r="AD283" i="9"/>
  <c r="AD136" i="9"/>
  <c r="AD409" i="9"/>
  <c r="AD448" i="9"/>
  <c r="AD460" i="9"/>
  <c r="AD68" i="9"/>
  <c r="AD223" i="9"/>
  <c r="AD527" i="9"/>
  <c r="AD385" i="9"/>
  <c r="AD239" i="9"/>
  <c r="AD549" i="9"/>
  <c r="AD279" i="9"/>
  <c r="AD210" i="9"/>
  <c r="AD321" i="9"/>
  <c r="AD196" i="9"/>
  <c r="AD499" i="9"/>
  <c r="AF499" i="9" s="1"/>
  <c r="AD402" i="9"/>
  <c r="AD291" i="9"/>
  <c r="AD406" i="9"/>
  <c r="AD525" i="9"/>
  <c r="AD150" i="9"/>
  <c r="AD473" i="9"/>
  <c r="AD246" i="9"/>
  <c r="AD542" i="9"/>
  <c r="AD511" i="9"/>
  <c r="AD295" i="9"/>
  <c r="AD429" i="9"/>
  <c r="AD185" i="9"/>
  <c r="AD456" i="9"/>
  <c r="AC279" i="9"/>
  <c r="AE279" i="9" s="1"/>
  <c r="L279" i="9" s="1"/>
  <c r="AC134" i="9"/>
  <c r="AE134" i="9" s="1"/>
  <c r="L134" i="9" s="1"/>
  <c r="AC264" i="9"/>
  <c r="AE264" i="9" s="1"/>
  <c r="L264" i="9" s="1"/>
  <c r="AC520" i="9"/>
  <c r="AE520" i="9" s="1"/>
  <c r="L520" i="9" s="1"/>
  <c r="AC267" i="9"/>
  <c r="AE267" i="9" s="1"/>
  <c r="L267" i="9" s="1"/>
  <c r="AC545" i="9"/>
  <c r="AE545" i="9" s="1"/>
  <c r="L545" i="9" s="1"/>
  <c r="AC519" i="9"/>
  <c r="AE519" i="9" s="1"/>
  <c r="L519" i="9" s="1"/>
  <c r="AC352" i="9"/>
  <c r="AE352" i="9" s="1"/>
  <c r="L352" i="9" s="1"/>
  <c r="AC67" i="9"/>
  <c r="AE67" i="9" s="1"/>
  <c r="L67" i="9" s="1"/>
  <c r="AC543" i="9"/>
  <c r="AE543" i="9" s="1"/>
  <c r="L543" i="9" s="1"/>
  <c r="AC416" i="9"/>
  <c r="AC429" i="9"/>
  <c r="AE429" i="9" s="1"/>
  <c r="L429" i="9" s="1"/>
  <c r="AC129" i="9"/>
  <c r="AE129" i="9" s="1"/>
  <c r="L129" i="9" s="1"/>
  <c r="AC253" i="9"/>
  <c r="AE253" i="9" s="1"/>
  <c r="L253" i="9" s="1"/>
  <c r="AC135" i="9"/>
  <c r="AE135" i="9" s="1"/>
  <c r="L135" i="9" s="1"/>
  <c r="AC80" i="9"/>
  <c r="AE80" i="9" s="1"/>
  <c r="L80" i="9" s="1"/>
  <c r="AC389" i="9"/>
  <c r="AE389" i="9" s="1"/>
  <c r="L389" i="9" s="1"/>
  <c r="AC196" i="9"/>
  <c r="AE196" i="9" s="1"/>
  <c r="L196" i="9" s="1"/>
  <c r="AC280" i="9"/>
  <c r="AE280" i="9" s="1"/>
  <c r="L280" i="9" s="1"/>
  <c r="AC123" i="9"/>
  <c r="AE123" i="9" s="1"/>
  <c r="L123" i="9" s="1"/>
  <c r="AC415" i="9"/>
  <c r="AE415" i="9" s="1"/>
  <c r="L415" i="9" s="1"/>
  <c r="AC553" i="9"/>
  <c r="AE553" i="9" s="1"/>
  <c r="L553" i="9" s="1"/>
  <c r="AC421" i="9"/>
  <c r="AE421" i="9" s="1"/>
  <c r="L421" i="9" s="1"/>
  <c r="AC417" i="9"/>
  <c r="AE417" i="9" s="1"/>
  <c r="L417" i="9" s="1"/>
  <c r="AC398" i="9"/>
  <c r="AE398" i="9" s="1"/>
  <c r="L398" i="9" s="1"/>
  <c r="AC245" i="9"/>
  <c r="AE245" i="9" s="1"/>
  <c r="L245" i="9" s="1"/>
  <c r="AC502" i="9"/>
  <c r="AE502" i="9" s="1"/>
  <c r="L502" i="9" s="1"/>
  <c r="AC59" i="9"/>
  <c r="AE59" i="9" s="1"/>
  <c r="L59" i="9" s="1"/>
  <c r="AC333" i="9"/>
  <c r="AE333" i="9" s="1"/>
  <c r="L333" i="9" s="1"/>
  <c r="AC188" i="9"/>
  <c r="AE188" i="9" s="1"/>
  <c r="L188" i="9" s="1"/>
  <c r="AC535" i="9"/>
  <c r="AE535" i="9" s="1"/>
  <c r="L535" i="9" s="1"/>
  <c r="AC315" i="9"/>
  <c r="AE315" i="9" s="1"/>
  <c r="L315" i="9" s="1"/>
  <c r="AC524" i="9"/>
  <c r="AE524" i="9" s="1"/>
  <c r="L524" i="9" s="1"/>
  <c r="AC286" i="9"/>
  <c r="AE286" i="9" s="1"/>
  <c r="L286" i="9" s="1"/>
  <c r="AC419" i="9"/>
  <c r="AE419" i="9" s="1"/>
  <c r="L419" i="9" s="1"/>
  <c r="AC177" i="9"/>
  <c r="AE177" i="9" s="1"/>
  <c r="L177" i="9" s="1"/>
  <c r="AC459" i="9"/>
  <c r="AE459" i="9" s="1"/>
  <c r="L459" i="9" s="1"/>
  <c r="AC285" i="9"/>
  <c r="AE285" i="9" s="1"/>
  <c r="L285" i="9" s="1"/>
  <c r="AC117" i="9"/>
  <c r="AE117" i="9" s="1"/>
  <c r="L117" i="9" s="1"/>
  <c r="AC504" i="9"/>
  <c r="AE504" i="9" s="1"/>
  <c r="L504" i="9" s="1"/>
  <c r="AC375" i="9"/>
  <c r="AE375" i="9" s="1"/>
  <c r="L375" i="9" s="1"/>
  <c r="AC329" i="9"/>
  <c r="AE329" i="9" s="1"/>
  <c r="L329" i="9" s="1"/>
  <c r="AC281" i="9"/>
  <c r="AE281" i="9" s="1"/>
  <c r="L281" i="9" s="1"/>
  <c r="AC523" i="9"/>
  <c r="AE523" i="9" s="1"/>
  <c r="L523" i="9" s="1"/>
  <c r="AC262" i="9"/>
  <c r="AE262" i="9" s="1"/>
  <c r="L262" i="9" s="1"/>
  <c r="AC465" i="9"/>
  <c r="AE465" i="9" s="1"/>
  <c r="L465" i="9" s="1"/>
  <c r="AC466" i="9"/>
  <c r="AE466" i="9" s="1"/>
  <c r="L466" i="9" s="1"/>
  <c r="AC164" i="9"/>
  <c r="AE164" i="9" s="1"/>
  <c r="L164" i="9" s="1"/>
  <c r="AC540" i="9"/>
  <c r="AE540" i="9" s="1"/>
  <c r="L540" i="9" s="1"/>
  <c r="AC552" i="9"/>
  <c r="AE552" i="9" s="1"/>
  <c r="L552" i="9" s="1"/>
  <c r="AC394" i="9"/>
  <c r="AE394" i="9" s="1"/>
  <c r="L394" i="9" s="1"/>
  <c r="AC114" i="9"/>
  <c r="AE114" i="9" s="1"/>
  <c r="L114" i="9" s="1"/>
  <c r="AC551" i="9"/>
  <c r="AE551" i="9" s="1"/>
  <c r="L551" i="9" s="1"/>
  <c r="AC405" i="9"/>
  <c r="AE405" i="9" s="1"/>
  <c r="L405" i="9" s="1"/>
  <c r="AC339" i="9"/>
  <c r="AE339" i="9" s="1"/>
  <c r="L339" i="9" s="1"/>
  <c r="AC471" i="9"/>
  <c r="AE471" i="9" s="1"/>
  <c r="L471" i="9" s="1"/>
  <c r="AC254" i="9"/>
  <c r="AE254" i="9" s="1"/>
  <c r="L254" i="9" s="1"/>
  <c r="AC440" i="9"/>
  <c r="AE440" i="9" s="1"/>
  <c r="L440" i="9" s="1"/>
  <c r="AC301" i="9"/>
  <c r="AE301" i="9" s="1"/>
  <c r="L301" i="9" s="1"/>
  <c r="AC229" i="9"/>
  <c r="AC297" i="9"/>
  <c r="AE297" i="9" s="1"/>
  <c r="L297" i="9" s="1"/>
  <c r="AC386" i="9"/>
  <c r="AE386" i="9" s="1"/>
  <c r="L386" i="9" s="1"/>
  <c r="AC213" i="9"/>
  <c r="AE213" i="9" s="1"/>
  <c r="L213" i="9" s="1"/>
  <c r="AC276" i="9"/>
  <c r="AE276" i="9" s="1"/>
  <c r="L276" i="9" s="1"/>
  <c r="AC294" i="9"/>
  <c r="AE294" i="9" s="1"/>
  <c r="L294" i="9" s="1"/>
  <c r="AC497" i="9"/>
  <c r="AE497" i="9" s="1"/>
  <c r="L497" i="9" s="1"/>
  <c r="AC198" i="9"/>
  <c r="AE198" i="9" s="1"/>
  <c r="L198" i="9" s="1"/>
  <c r="AC516" i="9"/>
  <c r="AE516" i="9" s="1"/>
  <c r="L516" i="9" s="1"/>
  <c r="AC183" i="9"/>
  <c r="AE183" i="9" s="1"/>
  <c r="L183" i="9" s="1"/>
  <c r="AC331" i="9"/>
  <c r="AE331" i="9" s="1"/>
  <c r="L331" i="9" s="1"/>
  <c r="AC154" i="9"/>
  <c r="AE154" i="9" s="1"/>
  <c r="L154" i="9" s="1"/>
  <c r="AC366" i="9"/>
  <c r="AE366" i="9" s="1"/>
  <c r="L366" i="9" s="1"/>
  <c r="AC414" i="9"/>
  <c r="AE414" i="9" s="1"/>
  <c r="L414" i="9" s="1"/>
  <c r="AC61" i="9"/>
  <c r="AE61" i="9" s="1"/>
  <c r="L61" i="9" s="1"/>
  <c r="AC162" i="9"/>
  <c r="AE162" i="9" s="1"/>
  <c r="L162" i="9" s="1"/>
  <c r="AC356" i="9"/>
  <c r="AE356" i="9" s="1"/>
  <c r="L356" i="9" s="1"/>
  <c r="AC556" i="9"/>
  <c r="AE556" i="9" s="1"/>
  <c r="L556" i="9" s="1"/>
  <c r="AC268" i="9"/>
  <c r="AE268" i="9" s="1"/>
  <c r="L268" i="9" s="1"/>
  <c r="AC109" i="9"/>
  <c r="AE109" i="9" s="1"/>
  <c r="L109" i="9" s="1"/>
  <c r="AC431" i="9"/>
  <c r="AE431" i="9" s="1"/>
  <c r="L431" i="9" s="1"/>
  <c r="AC210" i="9"/>
  <c r="AE210" i="9" s="1"/>
  <c r="L210" i="9" s="1"/>
  <c r="AC392" i="9"/>
  <c r="AE392" i="9" s="1"/>
  <c r="L392" i="9" s="1"/>
  <c r="AC476" i="9"/>
  <c r="AE476" i="9" s="1"/>
  <c r="L476" i="9" s="1"/>
  <c r="AC191" i="9"/>
  <c r="AE191" i="9" s="1"/>
  <c r="L191" i="9" s="1"/>
  <c r="AC266" i="9"/>
  <c r="AE266" i="9" s="1"/>
  <c r="L266" i="9" s="1"/>
  <c r="AC359" i="9"/>
  <c r="AE359" i="9" s="1"/>
  <c r="L359" i="9" s="1"/>
  <c r="AC376" i="9"/>
  <c r="AE376" i="9" s="1"/>
  <c r="L376" i="9" s="1"/>
  <c r="AC404" i="9"/>
  <c r="AE404" i="9" s="1"/>
  <c r="L404" i="9" s="1"/>
  <c r="AC64" i="9"/>
  <c r="AE64" i="9" s="1"/>
  <c r="L64" i="9" s="1"/>
  <c r="AC369" i="9"/>
  <c r="AE369" i="9" s="1"/>
  <c r="L369" i="9" s="1"/>
  <c r="AC202" i="9"/>
  <c r="AE202" i="9" s="1"/>
  <c r="L202" i="9" s="1"/>
  <c r="AC509" i="9"/>
  <c r="AE509" i="9" s="1"/>
  <c r="L509" i="9" s="1"/>
  <c r="AC314" i="9"/>
  <c r="AE314" i="9" s="1"/>
  <c r="L314" i="9" s="1"/>
  <c r="AC379" i="9"/>
  <c r="AE379" i="9" s="1"/>
  <c r="L379" i="9" s="1"/>
  <c r="AC468" i="9"/>
  <c r="AE468" i="9" s="1"/>
  <c r="L468" i="9" s="1"/>
  <c r="AC311" i="9"/>
  <c r="AE311" i="9" s="1"/>
  <c r="L311" i="9" s="1"/>
  <c r="AC226" i="9"/>
  <c r="AE226" i="9" s="1"/>
  <c r="L226" i="9" s="1"/>
  <c r="AC550" i="9"/>
  <c r="AE550" i="9" s="1"/>
  <c r="L550" i="9" s="1"/>
  <c r="AC412" i="9"/>
  <c r="AE412" i="9" s="1"/>
  <c r="L412" i="9" s="1"/>
  <c r="AC338" i="9"/>
  <c r="AE338" i="9" s="1"/>
  <c r="L338" i="9" s="1"/>
  <c r="AC409" i="9"/>
  <c r="AE409" i="9" s="1"/>
  <c r="L409" i="9" s="1"/>
  <c r="AC258" i="9"/>
  <c r="AE258" i="9" s="1"/>
  <c r="L258" i="9" s="1"/>
  <c r="AC526" i="9"/>
  <c r="AE526" i="9" s="1"/>
  <c r="L526" i="9" s="1"/>
  <c r="AC325" i="9"/>
  <c r="AE325" i="9" s="1"/>
  <c r="L325" i="9" s="1"/>
  <c r="AC307" i="9"/>
  <c r="AE307" i="9" s="1"/>
  <c r="L307" i="9" s="1"/>
  <c r="AC302" i="9"/>
  <c r="AE302" i="9" s="1"/>
  <c r="L302" i="9" s="1"/>
  <c r="AC324" i="9"/>
  <c r="AE324" i="9" s="1"/>
  <c r="L324" i="9" s="1"/>
  <c r="AC529" i="9"/>
  <c r="AE529" i="9" s="1"/>
  <c r="L529" i="9" s="1"/>
  <c r="AC362" i="9"/>
  <c r="AE362" i="9" s="1"/>
  <c r="L362" i="9" s="1"/>
  <c r="AC432" i="9"/>
  <c r="AE432" i="9" s="1"/>
  <c r="L432" i="9" s="1"/>
  <c r="AC555" i="9"/>
  <c r="AE555" i="9" s="1"/>
  <c r="L555" i="9" s="1"/>
  <c r="AC273" i="9"/>
  <c r="AE273" i="9" s="1"/>
  <c r="L273" i="9" s="1"/>
  <c r="AC554" i="9"/>
  <c r="AE554" i="9" s="1"/>
  <c r="L554" i="9" s="1"/>
  <c r="AC115" i="9"/>
  <c r="AE115" i="9" s="1"/>
  <c r="L115" i="9" s="1"/>
  <c r="AC148" i="9"/>
  <c r="AE148" i="9" s="1"/>
  <c r="L148" i="9" s="1"/>
  <c r="AC171" i="9"/>
  <c r="AE171" i="9" s="1"/>
  <c r="L171" i="9" s="1"/>
  <c r="AC182" i="9"/>
  <c r="AE182" i="9" s="1"/>
  <c r="L182" i="9" s="1"/>
  <c r="AC152" i="9"/>
  <c r="AE152" i="9" s="1"/>
  <c r="L152" i="9" s="1"/>
  <c r="AC372" i="9"/>
  <c r="AE372" i="9" s="1"/>
  <c r="L372" i="9" s="1"/>
  <c r="AC92" i="9"/>
  <c r="AE92" i="9" s="1"/>
  <c r="L92" i="9" s="1"/>
  <c r="AC408" i="9"/>
  <c r="AE408" i="9" s="1"/>
  <c r="L408" i="9" s="1"/>
  <c r="AC547" i="9"/>
  <c r="AE547" i="9" s="1"/>
  <c r="L547" i="9" s="1"/>
  <c r="AC265" i="9"/>
  <c r="AE265" i="9" s="1"/>
  <c r="L265" i="9" s="1"/>
  <c r="AC83" i="9"/>
  <c r="AE83" i="9" s="1"/>
  <c r="L83" i="9" s="1"/>
  <c r="AC237" i="9"/>
  <c r="AE237" i="9" s="1"/>
  <c r="L237" i="9" s="1"/>
  <c r="AC420" i="9"/>
  <c r="AE420" i="9" s="1"/>
  <c r="L420" i="9" s="1"/>
  <c r="AC120" i="9"/>
  <c r="AE120" i="9" s="1"/>
  <c r="L120" i="9" s="1"/>
  <c r="AD538" i="9"/>
  <c r="AD107" i="9"/>
  <c r="AD154" i="9"/>
  <c r="AD233" i="9"/>
  <c r="AD231" i="9"/>
  <c r="AD535" i="9"/>
  <c r="AD271" i="9"/>
  <c r="AD266" i="9"/>
  <c r="AD87" i="9"/>
  <c r="AD299" i="9"/>
  <c r="AD244" i="9"/>
  <c r="AD111" i="9"/>
  <c r="AD554" i="9"/>
  <c r="AD106" i="9"/>
  <c r="AD160" i="9"/>
  <c r="AD497" i="9"/>
  <c r="AD105" i="9"/>
  <c r="AD123" i="9"/>
  <c r="AD158" i="9"/>
  <c r="AD493" i="9"/>
  <c r="AD59" i="9"/>
  <c r="AF59" i="9" s="1"/>
  <c r="AD205" i="9"/>
  <c r="AD405" i="9"/>
  <c r="AD288" i="9"/>
  <c r="AD259" i="9"/>
  <c r="AD127" i="9"/>
  <c r="AD378" i="9"/>
  <c r="AD216" i="9"/>
  <c r="AD227" i="9"/>
  <c r="AD292" i="9"/>
  <c r="AF292" i="9" s="1"/>
  <c r="AD284" i="9"/>
  <c r="AD415" i="9"/>
  <c r="AD540" i="9"/>
  <c r="AD306" i="9"/>
  <c r="AD240" i="9"/>
  <c r="AD274" i="9"/>
  <c r="AD333" i="9"/>
  <c r="AD469" i="9"/>
  <c r="AD463" i="9"/>
  <c r="AD131" i="9"/>
  <c r="AD384" i="9"/>
  <c r="AD418" i="9"/>
  <c r="AD474" i="9"/>
  <c r="AD546" i="9"/>
  <c r="AD440" i="9"/>
  <c r="AD110" i="9"/>
  <c r="AD285" i="9"/>
  <c r="AF285" i="9" s="1"/>
  <c r="AD541" i="9"/>
  <c r="AD81" i="9"/>
  <c r="AD213" i="9"/>
  <c r="AD322" i="9"/>
  <c r="AD255" i="9"/>
  <c r="AD439" i="9"/>
  <c r="AD526" i="9"/>
  <c r="AD303" i="9"/>
  <c r="AD297" i="9"/>
  <c r="AD490" i="9"/>
  <c r="AD130" i="9"/>
  <c r="AD421" i="9"/>
  <c r="AD278" i="9"/>
  <c r="AC489" i="9"/>
  <c r="AE489" i="9" s="1"/>
  <c r="L489" i="9" s="1"/>
  <c r="AC270" i="9"/>
  <c r="AE270" i="9" s="1"/>
  <c r="L270" i="9" s="1"/>
  <c r="AC113" i="9"/>
  <c r="AE113" i="9" s="1"/>
  <c r="L113" i="9" s="1"/>
  <c r="AC317" i="9"/>
  <c r="AE317" i="9" s="1"/>
  <c r="L317" i="9" s="1"/>
  <c r="AC208" i="9"/>
  <c r="AE208" i="9" s="1"/>
  <c r="L208" i="9" s="1"/>
  <c r="AC426" i="9"/>
  <c r="AE426" i="9" s="1"/>
  <c r="L426" i="9" s="1"/>
  <c r="AC218" i="9"/>
  <c r="AE218" i="9" s="1"/>
  <c r="L218" i="9" s="1"/>
  <c r="AC228" i="9"/>
  <c r="AE228" i="9" s="1"/>
  <c r="L228" i="9" s="1"/>
  <c r="AC84" i="9"/>
  <c r="AE84" i="9" s="1"/>
  <c r="L84" i="9" s="1"/>
  <c r="AC234" i="9"/>
  <c r="AE234" i="9" s="1"/>
  <c r="L234" i="9" s="1"/>
  <c r="AC460" i="9"/>
  <c r="AE460" i="9" s="1"/>
  <c r="L460" i="9" s="1"/>
  <c r="AC303" i="9"/>
  <c r="AE303" i="9" s="1"/>
  <c r="L303" i="9" s="1"/>
  <c r="AC231" i="9"/>
  <c r="AE231" i="9" s="1"/>
  <c r="L231" i="9" s="1"/>
  <c r="AC511" i="9"/>
  <c r="AE511" i="9" s="1"/>
  <c r="L511" i="9" s="1"/>
  <c r="AC384" i="9"/>
  <c r="AE384" i="9" s="1"/>
  <c r="L384" i="9" s="1"/>
  <c r="AC427" i="9"/>
  <c r="AE427" i="9" s="1"/>
  <c r="L427" i="9" s="1"/>
  <c r="AC146" i="9"/>
  <c r="AE146" i="9" s="1"/>
  <c r="L146" i="9" s="1"/>
  <c r="AC350" i="9"/>
  <c r="AE350" i="9" s="1"/>
  <c r="L350" i="9" s="1"/>
  <c r="AC195" i="9"/>
  <c r="AE195" i="9" s="1"/>
  <c r="L195" i="9" s="1"/>
  <c r="AC450" i="9"/>
  <c r="AE450" i="9" s="1"/>
  <c r="L450" i="9" s="1"/>
  <c r="AC157" i="9"/>
  <c r="AE157" i="9" s="1"/>
  <c r="L157" i="9" s="1"/>
  <c r="AC538" i="9"/>
  <c r="AE538" i="9" s="1"/>
  <c r="L538" i="9" s="1"/>
  <c r="AC150" i="9"/>
  <c r="AE150" i="9" s="1"/>
  <c r="L150" i="9" s="1"/>
  <c r="AC161" i="9"/>
  <c r="AE161" i="9" s="1"/>
  <c r="L161" i="9" s="1"/>
  <c r="AC407" i="9"/>
  <c r="AE407" i="9" s="1"/>
  <c r="L407" i="9" s="1"/>
  <c r="AC423" i="9"/>
  <c r="AE423" i="9" s="1"/>
  <c r="L423" i="9" s="1"/>
  <c r="AC472" i="9"/>
  <c r="AE472" i="9" s="1"/>
  <c r="L472" i="9" s="1"/>
  <c r="AC138" i="9"/>
  <c r="AE138" i="9" s="1"/>
  <c r="L138" i="9" s="1"/>
  <c r="AC243" i="9"/>
  <c r="AE243" i="9" s="1"/>
  <c r="L243" i="9" s="1"/>
  <c r="AC434" i="9"/>
  <c r="AE434" i="9" s="1"/>
  <c r="L434" i="9" s="1"/>
  <c r="AC364" i="9"/>
  <c r="AE364" i="9" s="1"/>
  <c r="L364" i="9" s="1"/>
  <c r="AC79" i="9"/>
  <c r="AE79" i="9" s="1"/>
  <c r="L79" i="9" s="1"/>
  <c r="AC541" i="9"/>
  <c r="AE541" i="9" s="1"/>
  <c r="L541" i="9" s="1"/>
  <c r="AC140" i="9"/>
  <c r="AE140" i="9" s="1"/>
  <c r="L140" i="9" s="1"/>
  <c r="AC358" i="9"/>
  <c r="AE358" i="9" s="1"/>
  <c r="L358" i="9" s="1"/>
  <c r="AC363" i="9"/>
  <c r="AE363" i="9" s="1"/>
  <c r="L363" i="9" s="1"/>
  <c r="AC308" i="9"/>
  <c r="AE308" i="9" s="1"/>
  <c r="L308" i="9" s="1"/>
  <c r="AC531" i="9"/>
  <c r="AE531" i="9" s="1"/>
  <c r="L531" i="9" s="1"/>
  <c r="AC474" i="9"/>
  <c r="AE474" i="9" s="1"/>
  <c r="L474" i="9" s="1"/>
  <c r="AC197" i="9"/>
  <c r="AE197" i="9" s="1"/>
  <c r="L197" i="9" s="1"/>
  <c r="AC464" i="9"/>
  <c r="AE464" i="9" s="1"/>
  <c r="L464" i="9" s="1"/>
  <c r="AC517" i="9"/>
  <c r="AE517" i="9" s="1"/>
  <c r="L517" i="9" s="1"/>
  <c r="AC480" i="9"/>
  <c r="AE480" i="9" s="1"/>
  <c r="L480" i="9" s="1"/>
  <c r="AC269" i="9"/>
  <c r="AE269" i="9" s="1"/>
  <c r="L269" i="9" s="1"/>
  <c r="AC295" i="9"/>
  <c r="AE295" i="9" s="1"/>
  <c r="L295" i="9" s="1"/>
  <c r="AC322" i="9"/>
  <c r="AE322" i="9" s="1"/>
  <c r="L322" i="9" s="1"/>
  <c r="AC385" i="9"/>
  <c r="AE385" i="9" s="1"/>
  <c r="L385" i="9" s="1"/>
  <c r="AC102" i="9"/>
  <c r="AE102" i="9" s="1"/>
  <c r="L102" i="9" s="1"/>
  <c r="AC491" i="9"/>
  <c r="AE491" i="9" s="1"/>
  <c r="L491" i="9" s="1"/>
  <c r="AC498" i="9"/>
  <c r="AE498" i="9" s="1"/>
  <c r="L498" i="9" s="1"/>
  <c r="AC374" i="9"/>
  <c r="AE374" i="9" s="1"/>
  <c r="L374" i="9" s="1"/>
  <c r="AC240" i="9"/>
  <c r="AE240" i="9" s="1"/>
  <c r="L240" i="9" s="1"/>
  <c r="AC259" i="9"/>
  <c r="AE259" i="9" s="1"/>
  <c r="L259" i="9" s="1"/>
  <c r="AC250" i="9"/>
  <c r="AE250" i="9" s="1"/>
  <c r="L250" i="9" s="1"/>
  <c r="AC424" i="9"/>
  <c r="AE424" i="9" s="1"/>
  <c r="L424" i="9" s="1"/>
  <c r="AC353" i="9"/>
  <c r="AE353" i="9" s="1"/>
  <c r="L353" i="9" s="1"/>
  <c r="AC118" i="9"/>
  <c r="AE118" i="9" s="1"/>
  <c r="L118" i="9" s="1"/>
  <c r="AC493" i="9"/>
  <c r="AE493" i="9" s="1"/>
  <c r="L493" i="9" s="1"/>
  <c r="AC106" i="9"/>
  <c r="AE106" i="9" s="1"/>
  <c r="L106" i="9" s="1"/>
  <c r="AC116" i="9"/>
  <c r="AE116" i="9" s="1"/>
  <c r="L116" i="9" s="1"/>
  <c r="AC343" i="9"/>
  <c r="AE343" i="9" s="1"/>
  <c r="L343" i="9" s="1"/>
  <c r="AC444" i="9"/>
  <c r="AE444" i="9" s="1"/>
  <c r="L444" i="9" s="1"/>
  <c r="AC108" i="9"/>
  <c r="AE108" i="9" s="1"/>
  <c r="L108" i="9" s="1"/>
  <c r="AC288" i="9"/>
  <c r="AE288" i="9" s="1"/>
  <c r="L288" i="9" s="1"/>
  <c r="AC96" i="9"/>
  <c r="AE96" i="9" s="1"/>
  <c r="L96" i="9" s="1"/>
  <c r="AC221" i="9"/>
  <c r="AE221" i="9" s="1"/>
  <c r="L221" i="9" s="1"/>
  <c r="AC469" i="9"/>
  <c r="AE469" i="9" s="1"/>
  <c r="L469" i="9" s="1"/>
  <c r="AC169" i="9"/>
  <c r="AE169" i="9" s="1"/>
  <c r="L169" i="9" s="1"/>
  <c r="AC277" i="9"/>
  <c r="AE277" i="9" s="1"/>
  <c r="L277" i="9" s="1"/>
  <c r="AC495" i="9"/>
  <c r="AE495" i="9" s="1"/>
  <c r="L495" i="9" s="1"/>
  <c r="AC344" i="9"/>
  <c r="AE344" i="9" s="1"/>
  <c r="L344" i="9" s="1"/>
  <c r="AC357" i="9"/>
  <c r="AE357" i="9" s="1"/>
  <c r="L357" i="9" s="1"/>
  <c r="AC139" i="9"/>
  <c r="AE139" i="9" s="1"/>
  <c r="L139" i="9" s="1"/>
  <c r="AC399" i="9"/>
  <c r="AE399" i="9" s="1"/>
  <c r="L399" i="9" s="1"/>
  <c r="AC544" i="9"/>
  <c r="AE544" i="9" s="1"/>
  <c r="L544" i="9" s="1"/>
  <c r="AC470" i="9"/>
  <c r="AE470" i="9" s="1"/>
  <c r="L470" i="9" s="1"/>
  <c r="AC536" i="9"/>
  <c r="AE536" i="9" s="1"/>
  <c r="L536" i="9" s="1"/>
  <c r="AC76" i="9"/>
  <c r="AE76" i="9" s="1"/>
  <c r="L76" i="9" s="1"/>
  <c r="AC299" i="9"/>
  <c r="AE299" i="9" s="1"/>
  <c r="L299" i="9" s="1"/>
  <c r="AC278" i="9"/>
  <c r="AE278" i="9" s="1"/>
  <c r="L278" i="9" s="1"/>
  <c r="AC534" i="9"/>
  <c r="AE534" i="9" s="1"/>
  <c r="L534" i="9" s="1"/>
  <c r="AC176" i="9"/>
  <c r="AE176" i="9" s="1"/>
  <c r="L176" i="9" s="1"/>
  <c r="AC236" i="9"/>
  <c r="AE236" i="9" s="1"/>
  <c r="L236" i="9" s="1"/>
  <c r="AC178" i="9"/>
  <c r="AE178" i="9" s="1"/>
  <c r="L178" i="9" s="1"/>
  <c r="AC446" i="9"/>
  <c r="AE446" i="9" s="1"/>
  <c r="L446" i="9" s="1"/>
  <c r="AC484" i="9"/>
  <c r="AE484" i="9" s="1"/>
  <c r="L484" i="9" s="1"/>
  <c r="AC170" i="9"/>
  <c r="AE170" i="9" s="1"/>
  <c r="L170" i="9" s="1"/>
  <c r="AC486" i="9"/>
  <c r="AE486" i="9" s="1"/>
  <c r="L486" i="9" s="1"/>
  <c r="AC107" i="9"/>
  <c r="AE107" i="9" s="1"/>
  <c r="L107" i="9" s="1"/>
  <c r="AC391" i="9"/>
  <c r="AE391" i="9" s="1"/>
  <c r="L391" i="9" s="1"/>
  <c r="AC441" i="9"/>
  <c r="AE441" i="9" s="1"/>
  <c r="L441" i="9" s="1"/>
  <c r="AC546" i="9"/>
  <c r="AE546" i="9" s="1"/>
  <c r="L546" i="9" s="1"/>
  <c r="AC514" i="9"/>
  <c r="AE514" i="9" s="1"/>
  <c r="L514" i="9" s="1"/>
  <c r="AC241" i="9"/>
  <c r="AE241" i="9" s="1"/>
  <c r="L241" i="9" s="1"/>
  <c r="AC513" i="9"/>
  <c r="AE513" i="9" s="1"/>
  <c r="L513" i="9" s="1"/>
  <c r="AC223" i="9"/>
  <c r="AE223" i="9" s="1"/>
  <c r="L223" i="9" s="1"/>
  <c r="AC165" i="9"/>
  <c r="AE165" i="9" s="1"/>
  <c r="L165" i="9" s="1"/>
  <c r="AC235" i="9"/>
  <c r="AE235" i="9" s="1"/>
  <c r="L235" i="9" s="1"/>
  <c r="AC186" i="9"/>
  <c r="AE186" i="9" s="1"/>
  <c r="L186" i="9" s="1"/>
  <c r="AC93" i="9"/>
  <c r="AE93" i="9" s="1"/>
  <c r="L93" i="9" s="1"/>
  <c r="AC201" i="9"/>
  <c r="AE201" i="9" s="1"/>
  <c r="L201" i="9" s="1"/>
  <c r="AC485" i="9"/>
  <c r="AE485" i="9" s="1"/>
  <c r="L485" i="9" s="1"/>
  <c r="AC68" i="9"/>
  <c r="AE68" i="9" s="1"/>
  <c r="L68" i="9" s="1"/>
  <c r="AC447" i="9"/>
  <c r="AE447" i="9" s="1"/>
  <c r="L447" i="9" s="1"/>
  <c r="AC287" i="9"/>
  <c r="AE287" i="9" s="1"/>
  <c r="L287" i="9" s="1"/>
  <c r="AC475" i="9"/>
  <c r="AE475" i="9" s="1"/>
  <c r="L475" i="9" s="1"/>
  <c r="AC271" i="9"/>
  <c r="AE271" i="9" s="1"/>
  <c r="L271" i="9" s="1"/>
  <c r="AC156" i="9"/>
  <c r="AE156" i="9" s="1"/>
  <c r="L156" i="9" s="1"/>
  <c r="AC437" i="9"/>
  <c r="AE437" i="9" s="1"/>
  <c r="L437" i="9" s="1"/>
  <c r="AC119" i="9"/>
  <c r="AE119" i="9" s="1"/>
  <c r="L119" i="9" s="1"/>
  <c r="AC257" i="9"/>
  <c r="AE257" i="9" s="1"/>
  <c r="L257" i="9" s="1"/>
  <c r="AC70" i="9"/>
  <c r="AE70" i="9" s="1"/>
  <c r="L70" i="9" s="1"/>
  <c r="AC467" i="9"/>
  <c r="AE467" i="9" s="1"/>
  <c r="L467" i="9" s="1"/>
  <c r="AC272" i="9"/>
  <c r="AE272" i="9" s="1"/>
  <c r="L272" i="9" s="1"/>
  <c r="AC131" i="9"/>
  <c r="AE131" i="9" s="1"/>
  <c r="L131" i="9" s="1"/>
  <c r="AC246" i="9"/>
  <c r="AE246" i="9" s="1"/>
  <c r="L246" i="9" s="1"/>
  <c r="AC378" i="9"/>
  <c r="AE378" i="9" s="1"/>
  <c r="L378" i="9" s="1"/>
  <c r="AC430" i="9"/>
  <c r="AE430" i="9" s="1"/>
  <c r="L430" i="9" s="1"/>
  <c r="AC71" i="9"/>
  <c r="AE71" i="9" s="1"/>
  <c r="L71" i="9" s="1"/>
  <c r="AC207" i="9"/>
  <c r="AE207" i="9" s="1"/>
  <c r="L207" i="9" s="1"/>
  <c r="AC88" i="9"/>
  <c r="AE88" i="9" s="1"/>
  <c r="L88" i="9" s="1"/>
  <c r="AC82" i="9"/>
  <c r="AE82" i="9" s="1"/>
  <c r="L82" i="9" s="1"/>
  <c r="AC530" i="9"/>
  <c r="AE530" i="9" s="1"/>
  <c r="L530" i="9" s="1"/>
  <c r="AC500" i="9"/>
  <c r="AE500" i="9" s="1"/>
  <c r="L500" i="9" s="1"/>
  <c r="AC86" i="9"/>
  <c r="AE86" i="9" s="1"/>
  <c r="L86" i="9" s="1"/>
  <c r="AC395" i="9"/>
  <c r="AE395" i="9" s="1"/>
  <c r="L395" i="9" s="1"/>
  <c r="AC537" i="9"/>
  <c r="AE537" i="9" s="1"/>
  <c r="L537" i="9" s="1"/>
  <c r="AC136" i="9"/>
  <c r="AE136" i="9" s="1"/>
  <c r="L136" i="9" s="1"/>
  <c r="AC507" i="9"/>
  <c r="AE507" i="9" s="1"/>
  <c r="L507" i="9" s="1"/>
  <c r="AC166" i="9"/>
  <c r="AE166" i="9" s="1"/>
  <c r="L166" i="9" s="1"/>
  <c r="AC239" i="9"/>
  <c r="AE239" i="9" s="1"/>
  <c r="L239" i="9" s="1"/>
  <c r="AC227" i="9"/>
  <c r="AE227" i="9" s="1"/>
  <c r="L227" i="9" s="1"/>
  <c r="AC390" i="9"/>
  <c r="AE390" i="9" s="1"/>
  <c r="L390" i="9" s="1"/>
  <c r="AC328" i="9"/>
  <c r="AE328" i="9" s="1"/>
  <c r="L328" i="9" s="1"/>
  <c r="AC436" i="9"/>
  <c r="AE436" i="9" s="1"/>
  <c r="L436" i="9" s="1"/>
  <c r="AC100" i="9"/>
  <c r="AE100" i="9" s="1"/>
  <c r="L100" i="9" s="1"/>
  <c r="AC496" i="9"/>
  <c r="AE496" i="9" s="1"/>
  <c r="L496" i="9" s="1"/>
  <c r="AC305" i="9"/>
  <c r="AE305" i="9" s="1"/>
  <c r="L305" i="9" s="1"/>
  <c r="AC327" i="9"/>
  <c r="AE327" i="9" s="1"/>
  <c r="L327" i="9" s="1"/>
  <c r="AC521" i="9"/>
  <c r="AE521" i="9" s="1"/>
  <c r="L521" i="9" s="1"/>
  <c r="AC518" i="9"/>
  <c r="AE518" i="9" s="1"/>
  <c r="L518" i="9" s="1"/>
  <c r="AC413" i="9"/>
  <c r="AE413" i="9" s="1"/>
  <c r="L413" i="9" s="1"/>
  <c r="AC125" i="9"/>
  <c r="AE125" i="9" s="1"/>
  <c r="L125" i="9" s="1"/>
  <c r="AC111" i="9"/>
  <c r="AE111" i="9" s="1"/>
  <c r="L111" i="9" s="1"/>
  <c r="AC337" i="9"/>
  <c r="AE337" i="9" s="1"/>
  <c r="L337" i="9" s="1"/>
  <c r="AC319" i="9"/>
  <c r="AE319" i="9" s="1"/>
  <c r="L319" i="9" s="1"/>
  <c r="AC406" i="9"/>
  <c r="AE406" i="9" s="1"/>
  <c r="L406" i="9" s="1"/>
  <c r="AC341" i="9"/>
  <c r="AE341" i="9" s="1"/>
  <c r="L341" i="9" s="1"/>
  <c r="AC505" i="9"/>
  <c r="AE505" i="9" s="1"/>
  <c r="L505" i="9" s="1"/>
  <c r="AC282" i="9"/>
  <c r="AE282" i="9" s="1"/>
  <c r="L282" i="9" s="1"/>
  <c r="AC310" i="9"/>
  <c r="AE310" i="9" s="1"/>
  <c r="L310" i="9" s="1"/>
  <c r="AC503" i="9"/>
  <c r="AE503" i="9" s="1"/>
  <c r="L503" i="9" s="1"/>
  <c r="AC215" i="9"/>
  <c r="AE215" i="9" s="1"/>
  <c r="L215" i="9" s="1"/>
  <c r="AC192" i="9"/>
  <c r="AE192" i="9" s="1"/>
  <c r="L192" i="9" s="1"/>
  <c r="AC179" i="9"/>
  <c r="AE179" i="9" s="1"/>
  <c r="L179" i="9" s="1"/>
  <c r="AC126" i="9"/>
  <c r="AE126" i="9" s="1"/>
  <c r="L126" i="9" s="1"/>
  <c r="AC425" i="9"/>
  <c r="AE425" i="9" s="1"/>
  <c r="L425" i="9" s="1"/>
  <c r="AC141" i="9"/>
  <c r="AE141" i="9" s="1"/>
  <c r="L141" i="9" s="1"/>
  <c r="AC539" i="9"/>
  <c r="AE539" i="9" s="1"/>
  <c r="L539" i="9" s="1"/>
  <c r="AC248" i="9"/>
  <c r="AE248" i="9" s="1"/>
  <c r="L248" i="9" s="1"/>
  <c r="AC142" i="9"/>
  <c r="AE142" i="9" s="1"/>
  <c r="L142" i="9" s="1"/>
  <c r="AC360" i="9"/>
  <c r="AE360" i="9" s="1"/>
  <c r="L360" i="9" s="1"/>
  <c r="AC371" i="9"/>
  <c r="AE371" i="9" s="1"/>
  <c r="L371" i="9" s="1"/>
  <c r="AC458" i="9"/>
  <c r="AE458" i="9" s="1"/>
  <c r="L458" i="9" s="1"/>
  <c r="AC133" i="9"/>
  <c r="AE133" i="9" s="1"/>
  <c r="L133" i="9" s="1"/>
  <c r="AC283" i="9"/>
  <c r="AE283" i="9" s="1"/>
  <c r="L283" i="9" s="1"/>
  <c r="AC128" i="9"/>
  <c r="AE128" i="9" s="1"/>
  <c r="L128" i="9" s="1"/>
  <c r="AC194" i="9"/>
  <c r="AE194" i="9" s="1"/>
  <c r="L194" i="9" s="1"/>
  <c r="AC373" i="9"/>
  <c r="AE373" i="9" s="1"/>
  <c r="L373" i="9" s="1"/>
  <c r="AC383" i="9"/>
  <c r="AE383" i="9" s="1"/>
  <c r="L383" i="9" s="1"/>
  <c r="AC121" i="9"/>
  <c r="AE121" i="9" s="1"/>
  <c r="L121" i="9" s="1"/>
  <c r="AC87" i="9"/>
  <c r="AE87" i="9" s="1"/>
  <c r="L87" i="9" s="1"/>
  <c r="AC367" i="9"/>
  <c r="AE367" i="9" s="1"/>
  <c r="L367" i="9" s="1"/>
  <c r="AC400" i="9"/>
  <c r="AE400" i="9" s="1"/>
  <c r="L400" i="9" s="1"/>
  <c r="AC455" i="9"/>
  <c r="AE455" i="9" s="1"/>
  <c r="L455" i="9" s="1"/>
  <c r="AC91" i="9"/>
  <c r="AE91" i="9" s="1"/>
  <c r="L91" i="9" s="1"/>
  <c r="AC340" i="9"/>
  <c r="AE340" i="9" s="1"/>
  <c r="L340" i="9" s="1"/>
  <c r="AC527" i="9"/>
  <c r="AE527" i="9" s="1"/>
  <c r="L527" i="9" s="1"/>
  <c r="AC422" i="9"/>
  <c r="AE422" i="9" s="1"/>
  <c r="L422" i="9" s="1"/>
  <c r="AC63" i="9"/>
  <c r="AE63" i="9" s="1"/>
  <c r="L63" i="9" s="1"/>
  <c r="AC260" i="9"/>
  <c r="AE260" i="9" s="1"/>
  <c r="L260" i="9" s="1"/>
  <c r="AC410" i="9"/>
  <c r="AE410" i="9" s="1"/>
  <c r="L410" i="9" s="1"/>
  <c r="AC147" i="9"/>
  <c r="AE147" i="9" s="1"/>
  <c r="L147" i="9" s="1"/>
  <c r="AC381" i="9"/>
  <c r="AE381" i="9" s="1"/>
  <c r="L381" i="9" s="1"/>
  <c r="AC433" i="9"/>
  <c r="AE433" i="9" s="1"/>
  <c r="L433" i="9" s="1"/>
  <c r="AC143" i="9"/>
  <c r="AE143" i="9" s="1"/>
  <c r="L143" i="9" s="1"/>
  <c r="AC349" i="9"/>
  <c r="AE349" i="9" s="1"/>
  <c r="L349" i="9" s="1"/>
  <c r="AC542" i="9"/>
  <c r="AE542" i="9" s="1"/>
  <c r="L542" i="9" s="1"/>
  <c r="AC122" i="9"/>
  <c r="AE122" i="9" s="1"/>
  <c r="L122" i="9" s="1"/>
  <c r="AC217" i="9"/>
  <c r="AE217" i="9" s="1"/>
  <c r="L217" i="9" s="1"/>
  <c r="AC66" i="9"/>
  <c r="AE66" i="9" s="1"/>
  <c r="L66" i="9" s="1"/>
  <c r="AC190" i="9"/>
  <c r="AE190" i="9" s="1"/>
  <c r="L190" i="9" s="1"/>
  <c r="AC77" i="9"/>
  <c r="AE77" i="9" s="1"/>
  <c r="L77" i="9" s="1"/>
  <c r="AC355" i="9"/>
  <c r="AE355" i="9" s="1"/>
  <c r="L355" i="9" s="1"/>
  <c r="AC361" i="9"/>
  <c r="AE361" i="9" s="1"/>
  <c r="L361" i="9" s="1"/>
  <c r="AC316" i="9"/>
  <c r="AE316" i="9" s="1"/>
  <c r="L316" i="9" s="1"/>
  <c r="AC428" i="9"/>
  <c r="AE428" i="9" s="1"/>
  <c r="L428" i="9" s="1"/>
  <c r="AC101" i="9"/>
  <c r="AE101" i="9" s="1"/>
  <c r="L101" i="9" s="1"/>
  <c r="AC347" i="9"/>
  <c r="AE347" i="9" s="1"/>
  <c r="L347" i="9" s="1"/>
  <c r="AC548" i="9"/>
  <c r="AE548" i="9" s="1"/>
  <c r="L548" i="9" s="1"/>
  <c r="AC487" i="9"/>
  <c r="AE487" i="9" s="1"/>
  <c r="L487" i="9" s="1"/>
  <c r="AC346" i="9"/>
  <c r="AE346" i="9" s="1"/>
  <c r="L346" i="9" s="1"/>
  <c r="AC533" i="9"/>
  <c r="AE533" i="9" s="1"/>
  <c r="L533" i="9" s="1"/>
  <c r="AC532" i="9"/>
  <c r="AE532" i="9" s="1"/>
  <c r="L532" i="9" s="1"/>
  <c r="AC506" i="9"/>
  <c r="AE506" i="9" s="1"/>
  <c r="L506" i="9" s="1"/>
  <c r="AC274" i="9"/>
  <c r="AE274" i="9" s="1"/>
  <c r="L274" i="9" s="1"/>
  <c r="AC438" i="9"/>
  <c r="AE438" i="9" s="1"/>
  <c r="L438" i="9" s="1"/>
  <c r="AC494" i="9"/>
  <c r="AE494" i="9" s="1"/>
  <c r="L494" i="9" s="1"/>
  <c r="AC457" i="9"/>
  <c r="AE457" i="9" s="1"/>
  <c r="L457" i="9" s="1"/>
  <c r="AC298" i="9"/>
  <c r="AE298" i="9" s="1"/>
  <c r="L298" i="9" s="1"/>
  <c r="AC321" i="9"/>
  <c r="AE321" i="9" s="1"/>
  <c r="L321" i="9" s="1"/>
  <c r="AC291" i="9"/>
  <c r="AE291" i="9" s="1"/>
  <c r="L291" i="9" s="1"/>
  <c r="AC74" i="9"/>
  <c r="AE74" i="9" s="1"/>
  <c r="L74" i="9" s="1"/>
  <c r="AC435" i="9"/>
  <c r="AE435" i="9" s="1"/>
  <c r="L435" i="9" s="1"/>
  <c r="AC130" i="9"/>
  <c r="AE130" i="9" s="1"/>
  <c r="L130" i="9" s="1"/>
  <c r="AC193" i="9"/>
  <c r="AE193" i="9" s="1"/>
  <c r="L193" i="9" s="1"/>
  <c r="AC290" i="9"/>
  <c r="AE290" i="9" s="1"/>
  <c r="L290" i="9" s="1"/>
  <c r="AC160" i="9"/>
  <c r="AE160" i="9" s="1"/>
  <c r="L160" i="9" s="1"/>
  <c r="AC293" i="9"/>
  <c r="AE293" i="9" s="1"/>
  <c r="L293" i="9" s="1"/>
  <c r="AC397" i="9"/>
  <c r="AE397" i="9" s="1"/>
  <c r="L397" i="9" s="1"/>
  <c r="AC501" i="9"/>
  <c r="AE501" i="9" s="1"/>
  <c r="L501" i="9" s="1"/>
  <c r="AC463" i="9"/>
  <c r="AE463" i="9" s="1"/>
  <c r="L463" i="9" s="1"/>
  <c r="AC445" i="9"/>
  <c r="AE445" i="9" s="1"/>
  <c r="L445" i="9" s="1"/>
  <c r="AC481" i="9"/>
  <c r="AE481" i="9" s="1"/>
  <c r="L481" i="9" s="1"/>
  <c r="AC401" i="9"/>
  <c r="AE401" i="9" s="1"/>
  <c r="L401" i="9" s="1"/>
  <c r="AC219" i="9"/>
  <c r="AE219" i="9" s="1"/>
  <c r="L219" i="9" s="1"/>
  <c r="AC247" i="9"/>
  <c r="AE247" i="9" s="1"/>
  <c r="L247" i="9" s="1"/>
  <c r="AC348" i="9"/>
  <c r="AE348" i="9" s="1"/>
  <c r="L348" i="9" s="1"/>
  <c r="AC187" i="9"/>
  <c r="AE187" i="9" s="1"/>
  <c r="L187" i="9" s="1"/>
  <c r="AC124" i="9"/>
  <c r="AE124" i="9" s="1"/>
  <c r="L124" i="9" s="1"/>
  <c r="AC336" i="9"/>
  <c r="AE336" i="9" s="1"/>
  <c r="L336" i="9" s="1"/>
  <c r="AC411" i="9"/>
  <c r="AE411" i="9" s="1"/>
  <c r="L411" i="9" s="1"/>
  <c r="AC62" i="9"/>
  <c r="AE62" i="9" s="1"/>
  <c r="L62" i="9" s="1"/>
  <c r="AC300" i="9"/>
  <c r="AE300" i="9" s="1"/>
  <c r="L300" i="9" s="1"/>
  <c r="AC393" i="9"/>
  <c r="AE393" i="9" s="1"/>
  <c r="L393" i="9" s="1"/>
  <c r="AC204" i="9"/>
  <c r="AE204" i="9" s="1"/>
  <c r="L204" i="9" s="1"/>
  <c r="AC402" i="9"/>
  <c r="AE402" i="9" s="1"/>
  <c r="L402" i="9" s="1"/>
  <c r="AC180" i="9"/>
  <c r="AE180" i="9" s="1"/>
  <c r="L180" i="9" s="1"/>
  <c r="AC492" i="9"/>
  <c r="AE492" i="9" s="1"/>
  <c r="L492" i="9" s="1"/>
  <c r="AC345" i="9"/>
  <c r="AE345" i="9" s="1"/>
  <c r="L345" i="9" s="1"/>
  <c r="AC256" i="9"/>
  <c r="AE256" i="9" s="1"/>
  <c r="L256" i="9" s="1"/>
  <c r="AC326" i="9"/>
  <c r="AE326" i="9" s="1"/>
  <c r="L326" i="9" s="1"/>
  <c r="AC60" i="9"/>
  <c r="AE60" i="9" s="1"/>
  <c r="L60" i="9" s="1"/>
  <c r="AC159" i="9"/>
  <c r="AE159" i="9" s="1"/>
  <c r="L159" i="9" s="1"/>
  <c r="AC365" i="9"/>
  <c r="AE365" i="9" s="1"/>
  <c r="L365" i="9" s="1"/>
  <c r="AC232" i="9"/>
  <c r="AE232" i="9" s="1"/>
  <c r="L232" i="9" s="1"/>
  <c r="AC230" i="9"/>
  <c r="AE230" i="9" s="1"/>
  <c r="L230" i="9" s="1"/>
  <c r="AC206" i="9"/>
  <c r="AE206" i="9" s="1"/>
  <c r="L206" i="9" s="1"/>
  <c r="AC296" i="9"/>
  <c r="AE296" i="9" s="1"/>
  <c r="L296" i="9" s="1"/>
  <c r="AD82" i="9"/>
  <c r="AF82" i="9" s="1"/>
  <c r="AD533" i="9"/>
  <c r="AF533" i="9" s="1"/>
  <c r="AD425" i="9"/>
  <c r="AD515" i="9"/>
  <c r="AD156" i="9"/>
  <c r="AD489" i="9"/>
  <c r="AD212" i="9"/>
  <c r="AD507" i="9"/>
  <c r="AF507" i="9" s="1"/>
  <c r="AD71" i="9"/>
  <c r="AD347" i="9"/>
  <c r="AD199" i="9"/>
  <c r="AD557" i="9"/>
  <c r="AD243" i="9"/>
  <c r="AD522" i="9"/>
  <c r="AD198" i="9"/>
  <c r="AF198" i="9" s="1"/>
  <c r="AD241" i="9"/>
  <c r="AD117" i="9"/>
  <c r="AD514" i="9"/>
  <c r="AD170" i="9"/>
  <c r="AD407" i="9"/>
  <c r="AD129" i="9"/>
  <c r="AD282" i="9"/>
  <c r="AD96" i="9"/>
  <c r="AD76" i="9"/>
  <c r="AD184" i="9"/>
  <c r="AD201" i="9"/>
  <c r="AD537" i="9"/>
  <c r="AD187" i="9"/>
  <c r="AD234" i="9"/>
  <c r="AD281" i="9"/>
  <c r="AD258" i="9"/>
  <c r="AD508" i="9"/>
  <c r="AD132" i="9"/>
  <c r="AD399" i="9"/>
  <c r="AD61" i="9"/>
  <c r="AD551" i="9"/>
  <c r="AD180" i="9"/>
  <c r="AD382" i="9"/>
  <c r="AD65" i="9"/>
  <c r="AD189" i="9"/>
  <c r="AD495" i="9"/>
  <c r="AD436" i="9"/>
  <c r="AD60" i="9"/>
  <c r="AD220" i="9"/>
  <c r="AD531" i="9"/>
  <c r="AF531" i="9" s="1"/>
  <c r="AD221" i="9"/>
  <c r="AD468" i="9"/>
  <c r="AD388" i="9"/>
  <c r="AD183" i="9"/>
  <c r="AF183" i="9" s="1"/>
  <c r="AD298" i="9"/>
  <c r="AD475" i="9"/>
  <c r="AD534" i="9"/>
  <c r="AD414" i="9"/>
  <c r="AD545" i="9"/>
  <c r="AD270" i="9"/>
  <c r="AD176" i="9"/>
  <c r="AD265" i="9"/>
  <c r="AD395" i="9"/>
  <c r="AD379" i="9"/>
  <c r="AD325" i="9"/>
  <c r="AF325" i="9" s="1"/>
  <c r="AD329" i="9"/>
  <c r="AD115" i="9"/>
  <c r="AF115" i="9" s="1"/>
  <c r="AD427" i="9"/>
  <c r="AF427" i="9" s="1"/>
  <c r="AD444" i="9"/>
  <c r="AD492" i="9"/>
  <c r="AD100" i="9"/>
  <c r="AD245" i="9"/>
  <c r="AD548" i="9"/>
  <c r="AD543" i="9"/>
  <c r="AD148" i="9"/>
  <c r="AD343" i="9"/>
  <c r="AD326" i="9"/>
  <c r="AD501" i="9"/>
  <c r="AD224" i="9"/>
  <c r="AF224" i="9" s="1"/>
  <c r="AD58" i="9"/>
  <c r="AD229" i="9"/>
  <c r="AD351" i="9"/>
  <c r="AD337" i="9"/>
  <c r="AD392" i="9"/>
  <c r="AD94" i="9"/>
  <c r="AD410" i="9"/>
  <c r="AD521" i="9"/>
  <c r="AD194" i="9"/>
  <c r="AD137" i="9"/>
  <c r="AD218" i="9"/>
  <c r="AD88" i="9"/>
  <c r="AD539" i="9"/>
  <c r="AD248" i="9"/>
  <c r="AD478" i="9"/>
  <c r="AF478" i="9" s="1"/>
  <c r="AD362" i="9"/>
  <c r="AD443" i="9"/>
  <c r="AD69" i="9"/>
  <c r="AD509" i="9"/>
  <c r="AD125" i="9"/>
  <c r="AD143" i="9"/>
  <c r="AD228" i="9"/>
  <c r="AD375" i="9"/>
  <c r="AD447" i="9"/>
  <c r="AD92" i="9"/>
  <c r="AD104" i="9"/>
  <c r="AD458" i="9"/>
  <c r="AD367" i="9"/>
  <c r="AD477" i="9"/>
  <c r="AD172" i="9"/>
  <c r="AD97" i="9"/>
  <c r="AD302" i="9"/>
  <c r="AD83" i="9"/>
  <c r="AD523" i="9"/>
  <c r="AF523" i="9" s="1"/>
  <c r="AD164" i="9"/>
  <c r="AD254" i="9"/>
  <c r="AD145" i="9"/>
  <c r="AD340" i="9"/>
  <c r="AF340" i="9" s="1"/>
  <c r="AD208" i="9"/>
  <c r="AD219" i="9"/>
  <c r="AD481" i="9"/>
  <c r="AD348" i="9"/>
  <c r="AD263" i="9"/>
  <c r="AD319" i="9"/>
  <c r="AD358" i="9"/>
  <c r="AD349" i="9"/>
  <c r="AD113" i="9"/>
  <c r="AD155" i="9"/>
  <c r="AD289" i="9"/>
  <c r="AD236" i="9"/>
  <c r="AD327" i="9"/>
  <c r="AD361" i="9"/>
  <c r="AD390" i="9"/>
  <c r="AD479" i="9"/>
  <c r="AF479" i="9" s="1"/>
  <c r="AD505" i="9"/>
  <c r="AD273" i="9"/>
  <c r="AD146" i="9"/>
  <c r="AD211" i="9"/>
  <c r="AD242" i="9"/>
  <c r="AD301" i="9"/>
  <c r="AD353" i="9"/>
  <c r="AF353" i="9" s="1"/>
  <c r="AD357" i="9"/>
  <c r="AD441" i="9"/>
  <c r="AD445" i="9"/>
  <c r="AD73" i="9"/>
  <c r="AD313" i="9"/>
  <c r="AD328" i="9"/>
  <c r="AF328" i="9" s="1"/>
  <c r="AD308" i="9"/>
  <c r="AD112" i="9"/>
  <c r="AD338" i="9"/>
  <c r="AF338" i="9" s="1"/>
  <c r="AD70" i="9"/>
  <c r="AD91" i="9"/>
  <c r="AD153" i="9"/>
  <c r="AD175" i="9"/>
  <c r="AD316" i="9"/>
  <c r="AD179" i="9"/>
  <c r="AD287" i="9"/>
  <c r="AD272" i="9"/>
  <c r="AD350" i="9"/>
  <c r="AF350" i="9" s="1"/>
  <c r="AD317" i="9"/>
  <c r="AD204" i="9"/>
  <c r="AF204" i="9" s="1"/>
  <c r="AD374" i="9"/>
  <c r="AD470" i="9"/>
  <c r="AD118" i="9"/>
  <c r="AD434" i="9"/>
  <c r="AD206" i="9"/>
  <c r="AD487" i="9"/>
  <c r="AD459" i="9"/>
  <c r="AD277" i="9"/>
  <c r="AD422" i="9"/>
  <c r="AD101" i="9"/>
  <c r="AF101" i="9" s="1"/>
  <c r="AD476" i="9"/>
  <c r="AD157" i="9"/>
  <c r="AD520" i="9"/>
  <c r="AF520" i="9" s="1"/>
  <c r="AD300" i="9"/>
  <c r="AF300" i="9" s="1"/>
  <c r="AD312" i="9"/>
  <c r="AD215" i="9"/>
  <c r="AD253" i="9"/>
  <c r="AD547" i="9"/>
  <c r="AD310" i="9"/>
  <c r="AF310" i="9" s="1"/>
  <c r="AD296" i="9"/>
  <c r="AD276" i="9"/>
  <c r="AD121" i="9"/>
  <c r="AD72" i="9"/>
  <c r="AD424" i="9"/>
  <c r="AD483" i="9"/>
  <c r="AD403" i="9"/>
  <c r="AD318" i="9"/>
  <c r="AF318" i="9" s="1"/>
  <c r="AD371" i="9"/>
  <c r="AD294" i="9"/>
  <c r="AD78" i="9"/>
  <c r="AD370" i="9"/>
  <c r="AD177" i="9"/>
  <c r="AD529" i="9"/>
  <c r="AD202" i="9"/>
  <c r="AD260" i="9"/>
  <c r="AD120" i="9"/>
  <c r="AD314" i="9"/>
  <c r="AD192" i="9"/>
  <c r="AF192" i="9" s="1"/>
  <c r="AD368" i="9"/>
  <c r="AD431" i="9"/>
  <c r="AD467" i="9"/>
  <c r="AD461" i="9"/>
  <c r="AD77" i="9"/>
  <c r="AD182" i="9"/>
  <c r="AD464" i="9"/>
  <c r="AF464" i="9" s="1"/>
  <c r="AD217" i="9"/>
  <c r="AD488" i="9"/>
  <c r="AD168" i="9"/>
  <c r="AD394" i="9"/>
  <c r="AD103" i="9"/>
  <c r="AD95" i="9"/>
  <c r="AD498" i="9"/>
  <c r="AD268" i="9"/>
  <c r="AD359" i="9"/>
  <c r="AD411" i="9"/>
  <c r="AD412" i="9"/>
  <c r="AF412" i="9" s="1"/>
  <c r="AD250" i="9"/>
  <c r="AD190" i="9"/>
  <c r="AD161" i="9"/>
  <c r="AD247" i="9"/>
  <c r="AD124" i="9"/>
  <c r="AD209" i="9"/>
  <c r="AD556" i="9"/>
  <c r="AD290" i="9"/>
  <c r="AD346" i="9"/>
  <c r="AD152" i="9"/>
  <c r="AD334" i="9"/>
  <c r="AD484" i="9"/>
  <c r="AD510" i="9"/>
  <c r="AD496" i="9"/>
  <c r="AD466" i="9"/>
  <c r="AD98" i="9"/>
  <c r="AD62" i="9"/>
  <c r="AD86" i="9"/>
  <c r="AD426" i="9"/>
  <c r="AD264" i="9"/>
  <c r="AF264" i="9" s="1"/>
  <c r="AD80" i="9"/>
  <c r="AD354" i="9"/>
  <c r="AD366" i="9"/>
  <c r="AD305" i="9"/>
  <c r="AD262" i="9"/>
  <c r="AD64" i="9"/>
  <c r="AF64" i="9" s="1"/>
  <c r="AD376" i="9"/>
  <c r="AD360" i="9"/>
  <c r="AD553" i="9"/>
  <c r="AD387" i="9"/>
  <c r="AF387" i="9" s="1"/>
  <c r="AD102" i="9"/>
  <c r="AD207" i="9"/>
  <c r="AF207" i="9" s="1"/>
  <c r="AD63" i="9"/>
  <c r="AD339" i="9"/>
  <c r="AD151" i="9"/>
  <c r="AD363" i="9"/>
  <c r="AD149" i="9"/>
  <c r="AD480" i="9"/>
  <c r="AD89" i="9"/>
  <c r="AD335" i="9"/>
  <c r="AD423" i="9"/>
  <c r="AD159" i="9"/>
  <c r="AD417" i="9"/>
  <c r="AD142" i="9"/>
  <c r="AD491" i="9"/>
  <c r="AF491" i="9" s="1"/>
  <c r="AD332" i="9"/>
  <c r="AD200" i="9"/>
  <c r="AD225" i="9"/>
  <c r="AD309" i="9"/>
  <c r="AD471" i="9"/>
  <c r="AD133" i="9"/>
  <c r="AD528" i="9"/>
  <c r="AD84" i="9"/>
  <c r="AF84" i="9" s="1"/>
  <c r="AD364" i="9"/>
  <c r="AD345" i="9"/>
  <c r="AD336" i="9"/>
  <c r="AD372" i="9"/>
  <c r="AD532" i="9"/>
  <c r="AD486" i="9"/>
  <c r="AD352" i="9"/>
  <c r="AD432" i="9"/>
  <c r="AD455" i="9"/>
  <c r="AD516" i="9"/>
  <c r="AD324" i="9"/>
  <c r="AF324" i="9" s="1"/>
  <c r="AD203" i="9"/>
  <c r="AD502" i="9"/>
  <c r="AD307" i="9"/>
  <c r="AD119" i="9"/>
  <c r="AD331" i="9"/>
  <c r="AD226" i="9"/>
  <c r="AD355" i="9"/>
  <c r="AD280" i="9"/>
  <c r="AF280" i="9" s="1"/>
  <c r="AD126" i="9"/>
  <c r="AD442" i="9"/>
  <c r="AD544" i="9"/>
  <c r="AD173" i="9"/>
  <c r="AD128" i="9"/>
  <c r="AD197" i="9"/>
  <c r="AD430" i="9"/>
  <c r="AD109" i="9"/>
  <c r="AF109" i="9" s="1"/>
  <c r="AD214" i="9"/>
  <c r="AD503" i="9"/>
  <c r="AD237" i="9"/>
  <c r="AD504" i="9"/>
  <c r="AD391" i="9"/>
  <c r="AD462" i="9"/>
  <c r="AD178" i="9"/>
  <c r="AD256" i="9"/>
  <c r="AD342" i="9"/>
  <c r="AD304" i="9"/>
  <c r="AF304" i="9" s="1"/>
  <c r="AD365" i="9"/>
  <c r="AD454" i="9"/>
  <c r="AD416" i="9"/>
  <c r="AD320" i="9"/>
  <c r="AF320" i="9" s="1"/>
  <c r="AD166" i="9"/>
  <c r="AD437" i="9"/>
  <c r="AD381" i="9"/>
  <c r="AD122" i="9"/>
  <c r="AD235" i="9"/>
  <c r="AD419" i="9"/>
  <c r="AF419" i="9" s="1"/>
  <c r="AD494" i="9"/>
  <c r="AD261" i="9"/>
  <c r="AD140" i="9"/>
  <c r="AD472" i="9"/>
  <c r="AD222" i="9"/>
  <c r="AD249" i="9"/>
  <c r="AD435" i="9"/>
  <c r="AD373" i="9"/>
  <c r="AD181" i="9"/>
  <c r="AD171" i="9"/>
  <c r="AD518" i="9"/>
  <c r="AD257" i="9"/>
  <c r="AD555" i="9"/>
  <c r="AD389" i="9"/>
  <c r="AF389" i="9" s="1"/>
  <c r="AD396" i="9"/>
  <c r="AD238" i="9"/>
  <c r="AC58" i="9"/>
  <c r="AE58" i="9" s="1"/>
  <c r="L58" i="9" s="1"/>
  <c r="AD275" i="9"/>
  <c r="AD408" i="9"/>
  <c r="AD174" i="9"/>
  <c r="AD114" i="9"/>
  <c r="AF114" i="9" s="1"/>
  <c r="AD230" i="9"/>
  <c r="AD293" i="9"/>
  <c r="AD552" i="9"/>
  <c r="AD400" i="9"/>
  <c r="AD369" i="9"/>
  <c r="AD404" i="9"/>
  <c r="AD75" i="9"/>
  <c r="AF75" i="9" s="1"/>
  <c r="AD420" i="9"/>
  <c r="AD99" i="9"/>
  <c r="AD356" i="9"/>
  <c r="AD232" i="9"/>
  <c r="AD449" i="9"/>
  <c r="AD66" i="9"/>
  <c r="AD482" i="9"/>
  <c r="AD90" i="9"/>
  <c r="AD195" i="9"/>
  <c r="AD323" i="9"/>
  <c r="AD377" i="9"/>
  <c r="AD167" i="9"/>
  <c r="AF167" i="9" s="1"/>
  <c r="AD451" i="9"/>
  <c r="AD506" i="9"/>
  <c r="AD162" i="9"/>
  <c r="AD536" i="9"/>
  <c r="AD186" i="9"/>
  <c r="AD550" i="9"/>
  <c r="AD108" i="9"/>
  <c r="AF108" i="9" s="1"/>
  <c r="AD457" i="9"/>
  <c r="AD141" i="9"/>
  <c r="AD193" i="9"/>
  <c r="AD512" i="9"/>
  <c r="AD269" i="9"/>
  <c r="AF269" i="9" s="1"/>
  <c r="AD519" i="9"/>
  <c r="AD79" i="9"/>
  <c r="AD380" i="9"/>
  <c r="AD500" i="9"/>
  <c r="AD433" i="9"/>
  <c r="AF433" i="9" s="1"/>
  <c r="AD67" i="9"/>
  <c r="AD138" i="9"/>
  <c r="AD401" i="9"/>
  <c r="AD383" i="9"/>
  <c r="AD517" i="9"/>
  <c r="AD315" i="9"/>
  <c r="AD428" i="9"/>
  <c r="AD139" i="9"/>
  <c r="AD450" i="9"/>
  <c r="AD163" i="9"/>
  <c r="AF163" i="9" s="1"/>
  <c r="AD393" i="9"/>
  <c r="AD169" i="9"/>
  <c r="AD286" i="9"/>
  <c r="AD147" i="9"/>
  <c r="AD397" i="9"/>
  <c r="AA63" i="11"/>
  <c r="S63" i="11"/>
  <c r="B63" i="11" s="1"/>
  <c r="E71" i="11"/>
  <c r="M71" i="11" s="1"/>
  <c r="U71" i="11" s="1"/>
  <c r="I71" i="11"/>
  <c r="Q71" i="11" s="1"/>
  <c r="Y71" i="11" s="1"/>
  <c r="F71" i="11"/>
  <c r="N71" i="11" s="1"/>
  <c r="V71" i="11" s="1"/>
  <c r="J71" i="11"/>
  <c r="R71" i="11" s="1"/>
  <c r="Z71" i="11" s="1"/>
  <c r="G71" i="11"/>
  <c r="O71" i="11" s="1"/>
  <c r="W71" i="11" s="1"/>
  <c r="K71" i="11"/>
  <c r="H71" i="11"/>
  <c r="P71" i="11" s="1"/>
  <c r="X71" i="11" s="1"/>
  <c r="L71" i="11"/>
  <c r="T71" i="11" s="1"/>
  <c r="C73" i="11"/>
  <c r="D73" i="11" s="1"/>
  <c r="I124" i="14"/>
  <c r="I127" i="14" s="1"/>
  <c r="F31" i="13"/>
  <c r="F13" i="13"/>
  <c r="F74" i="13" s="1"/>
  <c r="F246" i="8" s="1"/>
  <c r="I95" i="14"/>
  <c r="D3" i="8"/>
  <c r="F72" i="13" l="1"/>
  <c r="D245" i="8" s="1"/>
  <c r="V52" i="10"/>
  <c r="AF112" i="10"/>
  <c r="T112" i="10" s="1"/>
  <c r="AA112" i="10" s="1"/>
  <c r="AF80" i="10"/>
  <c r="T80" i="10" s="1"/>
  <c r="AA80" i="10" s="1"/>
  <c r="AF76" i="10"/>
  <c r="T76" i="10" s="1"/>
  <c r="AA76" i="10" s="1"/>
  <c r="AF100" i="10"/>
  <c r="AF96" i="10"/>
  <c r="T96" i="10" s="1"/>
  <c r="AA96" i="10" s="1"/>
  <c r="AF84" i="10"/>
  <c r="T84" i="10" s="1"/>
  <c r="AA84" i="10" s="1"/>
  <c r="AF481" i="9"/>
  <c r="T481" i="9" s="1"/>
  <c r="AA481" i="9" s="1"/>
  <c r="AF467" i="9"/>
  <c r="T467" i="9" s="1"/>
  <c r="AA467" i="9" s="1"/>
  <c r="AF407" i="9"/>
  <c r="T407" i="9" s="1"/>
  <c r="AA407" i="9" s="1"/>
  <c r="AF81" i="9"/>
  <c r="T81" i="9" s="1"/>
  <c r="AA81" i="9" s="1"/>
  <c r="AF456" i="9"/>
  <c r="T456" i="9" s="1"/>
  <c r="AA456" i="9" s="1"/>
  <c r="AF67" i="10"/>
  <c r="T67" i="10" s="1"/>
  <c r="AA67" i="10" s="1"/>
  <c r="AF106" i="10"/>
  <c r="T106" i="10" s="1"/>
  <c r="AA106" i="10" s="1"/>
  <c r="AF102" i="10"/>
  <c r="T102" i="10" s="1"/>
  <c r="AA102" i="10" s="1"/>
  <c r="AF94" i="10"/>
  <c r="T94" i="10" s="1"/>
  <c r="AA94" i="10" s="1"/>
  <c r="AF82" i="10"/>
  <c r="T82" i="10" s="1"/>
  <c r="AA82" i="10" s="1"/>
  <c r="AF78" i="10"/>
  <c r="T78" i="10" s="1"/>
  <c r="AA78" i="10" s="1"/>
  <c r="AF63" i="10"/>
  <c r="T63" i="10" s="1"/>
  <c r="AA63" i="10" s="1"/>
  <c r="AF89" i="9"/>
  <c r="T89" i="9" s="1"/>
  <c r="AA89" i="9" s="1"/>
  <c r="AF109" i="10"/>
  <c r="T109" i="10" s="1"/>
  <c r="AA109" i="10" s="1"/>
  <c r="AF101" i="10"/>
  <c r="T101" i="10" s="1"/>
  <c r="AA101" i="10" s="1"/>
  <c r="AF97" i="10"/>
  <c r="T97" i="10" s="1"/>
  <c r="AA97" i="10" s="1"/>
  <c r="AF93" i="10"/>
  <c r="T93" i="10" s="1"/>
  <c r="AA93" i="10" s="1"/>
  <c r="AF85" i="10"/>
  <c r="T85" i="10" s="1"/>
  <c r="AA85" i="10" s="1"/>
  <c r="AF81" i="10"/>
  <c r="T81" i="10" s="1"/>
  <c r="AA81" i="10" s="1"/>
  <c r="AF60" i="10"/>
  <c r="T60" i="10" s="1"/>
  <c r="AA60" i="10" s="1"/>
  <c r="AF557" i="10"/>
  <c r="T557" i="10" s="1"/>
  <c r="AA557" i="10" s="1"/>
  <c r="AF66" i="10"/>
  <c r="T66" i="10" s="1"/>
  <c r="AA66" i="10" s="1"/>
  <c r="AF69" i="10"/>
  <c r="T69" i="10" s="1"/>
  <c r="AA69" i="10" s="1"/>
  <c r="AF58" i="10"/>
  <c r="T58" i="10" s="1"/>
  <c r="AA58" i="10" s="1"/>
  <c r="AF99" i="10"/>
  <c r="T99" i="10" s="1"/>
  <c r="AA99" i="10" s="1"/>
  <c r="AF91" i="10"/>
  <c r="T91" i="10" s="1"/>
  <c r="AA91" i="10" s="1"/>
  <c r="AF87" i="10"/>
  <c r="T87" i="10" s="1"/>
  <c r="AA87" i="10" s="1"/>
  <c r="AF75" i="10"/>
  <c r="T75" i="10" s="1"/>
  <c r="AA75" i="10" s="1"/>
  <c r="AF71" i="10"/>
  <c r="T71" i="10" s="1"/>
  <c r="AA71" i="10" s="1"/>
  <c r="AF67" i="9"/>
  <c r="T67" i="9" s="1"/>
  <c r="AA67" i="9" s="1"/>
  <c r="AF226" i="9"/>
  <c r="T226" i="9" s="1"/>
  <c r="AA226" i="9" s="1"/>
  <c r="AF375" i="9"/>
  <c r="T375" i="9" s="1"/>
  <c r="AA375" i="9" s="1"/>
  <c r="AF495" i="9"/>
  <c r="T495" i="9" s="1"/>
  <c r="AA495" i="9" s="1"/>
  <c r="S65" i="10"/>
  <c r="B65" i="10" s="1"/>
  <c r="T64" i="12"/>
  <c r="AA64" i="12" s="1"/>
  <c r="S64" i="12"/>
  <c r="B64" i="12" s="1"/>
  <c r="AF110" i="10"/>
  <c r="T110" i="10" s="1"/>
  <c r="AA110" i="10" s="1"/>
  <c r="V54" i="10"/>
  <c r="T62" i="12"/>
  <c r="AA62" i="12" s="1"/>
  <c r="S62" i="12"/>
  <c r="B62" i="12" s="1"/>
  <c r="S113" i="10"/>
  <c r="B113" i="10" s="1"/>
  <c r="S77" i="10"/>
  <c r="B77" i="10" s="1"/>
  <c r="S73" i="10"/>
  <c r="B73" i="10" s="1"/>
  <c r="AF62" i="10"/>
  <c r="T62" i="10" s="1"/>
  <c r="AA62" i="10" s="1"/>
  <c r="S102" i="12"/>
  <c r="B102" i="12" s="1"/>
  <c r="T102" i="12"/>
  <c r="AA102" i="12" s="1"/>
  <c r="T94" i="12"/>
  <c r="AA94" i="12" s="1"/>
  <c r="S94" i="12"/>
  <c r="B94" i="12" s="1"/>
  <c r="T86" i="12"/>
  <c r="AA86" i="12" s="1"/>
  <c r="S86" i="12"/>
  <c r="B86" i="12" s="1"/>
  <c r="T78" i="12"/>
  <c r="AA78" i="12" s="1"/>
  <c r="S78" i="12"/>
  <c r="B78" i="12" s="1"/>
  <c r="T70" i="12"/>
  <c r="AA70" i="12" s="1"/>
  <c r="S70" i="12"/>
  <c r="B70" i="12" s="1"/>
  <c r="T60" i="12"/>
  <c r="AA60" i="12" s="1"/>
  <c r="S60" i="12"/>
  <c r="B60" i="12" s="1"/>
  <c r="S74" i="10"/>
  <c r="B74" i="10" s="1"/>
  <c r="T96" i="12"/>
  <c r="AA96" i="12" s="1"/>
  <c r="S96" i="12"/>
  <c r="B96" i="12" s="1"/>
  <c r="AF98" i="10"/>
  <c r="T98" i="10" s="1"/>
  <c r="AA98" i="10" s="1"/>
  <c r="S82" i="10"/>
  <c r="B82" i="10" s="1"/>
  <c r="T87" i="12"/>
  <c r="AA87" i="12" s="1"/>
  <c r="S87" i="12"/>
  <c r="B87" i="12" s="1"/>
  <c r="AF113" i="10"/>
  <c r="T113" i="10" s="1"/>
  <c r="AA113" i="10" s="1"/>
  <c r="S109" i="10"/>
  <c r="B109" i="10" s="1"/>
  <c r="AF105" i="10"/>
  <c r="T105" i="10" s="1"/>
  <c r="AA105" i="10" s="1"/>
  <c r="S101" i="10"/>
  <c r="B101" i="10" s="1"/>
  <c r="S93" i="10"/>
  <c r="B93" i="10" s="1"/>
  <c r="AF89" i="10"/>
  <c r="T89" i="10" s="1"/>
  <c r="AA89" i="10" s="1"/>
  <c r="S85" i="10"/>
  <c r="B85" i="10" s="1"/>
  <c r="S81" i="10"/>
  <c r="B81" i="10" s="1"/>
  <c r="AF77" i="10"/>
  <c r="T77" i="10" s="1"/>
  <c r="AA77" i="10" s="1"/>
  <c r="AF73" i="10"/>
  <c r="T73" i="10" s="1"/>
  <c r="AA73" i="10" s="1"/>
  <c r="S67" i="10"/>
  <c r="B67" i="10" s="1"/>
  <c r="S70" i="10"/>
  <c r="B70" i="10" s="1"/>
  <c r="T101" i="12"/>
  <c r="AA101" i="12" s="1"/>
  <c r="S101" i="12"/>
  <c r="B101" i="12" s="1"/>
  <c r="T93" i="12"/>
  <c r="AA93" i="12" s="1"/>
  <c r="S93" i="12"/>
  <c r="B93" i="12" s="1"/>
  <c r="T85" i="12"/>
  <c r="AA85" i="12" s="1"/>
  <c r="S85" i="12"/>
  <c r="B85" i="12" s="1"/>
  <c r="T77" i="12"/>
  <c r="AA77" i="12" s="1"/>
  <c r="S77" i="12"/>
  <c r="B77" i="12" s="1"/>
  <c r="T69" i="12"/>
  <c r="AA69" i="12" s="1"/>
  <c r="S69" i="12"/>
  <c r="B69" i="12" s="1"/>
  <c r="T557" i="12"/>
  <c r="AA557" i="12" s="1"/>
  <c r="S557" i="12"/>
  <c r="B557" i="12" s="1"/>
  <c r="T88" i="12"/>
  <c r="AA88" i="12" s="1"/>
  <c r="S88" i="12"/>
  <c r="B88" i="12" s="1"/>
  <c r="S106" i="10"/>
  <c r="B106" i="10" s="1"/>
  <c r="AF90" i="10"/>
  <c r="T90" i="10" s="1"/>
  <c r="AA90" i="10" s="1"/>
  <c r="AF74" i="10"/>
  <c r="T74" i="10" s="1"/>
  <c r="AA74" i="10" s="1"/>
  <c r="AF64" i="10"/>
  <c r="T64" i="10" s="1"/>
  <c r="AA64" i="10" s="1"/>
  <c r="T71" i="12"/>
  <c r="AA71" i="12" s="1"/>
  <c r="S71" i="12"/>
  <c r="B71" i="12" s="1"/>
  <c r="S108" i="10"/>
  <c r="B108" i="10" s="1"/>
  <c r="S92" i="10"/>
  <c r="B92" i="10" s="1"/>
  <c r="S88" i="10"/>
  <c r="B88" i="10" s="1"/>
  <c r="S59" i="10"/>
  <c r="B59" i="10" s="1"/>
  <c r="AF65" i="10"/>
  <c r="T65" i="10" s="1"/>
  <c r="AA65" i="10" s="1"/>
  <c r="S100" i="12"/>
  <c r="B100" i="12" s="1"/>
  <c r="T100" i="12"/>
  <c r="AA100" i="12" s="1"/>
  <c r="T92" i="12"/>
  <c r="AA92" i="12" s="1"/>
  <c r="S92" i="12"/>
  <c r="B92" i="12" s="1"/>
  <c r="T84" i="12"/>
  <c r="AA84" i="12" s="1"/>
  <c r="S84" i="12"/>
  <c r="B84" i="12" s="1"/>
  <c r="T76" i="12"/>
  <c r="AA76" i="12" s="1"/>
  <c r="S76" i="12"/>
  <c r="B76" i="12" s="1"/>
  <c r="T68" i="12"/>
  <c r="AA68" i="12" s="1"/>
  <c r="S68" i="12"/>
  <c r="B68" i="12" s="1"/>
  <c r="T58" i="12"/>
  <c r="AA58" i="12" s="1"/>
  <c r="S58" i="12"/>
  <c r="B58" i="12" s="1"/>
  <c r="S110" i="10"/>
  <c r="B110" i="10" s="1"/>
  <c r="S98" i="10"/>
  <c r="B98" i="10" s="1"/>
  <c r="S64" i="10"/>
  <c r="B64" i="10" s="1"/>
  <c r="T80" i="12"/>
  <c r="AA80" i="12" s="1"/>
  <c r="S80" i="12"/>
  <c r="B80" i="12" s="1"/>
  <c r="T79" i="12"/>
  <c r="AA79" i="12" s="1"/>
  <c r="S79" i="12"/>
  <c r="B79" i="12" s="1"/>
  <c r="S112" i="10"/>
  <c r="B112" i="10" s="1"/>
  <c r="AF108" i="10"/>
  <c r="T108" i="10" s="1"/>
  <c r="AA108" i="10" s="1"/>
  <c r="AF104" i="10"/>
  <c r="T104" i="10" s="1"/>
  <c r="AA104" i="10" s="1"/>
  <c r="T100" i="10"/>
  <c r="AA100" i="10" s="1"/>
  <c r="S100" i="10"/>
  <c r="B100" i="10" s="1"/>
  <c r="S96" i="10"/>
  <c r="B96" i="10" s="1"/>
  <c r="AF92" i="10"/>
  <c r="T92" i="10" s="1"/>
  <c r="AA92" i="10" s="1"/>
  <c r="AF88" i="10"/>
  <c r="T88" i="10" s="1"/>
  <c r="AA88" i="10" s="1"/>
  <c r="S76" i="10"/>
  <c r="B76" i="10" s="1"/>
  <c r="AF72" i="10"/>
  <c r="T72" i="10" s="1"/>
  <c r="AA72" i="10" s="1"/>
  <c r="S66" i="10"/>
  <c r="B66" i="10" s="1"/>
  <c r="T61" i="10"/>
  <c r="AA61" i="10" s="1"/>
  <c r="S61" i="10"/>
  <c r="B61" i="10" s="1"/>
  <c r="AF70" i="10"/>
  <c r="T70" i="10" s="1"/>
  <c r="AA70" i="10" s="1"/>
  <c r="S107" i="12"/>
  <c r="B107" i="12" s="1"/>
  <c r="T107" i="12"/>
  <c r="AA107" i="12" s="1"/>
  <c r="S99" i="12"/>
  <c r="B99" i="12" s="1"/>
  <c r="T99" i="12"/>
  <c r="AA99" i="12" s="1"/>
  <c r="T91" i="12"/>
  <c r="AA91" i="12" s="1"/>
  <c r="S91" i="12"/>
  <c r="B91" i="12" s="1"/>
  <c r="T83" i="12"/>
  <c r="AA83" i="12" s="1"/>
  <c r="S83" i="12"/>
  <c r="B83" i="12" s="1"/>
  <c r="T75" i="12"/>
  <c r="AA75" i="12" s="1"/>
  <c r="S75" i="12"/>
  <c r="B75" i="12" s="1"/>
  <c r="T67" i="12"/>
  <c r="AA67" i="12" s="1"/>
  <c r="S67" i="12"/>
  <c r="B67" i="12" s="1"/>
  <c r="T61" i="12"/>
  <c r="AA61" i="12" s="1"/>
  <c r="S61" i="12"/>
  <c r="B61" i="12" s="1"/>
  <c r="T104" i="12"/>
  <c r="AA104" i="12" s="1"/>
  <c r="S104" i="12"/>
  <c r="B104" i="12" s="1"/>
  <c r="AF86" i="10"/>
  <c r="T86" i="10" s="1"/>
  <c r="AA86" i="10" s="1"/>
  <c r="S95" i="12"/>
  <c r="B95" i="12" s="1"/>
  <c r="T95" i="12"/>
  <c r="AA95" i="12" s="1"/>
  <c r="S111" i="10"/>
  <c r="B111" i="10" s="1"/>
  <c r="S107" i="10"/>
  <c r="B107" i="10" s="1"/>
  <c r="S83" i="10"/>
  <c r="B83" i="10" s="1"/>
  <c r="AF59" i="10"/>
  <c r="T59" i="10" s="1"/>
  <c r="AA59" i="10" s="1"/>
  <c r="S557" i="10"/>
  <c r="B557" i="10" s="1"/>
  <c r="AF68" i="10"/>
  <c r="T68" i="10" s="1"/>
  <c r="AA68" i="10" s="1"/>
  <c r="S106" i="12"/>
  <c r="B106" i="12" s="1"/>
  <c r="T106" i="12"/>
  <c r="AA106" i="12" s="1"/>
  <c r="S98" i="12"/>
  <c r="B98" i="12" s="1"/>
  <c r="T98" i="12"/>
  <c r="AA98" i="12" s="1"/>
  <c r="T90" i="12"/>
  <c r="AA90" i="12" s="1"/>
  <c r="S90" i="12"/>
  <c r="B90" i="12" s="1"/>
  <c r="T82" i="12"/>
  <c r="AA82" i="12" s="1"/>
  <c r="S82" i="12"/>
  <c r="B82" i="12" s="1"/>
  <c r="T74" i="12"/>
  <c r="AA74" i="12" s="1"/>
  <c r="S74" i="12"/>
  <c r="B74" i="12" s="1"/>
  <c r="T66" i="12"/>
  <c r="AA66" i="12" s="1"/>
  <c r="S66" i="12"/>
  <c r="B66" i="12" s="1"/>
  <c r="T59" i="12"/>
  <c r="AA59" i="12" s="1"/>
  <c r="S59" i="12"/>
  <c r="B59" i="12" s="1"/>
  <c r="S90" i="10"/>
  <c r="B90" i="10" s="1"/>
  <c r="T72" i="12"/>
  <c r="AA72" i="12" s="1"/>
  <c r="S72" i="12"/>
  <c r="B72" i="12" s="1"/>
  <c r="S103" i="12"/>
  <c r="B103" i="12" s="1"/>
  <c r="T103" i="12"/>
  <c r="AA103" i="12" s="1"/>
  <c r="AF111" i="10"/>
  <c r="T111" i="10" s="1"/>
  <c r="AA111" i="10" s="1"/>
  <c r="AF107" i="10"/>
  <c r="T107" i="10" s="1"/>
  <c r="AA107" i="10" s="1"/>
  <c r="AF103" i="10"/>
  <c r="T103" i="10" s="1"/>
  <c r="AA103" i="10" s="1"/>
  <c r="S99" i="10"/>
  <c r="B99" i="10" s="1"/>
  <c r="AF95" i="10"/>
  <c r="T95" i="10" s="1"/>
  <c r="AA95" i="10" s="1"/>
  <c r="S91" i="10"/>
  <c r="B91" i="10" s="1"/>
  <c r="AF83" i="10"/>
  <c r="T83" i="10" s="1"/>
  <c r="AA83" i="10" s="1"/>
  <c r="AF79" i="10"/>
  <c r="T79" i="10" s="1"/>
  <c r="AA79" i="10" s="1"/>
  <c r="S71" i="10"/>
  <c r="B71" i="10" s="1"/>
  <c r="S58" i="10"/>
  <c r="B58" i="10" s="1"/>
  <c r="S69" i="10"/>
  <c r="B69" i="10" s="1"/>
  <c r="AB52" i="10"/>
  <c r="AB53" i="10" s="1"/>
  <c r="T105" i="12"/>
  <c r="AA105" i="12" s="1"/>
  <c r="S105" i="12"/>
  <c r="B105" i="12" s="1"/>
  <c r="T97" i="12"/>
  <c r="AA97" i="12" s="1"/>
  <c r="S97" i="12"/>
  <c r="B97" i="12" s="1"/>
  <c r="T89" i="12"/>
  <c r="AA89" i="12" s="1"/>
  <c r="S89" i="12"/>
  <c r="B89" i="12" s="1"/>
  <c r="T81" i="12"/>
  <c r="AA81" i="12" s="1"/>
  <c r="S81" i="12"/>
  <c r="B81" i="12" s="1"/>
  <c r="T73" i="12"/>
  <c r="AA73" i="12" s="1"/>
  <c r="S73" i="12"/>
  <c r="B73" i="12" s="1"/>
  <c r="T65" i="12"/>
  <c r="AA65" i="12" s="1"/>
  <c r="S65" i="12"/>
  <c r="B65" i="12" s="1"/>
  <c r="T63" i="12"/>
  <c r="AA63" i="12" s="1"/>
  <c r="S63" i="12"/>
  <c r="B63" i="12" s="1"/>
  <c r="T109" i="12"/>
  <c r="AA109" i="12" s="1"/>
  <c r="S109" i="12"/>
  <c r="B109" i="12" s="1"/>
  <c r="H110" i="12"/>
  <c r="P110" i="12" s="1"/>
  <c r="X110" i="12" s="1"/>
  <c r="E110" i="12"/>
  <c r="M110" i="12" s="1"/>
  <c r="U110" i="12" s="1"/>
  <c r="K110" i="12"/>
  <c r="J110" i="12"/>
  <c r="R110" i="12" s="1"/>
  <c r="Z110" i="12" s="1"/>
  <c r="G110" i="12"/>
  <c r="O110" i="12" s="1"/>
  <c r="W110" i="12" s="1"/>
  <c r="F110" i="12"/>
  <c r="N110" i="12" s="1"/>
  <c r="V110" i="12" s="1"/>
  <c r="I110" i="12"/>
  <c r="Q110" i="12" s="1"/>
  <c r="Y110" i="12" s="1"/>
  <c r="L110" i="12"/>
  <c r="C112" i="12"/>
  <c r="D111" i="12"/>
  <c r="AF115" i="10"/>
  <c r="T115" i="10" s="1"/>
  <c r="AA115" i="10" s="1"/>
  <c r="S115" i="10"/>
  <c r="B115" i="10" s="1"/>
  <c r="AB117" i="10"/>
  <c r="K117" i="10"/>
  <c r="E117" i="10"/>
  <c r="M117" i="10" s="1"/>
  <c r="U117" i="10" s="1"/>
  <c r="F117" i="10"/>
  <c r="N117" i="10" s="1"/>
  <c r="V117" i="10" s="1"/>
  <c r="J117" i="10"/>
  <c r="R117" i="10" s="1"/>
  <c r="Z117" i="10" s="1"/>
  <c r="G117" i="10"/>
  <c r="O117" i="10" s="1"/>
  <c r="W117" i="10" s="1"/>
  <c r="I117" i="10"/>
  <c r="Q117" i="10" s="1"/>
  <c r="Y117" i="10" s="1"/>
  <c r="H117" i="10"/>
  <c r="P117" i="10" s="1"/>
  <c r="X117" i="10" s="1"/>
  <c r="C119" i="10"/>
  <c r="D118" i="10"/>
  <c r="AD116" i="10"/>
  <c r="AC116" i="10"/>
  <c r="AE116" i="10" s="1"/>
  <c r="L116" i="10" s="1"/>
  <c r="AF545" i="9"/>
  <c r="T545" i="9" s="1"/>
  <c r="AA545" i="9" s="1"/>
  <c r="AF158" i="9"/>
  <c r="T158" i="9" s="1"/>
  <c r="AA158" i="9" s="1"/>
  <c r="AF293" i="9"/>
  <c r="T293" i="9" s="1"/>
  <c r="AA293" i="9" s="1"/>
  <c r="AF544" i="9"/>
  <c r="T544" i="9" s="1"/>
  <c r="AA544" i="9" s="1"/>
  <c r="AF179" i="9"/>
  <c r="T179" i="9" s="1"/>
  <c r="AA179" i="9" s="1"/>
  <c r="AF361" i="9"/>
  <c r="T361" i="9" s="1"/>
  <c r="AA361" i="9" s="1"/>
  <c r="AF263" i="9"/>
  <c r="T263" i="9" s="1"/>
  <c r="AA263" i="9" s="1"/>
  <c r="AF302" i="9"/>
  <c r="T302" i="9" s="1"/>
  <c r="AA302" i="9" s="1"/>
  <c r="AF500" i="9"/>
  <c r="T500" i="9" s="1"/>
  <c r="AA500" i="9" s="1"/>
  <c r="AF454" i="9"/>
  <c r="T454" i="9" s="1"/>
  <c r="AA454" i="9" s="1"/>
  <c r="AF363" i="9"/>
  <c r="T363" i="9" s="1"/>
  <c r="AA363" i="9" s="1"/>
  <c r="AF120" i="9"/>
  <c r="T120" i="9" s="1"/>
  <c r="AA120" i="9" s="1"/>
  <c r="AF212" i="9"/>
  <c r="T212" i="9" s="1"/>
  <c r="AA212" i="9" s="1"/>
  <c r="AF397" i="9"/>
  <c r="T397" i="9" s="1"/>
  <c r="AA397" i="9" s="1"/>
  <c r="AF517" i="9"/>
  <c r="T517" i="9" s="1"/>
  <c r="AA517" i="9" s="1"/>
  <c r="AF234" i="9"/>
  <c r="T234" i="9" s="1"/>
  <c r="AA234" i="9" s="1"/>
  <c r="AF129" i="9"/>
  <c r="T129" i="9" s="1"/>
  <c r="AA129" i="9" s="1"/>
  <c r="AF306" i="9"/>
  <c r="T306" i="9" s="1"/>
  <c r="AA306" i="9" s="1"/>
  <c r="AF445" i="9"/>
  <c r="T445" i="9" s="1"/>
  <c r="AA445" i="9" s="1"/>
  <c r="AF436" i="9"/>
  <c r="T436" i="9" s="1"/>
  <c r="AA436" i="9" s="1"/>
  <c r="AF347" i="9"/>
  <c r="T347" i="9" s="1"/>
  <c r="AA347" i="9" s="1"/>
  <c r="AF449" i="9"/>
  <c r="T449" i="9" s="1"/>
  <c r="AA449" i="9" s="1"/>
  <c r="AF80" i="9"/>
  <c r="T80" i="9" s="1"/>
  <c r="AA80" i="9" s="1"/>
  <c r="AF276" i="9"/>
  <c r="T276" i="9" s="1"/>
  <c r="AA276" i="9" s="1"/>
  <c r="T32" i="8"/>
  <c r="F34" i="13"/>
  <c r="C25" i="8" s="1"/>
  <c r="T65" i="11"/>
  <c r="AA65" i="11" s="1"/>
  <c r="T62" i="11"/>
  <c r="AA62" i="11" s="1"/>
  <c r="S68" i="11"/>
  <c r="B68" i="11" s="1"/>
  <c r="T68" i="11"/>
  <c r="AA68" i="11" s="1"/>
  <c r="T69" i="11"/>
  <c r="AA69" i="11" s="1"/>
  <c r="T67" i="11"/>
  <c r="AA67" i="11" s="1"/>
  <c r="T70" i="11"/>
  <c r="AA70" i="11" s="1"/>
  <c r="S61" i="11"/>
  <c r="B61" i="11" s="1"/>
  <c r="T61" i="11"/>
  <c r="AA61" i="11" s="1"/>
  <c r="S60" i="11"/>
  <c r="B60" i="11" s="1"/>
  <c r="T60" i="11"/>
  <c r="AA60" i="11" s="1"/>
  <c r="T557" i="11"/>
  <c r="AA557" i="11" s="1"/>
  <c r="T64" i="11"/>
  <c r="AA64" i="11" s="1"/>
  <c r="S66" i="11"/>
  <c r="B66" i="11" s="1"/>
  <c r="T66" i="11"/>
  <c r="AA66" i="11" s="1"/>
  <c r="S59" i="11"/>
  <c r="B59" i="11" s="1"/>
  <c r="T59" i="11"/>
  <c r="AA59" i="11" s="1"/>
  <c r="S58" i="11"/>
  <c r="B58" i="11" s="1"/>
  <c r="T58" i="11"/>
  <c r="AA58" i="11" s="1"/>
  <c r="T433" i="9"/>
  <c r="AA433" i="9" s="1"/>
  <c r="T340" i="9"/>
  <c r="AA340" i="9" s="1"/>
  <c r="T507" i="9"/>
  <c r="AA507" i="9" s="1"/>
  <c r="T491" i="9"/>
  <c r="AA491" i="9" s="1"/>
  <c r="T464" i="9"/>
  <c r="AA464" i="9" s="1"/>
  <c r="T84" i="9"/>
  <c r="AA84" i="9" s="1"/>
  <c r="T325" i="9"/>
  <c r="AA325" i="9" s="1"/>
  <c r="T338" i="9"/>
  <c r="AA338" i="9" s="1"/>
  <c r="T114" i="9"/>
  <c r="AA114" i="9" s="1"/>
  <c r="T523" i="9"/>
  <c r="AA523" i="9" s="1"/>
  <c r="T59" i="9"/>
  <c r="AA59" i="9" s="1"/>
  <c r="T520" i="9"/>
  <c r="AA520" i="9" s="1"/>
  <c r="T479" i="9"/>
  <c r="AA479" i="9" s="1"/>
  <c r="T204" i="9"/>
  <c r="AA204" i="9" s="1"/>
  <c r="T207" i="9"/>
  <c r="AA207" i="9" s="1"/>
  <c r="T353" i="9"/>
  <c r="AA353" i="9" s="1"/>
  <c r="T269" i="9"/>
  <c r="AA269" i="9" s="1"/>
  <c r="T427" i="9"/>
  <c r="AA427" i="9" s="1"/>
  <c r="T324" i="9"/>
  <c r="AA324" i="9" s="1"/>
  <c r="T412" i="9"/>
  <c r="AA412" i="9" s="1"/>
  <c r="T109" i="9"/>
  <c r="AA109" i="9" s="1"/>
  <c r="T198" i="9"/>
  <c r="AA198" i="9" s="1"/>
  <c r="T419" i="9"/>
  <c r="AA419" i="9" s="1"/>
  <c r="T280" i="9"/>
  <c r="AA280" i="9" s="1"/>
  <c r="T264" i="9"/>
  <c r="AA264" i="9" s="1"/>
  <c r="T499" i="9"/>
  <c r="AA499" i="9" s="1"/>
  <c r="T167" i="9"/>
  <c r="AA167" i="9" s="1"/>
  <c r="T75" i="9"/>
  <c r="AA75" i="9" s="1"/>
  <c r="T533" i="9"/>
  <c r="AA533" i="9" s="1"/>
  <c r="T310" i="9"/>
  <c r="AA310" i="9" s="1"/>
  <c r="T108" i="9"/>
  <c r="AA108" i="9" s="1"/>
  <c r="T115" i="9"/>
  <c r="AA115" i="9" s="1"/>
  <c r="T285" i="9"/>
  <c r="AA285" i="9" s="1"/>
  <c r="T318" i="9"/>
  <c r="AA318" i="9" s="1"/>
  <c r="T224" i="9"/>
  <c r="AA224" i="9" s="1"/>
  <c r="T163" i="9"/>
  <c r="AA163" i="9" s="1"/>
  <c r="T300" i="9"/>
  <c r="AA300" i="9" s="1"/>
  <c r="T101" i="9"/>
  <c r="AA101" i="9" s="1"/>
  <c r="T192" i="9"/>
  <c r="AA192" i="9" s="1"/>
  <c r="T328" i="9"/>
  <c r="AA328" i="9" s="1"/>
  <c r="T82" i="9"/>
  <c r="AA82" i="9" s="1"/>
  <c r="T531" i="9"/>
  <c r="AA531" i="9" s="1"/>
  <c r="T350" i="9"/>
  <c r="AA350" i="9" s="1"/>
  <c r="T64" i="9"/>
  <c r="AA64" i="9" s="1"/>
  <c r="T183" i="9"/>
  <c r="AA183" i="9" s="1"/>
  <c r="T389" i="9"/>
  <c r="AA389" i="9" s="1"/>
  <c r="T304" i="9"/>
  <c r="AA304" i="9" s="1"/>
  <c r="T387" i="9"/>
  <c r="AA387" i="9" s="1"/>
  <c r="T478" i="9"/>
  <c r="AA478" i="9" s="1"/>
  <c r="T320" i="9"/>
  <c r="AA320" i="9" s="1"/>
  <c r="T292" i="9"/>
  <c r="AA292" i="9" s="1"/>
  <c r="AF62" i="9"/>
  <c r="T62" i="9" s="1"/>
  <c r="AA62" i="9" s="1"/>
  <c r="AF405" i="9"/>
  <c r="T405" i="9" s="1"/>
  <c r="AA405" i="9" s="1"/>
  <c r="AF451" i="9"/>
  <c r="T451" i="9" s="1"/>
  <c r="AA451" i="9" s="1"/>
  <c r="AF377" i="9"/>
  <c r="T377" i="9" s="1"/>
  <c r="AA377" i="9" s="1"/>
  <c r="AF180" i="9"/>
  <c r="T180" i="9" s="1"/>
  <c r="AA180" i="9" s="1"/>
  <c r="AF473" i="9"/>
  <c r="T473" i="9" s="1"/>
  <c r="AA473" i="9" s="1"/>
  <c r="AF139" i="9"/>
  <c r="T139" i="9" s="1"/>
  <c r="AA139" i="9" s="1"/>
  <c r="AF217" i="9"/>
  <c r="T217" i="9" s="1"/>
  <c r="AA217" i="9" s="1"/>
  <c r="AF414" i="9"/>
  <c r="T414" i="9" s="1"/>
  <c r="AA414" i="9" s="1"/>
  <c r="AF410" i="9"/>
  <c r="T410" i="9" s="1"/>
  <c r="AA410" i="9" s="1"/>
  <c r="S557" i="11"/>
  <c r="B557" i="11" s="1"/>
  <c r="AF323" i="9"/>
  <c r="T323" i="9" s="1"/>
  <c r="AA323" i="9" s="1"/>
  <c r="AF468" i="9"/>
  <c r="T468" i="9" s="1"/>
  <c r="AA468" i="9" s="1"/>
  <c r="AF125" i="9"/>
  <c r="T125" i="9" s="1"/>
  <c r="AA125" i="9" s="1"/>
  <c r="AF249" i="9"/>
  <c r="T249" i="9" s="1"/>
  <c r="AA249" i="9" s="1"/>
  <c r="AF209" i="9"/>
  <c r="T209" i="9" s="1"/>
  <c r="AA209" i="9" s="1"/>
  <c r="S64" i="11"/>
  <c r="B64" i="11" s="1"/>
  <c r="AF534" i="9"/>
  <c r="T534" i="9" s="1"/>
  <c r="AA534" i="9" s="1"/>
  <c r="AF194" i="9"/>
  <c r="T194" i="9" s="1"/>
  <c r="AA194" i="9" s="1"/>
  <c r="AF147" i="9"/>
  <c r="T147" i="9" s="1"/>
  <c r="AA147" i="9" s="1"/>
  <c r="AF187" i="9"/>
  <c r="T187" i="9" s="1"/>
  <c r="AA187" i="9" s="1"/>
  <c r="AF529" i="9"/>
  <c r="T529" i="9" s="1"/>
  <c r="AA529" i="9" s="1"/>
  <c r="AF99" i="9"/>
  <c r="T99" i="9" s="1"/>
  <c r="AA99" i="9" s="1"/>
  <c r="AF403" i="9"/>
  <c r="T403" i="9" s="1"/>
  <c r="AA403" i="9" s="1"/>
  <c r="S62" i="11"/>
  <c r="B62" i="11" s="1"/>
  <c r="S65" i="11"/>
  <c r="B65" i="11" s="1"/>
  <c r="S67" i="11"/>
  <c r="B67" i="11" s="1"/>
  <c r="AF94" i="9"/>
  <c r="T94" i="9" s="1"/>
  <c r="AA94" i="9" s="1"/>
  <c r="AF369" i="9"/>
  <c r="T369" i="9" s="1"/>
  <c r="AA369" i="9" s="1"/>
  <c r="AF359" i="9"/>
  <c r="T359" i="9" s="1"/>
  <c r="AA359" i="9" s="1"/>
  <c r="AF186" i="9"/>
  <c r="T186" i="9" s="1"/>
  <c r="AA186" i="9" s="1"/>
  <c r="AF195" i="9"/>
  <c r="T195" i="9" s="1"/>
  <c r="AA195" i="9" s="1"/>
  <c r="AF420" i="9"/>
  <c r="T420" i="9" s="1"/>
  <c r="AA420" i="9" s="1"/>
  <c r="AF331" i="9"/>
  <c r="T331" i="9" s="1"/>
  <c r="AA331" i="9" s="1"/>
  <c r="AF553" i="9"/>
  <c r="T553" i="9" s="1"/>
  <c r="AA553" i="9" s="1"/>
  <c r="AF268" i="9"/>
  <c r="T268" i="9" s="1"/>
  <c r="AA268" i="9" s="1"/>
  <c r="AF374" i="9"/>
  <c r="T374" i="9" s="1"/>
  <c r="AA374" i="9" s="1"/>
  <c r="AF236" i="9"/>
  <c r="T236" i="9" s="1"/>
  <c r="AA236" i="9" s="1"/>
  <c r="AF388" i="9"/>
  <c r="T388" i="9" s="1"/>
  <c r="AA388" i="9" s="1"/>
  <c r="AF230" i="9"/>
  <c r="T230" i="9" s="1"/>
  <c r="AA230" i="9" s="1"/>
  <c r="AF455" i="9"/>
  <c r="T455" i="9" s="1"/>
  <c r="AA455" i="9" s="1"/>
  <c r="AF480" i="9"/>
  <c r="T480" i="9" s="1"/>
  <c r="AA480" i="9" s="1"/>
  <c r="AF354" i="9"/>
  <c r="T354" i="9" s="1"/>
  <c r="AA354" i="9" s="1"/>
  <c r="AF152" i="9"/>
  <c r="T152" i="9" s="1"/>
  <c r="AA152" i="9" s="1"/>
  <c r="AF128" i="9"/>
  <c r="T128" i="9" s="1"/>
  <c r="AA128" i="9" s="1"/>
  <c r="AF432" i="9"/>
  <c r="T432" i="9" s="1"/>
  <c r="AA432" i="9" s="1"/>
  <c r="AF483" i="9"/>
  <c r="T483" i="9" s="1"/>
  <c r="AA483" i="9" s="1"/>
  <c r="AF253" i="9"/>
  <c r="T253" i="9" s="1"/>
  <c r="AA253" i="9" s="1"/>
  <c r="AF172" i="9"/>
  <c r="T172" i="9" s="1"/>
  <c r="AA172" i="9" s="1"/>
  <c r="AF137" i="9"/>
  <c r="T137" i="9" s="1"/>
  <c r="AA137" i="9" s="1"/>
  <c r="AF220" i="9"/>
  <c r="T220" i="9" s="1"/>
  <c r="AA220" i="9" s="1"/>
  <c r="AF515" i="9"/>
  <c r="T515" i="9" s="1"/>
  <c r="AA515" i="9" s="1"/>
  <c r="AF439" i="9"/>
  <c r="T439" i="9" s="1"/>
  <c r="AA439" i="9" s="1"/>
  <c r="AF393" i="9"/>
  <c r="T393" i="9" s="1"/>
  <c r="AA393" i="9" s="1"/>
  <c r="AF552" i="9"/>
  <c r="T552" i="9" s="1"/>
  <c r="AA552" i="9" s="1"/>
  <c r="AF174" i="9"/>
  <c r="T174" i="9" s="1"/>
  <c r="AA174" i="9" s="1"/>
  <c r="AF257" i="9"/>
  <c r="T257" i="9" s="1"/>
  <c r="AA257" i="9" s="1"/>
  <c r="AF472" i="9"/>
  <c r="T472" i="9" s="1"/>
  <c r="AA472" i="9" s="1"/>
  <c r="AF335" i="9"/>
  <c r="T335" i="9" s="1"/>
  <c r="AA335" i="9" s="1"/>
  <c r="AF98" i="9"/>
  <c r="T98" i="9" s="1"/>
  <c r="AA98" i="9" s="1"/>
  <c r="AF424" i="9"/>
  <c r="T424" i="9" s="1"/>
  <c r="AA424" i="9" s="1"/>
  <c r="AF289" i="9"/>
  <c r="T289" i="9" s="1"/>
  <c r="AA289" i="9" s="1"/>
  <c r="AF358" i="9"/>
  <c r="T358" i="9" s="1"/>
  <c r="AA358" i="9" s="1"/>
  <c r="AF392" i="9"/>
  <c r="T392" i="9" s="1"/>
  <c r="AA392" i="9" s="1"/>
  <c r="AF245" i="9"/>
  <c r="T245" i="9" s="1"/>
  <c r="AA245" i="9" s="1"/>
  <c r="AF379" i="9"/>
  <c r="T379" i="9" s="1"/>
  <c r="AA379" i="9" s="1"/>
  <c r="AF61" i="9"/>
  <c r="T61" i="9" s="1"/>
  <c r="AA61" i="9" s="1"/>
  <c r="AF258" i="9"/>
  <c r="T258" i="9" s="1"/>
  <c r="AA258" i="9" s="1"/>
  <c r="AF255" i="9"/>
  <c r="T255" i="9" s="1"/>
  <c r="AA255" i="9" s="1"/>
  <c r="AF286" i="9"/>
  <c r="T286" i="9" s="1"/>
  <c r="AA286" i="9" s="1"/>
  <c r="AF550" i="9"/>
  <c r="T550" i="9" s="1"/>
  <c r="AA550" i="9" s="1"/>
  <c r="AF66" i="9"/>
  <c r="T66" i="9" s="1"/>
  <c r="AA66" i="9" s="1"/>
  <c r="AF364" i="9"/>
  <c r="T364" i="9" s="1"/>
  <c r="AA364" i="9" s="1"/>
  <c r="AF547" i="9"/>
  <c r="T547" i="9" s="1"/>
  <c r="AA547" i="9" s="1"/>
  <c r="AF441" i="9"/>
  <c r="T441" i="9" s="1"/>
  <c r="AA441" i="9" s="1"/>
  <c r="AF113" i="9"/>
  <c r="T113" i="9" s="1"/>
  <c r="AA113" i="9" s="1"/>
  <c r="AF97" i="9"/>
  <c r="T97" i="9" s="1"/>
  <c r="AA97" i="9" s="1"/>
  <c r="AF218" i="9"/>
  <c r="T218" i="9" s="1"/>
  <c r="AA218" i="9" s="1"/>
  <c r="AF351" i="9"/>
  <c r="T351" i="9" s="1"/>
  <c r="AA351" i="9" s="1"/>
  <c r="AF543" i="9"/>
  <c r="T543" i="9" s="1"/>
  <c r="AA543" i="9" s="1"/>
  <c r="AF329" i="9"/>
  <c r="T329" i="9" s="1"/>
  <c r="AA329" i="9" s="1"/>
  <c r="AF132" i="9"/>
  <c r="T132" i="9" s="1"/>
  <c r="AA132" i="9" s="1"/>
  <c r="AF110" i="9"/>
  <c r="T110" i="9" s="1"/>
  <c r="AA110" i="9" s="1"/>
  <c r="AF205" i="9"/>
  <c r="T205" i="9" s="1"/>
  <c r="AA205" i="9" s="1"/>
  <c r="AF309" i="9"/>
  <c r="T309" i="9" s="1"/>
  <c r="AA309" i="9" s="1"/>
  <c r="AF423" i="9"/>
  <c r="T423" i="9" s="1"/>
  <c r="AA423" i="9" s="1"/>
  <c r="AF262" i="9"/>
  <c r="T262" i="9" s="1"/>
  <c r="AA262" i="9" s="1"/>
  <c r="AF314" i="9"/>
  <c r="T314" i="9" s="1"/>
  <c r="AA314" i="9" s="1"/>
  <c r="AF294" i="9"/>
  <c r="T294" i="9" s="1"/>
  <c r="AA294" i="9" s="1"/>
  <c r="AF175" i="9"/>
  <c r="T175" i="9" s="1"/>
  <c r="AA175" i="9" s="1"/>
  <c r="AF313" i="9"/>
  <c r="T313" i="9" s="1"/>
  <c r="AA313" i="9" s="1"/>
  <c r="AF211" i="9"/>
  <c r="T211" i="9" s="1"/>
  <c r="AA211" i="9" s="1"/>
  <c r="AF104" i="9"/>
  <c r="T104" i="9" s="1"/>
  <c r="AA104" i="9" s="1"/>
  <c r="AF189" i="9"/>
  <c r="T189" i="9" s="1"/>
  <c r="AA189" i="9" s="1"/>
  <c r="AF551" i="9"/>
  <c r="T551" i="9" s="1"/>
  <c r="AA551" i="9" s="1"/>
  <c r="AF490" i="9"/>
  <c r="T490" i="9" s="1"/>
  <c r="AA490" i="9" s="1"/>
  <c r="AF238" i="9"/>
  <c r="T238" i="9" s="1"/>
  <c r="AA238" i="9" s="1"/>
  <c r="AF173" i="9"/>
  <c r="T173" i="9" s="1"/>
  <c r="AA173" i="9" s="1"/>
  <c r="AF119" i="9"/>
  <c r="T119" i="9" s="1"/>
  <c r="AA119" i="9" s="1"/>
  <c r="AF225" i="9"/>
  <c r="T225" i="9" s="1"/>
  <c r="AA225" i="9" s="1"/>
  <c r="AF498" i="9"/>
  <c r="T498" i="9" s="1"/>
  <c r="AA498" i="9" s="1"/>
  <c r="AF168" i="9"/>
  <c r="T168" i="9" s="1"/>
  <c r="AA168" i="9" s="1"/>
  <c r="AF182" i="9"/>
  <c r="T182" i="9" s="1"/>
  <c r="AA182" i="9" s="1"/>
  <c r="AF434" i="9"/>
  <c r="T434" i="9" s="1"/>
  <c r="AA434" i="9" s="1"/>
  <c r="AF153" i="9"/>
  <c r="T153" i="9" s="1"/>
  <c r="AA153" i="9" s="1"/>
  <c r="AF477" i="9"/>
  <c r="T477" i="9" s="1"/>
  <c r="AA477" i="9" s="1"/>
  <c r="AF270" i="9"/>
  <c r="T270" i="9" s="1"/>
  <c r="AA270" i="9" s="1"/>
  <c r="AF65" i="9"/>
  <c r="T65" i="9" s="1"/>
  <c r="AA65" i="9" s="1"/>
  <c r="AF199" i="9"/>
  <c r="T199" i="9" s="1"/>
  <c r="AA199" i="9" s="1"/>
  <c r="AF216" i="9"/>
  <c r="T216" i="9" s="1"/>
  <c r="AA216" i="9" s="1"/>
  <c r="AF233" i="9"/>
  <c r="T233" i="9" s="1"/>
  <c r="AA233" i="9" s="1"/>
  <c r="AF512" i="9"/>
  <c r="T512" i="9" s="1"/>
  <c r="AA512" i="9" s="1"/>
  <c r="AF482" i="9"/>
  <c r="T482" i="9" s="1"/>
  <c r="AA482" i="9" s="1"/>
  <c r="AF408" i="9"/>
  <c r="T408" i="9" s="1"/>
  <c r="AA408" i="9" s="1"/>
  <c r="AF140" i="9"/>
  <c r="T140" i="9" s="1"/>
  <c r="AA140" i="9" s="1"/>
  <c r="AF237" i="9"/>
  <c r="T237" i="9" s="1"/>
  <c r="AA237" i="9" s="1"/>
  <c r="AF307" i="9"/>
  <c r="T307" i="9" s="1"/>
  <c r="AA307" i="9" s="1"/>
  <c r="AF200" i="9"/>
  <c r="T200" i="9" s="1"/>
  <c r="AA200" i="9" s="1"/>
  <c r="AF426" i="9"/>
  <c r="T426" i="9" s="1"/>
  <c r="AA426" i="9" s="1"/>
  <c r="AF556" i="9"/>
  <c r="T556" i="9" s="1"/>
  <c r="AA556" i="9" s="1"/>
  <c r="AF488" i="9"/>
  <c r="T488" i="9" s="1"/>
  <c r="AA488" i="9" s="1"/>
  <c r="AF459" i="9"/>
  <c r="T459" i="9" s="1"/>
  <c r="AA459" i="9" s="1"/>
  <c r="AF254" i="9"/>
  <c r="T254" i="9" s="1"/>
  <c r="AA254" i="9" s="1"/>
  <c r="AF362" i="9"/>
  <c r="T362" i="9" s="1"/>
  <c r="AA362" i="9" s="1"/>
  <c r="AF382" i="9"/>
  <c r="T382" i="9" s="1"/>
  <c r="AA382" i="9" s="1"/>
  <c r="AF415" i="9"/>
  <c r="T415" i="9" s="1"/>
  <c r="AA415" i="9" s="1"/>
  <c r="AF525" i="9"/>
  <c r="T525" i="9" s="1"/>
  <c r="AA525" i="9" s="1"/>
  <c r="AF121" i="9"/>
  <c r="T121" i="9" s="1"/>
  <c r="AA121" i="9" s="1"/>
  <c r="AF327" i="9"/>
  <c r="T327" i="9" s="1"/>
  <c r="AA327" i="9" s="1"/>
  <c r="AF71" i="9"/>
  <c r="T71" i="9" s="1"/>
  <c r="AA71" i="9" s="1"/>
  <c r="S70" i="11"/>
  <c r="B70" i="11" s="1"/>
  <c r="AF519" i="9"/>
  <c r="T519" i="9" s="1"/>
  <c r="AA519" i="9" s="1"/>
  <c r="AF555" i="9"/>
  <c r="T555" i="9" s="1"/>
  <c r="AA555" i="9" s="1"/>
  <c r="AF181" i="9"/>
  <c r="T181" i="9" s="1"/>
  <c r="AA181" i="9" s="1"/>
  <c r="AF222" i="9"/>
  <c r="T222" i="9" s="1"/>
  <c r="AA222" i="9" s="1"/>
  <c r="AF342" i="9"/>
  <c r="T342" i="9" s="1"/>
  <c r="AA342" i="9" s="1"/>
  <c r="AF214" i="9"/>
  <c r="T214" i="9" s="1"/>
  <c r="AA214" i="9" s="1"/>
  <c r="AF203" i="9"/>
  <c r="T203" i="9" s="1"/>
  <c r="AA203" i="9" s="1"/>
  <c r="AF149" i="9"/>
  <c r="T149" i="9" s="1"/>
  <c r="AA149" i="9" s="1"/>
  <c r="AF510" i="9"/>
  <c r="T510" i="9" s="1"/>
  <c r="AA510" i="9" s="1"/>
  <c r="AF422" i="9"/>
  <c r="T422" i="9" s="1"/>
  <c r="AA422" i="9" s="1"/>
  <c r="AF349" i="9"/>
  <c r="T349" i="9" s="1"/>
  <c r="AA349" i="9" s="1"/>
  <c r="AF440" i="9"/>
  <c r="T440" i="9" s="1"/>
  <c r="AA440" i="9" s="1"/>
  <c r="AF336" i="9"/>
  <c r="T336" i="9" s="1"/>
  <c r="AA336" i="9" s="1"/>
  <c r="AF247" i="9"/>
  <c r="T247" i="9" s="1"/>
  <c r="AA247" i="9" s="1"/>
  <c r="AF371" i="9"/>
  <c r="T371" i="9" s="1"/>
  <c r="AA371" i="9" s="1"/>
  <c r="AF539" i="9"/>
  <c r="T539" i="9" s="1"/>
  <c r="AA539" i="9" s="1"/>
  <c r="AF60" i="9"/>
  <c r="T60" i="9" s="1"/>
  <c r="AA60" i="9" s="1"/>
  <c r="AF537" i="9"/>
  <c r="T537" i="9" s="1"/>
  <c r="AA537" i="9" s="1"/>
  <c r="AF170" i="9"/>
  <c r="T170" i="9" s="1"/>
  <c r="AA170" i="9" s="1"/>
  <c r="AF497" i="9"/>
  <c r="T497" i="9" s="1"/>
  <c r="AA497" i="9" s="1"/>
  <c r="AF297" i="9"/>
  <c r="T297" i="9" s="1"/>
  <c r="AA297" i="9" s="1"/>
  <c r="AF266" i="9"/>
  <c r="T266" i="9" s="1"/>
  <c r="AA266" i="9" s="1"/>
  <c r="AF383" i="9"/>
  <c r="T383" i="9" s="1"/>
  <c r="AA383" i="9" s="1"/>
  <c r="AF141" i="9"/>
  <c r="T141" i="9" s="1"/>
  <c r="AA141" i="9" s="1"/>
  <c r="AF400" i="9"/>
  <c r="T400" i="9" s="1"/>
  <c r="AA400" i="9" s="1"/>
  <c r="AF391" i="9"/>
  <c r="T391" i="9" s="1"/>
  <c r="AA391" i="9" s="1"/>
  <c r="AF346" i="9"/>
  <c r="T346" i="9" s="1"/>
  <c r="AA346" i="9" s="1"/>
  <c r="AF124" i="9"/>
  <c r="T124" i="9" s="1"/>
  <c r="AA124" i="9" s="1"/>
  <c r="AF250" i="9"/>
  <c r="T250" i="9" s="1"/>
  <c r="AA250" i="9" s="1"/>
  <c r="AF272" i="9"/>
  <c r="T272" i="9" s="1"/>
  <c r="AA272" i="9" s="1"/>
  <c r="AF444" i="9"/>
  <c r="T444" i="9" s="1"/>
  <c r="AA444" i="9" s="1"/>
  <c r="AF176" i="9"/>
  <c r="T176" i="9" s="1"/>
  <c r="AA176" i="9" s="1"/>
  <c r="AF76" i="9"/>
  <c r="T76" i="9" s="1"/>
  <c r="AA76" i="9" s="1"/>
  <c r="AF241" i="9"/>
  <c r="T241" i="9" s="1"/>
  <c r="AA241" i="9" s="1"/>
  <c r="AF333" i="9"/>
  <c r="T333" i="9" s="1"/>
  <c r="AA333" i="9" s="1"/>
  <c r="AF540" i="9"/>
  <c r="T540" i="9" s="1"/>
  <c r="AA540" i="9" s="1"/>
  <c r="AF235" i="9"/>
  <c r="T235" i="9" s="1"/>
  <c r="AA235" i="9" s="1"/>
  <c r="AF166" i="9"/>
  <c r="T166" i="9" s="1"/>
  <c r="AA166" i="9" s="1"/>
  <c r="AF430" i="9"/>
  <c r="T430" i="9" s="1"/>
  <c r="AA430" i="9" s="1"/>
  <c r="AF508" i="9"/>
  <c r="T508" i="9" s="1"/>
  <c r="AA508" i="9" s="1"/>
  <c r="S69" i="11"/>
  <c r="B69" i="11" s="1"/>
  <c r="V52" i="9"/>
  <c r="V54" i="9" s="1"/>
  <c r="AF151" i="9"/>
  <c r="T151" i="9" s="1"/>
  <c r="AA151" i="9" s="1"/>
  <c r="AF334" i="9"/>
  <c r="T334" i="9" s="1"/>
  <c r="AA334" i="9" s="1"/>
  <c r="AF95" i="9"/>
  <c r="T95" i="9" s="1"/>
  <c r="AA95" i="9" s="1"/>
  <c r="AF370" i="9"/>
  <c r="T370" i="9" s="1"/>
  <c r="AA370" i="9" s="1"/>
  <c r="AF72" i="9"/>
  <c r="T72" i="9" s="1"/>
  <c r="AA72" i="9" s="1"/>
  <c r="AF312" i="9"/>
  <c r="T312" i="9" s="1"/>
  <c r="AA312" i="9" s="1"/>
  <c r="AF462" i="9"/>
  <c r="T462" i="9" s="1"/>
  <c r="AA462" i="9" s="1"/>
  <c r="AF442" i="9"/>
  <c r="T442" i="9" s="1"/>
  <c r="AA442" i="9" s="1"/>
  <c r="AF103" i="9"/>
  <c r="T103" i="9" s="1"/>
  <c r="AA103" i="9" s="1"/>
  <c r="AF78" i="9"/>
  <c r="T78" i="9" s="1"/>
  <c r="AA78" i="9" s="1"/>
  <c r="AF184" i="9"/>
  <c r="T184" i="9" s="1"/>
  <c r="AA184" i="9" s="1"/>
  <c r="AF326" i="9"/>
  <c r="T326" i="9" s="1"/>
  <c r="AA326" i="9" s="1"/>
  <c r="AF232" i="9"/>
  <c r="T232" i="9" s="1"/>
  <c r="AA232" i="9" s="1"/>
  <c r="AF360" i="9"/>
  <c r="T360" i="9" s="1"/>
  <c r="AA360" i="9" s="1"/>
  <c r="AF305" i="9"/>
  <c r="T305" i="9" s="1"/>
  <c r="AA305" i="9" s="1"/>
  <c r="AF484" i="9"/>
  <c r="T484" i="9" s="1"/>
  <c r="AA484" i="9" s="1"/>
  <c r="AF143" i="9"/>
  <c r="T143" i="9" s="1"/>
  <c r="AA143" i="9" s="1"/>
  <c r="AF475" i="9"/>
  <c r="T475" i="9" s="1"/>
  <c r="AA475" i="9" s="1"/>
  <c r="AF435" i="9"/>
  <c r="T435" i="9" s="1"/>
  <c r="AA435" i="9" s="1"/>
  <c r="AF355" i="9"/>
  <c r="T355" i="9" s="1"/>
  <c r="AA355" i="9" s="1"/>
  <c r="AF319" i="9"/>
  <c r="T319" i="9" s="1"/>
  <c r="AA319" i="9" s="1"/>
  <c r="AF219" i="9"/>
  <c r="T219" i="9" s="1"/>
  <c r="AA219" i="9" s="1"/>
  <c r="AF395" i="9"/>
  <c r="T395" i="9" s="1"/>
  <c r="AA395" i="9" s="1"/>
  <c r="AF298" i="9"/>
  <c r="T298" i="9" s="1"/>
  <c r="AA298" i="9" s="1"/>
  <c r="AF221" i="9"/>
  <c r="T221" i="9" s="1"/>
  <c r="AA221" i="9" s="1"/>
  <c r="AF399" i="9"/>
  <c r="T399" i="9" s="1"/>
  <c r="AA399" i="9" s="1"/>
  <c r="AF282" i="9"/>
  <c r="T282" i="9" s="1"/>
  <c r="AA282" i="9" s="1"/>
  <c r="AF492" i="9"/>
  <c r="T492" i="9" s="1"/>
  <c r="AA492" i="9" s="1"/>
  <c r="AF169" i="9"/>
  <c r="T169" i="9" s="1"/>
  <c r="AA169" i="9" s="1"/>
  <c r="AF372" i="9"/>
  <c r="T372" i="9" s="1"/>
  <c r="AA372" i="9" s="1"/>
  <c r="AF394" i="9"/>
  <c r="T394" i="9" s="1"/>
  <c r="AA394" i="9" s="1"/>
  <c r="AF357" i="9"/>
  <c r="T357" i="9" s="1"/>
  <c r="AA357" i="9" s="1"/>
  <c r="AF228" i="9"/>
  <c r="T228" i="9" s="1"/>
  <c r="AA228" i="9" s="1"/>
  <c r="AF69" i="9"/>
  <c r="T69" i="9" s="1"/>
  <c r="AA69" i="9" s="1"/>
  <c r="AF557" i="9"/>
  <c r="T557" i="9" s="1"/>
  <c r="AA557" i="9" s="1"/>
  <c r="AF105" i="9"/>
  <c r="T105" i="9" s="1"/>
  <c r="AA105" i="9" s="1"/>
  <c r="AF554" i="9"/>
  <c r="T554" i="9" s="1"/>
  <c r="AA554" i="9" s="1"/>
  <c r="AF494" i="9"/>
  <c r="T494" i="9" s="1"/>
  <c r="AA494" i="9" s="1"/>
  <c r="AF381" i="9"/>
  <c r="T381" i="9" s="1"/>
  <c r="AA381" i="9" s="1"/>
  <c r="AF126" i="9"/>
  <c r="T126" i="9" s="1"/>
  <c r="AA126" i="9" s="1"/>
  <c r="AF63" i="9"/>
  <c r="T63" i="9" s="1"/>
  <c r="AA63" i="9" s="1"/>
  <c r="AF206" i="9"/>
  <c r="T206" i="9" s="1"/>
  <c r="AA206" i="9" s="1"/>
  <c r="AF348" i="9"/>
  <c r="T348" i="9" s="1"/>
  <c r="AA348" i="9" s="1"/>
  <c r="AF248" i="9"/>
  <c r="T248" i="9" s="1"/>
  <c r="AA248" i="9" s="1"/>
  <c r="AF548" i="9"/>
  <c r="T548" i="9" s="1"/>
  <c r="AA548" i="9" s="1"/>
  <c r="AF384" i="9"/>
  <c r="T384" i="9" s="1"/>
  <c r="AA384" i="9" s="1"/>
  <c r="AF227" i="9"/>
  <c r="T227" i="9" s="1"/>
  <c r="AA227" i="9" s="1"/>
  <c r="AF87" i="9"/>
  <c r="T87" i="9" s="1"/>
  <c r="AA87" i="9" s="1"/>
  <c r="AF538" i="9"/>
  <c r="T538" i="9" s="1"/>
  <c r="AA538" i="9" s="1"/>
  <c r="AF511" i="9"/>
  <c r="T511" i="9" s="1"/>
  <c r="AA511" i="9" s="1"/>
  <c r="AF150" i="9"/>
  <c r="T150" i="9" s="1"/>
  <c r="AA150" i="9" s="1"/>
  <c r="AF210" i="9"/>
  <c r="T210" i="9" s="1"/>
  <c r="AA210" i="9" s="1"/>
  <c r="AF385" i="9"/>
  <c r="T385" i="9" s="1"/>
  <c r="AA385" i="9" s="1"/>
  <c r="AF460" i="9"/>
  <c r="T460" i="9" s="1"/>
  <c r="AA460" i="9" s="1"/>
  <c r="AF283" i="9"/>
  <c r="T283" i="9" s="1"/>
  <c r="AA283" i="9" s="1"/>
  <c r="AF398" i="9"/>
  <c r="T398" i="9" s="1"/>
  <c r="AA398" i="9" s="1"/>
  <c r="AF85" i="9"/>
  <c r="T85" i="9" s="1"/>
  <c r="AA85" i="9" s="1"/>
  <c r="AF279" i="9"/>
  <c r="T279" i="9" s="1"/>
  <c r="AA279" i="9" s="1"/>
  <c r="AF135" i="9"/>
  <c r="T135" i="9" s="1"/>
  <c r="AA135" i="9" s="1"/>
  <c r="AF90" i="9"/>
  <c r="T90" i="9" s="1"/>
  <c r="AA90" i="9" s="1"/>
  <c r="AF112" i="9"/>
  <c r="T112" i="9" s="1"/>
  <c r="AA112" i="9" s="1"/>
  <c r="AF138" i="9"/>
  <c r="T138" i="9" s="1"/>
  <c r="AA138" i="9" s="1"/>
  <c r="AF380" i="9"/>
  <c r="T380" i="9" s="1"/>
  <c r="AA380" i="9" s="1"/>
  <c r="AF162" i="9"/>
  <c r="T162" i="9" s="1"/>
  <c r="AA162" i="9" s="1"/>
  <c r="AF396" i="9"/>
  <c r="T396" i="9" s="1"/>
  <c r="AA396" i="9" s="1"/>
  <c r="AF178" i="9"/>
  <c r="T178" i="9" s="1"/>
  <c r="AA178" i="9" s="1"/>
  <c r="AF486" i="9"/>
  <c r="T486" i="9" s="1"/>
  <c r="AA486" i="9" s="1"/>
  <c r="AF345" i="9"/>
  <c r="T345" i="9" s="1"/>
  <c r="AA345" i="9" s="1"/>
  <c r="AF102" i="9"/>
  <c r="T102" i="9" s="1"/>
  <c r="AA102" i="9" s="1"/>
  <c r="AF376" i="9"/>
  <c r="T376" i="9" s="1"/>
  <c r="AA376" i="9" s="1"/>
  <c r="AF466" i="9"/>
  <c r="T466" i="9" s="1"/>
  <c r="AA466" i="9" s="1"/>
  <c r="AF161" i="9"/>
  <c r="T161" i="9" s="1"/>
  <c r="AA161" i="9" s="1"/>
  <c r="AF411" i="9"/>
  <c r="T411" i="9" s="1"/>
  <c r="AA411" i="9" s="1"/>
  <c r="AF368" i="9"/>
  <c r="T368" i="9" s="1"/>
  <c r="AA368" i="9" s="1"/>
  <c r="AF476" i="9"/>
  <c r="T476" i="9" s="1"/>
  <c r="AA476" i="9" s="1"/>
  <c r="AF317" i="9"/>
  <c r="T317" i="9" s="1"/>
  <c r="AA317" i="9" s="1"/>
  <c r="AF91" i="9"/>
  <c r="T91" i="9" s="1"/>
  <c r="AA91" i="9" s="1"/>
  <c r="AF301" i="9"/>
  <c r="T301" i="9" s="1"/>
  <c r="AA301" i="9" s="1"/>
  <c r="AF155" i="9"/>
  <c r="T155" i="9" s="1"/>
  <c r="AA155" i="9" s="1"/>
  <c r="AF447" i="9"/>
  <c r="T447" i="9" s="1"/>
  <c r="AA447" i="9" s="1"/>
  <c r="AF521" i="9"/>
  <c r="T521" i="9" s="1"/>
  <c r="AA521" i="9" s="1"/>
  <c r="AF148" i="9"/>
  <c r="T148" i="9" s="1"/>
  <c r="AA148" i="9" s="1"/>
  <c r="AF100" i="9"/>
  <c r="T100" i="9" s="1"/>
  <c r="AA100" i="9" s="1"/>
  <c r="AF281" i="9"/>
  <c r="T281" i="9" s="1"/>
  <c r="AA281" i="9" s="1"/>
  <c r="AF522" i="9"/>
  <c r="T522" i="9" s="1"/>
  <c r="AA522" i="9" s="1"/>
  <c r="AF421" i="9"/>
  <c r="T421" i="9" s="1"/>
  <c r="AA421" i="9" s="1"/>
  <c r="AF284" i="9"/>
  <c r="T284" i="9" s="1"/>
  <c r="AA284" i="9" s="1"/>
  <c r="AF244" i="9"/>
  <c r="T244" i="9" s="1"/>
  <c r="AA244" i="9" s="1"/>
  <c r="AF154" i="9"/>
  <c r="T154" i="9" s="1"/>
  <c r="AA154" i="9" s="1"/>
  <c r="AF528" i="9"/>
  <c r="T528" i="9" s="1"/>
  <c r="AA528" i="9" s="1"/>
  <c r="AF145" i="9"/>
  <c r="T145" i="9" s="1"/>
  <c r="AA145" i="9" s="1"/>
  <c r="AF443" i="9"/>
  <c r="T443" i="9" s="1"/>
  <c r="AA443" i="9" s="1"/>
  <c r="AF450" i="9"/>
  <c r="T450" i="9" s="1"/>
  <c r="AA450" i="9" s="1"/>
  <c r="AF79" i="9"/>
  <c r="T79" i="9" s="1"/>
  <c r="AA79" i="9" s="1"/>
  <c r="AF193" i="9"/>
  <c r="T193" i="9" s="1"/>
  <c r="AA193" i="9" s="1"/>
  <c r="AF275" i="9"/>
  <c r="T275" i="9" s="1"/>
  <c r="AA275" i="9" s="1"/>
  <c r="AF261" i="9"/>
  <c r="T261" i="9" s="1"/>
  <c r="AA261" i="9" s="1"/>
  <c r="AF503" i="9"/>
  <c r="T503" i="9" s="1"/>
  <c r="AA503" i="9" s="1"/>
  <c r="AF197" i="9"/>
  <c r="T197" i="9" s="1"/>
  <c r="AA197" i="9" s="1"/>
  <c r="AF502" i="9"/>
  <c r="T502" i="9" s="1"/>
  <c r="AA502" i="9" s="1"/>
  <c r="AF532" i="9"/>
  <c r="T532" i="9" s="1"/>
  <c r="AA532" i="9" s="1"/>
  <c r="AF332" i="9"/>
  <c r="T332" i="9" s="1"/>
  <c r="AA332" i="9" s="1"/>
  <c r="AF159" i="9"/>
  <c r="T159" i="9" s="1"/>
  <c r="AA159" i="9" s="1"/>
  <c r="AF339" i="9"/>
  <c r="T339" i="9" s="1"/>
  <c r="AA339" i="9" s="1"/>
  <c r="AF190" i="9"/>
  <c r="T190" i="9" s="1"/>
  <c r="AA190" i="9" s="1"/>
  <c r="AF461" i="9"/>
  <c r="T461" i="9" s="1"/>
  <c r="AA461" i="9" s="1"/>
  <c r="AF202" i="9"/>
  <c r="T202" i="9" s="1"/>
  <c r="AA202" i="9" s="1"/>
  <c r="AF470" i="9"/>
  <c r="T470" i="9" s="1"/>
  <c r="AA470" i="9" s="1"/>
  <c r="AF316" i="9"/>
  <c r="T316" i="9" s="1"/>
  <c r="AA316" i="9" s="1"/>
  <c r="AF70" i="9"/>
  <c r="T70" i="9" s="1"/>
  <c r="AA70" i="9" s="1"/>
  <c r="AF242" i="9"/>
  <c r="T242" i="9" s="1"/>
  <c r="AA242" i="9" s="1"/>
  <c r="AF458" i="9"/>
  <c r="T458" i="9" s="1"/>
  <c r="AA458" i="9" s="1"/>
  <c r="AF265" i="9"/>
  <c r="T265" i="9" s="1"/>
  <c r="AA265" i="9" s="1"/>
  <c r="AF117" i="9"/>
  <c r="T117" i="9" s="1"/>
  <c r="AA117" i="9" s="1"/>
  <c r="AF156" i="9"/>
  <c r="T156" i="9" s="1"/>
  <c r="AA156" i="9" s="1"/>
  <c r="AF526" i="9"/>
  <c r="T526" i="9" s="1"/>
  <c r="AA526" i="9" s="1"/>
  <c r="AF213" i="9"/>
  <c r="T213" i="9" s="1"/>
  <c r="AA213" i="9" s="1"/>
  <c r="AF535" i="9"/>
  <c r="T535" i="9" s="1"/>
  <c r="AA535" i="9" s="1"/>
  <c r="S232" i="9"/>
  <c r="B232" i="9" s="1"/>
  <c r="S124" i="9"/>
  <c r="B124" i="9" s="1"/>
  <c r="S463" i="9"/>
  <c r="B463" i="9" s="1"/>
  <c r="S274" i="9"/>
  <c r="B274" i="9" s="1"/>
  <c r="S101" i="9"/>
  <c r="B101" i="9" s="1"/>
  <c r="S143" i="9"/>
  <c r="B143" i="9" s="1"/>
  <c r="S400" i="9"/>
  <c r="B400" i="9" s="1"/>
  <c r="S360" i="9"/>
  <c r="B360" i="9" s="1"/>
  <c r="S282" i="9"/>
  <c r="B282" i="9" s="1"/>
  <c r="S305" i="9"/>
  <c r="B305" i="9" s="1"/>
  <c r="S82" i="9"/>
  <c r="B82" i="9" s="1"/>
  <c r="S119" i="9"/>
  <c r="B119" i="9" s="1"/>
  <c r="S235" i="9"/>
  <c r="B235" i="9" s="1"/>
  <c r="S484" i="9"/>
  <c r="B484" i="9" s="1"/>
  <c r="S76" i="9"/>
  <c r="B76" i="9" s="1"/>
  <c r="S444" i="9"/>
  <c r="B444" i="9" s="1"/>
  <c r="S498" i="9"/>
  <c r="B498" i="9" s="1"/>
  <c r="S517" i="9"/>
  <c r="B517" i="9" s="1"/>
  <c r="S434" i="9"/>
  <c r="B434" i="9" s="1"/>
  <c r="S350" i="9"/>
  <c r="B350" i="9" s="1"/>
  <c r="S426" i="9"/>
  <c r="B426" i="9" s="1"/>
  <c r="S182" i="9"/>
  <c r="B182" i="9" s="1"/>
  <c r="S307" i="9"/>
  <c r="B307" i="9" s="1"/>
  <c r="S314" i="9"/>
  <c r="B314" i="9" s="1"/>
  <c r="S210" i="9"/>
  <c r="B210" i="9" s="1"/>
  <c r="S183" i="9"/>
  <c r="B183" i="9" s="1"/>
  <c r="S551" i="9"/>
  <c r="B551" i="9" s="1"/>
  <c r="S375" i="9"/>
  <c r="B375" i="9" s="1"/>
  <c r="S398" i="9"/>
  <c r="B398" i="9" s="1"/>
  <c r="S267" i="9"/>
  <c r="B267" i="9" s="1"/>
  <c r="S304" i="9"/>
  <c r="B304" i="9" s="1"/>
  <c r="S175" i="9"/>
  <c r="B175" i="9" s="1"/>
  <c r="S473" i="9"/>
  <c r="B473" i="9" s="1"/>
  <c r="S216" i="9"/>
  <c r="B216" i="9" s="1"/>
  <c r="S251" i="9"/>
  <c r="B251" i="9" s="1"/>
  <c r="S320" i="9"/>
  <c r="B320" i="9" s="1"/>
  <c r="S263" i="9"/>
  <c r="B263" i="9" s="1"/>
  <c r="S382" i="9"/>
  <c r="B382" i="9" s="1"/>
  <c r="S58" i="9"/>
  <c r="B58" i="9" s="1"/>
  <c r="S296" i="9"/>
  <c r="B296" i="9" s="1"/>
  <c r="S365" i="9"/>
  <c r="B365" i="9" s="1"/>
  <c r="S256" i="9"/>
  <c r="B256" i="9" s="1"/>
  <c r="S402" i="9"/>
  <c r="B402" i="9" s="1"/>
  <c r="S62" i="9"/>
  <c r="B62" i="9" s="1"/>
  <c r="S187" i="9"/>
  <c r="B187" i="9" s="1"/>
  <c r="S401" i="9"/>
  <c r="B401" i="9" s="1"/>
  <c r="S501" i="9"/>
  <c r="B501" i="9" s="1"/>
  <c r="S290" i="9"/>
  <c r="B290" i="9" s="1"/>
  <c r="S74" i="9"/>
  <c r="B74" i="9" s="1"/>
  <c r="S457" i="9"/>
  <c r="B457" i="9" s="1"/>
  <c r="S506" i="9"/>
  <c r="B506" i="9" s="1"/>
  <c r="S487" i="9"/>
  <c r="B487" i="9" s="1"/>
  <c r="S428" i="9"/>
  <c r="B428" i="9" s="1"/>
  <c r="S77" i="9"/>
  <c r="B77" i="9" s="1"/>
  <c r="S122" i="9"/>
  <c r="B122" i="9" s="1"/>
  <c r="S433" i="9"/>
  <c r="B433" i="9" s="1"/>
  <c r="S260" i="9"/>
  <c r="B260" i="9" s="1"/>
  <c r="S340" i="9"/>
  <c r="B340" i="9" s="1"/>
  <c r="S367" i="9"/>
  <c r="B367" i="9" s="1"/>
  <c r="S373" i="9"/>
  <c r="B373" i="9" s="1"/>
  <c r="S133" i="9"/>
  <c r="B133" i="9" s="1"/>
  <c r="S142" i="9"/>
  <c r="B142" i="9" s="1"/>
  <c r="S425" i="9"/>
  <c r="B425" i="9" s="1"/>
  <c r="S215" i="9"/>
  <c r="B215" i="9" s="1"/>
  <c r="S505" i="9"/>
  <c r="B505" i="9" s="1"/>
  <c r="S337" i="9"/>
  <c r="B337" i="9" s="1"/>
  <c r="S518" i="9"/>
  <c r="B518" i="9" s="1"/>
  <c r="S496" i="9"/>
  <c r="B496" i="9" s="1"/>
  <c r="S390" i="9"/>
  <c r="B390" i="9" s="1"/>
  <c r="S507" i="9"/>
  <c r="B507" i="9" s="1"/>
  <c r="S86" i="9"/>
  <c r="B86" i="9" s="1"/>
  <c r="S88" i="9"/>
  <c r="B88" i="9" s="1"/>
  <c r="S378" i="9"/>
  <c r="B378" i="9" s="1"/>
  <c r="S467" i="9"/>
  <c r="B467" i="9" s="1"/>
  <c r="S437" i="9"/>
  <c r="B437" i="9" s="1"/>
  <c r="S287" i="9"/>
  <c r="B287" i="9" s="1"/>
  <c r="S201" i="9"/>
  <c r="B201" i="9" s="1"/>
  <c r="S165" i="9"/>
  <c r="B165" i="9" s="1"/>
  <c r="S514" i="9"/>
  <c r="B514" i="9" s="1"/>
  <c r="S107" i="9"/>
  <c r="B107" i="9" s="1"/>
  <c r="S446" i="9"/>
  <c r="B446" i="9" s="1"/>
  <c r="S534" i="9"/>
  <c r="B534" i="9" s="1"/>
  <c r="S536" i="9"/>
  <c r="B536" i="9" s="1"/>
  <c r="S139" i="9"/>
  <c r="B139" i="9" s="1"/>
  <c r="S277" i="9"/>
  <c r="B277" i="9" s="1"/>
  <c r="S96" i="9"/>
  <c r="B96" i="9" s="1"/>
  <c r="S343" i="9"/>
  <c r="B343" i="9" s="1"/>
  <c r="S118" i="9"/>
  <c r="B118" i="9" s="1"/>
  <c r="S259" i="9"/>
  <c r="B259" i="9" s="1"/>
  <c r="S491" i="9"/>
  <c r="B491" i="9" s="1"/>
  <c r="S295" i="9"/>
  <c r="B295" i="9" s="1"/>
  <c r="S464" i="9"/>
  <c r="B464" i="9" s="1"/>
  <c r="S308" i="9"/>
  <c r="B308" i="9" s="1"/>
  <c r="S541" i="9"/>
  <c r="B541" i="9" s="1"/>
  <c r="S243" i="9"/>
  <c r="B243" i="9" s="1"/>
  <c r="S407" i="9"/>
  <c r="B407" i="9" s="1"/>
  <c r="S157" i="9"/>
  <c r="B157" i="9" s="1"/>
  <c r="S146" i="9"/>
  <c r="B146" i="9" s="1"/>
  <c r="S231" i="9"/>
  <c r="B231" i="9" s="1"/>
  <c r="S84" i="9"/>
  <c r="B84" i="9" s="1"/>
  <c r="S208" i="9"/>
  <c r="B208" i="9" s="1"/>
  <c r="S489" i="9"/>
  <c r="B489" i="9" s="1"/>
  <c r="S83" i="9"/>
  <c r="B83" i="9" s="1"/>
  <c r="S92" i="9"/>
  <c r="B92" i="9" s="1"/>
  <c r="S171" i="9"/>
  <c r="B171" i="9" s="1"/>
  <c r="S273" i="9"/>
  <c r="B273" i="9" s="1"/>
  <c r="S529" i="9"/>
  <c r="B529" i="9" s="1"/>
  <c r="S325" i="9"/>
  <c r="B325" i="9" s="1"/>
  <c r="S338" i="9"/>
  <c r="B338" i="9" s="1"/>
  <c r="S311" i="9"/>
  <c r="B311" i="9" s="1"/>
  <c r="S509" i="9"/>
  <c r="B509" i="9" s="1"/>
  <c r="S404" i="9"/>
  <c r="B404" i="9" s="1"/>
  <c r="S191" i="9"/>
  <c r="B191" i="9" s="1"/>
  <c r="S431" i="9"/>
  <c r="B431" i="9" s="1"/>
  <c r="S356" i="9"/>
  <c r="B356" i="9" s="1"/>
  <c r="S366" i="9"/>
  <c r="B366" i="9" s="1"/>
  <c r="S516" i="9"/>
  <c r="B516" i="9" s="1"/>
  <c r="S276" i="9"/>
  <c r="B276" i="9" s="1"/>
  <c r="S471" i="9"/>
  <c r="B471" i="9" s="1"/>
  <c r="S114" i="9"/>
  <c r="B114" i="9" s="1"/>
  <c r="S164" i="9"/>
  <c r="B164" i="9" s="1"/>
  <c r="S523" i="9"/>
  <c r="B523" i="9" s="1"/>
  <c r="S504" i="9"/>
  <c r="B504" i="9" s="1"/>
  <c r="S177" i="9"/>
  <c r="B177" i="9" s="1"/>
  <c r="S315" i="9"/>
  <c r="B315" i="9" s="1"/>
  <c r="S59" i="9"/>
  <c r="B59" i="9" s="1"/>
  <c r="S417" i="9"/>
  <c r="B417" i="9" s="1"/>
  <c r="S123" i="9"/>
  <c r="B123" i="9" s="1"/>
  <c r="S80" i="9"/>
  <c r="B80" i="9" s="1"/>
  <c r="S429" i="9"/>
  <c r="B429" i="9" s="1"/>
  <c r="S352" i="9"/>
  <c r="B352" i="9" s="1"/>
  <c r="S520" i="9"/>
  <c r="B520" i="9" s="1"/>
  <c r="S73" i="9"/>
  <c r="B73" i="9" s="1"/>
  <c r="S443" i="9"/>
  <c r="B443" i="9" s="1"/>
  <c r="S155" i="9"/>
  <c r="B155" i="9" s="1"/>
  <c r="S380" i="9"/>
  <c r="B380" i="9" s="1"/>
  <c r="S396" i="9"/>
  <c r="B396" i="9" s="1"/>
  <c r="S456" i="9"/>
  <c r="B456" i="9" s="1"/>
  <c r="S261" i="9"/>
  <c r="B261" i="9" s="1"/>
  <c r="S368" i="9"/>
  <c r="B368" i="9" s="1"/>
  <c r="S449" i="9"/>
  <c r="B449" i="9" s="1"/>
  <c r="S275" i="9"/>
  <c r="B275" i="9" s="1"/>
  <c r="S418" i="9"/>
  <c r="B418" i="9" s="1"/>
  <c r="S94" i="9"/>
  <c r="B94" i="9" s="1"/>
  <c r="S528" i="9"/>
  <c r="B528" i="9" s="1"/>
  <c r="S479" i="9"/>
  <c r="B479" i="9" s="1"/>
  <c r="S332" i="9"/>
  <c r="B332" i="9" s="1"/>
  <c r="S242" i="9"/>
  <c r="B242" i="9" s="1"/>
  <c r="S453" i="9"/>
  <c r="B453" i="9" s="1"/>
  <c r="S145" i="9"/>
  <c r="B145" i="9" s="1"/>
  <c r="S81" i="9"/>
  <c r="B81" i="9" s="1"/>
  <c r="S252" i="9"/>
  <c r="B252" i="9" s="1"/>
  <c r="S112" i="9"/>
  <c r="B112" i="9" s="1"/>
  <c r="S522" i="9"/>
  <c r="B522" i="9" s="1"/>
  <c r="S451" i="9"/>
  <c r="B451" i="9" s="1"/>
  <c r="S127" i="9"/>
  <c r="B127" i="9" s="1"/>
  <c r="S185" i="9"/>
  <c r="B185" i="9" s="1"/>
  <c r="S330" i="9"/>
  <c r="B330" i="9" s="1"/>
  <c r="S461" i="9"/>
  <c r="B461" i="9" s="1"/>
  <c r="S90" i="9"/>
  <c r="B90" i="9" s="1"/>
  <c r="S549" i="9"/>
  <c r="B549" i="9" s="1"/>
  <c r="S180" i="9"/>
  <c r="B180" i="9" s="1"/>
  <c r="S219" i="9"/>
  <c r="B219" i="9" s="1"/>
  <c r="S435" i="9"/>
  <c r="B435" i="9" s="1"/>
  <c r="S346" i="9"/>
  <c r="B346" i="9" s="1"/>
  <c r="S217" i="9"/>
  <c r="B217" i="9" s="1"/>
  <c r="S527" i="9"/>
  <c r="B527" i="9" s="1"/>
  <c r="S283" i="9"/>
  <c r="B283" i="9" s="1"/>
  <c r="S192" i="9"/>
  <c r="B192" i="9" s="1"/>
  <c r="S319" i="9"/>
  <c r="B319" i="9" s="1"/>
  <c r="S328" i="9"/>
  <c r="B328" i="9" s="1"/>
  <c r="S395" i="9"/>
  <c r="B395" i="9" s="1"/>
  <c r="S272" i="9"/>
  <c r="B272" i="9" s="1"/>
  <c r="S485" i="9"/>
  <c r="B485" i="9" s="1"/>
  <c r="S391" i="9"/>
  <c r="B391" i="9" s="1"/>
  <c r="S399" i="9"/>
  <c r="B399" i="9" s="1"/>
  <c r="S221" i="9"/>
  <c r="B221" i="9" s="1"/>
  <c r="S250" i="9"/>
  <c r="B250" i="9" s="1"/>
  <c r="S531" i="9"/>
  <c r="B531" i="9" s="1"/>
  <c r="S423" i="9"/>
  <c r="B423" i="9" s="1"/>
  <c r="S511" i="9"/>
  <c r="B511" i="9" s="1"/>
  <c r="S270" i="9"/>
  <c r="B270" i="9" s="1"/>
  <c r="S408" i="9"/>
  <c r="B408" i="9" s="1"/>
  <c r="S362" i="9"/>
  <c r="B362" i="9" s="1"/>
  <c r="S226" i="9"/>
  <c r="B226" i="9" s="1"/>
  <c r="S266" i="9"/>
  <c r="B266" i="9" s="1"/>
  <c r="S414" i="9"/>
  <c r="B414" i="9" s="1"/>
  <c r="S254" i="9"/>
  <c r="B254" i="9" s="1"/>
  <c r="S262" i="9"/>
  <c r="B262" i="9" s="1"/>
  <c r="S333" i="9"/>
  <c r="B333" i="9" s="1"/>
  <c r="S129" i="9"/>
  <c r="B129" i="9" s="1"/>
  <c r="S279" i="9"/>
  <c r="B279" i="9" s="1"/>
  <c r="S512" i="9"/>
  <c r="B512" i="9" s="1"/>
  <c r="S199" i="9"/>
  <c r="B199" i="9" s="1"/>
  <c r="S211" i="9"/>
  <c r="B211" i="9" s="1"/>
  <c r="S200" i="9"/>
  <c r="B200" i="9" s="1"/>
  <c r="S153" i="9"/>
  <c r="B153" i="9" s="1"/>
  <c r="S292" i="9"/>
  <c r="B292" i="9" s="1"/>
  <c r="S306" i="9"/>
  <c r="B306" i="9" s="1"/>
  <c r="S206" i="9"/>
  <c r="B206" i="9" s="1"/>
  <c r="S159" i="9"/>
  <c r="B159" i="9" s="1"/>
  <c r="S345" i="9"/>
  <c r="B345" i="9" s="1"/>
  <c r="S204" i="9"/>
  <c r="B204" i="9" s="1"/>
  <c r="S411" i="9"/>
  <c r="B411" i="9" s="1"/>
  <c r="S348" i="9"/>
  <c r="B348" i="9" s="1"/>
  <c r="S481" i="9"/>
  <c r="B481" i="9" s="1"/>
  <c r="S397" i="9"/>
  <c r="B397" i="9" s="1"/>
  <c r="S193" i="9"/>
  <c r="B193" i="9" s="1"/>
  <c r="S291" i="9"/>
  <c r="B291" i="9" s="1"/>
  <c r="S494" i="9"/>
  <c r="B494" i="9" s="1"/>
  <c r="S532" i="9"/>
  <c r="B532" i="9" s="1"/>
  <c r="S548" i="9"/>
  <c r="B548" i="9" s="1"/>
  <c r="S316" i="9"/>
  <c r="B316" i="9" s="1"/>
  <c r="S190" i="9"/>
  <c r="B190" i="9" s="1"/>
  <c r="S542" i="9"/>
  <c r="B542" i="9" s="1"/>
  <c r="S381" i="9"/>
  <c r="B381" i="9" s="1"/>
  <c r="S63" i="9"/>
  <c r="B63" i="9" s="1"/>
  <c r="S91" i="9"/>
  <c r="B91" i="9" s="1"/>
  <c r="S87" i="9"/>
  <c r="B87" i="9" s="1"/>
  <c r="S194" i="9"/>
  <c r="B194" i="9" s="1"/>
  <c r="S458" i="9"/>
  <c r="B458" i="9" s="1"/>
  <c r="S248" i="9"/>
  <c r="B248" i="9" s="1"/>
  <c r="S126" i="9"/>
  <c r="B126" i="9" s="1"/>
  <c r="S503" i="9"/>
  <c r="B503" i="9" s="1"/>
  <c r="S341" i="9"/>
  <c r="B341" i="9" s="1"/>
  <c r="S111" i="9"/>
  <c r="B111" i="9" s="1"/>
  <c r="S521" i="9"/>
  <c r="B521" i="9" s="1"/>
  <c r="S100" i="9"/>
  <c r="B100" i="9" s="1"/>
  <c r="S227" i="9"/>
  <c r="B227" i="9" s="1"/>
  <c r="S136" i="9"/>
  <c r="B136" i="9" s="1"/>
  <c r="S500" i="9"/>
  <c r="B500" i="9" s="1"/>
  <c r="S207" i="9"/>
  <c r="B207" i="9" s="1"/>
  <c r="S246" i="9"/>
  <c r="B246" i="9" s="1"/>
  <c r="S70" i="9"/>
  <c r="B70" i="9" s="1"/>
  <c r="S156" i="9"/>
  <c r="B156" i="9" s="1"/>
  <c r="S447" i="9"/>
  <c r="B447" i="9" s="1"/>
  <c r="S93" i="9"/>
  <c r="B93" i="9" s="1"/>
  <c r="S223" i="9"/>
  <c r="B223" i="9" s="1"/>
  <c r="S546" i="9"/>
  <c r="B546" i="9" s="1"/>
  <c r="S486" i="9"/>
  <c r="B486" i="9" s="1"/>
  <c r="S178" i="9"/>
  <c r="B178" i="9" s="1"/>
  <c r="S278" i="9"/>
  <c r="B278" i="9" s="1"/>
  <c r="S470" i="9"/>
  <c r="B470" i="9" s="1"/>
  <c r="S357" i="9"/>
  <c r="B357" i="9" s="1"/>
  <c r="S169" i="9"/>
  <c r="B169" i="9" s="1"/>
  <c r="S288" i="9"/>
  <c r="B288" i="9" s="1"/>
  <c r="S116" i="9"/>
  <c r="B116" i="9" s="1"/>
  <c r="S353" i="9"/>
  <c r="B353" i="9" s="1"/>
  <c r="S240" i="9"/>
  <c r="B240" i="9" s="1"/>
  <c r="S102" i="9"/>
  <c r="B102" i="9" s="1"/>
  <c r="S269" i="9"/>
  <c r="B269" i="9" s="1"/>
  <c r="S197" i="9"/>
  <c r="B197" i="9" s="1"/>
  <c r="S363" i="9"/>
  <c r="B363" i="9" s="1"/>
  <c r="S79" i="9"/>
  <c r="B79" i="9" s="1"/>
  <c r="S138" i="9"/>
  <c r="B138" i="9" s="1"/>
  <c r="S161" i="9"/>
  <c r="B161" i="9" s="1"/>
  <c r="S450" i="9"/>
  <c r="B450" i="9" s="1"/>
  <c r="S427" i="9"/>
  <c r="B427" i="9" s="1"/>
  <c r="S303" i="9"/>
  <c r="B303" i="9" s="1"/>
  <c r="S228" i="9"/>
  <c r="B228" i="9" s="1"/>
  <c r="S317" i="9"/>
  <c r="B317" i="9" s="1"/>
  <c r="S120" i="9"/>
  <c r="B120" i="9" s="1"/>
  <c r="S265" i="9"/>
  <c r="B265" i="9" s="1"/>
  <c r="S372" i="9"/>
  <c r="B372" i="9" s="1"/>
  <c r="S148" i="9"/>
  <c r="B148" i="9" s="1"/>
  <c r="S555" i="9"/>
  <c r="B555" i="9" s="1"/>
  <c r="S324" i="9"/>
  <c r="B324" i="9" s="1"/>
  <c r="S526" i="9"/>
  <c r="B526" i="9" s="1"/>
  <c r="S412" i="9"/>
  <c r="B412" i="9" s="1"/>
  <c r="S468" i="9"/>
  <c r="B468" i="9" s="1"/>
  <c r="S202" i="9"/>
  <c r="B202" i="9" s="1"/>
  <c r="S376" i="9"/>
  <c r="B376" i="9" s="1"/>
  <c r="S476" i="9"/>
  <c r="B476" i="9" s="1"/>
  <c r="S109" i="9"/>
  <c r="B109" i="9" s="1"/>
  <c r="S162" i="9"/>
  <c r="B162" i="9" s="1"/>
  <c r="S154" i="9"/>
  <c r="B154" i="9" s="1"/>
  <c r="S198" i="9"/>
  <c r="B198" i="9" s="1"/>
  <c r="S213" i="9"/>
  <c r="B213" i="9" s="1"/>
  <c r="S301" i="9"/>
  <c r="B301" i="9" s="1"/>
  <c r="S339" i="9"/>
  <c r="B339" i="9" s="1"/>
  <c r="S394" i="9"/>
  <c r="B394" i="9" s="1"/>
  <c r="S466" i="9"/>
  <c r="B466" i="9" s="1"/>
  <c r="S117" i="9"/>
  <c r="B117" i="9" s="1"/>
  <c r="S419" i="9"/>
  <c r="B419" i="9" s="1"/>
  <c r="S535" i="9"/>
  <c r="B535" i="9" s="1"/>
  <c r="S502" i="9"/>
  <c r="B502" i="9" s="1"/>
  <c r="S421" i="9"/>
  <c r="B421" i="9" s="1"/>
  <c r="S280" i="9"/>
  <c r="B280" i="9" s="1"/>
  <c r="S135" i="9"/>
  <c r="B135" i="9" s="1"/>
  <c r="S519" i="9"/>
  <c r="B519" i="9" s="1"/>
  <c r="S264" i="9"/>
  <c r="B264" i="9" s="1"/>
  <c r="S499" i="9"/>
  <c r="B499" i="9" s="1"/>
  <c r="S69" i="9"/>
  <c r="B69" i="9" s="1"/>
  <c r="S222" i="9"/>
  <c r="B222" i="9" s="1"/>
  <c r="S312" i="9"/>
  <c r="B312" i="9" s="1"/>
  <c r="S167" i="9"/>
  <c r="B167" i="9" s="1"/>
  <c r="S105" i="9"/>
  <c r="B105" i="9" s="1"/>
  <c r="S85" i="9"/>
  <c r="B85" i="9" s="1"/>
  <c r="S181" i="9"/>
  <c r="B181" i="9" s="1"/>
  <c r="S214" i="9"/>
  <c r="B214" i="9" s="1"/>
  <c r="S151" i="9"/>
  <c r="B151" i="9" s="1"/>
  <c r="S334" i="9"/>
  <c r="B334" i="9" s="1"/>
  <c r="S244" i="9"/>
  <c r="B244" i="9" s="1"/>
  <c r="S454" i="9"/>
  <c r="B454" i="9" s="1"/>
  <c r="S95" i="9"/>
  <c r="B95" i="9" s="1"/>
  <c r="S184" i="9"/>
  <c r="B184" i="9" s="1"/>
  <c r="S103" i="9"/>
  <c r="B103" i="9" s="1"/>
  <c r="S78" i="9"/>
  <c r="B78" i="9" s="1"/>
  <c r="S212" i="9"/>
  <c r="B212" i="9" s="1"/>
  <c r="S203" i="9"/>
  <c r="B203" i="9" s="1"/>
  <c r="S284" i="9"/>
  <c r="B284" i="9" s="1"/>
  <c r="S72" i="9"/>
  <c r="B72" i="9" s="1"/>
  <c r="S342" i="9"/>
  <c r="B342" i="9" s="1"/>
  <c r="S75" i="9"/>
  <c r="B75" i="9" s="1"/>
  <c r="S370" i="9"/>
  <c r="B370" i="9" s="1"/>
  <c r="S462" i="9"/>
  <c r="B462" i="9" s="1"/>
  <c r="S326" i="9"/>
  <c r="B326" i="9" s="1"/>
  <c r="S300" i="9"/>
  <c r="B300" i="9" s="1"/>
  <c r="S160" i="9"/>
  <c r="B160" i="9" s="1"/>
  <c r="S298" i="9"/>
  <c r="B298" i="9" s="1"/>
  <c r="S355" i="9"/>
  <c r="B355" i="9" s="1"/>
  <c r="S410" i="9"/>
  <c r="B410" i="9" s="1"/>
  <c r="S383" i="9"/>
  <c r="B383" i="9" s="1"/>
  <c r="S141" i="9"/>
  <c r="B141" i="9" s="1"/>
  <c r="S413" i="9"/>
  <c r="B413" i="9" s="1"/>
  <c r="S166" i="9"/>
  <c r="B166" i="9" s="1"/>
  <c r="S430" i="9"/>
  <c r="B430" i="9" s="1"/>
  <c r="S475" i="9"/>
  <c r="B475" i="9" s="1"/>
  <c r="S241" i="9"/>
  <c r="B241" i="9" s="1"/>
  <c r="S176" i="9"/>
  <c r="B176" i="9" s="1"/>
  <c r="S495" i="9"/>
  <c r="B495" i="9" s="1"/>
  <c r="S493" i="9"/>
  <c r="B493" i="9" s="1"/>
  <c r="S322" i="9"/>
  <c r="B322" i="9" s="1"/>
  <c r="S140" i="9"/>
  <c r="B140" i="9" s="1"/>
  <c r="S538" i="9"/>
  <c r="B538" i="9" s="1"/>
  <c r="S234" i="9"/>
  <c r="B234" i="9" s="1"/>
  <c r="S237" i="9"/>
  <c r="B237" i="9" s="1"/>
  <c r="S554" i="9"/>
  <c r="B554" i="9" s="1"/>
  <c r="S409" i="9"/>
  <c r="B409" i="9" s="1"/>
  <c r="S64" i="9"/>
  <c r="B64" i="9" s="1"/>
  <c r="S556" i="9"/>
  <c r="B556" i="9" s="1"/>
  <c r="S294" i="9"/>
  <c r="B294" i="9" s="1"/>
  <c r="S540" i="9"/>
  <c r="B540" i="9" s="1"/>
  <c r="S459" i="9"/>
  <c r="B459" i="9" s="1"/>
  <c r="S389" i="9"/>
  <c r="B389" i="9" s="1"/>
  <c r="S67" i="9"/>
  <c r="B67" i="9" s="1"/>
  <c r="S313" i="9"/>
  <c r="B313" i="9" s="1"/>
  <c r="S482" i="9"/>
  <c r="B482" i="9" s="1"/>
  <c r="S189" i="9"/>
  <c r="B189" i="9" s="1"/>
  <c r="S477" i="9"/>
  <c r="B477" i="9" s="1"/>
  <c r="S230" i="9"/>
  <c r="B230" i="9" s="1"/>
  <c r="S60" i="9"/>
  <c r="B60" i="9" s="1"/>
  <c r="S492" i="9"/>
  <c r="B492" i="9" s="1"/>
  <c r="S393" i="9"/>
  <c r="B393" i="9" s="1"/>
  <c r="S336" i="9"/>
  <c r="B336" i="9" s="1"/>
  <c r="S247" i="9"/>
  <c r="B247" i="9" s="1"/>
  <c r="S445" i="9"/>
  <c r="B445" i="9" s="1"/>
  <c r="S293" i="9"/>
  <c r="B293" i="9" s="1"/>
  <c r="S130" i="9"/>
  <c r="B130" i="9" s="1"/>
  <c r="S321" i="9"/>
  <c r="B321" i="9" s="1"/>
  <c r="S438" i="9"/>
  <c r="B438" i="9" s="1"/>
  <c r="S533" i="9"/>
  <c r="B533" i="9" s="1"/>
  <c r="S347" i="9"/>
  <c r="B347" i="9" s="1"/>
  <c r="S361" i="9"/>
  <c r="B361" i="9" s="1"/>
  <c r="S66" i="9"/>
  <c r="B66" i="9" s="1"/>
  <c r="S349" i="9"/>
  <c r="B349" i="9" s="1"/>
  <c r="S147" i="9"/>
  <c r="B147" i="9" s="1"/>
  <c r="S422" i="9"/>
  <c r="B422" i="9" s="1"/>
  <c r="S455" i="9"/>
  <c r="B455" i="9" s="1"/>
  <c r="S121" i="9"/>
  <c r="B121" i="9" s="1"/>
  <c r="S128" i="9"/>
  <c r="B128" i="9" s="1"/>
  <c r="S371" i="9"/>
  <c r="B371" i="9" s="1"/>
  <c r="S539" i="9"/>
  <c r="B539" i="9" s="1"/>
  <c r="S179" i="9"/>
  <c r="B179" i="9" s="1"/>
  <c r="S310" i="9"/>
  <c r="B310" i="9" s="1"/>
  <c r="S406" i="9"/>
  <c r="B406" i="9" s="1"/>
  <c r="S125" i="9"/>
  <c r="B125" i="9" s="1"/>
  <c r="S327" i="9"/>
  <c r="B327" i="9" s="1"/>
  <c r="S436" i="9"/>
  <c r="B436" i="9" s="1"/>
  <c r="S239" i="9"/>
  <c r="B239" i="9" s="1"/>
  <c r="S537" i="9"/>
  <c r="B537" i="9" s="1"/>
  <c r="S530" i="9"/>
  <c r="B530" i="9" s="1"/>
  <c r="S71" i="9"/>
  <c r="B71" i="9" s="1"/>
  <c r="S131" i="9"/>
  <c r="B131" i="9" s="1"/>
  <c r="S257" i="9"/>
  <c r="B257" i="9" s="1"/>
  <c r="S271" i="9"/>
  <c r="B271" i="9" s="1"/>
  <c r="S68" i="9"/>
  <c r="B68" i="9" s="1"/>
  <c r="S186" i="9"/>
  <c r="B186" i="9" s="1"/>
  <c r="S513" i="9"/>
  <c r="B513" i="9" s="1"/>
  <c r="S441" i="9"/>
  <c r="B441" i="9" s="1"/>
  <c r="S170" i="9"/>
  <c r="B170" i="9" s="1"/>
  <c r="S236" i="9"/>
  <c r="B236" i="9" s="1"/>
  <c r="S299" i="9"/>
  <c r="B299" i="9" s="1"/>
  <c r="S544" i="9"/>
  <c r="B544" i="9" s="1"/>
  <c r="S344" i="9"/>
  <c r="B344" i="9" s="1"/>
  <c r="S469" i="9"/>
  <c r="B469" i="9" s="1"/>
  <c r="S108" i="9"/>
  <c r="B108" i="9" s="1"/>
  <c r="S106" i="9"/>
  <c r="B106" i="9" s="1"/>
  <c r="S424" i="9"/>
  <c r="B424" i="9" s="1"/>
  <c r="S374" i="9"/>
  <c r="B374" i="9" s="1"/>
  <c r="S385" i="9"/>
  <c r="B385" i="9" s="1"/>
  <c r="S480" i="9"/>
  <c r="B480" i="9" s="1"/>
  <c r="S474" i="9"/>
  <c r="B474" i="9" s="1"/>
  <c r="S358" i="9"/>
  <c r="B358" i="9" s="1"/>
  <c r="S364" i="9"/>
  <c r="B364" i="9" s="1"/>
  <c r="S472" i="9"/>
  <c r="B472" i="9" s="1"/>
  <c r="S150" i="9"/>
  <c r="B150" i="9" s="1"/>
  <c r="S195" i="9"/>
  <c r="B195" i="9" s="1"/>
  <c r="S384" i="9"/>
  <c r="B384" i="9" s="1"/>
  <c r="S460" i="9"/>
  <c r="B460" i="9" s="1"/>
  <c r="S218" i="9"/>
  <c r="B218" i="9" s="1"/>
  <c r="S113" i="9"/>
  <c r="B113" i="9" s="1"/>
  <c r="S420" i="9"/>
  <c r="B420" i="9" s="1"/>
  <c r="S547" i="9"/>
  <c r="B547" i="9" s="1"/>
  <c r="S152" i="9"/>
  <c r="B152" i="9" s="1"/>
  <c r="S115" i="9"/>
  <c r="B115" i="9" s="1"/>
  <c r="S432" i="9"/>
  <c r="B432" i="9" s="1"/>
  <c r="S302" i="9"/>
  <c r="B302" i="9" s="1"/>
  <c r="S258" i="9"/>
  <c r="B258" i="9" s="1"/>
  <c r="S550" i="9"/>
  <c r="B550" i="9" s="1"/>
  <c r="S379" i="9"/>
  <c r="B379" i="9" s="1"/>
  <c r="S369" i="9"/>
  <c r="B369" i="9" s="1"/>
  <c r="S359" i="9"/>
  <c r="B359" i="9" s="1"/>
  <c r="S392" i="9"/>
  <c r="B392" i="9" s="1"/>
  <c r="S61" i="9"/>
  <c r="B61" i="9" s="1"/>
  <c r="S331" i="9"/>
  <c r="B331" i="9" s="1"/>
  <c r="S497" i="9"/>
  <c r="B497" i="9" s="1"/>
  <c r="S386" i="9"/>
  <c r="B386" i="9" s="1"/>
  <c r="S440" i="9"/>
  <c r="B440" i="9" s="1"/>
  <c r="S405" i="9"/>
  <c r="B405" i="9" s="1"/>
  <c r="S465" i="9"/>
  <c r="B465" i="9" s="1"/>
  <c r="S329" i="9"/>
  <c r="B329" i="9" s="1"/>
  <c r="S285" i="9"/>
  <c r="B285" i="9" s="1"/>
  <c r="S188" i="9"/>
  <c r="B188" i="9" s="1"/>
  <c r="S245" i="9"/>
  <c r="B245" i="9" s="1"/>
  <c r="S553" i="9"/>
  <c r="B553" i="9" s="1"/>
  <c r="S196" i="9"/>
  <c r="B196" i="9" s="1"/>
  <c r="S253" i="9"/>
  <c r="B253" i="9" s="1"/>
  <c r="S543" i="9"/>
  <c r="B543" i="9" s="1"/>
  <c r="S545" i="9"/>
  <c r="B545" i="9" s="1"/>
  <c r="S134" i="9"/>
  <c r="B134" i="9" s="1"/>
  <c r="S351" i="9"/>
  <c r="B351" i="9" s="1"/>
  <c r="S354" i="9"/>
  <c r="B354" i="9" s="1"/>
  <c r="S97" i="9"/>
  <c r="B97" i="9" s="1"/>
  <c r="S335" i="9"/>
  <c r="B335" i="9" s="1"/>
  <c r="S99" i="9"/>
  <c r="B99" i="9" s="1"/>
  <c r="S377" i="9"/>
  <c r="B377" i="9" s="1"/>
  <c r="S98" i="9"/>
  <c r="B98" i="9" s="1"/>
  <c r="S289" i="9"/>
  <c r="B289" i="9" s="1"/>
  <c r="S205" i="9"/>
  <c r="B205" i="9" s="1"/>
  <c r="S249" i="9"/>
  <c r="B249" i="9" s="1"/>
  <c r="S525" i="9"/>
  <c r="B525" i="9" s="1"/>
  <c r="S89" i="9"/>
  <c r="B89" i="9" s="1"/>
  <c r="S224" i="9"/>
  <c r="B224" i="9" s="1"/>
  <c r="S403" i="9"/>
  <c r="B403" i="9" s="1"/>
  <c r="S163" i="9"/>
  <c r="B163" i="9" s="1"/>
  <c r="S483" i="9"/>
  <c r="B483" i="9" s="1"/>
  <c r="S220" i="9"/>
  <c r="B220" i="9" s="1"/>
  <c r="S158" i="9"/>
  <c r="B158" i="9" s="1"/>
  <c r="S174" i="9"/>
  <c r="B174" i="9" s="1"/>
  <c r="S209" i="9"/>
  <c r="B209" i="9" s="1"/>
  <c r="AF448" i="9"/>
  <c r="AE448" i="9"/>
  <c r="L448" i="9" s="1"/>
  <c r="AF93" i="9"/>
  <c r="T93" i="9" s="1"/>
  <c r="AA93" i="9" s="1"/>
  <c r="AF252" i="9"/>
  <c r="T252" i="9" s="1"/>
  <c r="AA252" i="9" s="1"/>
  <c r="AF344" i="9"/>
  <c r="T344" i="9" s="1"/>
  <c r="AA344" i="9" s="1"/>
  <c r="AF311" i="9"/>
  <c r="T311" i="9" s="1"/>
  <c r="AA311" i="9" s="1"/>
  <c r="AF485" i="9"/>
  <c r="T485" i="9" s="1"/>
  <c r="AA485" i="9" s="1"/>
  <c r="S149" i="9"/>
  <c r="B149" i="9" s="1"/>
  <c r="S442" i="9"/>
  <c r="B442" i="9" s="1"/>
  <c r="S510" i="9"/>
  <c r="B510" i="9" s="1"/>
  <c r="S524" i="9"/>
  <c r="B524" i="9" s="1"/>
  <c r="S268" i="9"/>
  <c r="B268" i="9" s="1"/>
  <c r="S255" i="9"/>
  <c r="B255" i="9" s="1"/>
  <c r="S233" i="9"/>
  <c r="B233" i="9" s="1"/>
  <c r="S286" i="9"/>
  <c r="B286" i="9" s="1"/>
  <c r="S478" i="9"/>
  <c r="B478" i="9" s="1"/>
  <c r="S508" i="9"/>
  <c r="B508" i="9" s="1"/>
  <c r="S297" i="9"/>
  <c r="B297" i="9" s="1"/>
  <c r="S318" i="9"/>
  <c r="B318" i="9" s="1"/>
  <c r="S309" i="9"/>
  <c r="B309" i="9" s="1"/>
  <c r="S172" i="9"/>
  <c r="B172" i="9" s="1"/>
  <c r="S415" i="9"/>
  <c r="B415" i="9" s="1"/>
  <c r="S281" i="9"/>
  <c r="B281" i="9" s="1"/>
  <c r="S65" i="9"/>
  <c r="B65" i="9" s="1"/>
  <c r="S557" i="9"/>
  <c r="B557" i="9" s="1"/>
  <c r="S173" i="9"/>
  <c r="B173" i="9" s="1"/>
  <c r="S552" i="9"/>
  <c r="B552" i="9" s="1"/>
  <c r="S488" i="9"/>
  <c r="B488" i="9" s="1"/>
  <c r="S168" i="9"/>
  <c r="B168" i="9" s="1"/>
  <c r="S104" i="9"/>
  <c r="B104" i="9" s="1"/>
  <c r="S137" i="9"/>
  <c r="B137" i="9" s="1"/>
  <c r="S238" i="9"/>
  <c r="B238" i="9" s="1"/>
  <c r="S110" i="9"/>
  <c r="B110" i="9" s="1"/>
  <c r="S452" i="9"/>
  <c r="B452" i="9" s="1"/>
  <c r="S388" i="9"/>
  <c r="B388" i="9" s="1"/>
  <c r="S132" i="9"/>
  <c r="B132" i="9" s="1"/>
  <c r="S439" i="9"/>
  <c r="B439" i="9" s="1"/>
  <c r="S490" i="9"/>
  <c r="B490" i="9" s="1"/>
  <c r="S225" i="9"/>
  <c r="B225" i="9" s="1"/>
  <c r="S144" i="9"/>
  <c r="B144" i="9" s="1"/>
  <c r="S515" i="9"/>
  <c r="B515" i="9" s="1"/>
  <c r="S387" i="9"/>
  <c r="B387" i="9" s="1"/>
  <c r="S323" i="9"/>
  <c r="B323" i="9" s="1"/>
  <c r="AF259" i="9"/>
  <c r="T259" i="9" s="1"/>
  <c r="AA259" i="9" s="1"/>
  <c r="AF428" i="9"/>
  <c r="T428" i="9" s="1"/>
  <c r="AA428" i="9" s="1"/>
  <c r="AF401" i="9"/>
  <c r="T401" i="9" s="1"/>
  <c r="AA401" i="9" s="1"/>
  <c r="AF457" i="9"/>
  <c r="T457" i="9" s="1"/>
  <c r="AA457" i="9" s="1"/>
  <c r="AF536" i="9"/>
  <c r="T536" i="9" s="1"/>
  <c r="AA536" i="9" s="1"/>
  <c r="AF373" i="9"/>
  <c r="T373" i="9" s="1"/>
  <c r="AA373" i="9" s="1"/>
  <c r="AF437" i="9"/>
  <c r="T437" i="9" s="1"/>
  <c r="AA437" i="9" s="1"/>
  <c r="AF256" i="9"/>
  <c r="T256" i="9" s="1"/>
  <c r="AA256" i="9" s="1"/>
  <c r="AF504" i="9"/>
  <c r="T504" i="9" s="1"/>
  <c r="AA504" i="9" s="1"/>
  <c r="AF352" i="9"/>
  <c r="T352" i="9" s="1"/>
  <c r="AA352" i="9" s="1"/>
  <c r="AF142" i="9"/>
  <c r="T142" i="9" s="1"/>
  <c r="AA142" i="9" s="1"/>
  <c r="AF290" i="9"/>
  <c r="T290" i="9" s="1"/>
  <c r="AA290" i="9" s="1"/>
  <c r="AF431" i="9"/>
  <c r="T431" i="9" s="1"/>
  <c r="AA431" i="9" s="1"/>
  <c r="AF177" i="9"/>
  <c r="T177" i="9" s="1"/>
  <c r="AA177" i="9" s="1"/>
  <c r="AF296" i="9"/>
  <c r="T296" i="9" s="1"/>
  <c r="AA296" i="9" s="1"/>
  <c r="AF215" i="9"/>
  <c r="T215" i="9" s="1"/>
  <c r="AA215" i="9" s="1"/>
  <c r="AF157" i="9"/>
  <c r="T157" i="9" s="1"/>
  <c r="AA157" i="9" s="1"/>
  <c r="AF277" i="9"/>
  <c r="T277" i="9" s="1"/>
  <c r="AA277" i="9" s="1"/>
  <c r="AF287" i="9"/>
  <c r="T287" i="9" s="1"/>
  <c r="AA287" i="9" s="1"/>
  <c r="AF73" i="9"/>
  <c r="T73" i="9" s="1"/>
  <c r="AA73" i="9" s="1"/>
  <c r="AF146" i="9"/>
  <c r="T146" i="9" s="1"/>
  <c r="AA146" i="9" s="1"/>
  <c r="AF390" i="9"/>
  <c r="T390" i="9" s="1"/>
  <c r="AA390" i="9" s="1"/>
  <c r="AF83" i="9"/>
  <c r="T83" i="9" s="1"/>
  <c r="AA83" i="9" s="1"/>
  <c r="AF92" i="9"/>
  <c r="T92" i="9" s="1"/>
  <c r="AA92" i="9" s="1"/>
  <c r="AF58" i="9"/>
  <c r="T58" i="9" s="1"/>
  <c r="AA58" i="9" s="1"/>
  <c r="AF343" i="9"/>
  <c r="T343" i="9" s="1"/>
  <c r="AA343" i="9" s="1"/>
  <c r="AF96" i="9"/>
  <c r="T96" i="9" s="1"/>
  <c r="AA96" i="9" s="1"/>
  <c r="AF425" i="9"/>
  <c r="T425" i="9" s="1"/>
  <c r="AA425" i="9" s="1"/>
  <c r="AF278" i="9"/>
  <c r="T278" i="9" s="1"/>
  <c r="AA278" i="9" s="1"/>
  <c r="AF541" i="9"/>
  <c r="T541" i="9" s="1"/>
  <c r="AA541" i="9" s="1"/>
  <c r="AF546" i="9"/>
  <c r="T546" i="9" s="1"/>
  <c r="AA546" i="9" s="1"/>
  <c r="AF131" i="9"/>
  <c r="T131" i="9" s="1"/>
  <c r="AA131" i="9" s="1"/>
  <c r="AF274" i="9"/>
  <c r="T274" i="9" s="1"/>
  <c r="AA274" i="9" s="1"/>
  <c r="AF288" i="9"/>
  <c r="T288" i="9" s="1"/>
  <c r="AA288" i="9" s="1"/>
  <c r="AF493" i="9"/>
  <c r="T493" i="9" s="1"/>
  <c r="AA493" i="9" s="1"/>
  <c r="AF111" i="9"/>
  <c r="T111" i="9" s="1"/>
  <c r="AA111" i="9" s="1"/>
  <c r="AF416" i="9"/>
  <c r="AE416" i="9"/>
  <c r="L416" i="9" s="1"/>
  <c r="AF185" i="9"/>
  <c r="T185" i="9" s="1"/>
  <c r="AA185" i="9" s="1"/>
  <c r="AF542" i="9"/>
  <c r="T542" i="9" s="1"/>
  <c r="AA542" i="9" s="1"/>
  <c r="AF527" i="9"/>
  <c r="T527" i="9" s="1"/>
  <c r="AA527" i="9" s="1"/>
  <c r="AF446" i="9"/>
  <c r="T446" i="9" s="1"/>
  <c r="AA446" i="9" s="1"/>
  <c r="AF116" i="9"/>
  <c r="T116" i="9" s="1"/>
  <c r="AA116" i="9" s="1"/>
  <c r="AF330" i="9"/>
  <c r="T330" i="9" s="1"/>
  <c r="AA330" i="9" s="1"/>
  <c r="AF188" i="9"/>
  <c r="T188" i="9" s="1"/>
  <c r="AA188" i="9" s="1"/>
  <c r="AF74" i="9"/>
  <c r="T74" i="9" s="1"/>
  <c r="AA74" i="9" s="1"/>
  <c r="AF165" i="9"/>
  <c r="T165" i="9" s="1"/>
  <c r="AA165" i="9" s="1"/>
  <c r="AF144" i="9"/>
  <c r="T144" i="9" s="1"/>
  <c r="AA144" i="9" s="1"/>
  <c r="AF229" i="9"/>
  <c r="AE229" i="9"/>
  <c r="L229" i="9" s="1"/>
  <c r="AF315" i="9"/>
  <c r="T315" i="9" s="1"/>
  <c r="AA315" i="9" s="1"/>
  <c r="AF356" i="9"/>
  <c r="T356" i="9" s="1"/>
  <c r="AA356" i="9" s="1"/>
  <c r="AF404" i="9"/>
  <c r="T404" i="9" s="1"/>
  <c r="AA404" i="9" s="1"/>
  <c r="AF518" i="9"/>
  <c r="T518" i="9" s="1"/>
  <c r="AA518" i="9" s="1"/>
  <c r="AF365" i="9"/>
  <c r="T365" i="9" s="1"/>
  <c r="AA365" i="9" s="1"/>
  <c r="AF516" i="9"/>
  <c r="T516" i="9" s="1"/>
  <c r="AA516" i="9" s="1"/>
  <c r="AF133" i="9"/>
  <c r="T133" i="9" s="1"/>
  <c r="AA133" i="9" s="1"/>
  <c r="AF417" i="9"/>
  <c r="T417" i="9" s="1"/>
  <c r="AA417" i="9" s="1"/>
  <c r="AF366" i="9"/>
  <c r="T366" i="9" s="1"/>
  <c r="AA366" i="9" s="1"/>
  <c r="AF77" i="9"/>
  <c r="T77" i="9" s="1"/>
  <c r="AA77" i="9" s="1"/>
  <c r="AF260" i="9"/>
  <c r="T260" i="9" s="1"/>
  <c r="AA260" i="9" s="1"/>
  <c r="AF118" i="9"/>
  <c r="T118" i="9" s="1"/>
  <c r="AA118" i="9" s="1"/>
  <c r="AF308" i="9"/>
  <c r="T308" i="9" s="1"/>
  <c r="AA308" i="9" s="1"/>
  <c r="AF273" i="9"/>
  <c r="T273" i="9" s="1"/>
  <c r="AA273" i="9" s="1"/>
  <c r="AF367" i="9"/>
  <c r="T367" i="9" s="1"/>
  <c r="AA367" i="9" s="1"/>
  <c r="AF88" i="9"/>
  <c r="T88" i="9" s="1"/>
  <c r="AA88" i="9" s="1"/>
  <c r="AF337" i="9"/>
  <c r="T337" i="9" s="1"/>
  <c r="AA337" i="9" s="1"/>
  <c r="AF201" i="9"/>
  <c r="T201" i="9" s="1"/>
  <c r="AA201" i="9" s="1"/>
  <c r="AF514" i="9"/>
  <c r="T514" i="9" s="1"/>
  <c r="AA514" i="9" s="1"/>
  <c r="AF489" i="9"/>
  <c r="T489" i="9" s="1"/>
  <c r="AA489" i="9" s="1"/>
  <c r="AF303" i="9"/>
  <c r="T303" i="9" s="1"/>
  <c r="AA303" i="9" s="1"/>
  <c r="AF322" i="9"/>
  <c r="T322" i="9" s="1"/>
  <c r="AA322" i="9" s="1"/>
  <c r="AF474" i="9"/>
  <c r="T474" i="9" s="1"/>
  <c r="AA474" i="9" s="1"/>
  <c r="AF463" i="9"/>
  <c r="T463" i="9" s="1"/>
  <c r="AA463" i="9" s="1"/>
  <c r="AF240" i="9"/>
  <c r="T240" i="9" s="1"/>
  <c r="AA240" i="9" s="1"/>
  <c r="AF378" i="9"/>
  <c r="T378" i="9" s="1"/>
  <c r="AA378" i="9" s="1"/>
  <c r="AF160" i="9"/>
  <c r="T160" i="9" s="1"/>
  <c r="AA160" i="9" s="1"/>
  <c r="AF271" i="9"/>
  <c r="T271" i="9" s="1"/>
  <c r="AA271" i="9" s="1"/>
  <c r="AF429" i="9"/>
  <c r="T429" i="9" s="1"/>
  <c r="AA429" i="9" s="1"/>
  <c r="AF246" i="9"/>
  <c r="T246" i="9" s="1"/>
  <c r="AA246" i="9" s="1"/>
  <c r="AF406" i="9"/>
  <c r="T406" i="9" s="1"/>
  <c r="AA406" i="9" s="1"/>
  <c r="AF196" i="9"/>
  <c r="T196" i="9" s="1"/>
  <c r="AA196" i="9" s="1"/>
  <c r="AF549" i="9"/>
  <c r="T549" i="9" s="1"/>
  <c r="AA549" i="9" s="1"/>
  <c r="AF223" i="9"/>
  <c r="T223" i="9" s="1"/>
  <c r="AA223" i="9" s="1"/>
  <c r="AF409" i="9"/>
  <c r="T409" i="9" s="1"/>
  <c r="AA409" i="9" s="1"/>
  <c r="AF251" i="9"/>
  <c r="T251" i="9" s="1"/>
  <c r="AA251" i="9" s="1"/>
  <c r="AF524" i="9"/>
  <c r="T524" i="9" s="1"/>
  <c r="AA524" i="9" s="1"/>
  <c r="AF413" i="9"/>
  <c r="T413" i="9" s="1"/>
  <c r="AA413" i="9" s="1"/>
  <c r="AF465" i="9"/>
  <c r="T465" i="9" s="1"/>
  <c r="AA465" i="9" s="1"/>
  <c r="AF438" i="9"/>
  <c r="T438" i="9" s="1"/>
  <c r="AA438" i="9" s="1"/>
  <c r="AF452" i="9"/>
  <c r="T452" i="9" s="1"/>
  <c r="AA452" i="9" s="1"/>
  <c r="AF513" i="9"/>
  <c r="T513" i="9" s="1"/>
  <c r="AA513" i="9" s="1"/>
  <c r="AB52" i="9"/>
  <c r="AF231" i="9"/>
  <c r="T231" i="9" s="1"/>
  <c r="AA231" i="9" s="1"/>
  <c r="AF402" i="9"/>
  <c r="T402" i="9" s="1"/>
  <c r="AA402" i="9" s="1"/>
  <c r="AF506" i="9"/>
  <c r="T506" i="9" s="1"/>
  <c r="AA506" i="9" s="1"/>
  <c r="AF171" i="9"/>
  <c r="T171" i="9" s="1"/>
  <c r="AA171" i="9" s="1"/>
  <c r="AF122" i="9"/>
  <c r="T122" i="9" s="1"/>
  <c r="AA122" i="9" s="1"/>
  <c r="AF471" i="9"/>
  <c r="T471" i="9" s="1"/>
  <c r="AA471" i="9" s="1"/>
  <c r="AF86" i="9"/>
  <c r="T86" i="9" s="1"/>
  <c r="AA86" i="9" s="1"/>
  <c r="AF496" i="9"/>
  <c r="T496" i="9" s="1"/>
  <c r="AA496" i="9" s="1"/>
  <c r="AF487" i="9"/>
  <c r="T487" i="9" s="1"/>
  <c r="AA487" i="9" s="1"/>
  <c r="AF505" i="9"/>
  <c r="T505" i="9" s="1"/>
  <c r="AA505" i="9" s="1"/>
  <c r="AF208" i="9"/>
  <c r="T208" i="9" s="1"/>
  <c r="AA208" i="9" s="1"/>
  <c r="AF164" i="9"/>
  <c r="T164" i="9" s="1"/>
  <c r="AA164" i="9" s="1"/>
  <c r="AF509" i="9"/>
  <c r="T509" i="9" s="1"/>
  <c r="AA509" i="9" s="1"/>
  <c r="AF501" i="9"/>
  <c r="T501" i="9" s="1"/>
  <c r="AA501" i="9" s="1"/>
  <c r="AF243" i="9"/>
  <c r="T243" i="9" s="1"/>
  <c r="AA243" i="9" s="1"/>
  <c r="AF130" i="9"/>
  <c r="T130" i="9" s="1"/>
  <c r="AA130" i="9" s="1"/>
  <c r="AF418" i="9"/>
  <c r="T418" i="9" s="1"/>
  <c r="AA418" i="9" s="1"/>
  <c r="AF469" i="9"/>
  <c r="T469" i="9" s="1"/>
  <c r="AA469" i="9" s="1"/>
  <c r="AF127" i="9"/>
  <c r="T127" i="9" s="1"/>
  <c r="AA127" i="9" s="1"/>
  <c r="AF123" i="9"/>
  <c r="T123" i="9" s="1"/>
  <c r="AA123" i="9" s="1"/>
  <c r="AF106" i="9"/>
  <c r="T106" i="9" s="1"/>
  <c r="AA106" i="9" s="1"/>
  <c r="AF299" i="9"/>
  <c r="T299" i="9" s="1"/>
  <c r="AA299" i="9" s="1"/>
  <c r="AF107" i="9"/>
  <c r="T107" i="9" s="1"/>
  <c r="AA107" i="9" s="1"/>
  <c r="AF295" i="9"/>
  <c r="T295" i="9" s="1"/>
  <c r="AA295" i="9" s="1"/>
  <c r="AF291" i="9"/>
  <c r="T291" i="9" s="1"/>
  <c r="AA291" i="9" s="1"/>
  <c r="AF321" i="9"/>
  <c r="T321" i="9" s="1"/>
  <c r="AA321" i="9" s="1"/>
  <c r="AF239" i="9"/>
  <c r="T239" i="9" s="1"/>
  <c r="AA239" i="9" s="1"/>
  <c r="AF68" i="9"/>
  <c r="T68" i="9" s="1"/>
  <c r="AA68" i="9" s="1"/>
  <c r="AF136" i="9"/>
  <c r="T136" i="9" s="1"/>
  <c r="AA136" i="9" s="1"/>
  <c r="AF386" i="9"/>
  <c r="T386" i="9" s="1"/>
  <c r="AA386" i="9" s="1"/>
  <c r="AF530" i="9"/>
  <c r="T530" i="9" s="1"/>
  <c r="AA530" i="9" s="1"/>
  <c r="AF134" i="9"/>
  <c r="T134" i="9" s="1"/>
  <c r="AA134" i="9" s="1"/>
  <c r="AF267" i="9"/>
  <c r="T267" i="9" s="1"/>
  <c r="AA267" i="9" s="1"/>
  <c r="AF191" i="9"/>
  <c r="T191" i="9" s="1"/>
  <c r="AA191" i="9" s="1"/>
  <c r="AF341" i="9"/>
  <c r="T341" i="9" s="1"/>
  <c r="AA341" i="9" s="1"/>
  <c r="AF453" i="9"/>
  <c r="T453" i="9" s="1"/>
  <c r="AA453" i="9" s="1"/>
  <c r="G72" i="11"/>
  <c r="O72" i="11" s="1"/>
  <c r="W72" i="11" s="1"/>
  <c r="K72" i="11"/>
  <c r="E72" i="11"/>
  <c r="M72" i="11" s="1"/>
  <c r="U72" i="11" s="1"/>
  <c r="I72" i="11"/>
  <c r="Q72" i="11" s="1"/>
  <c r="Y72" i="11" s="1"/>
  <c r="F72" i="11"/>
  <c r="N72" i="11" s="1"/>
  <c r="V72" i="11" s="1"/>
  <c r="H72" i="11"/>
  <c r="P72" i="11" s="1"/>
  <c r="X72" i="11" s="1"/>
  <c r="J72" i="11"/>
  <c r="R72" i="11" s="1"/>
  <c r="Z72" i="11" s="1"/>
  <c r="L72" i="11"/>
  <c r="T72" i="11" s="1"/>
  <c r="C74" i="11"/>
  <c r="D74" i="11" s="1"/>
  <c r="S71" i="11"/>
  <c r="B71" i="11" s="1"/>
  <c r="AA71" i="11"/>
  <c r="Q34" i="8"/>
  <c r="T39" i="8"/>
  <c r="Q37" i="8"/>
  <c r="Q40" i="8"/>
  <c r="Q43" i="8"/>
  <c r="T31" i="8"/>
  <c r="T38" i="8"/>
  <c r="T40" i="8"/>
  <c r="Q33" i="8"/>
  <c r="T41" i="8"/>
  <c r="Q31" i="8"/>
  <c r="T34" i="8"/>
  <c r="Q41" i="8"/>
  <c r="Q36" i="8"/>
  <c r="T36" i="8"/>
  <c r="T43" i="8"/>
  <c r="T33" i="8"/>
  <c r="Q42" i="8"/>
  <c r="Q44" i="8"/>
  <c r="T42" i="8"/>
  <c r="Q30" i="8"/>
  <c r="Q38" i="8"/>
  <c r="T44" i="8"/>
  <c r="Q32" i="8"/>
  <c r="T37" i="8"/>
  <c r="T35" i="8"/>
  <c r="T30" i="8"/>
  <c r="Q39" i="8"/>
  <c r="Q35" i="8"/>
  <c r="P38" i="8"/>
  <c r="S36" i="8"/>
  <c r="S30" i="8"/>
  <c r="F82" i="13"/>
  <c r="F236" i="8" s="1"/>
  <c r="P37" i="8"/>
  <c r="I110" i="14"/>
  <c r="I96" i="14"/>
  <c r="S31" i="8"/>
  <c r="S40" i="8"/>
  <c r="P36" i="8"/>
  <c r="S32" i="8"/>
  <c r="S33" i="8"/>
  <c r="P41" i="8"/>
  <c r="P32" i="8"/>
  <c r="P42" i="8"/>
  <c r="S38" i="8"/>
  <c r="S39" i="8"/>
  <c r="P35" i="8"/>
  <c r="P30" i="8"/>
  <c r="S41" i="8"/>
  <c r="S42" i="8"/>
  <c r="S34" i="8"/>
  <c r="S44" i="8"/>
  <c r="P43" i="8"/>
  <c r="P40" i="8"/>
  <c r="P34" i="8"/>
  <c r="S43" i="8"/>
  <c r="S37" i="8"/>
  <c r="S35" i="8"/>
  <c r="P44" i="8"/>
  <c r="P39" i="8"/>
  <c r="P33" i="8"/>
  <c r="P31" i="8"/>
  <c r="G184" i="3" l="1"/>
  <c r="G241" i="15" s="1"/>
  <c r="I113" i="14"/>
  <c r="F111" i="12"/>
  <c r="N111" i="12" s="1"/>
  <c r="V111" i="12" s="1"/>
  <c r="K111" i="12"/>
  <c r="I111" i="12"/>
  <c r="Q111" i="12" s="1"/>
  <c r="Y111" i="12" s="1"/>
  <c r="J111" i="12"/>
  <c r="R111" i="12" s="1"/>
  <c r="Z111" i="12" s="1"/>
  <c r="G111" i="12"/>
  <c r="O111" i="12" s="1"/>
  <c r="W111" i="12" s="1"/>
  <c r="E111" i="12"/>
  <c r="M111" i="12" s="1"/>
  <c r="U111" i="12" s="1"/>
  <c r="H111" i="12"/>
  <c r="P111" i="12" s="1"/>
  <c r="X111" i="12" s="1"/>
  <c r="L111" i="12"/>
  <c r="C113" i="12"/>
  <c r="D112" i="12"/>
  <c r="S110" i="12"/>
  <c r="B110" i="12" s="1"/>
  <c r="T110" i="12"/>
  <c r="AA110" i="12" s="1"/>
  <c r="AB118" i="10"/>
  <c r="E118" i="10"/>
  <c r="M118" i="10" s="1"/>
  <c r="U118" i="10" s="1"/>
  <c r="K118" i="10"/>
  <c r="F118" i="10"/>
  <c r="N118" i="10" s="1"/>
  <c r="V118" i="10" s="1"/>
  <c r="J118" i="10"/>
  <c r="R118" i="10" s="1"/>
  <c r="Z118" i="10" s="1"/>
  <c r="I118" i="10"/>
  <c r="Q118" i="10" s="1"/>
  <c r="Y118" i="10" s="1"/>
  <c r="G118" i="10"/>
  <c r="O118" i="10" s="1"/>
  <c r="W118" i="10" s="1"/>
  <c r="H118" i="10"/>
  <c r="P118" i="10" s="1"/>
  <c r="X118" i="10" s="1"/>
  <c r="C120" i="10"/>
  <c r="D119" i="10"/>
  <c r="AC117" i="10"/>
  <c r="AE117" i="10" s="1"/>
  <c r="L117" i="10" s="1"/>
  <c r="AD117" i="10"/>
  <c r="S116" i="10"/>
  <c r="B116" i="10" s="1"/>
  <c r="AF116" i="10"/>
  <c r="T116" i="10" s="1"/>
  <c r="AA116" i="10" s="1"/>
  <c r="B188" i="3"/>
  <c r="B246" i="15" s="1"/>
  <c r="E241" i="15"/>
  <c r="R32" i="8"/>
  <c r="I244" i="15"/>
  <c r="D190" i="3"/>
  <c r="T448" i="9"/>
  <c r="AA448" i="9" s="1"/>
  <c r="T229" i="9"/>
  <c r="AA229" i="9" s="1"/>
  <c r="T416" i="9"/>
  <c r="AA416" i="9" s="1"/>
  <c r="R35" i="8"/>
  <c r="O43" i="8"/>
  <c r="O38" i="8"/>
  <c r="AB53" i="9"/>
  <c r="S448" i="9"/>
  <c r="B448" i="9" s="1"/>
  <c r="S416" i="9"/>
  <c r="B416" i="9" s="1"/>
  <c r="S229" i="9"/>
  <c r="B229" i="9" s="1"/>
  <c r="O42" i="8"/>
  <c r="O34" i="8"/>
  <c r="O41" i="8"/>
  <c r="R39" i="8"/>
  <c r="R41" i="8"/>
  <c r="S72" i="11"/>
  <c r="B72" i="11" s="1"/>
  <c r="AA72" i="11"/>
  <c r="E73" i="11"/>
  <c r="M73" i="11" s="1"/>
  <c r="U73" i="11" s="1"/>
  <c r="I73" i="11"/>
  <c r="Q73" i="11" s="1"/>
  <c r="Y73" i="11" s="1"/>
  <c r="G73" i="11"/>
  <c r="O73" i="11" s="1"/>
  <c r="W73" i="11" s="1"/>
  <c r="K73" i="11"/>
  <c r="L73" i="11"/>
  <c r="T73" i="11" s="1"/>
  <c r="F73" i="11"/>
  <c r="N73" i="11" s="1"/>
  <c r="V73" i="11" s="1"/>
  <c r="H73" i="11"/>
  <c r="P73" i="11" s="1"/>
  <c r="X73" i="11" s="1"/>
  <c r="J73" i="11"/>
  <c r="R73" i="11" s="1"/>
  <c r="Z73" i="11" s="1"/>
  <c r="C75" i="11"/>
  <c r="D75" i="11" s="1"/>
  <c r="R38" i="8"/>
  <c r="O37" i="8"/>
  <c r="O36" i="8"/>
  <c r="O40" i="8"/>
  <c r="O39" i="8"/>
  <c r="R43" i="8"/>
  <c r="R34" i="8"/>
  <c r="O32" i="8"/>
  <c r="R42" i="8"/>
  <c r="R40" i="8"/>
  <c r="O33" i="8"/>
  <c r="R37" i="8"/>
  <c r="R33" i="8"/>
  <c r="R31" i="8"/>
  <c r="O30" i="8"/>
  <c r="O35" i="8"/>
  <c r="R44" i="8"/>
  <c r="R36" i="8"/>
  <c r="O44" i="8"/>
  <c r="R30" i="8"/>
  <c r="O31" i="8"/>
  <c r="F80" i="13"/>
  <c r="D235" i="8" s="1"/>
  <c r="B48" i="9" l="1"/>
  <c r="R48" i="9" s="1"/>
  <c r="AF117" i="10"/>
  <c r="T117" i="10" s="1"/>
  <c r="AA117" i="10" s="1"/>
  <c r="I112" i="12"/>
  <c r="Q112" i="12" s="1"/>
  <c r="Y112" i="12" s="1"/>
  <c r="G112" i="12"/>
  <c r="O112" i="12" s="1"/>
  <c r="W112" i="12" s="1"/>
  <c r="K112" i="12"/>
  <c r="J112" i="12"/>
  <c r="R112" i="12" s="1"/>
  <c r="Z112" i="12" s="1"/>
  <c r="F112" i="12"/>
  <c r="N112" i="12" s="1"/>
  <c r="V112" i="12" s="1"/>
  <c r="E112" i="12"/>
  <c r="M112" i="12" s="1"/>
  <c r="U112" i="12" s="1"/>
  <c r="H112" i="12"/>
  <c r="P112" i="12" s="1"/>
  <c r="X112" i="12" s="1"/>
  <c r="L112" i="12"/>
  <c r="S111" i="12"/>
  <c r="B111" i="12" s="1"/>
  <c r="T111" i="12"/>
  <c r="AA111" i="12" s="1"/>
  <c r="C114" i="12"/>
  <c r="D113" i="12"/>
  <c r="S117" i="10"/>
  <c r="B117" i="10" s="1"/>
  <c r="AB119" i="10"/>
  <c r="K119" i="10"/>
  <c r="E119" i="10"/>
  <c r="M119" i="10" s="1"/>
  <c r="U119" i="10" s="1"/>
  <c r="J119" i="10"/>
  <c r="R119" i="10" s="1"/>
  <c r="Z119" i="10" s="1"/>
  <c r="F119" i="10"/>
  <c r="N119" i="10" s="1"/>
  <c r="V119" i="10" s="1"/>
  <c r="G119" i="10"/>
  <c r="O119" i="10" s="1"/>
  <c r="W119" i="10" s="1"/>
  <c r="I119" i="10"/>
  <c r="Q119" i="10" s="1"/>
  <c r="Y119" i="10" s="1"/>
  <c r="H119" i="10"/>
  <c r="P119" i="10" s="1"/>
  <c r="X119" i="10" s="1"/>
  <c r="D120" i="10"/>
  <c r="C121" i="10"/>
  <c r="AD118" i="10"/>
  <c r="AC118" i="10"/>
  <c r="AE118" i="10" s="1"/>
  <c r="L118" i="10" s="1"/>
  <c r="D248" i="15"/>
  <c r="D75" i="8"/>
  <c r="M74" i="8" s="1"/>
  <c r="C76" i="11"/>
  <c r="D76" i="11" s="1"/>
  <c r="S73" i="11"/>
  <c r="B73" i="11" s="1"/>
  <c r="AA73" i="11"/>
  <c r="G74" i="11"/>
  <c r="O74" i="11" s="1"/>
  <c r="W74" i="11" s="1"/>
  <c r="K74" i="11"/>
  <c r="E74" i="11"/>
  <c r="M74" i="11" s="1"/>
  <c r="U74" i="11" s="1"/>
  <c r="I74" i="11"/>
  <c r="Q74" i="11" s="1"/>
  <c r="Y74" i="11" s="1"/>
  <c r="J74" i="11"/>
  <c r="R74" i="11" s="1"/>
  <c r="Z74" i="11" s="1"/>
  <c r="L74" i="11"/>
  <c r="T74" i="11" s="1"/>
  <c r="F74" i="11"/>
  <c r="N74" i="11" s="1"/>
  <c r="V74" i="11" s="1"/>
  <c r="H74" i="11"/>
  <c r="P74" i="11" s="1"/>
  <c r="X74" i="11" s="1"/>
  <c r="J113" i="12" l="1"/>
  <c r="R113" i="12" s="1"/>
  <c r="Z113" i="12" s="1"/>
  <c r="G113" i="12"/>
  <c r="O113" i="12" s="1"/>
  <c r="W113" i="12" s="1"/>
  <c r="E113" i="12"/>
  <c r="M113" i="12" s="1"/>
  <c r="U113" i="12" s="1"/>
  <c r="K113" i="12"/>
  <c r="I113" i="12"/>
  <c r="Q113" i="12" s="1"/>
  <c r="Y113" i="12" s="1"/>
  <c r="F113" i="12"/>
  <c r="N113" i="12" s="1"/>
  <c r="V113" i="12" s="1"/>
  <c r="H113" i="12"/>
  <c r="P113" i="12" s="1"/>
  <c r="X113" i="12" s="1"/>
  <c r="L113" i="12"/>
  <c r="T112" i="12"/>
  <c r="AA112" i="12" s="1"/>
  <c r="S112" i="12"/>
  <c r="B112" i="12" s="1"/>
  <c r="C115" i="12"/>
  <c r="D114" i="12"/>
  <c r="S118" i="10"/>
  <c r="B118" i="10" s="1"/>
  <c r="C122" i="10"/>
  <c r="D121" i="10"/>
  <c r="AB120" i="10"/>
  <c r="K120" i="10"/>
  <c r="E120" i="10"/>
  <c r="M120" i="10" s="1"/>
  <c r="U120" i="10" s="1"/>
  <c r="F120" i="10"/>
  <c r="N120" i="10" s="1"/>
  <c r="V120" i="10" s="1"/>
  <c r="J120" i="10"/>
  <c r="R120" i="10" s="1"/>
  <c r="Z120" i="10" s="1"/>
  <c r="G120" i="10"/>
  <c r="O120" i="10" s="1"/>
  <c r="W120" i="10" s="1"/>
  <c r="I120" i="10"/>
  <c r="Q120" i="10" s="1"/>
  <c r="Y120" i="10" s="1"/>
  <c r="H120" i="10"/>
  <c r="P120" i="10" s="1"/>
  <c r="X120" i="10" s="1"/>
  <c r="AD119" i="10"/>
  <c r="AC119" i="10"/>
  <c r="AE119" i="10" s="1"/>
  <c r="L119" i="10" s="1"/>
  <c r="AF118" i="10"/>
  <c r="T118" i="10" s="1"/>
  <c r="AA118" i="10" s="1"/>
  <c r="Z48" i="9"/>
  <c r="F50" i="9"/>
  <c r="Y48" i="9"/>
  <c r="T48" i="9"/>
  <c r="E75" i="8"/>
  <c r="G72" i="8"/>
  <c r="H48" i="9"/>
  <c r="D48" i="9"/>
  <c r="S48" i="9"/>
  <c r="X48" i="9"/>
  <c r="G48" i="9"/>
  <c r="AD48" i="9"/>
  <c r="AC48" i="9"/>
  <c r="C48" i="9"/>
  <c r="E48" i="9"/>
  <c r="P48" i="9"/>
  <c r="I48" i="9"/>
  <c r="K48" i="9"/>
  <c r="V48" i="9"/>
  <c r="L48" i="9"/>
  <c r="AA48" i="9"/>
  <c r="O48" i="9"/>
  <c r="M48" i="9"/>
  <c r="W48" i="9"/>
  <c r="Q48" i="9"/>
  <c r="AB48" i="9"/>
  <c r="N48" i="9"/>
  <c r="E50" i="9"/>
  <c r="F48" i="9"/>
  <c r="U48" i="9"/>
  <c r="AE48" i="9"/>
  <c r="J48" i="9"/>
  <c r="S74" i="11"/>
  <c r="B74" i="11" s="1"/>
  <c r="AA74" i="11"/>
  <c r="G75" i="11"/>
  <c r="O75" i="11" s="1"/>
  <c r="W75" i="11" s="1"/>
  <c r="K75" i="11"/>
  <c r="F75" i="11"/>
  <c r="N75" i="11" s="1"/>
  <c r="V75" i="11" s="1"/>
  <c r="L75" i="11"/>
  <c r="T75" i="11" s="1"/>
  <c r="H75" i="11"/>
  <c r="P75" i="11" s="1"/>
  <c r="X75" i="11" s="1"/>
  <c r="I75" i="11"/>
  <c r="Q75" i="11" s="1"/>
  <c r="Y75" i="11" s="1"/>
  <c r="E75" i="11"/>
  <c r="M75" i="11" s="1"/>
  <c r="U75" i="11" s="1"/>
  <c r="J75" i="11"/>
  <c r="R75" i="11" s="1"/>
  <c r="Z75" i="11" s="1"/>
  <c r="C77" i="11"/>
  <c r="D77" i="11" s="1"/>
  <c r="Q37" i="9" l="1"/>
  <c r="H114" i="12"/>
  <c r="P114" i="12" s="1"/>
  <c r="X114" i="12" s="1"/>
  <c r="E114" i="12"/>
  <c r="M114" i="12" s="1"/>
  <c r="U114" i="12" s="1"/>
  <c r="K114" i="12"/>
  <c r="J114" i="12"/>
  <c r="R114" i="12" s="1"/>
  <c r="Z114" i="12" s="1"/>
  <c r="I114" i="12"/>
  <c r="Q114" i="12" s="1"/>
  <c r="Y114" i="12" s="1"/>
  <c r="F114" i="12"/>
  <c r="N114" i="12" s="1"/>
  <c r="V114" i="12" s="1"/>
  <c r="G114" i="12"/>
  <c r="O114" i="12" s="1"/>
  <c r="W114" i="12" s="1"/>
  <c r="L114" i="12"/>
  <c r="C116" i="12"/>
  <c r="D115" i="12"/>
  <c r="S113" i="12"/>
  <c r="B113" i="12" s="1"/>
  <c r="T113" i="12"/>
  <c r="AA113" i="12" s="1"/>
  <c r="AF119" i="10"/>
  <c r="T119" i="10" s="1"/>
  <c r="AA119" i="10" s="1"/>
  <c r="AD120" i="10"/>
  <c r="AC120" i="10"/>
  <c r="AE120" i="10" s="1"/>
  <c r="L120" i="10" s="1"/>
  <c r="AB121" i="10"/>
  <c r="K121" i="10"/>
  <c r="E121" i="10"/>
  <c r="M121" i="10" s="1"/>
  <c r="U121" i="10" s="1"/>
  <c r="J121" i="10"/>
  <c r="R121" i="10" s="1"/>
  <c r="Z121" i="10" s="1"/>
  <c r="F121" i="10"/>
  <c r="N121" i="10" s="1"/>
  <c r="V121" i="10" s="1"/>
  <c r="G121" i="10"/>
  <c r="O121" i="10" s="1"/>
  <c r="W121" i="10" s="1"/>
  <c r="I121" i="10"/>
  <c r="Q121" i="10" s="1"/>
  <c r="Y121" i="10" s="1"/>
  <c r="H121" i="10"/>
  <c r="P121" i="10" s="1"/>
  <c r="X121" i="10" s="1"/>
  <c r="S119" i="10"/>
  <c r="B119" i="10" s="1"/>
  <c r="C123" i="10"/>
  <c r="D122" i="10"/>
  <c r="H83" i="15"/>
  <c r="B85" i="15" s="1"/>
  <c r="I219" i="14"/>
  <c r="C69" i="8"/>
  <c r="D69" i="8" s="1"/>
  <c r="B53" i="3"/>
  <c r="D216" i="14" s="1"/>
  <c r="C50" i="9"/>
  <c r="C78" i="11"/>
  <c r="D78" i="11" s="1"/>
  <c r="E76" i="11"/>
  <c r="M76" i="11" s="1"/>
  <c r="U76" i="11" s="1"/>
  <c r="I76" i="11"/>
  <c r="Q76" i="11" s="1"/>
  <c r="Y76" i="11" s="1"/>
  <c r="G76" i="11"/>
  <c r="O76" i="11" s="1"/>
  <c r="W76" i="11" s="1"/>
  <c r="L76" i="11"/>
  <c r="T76" i="11" s="1"/>
  <c r="H76" i="11"/>
  <c r="P76" i="11" s="1"/>
  <c r="X76" i="11" s="1"/>
  <c r="J76" i="11"/>
  <c r="R76" i="11" s="1"/>
  <c r="Z76" i="11" s="1"/>
  <c r="F76" i="11"/>
  <c r="N76" i="11" s="1"/>
  <c r="V76" i="11" s="1"/>
  <c r="K76" i="11"/>
  <c r="S75" i="11"/>
  <c r="B75" i="11" s="1"/>
  <c r="AA75" i="11"/>
  <c r="AF120" i="10" l="1"/>
  <c r="T120" i="10" s="1"/>
  <c r="AA120" i="10" s="1"/>
  <c r="S114" i="12"/>
  <c r="B114" i="12" s="1"/>
  <c r="T114" i="12"/>
  <c r="AA114" i="12" s="1"/>
  <c r="F115" i="12"/>
  <c r="N115" i="12" s="1"/>
  <c r="V115" i="12" s="1"/>
  <c r="K115" i="12"/>
  <c r="I115" i="12"/>
  <c r="Q115" i="12" s="1"/>
  <c r="Y115" i="12" s="1"/>
  <c r="J115" i="12"/>
  <c r="R115" i="12" s="1"/>
  <c r="Z115" i="12" s="1"/>
  <c r="H115" i="12"/>
  <c r="P115" i="12" s="1"/>
  <c r="X115" i="12" s="1"/>
  <c r="E115" i="12"/>
  <c r="M115" i="12" s="1"/>
  <c r="U115" i="12" s="1"/>
  <c r="G115" i="12"/>
  <c r="O115" i="12" s="1"/>
  <c r="W115" i="12" s="1"/>
  <c r="L115" i="12"/>
  <c r="C117" i="12"/>
  <c r="D116" i="12"/>
  <c r="AB122" i="10"/>
  <c r="K122" i="10"/>
  <c r="E122" i="10"/>
  <c r="M122" i="10" s="1"/>
  <c r="U122" i="10" s="1"/>
  <c r="F122" i="10"/>
  <c r="N122" i="10" s="1"/>
  <c r="V122" i="10" s="1"/>
  <c r="J122" i="10"/>
  <c r="R122" i="10" s="1"/>
  <c r="Z122" i="10" s="1"/>
  <c r="G122" i="10"/>
  <c r="O122" i="10" s="1"/>
  <c r="W122" i="10" s="1"/>
  <c r="I122" i="10"/>
  <c r="Q122" i="10" s="1"/>
  <c r="Y122" i="10" s="1"/>
  <c r="H122" i="10"/>
  <c r="P122" i="10" s="1"/>
  <c r="X122" i="10" s="1"/>
  <c r="C124" i="10"/>
  <c r="D123" i="10"/>
  <c r="AD121" i="10"/>
  <c r="AC121" i="10"/>
  <c r="AE121" i="10" s="1"/>
  <c r="L121" i="10" s="1"/>
  <c r="S120" i="10"/>
  <c r="B120" i="10" s="1"/>
  <c r="F66" i="8"/>
  <c r="D81" i="8"/>
  <c r="D80" i="8" s="1"/>
  <c r="C81" i="8"/>
  <c r="C80" i="8" s="1"/>
  <c r="S76" i="11"/>
  <c r="B76" i="11" s="1"/>
  <c r="AA76" i="11"/>
  <c r="C79" i="11"/>
  <c r="D79" i="11" s="1"/>
  <c r="F77" i="11"/>
  <c r="N77" i="11" s="1"/>
  <c r="V77" i="11" s="1"/>
  <c r="J77" i="11"/>
  <c r="R77" i="11" s="1"/>
  <c r="Z77" i="11" s="1"/>
  <c r="G77" i="11"/>
  <c r="O77" i="11" s="1"/>
  <c r="W77" i="11" s="1"/>
  <c r="K77" i="11"/>
  <c r="H77" i="11"/>
  <c r="P77" i="11" s="1"/>
  <c r="X77" i="11" s="1"/>
  <c r="L77" i="11"/>
  <c r="T77" i="11" s="1"/>
  <c r="E77" i="11"/>
  <c r="M77" i="11" s="1"/>
  <c r="U77" i="11" s="1"/>
  <c r="I77" i="11"/>
  <c r="Q77" i="11" s="1"/>
  <c r="Y77" i="11" s="1"/>
  <c r="I116" i="12" l="1"/>
  <c r="Q116" i="12" s="1"/>
  <c r="Y116" i="12" s="1"/>
  <c r="G116" i="12"/>
  <c r="O116" i="12" s="1"/>
  <c r="W116" i="12" s="1"/>
  <c r="J116" i="12"/>
  <c r="R116" i="12" s="1"/>
  <c r="Z116" i="12" s="1"/>
  <c r="H116" i="12"/>
  <c r="P116" i="12" s="1"/>
  <c r="X116" i="12" s="1"/>
  <c r="E116" i="12"/>
  <c r="M116" i="12" s="1"/>
  <c r="U116" i="12" s="1"/>
  <c r="K116" i="12"/>
  <c r="F116" i="12"/>
  <c r="N116" i="12" s="1"/>
  <c r="V116" i="12" s="1"/>
  <c r="L116" i="12"/>
  <c r="C118" i="12"/>
  <c r="D117" i="12"/>
  <c r="S115" i="12"/>
  <c r="B115" i="12" s="1"/>
  <c r="T115" i="12"/>
  <c r="AA115" i="12" s="1"/>
  <c r="S121" i="10"/>
  <c r="B121" i="10" s="1"/>
  <c r="AB123" i="10"/>
  <c r="E123" i="10"/>
  <c r="M123" i="10" s="1"/>
  <c r="U123" i="10" s="1"/>
  <c r="K123" i="10"/>
  <c r="J123" i="10"/>
  <c r="R123" i="10" s="1"/>
  <c r="Z123" i="10" s="1"/>
  <c r="F123" i="10"/>
  <c r="N123" i="10" s="1"/>
  <c r="V123" i="10" s="1"/>
  <c r="I123" i="10"/>
  <c r="Q123" i="10" s="1"/>
  <c r="Y123" i="10" s="1"/>
  <c r="G123" i="10"/>
  <c r="O123" i="10" s="1"/>
  <c r="W123" i="10" s="1"/>
  <c r="H123" i="10"/>
  <c r="P123" i="10" s="1"/>
  <c r="X123" i="10" s="1"/>
  <c r="AF121" i="10"/>
  <c r="T121" i="10" s="1"/>
  <c r="AA121" i="10" s="1"/>
  <c r="C125" i="10"/>
  <c r="D124" i="10"/>
  <c r="AD122" i="10"/>
  <c r="AC122" i="10"/>
  <c r="AE122" i="10" s="1"/>
  <c r="L122" i="10" s="1"/>
  <c r="B100" i="3"/>
  <c r="I153" i="15"/>
  <c r="B156" i="15" s="1"/>
  <c r="S77" i="11"/>
  <c r="B77" i="11" s="1"/>
  <c r="AA77" i="11"/>
  <c r="C80" i="11"/>
  <c r="D80" i="11" s="1"/>
  <c r="H78" i="11"/>
  <c r="P78" i="11" s="1"/>
  <c r="X78" i="11" s="1"/>
  <c r="L78" i="11"/>
  <c r="T78" i="11" s="1"/>
  <c r="E78" i="11"/>
  <c r="M78" i="11" s="1"/>
  <c r="U78" i="11" s="1"/>
  <c r="I78" i="11"/>
  <c r="Q78" i="11" s="1"/>
  <c r="Y78" i="11" s="1"/>
  <c r="F78" i="11"/>
  <c r="N78" i="11" s="1"/>
  <c r="V78" i="11" s="1"/>
  <c r="J78" i="11"/>
  <c r="R78" i="11" s="1"/>
  <c r="Z78" i="11" s="1"/>
  <c r="G78" i="11"/>
  <c r="O78" i="11" s="1"/>
  <c r="W78" i="11" s="1"/>
  <c r="K78" i="11"/>
  <c r="AF122" i="10" l="1"/>
  <c r="T122" i="10" s="1"/>
  <c r="AA122" i="10" s="1"/>
  <c r="J117" i="12"/>
  <c r="R117" i="12" s="1"/>
  <c r="Z117" i="12" s="1"/>
  <c r="G117" i="12"/>
  <c r="O117" i="12" s="1"/>
  <c r="W117" i="12" s="1"/>
  <c r="E117" i="12"/>
  <c r="M117" i="12" s="1"/>
  <c r="U117" i="12" s="1"/>
  <c r="I117" i="12"/>
  <c r="Q117" i="12" s="1"/>
  <c r="Y117" i="12" s="1"/>
  <c r="H117" i="12"/>
  <c r="P117" i="12" s="1"/>
  <c r="X117" i="12" s="1"/>
  <c r="K117" i="12"/>
  <c r="F117" i="12"/>
  <c r="N117" i="12" s="1"/>
  <c r="V117" i="12" s="1"/>
  <c r="L117" i="12"/>
  <c r="T116" i="12"/>
  <c r="AA116" i="12" s="1"/>
  <c r="S116" i="12"/>
  <c r="B116" i="12" s="1"/>
  <c r="C119" i="12"/>
  <c r="D118" i="12"/>
  <c r="C126" i="10"/>
  <c r="D125" i="10"/>
  <c r="AD123" i="10"/>
  <c r="AC123" i="10"/>
  <c r="AE123" i="10" s="1"/>
  <c r="L123" i="10" s="1"/>
  <c r="S122" i="10"/>
  <c r="B122" i="10" s="1"/>
  <c r="AB124" i="10"/>
  <c r="E124" i="10"/>
  <c r="M124" i="10" s="1"/>
  <c r="U124" i="10" s="1"/>
  <c r="K124" i="10"/>
  <c r="F124" i="10"/>
  <c r="N124" i="10" s="1"/>
  <c r="V124" i="10" s="1"/>
  <c r="J124" i="10"/>
  <c r="R124" i="10" s="1"/>
  <c r="Z124" i="10" s="1"/>
  <c r="I124" i="10"/>
  <c r="Q124" i="10" s="1"/>
  <c r="Y124" i="10" s="1"/>
  <c r="G124" i="10"/>
  <c r="O124" i="10" s="1"/>
  <c r="W124" i="10" s="1"/>
  <c r="H124" i="10"/>
  <c r="P124" i="10" s="1"/>
  <c r="X124" i="10" s="1"/>
  <c r="C81" i="11"/>
  <c r="D81" i="11" s="1"/>
  <c r="F79" i="11"/>
  <c r="N79" i="11" s="1"/>
  <c r="V79" i="11" s="1"/>
  <c r="J79" i="11"/>
  <c r="R79" i="11" s="1"/>
  <c r="Z79" i="11" s="1"/>
  <c r="G79" i="11"/>
  <c r="O79" i="11" s="1"/>
  <c r="W79" i="11" s="1"/>
  <c r="K79" i="11"/>
  <c r="H79" i="11"/>
  <c r="P79" i="11" s="1"/>
  <c r="X79" i="11" s="1"/>
  <c r="L79" i="11"/>
  <c r="T79" i="11" s="1"/>
  <c r="I79" i="11"/>
  <c r="Q79" i="11" s="1"/>
  <c r="Y79" i="11" s="1"/>
  <c r="E79" i="11"/>
  <c r="M79" i="11" s="1"/>
  <c r="U79" i="11" s="1"/>
  <c r="AA78" i="11"/>
  <c r="S78" i="11"/>
  <c r="B78" i="11" s="1"/>
  <c r="T117" i="12" l="1"/>
  <c r="AA117" i="12" s="1"/>
  <c r="S117" i="12"/>
  <c r="B117" i="12" s="1"/>
  <c r="C120" i="12"/>
  <c r="D119" i="12"/>
  <c r="H118" i="12"/>
  <c r="P118" i="12" s="1"/>
  <c r="X118" i="12" s="1"/>
  <c r="E118" i="12"/>
  <c r="M118" i="12" s="1"/>
  <c r="U118" i="12" s="1"/>
  <c r="K118" i="12"/>
  <c r="I118" i="12"/>
  <c r="Q118" i="12" s="1"/>
  <c r="Y118" i="12" s="1"/>
  <c r="G118" i="12"/>
  <c r="O118" i="12" s="1"/>
  <c r="W118" i="12" s="1"/>
  <c r="J118" i="12"/>
  <c r="R118" i="12" s="1"/>
  <c r="Z118" i="12" s="1"/>
  <c r="F118" i="12"/>
  <c r="N118" i="12" s="1"/>
  <c r="V118" i="12" s="1"/>
  <c r="L118" i="12"/>
  <c r="S123" i="10"/>
  <c r="B123" i="10" s="1"/>
  <c r="AF123" i="10"/>
  <c r="T123" i="10" s="1"/>
  <c r="AA123" i="10" s="1"/>
  <c r="AD124" i="10"/>
  <c r="AC124" i="10"/>
  <c r="AE124" i="10" s="1"/>
  <c r="L124" i="10" s="1"/>
  <c r="AB125" i="10"/>
  <c r="K125" i="10"/>
  <c r="E125" i="10"/>
  <c r="M125" i="10" s="1"/>
  <c r="U125" i="10" s="1"/>
  <c r="J125" i="10"/>
  <c r="R125" i="10" s="1"/>
  <c r="Z125" i="10" s="1"/>
  <c r="F125" i="10"/>
  <c r="N125" i="10" s="1"/>
  <c r="V125" i="10" s="1"/>
  <c r="I125" i="10"/>
  <c r="Q125" i="10" s="1"/>
  <c r="Y125" i="10" s="1"/>
  <c r="G125" i="10"/>
  <c r="O125" i="10" s="1"/>
  <c r="W125" i="10" s="1"/>
  <c r="H125" i="10"/>
  <c r="P125" i="10" s="1"/>
  <c r="X125" i="10" s="1"/>
  <c r="C127" i="10"/>
  <c r="D126" i="10"/>
  <c r="S79" i="11"/>
  <c r="B79" i="11" s="1"/>
  <c r="AA79" i="11"/>
  <c r="C82" i="11"/>
  <c r="D82" i="11" s="1"/>
  <c r="H80" i="11"/>
  <c r="P80" i="11" s="1"/>
  <c r="X80" i="11" s="1"/>
  <c r="L80" i="11"/>
  <c r="T80" i="11" s="1"/>
  <c r="E80" i="11"/>
  <c r="M80" i="11" s="1"/>
  <c r="U80" i="11" s="1"/>
  <c r="I80" i="11"/>
  <c r="Q80" i="11" s="1"/>
  <c r="Y80" i="11" s="1"/>
  <c r="F80" i="11"/>
  <c r="N80" i="11" s="1"/>
  <c r="V80" i="11" s="1"/>
  <c r="J80" i="11"/>
  <c r="R80" i="11" s="1"/>
  <c r="Z80" i="11" s="1"/>
  <c r="G80" i="11"/>
  <c r="O80" i="11" s="1"/>
  <c r="W80" i="11" s="1"/>
  <c r="K80" i="11"/>
  <c r="S118" i="12" l="1"/>
  <c r="B118" i="12" s="1"/>
  <c r="T118" i="12"/>
  <c r="AA118" i="12" s="1"/>
  <c r="F119" i="12"/>
  <c r="N119" i="12" s="1"/>
  <c r="V119" i="12" s="1"/>
  <c r="K119" i="12"/>
  <c r="I119" i="12"/>
  <c r="Q119" i="12" s="1"/>
  <c r="Y119" i="12" s="1"/>
  <c r="H119" i="12"/>
  <c r="P119" i="12" s="1"/>
  <c r="X119" i="12" s="1"/>
  <c r="G119" i="12"/>
  <c r="O119" i="12" s="1"/>
  <c r="W119" i="12" s="1"/>
  <c r="J119" i="12"/>
  <c r="R119" i="12" s="1"/>
  <c r="Z119" i="12" s="1"/>
  <c r="E119" i="12"/>
  <c r="M119" i="12" s="1"/>
  <c r="U119" i="12" s="1"/>
  <c r="L119" i="12"/>
  <c r="C121" i="12"/>
  <c r="D120" i="12"/>
  <c r="C128" i="10"/>
  <c r="D127" i="10"/>
  <c r="AC125" i="10"/>
  <c r="AE125" i="10" s="1"/>
  <c r="L125" i="10" s="1"/>
  <c r="AD125" i="10"/>
  <c r="S124" i="10"/>
  <c r="B124" i="10" s="1"/>
  <c r="AB126" i="10"/>
  <c r="K126" i="10"/>
  <c r="E126" i="10"/>
  <c r="M126" i="10" s="1"/>
  <c r="U126" i="10" s="1"/>
  <c r="J126" i="10"/>
  <c r="R126" i="10" s="1"/>
  <c r="Z126" i="10" s="1"/>
  <c r="F126" i="10"/>
  <c r="N126" i="10" s="1"/>
  <c r="V126" i="10" s="1"/>
  <c r="I126" i="10"/>
  <c r="Q126" i="10" s="1"/>
  <c r="Y126" i="10" s="1"/>
  <c r="G126" i="10"/>
  <c r="O126" i="10" s="1"/>
  <c r="W126" i="10" s="1"/>
  <c r="H126" i="10"/>
  <c r="P126" i="10" s="1"/>
  <c r="X126" i="10" s="1"/>
  <c r="AF124" i="10"/>
  <c r="T124" i="10" s="1"/>
  <c r="AA124" i="10" s="1"/>
  <c r="C83" i="11"/>
  <c r="D83" i="11" s="1"/>
  <c r="F81" i="11"/>
  <c r="N81" i="11" s="1"/>
  <c r="V81" i="11" s="1"/>
  <c r="J81" i="11"/>
  <c r="R81" i="11" s="1"/>
  <c r="Z81" i="11" s="1"/>
  <c r="H81" i="11"/>
  <c r="P81" i="11" s="1"/>
  <c r="X81" i="11" s="1"/>
  <c r="L81" i="11"/>
  <c r="T81" i="11" s="1"/>
  <c r="E81" i="11"/>
  <c r="M81" i="11" s="1"/>
  <c r="U81" i="11" s="1"/>
  <c r="G81" i="11"/>
  <c r="O81" i="11" s="1"/>
  <c r="W81" i="11" s="1"/>
  <c r="I81" i="11"/>
  <c r="Q81" i="11" s="1"/>
  <c r="Y81" i="11" s="1"/>
  <c r="K81" i="11"/>
  <c r="AA80" i="11"/>
  <c r="S80" i="11"/>
  <c r="B80" i="11" s="1"/>
  <c r="AF125" i="10" l="1"/>
  <c r="T125" i="10" s="1"/>
  <c r="AA125" i="10" s="1"/>
  <c r="I120" i="12"/>
  <c r="Q120" i="12" s="1"/>
  <c r="Y120" i="12" s="1"/>
  <c r="G120" i="12"/>
  <c r="O120" i="12" s="1"/>
  <c r="W120" i="12" s="1"/>
  <c r="H120" i="12"/>
  <c r="P120" i="12" s="1"/>
  <c r="X120" i="12" s="1"/>
  <c r="F120" i="12"/>
  <c r="N120" i="12" s="1"/>
  <c r="V120" i="12" s="1"/>
  <c r="K120" i="12"/>
  <c r="J120" i="12"/>
  <c r="R120" i="12" s="1"/>
  <c r="Z120" i="12" s="1"/>
  <c r="E120" i="12"/>
  <c r="M120" i="12" s="1"/>
  <c r="U120" i="12" s="1"/>
  <c r="L120" i="12"/>
  <c r="C122" i="12"/>
  <c r="D121" i="12"/>
  <c r="S119" i="12"/>
  <c r="B119" i="12" s="1"/>
  <c r="T119" i="12"/>
  <c r="AA119" i="12" s="1"/>
  <c r="AD126" i="10"/>
  <c r="AC126" i="10"/>
  <c r="AE126" i="10" s="1"/>
  <c r="L126" i="10" s="1"/>
  <c r="S125" i="10"/>
  <c r="B125" i="10" s="1"/>
  <c r="AB127" i="10"/>
  <c r="K127" i="10"/>
  <c r="E127" i="10"/>
  <c r="M127" i="10" s="1"/>
  <c r="U127" i="10" s="1"/>
  <c r="J127" i="10"/>
  <c r="R127" i="10" s="1"/>
  <c r="Z127" i="10" s="1"/>
  <c r="F127" i="10"/>
  <c r="N127" i="10" s="1"/>
  <c r="V127" i="10" s="1"/>
  <c r="G127" i="10"/>
  <c r="O127" i="10" s="1"/>
  <c r="W127" i="10" s="1"/>
  <c r="I127" i="10"/>
  <c r="Q127" i="10" s="1"/>
  <c r="Y127" i="10" s="1"/>
  <c r="H127" i="10"/>
  <c r="P127" i="10" s="1"/>
  <c r="X127" i="10" s="1"/>
  <c r="C129" i="10"/>
  <c r="D128" i="10"/>
  <c r="AA81" i="11"/>
  <c r="S81" i="11"/>
  <c r="B81" i="11" s="1"/>
  <c r="C84" i="11"/>
  <c r="D84" i="11" s="1"/>
  <c r="H82" i="11"/>
  <c r="P82" i="11" s="1"/>
  <c r="X82" i="11" s="1"/>
  <c r="L82" i="11"/>
  <c r="T82" i="11" s="1"/>
  <c r="F82" i="11"/>
  <c r="N82" i="11" s="1"/>
  <c r="V82" i="11" s="1"/>
  <c r="J82" i="11"/>
  <c r="R82" i="11" s="1"/>
  <c r="Z82" i="11" s="1"/>
  <c r="K82" i="11"/>
  <c r="E82" i="11"/>
  <c r="M82" i="11" s="1"/>
  <c r="U82" i="11" s="1"/>
  <c r="G82" i="11"/>
  <c r="O82" i="11" s="1"/>
  <c r="W82" i="11" s="1"/>
  <c r="I82" i="11"/>
  <c r="Q82" i="11" s="1"/>
  <c r="Y82" i="11" s="1"/>
  <c r="T120" i="12" l="1"/>
  <c r="AA120" i="12" s="1"/>
  <c r="S120" i="12"/>
  <c r="B120" i="12" s="1"/>
  <c r="J121" i="12"/>
  <c r="R121" i="12" s="1"/>
  <c r="Z121" i="12" s="1"/>
  <c r="G121" i="12"/>
  <c r="O121" i="12" s="1"/>
  <c r="W121" i="12" s="1"/>
  <c r="E121" i="12"/>
  <c r="M121" i="12" s="1"/>
  <c r="U121" i="12" s="1"/>
  <c r="H121" i="12"/>
  <c r="P121" i="12" s="1"/>
  <c r="X121" i="12" s="1"/>
  <c r="F121" i="12"/>
  <c r="N121" i="12" s="1"/>
  <c r="V121" i="12" s="1"/>
  <c r="K121" i="12"/>
  <c r="L121" i="12"/>
  <c r="I121" i="12"/>
  <c r="Q121" i="12" s="1"/>
  <c r="Y121" i="12" s="1"/>
  <c r="C123" i="12"/>
  <c r="D122" i="12"/>
  <c r="AB128" i="10"/>
  <c r="K128" i="10"/>
  <c r="E128" i="10"/>
  <c r="M128" i="10" s="1"/>
  <c r="U128" i="10" s="1"/>
  <c r="F128" i="10"/>
  <c r="N128" i="10" s="1"/>
  <c r="V128" i="10" s="1"/>
  <c r="J128" i="10"/>
  <c r="R128" i="10" s="1"/>
  <c r="Z128" i="10" s="1"/>
  <c r="I128" i="10"/>
  <c r="Q128" i="10" s="1"/>
  <c r="Y128" i="10" s="1"/>
  <c r="G128" i="10"/>
  <c r="O128" i="10" s="1"/>
  <c r="W128" i="10" s="1"/>
  <c r="H128" i="10"/>
  <c r="P128" i="10" s="1"/>
  <c r="X128" i="10" s="1"/>
  <c r="C130" i="10"/>
  <c r="D129" i="10"/>
  <c r="AD127" i="10"/>
  <c r="AC127" i="10"/>
  <c r="AE127" i="10" s="1"/>
  <c r="L127" i="10" s="1"/>
  <c r="S126" i="10"/>
  <c r="B126" i="10" s="1"/>
  <c r="AF126" i="10"/>
  <c r="T126" i="10" s="1"/>
  <c r="AA126" i="10" s="1"/>
  <c r="C85" i="11"/>
  <c r="D85" i="11" s="1"/>
  <c r="F83" i="11"/>
  <c r="N83" i="11" s="1"/>
  <c r="V83" i="11" s="1"/>
  <c r="J83" i="11"/>
  <c r="R83" i="11" s="1"/>
  <c r="Z83" i="11" s="1"/>
  <c r="H83" i="11"/>
  <c r="P83" i="11" s="1"/>
  <c r="X83" i="11" s="1"/>
  <c r="L83" i="11"/>
  <c r="T83" i="11" s="1"/>
  <c r="I83" i="11"/>
  <c r="Q83" i="11" s="1"/>
  <c r="Y83" i="11" s="1"/>
  <c r="K83" i="11"/>
  <c r="E83" i="11"/>
  <c r="M83" i="11" s="1"/>
  <c r="U83" i="11" s="1"/>
  <c r="G83" i="11"/>
  <c r="O83" i="11" s="1"/>
  <c r="W83" i="11" s="1"/>
  <c r="AA82" i="11"/>
  <c r="S82" i="11"/>
  <c r="B82" i="11" s="1"/>
  <c r="H122" i="12" l="1"/>
  <c r="P122" i="12" s="1"/>
  <c r="X122" i="12" s="1"/>
  <c r="E122" i="12"/>
  <c r="M122" i="12" s="1"/>
  <c r="U122" i="12" s="1"/>
  <c r="K122" i="12"/>
  <c r="G122" i="12"/>
  <c r="O122" i="12" s="1"/>
  <c r="W122" i="12" s="1"/>
  <c r="F122" i="12"/>
  <c r="N122" i="12" s="1"/>
  <c r="V122" i="12" s="1"/>
  <c r="J122" i="12"/>
  <c r="R122" i="12" s="1"/>
  <c r="Z122" i="12" s="1"/>
  <c r="I122" i="12"/>
  <c r="Q122" i="12" s="1"/>
  <c r="Y122" i="12" s="1"/>
  <c r="L122" i="12"/>
  <c r="C124" i="12"/>
  <c r="D123" i="12"/>
  <c r="T121" i="12"/>
  <c r="AA121" i="12" s="1"/>
  <c r="S121" i="12"/>
  <c r="B121" i="12" s="1"/>
  <c r="S127" i="10"/>
  <c r="B127" i="10" s="1"/>
  <c r="AB129" i="10"/>
  <c r="K129" i="10"/>
  <c r="E129" i="10"/>
  <c r="M129" i="10" s="1"/>
  <c r="U129" i="10" s="1"/>
  <c r="J129" i="10"/>
  <c r="R129" i="10" s="1"/>
  <c r="Z129" i="10" s="1"/>
  <c r="F129" i="10"/>
  <c r="N129" i="10" s="1"/>
  <c r="V129" i="10" s="1"/>
  <c r="G129" i="10"/>
  <c r="O129" i="10" s="1"/>
  <c r="W129" i="10" s="1"/>
  <c r="I129" i="10"/>
  <c r="Q129" i="10" s="1"/>
  <c r="Y129" i="10" s="1"/>
  <c r="H129" i="10"/>
  <c r="P129" i="10" s="1"/>
  <c r="X129" i="10" s="1"/>
  <c r="C131" i="10"/>
  <c r="D130" i="10"/>
  <c r="AF127" i="10"/>
  <c r="T127" i="10" s="1"/>
  <c r="AA127" i="10" s="1"/>
  <c r="AD128" i="10"/>
  <c r="AC128" i="10"/>
  <c r="AE128" i="10" s="1"/>
  <c r="L128" i="10" s="1"/>
  <c r="AA83" i="11"/>
  <c r="S83" i="11"/>
  <c r="B83" i="11" s="1"/>
  <c r="C86" i="11"/>
  <c r="D86" i="11" s="1"/>
  <c r="H84" i="11"/>
  <c r="P84" i="11" s="1"/>
  <c r="X84" i="11" s="1"/>
  <c r="L84" i="11"/>
  <c r="T84" i="11" s="1"/>
  <c r="F84" i="11"/>
  <c r="N84" i="11" s="1"/>
  <c r="V84" i="11" s="1"/>
  <c r="J84" i="11"/>
  <c r="R84" i="11" s="1"/>
  <c r="Z84" i="11" s="1"/>
  <c r="G84" i="11"/>
  <c r="O84" i="11" s="1"/>
  <c r="W84" i="11" s="1"/>
  <c r="I84" i="11"/>
  <c r="Q84" i="11" s="1"/>
  <c r="Y84" i="11" s="1"/>
  <c r="K84" i="11"/>
  <c r="E84" i="11"/>
  <c r="M84" i="11" s="1"/>
  <c r="U84" i="11" s="1"/>
  <c r="S122" i="12" l="1"/>
  <c r="B122" i="12" s="1"/>
  <c r="T122" i="12"/>
  <c r="AA122" i="12" s="1"/>
  <c r="F123" i="12"/>
  <c r="N123" i="12" s="1"/>
  <c r="V123" i="12" s="1"/>
  <c r="K123" i="12"/>
  <c r="I123" i="12"/>
  <c r="Q123" i="12" s="1"/>
  <c r="Y123" i="12" s="1"/>
  <c r="G123" i="12"/>
  <c r="O123" i="12" s="1"/>
  <c r="W123" i="12" s="1"/>
  <c r="E123" i="12"/>
  <c r="M123" i="12" s="1"/>
  <c r="U123" i="12" s="1"/>
  <c r="J123" i="12"/>
  <c r="R123" i="12" s="1"/>
  <c r="Z123" i="12" s="1"/>
  <c r="H123" i="12"/>
  <c r="P123" i="12" s="1"/>
  <c r="X123" i="12" s="1"/>
  <c r="L123" i="12"/>
  <c r="C125" i="12"/>
  <c r="D124" i="12"/>
  <c r="S128" i="10"/>
  <c r="B128" i="10" s="1"/>
  <c r="C132" i="10"/>
  <c r="D131" i="10"/>
  <c r="AD129" i="10"/>
  <c r="AC129" i="10"/>
  <c r="AE129" i="10" s="1"/>
  <c r="L129" i="10" s="1"/>
  <c r="AF128" i="10"/>
  <c r="T128" i="10" s="1"/>
  <c r="AA128" i="10" s="1"/>
  <c r="AB130" i="10"/>
  <c r="K130" i="10"/>
  <c r="E130" i="10"/>
  <c r="M130" i="10" s="1"/>
  <c r="U130" i="10" s="1"/>
  <c r="J130" i="10"/>
  <c r="R130" i="10" s="1"/>
  <c r="Z130" i="10" s="1"/>
  <c r="F130" i="10"/>
  <c r="N130" i="10" s="1"/>
  <c r="V130" i="10" s="1"/>
  <c r="I130" i="10"/>
  <c r="Q130" i="10" s="1"/>
  <c r="Y130" i="10" s="1"/>
  <c r="G130" i="10"/>
  <c r="O130" i="10" s="1"/>
  <c r="W130" i="10" s="1"/>
  <c r="H130" i="10"/>
  <c r="P130" i="10" s="1"/>
  <c r="X130" i="10" s="1"/>
  <c r="C87" i="11"/>
  <c r="D87" i="11" s="1"/>
  <c r="G85" i="11"/>
  <c r="O85" i="11" s="1"/>
  <c r="W85" i="11" s="1"/>
  <c r="K85" i="11"/>
  <c r="H85" i="11"/>
  <c r="P85" i="11" s="1"/>
  <c r="X85" i="11" s="1"/>
  <c r="L85" i="11"/>
  <c r="T85" i="11" s="1"/>
  <c r="E85" i="11"/>
  <c r="M85" i="11" s="1"/>
  <c r="U85" i="11" s="1"/>
  <c r="I85" i="11"/>
  <c r="Q85" i="11" s="1"/>
  <c r="Y85" i="11" s="1"/>
  <c r="F85" i="11"/>
  <c r="N85" i="11" s="1"/>
  <c r="V85" i="11" s="1"/>
  <c r="J85" i="11"/>
  <c r="R85" i="11" s="1"/>
  <c r="Z85" i="11" s="1"/>
  <c r="AA84" i="11"/>
  <c r="S84" i="11"/>
  <c r="B84" i="11" s="1"/>
  <c r="I124" i="12" l="1"/>
  <c r="Q124" i="12" s="1"/>
  <c r="Y124" i="12" s="1"/>
  <c r="G124" i="12"/>
  <c r="O124" i="12" s="1"/>
  <c r="W124" i="12" s="1"/>
  <c r="F124" i="12"/>
  <c r="N124" i="12" s="1"/>
  <c r="V124" i="12" s="1"/>
  <c r="E124" i="12"/>
  <c r="M124" i="12" s="1"/>
  <c r="U124" i="12" s="1"/>
  <c r="J124" i="12"/>
  <c r="R124" i="12" s="1"/>
  <c r="Z124" i="12" s="1"/>
  <c r="K124" i="12"/>
  <c r="H124" i="12"/>
  <c r="P124" i="12" s="1"/>
  <c r="X124" i="12" s="1"/>
  <c r="L124" i="12"/>
  <c r="C126" i="12"/>
  <c r="D125" i="12"/>
  <c r="S123" i="12"/>
  <c r="B123" i="12" s="1"/>
  <c r="T123" i="12"/>
  <c r="AA123" i="12" s="1"/>
  <c r="S129" i="10"/>
  <c r="B129" i="10" s="1"/>
  <c r="AD130" i="10"/>
  <c r="AC130" i="10"/>
  <c r="AE130" i="10" s="1"/>
  <c r="L130" i="10" s="1"/>
  <c r="AF129" i="10"/>
  <c r="T129" i="10" s="1"/>
  <c r="AA129" i="10" s="1"/>
  <c r="AB131" i="10"/>
  <c r="K131" i="10"/>
  <c r="E131" i="10"/>
  <c r="M131" i="10" s="1"/>
  <c r="U131" i="10" s="1"/>
  <c r="J131" i="10"/>
  <c r="R131" i="10" s="1"/>
  <c r="Z131" i="10" s="1"/>
  <c r="F131" i="10"/>
  <c r="N131" i="10" s="1"/>
  <c r="V131" i="10" s="1"/>
  <c r="G131" i="10"/>
  <c r="O131" i="10" s="1"/>
  <c r="W131" i="10" s="1"/>
  <c r="I131" i="10"/>
  <c r="Q131" i="10" s="1"/>
  <c r="Y131" i="10" s="1"/>
  <c r="H131" i="10"/>
  <c r="P131" i="10" s="1"/>
  <c r="X131" i="10" s="1"/>
  <c r="C133" i="10"/>
  <c r="D132" i="10"/>
  <c r="S85" i="11"/>
  <c r="B85" i="11" s="1"/>
  <c r="AA85" i="11"/>
  <c r="E86" i="11"/>
  <c r="M86" i="11" s="1"/>
  <c r="U86" i="11" s="1"/>
  <c r="I86" i="11"/>
  <c r="Q86" i="11" s="1"/>
  <c r="Y86" i="11" s="1"/>
  <c r="F86" i="11"/>
  <c r="N86" i="11" s="1"/>
  <c r="V86" i="11" s="1"/>
  <c r="J86" i="11"/>
  <c r="R86" i="11" s="1"/>
  <c r="Z86" i="11" s="1"/>
  <c r="G86" i="11"/>
  <c r="O86" i="11" s="1"/>
  <c r="W86" i="11" s="1"/>
  <c r="K86" i="11"/>
  <c r="L86" i="11"/>
  <c r="T86" i="11" s="1"/>
  <c r="H86" i="11"/>
  <c r="P86" i="11" s="1"/>
  <c r="X86" i="11" s="1"/>
  <c r="C88" i="11"/>
  <c r="D88" i="11" s="1"/>
  <c r="T124" i="12" l="1"/>
  <c r="AA124" i="12" s="1"/>
  <c r="S124" i="12"/>
  <c r="B124" i="12" s="1"/>
  <c r="J125" i="12"/>
  <c r="R125" i="12" s="1"/>
  <c r="Z125" i="12" s="1"/>
  <c r="G125" i="12"/>
  <c r="O125" i="12" s="1"/>
  <c r="W125" i="12" s="1"/>
  <c r="E125" i="12"/>
  <c r="M125" i="12" s="1"/>
  <c r="U125" i="12" s="1"/>
  <c r="F125" i="12"/>
  <c r="N125" i="12" s="1"/>
  <c r="V125" i="12" s="1"/>
  <c r="I125" i="12"/>
  <c r="Q125" i="12" s="1"/>
  <c r="Y125" i="12" s="1"/>
  <c r="K125" i="12"/>
  <c r="H125" i="12"/>
  <c r="P125" i="12" s="1"/>
  <c r="X125" i="12" s="1"/>
  <c r="L125" i="12"/>
  <c r="C127" i="12"/>
  <c r="D126" i="12"/>
  <c r="AD131" i="10"/>
  <c r="AC131" i="10"/>
  <c r="AE131" i="10" s="1"/>
  <c r="L131" i="10" s="1"/>
  <c r="AB132" i="10"/>
  <c r="E132" i="10"/>
  <c r="M132" i="10" s="1"/>
  <c r="U132" i="10" s="1"/>
  <c r="K132" i="10"/>
  <c r="J132" i="10"/>
  <c r="R132" i="10" s="1"/>
  <c r="Z132" i="10" s="1"/>
  <c r="F132" i="10"/>
  <c r="N132" i="10" s="1"/>
  <c r="V132" i="10" s="1"/>
  <c r="I132" i="10"/>
  <c r="Q132" i="10" s="1"/>
  <c r="Y132" i="10" s="1"/>
  <c r="G132" i="10"/>
  <c r="O132" i="10" s="1"/>
  <c r="W132" i="10" s="1"/>
  <c r="H132" i="10"/>
  <c r="P132" i="10" s="1"/>
  <c r="X132" i="10" s="1"/>
  <c r="S130" i="10"/>
  <c r="B130" i="10" s="1"/>
  <c r="AF130" i="10"/>
  <c r="T130" i="10" s="1"/>
  <c r="AA130" i="10" s="1"/>
  <c r="C134" i="10"/>
  <c r="D133" i="10"/>
  <c r="G87" i="11"/>
  <c r="O87" i="11" s="1"/>
  <c r="W87" i="11" s="1"/>
  <c r="K87" i="11"/>
  <c r="H87" i="11"/>
  <c r="P87" i="11" s="1"/>
  <c r="X87" i="11" s="1"/>
  <c r="L87" i="11"/>
  <c r="T87" i="11" s="1"/>
  <c r="E87" i="11"/>
  <c r="M87" i="11" s="1"/>
  <c r="U87" i="11" s="1"/>
  <c r="I87" i="11"/>
  <c r="Q87" i="11" s="1"/>
  <c r="Y87" i="11" s="1"/>
  <c r="F87" i="11"/>
  <c r="N87" i="11" s="1"/>
  <c r="V87" i="11" s="1"/>
  <c r="J87" i="11"/>
  <c r="R87" i="11" s="1"/>
  <c r="Z87" i="11" s="1"/>
  <c r="C89" i="11"/>
  <c r="D89" i="11" s="1"/>
  <c r="S86" i="11"/>
  <c r="B86" i="11" s="1"/>
  <c r="AA86" i="11"/>
  <c r="H126" i="12" l="1"/>
  <c r="P126" i="12" s="1"/>
  <c r="X126" i="12" s="1"/>
  <c r="E126" i="12"/>
  <c r="M126" i="12" s="1"/>
  <c r="U126" i="12" s="1"/>
  <c r="K126" i="12"/>
  <c r="F126" i="12"/>
  <c r="N126" i="12" s="1"/>
  <c r="V126" i="12" s="1"/>
  <c r="I126" i="12"/>
  <c r="Q126" i="12" s="1"/>
  <c r="Y126" i="12" s="1"/>
  <c r="G126" i="12"/>
  <c r="O126" i="12" s="1"/>
  <c r="W126" i="12" s="1"/>
  <c r="J126" i="12"/>
  <c r="R126" i="12" s="1"/>
  <c r="Z126" i="12" s="1"/>
  <c r="L126" i="12"/>
  <c r="C128" i="12"/>
  <c r="D127" i="12"/>
  <c r="S125" i="12"/>
  <c r="B125" i="12" s="1"/>
  <c r="T125" i="12"/>
  <c r="AA125" i="12" s="1"/>
  <c r="AB133" i="10"/>
  <c r="E133" i="10"/>
  <c r="M133" i="10" s="1"/>
  <c r="U133" i="10" s="1"/>
  <c r="K133" i="10"/>
  <c r="J133" i="10"/>
  <c r="R133" i="10" s="1"/>
  <c r="Z133" i="10" s="1"/>
  <c r="F133" i="10"/>
  <c r="N133" i="10" s="1"/>
  <c r="V133" i="10" s="1"/>
  <c r="I133" i="10"/>
  <c r="Q133" i="10" s="1"/>
  <c r="Y133" i="10" s="1"/>
  <c r="G133" i="10"/>
  <c r="O133" i="10" s="1"/>
  <c r="W133" i="10" s="1"/>
  <c r="H133" i="10"/>
  <c r="P133" i="10" s="1"/>
  <c r="X133" i="10" s="1"/>
  <c r="AC132" i="10"/>
  <c r="AE132" i="10" s="1"/>
  <c r="L132" i="10" s="1"/>
  <c r="AD132" i="10"/>
  <c r="S131" i="10"/>
  <c r="B131" i="10" s="1"/>
  <c r="C135" i="10"/>
  <c r="D134" i="10"/>
  <c r="AF131" i="10"/>
  <c r="T131" i="10" s="1"/>
  <c r="AA131" i="10" s="1"/>
  <c r="S87" i="11"/>
  <c r="B87" i="11" s="1"/>
  <c r="AA87" i="11"/>
  <c r="E88" i="11"/>
  <c r="M88" i="11" s="1"/>
  <c r="U88" i="11" s="1"/>
  <c r="I88" i="11"/>
  <c r="Q88" i="11" s="1"/>
  <c r="Y88" i="11" s="1"/>
  <c r="F88" i="11"/>
  <c r="N88" i="11" s="1"/>
  <c r="V88" i="11" s="1"/>
  <c r="J88" i="11"/>
  <c r="R88" i="11" s="1"/>
  <c r="Z88" i="11" s="1"/>
  <c r="G88" i="11"/>
  <c r="O88" i="11" s="1"/>
  <c r="W88" i="11" s="1"/>
  <c r="K88" i="11"/>
  <c r="H88" i="11"/>
  <c r="P88" i="11" s="1"/>
  <c r="X88" i="11" s="1"/>
  <c r="L88" i="11"/>
  <c r="T88" i="11" s="1"/>
  <c r="C90" i="11"/>
  <c r="D90" i="11" s="1"/>
  <c r="AF132" i="10" l="1"/>
  <c r="T132" i="10" s="1"/>
  <c r="AA132" i="10" s="1"/>
  <c r="S126" i="12"/>
  <c r="B126" i="12" s="1"/>
  <c r="T126" i="12"/>
  <c r="AA126" i="12" s="1"/>
  <c r="F127" i="12"/>
  <c r="N127" i="12" s="1"/>
  <c r="V127" i="12" s="1"/>
  <c r="K127" i="12"/>
  <c r="I127" i="12"/>
  <c r="Q127" i="12" s="1"/>
  <c r="Y127" i="12" s="1"/>
  <c r="E127" i="12"/>
  <c r="M127" i="12" s="1"/>
  <c r="U127" i="12" s="1"/>
  <c r="H127" i="12"/>
  <c r="P127" i="12" s="1"/>
  <c r="X127" i="12" s="1"/>
  <c r="J127" i="12"/>
  <c r="R127" i="12" s="1"/>
  <c r="Z127" i="12" s="1"/>
  <c r="G127" i="12"/>
  <c r="O127" i="12" s="1"/>
  <c r="W127" i="12" s="1"/>
  <c r="L127" i="12"/>
  <c r="C129" i="12"/>
  <c r="D128" i="12"/>
  <c r="AB134" i="10"/>
  <c r="K134" i="10"/>
  <c r="E134" i="10"/>
  <c r="M134" i="10" s="1"/>
  <c r="U134" i="10" s="1"/>
  <c r="J134" i="10"/>
  <c r="R134" i="10" s="1"/>
  <c r="Z134" i="10" s="1"/>
  <c r="F134" i="10"/>
  <c r="N134" i="10" s="1"/>
  <c r="V134" i="10" s="1"/>
  <c r="G134" i="10"/>
  <c r="O134" i="10" s="1"/>
  <c r="W134" i="10" s="1"/>
  <c r="I134" i="10"/>
  <c r="Q134" i="10" s="1"/>
  <c r="Y134" i="10" s="1"/>
  <c r="H134" i="10"/>
  <c r="P134" i="10" s="1"/>
  <c r="X134" i="10" s="1"/>
  <c r="C136" i="10"/>
  <c r="D135" i="10"/>
  <c r="S132" i="10"/>
  <c r="B132" i="10" s="1"/>
  <c r="AD133" i="10"/>
  <c r="AC133" i="10"/>
  <c r="AE133" i="10" s="1"/>
  <c r="L133" i="10" s="1"/>
  <c r="G89" i="11"/>
  <c r="O89" i="11" s="1"/>
  <c r="W89" i="11" s="1"/>
  <c r="K89" i="11"/>
  <c r="H89" i="11"/>
  <c r="P89" i="11" s="1"/>
  <c r="X89" i="11" s="1"/>
  <c r="L89" i="11"/>
  <c r="T89" i="11" s="1"/>
  <c r="E89" i="11"/>
  <c r="M89" i="11" s="1"/>
  <c r="U89" i="11" s="1"/>
  <c r="I89" i="11"/>
  <c r="Q89" i="11" s="1"/>
  <c r="Y89" i="11" s="1"/>
  <c r="F89" i="11"/>
  <c r="N89" i="11" s="1"/>
  <c r="V89" i="11" s="1"/>
  <c r="J89" i="11"/>
  <c r="R89" i="11" s="1"/>
  <c r="Z89" i="11" s="1"/>
  <c r="C91" i="11"/>
  <c r="D91" i="11" s="1"/>
  <c r="S88" i="11"/>
  <c r="B88" i="11" s="1"/>
  <c r="AA88" i="11"/>
  <c r="I128" i="12" l="1"/>
  <c r="Q128" i="12" s="1"/>
  <c r="Y128" i="12" s="1"/>
  <c r="G128" i="12"/>
  <c r="O128" i="12" s="1"/>
  <c r="W128" i="12" s="1"/>
  <c r="E128" i="12"/>
  <c r="M128" i="12" s="1"/>
  <c r="U128" i="12" s="1"/>
  <c r="K128" i="12"/>
  <c r="H128" i="12"/>
  <c r="P128" i="12" s="1"/>
  <c r="X128" i="12" s="1"/>
  <c r="J128" i="12"/>
  <c r="R128" i="12" s="1"/>
  <c r="Z128" i="12" s="1"/>
  <c r="F128" i="12"/>
  <c r="N128" i="12" s="1"/>
  <c r="V128" i="12" s="1"/>
  <c r="L128" i="12"/>
  <c r="C130" i="12"/>
  <c r="D129" i="12"/>
  <c r="S127" i="12"/>
  <c r="B127" i="12" s="1"/>
  <c r="T127" i="12"/>
  <c r="AA127" i="12" s="1"/>
  <c r="S133" i="10"/>
  <c r="B133" i="10" s="1"/>
  <c r="AF133" i="10"/>
  <c r="T133" i="10" s="1"/>
  <c r="AA133" i="10" s="1"/>
  <c r="AB135" i="10"/>
  <c r="E135" i="10"/>
  <c r="M135" i="10" s="1"/>
  <c r="U135" i="10" s="1"/>
  <c r="K135" i="10"/>
  <c r="F135" i="10"/>
  <c r="N135" i="10" s="1"/>
  <c r="V135" i="10" s="1"/>
  <c r="J135" i="10"/>
  <c r="R135" i="10" s="1"/>
  <c r="Z135" i="10" s="1"/>
  <c r="I135" i="10"/>
  <c r="Q135" i="10" s="1"/>
  <c r="Y135" i="10" s="1"/>
  <c r="G135" i="10"/>
  <c r="O135" i="10" s="1"/>
  <c r="W135" i="10" s="1"/>
  <c r="H135" i="10"/>
  <c r="P135" i="10" s="1"/>
  <c r="X135" i="10" s="1"/>
  <c r="C137" i="10"/>
  <c r="D136" i="10"/>
  <c r="AD134" i="10"/>
  <c r="AC134" i="10"/>
  <c r="AE134" i="10" s="1"/>
  <c r="L134" i="10" s="1"/>
  <c r="S89" i="11"/>
  <c r="B89" i="11" s="1"/>
  <c r="AA89" i="11"/>
  <c r="C92" i="11"/>
  <c r="D92" i="11" s="1"/>
  <c r="E90" i="11"/>
  <c r="M90" i="11" s="1"/>
  <c r="U90" i="11" s="1"/>
  <c r="I90" i="11"/>
  <c r="Q90" i="11" s="1"/>
  <c r="Y90" i="11" s="1"/>
  <c r="F90" i="11"/>
  <c r="N90" i="11" s="1"/>
  <c r="V90" i="11" s="1"/>
  <c r="J90" i="11"/>
  <c r="R90" i="11" s="1"/>
  <c r="Z90" i="11" s="1"/>
  <c r="G90" i="11"/>
  <c r="O90" i="11" s="1"/>
  <c r="W90" i="11" s="1"/>
  <c r="K90" i="11"/>
  <c r="H90" i="11"/>
  <c r="P90" i="11" s="1"/>
  <c r="X90" i="11" s="1"/>
  <c r="L90" i="11"/>
  <c r="T90" i="11" s="1"/>
  <c r="H129" i="12" l="1"/>
  <c r="P129" i="12" s="1"/>
  <c r="X129" i="12" s="1"/>
  <c r="F129" i="12"/>
  <c r="N129" i="12" s="1"/>
  <c r="V129" i="12" s="1"/>
  <c r="G129" i="12"/>
  <c r="O129" i="12" s="1"/>
  <c r="W129" i="12" s="1"/>
  <c r="K129" i="12"/>
  <c r="J129" i="12"/>
  <c r="R129" i="12" s="1"/>
  <c r="Z129" i="12" s="1"/>
  <c r="I129" i="12"/>
  <c r="Q129" i="12" s="1"/>
  <c r="Y129" i="12" s="1"/>
  <c r="E129" i="12"/>
  <c r="M129" i="12" s="1"/>
  <c r="U129" i="12" s="1"/>
  <c r="L129" i="12"/>
  <c r="S128" i="12"/>
  <c r="B128" i="12" s="1"/>
  <c r="T128" i="12"/>
  <c r="AA128" i="12" s="1"/>
  <c r="C131" i="12"/>
  <c r="D130" i="12"/>
  <c r="S134" i="10"/>
  <c r="B134" i="10" s="1"/>
  <c r="AB136" i="10"/>
  <c r="K136" i="10"/>
  <c r="E136" i="10"/>
  <c r="M136" i="10" s="1"/>
  <c r="U136" i="10" s="1"/>
  <c r="J136" i="10"/>
  <c r="R136" i="10" s="1"/>
  <c r="Z136" i="10" s="1"/>
  <c r="F136" i="10"/>
  <c r="N136" i="10" s="1"/>
  <c r="V136" i="10" s="1"/>
  <c r="I136" i="10"/>
  <c r="Q136" i="10" s="1"/>
  <c r="Y136" i="10" s="1"/>
  <c r="G136" i="10"/>
  <c r="O136" i="10" s="1"/>
  <c r="W136" i="10" s="1"/>
  <c r="H136" i="10"/>
  <c r="P136" i="10" s="1"/>
  <c r="X136" i="10" s="1"/>
  <c r="C138" i="10"/>
  <c r="D137" i="10"/>
  <c r="AC135" i="10"/>
  <c r="AE135" i="10" s="1"/>
  <c r="L135" i="10" s="1"/>
  <c r="AD135" i="10"/>
  <c r="AF134" i="10"/>
  <c r="T134" i="10" s="1"/>
  <c r="AA134" i="10" s="1"/>
  <c r="S90" i="11"/>
  <c r="B90" i="11" s="1"/>
  <c r="AA90" i="11"/>
  <c r="C93" i="11"/>
  <c r="D93" i="11" s="1"/>
  <c r="G91" i="11"/>
  <c r="O91" i="11" s="1"/>
  <c r="W91" i="11" s="1"/>
  <c r="K91" i="11"/>
  <c r="H91" i="11"/>
  <c r="P91" i="11" s="1"/>
  <c r="X91" i="11" s="1"/>
  <c r="L91" i="11"/>
  <c r="T91" i="11" s="1"/>
  <c r="E91" i="11"/>
  <c r="M91" i="11" s="1"/>
  <c r="U91" i="11" s="1"/>
  <c r="I91" i="11"/>
  <c r="Q91" i="11" s="1"/>
  <c r="Y91" i="11" s="1"/>
  <c r="J91" i="11"/>
  <c r="R91" i="11" s="1"/>
  <c r="Z91" i="11" s="1"/>
  <c r="F91" i="11"/>
  <c r="N91" i="11" s="1"/>
  <c r="V91" i="11" s="1"/>
  <c r="AF135" i="10" l="1"/>
  <c r="T135" i="10" s="1"/>
  <c r="AA135" i="10" s="1"/>
  <c r="F130" i="12"/>
  <c r="N130" i="12" s="1"/>
  <c r="V130" i="12" s="1"/>
  <c r="I130" i="12"/>
  <c r="Q130" i="12" s="1"/>
  <c r="Y130" i="12" s="1"/>
  <c r="G130" i="12"/>
  <c r="O130" i="12" s="1"/>
  <c r="W130" i="12" s="1"/>
  <c r="K130" i="12"/>
  <c r="J130" i="12"/>
  <c r="R130" i="12" s="1"/>
  <c r="Z130" i="12" s="1"/>
  <c r="E130" i="12"/>
  <c r="M130" i="12" s="1"/>
  <c r="U130" i="12" s="1"/>
  <c r="H130" i="12"/>
  <c r="P130" i="12" s="1"/>
  <c r="X130" i="12" s="1"/>
  <c r="L130" i="12"/>
  <c r="T129" i="12"/>
  <c r="AA129" i="12" s="1"/>
  <c r="S129" i="12"/>
  <c r="B129" i="12" s="1"/>
  <c r="C132" i="12"/>
  <c r="D131" i="12"/>
  <c r="S135" i="10"/>
  <c r="B135" i="10" s="1"/>
  <c r="AB137" i="10"/>
  <c r="E137" i="10"/>
  <c r="M137" i="10" s="1"/>
  <c r="U137" i="10" s="1"/>
  <c r="K137" i="10"/>
  <c r="J137" i="10"/>
  <c r="R137" i="10" s="1"/>
  <c r="Z137" i="10" s="1"/>
  <c r="F137" i="10"/>
  <c r="N137" i="10" s="1"/>
  <c r="V137" i="10" s="1"/>
  <c r="G137" i="10"/>
  <c r="O137" i="10" s="1"/>
  <c r="W137" i="10" s="1"/>
  <c r="I137" i="10"/>
  <c r="Q137" i="10" s="1"/>
  <c r="Y137" i="10" s="1"/>
  <c r="H137" i="10"/>
  <c r="P137" i="10" s="1"/>
  <c r="X137" i="10" s="1"/>
  <c r="AD136" i="10"/>
  <c r="AC136" i="10"/>
  <c r="AE136" i="10" s="1"/>
  <c r="L136" i="10" s="1"/>
  <c r="C139" i="10"/>
  <c r="D138" i="10"/>
  <c r="S91" i="11"/>
  <c r="B91" i="11" s="1"/>
  <c r="AA91" i="11"/>
  <c r="E92" i="11"/>
  <c r="M92" i="11" s="1"/>
  <c r="U92" i="11" s="1"/>
  <c r="I92" i="11"/>
  <c r="Q92" i="11" s="1"/>
  <c r="Y92" i="11" s="1"/>
  <c r="F92" i="11"/>
  <c r="N92" i="11" s="1"/>
  <c r="V92" i="11" s="1"/>
  <c r="J92" i="11"/>
  <c r="R92" i="11" s="1"/>
  <c r="Z92" i="11" s="1"/>
  <c r="G92" i="11"/>
  <c r="O92" i="11" s="1"/>
  <c r="W92" i="11" s="1"/>
  <c r="K92" i="11"/>
  <c r="H92" i="11"/>
  <c r="P92" i="11" s="1"/>
  <c r="X92" i="11" s="1"/>
  <c r="L92" i="11"/>
  <c r="T92" i="11" s="1"/>
  <c r="C94" i="11"/>
  <c r="D94" i="11" s="1"/>
  <c r="J131" i="12" l="1"/>
  <c r="R131" i="12" s="1"/>
  <c r="Z131" i="12" s="1"/>
  <c r="H131" i="12"/>
  <c r="P131" i="12" s="1"/>
  <c r="X131" i="12" s="1"/>
  <c r="E131" i="12"/>
  <c r="M131" i="12" s="1"/>
  <c r="U131" i="12" s="1"/>
  <c r="I131" i="12"/>
  <c r="Q131" i="12" s="1"/>
  <c r="Y131" i="12" s="1"/>
  <c r="G131" i="12"/>
  <c r="O131" i="12" s="1"/>
  <c r="W131" i="12" s="1"/>
  <c r="K131" i="12"/>
  <c r="F131" i="12"/>
  <c r="N131" i="12" s="1"/>
  <c r="V131" i="12" s="1"/>
  <c r="L131" i="12"/>
  <c r="C133" i="12"/>
  <c r="D132" i="12"/>
  <c r="T130" i="12"/>
  <c r="AA130" i="12" s="1"/>
  <c r="S130" i="12"/>
  <c r="B130" i="12" s="1"/>
  <c r="AB138" i="10"/>
  <c r="E138" i="10"/>
  <c r="M138" i="10" s="1"/>
  <c r="U138" i="10" s="1"/>
  <c r="K138" i="10"/>
  <c r="F138" i="10"/>
  <c r="N138" i="10" s="1"/>
  <c r="V138" i="10" s="1"/>
  <c r="J138" i="10"/>
  <c r="R138" i="10" s="1"/>
  <c r="Z138" i="10" s="1"/>
  <c r="I138" i="10"/>
  <c r="Q138" i="10" s="1"/>
  <c r="Y138" i="10" s="1"/>
  <c r="G138" i="10"/>
  <c r="O138" i="10" s="1"/>
  <c r="W138" i="10" s="1"/>
  <c r="H138" i="10"/>
  <c r="P138" i="10" s="1"/>
  <c r="X138" i="10" s="1"/>
  <c r="AD137" i="10"/>
  <c r="AC137" i="10"/>
  <c r="AE137" i="10" s="1"/>
  <c r="L137" i="10" s="1"/>
  <c r="S136" i="10"/>
  <c r="B136" i="10" s="1"/>
  <c r="C140" i="10"/>
  <c r="D139" i="10"/>
  <c r="AF136" i="10"/>
  <c r="T136" i="10" s="1"/>
  <c r="AA136" i="10" s="1"/>
  <c r="G93" i="11"/>
  <c r="O93" i="11" s="1"/>
  <c r="W93" i="11" s="1"/>
  <c r="K93" i="11"/>
  <c r="H93" i="11"/>
  <c r="P93" i="11" s="1"/>
  <c r="X93" i="11" s="1"/>
  <c r="L93" i="11"/>
  <c r="T93" i="11" s="1"/>
  <c r="E93" i="11"/>
  <c r="M93" i="11" s="1"/>
  <c r="U93" i="11" s="1"/>
  <c r="I93" i="11"/>
  <c r="Q93" i="11" s="1"/>
  <c r="Y93" i="11" s="1"/>
  <c r="F93" i="11"/>
  <c r="N93" i="11" s="1"/>
  <c r="V93" i="11" s="1"/>
  <c r="J93" i="11"/>
  <c r="R93" i="11" s="1"/>
  <c r="Z93" i="11" s="1"/>
  <c r="C95" i="11"/>
  <c r="D95" i="11" s="1"/>
  <c r="S92" i="11"/>
  <c r="B92" i="11" s="1"/>
  <c r="AA92" i="11"/>
  <c r="T131" i="12" l="1"/>
  <c r="AA131" i="12" s="1"/>
  <c r="S131" i="12"/>
  <c r="B131" i="12" s="1"/>
  <c r="J132" i="12"/>
  <c r="R132" i="12" s="1"/>
  <c r="Z132" i="12" s="1"/>
  <c r="H132" i="12"/>
  <c r="P132" i="12" s="1"/>
  <c r="X132" i="12" s="1"/>
  <c r="K132" i="12"/>
  <c r="G132" i="12"/>
  <c r="O132" i="12" s="1"/>
  <c r="W132" i="12" s="1"/>
  <c r="I132" i="12"/>
  <c r="Q132" i="12" s="1"/>
  <c r="Y132" i="12" s="1"/>
  <c r="E132" i="12"/>
  <c r="M132" i="12" s="1"/>
  <c r="U132" i="12" s="1"/>
  <c r="F132" i="12"/>
  <c r="N132" i="12" s="1"/>
  <c r="V132" i="12" s="1"/>
  <c r="L132" i="12"/>
  <c r="C134" i="12"/>
  <c r="D133" i="12"/>
  <c r="C141" i="10"/>
  <c r="D140" i="10"/>
  <c r="AB139" i="10"/>
  <c r="E139" i="10"/>
  <c r="M139" i="10" s="1"/>
  <c r="U139" i="10" s="1"/>
  <c r="K139" i="10"/>
  <c r="F139" i="10"/>
  <c r="N139" i="10" s="1"/>
  <c r="V139" i="10" s="1"/>
  <c r="J139" i="10"/>
  <c r="R139" i="10" s="1"/>
  <c r="Z139" i="10" s="1"/>
  <c r="I139" i="10"/>
  <c r="Q139" i="10" s="1"/>
  <c r="Y139" i="10" s="1"/>
  <c r="G139" i="10"/>
  <c r="O139" i="10" s="1"/>
  <c r="W139" i="10" s="1"/>
  <c r="H139" i="10"/>
  <c r="P139" i="10" s="1"/>
  <c r="X139" i="10" s="1"/>
  <c r="AF137" i="10"/>
  <c r="T137" i="10" s="1"/>
  <c r="AA137" i="10" s="1"/>
  <c r="AD138" i="10"/>
  <c r="AC138" i="10"/>
  <c r="AE138" i="10" s="1"/>
  <c r="L138" i="10" s="1"/>
  <c r="S137" i="10"/>
  <c r="B137" i="10" s="1"/>
  <c r="S93" i="11"/>
  <c r="B93" i="11" s="1"/>
  <c r="AA93" i="11"/>
  <c r="C96" i="11"/>
  <c r="D96" i="11" s="1"/>
  <c r="E94" i="11"/>
  <c r="M94" i="11" s="1"/>
  <c r="U94" i="11" s="1"/>
  <c r="I94" i="11"/>
  <c r="Q94" i="11" s="1"/>
  <c r="Y94" i="11" s="1"/>
  <c r="F94" i="11"/>
  <c r="N94" i="11" s="1"/>
  <c r="V94" i="11" s="1"/>
  <c r="J94" i="11"/>
  <c r="R94" i="11" s="1"/>
  <c r="Z94" i="11" s="1"/>
  <c r="G94" i="11"/>
  <c r="O94" i="11" s="1"/>
  <c r="W94" i="11" s="1"/>
  <c r="K94" i="11"/>
  <c r="L94" i="11"/>
  <c r="T94" i="11" s="1"/>
  <c r="H94" i="11"/>
  <c r="P94" i="11" s="1"/>
  <c r="X94" i="11" s="1"/>
  <c r="C135" i="12" l="1"/>
  <c r="D134" i="12"/>
  <c r="S132" i="12"/>
  <c r="B132" i="12" s="1"/>
  <c r="T132" i="12"/>
  <c r="AA132" i="12" s="1"/>
  <c r="H133" i="12"/>
  <c r="P133" i="12" s="1"/>
  <c r="X133" i="12" s="1"/>
  <c r="F133" i="12"/>
  <c r="N133" i="12" s="1"/>
  <c r="V133" i="12" s="1"/>
  <c r="J133" i="12"/>
  <c r="R133" i="12" s="1"/>
  <c r="Z133" i="12" s="1"/>
  <c r="E133" i="12"/>
  <c r="M133" i="12" s="1"/>
  <c r="U133" i="12" s="1"/>
  <c r="I133" i="12"/>
  <c r="Q133" i="12" s="1"/>
  <c r="Y133" i="12" s="1"/>
  <c r="G133" i="12"/>
  <c r="O133" i="12" s="1"/>
  <c r="W133" i="12" s="1"/>
  <c r="K133" i="12"/>
  <c r="L133" i="12"/>
  <c r="AD139" i="10"/>
  <c r="AC139" i="10"/>
  <c r="AE139" i="10" s="1"/>
  <c r="L139" i="10" s="1"/>
  <c r="AF138" i="10"/>
  <c r="T138" i="10" s="1"/>
  <c r="AA138" i="10" s="1"/>
  <c r="AB140" i="10"/>
  <c r="E140" i="10"/>
  <c r="M140" i="10" s="1"/>
  <c r="U140" i="10" s="1"/>
  <c r="K140" i="10"/>
  <c r="F140" i="10"/>
  <c r="N140" i="10" s="1"/>
  <c r="V140" i="10" s="1"/>
  <c r="J140" i="10"/>
  <c r="R140" i="10" s="1"/>
  <c r="Z140" i="10" s="1"/>
  <c r="G140" i="10"/>
  <c r="O140" i="10" s="1"/>
  <c r="W140" i="10" s="1"/>
  <c r="I140" i="10"/>
  <c r="Q140" i="10" s="1"/>
  <c r="Y140" i="10" s="1"/>
  <c r="H140" i="10"/>
  <c r="P140" i="10" s="1"/>
  <c r="X140" i="10" s="1"/>
  <c r="S138" i="10"/>
  <c r="B138" i="10" s="1"/>
  <c r="C142" i="10"/>
  <c r="D141" i="10"/>
  <c r="C97" i="11"/>
  <c r="D97" i="11" s="1"/>
  <c r="S94" i="11"/>
  <c r="B94" i="11" s="1"/>
  <c r="AA94" i="11"/>
  <c r="G95" i="11"/>
  <c r="O95" i="11" s="1"/>
  <c r="W95" i="11" s="1"/>
  <c r="K95" i="11"/>
  <c r="H95" i="11"/>
  <c r="P95" i="11" s="1"/>
  <c r="X95" i="11" s="1"/>
  <c r="L95" i="11"/>
  <c r="T95" i="11" s="1"/>
  <c r="E95" i="11"/>
  <c r="M95" i="11" s="1"/>
  <c r="U95" i="11" s="1"/>
  <c r="I95" i="11"/>
  <c r="Q95" i="11" s="1"/>
  <c r="Y95" i="11" s="1"/>
  <c r="F95" i="11"/>
  <c r="N95" i="11" s="1"/>
  <c r="V95" i="11" s="1"/>
  <c r="J95" i="11"/>
  <c r="R95" i="11" s="1"/>
  <c r="Z95" i="11" s="1"/>
  <c r="F134" i="12" l="1"/>
  <c r="N134" i="12" s="1"/>
  <c r="V134" i="12" s="1"/>
  <c r="E134" i="12"/>
  <c r="M134" i="12" s="1"/>
  <c r="U134" i="12" s="1"/>
  <c r="K134" i="12"/>
  <c r="I134" i="12"/>
  <c r="Q134" i="12" s="1"/>
  <c r="Y134" i="12" s="1"/>
  <c r="J134" i="12"/>
  <c r="R134" i="12" s="1"/>
  <c r="Z134" i="12" s="1"/>
  <c r="H134" i="12"/>
  <c r="P134" i="12" s="1"/>
  <c r="X134" i="12" s="1"/>
  <c r="G134" i="12"/>
  <c r="O134" i="12" s="1"/>
  <c r="W134" i="12" s="1"/>
  <c r="L134" i="12"/>
  <c r="T133" i="12"/>
  <c r="AA133" i="12" s="1"/>
  <c r="S133" i="12"/>
  <c r="B133" i="12" s="1"/>
  <c r="C136" i="12"/>
  <c r="D135" i="12"/>
  <c r="AC140" i="10"/>
  <c r="AE140" i="10" s="1"/>
  <c r="L140" i="10" s="1"/>
  <c r="AD140" i="10"/>
  <c r="C143" i="10"/>
  <c r="D142" i="10"/>
  <c r="S139" i="10"/>
  <c r="B139" i="10" s="1"/>
  <c r="AB141" i="10"/>
  <c r="K141" i="10"/>
  <c r="E141" i="10"/>
  <c r="M141" i="10" s="1"/>
  <c r="U141" i="10" s="1"/>
  <c r="J141" i="10"/>
  <c r="R141" i="10" s="1"/>
  <c r="Z141" i="10" s="1"/>
  <c r="F141" i="10"/>
  <c r="N141" i="10" s="1"/>
  <c r="V141" i="10" s="1"/>
  <c r="I141" i="10"/>
  <c r="Q141" i="10" s="1"/>
  <c r="Y141" i="10" s="1"/>
  <c r="G141" i="10"/>
  <c r="O141" i="10" s="1"/>
  <c r="W141" i="10" s="1"/>
  <c r="H141" i="10"/>
  <c r="P141" i="10" s="1"/>
  <c r="X141" i="10" s="1"/>
  <c r="AF139" i="10"/>
  <c r="T139" i="10" s="1"/>
  <c r="AA139" i="10" s="1"/>
  <c r="S95" i="11"/>
  <c r="B95" i="11" s="1"/>
  <c r="AA95" i="11"/>
  <c r="E96" i="11"/>
  <c r="M96" i="11" s="1"/>
  <c r="U96" i="11" s="1"/>
  <c r="I96" i="11"/>
  <c r="Q96" i="11" s="1"/>
  <c r="Y96" i="11" s="1"/>
  <c r="F96" i="11"/>
  <c r="N96" i="11" s="1"/>
  <c r="V96" i="11" s="1"/>
  <c r="J96" i="11"/>
  <c r="R96" i="11" s="1"/>
  <c r="Z96" i="11" s="1"/>
  <c r="G96" i="11"/>
  <c r="O96" i="11" s="1"/>
  <c r="W96" i="11" s="1"/>
  <c r="K96" i="11"/>
  <c r="H96" i="11"/>
  <c r="P96" i="11" s="1"/>
  <c r="X96" i="11" s="1"/>
  <c r="L96" i="11"/>
  <c r="T96" i="11" s="1"/>
  <c r="C98" i="11"/>
  <c r="D98" i="11" s="1"/>
  <c r="AF140" i="10" l="1"/>
  <c r="T140" i="10" s="1"/>
  <c r="AA140" i="10" s="1"/>
  <c r="T134" i="12"/>
  <c r="AA134" i="12" s="1"/>
  <c r="S134" i="12"/>
  <c r="B134" i="12" s="1"/>
  <c r="J135" i="12"/>
  <c r="R135" i="12" s="1"/>
  <c r="Z135" i="12" s="1"/>
  <c r="K135" i="12"/>
  <c r="G135" i="12"/>
  <c r="O135" i="12" s="1"/>
  <c r="W135" i="12" s="1"/>
  <c r="E135" i="12"/>
  <c r="M135" i="12" s="1"/>
  <c r="U135" i="12" s="1"/>
  <c r="H135" i="12"/>
  <c r="P135" i="12" s="1"/>
  <c r="X135" i="12" s="1"/>
  <c r="F135" i="12"/>
  <c r="N135" i="12" s="1"/>
  <c r="V135" i="12" s="1"/>
  <c r="I135" i="12"/>
  <c r="Q135" i="12" s="1"/>
  <c r="Y135" i="12" s="1"/>
  <c r="L135" i="12"/>
  <c r="C137" i="12"/>
  <c r="D136" i="12"/>
  <c r="AD141" i="10"/>
  <c r="AC141" i="10"/>
  <c r="AE141" i="10" s="1"/>
  <c r="L141" i="10" s="1"/>
  <c r="AB142" i="10"/>
  <c r="E142" i="10"/>
  <c r="M142" i="10" s="1"/>
  <c r="U142" i="10" s="1"/>
  <c r="K142" i="10"/>
  <c r="J142" i="10"/>
  <c r="R142" i="10" s="1"/>
  <c r="Z142" i="10" s="1"/>
  <c r="F142" i="10"/>
  <c r="N142" i="10" s="1"/>
  <c r="V142" i="10" s="1"/>
  <c r="G142" i="10"/>
  <c r="O142" i="10" s="1"/>
  <c r="W142" i="10" s="1"/>
  <c r="I142" i="10"/>
  <c r="Q142" i="10" s="1"/>
  <c r="Y142" i="10" s="1"/>
  <c r="H142" i="10"/>
  <c r="P142" i="10" s="1"/>
  <c r="X142" i="10" s="1"/>
  <c r="C144" i="10"/>
  <c r="D143" i="10"/>
  <c r="S140" i="10"/>
  <c r="B140" i="10" s="1"/>
  <c r="G97" i="11"/>
  <c r="O97" i="11" s="1"/>
  <c r="W97" i="11" s="1"/>
  <c r="K97" i="11"/>
  <c r="H97" i="11"/>
  <c r="P97" i="11" s="1"/>
  <c r="X97" i="11" s="1"/>
  <c r="L97" i="11"/>
  <c r="T97" i="11" s="1"/>
  <c r="E97" i="11"/>
  <c r="M97" i="11" s="1"/>
  <c r="U97" i="11" s="1"/>
  <c r="I97" i="11"/>
  <c r="Q97" i="11" s="1"/>
  <c r="Y97" i="11" s="1"/>
  <c r="F97" i="11"/>
  <c r="N97" i="11" s="1"/>
  <c r="V97" i="11" s="1"/>
  <c r="J97" i="11"/>
  <c r="R97" i="11" s="1"/>
  <c r="Z97" i="11" s="1"/>
  <c r="C99" i="11"/>
  <c r="D99" i="11" s="1"/>
  <c r="S96" i="11"/>
  <c r="B96" i="11" s="1"/>
  <c r="AA96" i="11"/>
  <c r="J136" i="12" l="1"/>
  <c r="R136" i="12" s="1"/>
  <c r="Z136" i="12" s="1"/>
  <c r="H136" i="12"/>
  <c r="P136" i="12" s="1"/>
  <c r="X136" i="12" s="1"/>
  <c r="F136" i="12"/>
  <c r="N136" i="12" s="1"/>
  <c r="V136" i="12" s="1"/>
  <c r="K136" i="12"/>
  <c r="I136" i="12"/>
  <c r="Q136" i="12" s="1"/>
  <c r="Y136" i="12" s="1"/>
  <c r="G136" i="12"/>
  <c r="O136" i="12" s="1"/>
  <c r="W136" i="12" s="1"/>
  <c r="E136" i="12"/>
  <c r="M136" i="12" s="1"/>
  <c r="U136" i="12" s="1"/>
  <c r="L136" i="12"/>
  <c r="C138" i="12"/>
  <c r="D137" i="12"/>
  <c r="T135" i="12"/>
  <c r="AA135" i="12" s="1"/>
  <c r="S135" i="12"/>
  <c r="B135" i="12" s="1"/>
  <c r="C145" i="10"/>
  <c r="D144" i="10"/>
  <c r="AD142" i="10"/>
  <c r="AC142" i="10"/>
  <c r="AE142" i="10" s="1"/>
  <c r="L142" i="10" s="1"/>
  <c r="S141" i="10"/>
  <c r="B141" i="10" s="1"/>
  <c r="AB143" i="10"/>
  <c r="E143" i="10"/>
  <c r="M143" i="10" s="1"/>
  <c r="U143" i="10" s="1"/>
  <c r="K143" i="10"/>
  <c r="J143" i="10"/>
  <c r="R143" i="10" s="1"/>
  <c r="Z143" i="10" s="1"/>
  <c r="F143" i="10"/>
  <c r="N143" i="10" s="1"/>
  <c r="V143" i="10" s="1"/>
  <c r="G143" i="10"/>
  <c r="O143" i="10" s="1"/>
  <c r="W143" i="10" s="1"/>
  <c r="I143" i="10"/>
  <c r="Q143" i="10" s="1"/>
  <c r="Y143" i="10" s="1"/>
  <c r="H143" i="10"/>
  <c r="P143" i="10" s="1"/>
  <c r="X143" i="10" s="1"/>
  <c r="AF141" i="10"/>
  <c r="T141" i="10" s="1"/>
  <c r="AA141" i="10" s="1"/>
  <c r="S97" i="11"/>
  <c r="B97" i="11" s="1"/>
  <c r="AA97" i="11"/>
  <c r="E98" i="11"/>
  <c r="M98" i="11" s="1"/>
  <c r="U98" i="11" s="1"/>
  <c r="I98" i="11"/>
  <c r="Q98" i="11" s="1"/>
  <c r="Y98" i="11" s="1"/>
  <c r="F98" i="11"/>
  <c r="N98" i="11" s="1"/>
  <c r="V98" i="11" s="1"/>
  <c r="J98" i="11"/>
  <c r="R98" i="11" s="1"/>
  <c r="Z98" i="11" s="1"/>
  <c r="G98" i="11"/>
  <c r="O98" i="11" s="1"/>
  <c r="W98" i="11" s="1"/>
  <c r="K98" i="11"/>
  <c r="H98" i="11"/>
  <c r="P98" i="11" s="1"/>
  <c r="X98" i="11" s="1"/>
  <c r="L98" i="11"/>
  <c r="T98" i="11" s="1"/>
  <c r="C100" i="11"/>
  <c r="D100" i="11" s="1"/>
  <c r="T136" i="12" l="1"/>
  <c r="AA136" i="12" s="1"/>
  <c r="S136" i="12"/>
  <c r="B136" i="12" s="1"/>
  <c r="H137" i="12"/>
  <c r="P137" i="12" s="1"/>
  <c r="X137" i="12" s="1"/>
  <c r="F137" i="12"/>
  <c r="N137" i="12" s="1"/>
  <c r="V137" i="12" s="1"/>
  <c r="I137" i="12"/>
  <c r="Q137" i="12" s="1"/>
  <c r="Y137" i="12" s="1"/>
  <c r="E137" i="12"/>
  <c r="M137" i="12" s="1"/>
  <c r="U137" i="12" s="1"/>
  <c r="G137" i="12"/>
  <c r="O137" i="12" s="1"/>
  <c r="W137" i="12" s="1"/>
  <c r="K137" i="12"/>
  <c r="J137" i="12"/>
  <c r="R137" i="12" s="1"/>
  <c r="Z137" i="12" s="1"/>
  <c r="L137" i="12"/>
  <c r="C139" i="12"/>
  <c r="D138" i="12"/>
  <c r="AC143" i="10"/>
  <c r="AE143" i="10" s="1"/>
  <c r="L143" i="10" s="1"/>
  <c r="AD143" i="10"/>
  <c r="S142" i="10"/>
  <c r="B142" i="10" s="1"/>
  <c r="AF142" i="10"/>
  <c r="T142" i="10" s="1"/>
  <c r="AA142" i="10" s="1"/>
  <c r="AB144" i="10"/>
  <c r="E144" i="10"/>
  <c r="M144" i="10" s="1"/>
  <c r="U144" i="10" s="1"/>
  <c r="K144" i="10"/>
  <c r="J144" i="10"/>
  <c r="R144" i="10" s="1"/>
  <c r="Z144" i="10" s="1"/>
  <c r="F144" i="10"/>
  <c r="N144" i="10" s="1"/>
  <c r="V144" i="10" s="1"/>
  <c r="I144" i="10"/>
  <c r="Q144" i="10" s="1"/>
  <c r="Y144" i="10" s="1"/>
  <c r="G144" i="10"/>
  <c r="O144" i="10" s="1"/>
  <c r="W144" i="10" s="1"/>
  <c r="H144" i="10"/>
  <c r="P144" i="10" s="1"/>
  <c r="X144" i="10" s="1"/>
  <c r="C146" i="10"/>
  <c r="D145" i="10"/>
  <c r="S98" i="11"/>
  <c r="B98" i="11" s="1"/>
  <c r="AA98" i="11"/>
  <c r="C101" i="11"/>
  <c r="D101" i="11" s="1"/>
  <c r="G99" i="11"/>
  <c r="O99" i="11" s="1"/>
  <c r="W99" i="11" s="1"/>
  <c r="K99" i="11"/>
  <c r="H99" i="11"/>
  <c r="P99" i="11" s="1"/>
  <c r="X99" i="11" s="1"/>
  <c r="L99" i="11"/>
  <c r="T99" i="11" s="1"/>
  <c r="E99" i="11"/>
  <c r="M99" i="11" s="1"/>
  <c r="U99" i="11" s="1"/>
  <c r="I99" i="11"/>
  <c r="Q99" i="11" s="1"/>
  <c r="Y99" i="11" s="1"/>
  <c r="J99" i="11"/>
  <c r="R99" i="11" s="1"/>
  <c r="Z99" i="11" s="1"/>
  <c r="F99" i="11"/>
  <c r="N99" i="11" s="1"/>
  <c r="V99" i="11" s="1"/>
  <c r="AF143" i="10" l="1"/>
  <c r="T143" i="10" s="1"/>
  <c r="AA143" i="10" s="1"/>
  <c r="F138" i="12"/>
  <c r="N138" i="12" s="1"/>
  <c r="V138" i="12" s="1"/>
  <c r="H138" i="12"/>
  <c r="P138" i="12" s="1"/>
  <c r="X138" i="12" s="1"/>
  <c r="K138" i="12"/>
  <c r="I138" i="12"/>
  <c r="Q138" i="12" s="1"/>
  <c r="Y138" i="12" s="1"/>
  <c r="G138" i="12"/>
  <c r="O138" i="12" s="1"/>
  <c r="W138" i="12" s="1"/>
  <c r="J138" i="12"/>
  <c r="R138" i="12" s="1"/>
  <c r="Z138" i="12" s="1"/>
  <c r="E138" i="12"/>
  <c r="M138" i="12" s="1"/>
  <c r="U138" i="12" s="1"/>
  <c r="L138" i="12"/>
  <c r="C140" i="12"/>
  <c r="D139" i="12"/>
  <c r="S137" i="12"/>
  <c r="B137" i="12" s="1"/>
  <c r="T137" i="12"/>
  <c r="AA137" i="12" s="1"/>
  <c r="AB145" i="10"/>
  <c r="K145" i="10"/>
  <c r="E145" i="10"/>
  <c r="M145" i="10" s="1"/>
  <c r="U145" i="10" s="1"/>
  <c r="J145" i="10"/>
  <c r="R145" i="10" s="1"/>
  <c r="Z145" i="10" s="1"/>
  <c r="F145" i="10"/>
  <c r="N145" i="10" s="1"/>
  <c r="V145" i="10" s="1"/>
  <c r="G145" i="10"/>
  <c r="O145" i="10" s="1"/>
  <c r="W145" i="10" s="1"/>
  <c r="I145" i="10"/>
  <c r="Q145" i="10" s="1"/>
  <c r="Y145" i="10" s="1"/>
  <c r="H145" i="10"/>
  <c r="P145" i="10" s="1"/>
  <c r="X145" i="10" s="1"/>
  <c r="AD144" i="10"/>
  <c r="AC144" i="10"/>
  <c r="AE144" i="10" s="1"/>
  <c r="L144" i="10" s="1"/>
  <c r="C147" i="10"/>
  <c r="D146" i="10"/>
  <c r="S143" i="10"/>
  <c r="B143" i="10" s="1"/>
  <c r="S99" i="11"/>
  <c r="B99" i="11" s="1"/>
  <c r="AA99" i="11"/>
  <c r="E100" i="11"/>
  <c r="M100" i="11" s="1"/>
  <c r="U100" i="11" s="1"/>
  <c r="I100" i="11"/>
  <c r="Q100" i="11" s="1"/>
  <c r="Y100" i="11" s="1"/>
  <c r="F100" i="11"/>
  <c r="N100" i="11" s="1"/>
  <c r="V100" i="11" s="1"/>
  <c r="J100" i="11"/>
  <c r="R100" i="11" s="1"/>
  <c r="Z100" i="11" s="1"/>
  <c r="G100" i="11"/>
  <c r="O100" i="11" s="1"/>
  <c r="W100" i="11" s="1"/>
  <c r="K100" i="11"/>
  <c r="H100" i="11"/>
  <c r="P100" i="11" s="1"/>
  <c r="X100" i="11" s="1"/>
  <c r="L100" i="11"/>
  <c r="T100" i="11" s="1"/>
  <c r="C102" i="11"/>
  <c r="D102" i="11" s="1"/>
  <c r="T138" i="12" l="1"/>
  <c r="AA138" i="12" s="1"/>
  <c r="S138" i="12"/>
  <c r="B138" i="12" s="1"/>
  <c r="J139" i="12"/>
  <c r="R139" i="12" s="1"/>
  <c r="Z139" i="12" s="1"/>
  <c r="I139" i="12"/>
  <c r="Q139" i="12" s="1"/>
  <c r="Y139" i="12" s="1"/>
  <c r="G139" i="12"/>
  <c r="O139" i="12" s="1"/>
  <c r="W139" i="12" s="1"/>
  <c r="F139" i="12"/>
  <c r="N139" i="12" s="1"/>
  <c r="V139" i="12" s="1"/>
  <c r="E139" i="12"/>
  <c r="M139" i="12" s="1"/>
  <c r="U139" i="12" s="1"/>
  <c r="K139" i="12"/>
  <c r="H139" i="12"/>
  <c r="P139" i="12" s="1"/>
  <c r="X139" i="12" s="1"/>
  <c r="L139" i="12"/>
  <c r="C141" i="12"/>
  <c r="D140" i="12"/>
  <c r="AB146" i="10"/>
  <c r="E146" i="10"/>
  <c r="M146" i="10" s="1"/>
  <c r="U146" i="10" s="1"/>
  <c r="K146" i="10"/>
  <c r="F146" i="10"/>
  <c r="N146" i="10" s="1"/>
  <c r="V146" i="10" s="1"/>
  <c r="J146" i="10"/>
  <c r="R146" i="10" s="1"/>
  <c r="Z146" i="10" s="1"/>
  <c r="I146" i="10"/>
  <c r="Q146" i="10" s="1"/>
  <c r="Y146" i="10" s="1"/>
  <c r="G146" i="10"/>
  <c r="O146" i="10" s="1"/>
  <c r="W146" i="10" s="1"/>
  <c r="H146" i="10"/>
  <c r="P146" i="10" s="1"/>
  <c r="X146" i="10" s="1"/>
  <c r="S144" i="10"/>
  <c r="B144" i="10" s="1"/>
  <c r="AF144" i="10"/>
  <c r="T144" i="10" s="1"/>
  <c r="AA144" i="10" s="1"/>
  <c r="C148" i="10"/>
  <c r="D147" i="10"/>
  <c r="AD145" i="10"/>
  <c r="AC145" i="10"/>
  <c r="AE145" i="10" s="1"/>
  <c r="L145" i="10" s="1"/>
  <c r="G101" i="11"/>
  <c r="O101" i="11" s="1"/>
  <c r="W101" i="11" s="1"/>
  <c r="K101" i="11"/>
  <c r="H101" i="11"/>
  <c r="P101" i="11" s="1"/>
  <c r="X101" i="11" s="1"/>
  <c r="L101" i="11"/>
  <c r="T101" i="11" s="1"/>
  <c r="E101" i="11"/>
  <c r="M101" i="11" s="1"/>
  <c r="U101" i="11" s="1"/>
  <c r="I101" i="11"/>
  <c r="Q101" i="11" s="1"/>
  <c r="Y101" i="11" s="1"/>
  <c r="F101" i="11"/>
  <c r="N101" i="11" s="1"/>
  <c r="V101" i="11" s="1"/>
  <c r="J101" i="11"/>
  <c r="R101" i="11" s="1"/>
  <c r="Z101" i="11" s="1"/>
  <c r="C103" i="11"/>
  <c r="D103" i="11" s="1"/>
  <c r="S100" i="11"/>
  <c r="B100" i="11" s="1"/>
  <c r="AA100" i="11"/>
  <c r="AF145" i="10" l="1"/>
  <c r="T145" i="10" s="1"/>
  <c r="AA145" i="10" s="1"/>
  <c r="C142" i="12"/>
  <c r="D141" i="12"/>
  <c r="T139" i="12"/>
  <c r="AA139" i="12" s="1"/>
  <c r="S139" i="12"/>
  <c r="B139" i="12" s="1"/>
  <c r="J140" i="12"/>
  <c r="R140" i="12" s="1"/>
  <c r="Z140" i="12" s="1"/>
  <c r="H140" i="12"/>
  <c r="P140" i="12" s="1"/>
  <c r="X140" i="12" s="1"/>
  <c r="I140" i="12"/>
  <c r="Q140" i="12" s="1"/>
  <c r="Y140" i="12" s="1"/>
  <c r="E140" i="12"/>
  <c r="M140" i="12" s="1"/>
  <c r="U140" i="12" s="1"/>
  <c r="G140" i="12"/>
  <c r="O140" i="12" s="1"/>
  <c r="W140" i="12" s="1"/>
  <c r="F140" i="12"/>
  <c r="N140" i="12" s="1"/>
  <c r="V140" i="12" s="1"/>
  <c r="K140" i="12"/>
  <c r="L140" i="12"/>
  <c r="C149" i="10"/>
  <c r="D148" i="10"/>
  <c r="S145" i="10"/>
  <c r="B145" i="10" s="1"/>
  <c r="AB147" i="10"/>
  <c r="K147" i="10"/>
  <c r="E147" i="10"/>
  <c r="M147" i="10" s="1"/>
  <c r="U147" i="10" s="1"/>
  <c r="F147" i="10"/>
  <c r="N147" i="10" s="1"/>
  <c r="V147" i="10" s="1"/>
  <c r="J147" i="10"/>
  <c r="R147" i="10" s="1"/>
  <c r="Z147" i="10" s="1"/>
  <c r="I147" i="10"/>
  <c r="Q147" i="10" s="1"/>
  <c r="Y147" i="10" s="1"/>
  <c r="G147" i="10"/>
  <c r="O147" i="10" s="1"/>
  <c r="W147" i="10" s="1"/>
  <c r="H147" i="10"/>
  <c r="P147" i="10" s="1"/>
  <c r="X147" i="10" s="1"/>
  <c r="AD146" i="10"/>
  <c r="AC146" i="10"/>
  <c r="AE146" i="10" s="1"/>
  <c r="L146" i="10" s="1"/>
  <c r="S101" i="11"/>
  <c r="B101" i="11" s="1"/>
  <c r="AA101" i="11"/>
  <c r="E102" i="11"/>
  <c r="M102" i="11" s="1"/>
  <c r="U102" i="11" s="1"/>
  <c r="I102" i="11"/>
  <c r="Q102" i="11" s="1"/>
  <c r="Y102" i="11" s="1"/>
  <c r="F102" i="11"/>
  <c r="N102" i="11" s="1"/>
  <c r="V102" i="11" s="1"/>
  <c r="J102" i="11"/>
  <c r="R102" i="11" s="1"/>
  <c r="Z102" i="11" s="1"/>
  <c r="G102" i="11"/>
  <c r="O102" i="11" s="1"/>
  <c r="W102" i="11" s="1"/>
  <c r="K102" i="11"/>
  <c r="L102" i="11"/>
  <c r="T102" i="11" s="1"/>
  <c r="H102" i="11"/>
  <c r="P102" i="11" s="1"/>
  <c r="X102" i="11" s="1"/>
  <c r="C104" i="11"/>
  <c r="D104" i="11" s="1"/>
  <c r="T140" i="12" l="1"/>
  <c r="AA140" i="12" s="1"/>
  <c r="S140" i="12"/>
  <c r="B140" i="12" s="1"/>
  <c r="H141" i="12"/>
  <c r="P141" i="12" s="1"/>
  <c r="X141" i="12" s="1"/>
  <c r="F141" i="12"/>
  <c r="N141" i="12" s="1"/>
  <c r="V141" i="12" s="1"/>
  <c r="K141" i="12"/>
  <c r="I141" i="12"/>
  <c r="Q141" i="12" s="1"/>
  <c r="Y141" i="12" s="1"/>
  <c r="E141" i="12"/>
  <c r="M141" i="12" s="1"/>
  <c r="U141" i="12" s="1"/>
  <c r="J141" i="12"/>
  <c r="R141" i="12" s="1"/>
  <c r="Z141" i="12" s="1"/>
  <c r="G141" i="12"/>
  <c r="O141" i="12" s="1"/>
  <c r="W141" i="12" s="1"/>
  <c r="L141" i="12"/>
  <c r="C143" i="12"/>
  <c r="D142" i="12"/>
  <c r="S146" i="10"/>
  <c r="B146" i="10" s="1"/>
  <c r="AD147" i="10"/>
  <c r="AC147" i="10"/>
  <c r="AE147" i="10" s="1"/>
  <c r="L147" i="10" s="1"/>
  <c r="AF146" i="10"/>
  <c r="T146" i="10" s="1"/>
  <c r="AA146" i="10" s="1"/>
  <c r="AB148" i="10"/>
  <c r="E148" i="10"/>
  <c r="M148" i="10" s="1"/>
  <c r="U148" i="10" s="1"/>
  <c r="K148" i="10"/>
  <c r="J148" i="10"/>
  <c r="R148" i="10" s="1"/>
  <c r="Z148" i="10" s="1"/>
  <c r="F148" i="10"/>
  <c r="N148" i="10" s="1"/>
  <c r="V148" i="10" s="1"/>
  <c r="G148" i="10"/>
  <c r="O148" i="10" s="1"/>
  <c r="W148" i="10" s="1"/>
  <c r="I148" i="10"/>
  <c r="Q148" i="10" s="1"/>
  <c r="Y148" i="10" s="1"/>
  <c r="H148" i="10"/>
  <c r="P148" i="10" s="1"/>
  <c r="X148" i="10" s="1"/>
  <c r="C150" i="10"/>
  <c r="D149" i="10"/>
  <c r="G103" i="11"/>
  <c r="O103" i="11" s="1"/>
  <c r="W103" i="11" s="1"/>
  <c r="K103" i="11"/>
  <c r="E103" i="11"/>
  <c r="M103" i="11" s="1"/>
  <c r="U103" i="11" s="1"/>
  <c r="I103" i="11"/>
  <c r="Q103" i="11" s="1"/>
  <c r="Y103" i="11" s="1"/>
  <c r="L103" i="11"/>
  <c r="T103" i="11" s="1"/>
  <c r="F103" i="11"/>
  <c r="N103" i="11" s="1"/>
  <c r="V103" i="11" s="1"/>
  <c r="H103" i="11"/>
  <c r="P103" i="11" s="1"/>
  <c r="X103" i="11" s="1"/>
  <c r="J103" i="11"/>
  <c r="R103" i="11" s="1"/>
  <c r="Z103" i="11" s="1"/>
  <c r="C105" i="11"/>
  <c r="D105" i="11" s="1"/>
  <c r="S102" i="11"/>
  <c r="B102" i="11" s="1"/>
  <c r="AA102" i="11"/>
  <c r="F142" i="12" l="1"/>
  <c r="N142" i="12" s="1"/>
  <c r="V142" i="12" s="1"/>
  <c r="J142" i="12"/>
  <c r="R142" i="12" s="1"/>
  <c r="Z142" i="12" s="1"/>
  <c r="G142" i="12"/>
  <c r="O142" i="12" s="1"/>
  <c r="W142" i="12" s="1"/>
  <c r="K142" i="12"/>
  <c r="H142" i="12"/>
  <c r="P142" i="12" s="1"/>
  <c r="X142" i="12" s="1"/>
  <c r="E142" i="12"/>
  <c r="M142" i="12" s="1"/>
  <c r="U142" i="12" s="1"/>
  <c r="I142" i="12"/>
  <c r="Q142" i="12" s="1"/>
  <c r="Y142" i="12" s="1"/>
  <c r="L142" i="12"/>
  <c r="C144" i="12"/>
  <c r="D143" i="12"/>
  <c r="S141" i="12"/>
  <c r="B141" i="12" s="1"/>
  <c r="T141" i="12"/>
  <c r="AA141" i="12" s="1"/>
  <c r="AB149" i="10"/>
  <c r="E149" i="10"/>
  <c r="M149" i="10" s="1"/>
  <c r="U149" i="10" s="1"/>
  <c r="K149" i="10"/>
  <c r="J149" i="10"/>
  <c r="R149" i="10" s="1"/>
  <c r="Z149" i="10" s="1"/>
  <c r="F149" i="10"/>
  <c r="N149" i="10" s="1"/>
  <c r="V149" i="10" s="1"/>
  <c r="I149" i="10"/>
  <c r="Q149" i="10" s="1"/>
  <c r="Y149" i="10" s="1"/>
  <c r="G149" i="10"/>
  <c r="O149" i="10" s="1"/>
  <c r="W149" i="10" s="1"/>
  <c r="H149" i="10"/>
  <c r="P149" i="10" s="1"/>
  <c r="X149" i="10" s="1"/>
  <c r="S147" i="10"/>
  <c r="B147" i="10" s="1"/>
  <c r="C151" i="10"/>
  <c r="D150" i="10"/>
  <c r="AC148" i="10"/>
  <c r="AE148" i="10" s="1"/>
  <c r="L148" i="10" s="1"/>
  <c r="AD148" i="10"/>
  <c r="AF147" i="10"/>
  <c r="T147" i="10" s="1"/>
  <c r="AA147" i="10" s="1"/>
  <c r="E104" i="11"/>
  <c r="M104" i="11" s="1"/>
  <c r="U104" i="11" s="1"/>
  <c r="I104" i="11"/>
  <c r="Q104" i="11" s="1"/>
  <c r="Y104" i="11" s="1"/>
  <c r="G104" i="11"/>
  <c r="O104" i="11" s="1"/>
  <c r="W104" i="11" s="1"/>
  <c r="K104" i="11"/>
  <c r="J104" i="11"/>
  <c r="R104" i="11" s="1"/>
  <c r="Z104" i="11" s="1"/>
  <c r="L104" i="11"/>
  <c r="T104" i="11" s="1"/>
  <c r="F104" i="11"/>
  <c r="N104" i="11" s="1"/>
  <c r="V104" i="11" s="1"/>
  <c r="H104" i="11"/>
  <c r="P104" i="11" s="1"/>
  <c r="X104" i="11" s="1"/>
  <c r="C106" i="11"/>
  <c r="D106" i="11" s="1"/>
  <c r="S103" i="11"/>
  <c r="B103" i="11" s="1"/>
  <c r="AA103" i="11"/>
  <c r="AF148" i="10" l="1"/>
  <c r="T148" i="10" s="1"/>
  <c r="AA148" i="10" s="1"/>
  <c r="J143" i="12"/>
  <c r="R143" i="12" s="1"/>
  <c r="Z143" i="12" s="1"/>
  <c r="F143" i="12"/>
  <c r="N143" i="12" s="1"/>
  <c r="V143" i="12" s="1"/>
  <c r="I143" i="12"/>
  <c r="Q143" i="12" s="1"/>
  <c r="Y143" i="12" s="1"/>
  <c r="E143" i="12"/>
  <c r="M143" i="12" s="1"/>
  <c r="U143" i="12" s="1"/>
  <c r="H143" i="12"/>
  <c r="P143" i="12" s="1"/>
  <c r="X143" i="12" s="1"/>
  <c r="K143" i="12"/>
  <c r="G143" i="12"/>
  <c r="O143" i="12" s="1"/>
  <c r="W143" i="12" s="1"/>
  <c r="L143" i="12"/>
  <c r="T142" i="12"/>
  <c r="AA142" i="12" s="1"/>
  <c r="S142" i="12"/>
  <c r="B142" i="12" s="1"/>
  <c r="C145" i="12"/>
  <c r="D144" i="12"/>
  <c r="AB150" i="10"/>
  <c r="K150" i="10"/>
  <c r="E150" i="10"/>
  <c r="M150" i="10" s="1"/>
  <c r="U150" i="10" s="1"/>
  <c r="F150" i="10"/>
  <c r="N150" i="10" s="1"/>
  <c r="V150" i="10" s="1"/>
  <c r="J150" i="10"/>
  <c r="R150" i="10" s="1"/>
  <c r="Z150" i="10" s="1"/>
  <c r="I150" i="10"/>
  <c r="Q150" i="10" s="1"/>
  <c r="Y150" i="10" s="1"/>
  <c r="G150" i="10"/>
  <c r="O150" i="10" s="1"/>
  <c r="W150" i="10" s="1"/>
  <c r="H150" i="10"/>
  <c r="P150" i="10" s="1"/>
  <c r="X150" i="10" s="1"/>
  <c r="S148" i="10"/>
  <c r="B148" i="10" s="1"/>
  <c r="C152" i="10"/>
  <c r="D151" i="10"/>
  <c r="AD149" i="10"/>
  <c r="AC149" i="10"/>
  <c r="AE149" i="10" s="1"/>
  <c r="L149" i="10" s="1"/>
  <c r="G105" i="11"/>
  <c r="O105" i="11" s="1"/>
  <c r="W105" i="11" s="1"/>
  <c r="K105" i="11"/>
  <c r="E105" i="11"/>
  <c r="M105" i="11" s="1"/>
  <c r="U105" i="11" s="1"/>
  <c r="I105" i="11"/>
  <c r="Q105" i="11" s="1"/>
  <c r="Y105" i="11" s="1"/>
  <c r="H105" i="11"/>
  <c r="P105" i="11" s="1"/>
  <c r="X105" i="11" s="1"/>
  <c r="J105" i="11"/>
  <c r="R105" i="11" s="1"/>
  <c r="Z105" i="11" s="1"/>
  <c r="L105" i="11"/>
  <c r="T105" i="11" s="1"/>
  <c r="F105" i="11"/>
  <c r="N105" i="11" s="1"/>
  <c r="V105" i="11" s="1"/>
  <c r="S104" i="11"/>
  <c r="B104" i="11" s="1"/>
  <c r="AA104" i="11"/>
  <c r="C107" i="11"/>
  <c r="D107" i="11" s="1"/>
  <c r="T143" i="12" l="1"/>
  <c r="AA143" i="12" s="1"/>
  <c r="S143" i="12"/>
  <c r="B143" i="12" s="1"/>
  <c r="C146" i="12"/>
  <c r="D145" i="12"/>
  <c r="J144" i="12"/>
  <c r="R144" i="12" s="1"/>
  <c r="Z144" i="12" s="1"/>
  <c r="H144" i="12"/>
  <c r="P144" i="12" s="1"/>
  <c r="X144" i="12" s="1"/>
  <c r="G144" i="12"/>
  <c r="O144" i="12" s="1"/>
  <c r="W144" i="12" s="1"/>
  <c r="E144" i="12"/>
  <c r="M144" i="12" s="1"/>
  <c r="U144" i="12" s="1"/>
  <c r="K144" i="12"/>
  <c r="F144" i="12"/>
  <c r="N144" i="12" s="1"/>
  <c r="V144" i="12" s="1"/>
  <c r="I144" i="12"/>
  <c r="Q144" i="12" s="1"/>
  <c r="Y144" i="12" s="1"/>
  <c r="L144" i="12"/>
  <c r="S149" i="10"/>
  <c r="B149" i="10" s="1"/>
  <c r="AB151" i="10"/>
  <c r="E151" i="10"/>
  <c r="M151" i="10" s="1"/>
  <c r="U151" i="10" s="1"/>
  <c r="K151" i="10"/>
  <c r="F151" i="10"/>
  <c r="N151" i="10" s="1"/>
  <c r="V151" i="10" s="1"/>
  <c r="J151" i="10"/>
  <c r="R151" i="10" s="1"/>
  <c r="Z151" i="10" s="1"/>
  <c r="I151" i="10"/>
  <c r="Q151" i="10" s="1"/>
  <c r="Y151" i="10" s="1"/>
  <c r="G151" i="10"/>
  <c r="O151" i="10" s="1"/>
  <c r="W151" i="10" s="1"/>
  <c r="H151" i="10"/>
  <c r="P151" i="10" s="1"/>
  <c r="X151" i="10" s="1"/>
  <c r="C153" i="10"/>
  <c r="D152" i="10"/>
  <c r="AF149" i="10"/>
  <c r="T149" i="10" s="1"/>
  <c r="AA149" i="10" s="1"/>
  <c r="AD150" i="10"/>
  <c r="AC150" i="10"/>
  <c r="AE150" i="10" s="1"/>
  <c r="L150" i="10" s="1"/>
  <c r="C108" i="11"/>
  <c r="D108" i="11" s="1"/>
  <c r="E106" i="11"/>
  <c r="M106" i="11" s="1"/>
  <c r="U106" i="11" s="1"/>
  <c r="I106" i="11"/>
  <c r="Q106" i="11" s="1"/>
  <c r="Y106" i="11" s="1"/>
  <c r="G106" i="11"/>
  <c r="O106" i="11" s="1"/>
  <c r="W106" i="11" s="1"/>
  <c r="K106" i="11"/>
  <c r="F106" i="11"/>
  <c r="N106" i="11" s="1"/>
  <c r="V106" i="11" s="1"/>
  <c r="H106" i="11"/>
  <c r="P106" i="11" s="1"/>
  <c r="X106" i="11" s="1"/>
  <c r="J106" i="11"/>
  <c r="R106" i="11" s="1"/>
  <c r="Z106" i="11" s="1"/>
  <c r="L106" i="11"/>
  <c r="T106" i="11" s="1"/>
  <c r="S105" i="11"/>
  <c r="B105" i="11" s="1"/>
  <c r="AA105" i="11"/>
  <c r="H145" i="12" l="1"/>
  <c r="P145" i="12" s="1"/>
  <c r="X145" i="12" s="1"/>
  <c r="F145" i="12"/>
  <c r="N145" i="12" s="1"/>
  <c r="V145" i="12" s="1"/>
  <c r="I145" i="12"/>
  <c r="Q145" i="12" s="1"/>
  <c r="Y145" i="12" s="1"/>
  <c r="G145" i="12"/>
  <c r="O145" i="12" s="1"/>
  <c r="W145" i="12" s="1"/>
  <c r="K145" i="12"/>
  <c r="J145" i="12"/>
  <c r="R145" i="12" s="1"/>
  <c r="Z145" i="12" s="1"/>
  <c r="L145" i="12"/>
  <c r="E145" i="12"/>
  <c r="M145" i="12" s="1"/>
  <c r="U145" i="12" s="1"/>
  <c r="C147" i="12"/>
  <c r="D146" i="12"/>
  <c r="S144" i="12"/>
  <c r="B144" i="12" s="1"/>
  <c r="T144" i="12"/>
  <c r="AA144" i="12" s="1"/>
  <c r="S150" i="10"/>
  <c r="B150" i="10" s="1"/>
  <c r="AF150" i="10"/>
  <c r="T150" i="10" s="1"/>
  <c r="AA150" i="10" s="1"/>
  <c r="AB152" i="10"/>
  <c r="K152" i="10"/>
  <c r="E152" i="10"/>
  <c r="M152" i="10" s="1"/>
  <c r="U152" i="10" s="1"/>
  <c r="J152" i="10"/>
  <c r="R152" i="10" s="1"/>
  <c r="Z152" i="10" s="1"/>
  <c r="F152" i="10"/>
  <c r="N152" i="10" s="1"/>
  <c r="V152" i="10" s="1"/>
  <c r="I152" i="10"/>
  <c r="Q152" i="10" s="1"/>
  <c r="Y152" i="10" s="1"/>
  <c r="G152" i="10"/>
  <c r="O152" i="10" s="1"/>
  <c r="W152" i="10" s="1"/>
  <c r="H152" i="10"/>
  <c r="P152" i="10" s="1"/>
  <c r="X152" i="10" s="1"/>
  <c r="C154" i="10"/>
  <c r="D153" i="10"/>
  <c r="AC151" i="10"/>
  <c r="AE151" i="10" s="1"/>
  <c r="L151" i="10" s="1"/>
  <c r="AD151" i="10"/>
  <c r="S106" i="11"/>
  <c r="B106" i="11" s="1"/>
  <c r="AA106" i="11"/>
  <c r="C109" i="11"/>
  <c r="D109" i="11" s="1"/>
  <c r="H107" i="11"/>
  <c r="P107" i="11" s="1"/>
  <c r="X107" i="11" s="1"/>
  <c r="L107" i="11"/>
  <c r="T107" i="11" s="1"/>
  <c r="E107" i="11"/>
  <c r="M107" i="11" s="1"/>
  <c r="U107" i="11" s="1"/>
  <c r="I107" i="11"/>
  <c r="Q107" i="11" s="1"/>
  <c r="Y107" i="11" s="1"/>
  <c r="F107" i="11"/>
  <c r="N107" i="11" s="1"/>
  <c r="V107" i="11" s="1"/>
  <c r="J107" i="11"/>
  <c r="R107" i="11" s="1"/>
  <c r="Z107" i="11" s="1"/>
  <c r="G107" i="11"/>
  <c r="O107" i="11" s="1"/>
  <c r="W107" i="11" s="1"/>
  <c r="K107" i="11"/>
  <c r="AF151" i="10" l="1"/>
  <c r="T151" i="10" s="1"/>
  <c r="AA151" i="10" s="1"/>
  <c r="S145" i="12"/>
  <c r="B145" i="12" s="1"/>
  <c r="T145" i="12"/>
  <c r="AA145" i="12" s="1"/>
  <c r="F146" i="12"/>
  <c r="N146" i="12" s="1"/>
  <c r="V146" i="12" s="1"/>
  <c r="I146" i="12"/>
  <c r="Q146" i="12" s="1"/>
  <c r="Y146" i="12" s="1"/>
  <c r="G146" i="12"/>
  <c r="O146" i="12" s="1"/>
  <c r="W146" i="12" s="1"/>
  <c r="K146" i="12"/>
  <c r="J146" i="12"/>
  <c r="R146" i="12" s="1"/>
  <c r="Z146" i="12" s="1"/>
  <c r="E146" i="12"/>
  <c r="M146" i="12" s="1"/>
  <c r="U146" i="12" s="1"/>
  <c r="H146" i="12"/>
  <c r="P146" i="12" s="1"/>
  <c r="X146" i="12" s="1"/>
  <c r="L146" i="12"/>
  <c r="C148" i="12"/>
  <c r="D147" i="12"/>
  <c r="C155" i="10"/>
  <c r="D154" i="10"/>
  <c r="AD152" i="10"/>
  <c r="AC152" i="10"/>
  <c r="AE152" i="10" s="1"/>
  <c r="L152" i="10" s="1"/>
  <c r="S151" i="10"/>
  <c r="B151" i="10" s="1"/>
  <c r="AB153" i="10"/>
  <c r="E153" i="10"/>
  <c r="M153" i="10" s="1"/>
  <c r="U153" i="10" s="1"/>
  <c r="K153" i="10"/>
  <c r="J153" i="10"/>
  <c r="R153" i="10" s="1"/>
  <c r="Z153" i="10" s="1"/>
  <c r="F153" i="10"/>
  <c r="N153" i="10" s="1"/>
  <c r="V153" i="10" s="1"/>
  <c r="G153" i="10"/>
  <c r="O153" i="10" s="1"/>
  <c r="W153" i="10" s="1"/>
  <c r="I153" i="10"/>
  <c r="Q153" i="10" s="1"/>
  <c r="Y153" i="10" s="1"/>
  <c r="H153" i="10"/>
  <c r="P153" i="10" s="1"/>
  <c r="X153" i="10" s="1"/>
  <c r="C110" i="11"/>
  <c r="D110" i="11" s="1"/>
  <c r="F108" i="11"/>
  <c r="N108" i="11" s="1"/>
  <c r="V108" i="11" s="1"/>
  <c r="J108" i="11"/>
  <c r="R108" i="11" s="1"/>
  <c r="Z108" i="11" s="1"/>
  <c r="G108" i="11"/>
  <c r="O108" i="11" s="1"/>
  <c r="W108" i="11" s="1"/>
  <c r="K108" i="11"/>
  <c r="H108" i="11"/>
  <c r="P108" i="11" s="1"/>
  <c r="X108" i="11" s="1"/>
  <c r="L108" i="11"/>
  <c r="T108" i="11" s="1"/>
  <c r="E108" i="11"/>
  <c r="M108" i="11" s="1"/>
  <c r="U108" i="11" s="1"/>
  <c r="I108" i="11"/>
  <c r="Q108" i="11" s="1"/>
  <c r="Y108" i="11" s="1"/>
  <c r="AA107" i="11"/>
  <c r="S107" i="11"/>
  <c r="B107" i="11" s="1"/>
  <c r="J147" i="12" l="1"/>
  <c r="R147" i="12" s="1"/>
  <c r="Z147" i="12" s="1"/>
  <c r="I147" i="12"/>
  <c r="Q147" i="12" s="1"/>
  <c r="Y147" i="12" s="1"/>
  <c r="H147" i="12"/>
  <c r="P147" i="12" s="1"/>
  <c r="X147" i="12" s="1"/>
  <c r="E147" i="12"/>
  <c r="M147" i="12" s="1"/>
  <c r="U147" i="12" s="1"/>
  <c r="G147" i="12"/>
  <c r="O147" i="12" s="1"/>
  <c r="W147" i="12" s="1"/>
  <c r="F147" i="12"/>
  <c r="N147" i="12" s="1"/>
  <c r="V147" i="12" s="1"/>
  <c r="K147" i="12"/>
  <c r="L147" i="12"/>
  <c r="C149" i="12"/>
  <c r="D148" i="12"/>
  <c r="T146" i="12"/>
  <c r="AA146" i="12" s="1"/>
  <c r="S146" i="12"/>
  <c r="B146" i="12" s="1"/>
  <c r="S152" i="10"/>
  <c r="B152" i="10" s="1"/>
  <c r="AF152" i="10"/>
  <c r="T152" i="10" s="1"/>
  <c r="AA152" i="10" s="1"/>
  <c r="AD153" i="10"/>
  <c r="AC153" i="10"/>
  <c r="AE153" i="10" s="1"/>
  <c r="L153" i="10" s="1"/>
  <c r="AB154" i="10"/>
  <c r="K154" i="10"/>
  <c r="E154" i="10"/>
  <c r="M154" i="10" s="1"/>
  <c r="U154" i="10" s="1"/>
  <c r="F154" i="10"/>
  <c r="N154" i="10" s="1"/>
  <c r="V154" i="10" s="1"/>
  <c r="J154" i="10"/>
  <c r="R154" i="10" s="1"/>
  <c r="Z154" i="10" s="1"/>
  <c r="I154" i="10"/>
  <c r="Q154" i="10" s="1"/>
  <c r="Y154" i="10" s="1"/>
  <c r="G154" i="10"/>
  <c r="O154" i="10" s="1"/>
  <c r="W154" i="10" s="1"/>
  <c r="H154" i="10"/>
  <c r="P154" i="10" s="1"/>
  <c r="X154" i="10" s="1"/>
  <c r="C156" i="10"/>
  <c r="D155" i="10"/>
  <c r="S108" i="11"/>
  <c r="B108" i="11" s="1"/>
  <c r="AA108" i="11"/>
  <c r="C111" i="11"/>
  <c r="D111" i="11" s="1"/>
  <c r="H109" i="11"/>
  <c r="P109" i="11" s="1"/>
  <c r="X109" i="11" s="1"/>
  <c r="L109" i="11"/>
  <c r="T109" i="11" s="1"/>
  <c r="E109" i="11"/>
  <c r="M109" i="11" s="1"/>
  <c r="U109" i="11" s="1"/>
  <c r="I109" i="11"/>
  <c r="Q109" i="11" s="1"/>
  <c r="Y109" i="11" s="1"/>
  <c r="F109" i="11"/>
  <c r="N109" i="11" s="1"/>
  <c r="V109" i="11" s="1"/>
  <c r="J109" i="11"/>
  <c r="R109" i="11" s="1"/>
  <c r="Z109" i="11" s="1"/>
  <c r="K109" i="11"/>
  <c r="G109" i="11"/>
  <c r="O109" i="11" s="1"/>
  <c r="W109" i="11" s="1"/>
  <c r="J148" i="12" l="1"/>
  <c r="R148" i="12" s="1"/>
  <c r="Z148" i="12" s="1"/>
  <c r="H148" i="12"/>
  <c r="P148" i="12" s="1"/>
  <c r="X148" i="12" s="1"/>
  <c r="E148" i="12"/>
  <c r="M148" i="12" s="1"/>
  <c r="U148" i="12" s="1"/>
  <c r="K148" i="12"/>
  <c r="G148" i="12"/>
  <c r="O148" i="12" s="1"/>
  <c r="W148" i="12" s="1"/>
  <c r="I148" i="12"/>
  <c r="Q148" i="12" s="1"/>
  <c r="Y148" i="12" s="1"/>
  <c r="F148" i="12"/>
  <c r="N148" i="12" s="1"/>
  <c r="V148" i="12" s="1"/>
  <c r="L148" i="12"/>
  <c r="T147" i="12"/>
  <c r="AA147" i="12" s="1"/>
  <c r="S147" i="12"/>
  <c r="B147" i="12" s="1"/>
  <c r="C150" i="12"/>
  <c r="D149" i="12"/>
  <c r="AD154" i="10"/>
  <c r="AC154" i="10"/>
  <c r="AE154" i="10" s="1"/>
  <c r="L154" i="10" s="1"/>
  <c r="S153" i="10"/>
  <c r="B153" i="10" s="1"/>
  <c r="AB155" i="10"/>
  <c r="E155" i="10"/>
  <c r="M155" i="10" s="1"/>
  <c r="U155" i="10" s="1"/>
  <c r="K155" i="10"/>
  <c r="J155" i="10"/>
  <c r="R155" i="10" s="1"/>
  <c r="Z155" i="10" s="1"/>
  <c r="F155" i="10"/>
  <c r="N155" i="10" s="1"/>
  <c r="V155" i="10" s="1"/>
  <c r="I155" i="10"/>
  <c r="Q155" i="10" s="1"/>
  <c r="Y155" i="10" s="1"/>
  <c r="G155" i="10"/>
  <c r="O155" i="10" s="1"/>
  <c r="W155" i="10" s="1"/>
  <c r="H155" i="10"/>
  <c r="P155" i="10" s="1"/>
  <c r="X155" i="10" s="1"/>
  <c r="AF153" i="10"/>
  <c r="T153" i="10" s="1"/>
  <c r="AA153" i="10" s="1"/>
  <c r="C157" i="10"/>
  <c r="D156" i="10"/>
  <c r="C112" i="11"/>
  <c r="D112" i="11" s="1"/>
  <c r="F110" i="11"/>
  <c r="N110" i="11" s="1"/>
  <c r="V110" i="11" s="1"/>
  <c r="J110" i="11"/>
  <c r="R110" i="11" s="1"/>
  <c r="Z110" i="11" s="1"/>
  <c r="G110" i="11"/>
  <c r="O110" i="11" s="1"/>
  <c r="W110" i="11" s="1"/>
  <c r="K110" i="11"/>
  <c r="H110" i="11"/>
  <c r="P110" i="11" s="1"/>
  <c r="X110" i="11" s="1"/>
  <c r="L110" i="11"/>
  <c r="T110" i="11" s="1"/>
  <c r="E110" i="11"/>
  <c r="M110" i="11" s="1"/>
  <c r="U110" i="11" s="1"/>
  <c r="I110" i="11"/>
  <c r="Q110" i="11" s="1"/>
  <c r="Y110" i="11" s="1"/>
  <c r="AA109" i="11"/>
  <c r="S109" i="11"/>
  <c r="B109" i="11" s="1"/>
  <c r="H149" i="12" l="1"/>
  <c r="P149" i="12" s="1"/>
  <c r="X149" i="12" s="1"/>
  <c r="F149" i="12"/>
  <c r="N149" i="12" s="1"/>
  <c r="V149" i="12" s="1"/>
  <c r="K149" i="12"/>
  <c r="J149" i="12"/>
  <c r="R149" i="12" s="1"/>
  <c r="Z149" i="12" s="1"/>
  <c r="E149" i="12"/>
  <c r="M149" i="12" s="1"/>
  <c r="U149" i="12" s="1"/>
  <c r="G149" i="12"/>
  <c r="O149" i="12" s="1"/>
  <c r="W149" i="12" s="1"/>
  <c r="I149" i="12"/>
  <c r="Q149" i="12" s="1"/>
  <c r="Y149" i="12" s="1"/>
  <c r="L149" i="12"/>
  <c r="S148" i="12"/>
  <c r="B148" i="12" s="1"/>
  <c r="T148" i="12"/>
  <c r="AA148" i="12" s="1"/>
  <c r="C151" i="12"/>
  <c r="D150" i="12"/>
  <c r="AD155" i="10"/>
  <c r="AC155" i="10"/>
  <c r="AE155" i="10" s="1"/>
  <c r="L155" i="10" s="1"/>
  <c r="AB156" i="10"/>
  <c r="E156" i="10"/>
  <c r="M156" i="10" s="1"/>
  <c r="U156" i="10" s="1"/>
  <c r="K156" i="10"/>
  <c r="F156" i="10"/>
  <c r="N156" i="10" s="1"/>
  <c r="V156" i="10" s="1"/>
  <c r="J156" i="10"/>
  <c r="R156" i="10" s="1"/>
  <c r="Z156" i="10" s="1"/>
  <c r="G156" i="10"/>
  <c r="O156" i="10" s="1"/>
  <c r="W156" i="10" s="1"/>
  <c r="I156" i="10"/>
  <c r="Q156" i="10" s="1"/>
  <c r="Y156" i="10" s="1"/>
  <c r="H156" i="10"/>
  <c r="P156" i="10" s="1"/>
  <c r="X156" i="10" s="1"/>
  <c r="C158" i="10"/>
  <c r="D157" i="10"/>
  <c r="S154" i="10"/>
  <c r="B154" i="10" s="1"/>
  <c r="AF154" i="10"/>
  <c r="T154" i="10" s="1"/>
  <c r="AA154" i="10" s="1"/>
  <c r="S110" i="11"/>
  <c r="B110" i="11" s="1"/>
  <c r="AA110" i="11"/>
  <c r="C113" i="11"/>
  <c r="D113" i="11" s="1"/>
  <c r="H111" i="11"/>
  <c r="P111" i="11" s="1"/>
  <c r="X111" i="11" s="1"/>
  <c r="L111" i="11"/>
  <c r="T111" i="11" s="1"/>
  <c r="E111" i="11"/>
  <c r="M111" i="11" s="1"/>
  <c r="U111" i="11" s="1"/>
  <c r="I111" i="11"/>
  <c r="Q111" i="11" s="1"/>
  <c r="Y111" i="11" s="1"/>
  <c r="F111" i="11"/>
  <c r="N111" i="11" s="1"/>
  <c r="V111" i="11" s="1"/>
  <c r="J111" i="11"/>
  <c r="R111" i="11" s="1"/>
  <c r="Z111" i="11" s="1"/>
  <c r="G111" i="11"/>
  <c r="O111" i="11" s="1"/>
  <c r="W111" i="11" s="1"/>
  <c r="K111" i="11"/>
  <c r="F150" i="12" l="1"/>
  <c r="N150" i="12" s="1"/>
  <c r="V150" i="12" s="1"/>
  <c r="G150" i="12"/>
  <c r="O150" i="12" s="1"/>
  <c r="W150" i="12" s="1"/>
  <c r="E150" i="12"/>
  <c r="M150" i="12" s="1"/>
  <c r="U150" i="12" s="1"/>
  <c r="K150" i="12"/>
  <c r="I150" i="12"/>
  <c r="Q150" i="12" s="1"/>
  <c r="Y150" i="12" s="1"/>
  <c r="H150" i="12"/>
  <c r="P150" i="12" s="1"/>
  <c r="X150" i="12" s="1"/>
  <c r="J150" i="12"/>
  <c r="R150" i="12" s="1"/>
  <c r="Z150" i="12" s="1"/>
  <c r="L150" i="12"/>
  <c r="C152" i="12"/>
  <c r="D151" i="12"/>
  <c r="T149" i="12"/>
  <c r="AA149" i="12" s="1"/>
  <c r="S149" i="12"/>
  <c r="B149" i="12" s="1"/>
  <c r="AC156" i="10"/>
  <c r="AE156" i="10" s="1"/>
  <c r="L156" i="10" s="1"/>
  <c r="AD156" i="10"/>
  <c r="S155" i="10"/>
  <c r="B155" i="10" s="1"/>
  <c r="AB157" i="10"/>
  <c r="E157" i="10"/>
  <c r="M157" i="10" s="1"/>
  <c r="U157" i="10" s="1"/>
  <c r="K157" i="10"/>
  <c r="J157" i="10"/>
  <c r="R157" i="10" s="1"/>
  <c r="Z157" i="10" s="1"/>
  <c r="F157" i="10"/>
  <c r="N157" i="10" s="1"/>
  <c r="V157" i="10" s="1"/>
  <c r="I157" i="10"/>
  <c r="Q157" i="10" s="1"/>
  <c r="Y157" i="10" s="1"/>
  <c r="G157" i="10"/>
  <c r="O157" i="10" s="1"/>
  <c r="W157" i="10" s="1"/>
  <c r="H157" i="10"/>
  <c r="P157" i="10" s="1"/>
  <c r="X157" i="10" s="1"/>
  <c r="C159" i="10"/>
  <c r="D158" i="10"/>
  <c r="AF155" i="10"/>
  <c r="T155" i="10" s="1"/>
  <c r="AA155" i="10" s="1"/>
  <c r="C114" i="11"/>
  <c r="D114" i="11" s="1"/>
  <c r="F112" i="11"/>
  <c r="N112" i="11" s="1"/>
  <c r="V112" i="11" s="1"/>
  <c r="J112" i="11"/>
  <c r="R112" i="11" s="1"/>
  <c r="Z112" i="11" s="1"/>
  <c r="G112" i="11"/>
  <c r="O112" i="11" s="1"/>
  <c r="W112" i="11" s="1"/>
  <c r="K112" i="11"/>
  <c r="H112" i="11"/>
  <c r="P112" i="11" s="1"/>
  <c r="X112" i="11" s="1"/>
  <c r="L112" i="11"/>
  <c r="T112" i="11" s="1"/>
  <c r="E112" i="11"/>
  <c r="M112" i="11" s="1"/>
  <c r="U112" i="11" s="1"/>
  <c r="I112" i="11"/>
  <c r="Q112" i="11" s="1"/>
  <c r="Y112" i="11" s="1"/>
  <c r="AA111" i="11"/>
  <c r="S111" i="11"/>
  <c r="B111" i="11" s="1"/>
  <c r="AF156" i="10" l="1"/>
  <c r="T156" i="10" s="1"/>
  <c r="AA156" i="10" s="1"/>
  <c r="T150" i="12"/>
  <c r="AA150" i="12" s="1"/>
  <c r="S150" i="12"/>
  <c r="B150" i="12" s="1"/>
  <c r="J151" i="12"/>
  <c r="R151" i="12" s="1"/>
  <c r="Z151" i="12" s="1"/>
  <c r="K151" i="12"/>
  <c r="G151" i="12"/>
  <c r="O151" i="12" s="1"/>
  <c r="W151" i="12" s="1"/>
  <c r="E151" i="12"/>
  <c r="M151" i="12" s="1"/>
  <c r="U151" i="12" s="1"/>
  <c r="I151" i="12"/>
  <c r="Q151" i="12" s="1"/>
  <c r="Y151" i="12" s="1"/>
  <c r="H151" i="12"/>
  <c r="P151" i="12" s="1"/>
  <c r="X151" i="12" s="1"/>
  <c r="F151" i="12"/>
  <c r="N151" i="12" s="1"/>
  <c r="V151" i="12" s="1"/>
  <c r="L151" i="12"/>
  <c r="C153" i="12"/>
  <c r="D152" i="12"/>
  <c r="C160" i="10"/>
  <c r="D159" i="10"/>
  <c r="AD157" i="10"/>
  <c r="AC157" i="10"/>
  <c r="AE157" i="10" s="1"/>
  <c r="L157" i="10" s="1"/>
  <c r="AB158" i="10"/>
  <c r="K158" i="10"/>
  <c r="E158" i="10"/>
  <c r="M158" i="10" s="1"/>
  <c r="U158" i="10" s="1"/>
  <c r="J158" i="10"/>
  <c r="R158" i="10" s="1"/>
  <c r="Z158" i="10" s="1"/>
  <c r="F158" i="10"/>
  <c r="N158" i="10" s="1"/>
  <c r="V158" i="10" s="1"/>
  <c r="I158" i="10"/>
  <c r="Q158" i="10" s="1"/>
  <c r="Y158" i="10" s="1"/>
  <c r="G158" i="10"/>
  <c r="O158" i="10" s="1"/>
  <c r="W158" i="10" s="1"/>
  <c r="H158" i="10"/>
  <c r="P158" i="10" s="1"/>
  <c r="X158" i="10" s="1"/>
  <c r="S156" i="10"/>
  <c r="B156" i="10" s="1"/>
  <c r="S112" i="11"/>
  <c r="B112" i="11" s="1"/>
  <c r="AA112" i="11"/>
  <c r="C115" i="11"/>
  <c r="D115" i="11" s="1"/>
  <c r="H113" i="11"/>
  <c r="P113" i="11" s="1"/>
  <c r="X113" i="11" s="1"/>
  <c r="L113" i="11"/>
  <c r="T113" i="11" s="1"/>
  <c r="E113" i="11"/>
  <c r="M113" i="11" s="1"/>
  <c r="U113" i="11" s="1"/>
  <c r="I113" i="11"/>
  <c r="Q113" i="11" s="1"/>
  <c r="Y113" i="11" s="1"/>
  <c r="F113" i="11"/>
  <c r="N113" i="11" s="1"/>
  <c r="V113" i="11" s="1"/>
  <c r="J113" i="11"/>
  <c r="R113" i="11" s="1"/>
  <c r="Z113" i="11" s="1"/>
  <c r="G113" i="11"/>
  <c r="O113" i="11" s="1"/>
  <c r="W113" i="11" s="1"/>
  <c r="K113" i="11"/>
  <c r="J152" i="12" l="1"/>
  <c r="R152" i="12" s="1"/>
  <c r="Z152" i="12" s="1"/>
  <c r="H152" i="12"/>
  <c r="P152" i="12" s="1"/>
  <c r="X152" i="12" s="1"/>
  <c r="G152" i="12"/>
  <c r="O152" i="12" s="1"/>
  <c r="W152" i="12" s="1"/>
  <c r="F152" i="12"/>
  <c r="N152" i="12" s="1"/>
  <c r="V152" i="12" s="1"/>
  <c r="K152" i="12"/>
  <c r="E152" i="12"/>
  <c r="M152" i="12" s="1"/>
  <c r="U152" i="12" s="1"/>
  <c r="I152" i="12"/>
  <c r="Q152" i="12" s="1"/>
  <c r="Y152" i="12" s="1"/>
  <c r="L152" i="12"/>
  <c r="C154" i="12"/>
  <c r="D153" i="12"/>
  <c r="T151" i="12"/>
  <c r="AA151" i="12" s="1"/>
  <c r="S151" i="12"/>
  <c r="B151" i="12" s="1"/>
  <c r="AD158" i="10"/>
  <c r="AC158" i="10"/>
  <c r="AE158" i="10" s="1"/>
  <c r="L158" i="10" s="1"/>
  <c r="S157" i="10"/>
  <c r="B157" i="10" s="1"/>
  <c r="AB159" i="10"/>
  <c r="K159" i="10"/>
  <c r="E159" i="10"/>
  <c r="M159" i="10" s="1"/>
  <c r="U159" i="10" s="1"/>
  <c r="J159" i="10"/>
  <c r="R159" i="10" s="1"/>
  <c r="Z159" i="10" s="1"/>
  <c r="F159" i="10"/>
  <c r="N159" i="10" s="1"/>
  <c r="V159" i="10" s="1"/>
  <c r="G159" i="10"/>
  <c r="O159" i="10" s="1"/>
  <c r="W159" i="10" s="1"/>
  <c r="I159" i="10"/>
  <c r="Q159" i="10" s="1"/>
  <c r="Y159" i="10" s="1"/>
  <c r="H159" i="10"/>
  <c r="P159" i="10" s="1"/>
  <c r="X159" i="10" s="1"/>
  <c r="AF157" i="10"/>
  <c r="T157" i="10" s="1"/>
  <c r="AA157" i="10" s="1"/>
  <c r="C161" i="10"/>
  <c r="D160" i="10"/>
  <c r="C116" i="11"/>
  <c r="D116" i="11" s="1"/>
  <c r="F114" i="11"/>
  <c r="N114" i="11" s="1"/>
  <c r="V114" i="11" s="1"/>
  <c r="J114" i="11"/>
  <c r="R114" i="11" s="1"/>
  <c r="Z114" i="11" s="1"/>
  <c r="G114" i="11"/>
  <c r="O114" i="11" s="1"/>
  <c r="W114" i="11" s="1"/>
  <c r="K114" i="11"/>
  <c r="H114" i="11"/>
  <c r="P114" i="11" s="1"/>
  <c r="X114" i="11" s="1"/>
  <c r="L114" i="11"/>
  <c r="T114" i="11" s="1"/>
  <c r="I114" i="11"/>
  <c r="Q114" i="11" s="1"/>
  <c r="Y114" i="11" s="1"/>
  <c r="E114" i="11"/>
  <c r="M114" i="11" s="1"/>
  <c r="U114" i="11" s="1"/>
  <c r="AA113" i="11"/>
  <c r="S113" i="11"/>
  <c r="B113" i="11" s="1"/>
  <c r="S152" i="12" l="1"/>
  <c r="B152" i="12" s="1"/>
  <c r="T152" i="12"/>
  <c r="AA152" i="12" s="1"/>
  <c r="H153" i="12"/>
  <c r="P153" i="12" s="1"/>
  <c r="X153" i="12" s="1"/>
  <c r="F153" i="12"/>
  <c r="N153" i="12" s="1"/>
  <c r="V153" i="12" s="1"/>
  <c r="I153" i="12"/>
  <c r="Q153" i="12" s="1"/>
  <c r="Y153" i="12" s="1"/>
  <c r="E153" i="12"/>
  <c r="M153" i="12" s="1"/>
  <c r="U153" i="12" s="1"/>
  <c r="J153" i="12"/>
  <c r="R153" i="12" s="1"/>
  <c r="Z153" i="12" s="1"/>
  <c r="G153" i="12"/>
  <c r="O153" i="12" s="1"/>
  <c r="W153" i="12" s="1"/>
  <c r="K153" i="12"/>
  <c r="L153" i="12"/>
  <c r="C155" i="12"/>
  <c r="D154" i="12"/>
  <c r="AB160" i="10"/>
  <c r="E160" i="10"/>
  <c r="M160" i="10" s="1"/>
  <c r="U160" i="10" s="1"/>
  <c r="K160" i="10"/>
  <c r="F160" i="10"/>
  <c r="N160" i="10" s="1"/>
  <c r="V160" i="10" s="1"/>
  <c r="J160" i="10"/>
  <c r="R160" i="10" s="1"/>
  <c r="Z160" i="10" s="1"/>
  <c r="I160" i="10"/>
  <c r="Q160" i="10" s="1"/>
  <c r="Y160" i="10" s="1"/>
  <c r="G160" i="10"/>
  <c r="O160" i="10" s="1"/>
  <c r="W160" i="10" s="1"/>
  <c r="H160" i="10"/>
  <c r="P160" i="10" s="1"/>
  <c r="X160" i="10" s="1"/>
  <c r="AC159" i="10"/>
  <c r="AE159" i="10" s="1"/>
  <c r="L159" i="10" s="1"/>
  <c r="AD159" i="10"/>
  <c r="C162" i="10"/>
  <c r="D161" i="10"/>
  <c r="S158" i="10"/>
  <c r="B158" i="10" s="1"/>
  <c r="AF158" i="10"/>
  <c r="T158" i="10" s="1"/>
  <c r="AA158" i="10" s="1"/>
  <c r="S114" i="11"/>
  <c r="B114" i="11" s="1"/>
  <c r="AA114" i="11"/>
  <c r="C117" i="11"/>
  <c r="D117" i="11" s="1"/>
  <c r="H115" i="11"/>
  <c r="P115" i="11" s="1"/>
  <c r="X115" i="11" s="1"/>
  <c r="L115" i="11"/>
  <c r="T115" i="11" s="1"/>
  <c r="E115" i="11"/>
  <c r="M115" i="11" s="1"/>
  <c r="U115" i="11" s="1"/>
  <c r="I115" i="11"/>
  <c r="Q115" i="11" s="1"/>
  <c r="Y115" i="11" s="1"/>
  <c r="F115" i="11"/>
  <c r="N115" i="11" s="1"/>
  <c r="V115" i="11" s="1"/>
  <c r="J115" i="11"/>
  <c r="R115" i="11" s="1"/>
  <c r="Z115" i="11" s="1"/>
  <c r="G115" i="11"/>
  <c r="O115" i="11" s="1"/>
  <c r="W115" i="11" s="1"/>
  <c r="K115" i="11"/>
  <c r="AF159" i="10" l="1"/>
  <c r="T159" i="10" s="1"/>
  <c r="AA159" i="10" s="1"/>
  <c r="S153" i="12"/>
  <c r="B153" i="12" s="1"/>
  <c r="T153" i="12"/>
  <c r="AA153" i="12" s="1"/>
  <c r="F154" i="12"/>
  <c r="N154" i="12" s="1"/>
  <c r="V154" i="12" s="1"/>
  <c r="I154" i="12"/>
  <c r="Q154" i="12" s="1"/>
  <c r="Y154" i="12" s="1"/>
  <c r="H154" i="12"/>
  <c r="P154" i="12" s="1"/>
  <c r="X154" i="12" s="1"/>
  <c r="K154" i="12"/>
  <c r="E154" i="12"/>
  <c r="M154" i="12" s="1"/>
  <c r="U154" i="12" s="1"/>
  <c r="J154" i="12"/>
  <c r="R154" i="12" s="1"/>
  <c r="Z154" i="12" s="1"/>
  <c r="G154" i="12"/>
  <c r="O154" i="12" s="1"/>
  <c r="W154" i="12" s="1"/>
  <c r="L154" i="12"/>
  <c r="C156" i="12"/>
  <c r="D155" i="12"/>
  <c r="AB161" i="10"/>
  <c r="K161" i="10"/>
  <c r="E161" i="10"/>
  <c r="M161" i="10" s="1"/>
  <c r="U161" i="10" s="1"/>
  <c r="J161" i="10"/>
  <c r="R161" i="10" s="1"/>
  <c r="Z161" i="10" s="1"/>
  <c r="F161" i="10"/>
  <c r="N161" i="10" s="1"/>
  <c r="V161" i="10" s="1"/>
  <c r="G161" i="10"/>
  <c r="O161" i="10" s="1"/>
  <c r="W161" i="10" s="1"/>
  <c r="I161" i="10"/>
  <c r="Q161" i="10" s="1"/>
  <c r="Y161" i="10" s="1"/>
  <c r="H161" i="10"/>
  <c r="P161" i="10" s="1"/>
  <c r="X161" i="10" s="1"/>
  <c r="C163" i="10"/>
  <c r="D162" i="10"/>
  <c r="S159" i="10"/>
  <c r="B159" i="10" s="1"/>
  <c r="AD160" i="10"/>
  <c r="AC160" i="10"/>
  <c r="AE160" i="10" s="1"/>
  <c r="L160" i="10" s="1"/>
  <c r="C118" i="11"/>
  <c r="D118" i="11" s="1"/>
  <c r="F116" i="11"/>
  <c r="N116" i="11" s="1"/>
  <c r="V116" i="11" s="1"/>
  <c r="J116" i="11"/>
  <c r="R116" i="11" s="1"/>
  <c r="Z116" i="11" s="1"/>
  <c r="G116" i="11"/>
  <c r="O116" i="11" s="1"/>
  <c r="W116" i="11" s="1"/>
  <c r="K116" i="11"/>
  <c r="H116" i="11"/>
  <c r="P116" i="11" s="1"/>
  <c r="X116" i="11" s="1"/>
  <c r="L116" i="11"/>
  <c r="T116" i="11" s="1"/>
  <c r="E116" i="11"/>
  <c r="M116" i="11" s="1"/>
  <c r="U116" i="11" s="1"/>
  <c r="I116" i="11"/>
  <c r="Q116" i="11" s="1"/>
  <c r="Y116" i="11" s="1"/>
  <c r="AA115" i="11"/>
  <c r="S115" i="11"/>
  <c r="B115" i="11" s="1"/>
  <c r="AF160" i="10" l="1"/>
  <c r="T160" i="10" s="1"/>
  <c r="AA160" i="10" s="1"/>
  <c r="C157" i="12"/>
  <c r="D156" i="12"/>
  <c r="T154" i="12"/>
  <c r="AA154" i="12" s="1"/>
  <c r="S154" i="12"/>
  <c r="B154" i="12" s="1"/>
  <c r="J155" i="12"/>
  <c r="R155" i="12" s="1"/>
  <c r="Z155" i="12" s="1"/>
  <c r="E155" i="12"/>
  <c r="M155" i="12" s="1"/>
  <c r="U155" i="12" s="1"/>
  <c r="I155" i="12"/>
  <c r="Q155" i="12" s="1"/>
  <c r="Y155" i="12" s="1"/>
  <c r="G155" i="12"/>
  <c r="O155" i="12" s="1"/>
  <c r="W155" i="12" s="1"/>
  <c r="K155" i="12"/>
  <c r="F155" i="12"/>
  <c r="N155" i="12" s="1"/>
  <c r="V155" i="12" s="1"/>
  <c r="H155" i="12"/>
  <c r="P155" i="12" s="1"/>
  <c r="X155" i="12" s="1"/>
  <c r="L155" i="12"/>
  <c r="S160" i="10"/>
  <c r="B160" i="10" s="1"/>
  <c r="AB162" i="10"/>
  <c r="K162" i="10"/>
  <c r="E162" i="10"/>
  <c r="M162" i="10" s="1"/>
  <c r="U162" i="10" s="1"/>
  <c r="J162" i="10"/>
  <c r="R162" i="10" s="1"/>
  <c r="Z162" i="10" s="1"/>
  <c r="F162" i="10"/>
  <c r="N162" i="10" s="1"/>
  <c r="V162" i="10" s="1"/>
  <c r="G162" i="10"/>
  <c r="O162" i="10" s="1"/>
  <c r="W162" i="10" s="1"/>
  <c r="I162" i="10"/>
  <c r="Q162" i="10" s="1"/>
  <c r="Y162" i="10" s="1"/>
  <c r="H162" i="10"/>
  <c r="P162" i="10" s="1"/>
  <c r="X162" i="10" s="1"/>
  <c r="C164" i="10"/>
  <c r="D163" i="10"/>
  <c r="AD161" i="10"/>
  <c r="AC161" i="10"/>
  <c r="AE161" i="10" s="1"/>
  <c r="L161" i="10" s="1"/>
  <c r="S116" i="11"/>
  <c r="B116" i="11" s="1"/>
  <c r="AA116" i="11"/>
  <c r="C119" i="11"/>
  <c r="D119" i="11" s="1"/>
  <c r="H117" i="11"/>
  <c r="P117" i="11" s="1"/>
  <c r="X117" i="11" s="1"/>
  <c r="L117" i="11"/>
  <c r="T117" i="11" s="1"/>
  <c r="E117" i="11"/>
  <c r="M117" i="11" s="1"/>
  <c r="U117" i="11" s="1"/>
  <c r="I117" i="11"/>
  <c r="Q117" i="11" s="1"/>
  <c r="Y117" i="11" s="1"/>
  <c r="F117" i="11"/>
  <c r="N117" i="11" s="1"/>
  <c r="V117" i="11" s="1"/>
  <c r="J117" i="11"/>
  <c r="R117" i="11" s="1"/>
  <c r="Z117" i="11" s="1"/>
  <c r="K117" i="11"/>
  <c r="G117" i="11"/>
  <c r="O117" i="11" s="1"/>
  <c r="W117" i="11" s="1"/>
  <c r="T155" i="12" l="1"/>
  <c r="AA155" i="12" s="1"/>
  <c r="S155" i="12"/>
  <c r="B155" i="12" s="1"/>
  <c r="J156" i="12"/>
  <c r="R156" i="12" s="1"/>
  <c r="Z156" i="12" s="1"/>
  <c r="H156" i="12"/>
  <c r="P156" i="12" s="1"/>
  <c r="X156" i="12" s="1"/>
  <c r="K156" i="12"/>
  <c r="I156" i="12"/>
  <c r="Q156" i="12" s="1"/>
  <c r="Y156" i="12" s="1"/>
  <c r="E156" i="12"/>
  <c r="M156" i="12" s="1"/>
  <c r="U156" i="12" s="1"/>
  <c r="G156" i="12"/>
  <c r="O156" i="12" s="1"/>
  <c r="W156" i="12" s="1"/>
  <c r="F156" i="12"/>
  <c r="N156" i="12" s="1"/>
  <c r="V156" i="12" s="1"/>
  <c r="L156" i="12"/>
  <c r="C158" i="12"/>
  <c r="D157" i="12"/>
  <c r="AB163" i="10"/>
  <c r="E163" i="10"/>
  <c r="M163" i="10" s="1"/>
  <c r="U163" i="10" s="1"/>
  <c r="K163" i="10"/>
  <c r="F163" i="10"/>
  <c r="N163" i="10" s="1"/>
  <c r="V163" i="10" s="1"/>
  <c r="J163" i="10"/>
  <c r="R163" i="10" s="1"/>
  <c r="Z163" i="10" s="1"/>
  <c r="I163" i="10"/>
  <c r="Q163" i="10" s="1"/>
  <c r="Y163" i="10" s="1"/>
  <c r="G163" i="10"/>
  <c r="O163" i="10" s="1"/>
  <c r="W163" i="10" s="1"/>
  <c r="H163" i="10"/>
  <c r="P163" i="10" s="1"/>
  <c r="X163" i="10" s="1"/>
  <c r="C165" i="10"/>
  <c r="D164" i="10"/>
  <c r="S161" i="10"/>
  <c r="B161" i="10" s="1"/>
  <c r="AD162" i="10"/>
  <c r="AC162" i="10"/>
  <c r="AE162" i="10" s="1"/>
  <c r="L162" i="10" s="1"/>
  <c r="AF161" i="10"/>
  <c r="T161" i="10" s="1"/>
  <c r="AA161" i="10" s="1"/>
  <c r="C120" i="11"/>
  <c r="D120" i="11" s="1"/>
  <c r="F118" i="11"/>
  <c r="N118" i="11" s="1"/>
  <c r="V118" i="11" s="1"/>
  <c r="J118" i="11"/>
  <c r="R118" i="11" s="1"/>
  <c r="Z118" i="11" s="1"/>
  <c r="G118" i="11"/>
  <c r="O118" i="11" s="1"/>
  <c r="W118" i="11" s="1"/>
  <c r="K118" i="11"/>
  <c r="H118" i="11"/>
  <c r="P118" i="11" s="1"/>
  <c r="X118" i="11" s="1"/>
  <c r="L118" i="11"/>
  <c r="T118" i="11" s="1"/>
  <c r="E118" i="11"/>
  <c r="M118" i="11" s="1"/>
  <c r="U118" i="11" s="1"/>
  <c r="I118" i="11"/>
  <c r="Q118" i="11" s="1"/>
  <c r="Y118" i="11" s="1"/>
  <c r="AA117" i="11"/>
  <c r="S117" i="11"/>
  <c r="B117" i="11" s="1"/>
  <c r="C159" i="12" l="1"/>
  <c r="D158" i="12"/>
  <c r="H157" i="12"/>
  <c r="P157" i="12" s="1"/>
  <c r="X157" i="12" s="1"/>
  <c r="F157" i="12"/>
  <c r="N157" i="12" s="1"/>
  <c r="V157" i="12" s="1"/>
  <c r="E157" i="12"/>
  <c r="M157" i="12" s="1"/>
  <c r="U157" i="12" s="1"/>
  <c r="K157" i="12"/>
  <c r="I157" i="12"/>
  <c r="Q157" i="12" s="1"/>
  <c r="Y157" i="12" s="1"/>
  <c r="J157" i="12"/>
  <c r="R157" i="12" s="1"/>
  <c r="Z157" i="12" s="1"/>
  <c r="G157" i="12"/>
  <c r="O157" i="12" s="1"/>
  <c r="W157" i="12" s="1"/>
  <c r="L157" i="12"/>
  <c r="T156" i="12"/>
  <c r="AA156" i="12" s="1"/>
  <c r="S156" i="12"/>
  <c r="B156" i="12" s="1"/>
  <c r="AB164" i="10"/>
  <c r="K164" i="10"/>
  <c r="E164" i="10"/>
  <c r="M164" i="10" s="1"/>
  <c r="U164" i="10" s="1"/>
  <c r="J164" i="10"/>
  <c r="R164" i="10" s="1"/>
  <c r="Z164" i="10" s="1"/>
  <c r="F164" i="10"/>
  <c r="N164" i="10" s="1"/>
  <c r="V164" i="10" s="1"/>
  <c r="G164" i="10"/>
  <c r="O164" i="10" s="1"/>
  <c r="W164" i="10" s="1"/>
  <c r="I164" i="10"/>
  <c r="Q164" i="10" s="1"/>
  <c r="Y164" i="10" s="1"/>
  <c r="H164" i="10"/>
  <c r="P164" i="10" s="1"/>
  <c r="X164" i="10" s="1"/>
  <c r="S162" i="10"/>
  <c r="B162" i="10" s="1"/>
  <c r="AF162" i="10"/>
  <c r="T162" i="10" s="1"/>
  <c r="AA162" i="10" s="1"/>
  <c r="C166" i="10"/>
  <c r="D165" i="10"/>
  <c r="AD163" i="10"/>
  <c r="AC163" i="10"/>
  <c r="AE163" i="10" s="1"/>
  <c r="L163" i="10" s="1"/>
  <c r="S118" i="11"/>
  <c r="B118" i="11" s="1"/>
  <c r="AA118" i="11"/>
  <c r="C121" i="11"/>
  <c r="D121" i="11" s="1"/>
  <c r="H119" i="11"/>
  <c r="P119" i="11" s="1"/>
  <c r="X119" i="11" s="1"/>
  <c r="L119" i="11"/>
  <c r="T119" i="11" s="1"/>
  <c r="E119" i="11"/>
  <c r="M119" i="11" s="1"/>
  <c r="U119" i="11" s="1"/>
  <c r="I119" i="11"/>
  <c r="Q119" i="11" s="1"/>
  <c r="Y119" i="11" s="1"/>
  <c r="F119" i="11"/>
  <c r="N119" i="11" s="1"/>
  <c r="V119" i="11" s="1"/>
  <c r="J119" i="11"/>
  <c r="R119" i="11" s="1"/>
  <c r="Z119" i="11" s="1"/>
  <c r="G119" i="11"/>
  <c r="O119" i="11" s="1"/>
  <c r="W119" i="11" s="1"/>
  <c r="K119" i="11"/>
  <c r="S157" i="12" l="1"/>
  <c r="B157" i="12" s="1"/>
  <c r="T157" i="12"/>
  <c r="AA157" i="12" s="1"/>
  <c r="F158" i="12"/>
  <c r="N158" i="12" s="1"/>
  <c r="V158" i="12" s="1"/>
  <c r="K158" i="12"/>
  <c r="J158" i="12"/>
  <c r="R158" i="12" s="1"/>
  <c r="Z158" i="12" s="1"/>
  <c r="G158" i="12"/>
  <c r="O158" i="12" s="1"/>
  <c r="W158" i="12" s="1"/>
  <c r="H158" i="12"/>
  <c r="P158" i="12" s="1"/>
  <c r="X158" i="12" s="1"/>
  <c r="E158" i="12"/>
  <c r="M158" i="12" s="1"/>
  <c r="U158" i="12" s="1"/>
  <c r="I158" i="12"/>
  <c r="Q158" i="12" s="1"/>
  <c r="Y158" i="12" s="1"/>
  <c r="L158" i="12"/>
  <c r="C160" i="12"/>
  <c r="D159" i="12"/>
  <c r="S163" i="10"/>
  <c r="B163" i="10" s="1"/>
  <c r="AF163" i="10"/>
  <c r="T163" i="10" s="1"/>
  <c r="AA163" i="10" s="1"/>
  <c r="AB165" i="10"/>
  <c r="K165" i="10"/>
  <c r="E165" i="10"/>
  <c r="M165" i="10" s="1"/>
  <c r="U165" i="10" s="1"/>
  <c r="J165" i="10"/>
  <c r="R165" i="10" s="1"/>
  <c r="Z165" i="10" s="1"/>
  <c r="F165" i="10"/>
  <c r="N165" i="10" s="1"/>
  <c r="V165" i="10" s="1"/>
  <c r="G165" i="10"/>
  <c r="O165" i="10" s="1"/>
  <c r="W165" i="10" s="1"/>
  <c r="I165" i="10"/>
  <c r="Q165" i="10" s="1"/>
  <c r="Y165" i="10" s="1"/>
  <c r="H165" i="10"/>
  <c r="P165" i="10" s="1"/>
  <c r="X165" i="10" s="1"/>
  <c r="C167" i="10"/>
  <c r="D166" i="10"/>
  <c r="AC164" i="10"/>
  <c r="AE164" i="10" s="1"/>
  <c r="L164" i="10" s="1"/>
  <c r="AD164" i="10"/>
  <c r="C122" i="11"/>
  <c r="D122" i="11" s="1"/>
  <c r="F120" i="11"/>
  <c r="N120" i="11" s="1"/>
  <c r="V120" i="11" s="1"/>
  <c r="J120" i="11"/>
  <c r="R120" i="11" s="1"/>
  <c r="Z120" i="11" s="1"/>
  <c r="G120" i="11"/>
  <c r="O120" i="11" s="1"/>
  <c r="W120" i="11" s="1"/>
  <c r="K120" i="11"/>
  <c r="H120" i="11"/>
  <c r="P120" i="11" s="1"/>
  <c r="X120" i="11" s="1"/>
  <c r="L120" i="11"/>
  <c r="T120" i="11" s="1"/>
  <c r="E120" i="11"/>
  <c r="M120" i="11" s="1"/>
  <c r="U120" i="11" s="1"/>
  <c r="I120" i="11"/>
  <c r="Q120" i="11" s="1"/>
  <c r="Y120" i="11" s="1"/>
  <c r="AA119" i="11"/>
  <c r="S119" i="11"/>
  <c r="B119" i="11" s="1"/>
  <c r="AF164" i="10" l="1"/>
  <c r="T164" i="10" s="1"/>
  <c r="AA164" i="10" s="1"/>
  <c r="H159" i="12"/>
  <c r="P159" i="12" s="1"/>
  <c r="X159" i="12" s="1"/>
  <c r="J159" i="12"/>
  <c r="R159" i="12" s="1"/>
  <c r="Z159" i="12" s="1"/>
  <c r="G159" i="12"/>
  <c r="O159" i="12" s="1"/>
  <c r="W159" i="12" s="1"/>
  <c r="F159" i="12"/>
  <c r="N159" i="12" s="1"/>
  <c r="V159" i="12" s="1"/>
  <c r="K159" i="12"/>
  <c r="I159" i="12"/>
  <c r="Q159" i="12" s="1"/>
  <c r="Y159" i="12" s="1"/>
  <c r="E159" i="12"/>
  <c r="M159" i="12" s="1"/>
  <c r="U159" i="12" s="1"/>
  <c r="L159" i="12"/>
  <c r="C161" i="12"/>
  <c r="D160" i="12"/>
  <c r="T158" i="12"/>
  <c r="AA158" i="12" s="1"/>
  <c r="S158" i="12"/>
  <c r="B158" i="12" s="1"/>
  <c r="S164" i="10"/>
  <c r="B164" i="10" s="1"/>
  <c r="C168" i="10"/>
  <c r="D167" i="10"/>
  <c r="AD165" i="10"/>
  <c r="AC165" i="10"/>
  <c r="AE165" i="10" s="1"/>
  <c r="L165" i="10" s="1"/>
  <c r="AB166" i="10"/>
  <c r="K166" i="10"/>
  <c r="E166" i="10"/>
  <c r="M166" i="10" s="1"/>
  <c r="U166" i="10" s="1"/>
  <c r="F166" i="10"/>
  <c r="N166" i="10" s="1"/>
  <c r="V166" i="10" s="1"/>
  <c r="J166" i="10"/>
  <c r="R166" i="10" s="1"/>
  <c r="Z166" i="10" s="1"/>
  <c r="I166" i="10"/>
  <c r="Q166" i="10" s="1"/>
  <c r="Y166" i="10" s="1"/>
  <c r="G166" i="10"/>
  <c r="O166" i="10" s="1"/>
  <c r="W166" i="10" s="1"/>
  <c r="H166" i="10"/>
  <c r="P166" i="10" s="1"/>
  <c r="X166" i="10" s="1"/>
  <c r="S120" i="11"/>
  <c r="B120" i="11" s="1"/>
  <c r="AA120" i="11"/>
  <c r="C123" i="11"/>
  <c r="D123" i="11" s="1"/>
  <c r="H121" i="11"/>
  <c r="P121" i="11" s="1"/>
  <c r="X121" i="11" s="1"/>
  <c r="L121" i="11"/>
  <c r="T121" i="11" s="1"/>
  <c r="E121" i="11"/>
  <c r="M121" i="11" s="1"/>
  <c r="U121" i="11" s="1"/>
  <c r="I121" i="11"/>
  <c r="Q121" i="11" s="1"/>
  <c r="Y121" i="11" s="1"/>
  <c r="F121" i="11"/>
  <c r="N121" i="11" s="1"/>
  <c r="V121" i="11" s="1"/>
  <c r="J121" i="11"/>
  <c r="R121" i="11" s="1"/>
  <c r="Z121" i="11" s="1"/>
  <c r="G121" i="11"/>
  <c r="O121" i="11" s="1"/>
  <c r="W121" i="11" s="1"/>
  <c r="K121" i="11"/>
  <c r="T159" i="12" l="1"/>
  <c r="AA159" i="12" s="1"/>
  <c r="S159" i="12"/>
  <c r="B159" i="12" s="1"/>
  <c r="F160" i="12"/>
  <c r="N160" i="12" s="1"/>
  <c r="V160" i="12" s="1"/>
  <c r="J160" i="12"/>
  <c r="R160" i="12" s="1"/>
  <c r="Z160" i="12" s="1"/>
  <c r="H160" i="12"/>
  <c r="P160" i="12" s="1"/>
  <c r="X160" i="12" s="1"/>
  <c r="G160" i="12"/>
  <c r="O160" i="12" s="1"/>
  <c r="W160" i="12" s="1"/>
  <c r="E160" i="12"/>
  <c r="M160" i="12" s="1"/>
  <c r="U160" i="12" s="1"/>
  <c r="K160" i="12"/>
  <c r="I160" i="12"/>
  <c r="Q160" i="12" s="1"/>
  <c r="Y160" i="12" s="1"/>
  <c r="L160" i="12"/>
  <c r="C162" i="12"/>
  <c r="D161" i="12"/>
  <c r="S165" i="10"/>
  <c r="B165" i="10" s="1"/>
  <c r="AB167" i="10"/>
  <c r="E167" i="10"/>
  <c r="M167" i="10" s="1"/>
  <c r="U167" i="10" s="1"/>
  <c r="K167" i="10"/>
  <c r="J167" i="10"/>
  <c r="R167" i="10" s="1"/>
  <c r="Z167" i="10" s="1"/>
  <c r="F167" i="10"/>
  <c r="N167" i="10" s="1"/>
  <c r="V167" i="10" s="1"/>
  <c r="I167" i="10"/>
  <c r="Q167" i="10" s="1"/>
  <c r="Y167" i="10" s="1"/>
  <c r="G167" i="10"/>
  <c r="O167" i="10" s="1"/>
  <c r="W167" i="10" s="1"/>
  <c r="H167" i="10"/>
  <c r="P167" i="10" s="1"/>
  <c r="X167" i="10" s="1"/>
  <c r="C169" i="10"/>
  <c r="D168" i="10"/>
  <c r="AD166" i="10"/>
  <c r="AC166" i="10"/>
  <c r="AE166" i="10" s="1"/>
  <c r="L166" i="10" s="1"/>
  <c r="AF165" i="10"/>
  <c r="T165" i="10" s="1"/>
  <c r="AA165" i="10" s="1"/>
  <c r="C124" i="11"/>
  <c r="D124" i="11" s="1"/>
  <c r="F122" i="11"/>
  <c r="N122" i="11" s="1"/>
  <c r="V122" i="11" s="1"/>
  <c r="J122" i="11"/>
  <c r="R122" i="11" s="1"/>
  <c r="Z122" i="11" s="1"/>
  <c r="G122" i="11"/>
  <c r="O122" i="11" s="1"/>
  <c r="W122" i="11" s="1"/>
  <c r="K122" i="11"/>
  <c r="H122" i="11"/>
  <c r="P122" i="11" s="1"/>
  <c r="X122" i="11" s="1"/>
  <c r="L122" i="11"/>
  <c r="T122" i="11" s="1"/>
  <c r="I122" i="11"/>
  <c r="Q122" i="11" s="1"/>
  <c r="Y122" i="11" s="1"/>
  <c r="E122" i="11"/>
  <c r="M122" i="11" s="1"/>
  <c r="U122" i="11" s="1"/>
  <c r="AA121" i="11"/>
  <c r="S121" i="11"/>
  <c r="B121" i="11" s="1"/>
  <c r="AF166" i="10" l="1"/>
  <c r="T166" i="10" s="1"/>
  <c r="AA166" i="10" s="1"/>
  <c r="H161" i="12"/>
  <c r="P161" i="12" s="1"/>
  <c r="X161" i="12" s="1"/>
  <c r="F161" i="12"/>
  <c r="N161" i="12" s="1"/>
  <c r="V161" i="12" s="1"/>
  <c r="G161" i="12"/>
  <c r="O161" i="12" s="1"/>
  <c r="W161" i="12" s="1"/>
  <c r="E161" i="12"/>
  <c r="M161" i="12" s="1"/>
  <c r="U161" i="12" s="1"/>
  <c r="J161" i="12"/>
  <c r="R161" i="12" s="1"/>
  <c r="Z161" i="12" s="1"/>
  <c r="I161" i="12"/>
  <c r="Q161" i="12" s="1"/>
  <c r="Y161" i="12" s="1"/>
  <c r="K161" i="12"/>
  <c r="L161" i="12"/>
  <c r="C163" i="12"/>
  <c r="D162" i="12"/>
  <c r="T160" i="12"/>
  <c r="AA160" i="12" s="1"/>
  <c r="S160" i="12"/>
  <c r="B160" i="12" s="1"/>
  <c r="AC167" i="10"/>
  <c r="AE167" i="10" s="1"/>
  <c r="L167" i="10" s="1"/>
  <c r="AD167" i="10"/>
  <c r="S166" i="10"/>
  <c r="B166" i="10" s="1"/>
  <c r="AB168" i="10"/>
  <c r="E168" i="10"/>
  <c r="M168" i="10" s="1"/>
  <c r="U168" i="10" s="1"/>
  <c r="K168" i="10"/>
  <c r="J168" i="10"/>
  <c r="R168" i="10" s="1"/>
  <c r="Z168" i="10" s="1"/>
  <c r="F168" i="10"/>
  <c r="N168" i="10" s="1"/>
  <c r="V168" i="10" s="1"/>
  <c r="I168" i="10"/>
  <c r="Q168" i="10" s="1"/>
  <c r="Y168" i="10" s="1"/>
  <c r="G168" i="10"/>
  <c r="O168" i="10" s="1"/>
  <c r="W168" i="10" s="1"/>
  <c r="H168" i="10"/>
  <c r="P168" i="10" s="1"/>
  <c r="X168" i="10" s="1"/>
  <c r="C170" i="10"/>
  <c r="D169" i="10"/>
  <c r="S122" i="11"/>
  <c r="B122" i="11" s="1"/>
  <c r="AA122" i="11"/>
  <c r="C125" i="11"/>
  <c r="D125" i="11" s="1"/>
  <c r="H123" i="11"/>
  <c r="P123" i="11" s="1"/>
  <c r="X123" i="11" s="1"/>
  <c r="L123" i="11"/>
  <c r="T123" i="11" s="1"/>
  <c r="E123" i="11"/>
  <c r="M123" i="11" s="1"/>
  <c r="U123" i="11" s="1"/>
  <c r="I123" i="11"/>
  <c r="Q123" i="11" s="1"/>
  <c r="Y123" i="11" s="1"/>
  <c r="F123" i="11"/>
  <c r="N123" i="11" s="1"/>
  <c r="V123" i="11" s="1"/>
  <c r="J123" i="11"/>
  <c r="R123" i="11" s="1"/>
  <c r="Z123" i="11" s="1"/>
  <c r="G123" i="11"/>
  <c r="O123" i="11" s="1"/>
  <c r="W123" i="11" s="1"/>
  <c r="K123" i="11"/>
  <c r="AF167" i="10" l="1"/>
  <c r="T167" i="10" s="1"/>
  <c r="AA167" i="10" s="1"/>
  <c r="T161" i="12"/>
  <c r="AA161" i="12" s="1"/>
  <c r="S161" i="12"/>
  <c r="B161" i="12" s="1"/>
  <c r="J162" i="12"/>
  <c r="R162" i="12" s="1"/>
  <c r="Z162" i="12" s="1"/>
  <c r="F162" i="12"/>
  <c r="N162" i="12" s="1"/>
  <c r="V162" i="12" s="1"/>
  <c r="G162" i="12"/>
  <c r="O162" i="12" s="1"/>
  <c r="W162" i="12" s="1"/>
  <c r="E162" i="12"/>
  <c r="M162" i="12" s="1"/>
  <c r="U162" i="12" s="1"/>
  <c r="I162" i="12"/>
  <c r="Q162" i="12" s="1"/>
  <c r="Y162" i="12" s="1"/>
  <c r="H162" i="12"/>
  <c r="P162" i="12" s="1"/>
  <c r="X162" i="12" s="1"/>
  <c r="K162" i="12"/>
  <c r="L162" i="12"/>
  <c r="C164" i="12"/>
  <c r="D163" i="12"/>
  <c r="AD168" i="10"/>
  <c r="AC168" i="10"/>
  <c r="AE168" i="10" s="1"/>
  <c r="L168" i="10" s="1"/>
  <c r="K169" i="10"/>
  <c r="AB169" i="10"/>
  <c r="E169" i="10"/>
  <c r="M169" i="10" s="1"/>
  <c r="U169" i="10" s="1"/>
  <c r="F169" i="10"/>
  <c r="N169" i="10" s="1"/>
  <c r="V169" i="10" s="1"/>
  <c r="J169" i="10"/>
  <c r="R169" i="10" s="1"/>
  <c r="Z169" i="10" s="1"/>
  <c r="I169" i="10"/>
  <c r="Q169" i="10" s="1"/>
  <c r="Y169" i="10" s="1"/>
  <c r="G169" i="10"/>
  <c r="O169" i="10" s="1"/>
  <c r="W169" i="10" s="1"/>
  <c r="H169" i="10"/>
  <c r="P169" i="10" s="1"/>
  <c r="X169" i="10" s="1"/>
  <c r="C171" i="10"/>
  <c r="D170" i="10"/>
  <c r="S167" i="10"/>
  <c r="B167" i="10" s="1"/>
  <c r="C126" i="11"/>
  <c r="D126" i="11" s="1"/>
  <c r="F124" i="11"/>
  <c r="N124" i="11" s="1"/>
  <c r="V124" i="11" s="1"/>
  <c r="J124" i="11"/>
  <c r="R124" i="11" s="1"/>
  <c r="Z124" i="11" s="1"/>
  <c r="G124" i="11"/>
  <c r="O124" i="11" s="1"/>
  <c r="W124" i="11" s="1"/>
  <c r="H124" i="11"/>
  <c r="P124" i="11" s="1"/>
  <c r="X124" i="11" s="1"/>
  <c r="L124" i="11"/>
  <c r="T124" i="11" s="1"/>
  <c r="E124" i="11"/>
  <c r="M124" i="11" s="1"/>
  <c r="U124" i="11" s="1"/>
  <c r="I124" i="11"/>
  <c r="Q124" i="11" s="1"/>
  <c r="Y124" i="11" s="1"/>
  <c r="K124" i="11"/>
  <c r="AA123" i="11"/>
  <c r="S123" i="11"/>
  <c r="B123" i="11" s="1"/>
  <c r="C165" i="12" l="1"/>
  <c r="D164" i="12"/>
  <c r="T162" i="12"/>
  <c r="AA162" i="12" s="1"/>
  <c r="S162" i="12"/>
  <c r="B162" i="12" s="1"/>
  <c r="H163" i="12"/>
  <c r="P163" i="12" s="1"/>
  <c r="X163" i="12" s="1"/>
  <c r="J163" i="12"/>
  <c r="R163" i="12" s="1"/>
  <c r="Z163" i="12" s="1"/>
  <c r="F163" i="12"/>
  <c r="N163" i="12" s="1"/>
  <c r="V163" i="12" s="1"/>
  <c r="E163" i="12"/>
  <c r="M163" i="12" s="1"/>
  <c r="U163" i="12" s="1"/>
  <c r="I163" i="12"/>
  <c r="Q163" i="12" s="1"/>
  <c r="Y163" i="12" s="1"/>
  <c r="G163" i="12"/>
  <c r="O163" i="12" s="1"/>
  <c r="W163" i="12" s="1"/>
  <c r="K163" i="12"/>
  <c r="L163" i="12"/>
  <c r="C172" i="10"/>
  <c r="D171" i="10"/>
  <c r="AD169" i="10"/>
  <c r="AC169" i="10"/>
  <c r="AE169" i="10" s="1"/>
  <c r="L169" i="10" s="1"/>
  <c r="S168" i="10"/>
  <c r="B168" i="10" s="1"/>
  <c r="AB170" i="10"/>
  <c r="E170" i="10"/>
  <c r="M170" i="10" s="1"/>
  <c r="U170" i="10" s="1"/>
  <c r="K170" i="10"/>
  <c r="J170" i="10"/>
  <c r="R170" i="10" s="1"/>
  <c r="Z170" i="10" s="1"/>
  <c r="F170" i="10"/>
  <c r="N170" i="10" s="1"/>
  <c r="V170" i="10" s="1"/>
  <c r="G170" i="10"/>
  <c r="O170" i="10" s="1"/>
  <c r="W170" i="10" s="1"/>
  <c r="I170" i="10"/>
  <c r="Q170" i="10" s="1"/>
  <c r="Y170" i="10" s="1"/>
  <c r="H170" i="10"/>
  <c r="P170" i="10" s="1"/>
  <c r="X170" i="10" s="1"/>
  <c r="AF168" i="10"/>
  <c r="T168" i="10" s="1"/>
  <c r="AA168" i="10" s="1"/>
  <c r="AA124" i="11"/>
  <c r="S124" i="11"/>
  <c r="B124" i="11" s="1"/>
  <c r="C127" i="11"/>
  <c r="D127" i="11" s="1"/>
  <c r="H125" i="11"/>
  <c r="P125" i="11" s="1"/>
  <c r="X125" i="11" s="1"/>
  <c r="L125" i="11"/>
  <c r="T125" i="11" s="1"/>
  <c r="F125" i="11"/>
  <c r="N125" i="11" s="1"/>
  <c r="V125" i="11" s="1"/>
  <c r="J125" i="11"/>
  <c r="R125" i="11" s="1"/>
  <c r="Z125" i="11" s="1"/>
  <c r="E125" i="11"/>
  <c r="M125" i="11" s="1"/>
  <c r="U125" i="11" s="1"/>
  <c r="G125" i="11"/>
  <c r="O125" i="11" s="1"/>
  <c r="W125" i="11" s="1"/>
  <c r="I125" i="11"/>
  <c r="Q125" i="11" s="1"/>
  <c r="Y125" i="11" s="1"/>
  <c r="K125" i="11"/>
  <c r="T163" i="12" l="1"/>
  <c r="AA163" i="12" s="1"/>
  <c r="S163" i="12"/>
  <c r="B163" i="12" s="1"/>
  <c r="F164" i="12"/>
  <c r="N164" i="12" s="1"/>
  <c r="V164" i="12" s="1"/>
  <c r="J164" i="12"/>
  <c r="R164" i="12" s="1"/>
  <c r="Z164" i="12" s="1"/>
  <c r="H164" i="12"/>
  <c r="P164" i="12" s="1"/>
  <c r="X164" i="12" s="1"/>
  <c r="E164" i="12"/>
  <c r="M164" i="12" s="1"/>
  <c r="U164" i="12" s="1"/>
  <c r="I164" i="12"/>
  <c r="Q164" i="12" s="1"/>
  <c r="Y164" i="12" s="1"/>
  <c r="G164" i="12"/>
  <c r="O164" i="12" s="1"/>
  <c r="W164" i="12" s="1"/>
  <c r="K164" i="12"/>
  <c r="L164" i="12"/>
  <c r="C166" i="12"/>
  <c r="D165" i="12"/>
  <c r="AD170" i="10"/>
  <c r="AC170" i="10"/>
  <c r="AE170" i="10" s="1"/>
  <c r="L170" i="10" s="1"/>
  <c r="S169" i="10"/>
  <c r="B169" i="10" s="1"/>
  <c r="AF169" i="10"/>
  <c r="T169" i="10" s="1"/>
  <c r="AA169" i="10" s="1"/>
  <c r="AB171" i="10"/>
  <c r="E171" i="10"/>
  <c r="M171" i="10" s="1"/>
  <c r="U171" i="10" s="1"/>
  <c r="K171" i="10"/>
  <c r="J171" i="10"/>
  <c r="R171" i="10" s="1"/>
  <c r="Z171" i="10" s="1"/>
  <c r="F171" i="10"/>
  <c r="N171" i="10" s="1"/>
  <c r="V171" i="10" s="1"/>
  <c r="G171" i="10"/>
  <c r="O171" i="10" s="1"/>
  <c r="W171" i="10" s="1"/>
  <c r="I171" i="10"/>
  <c r="Q171" i="10" s="1"/>
  <c r="Y171" i="10" s="1"/>
  <c r="H171" i="10"/>
  <c r="P171" i="10" s="1"/>
  <c r="X171" i="10" s="1"/>
  <c r="C173" i="10"/>
  <c r="D172" i="10"/>
  <c r="C128" i="11"/>
  <c r="D128" i="11" s="1"/>
  <c r="G126" i="11"/>
  <c r="O126" i="11" s="1"/>
  <c r="W126" i="11" s="1"/>
  <c r="K126" i="11"/>
  <c r="H126" i="11"/>
  <c r="P126" i="11" s="1"/>
  <c r="X126" i="11" s="1"/>
  <c r="L126" i="11"/>
  <c r="T126" i="11" s="1"/>
  <c r="E126" i="11"/>
  <c r="M126" i="11" s="1"/>
  <c r="U126" i="11" s="1"/>
  <c r="I126" i="11"/>
  <c r="Q126" i="11" s="1"/>
  <c r="Y126" i="11" s="1"/>
  <c r="F126" i="11"/>
  <c r="N126" i="11" s="1"/>
  <c r="V126" i="11" s="1"/>
  <c r="J126" i="11"/>
  <c r="R126" i="11" s="1"/>
  <c r="Z126" i="11" s="1"/>
  <c r="S125" i="11"/>
  <c r="B125" i="11" s="1"/>
  <c r="AA125" i="11"/>
  <c r="H165" i="12" l="1"/>
  <c r="P165" i="12" s="1"/>
  <c r="X165" i="12" s="1"/>
  <c r="F165" i="12"/>
  <c r="N165" i="12" s="1"/>
  <c r="V165" i="12" s="1"/>
  <c r="E165" i="12"/>
  <c r="M165" i="12" s="1"/>
  <c r="U165" i="12" s="1"/>
  <c r="K165" i="12"/>
  <c r="I165" i="12"/>
  <c r="Q165" i="12" s="1"/>
  <c r="Y165" i="12" s="1"/>
  <c r="G165" i="12"/>
  <c r="O165" i="12" s="1"/>
  <c r="W165" i="12" s="1"/>
  <c r="J165" i="12"/>
  <c r="R165" i="12" s="1"/>
  <c r="Z165" i="12" s="1"/>
  <c r="L165" i="12"/>
  <c r="S164" i="12"/>
  <c r="B164" i="12" s="1"/>
  <c r="T164" i="12"/>
  <c r="AA164" i="12" s="1"/>
  <c r="C167" i="12"/>
  <c r="D166" i="12"/>
  <c r="AD171" i="10"/>
  <c r="AC171" i="10"/>
  <c r="AE171" i="10" s="1"/>
  <c r="L171" i="10" s="1"/>
  <c r="AB172" i="10"/>
  <c r="E172" i="10"/>
  <c r="M172" i="10" s="1"/>
  <c r="U172" i="10" s="1"/>
  <c r="K172" i="10"/>
  <c r="F172" i="10"/>
  <c r="N172" i="10" s="1"/>
  <c r="V172" i="10" s="1"/>
  <c r="J172" i="10"/>
  <c r="R172" i="10" s="1"/>
  <c r="Z172" i="10" s="1"/>
  <c r="G172" i="10"/>
  <c r="O172" i="10" s="1"/>
  <c r="W172" i="10" s="1"/>
  <c r="I172" i="10"/>
  <c r="Q172" i="10" s="1"/>
  <c r="Y172" i="10" s="1"/>
  <c r="H172" i="10"/>
  <c r="P172" i="10" s="1"/>
  <c r="X172" i="10" s="1"/>
  <c r="C174" i="10"/>
  <c r="D173" i="10"/>
  <c r="S170" i="10"/>
  <c r="B170" i="10" s="1"/>
  <c r="AF170" i="10"/>
  <c r="T170" i="10" s="1"/>
  <c r="AA170" i="10" s="1"/>
  <c r="S126" i="11"/>
  <c r="B126" i="11" s="1"/>
  <c r="AA126" i="11"/>
  <c r="E127" i="11"/>
  <c r="M127" i="11" s="1"/>
  <c r="U127" i="11" s="1"/>
  <c r="I127" i="11"/>
  <c r="Q127" i="11" s="1"/>
  <c r="Y127" i="11" s="1"/>
  <c r="F127" i="11"/>
  <c r="N127" i="11" s="1"/>
  <c r="V127" i="11" s="1"/>
  <c r="J127" i="11"/>
  <c r="R127" i="11" s="1"/>
  <c r="Z127" i="11" s="1"/>
  <c r="G127" i="11"/>
  <c r="O127" i="11" s="1"/>
  <c r="W127" i="11" s="1"/>
  <c r="K127" i="11"/>
  <c r="L127" i="11"/>
  <c r="T127" i="11" s="1"/>
  <c r="H127" i="11"/>
  <c r="P127" i="11" s="1"/>
  <c r="X127" i="11" s="1"/>
  <c r="C129" i="11"/>
  <c r="D129" i="11" s="1"/>
  <c r="J166" i="12" l="1"/>
  <c r="R166" i="12" s="1"/>
  <c r="Z166" i="12" s="1"/>
  <c r="F166" i="12"/>
  <c r="N166" i="12" s="1"/>
  <c r="V166" i="12" s="1"/>
  <c r="E166" i="12"/>
  <c r="M166" i="12" s="1"/>
  <c r="U166" i="12" s="1"/>
  <c r="K166" i="12"/>
  <c r="H166" i="12"/>
  <c r="P166" i="12" s="1"/>
  <c r="X166" i="12" s="1"/>
  <c r="G166" i="12"/>
  <c r="O166" i="12" s="1"/>
  <c r="W166" i="12" s="1"/>
  <c r="I166" i="12"/>
  <c r="Q166" i="12" s="1"/>
  <c r="Y166" i="12" s="1"/>
  <c r="L166" i="12"/>
  <c r="T165" i="12"/>
  <c r="AA165" i="12" s="1"/>
  <c r="S165" i="12"/>
  <c r="B165" i="12" s="1"/>
  <c r="C168" i="12"/>
  <c r="D167" i="12"/>
  <c r="AB173" i="10"/>
  <c r="E173" i="10"/>
  <c r="M173" i="10" s="1"/>
  <c r="U173" i="10" s="1"/>
  <c r="K173" i="10"/>
  <c r="F173" i="10"/>
  <c r="N173" i="10" s="1"/>
  <c r="V173" i="10" s="1"/>
  <c r="J173" i="10"/>
  <c r="R173" i="10" s="1"/>
  <c r="Z173" i="10" s="1"/>
  <c r="G173" i="10"/>
  <c r="O173" i="10" s="1"/>
  <c r="W173" i="10" s="1"/>
  <c r="I173" i="10"/>
  <c r="Q173" i="10" s="1"/>
  <c r="Y173" i="10" s="1"/>
  <c r="H173" i="10"/>
  <c r="P173" i="10" s="1"/>
  <c r="X173" i="10" s="1"/>
  <c r="C175" i="10"/>
  <c r="D174" i="10"/>
  <c r="AC172" i="10"/>
  <c r="AE172" i="10" s="1"/>
  <c r="L172" i="10" s="1"/>
  <c r="AD172" i="10"/>
  <c r="S171" i="10"/>
  <c r="B171" i="10" s="1"/>
  <c r="AF171" i="10"/>
  <c r="T171" i="10" s="1"/>
  <c r="AA171" i="10" s="1"/>
  <c r="G128" i="11"/>
  <c r="O128" i="11" s="1"/>
  <c r="W128" i="11" s="1"/>
  <c r="K128" i="11"/>
  <c r="H128" i="11"/>
  <c r="P128" i="11" s="1"/>
  <c r="X128" i="11" s="1"/>
  <c r="L128" i="11"/>
  <c r="T128" i="11" s="1"/>
  <c r="E128" i="11"/>
  <c r="M128" i="11" s="1"/>
  <c r="U128" i="11" s="1"/>
  <c r="I128" i="11"/>
  <c r="Q128" i="11" s="1"/>
  <c r="Y128" i="11" s="1"/>
  <c r="F128" i="11"/>
  <c r="N128" i="11" s="1"/>
  <c r="V128" i="11" s="1"/>
  <c r="J128" i="11"/>
  <c r="R128" i="11" s="1"/>
  <c r="Z128" i="11" s="1"/>
  <c r="C130" i="11"/>
  <c r="D130" i="11" s="1"/>
  <c r="S127" i="11"/>
  <c r="B127" i="11" s="1"/>
  <c r="AA127" i="11"/>
  <c r="AF172" i="10" l="1"/>
  <c r="T172" i="10" s="1"/>
  <c r="AA172" i="10" s="1"/>
  <c r="H167" i="12"/>
  <c r="P167" i="12" s="1"/>
  <c r="X167" i="12" s="1"/>
  <c r="J167" i="12"/>
  <c r="R167" i="12" s="1"/>
  <c r="Z167" i="12" s="1"/>
  <c r="E167" i="12"/>
  <c r="M167" i="12" s="1"/>
  <c r="U167" i="12" s="1"/>
  <c r="K167" i="12"/>
  <c r="G167" i="12"/>
  <c r="O167" i="12" s="1"/>
  <c r="W167" i="12" s="1"/>
  <c r="F167" i="12"/>
  <c r="N167" i="12" s="1"/>
  <c r="V167" i="12" s="1"/>
  <c r="I167" i="12"/>
  <c r="Q167" i="12" s="1"/>
  <c r="Y167" i="12" s="1"/>
  <c r="L167" i="12"/>
  <c r="T166" i="12"/>
  <c r="AA166" i="12" s="1"/>
  <c r="S166" i="12"/>
  <c r="B166" i="12" s="1"/>
  <c r="C169" i="12"/>
  <c r="D168" i="12"/>
  <c r="S172" i="10"/>
  <c r="B172" i="10" s="1"/>
  <c r="AB174" i="10"/>
  <c r="K174" i="10"/>
  <c r="E174" i="10"/>
  <c r="M174" i="10" s="1"/>
  <c r="U174" i="10" s="1"/>
  <c r="J174" i="10"/>
  <c r="R174" i="10" s="1"/>
  <c r="Z174" i="10" s="1"/>
  <c r="F174" i="10"/>
  <c r="N174" i="10" s="1"/>
  <c r="V174" i="10" s="1"/>
  <c r="I174" i="10"/>
  <c r="Q174" i="10" s="1"/>
  <c r="Y174" i="10" s="1"/>
  <c r="G174" i="10"/>
  <c r="O174" i="10" s="1"/>
  <c r="W174" i="10" s="1"/>
  <c r="H174" i="10"/>
  <c r="P174" i="10" s="1"/>
  <c r="X174" i="10" s="1"/>
  <c r="C176" i="10"/>
  <c r="D175" i="10"/>
  <c r="AD173" i="10"/>
  <c r="AC173" i="10"/>
  <c r="AE173" i="10" s="1"/>
  <c r="L173" i="10" s="1"/>
  <c r="C131" i="11"/>
  <c r="D131" i="11" s="1"/>
  <c r="S128" i="11"/>
  <c r="B128" i="11" s="1"/>
  <c r="AA128" i="11"/>
  <c r="E129" i="11"/>
  <c r="M129" i="11" s="1"/>
  <c r="U129" i="11" s="1"/>
  <c r="I129" i="11"/>
  <c r="Q129" i="11" s="1"/>
  <c r="Y129" i="11" s="1"/>
  <c r="F129" i="11"/>
  <c r="N129" i="11" s="1"/>
  <c r="V129" i="11" s="1"/>
  <c r="J129" i="11"/>
  <c r="R129" i="11" s="1"/>
  <c r="Z129" i="11" s="1"/>
  <c r="G129" i="11"/>
  <c r="O129" i="11" s="1"/>
  <c r="W129" i="11" s="1"/>
  <c r="K129" i="11"/>
  <c r="H129" i="11"/>
  <c r="P129" i="11" s="1"/>
  <c r="X129" i="11" s="1"/>
  <c r="L129" i="11"/>
  <c r="T129" i="11" s="1"/>
  <c r="F168" i="12" l="1"/>
  <c r="N168" i="12" s="1"/>
  <c r="V168" i="12" s="1"/>
  <c r="J168" i="12"/>
  <c r="R168" i="12" s="1"/>
  <c r="Z168" i="12" s="1"/>
  <c r="H168" i="12"/>
  <c r="P168" i="12" s="1"/>
  <c r="X168" i="12" s="1"/>
  <c r="K168" i="12"/>
  <c r="G168" i="12"/>
  <c r="O168" i="12" s="1"/>
  <c r="W168" i="12" s="1"/>
  <c r="E168" i="12"/>
  <c r="M168" i="12" s="1"/>
  <c r="U168" i="12" s="1"/>
  <c r="I168" i="12"/>
  <c r="Q168" i="12" s="1"/>
  <c r="Y168" i="12" s="1"/>
  <c r="L168" i="12"/>
  <c r="T167" i="12"/>
  <c r="AA167" i="12" s="1"/>
  <c r="S167" i="12"/>
  <c r="B167" i="12" s="1"/>
  <c r="C170" i="12"/>
  <c r="D169" i="12"/>
  <c r="AB175" i="10"/>
  <c r="E175" i="10"/>
  <c r="M175" i="10" s="1"/>
  <c r="U175" i="10" s="1"/>
  <c r="K175" i="10"/>
  <c r="J175" i="10"/>
  <c r="R175" i="10" s="1"/>
  <c r="Z175" i="10" s="1"/>
  <c r="F175" i="10"/>
  <c r="N175" i="10" s="1"/>
  <c r="V175" i="10" s="1"/>
  <c r="I175" i="10"/>
  <c r="Q175" i="10" s="1"/>
  <c r="Y175" i="10" s="1"/>
  <c r="G175" i="10"/>
  <c r="O175" i="10" s="1"/>
  <c r="W175" i="10" s="1"/>
  <c r="H175" i="10"/>
  <c r="P175" i="10" s="1"/>
  <c r="X175" i="10" s="1"/>
  <c r="S173" i="10"/>
  <c r="B173" i="10" s="1"/>
  <c r="AD174" i="10"/>
  <c r="AC174" i="10"/>
  <c r="AE174" i="10" s="1"/>
  <c r="L174" i="10" s="1"/>
  <c r="AF173" i="10"/>
  <c r="T173" i="10" s="1"/>
  <c r="AA173" i="10" s="1"/>
  <c r="C177" i="10"/>
  <c r="D176" i="10"/>
  <c r="S129" i="11"/>
  <c r="B129" i="11" s="1"/>
  <c r="AA129" i="11"/>
  <c r="C132" i="11"/>
  <c r="D132" i="11" s="1"/>
  <c r="G130" i="11"/>
  <c r="O130" i="11" s="1"/>
  <c r="W130" i="11" s="1"/>
  <c r="K130" i="11"/>
  <c r="H130" i="11"/>
  <c r="P130" i="11" s="1"/>
  <c r="X130" i="11" s="1"/>
  <c r="L130" i="11"/>
  <c r="T130" i="11" s="1"/>
  <c r="E130" i="11"/>
  <c r="M130" i="11" s="1"/>
  <c r="U130" i="11" s="1"/>
  <c r="I130" i="11"/>
  <c r="Q130" i="11" s="1"/>
  <c r="Y130" i="11" s="1"/>
  <c r="F130" i="11"/>
  <c r="N130" i="11" s="1"/>
  <c r="V130" i="11" s="1"/>
  <c r="J130" i="11"/>
  <c r="R130" i="11" s="1"/>
  <c r="Z130" i="11" s="1"/>
  <c r="AF174" i="10" l="1"/>
  <c r="T174" i="10" s="1"/>
  <c r="AA174" i="10" s="1"/>
  <c r="H169" i="12"/>
  <c r="P169" i="12" s="1"/>
  <c r="X169" i="12" s="1"/>
  <c r="F169" i="12"/>
  <c r="N169" i="12" s="1"/>
  <c r="V169" i="12" s="1"/>
  <c r="J169" i="12"/>
  <c r="R169" i="12" s="1"/>
  <c r="Z169" i="12" s="1"/>
  <c r="G169" i="12"/>
  <c r="O169" i="12" s="1"/>
  <c r="W169" i="12" s="1"/>
  <c r="K169" i="12"/>
  <c r="E169" i="12"/>
  <c r="M169" i="12" s="1"/>
  <c r="U169" i="12" s="1"/>
  <c r="I169" i="12"/>
  <c r="Q169" i="12" s="1"/>
  <c r="Y169" i="12" s="1"/>
  <c r="L169" i="12"/>
  <c r="C171" i="12"/>
  <c r="D170" i="12"/>
  <c r="T168" i="12"/>
  <c r="AA168" i="12" s="1"/>
  <c r="S168" i="12"/>
  <c r="B168" i="12" s="1"/>
  <c r="C178" i="10"/>
  <c r="D177" i="10"/>
  <c r="AB176" i="10"/>
  <c r="E176" i="10"/>
  <c r="M176" i="10" s="1"/>
  <c r="U176" i="10" s="1"/>
  <c r="K176" i="10"/>
  <c r="F176" i="10"/>
  <c r="N176" i="10" s="1"/>
  <c r="V176" i="10" s="1"/>
  <c r="J176" i="10"/>
  <c r="R176" i="10" s="1"/>
  <c r="Z176" i="10" s="1"/>
  <c r="I176" i="10"/>
  <c r="Q176" i="10" s="1"/>
  <c r="Y176" i="10" s="1"/>
  <c r="G176" i="10"/>
  <c r="O176" i="10" s="1"/>
  <c r="W176" i="10" s="1"/>
  <c r="H176" i="10"/>
  <c r="P176" i="10" s="1"/>
  <c r="X176" i="10" s="1"/>
  <c r="S174" i="10"/>
  <c r="B174" i="10" s="1"/>
  <c r="AC175" i="10"/>
  <c r="AE175" i="10" s="1"/>
  <c r="L175" i="10" s="1"/>
  <c r="AD175" i="10"/>
  <c r="S130" i="11"/>
  <c r="B130" i="11" s="1"/>
  <c r="AA130" i="11"/>
  <c r="E131" i="11"/>
  <c r="M131" i="11" s="1"/>
  <c r="U131" i="11" s="1"/>
  <c r="I131" i="11"/>
  <c r="Q131" i="11" s="1"/>
  <c r="Y131" i="11" s="1"/>
  <c r="F131" i="11"/>
  <c r="N131" i="11" s="1"/>
  <c r="V131" i="11" s="1"/>
  <c r="J131" i="11"/>
  <c r="R131" i="11" s="1"/>
  <c r="Z131" i="11" s="1"/>
  <c r="G131" i="11"/>
  <c r="O131" i="11" s="1"/>
  <c r="W131" i="11" s="1"/>
  <c r="K131" i="11"/>
  <c r="H131" i="11"/>
  <c r="P131" i="11" s="1"/>
  <c r="X131" i="11" s="1"/>
  <c r="L131" i="11"/>
  <c r="T131" i="11" s="1"/>
  <c r="C133" i="11"/>
  <c r="D133" i="11" s="1"/>
  <c r="AF175" i="10" l="1"/>
  <c r="T175" i="10" s="1"/>
  <c r="AA175" i="10" s="1"/>
  <c r="T169" i="12"/>
  <c r="AA169" i="12" s="1"/>
  <c r="S169" i="12"/>
  <c r="B169" i="12" s="1"/>
  <c r="J170" i="12"/>
  <c r="R170" i="12" s="1"/>
  <c r="Z170" i="12" s="1"/>
  <c r="F170" i="12"/>
  <c r="N170" i="12" s="1"/>
  <c r="V170" i="12" s="1"/>
  <c r="I170" i="12"/>
  <c r="Q170" i="12" s="1"/>
  <c r="Y170" i="12" s="1"/>
  <c r="G170" i="12"/>
  <c r="O170" i="12" s="1"/>
  <c r="W170" i="12" s="1"/>
  <c r="K170" i="12"/>
  <c r="E170" i="12"/>
  <c r="M170" i="12" s="1"/>
  <c r="U170" i="12" s="1"/>
  <c r="H170" i="12"/>
  <c r="P170" i="12" s="1"/>
  <c r="X170" i="12" s="1"/>
  <c r="L170" i="12"/>
  <c r="C172" i="12"/>
  <c r="D171" i="12"/>
  <c r="S175" i="10"/>
  <c r="B175" i="10" s="1"/>
  <c r="AD176" i="10"/>
  <c r="AC176" i="10"/>
  <c r="AE176" i="10" s="1"/>
  <c r="L176" i="10" s="1"/>
  <c r="AB177" i="10"/>
  <c r="K177" i="10"/>
  <c r="E177" i="10"/>
  <c r="M177" i="10" s="1"/>
  <c r="U177" i="10" s="1"/>
  <c r="J177" i="10"/>
  <c r="R177" i="10" s="1"/>
  <c r="Z177" i="10" s="1"/>
  <c r="F177" i="10"/>
  <c r="N177" i="10" s="1"/>
  <c r="V177" i="10" s="1"/>
  <c r="I177" i="10"/>
  <c r="Q177" i="10" s="1"/>
  <c r="Y177" i="10" s="1"/>
  <c r="G177" i="10"/>
  <c r="O177" i="10" s="1"/>
  <c r="W177" i="10" s="1"/>
  <c r="H177" i="10"/>
  <c r="P177" i="10" s="1"/>
  <c r="X177" i="10" s="1"/>
  <c r="C179" i="10"/>
  <c r="D178" i="10"/>
  <c r="G132" i="11"/>
  <c r="O132" i="11" s="1"/>
  <c r="W132" i="11" s="1"/>
  <c r="K132" i="11"/>
  <c r="H132" i="11"/>
  <c r="P132" i="11" s="1"/>
  <c r="X132" i="11" s="1"/>
  <c r="L132" i="11"/>
  <c r="T132" i="11" s="1"/>
  <c r="E132" i="11"/>
  <c r="M132" i="11" s="1"/>
  <c r="U132" i="11" s="1"/>
  <c r="I132" i="11"/>
  <c r="Q132" i="11" s="1"/>
  <c r="Y132" i="11" s="1"/>
  <c r="J132" i="11"/>
  <c r="R132" i="11" s="1"/>
  <c r="Z132" i="11" s="1"/>
  <c r="F132" i="11"/>
  <c r="N132" i="11" s="1"/>
  <c r="V132" i="11" s="1"/>
  <c r="C134" i="11"/>
  <c r="D134" i="11" s="1"/>
  <c r="S131" i="11"/>
  <c r="B131" i="11" s="1"/>
  <c r="AA131" i="11"/>
  <c r="H171" i="12" l="1"/>
  <c r="P171" i="12" s="1"/>
  <c r="X171" i="12" s="1"/>
  <c r="J171" i="12"/>
  <c r="R171" i="12" s="1"/>
  <c r="Z171" i="12" s="1"/>
  <c r="I171" i="12"/>
  <c r="Q171" i="12" s="1"/>
  <c r="Y171" i="12" s="1"/>
  <c r="F171" i="12"/>
  <c r="N171" i="12" s="1"/>
  <c r="V171" i="12" s="1"/>
  <c r="K171" i="12"/>
  <c r="E171" i="12"/>
  <c r="M171" i="12" s="1"/>
  <c r="U171" i="12" s="1"/>
  <c r="G171" i="12"/>
  <c r="O171" i="12" s="1"/>
  <c r="W171" i="12" s="1"/>
  <c r="L171" i="12"/>
  <c r="C173" i="12"/>
  <c r="D172" i="12"/>
  <c r="T170" i="12"/>
  <c r="AA170" i="12" s="1"/>
  <c r="S170" i="12"/>
  <c r="B170" i="12" s="1"/>
  <c r="C180" i="10"/>
  <c r="D179" i="10"/>
  <c r="AD177" i="10"/>
  <c r="AC177" i="10"/>
  <c r="AE177" i="10" s="1"/>
  <c r="L177" i="10" s="1"/>
  <c r="S176" i="10"/>
  <c r="B176" i="10" s="1"/>
  <c r="AF176" i="10"/>
  <c r="T176" i="10" s="1"/>
  <c r="AA176" i="10" s="1"/>
  <c r="AB178" i="10"/>
  <c r="E178" i="10"/>
  <c r="M178" i="10" s="1"/>
  <c r="U178" i="10" s="1"/>
  <c r="K178" i="10"/>
  <c r="J178" i="10"/>
  <c r="R178" i="10" s="1"/>
  <c r="Z178" i="10" s="1"/>
  <c r="F178" i="10"/>
  <c r="N178" i="10" s="1"/>
  <c r="V178" i="10" s="1"/>
  <c r="G178" i="10"/>
  <c r="O178" i="10" s="1"/>
  <c r="W178" i="10" s="1"/>
  <c r="I178" i="10"/>
  <c r="Q178" i="10" s="1"/>
  <c r="Y178" i="10" s="1"/>
  <c r="H178" i="10"/>
  <c r="P178" i="10" s="1"/>
  <c r="X178" i="10" s="1"/>
  <c r="S132" i="11"/>
  <c r="B132" i="11" s="1"/>
  <c r="AA132" i="11"/>
  <c r="C135" i="11"/>
  <c r="D135" i="11" s="1"/>
  <c r="E133" i="11"/>
  <c r="M133" i="11" s="1"/>
  <c r="U133" i="11" s="1"/>
  <c r="I133" i="11"/>
  <c r="Q133" i="11" s="1"/>
  <c r="Y133" i="11" s="1"/>
  <c r="F133" i="11"/>
  <c r="N133" i="11" s="1"/>
  <c r="V133" i="11" s="1"/>
  <c r="J133" i="11"/>
  <c r="R133" i="11" s="1"/>
  <c r="Z133" i="11" s="1"/>
  <c r="G133" i="11"/>
  <c r="O133" i="11" s="1"/>
  <c r="W133" i="11" s="1"/>
  <c r="K133" i="11"/>
  <c r="H133" i="11"/>
  <c r="P133" i="11" s="1"/>
  <c r="X133" i="11" s="1"/>
  <c r="L133" i="11"/>
  <c r="T133" i="11" s="1"/>
  <c r="F172" i="12" l="1"/>
  <c r="N172" i="12" s="1"/>
  <c r="V172" i="12" s="1"/>
  <c r="J172" i="12"/>
  <c r="R172" i="12" s="1"/>
  <c r="Z172" i="12" s="1"/>
  <c r="H172" i="12"/>
  <c r="P172" i="12" s="1"/>
  <c r="X172" i="12" s="1"/>
  <c r="I172" i="12"/>
  <c r="Q172" i="12" s="1"/>
  <c r="Y172" i="12" s="1"/>
  <c r="E172" i="12"/>
  <c r="M172" i="12" s="1"/>
  <c r="U172" i="12" s="1"/>
  <c r="K172" i="12"/>
  <c r="G172" i="12"/>
  <c r="O172" i="12" s="1"/>
  <c r="W172" i="12" s="1"/>
  <c r="L172" i="12"/>
  <c r="T171" i="12"/>
  <c r="AA171" i="12" s="1"/>
  <c r="S171" i="12"/>
  <c r="B171" i="12" s="1"/>
  <c r="C174" i="12"/>
  <c r="D173" i="12"/>
  <c r="S177" i="10"/>
  <c r="B177" i="10" s="1"/>
  <c r="AD178" i="10"/>
  <c r="AC178" i="10"/>
  <c r="AE178" i="10" s="1"/>
  <c r="L178" i="10" s="1"/>
  <c r="AF177" i="10"/>
  <c r="T177" i="10" s="1"/>
  <c r="AA177" i="10" s="1"/>
  <c r="AB179" i="10"/>
  <c r="E179" i="10"/>
  <c r="M179" i="10" s="1"/>
  <c r="U179" i="10" s="1"/>
  <c r="K179" i="10"/>
  <c r="J179" i="10"/>
  <c r="R179" i="10" s="1"/>
  <c r="Z179" i="10" s="1"/>
  <c r="F179" i="10"/>
  <c r="N179" i="10" s="1"/>
  <c r="V179" i="10" s="1"/>
  <c r="G179" i="10"/>
  <c r="O179" i="10" s="1"/>
  <c r="W179" i="10" s="1"/>
  <c r="I179" i="10"/>
  <c r="Q179" i="10" s="1"/>
  <c r="Y179" i="10" s="1"/>
  <c r="H179" i="10"/>
  <c r="P179" i="10" s="1"/>
  <c r="X179" i="10" s="1"/>
  <c r="C181" i="10"/>
  <c r="D180" i="10"/>
  <c r="S133" i="11"/>
  <c r="B133" i="11" s="1"/>
  <c r="AA133" i="11"/>
  <c r="C136" i="11"/>
  <c r="D136" i="11" s="1"/>
  <c r="G134" i="11"/>
  <c r="O134" i="11" s="1"/>
  <c r="W134" i="11" s="1"/>
  <c r="K134" i="11"/>
  <c r="H134" i="11"/>
  <c r="P134" i="11" s="1"/>
  <c r="X134" i="11" s="1"/>
  <c r="L134" i="11"/>
  <c r="T134" i="11" s="1"/>
  <c r="E134" i="11"/>
  <c r="M134" i="11" s="1"/>
  <c r="U134" i="11" s="1"/>
  <c r="I134" i="11"/>
  <c r="Q134" i="11" s="1"/>
  <c r="Y134" i="11" s="1"/>
  <c r="F134" i="11"/>
  <c r="N134" i="11" s="1"/>
  <c r="V134" i="11" s="1"/>
  <c r="J134" i="11"/>
  <c r="R134" i="11" s="1"/>
  <c r="Z134" i="11" s="1"/>
  <c r="H173" i="12" l="1"/>
  <c r="P173" i="12" s="1"/>
  <c r="X173" i="12" s="1"/>
  <c r="F173" i="12"/>
  <c r="N173" i="12" s="1"/>
  <c r="V173" i="12" s="1"/>
  <c r="I173" i="12"/>
  <c r="Q173" i="12" s="1"/>
  <c r="Y173" i="12" s="1"/>
  <c r="E173" i="12"/>
  <c r="M173" i="12" s="1"/>
  <c r="U173" i="12" s="1"/>
  <c r="K173" i="12"/>
  <c r="J173" i="12"/>
  <c r="R173" i="12" s="1"/>
  <c r="Z173" i="12" s="1"/>
  <c r="G173" i="12"/>
  <c r="O173" i="12" s="1"/>
  <c r="W173" i="12" s="1"/>
  <c r="L173" i="12"/>
  <c r="C175" i="12"/>
  <c r="D174" i="12"/>
  <c r="S172" i="12"/>
  <c r="B172" i="12" s="1"/>
  <c r="T172" i="12"/>
  <c r="AA172" i="12" s="1"/>
  <c r="AB180" i="10"/>
  <c r="K180" i="10"/>
  <c r="E180" i="10"/>
  <c r="M180" i="10" s="1"/>
  <c r="U180" i="10" s="1"/>
  <c r="F180" i="10"/>
  <c r="N180" i="10" s="1"/>
  <c r="V180" i="10" s="1"/>
  <c r="J180" i="10"/>
  <c r="R180" i="10" s="1"/>
  <c r="Z180" i="10" s="1"/>
  <c r="I180" i="10"/>
  <c r="Q180" i="10" s="1"/>
  <c r="Y180" i="10" s="1"/>
  <c r="G180" i="10"/>
  <c r="O180" i="10" s="1"/>
  <c r="W180" i="10" s="1"/>
  <c r="H180" i="10"/>
  <c r="P180" i="10" s="1"/>
  <c r="X180" i="10" s="1"/>
  <c r="C182" i="10"/>
  <c r="D181" i="10"/>
  <c r="S178" i="10"/>
  <c r="B178" i="10" s="1"/>
  <c r="AD179" i="10"/>
  <c r="AC179" i="10"/>
  <c r="AE179" i="10" s="1"/>
  <c r="L179" i="10" s="1"/>
  <c r="AF178" i="10"/>
  <c r="T178" i="10" s="1"/>
  <c r="AA178" i="10" s="1"/>
  <c r="S134" i="11"/>
  <c r="B134" i="11" s="1"/>
  <c r="AA134" i="11"/>
  <c r="E135" i="11"/>
  <c r="M135" i="11" s="1"/>
  <c r="U135" i="11" s="1"/>
  <c r="I135" i="11"/>
  <c r="Q135" i="11" s="1"/>
  <c r="Y135" i="11" s="1"/>
  <c r="F135" i="11"/>
  <c r="N135" i="11" s="1"/>
  <c r="V135" i="11" s="1"/>
  <c r="J135" i="11"/>
  <c r="R135" i="11" s="1"/>
  <c r="Z135" i="11" s="1"/>
  <c r="G135" i="11"/>
  <c r="O135" i="11" s="1"/>
  <c r="W135" i="11" s="1"/>
  <c r="K135" i="11"/>
  <c r="L135" i="11"/>
  <c r="T135" i="11" s="1"/>
  <c r="H135" i="11"/>
  <c r="P135" i="11" s="1"/>
  <c r="X135" i="11" s="1"/>
  <c r="C137" i="11"/>
  <c r="D137" i="11" s="1"/>
  <c r="T173" i="12" l="1"/>
  <c r="AA173" i="12" s="1"/>
  <c r="S173" i="12"/>
  <c r="B173" i="12" s="1"/>
  <c r="J174" i="12"/>
  <c r="R174" i="12" s="1"/>
  <c r="Z174" i="12" s="1"/>
  <c r="F174" i="12"/>
  <c r="N174" i="12" s="1"/>
  <c r="V174" i="12" s="1"/>
  <c r="H174" i="12"/>
  <c r="P174" i="12" s="1"/>
  <c r="X174" i="12" s="1"/>
  <c r="E174" i="12"/>
  <c r="M174" i="12" s="1"/>
  <c r="U174" i="12" s="1"/>
  <c r="K174" i="12"/>
  <c r="I174" i="12"/>
  <c r="Q174" i="12" s="1"/>
  <c r="Y174" i="12" s="1"/>
  <c r="G174" i="12"/>
  <c r="O174" i="12" s="1"/>
  <c r="W174" i="12" s="1"/>
  <c r="L174" i="12"/>
  <c r="C176" i="12"/>
  <c r="D175" i="12"/>
  <c r="AF179" i="10"/>
  <c r="T179" i="10" s="1"/>
  <c r="AA179" i="10" s="1"/>
  <c r="AB181" i="10"/>
  <c r="K181" i="10"/>
  <c r="E181" i="10"/>
  <c r="M181" i="10" s="1"/>
  <c r="U181" i="10" s="1"/>
  <c r="F181" i="10"/>
  <c r="N181" i="10" s="1"/>
  <c r="V181" i="10" s="1"/>
  <c r="J181" i="10"/>
  <c r="R181" i="10" s="1"/>
  <c r="Z181" i="10" s="1"/>
  <c r="I181" i="10"/>
  <c r="Q181" i="10" s="1"/>
  <c r="Y181" i="10" s="1"/>
  <c r="G181" i="10"/>
  <c r="O181" i="10" s="1"/>
  <c r="W181" i="10" s="1"/>
  <c r="H181" i="10"/>
  <c r="P181" i="10" s="1"/>
  <c r="X181" i="10" s="1"/>
  <c r="C183" i="10"/>
  <c r="D182" i="10"/>
  <c r="S179" i="10"/>
  <c r="B179" i="10" s="1"/>
  <c r="AD180" i="10"/>
  <c r="AC180" i="10"/>
  <c r="AE180" i="10" s="1"/>
  <c r="L180" i="10" s="1"/>
  <c r="G136" i="11"/>
  <c r="O136" i="11" s="1"/>
  <c r="W136" i="11" s="1"/>
  <c r="K136" i="11"/>
  <c r="H136" i="11"/>
  <c r="P136" i="11" s="1"/>
  <c r="X136" i="11" s="1"/>
  <c r="L136" i="11"/>
  <c r="T136" i="11" s="1"/>
  <c r="E136" i="11"/>
  <c r="M136" i="11" s="1"/>
  <c r="U136" i="11" s="1"/>
  <c r="I136" i="11"/>
  <c r="Q136" i="11" s="1"/>
  <c r="Y136" i="11" s="1"/>
  <c r="F136" i="11"/>
  <c r="N136" i="11" s="1"/>
  <c r="V136" i="11" s="1"/>
  <c r="J136" i="11"/>
  <c r="R136" i="11" s="1"/>
  <c r="Z136" i="11" s="1"/>
  <c r="C138" i="11"/>
  <c r="D138" i="11" s="1"/>
  <c r="S135" i="11"/>
  <c r="B135" i="11" s="1"/>
  <c r="AA135" i="11"/>
  <c r="H175" i="12" l="1"/>
  <c r="P175" i="12" s="1"/>
  <c r="X175" i="12" s="1"/>
  <c r="J175" i="12"/>
  <c r="R175" i="12" s="1"/>
  <c r="Z175" i="12" s="1"/>
  <c r="G175" i="12"/>
  <c r="O175" i="12" s="1"/>
  <c r="W175" i="12" s="1"/>
  <c r="E175" i="12"/>
  <c r="M175" i="12" s="1"/>
  <c r="U175" i="12" s="1"/>
  <c r="K175" i="12"/>
  <c r="I175" i="12"/>
  <c r="Q175" i="12" s="1"/>
  <c r="Y175" i="12" s="1"/>
  <c r="F175" i="12"/>
  <c r="N175" i="12" s="1"/>
  <c r="V175" i="12" s="1"/>
  <c r="L175" i="12"/>
  <c r="C177" i="12"/>
  <c r="D176" i="12"/>
  <c r="T174" i="12"/>
  <c r="AA174" i="12" s="1"/>
  <c r="S174" i="12"/>
  <c r="B174" i="12" s="1"/>
  <c r="S180" i="10"/>
  <c r="B180" i="10" s="1"/>
  <c r="C184" i="10"/>
  <c r="D183" i="10"/>
  <c r="AD181" i="10"/>
  <c r="AC181" i="10"/>
  <c r="AE181" i="10" s="1"/>
  <c r="L181" i="10" s="1"/>
  <c r="AF180" i="10"/>
  <c r="T180" i="10" s="1"/>
  <c r="AA180" i="10" s="1"/>
  <c r="AB182" i="10"/>
  <c r="E182" i="10"/>
  <c r="M182" i="10" s="1"/>
  <c r="U182" i="10" s="1"/>
  <c r="K182" i="10"/>
  <c r="J182" i="10"/>
  <c r="R182" i="10" s="1"/>
  <c r="Z182" i="10" s="1"/>
  <c r="F182" i="10"/>
  <c r="N182" i="10" s="1"/>
  <c r="V182" i="10" s="1"/>
  <c r="G182" i="10"/>
  <c r="O182" i="10" s="1"/>
  <c r="W182" i="10" s="1"/>
  <c r="I182" i="10"/>
  <c r="Q182" i="10" s="1"/>
  <c r="Y182" i="10" s="1"/>
  <c r="H182" i="10"/>
  <c r="P182" i="10" s="1"/>
  <c r="X182" i="10" s="1"/>
  <c r="C139" i="11"/>
  <c r="D139" i="11" s="1"/>
  <c r="S136" i="11"/>
  <c r="B136" i="11" s="1"/>
  <c r="AA136" i="11"/>
  <c r="E137" i="11"/>
  <c r="M137" i="11" s="1"/>
  <c r="U137" i="11" s="1"/>
  <c r="I137" i="11"/>
  <c r="Q137" i="11" s="1"/>
  <c r="Y137" i="11" s="1"/>
  <c r="F137" i="11"/>
  <c r="N137" i="11" s="1"/>
  <c r="V137" i="11" s="1"/>
  <c r="J137" i="11"/>
  <c r="R137" i="11" s="1"/>
  <c r="Z137" i="11" s="1"/>
  <c r="G137" i="11"/>
  <c r="O137" i="11" s="1"/>
  <c r="W137" i="11" s="1"/>
  <c r="K137" i="11"/>
  <c r="H137" i="11"/>
  <c r="P137" i="11" s="1"/>
  <c r="X137" i="11" s="1"/>
  <c r="L137" i="11"/>
  <c r="T137" i="11" s="1"/>
  <c r="T175" i="12" l="1"/>
  <c r="AA175" i="12" s="1"/>
  <c r="S175" i="12"/>
  <c r="B175" i="12" s="1"/>
  <c r="F176" i="12"/>
  <c r="N176" i="12" s="1"/>
  <c r="V176" i="12" s="1"/>
  <c r="J176" i="12"/>
  <c r="R176" i="12" s="1"/>
  <c r="Z176" i="12" s="1"/>
  <c r="H176" i="12"/>
  <c r="P176" i="12" s="1"/>
  <c r="X176" i="12" s="1"/>
  <c r="G176" i="12"/>
  <c r="O176" i="12" s="1"/>
  <c r="W176" i="12" s="1"/>
  <c r="K176" i="12"/>
  <c r="I176" i="12"/>
  <c r="Q176" i="12" s="1"/>
  <c r="Y176" i="12" s="1"/>
  <c r="E176" i="12"/>
  <c r="M176" i="12" s="1"/>
  <c r="U176" i="12" s="1"/>
  <c r="L176" i="12"/>
  <c r="C178" i="12"/>
  <c r="D177" i="12"/>
  <c r="AD182" i="10"/>
  <c r="AC182" i="10"/>
  <c r="AE182" i="10" s="1"/>
  <c r="L182" i="10" s="1"/>
  <c r="S181" i="10"/>
  <c r="B181" i="10" s="1"/>
  <c r="AB183" i="10"/>
  <c r="E183" i="10"/>
  <c r="M183" i="10" s="1"/>
  <c r="U183" i="10" s="1"/>
  <c r="K183" i="10"/>
  <c r="F183" i="10"/>
  <c r="N183" i="10" s="1"/>
  <c r="V183" i="10" s="1"/>
  <c r="J183" i="10"/>
  <c r="R183" i="10" s="1"/>
  <c r="Z183" i="10" s="1"/>
  <c r="I183" i="10"/>
  <c r="Q183" i="10" s="1"/>
  <c r="Y183" i="10" s="1"/>
  <c r="G183" i="10"/>
  <c r="O183" i="10" s="1"/>
  <c r="W183" i="10" s="1"/>
  <c r="H183" i="10"/>
  <c r="P183" i="10" s="1"/>
  <c r="X183" i="10" s="1"/>
  <c r="AF181" i="10"/>
  <c r="T181" i="10" s="1"/>
  <c r="AA181" i="10" s="1"/>
  <c r="C185" i="10"/>
  <c r="D184" i="10"/>
  <c r="S137" i="11"/>
  <c r="B137" i="11" s="1"/>
  <c r="AA137" i="11"/>
  <c r="C140" i="11"/>
  <c r="D140" i="11" s="1"/>
  <c r="G138" i="11"/>
  <c r="O138" i="11" s="1"/>
  <c r="W138" i="11" s="1"/>
  <c r="K138" i="11"/>
  <c r="H138" i="11"/>
  <c r="P138" i="11" s="1"/>
  <c r="X138" i="11" s="1"/>
  <c r="L138" i="11"/>
  <c r="T138" i="11" s="1"/>
  <c r="E138" i="11"/>
  <c r="M138" i="11" s="1"/>
  <c r="U138" i="11" s="1"/>
  <c r="I138" i="11"/>
  <c r="Q138" i="11" s="1"/>
  <c r="Y138" i="11" s="1"/>
  <c r="F138" i="11"/>
  <c r="N138" i="11" s="1"/>
  <c r="V138" i="11" s="1"/>
  <c r="J138" i="11"/>
  <c r="R138" i="11" s="1"/>
  <c r="Z138" i="11" s="1"/>
  <c r="C179" i="12" l="1"/>
  <c r="D178" i="12"/>
  <c r="T176" i="12"/>
  <c r="AA176" i="12" s="1"/>
  <c r="S176" i="12"/>
  <c r="B176" i="12" s="1"/>
  <c r="H177" i="12"/>
  <c r="P177" i="12" s="1"/>
  <c r="X177" i="12" s="1"/>
  <c r="F177" i="12"/>
  <c r="N177" i="12" s="1"/>
  <c r="V177" i="12" s="1"/>
  <c r="K177" i="12"/>
  <c r="G177" i="12"/>
  <c r="O177" i="12" s="1"/>
  <c r="W177" i="12" s="1"/>
  <c r="J177" i="12"/>
  <c r="R177" i="12" s="1"/>
  <c r="Z177" i="12" s="1"/>
  <c r="I177" i="12"/>
  <c r="Q177" i="12" s="1"/>
  <c r="Y177" i="12" s="1"/>
  <c r="E177" i="12"/>
  <c r="M177" i="12" s="1"/>
  <c r="U177" i="12" s="1"/>
  <c r="L177" i="12"/>
  <c r="AC183" i="10"/>
  <c r="AE183" i="10" s="1"/>
  <c r="L183" i="10" s="1"/>
  <c r="AD183" i="10"/>
  <c r="S182" i="10"/>
  <c r="B182" i="10" s="1"/>
  <c r="AB184" i="10"/>
  <c r="E184" i="10"/>
  <c r="M184" i="10" s="1"/>
  <c r="U184" i="10" s="1"/>
  <c r="K184" i="10"/>
  <c r="F184" i="10"/>
  <c r="N184" i="10" s="1"/>
  <c r="V184" i="10" s="1"/>
  <c r="J184" i="10"/>
  <c r="R184" i="10" s="1"/>
  <c r="Z184" i="10" s="1"/>
  <c r="I184" i="10"/>
  <c r="Q184" i="10" s="1"/>
  <c r="Y184" i="10" s="1"/>
  <c r="G184" i="10"/>
  <c r="O184" i="10" s="1"/>
  <c r="W184" i="10" s="1"/>
  <c r="H184" i="10"/>
  <c r="P184" i="10" s="1"/>
  <c r="X184" i="10" s="1"/>
  <c r="C186" i="10"/>
  <c r="D185" i="10"/>
  <c r="AF182" i="10"/>
  <c r="T182" i="10" s="1"/>
  <c r="AA182" i="10" s="1"/>
  <c r="S138" i="11"/>
  <c r="B138" i="11" s="1"/>
  <c r="AA138" i="11"/>
  <c r="E139" i="11"/>
  <c r="M139" i="11" s="1"/>
  <c r="U139" i="11" s="1"/>
  <c r="I139" i="11"/>
  <c r="Q139" i="11" s="1"/>
  <c r="Y139" i="11" s="1"/>
  <c r="F139" i="11"/>
  <c r="N139" i="11" s="1"/>
  <c r="V139" i="11" s="1"/>
  <c r="J139" i="11"/>
  <c r="R139" i="11" s="1"/>
  <c r="Z139" i="11" s="1"/>
  <c r="G139" i="11"/>
  <c r="O139" i="11" s="1"/>
  <c r="W139" i="11" s="1"/>
  <c r="K139" i="11"/>
  <c r="H139" i="11"/>
  <c r="P139" i="11" s="1"/>
  <c r="X139" i="11" s="1"/>
  <c r="L139" i="11"/>
  <c r="T139" i="11" s="1"/>
  <c r="C141" i="11"/>
  <c r="D141" i="11" s="1"/>
  <c r="AF183" i="10" l="1"/>
  <c r="T183" i="10" s="1"/>
  <c r="AA183" i="10" s="1"/>
  <c r="T177" i="12"/>
  <c r="AA177" i="12" s="1"/>
  <c r="S177" i="12"/>
  <c r="B177" i="12" s="1"/>
  <c r="J178" i="12"/>
  <c r="R178" i="12" s="1"/>
  <c r="Z178" i="12" s="1"/>
  <c r="F178" i="12"/>
  <c r="N178" i="12" s="1"/>
  <c r="V178" i="12" s="1"/>
  <c r="K178" i="12"/>
  <c r="G178" i="12"/>
  <c r="O178" i="12" s="1"/>
  <c r="W178" i="12" s="1"/>
  <c r="I178" i="12"/>
  <c r="Q178" i="12" s="1"/>
  <c r="Y178" i="12" s="1"/>
  <c r="H178" i="12"/>
  <c r="P178" i="12" s="1"/>
  <c r="X178" i="12" s="1"/>
  <c r="E178" i="12"/>
  <c r="M178" i="12" s="1"/>
  <c r="U178" i="12" s="1"/>
  <c r="L178" i="12"/>
  <c r="C180" i="12"/>
  <c r="D179" i="12"/>
  <c r="AC184" i="10"/>
  <c r="AE184" i="10" s="1"/>
  <c r="L184" i="10" s="1"/>
  <c r="AD184" i="10"/>
  <c r="C187" i="10"/>
  <c r="D186" i="10"/>
  <c r="AB185" i="10"/>
  <c r="K185" i="10"/>
  <c r="E185" i="10"/>
  <c r="M185" i="10" s="1"/>
  <c r="U185" i="10" s="1"/>
  <c r="J185" i="10"/>
  <c r="R185" i="10" s="1"/>
  <c r="Z185" i="10" s="1"/>
  <c r="F185" i="10"/>
  <c r="N185" i="10" s="1"/>
  <c r="V185" i="10" s="1"/>
  <c r="I185" i="10"/>
  <c r="Q185" i="10" s="1"/>
  <c r="Y185" i="10" s="1"/>
  <c r="G185" i="10"/>
  <c r="O185" i="10" s="1"/>
  <c r="W185" i="10" s="1"/>
  <c r="H185" i="10"/>
  <c r="P185" i="10" s="1"/>
  <c r="X185" i="10" s="1"/>
  <c r="S183" i="10"/>
  <c r="B183" i="10" s="1"/>
  <c r="G140" i="11"/>
  <c r="O140" i="11" s="1"/>
  <c r="W140" i="11" s="1"/>
  <c r="K140" i="11"/>
  <c r="H140" i="11"/>
  <c r="P140" i="11" s="1"/>
  <c r="X140" i="11" s="1"/>
  <c r="L140" i="11"/>
  <c r="T140" i="11" s="1"/>
  <c r="E140" i="11"/>
  <c r="M140" i="11" s="1"/>
  <c r="U140" i="11" s="1"/>
  <c r="I140" i="11"/>
  <c r="Q140" i="11" s="1"/>
  <c r="Y140" i="11" s="1"/>
  <c r="J140" i="11"/>
  <c r="R140" i="11" s="1"/>
  <c r="Z140" i="11" s="1"/>
  <c r="F140" i="11"/>
  <c r="N140" i="11" s="1"/>
  <c r="V140" i="11" s="1"/>
  <c r="C142" i="11"/>
  <c r="D142" i="11" s="1"/>
  <c r="S139" i="11"/>
  <c r="B139" i="11" s="1"/>
  <c r="AA139" i="11"/>
  <c r="AF184" i="10" l="1"/>
  <c r="T184" i="10" s="1"/>
  <c r="AA184" i="10" s="1"/>
  <c r="C181" i="12"/>
  <c r="D180" i="12"/>
  <c r="T178" i="12"/>
  <c r="AA178" i="12" s="1"/>
  <c r="S178" i="12"/>
  <c r="B178" i="12" s="1"/>
  <c r="H179" i="12"/>
  <c r="P179" i="12" s="1"/>
  <c r="X179" i="12" s="1"/>
  <c r="J179" i="12"/>
  <c r="R179" i="12" s="1"/>
  <c r="Z179" i="12" s="1"/>
  <c r="K179" i="12"/>
  <c r="F179" i="12"/>
  <c r="N179" i="12" s="1"/>
  <c r="V179" i="12" s="1"/>
  <c r="I179" i="12"/>
  <c r="Q179" i="12" s="1"/>
  <c r="Y179" i="12" s="1"/>
  <c r="G179" i="12"/>
  <c r="O179" i="12" s="1"/>
  <c r="W179" i="12" s="1"/>
  <c r="E179" i="12"/>
  <c r="M179" i="12" s="1"/>
  <c r="U179" i="12" s="1"/>
  <c r="L179" i="12"/>
  <c r="AD185" i="10"/>
  <c r="AC185" i="10"/>
  <c r="AE185" i="10" s="1"/>
  <c r="L185" i="10" s="1"/>
  <c r="AB186" i="10"/>
  <c r="E186" i="10"/>
  <c r="M186" i="10" s="1"/>
  <c r="U186" i="10" s="1"/>
  <c r="K186" i="10"/>
  <c r="F186" i="10"/>
  <c r="N186" i="10" s="1"/>
  <c r="V186" i="10" s="1"/>
  <c r="J186" i="10"/>
  <c r="R186" i="10" s="1"/>
  <c r="Z186" i="10" s="1"/>
  <c r="G186" i="10"/>
  <c r="O186" i="10" s="1"/>
  <c r="W186" i="10" s="1"/>
  <c r="I186" i="10"/>
  <c r="Q186" i="10" s="1"/>
  <c r="Y186" i="10" s="1"/>
  <c r="H186" i="10"/>
  <c r="P186" i="10" s="1"/>
  <c r="X186" i="10" s="1"/>
  <c r="C188" i="10"/>
  <c r="D187" i="10"/>
  <c r="S184" i="10"/>
  <c r="B184" i="10" s="1"/>
  <c r="S140" i="11"/>
  <c r="B140" i="11" s="1"/>
  <c r="AA140" i="11"/>
  <c r="C143" i="11"/>
  <c r="D143" i="11" s="1"/>
  <c r="E141" i="11"/>
  <c r="M141" i="11" s="1"/>
  <c r="U141" i="11" s="1"/>
  <c r="I141" i="11"/>
  <c r="Q141" i="11" s="1"/>
  <c r="Y141" i="11" s="1"/>
  <c r="F141" i="11"/>
  <c r="N141" i="11" s="1"/>
  <c r="V141" i="11" s="1"/>
  <c r="J141" i="11"/>
  <c r="R141" i="11" s="1"/>
  <c r="Z141" i="11" s="1"/>
  <c r="G141" i="11"/>
  <c r="O141" i="11" s="1"/>
  <c r="W141" i="11" s="1"/>
  <c r="K141" i="11"/>
  <c r="H141" i="11"/>
  <c r="P141" i="11" s="1"/>
  <c r="X141" i="11" s="1"/>
  <c r="L141" i="11"/>
  <c r="T141" i="11" s="1"/>
  <c r="T179" i="12" l="1"/>
  <c r="AA179" i="12" s="1"/>
  <c r="S179" i="12"/>
  <c r="B179" i="12" s="1"/>
  <c r="F180" i="12"/>
  <c r="N180" i="12" s="1"/>
  <c r="V180" i="12" s="1"/>
  <c r="J180" i="12"/>
  <c r="R180" i="12" s="1"/>
  <c r="Z180" i="12" s="1"/>
  <c r="H180" i="12"/>
  <c r="P180" i="12" s="1"/>
  <c r="X180" i="12" s="1"/>
  <c r="K180" i="12"/>
  <c r="E180" i="12"/>
  <c r="M180" i="12" s="1"/>
  <c r="U180" i="12" s="1"/>
  <c r="I180" i="12"/>
  <c r="Q180" i="12" s="1"/>
  <c r="Y180" i="12" s="1"/>
  <c r="G180" i="12"/>
  <c r="O180" i="12" s="1"/>
  <c r="W180" i="12" s="1"/>
  <c r="L180" i="12"/>
  <c r="C182" i="12"/>
  <c r="D181" i="12"/>
  <c r="AB187" i="10"/>
  <c r="K187" i="10"/>
  <c r="E187" i="10"/>
  <c r="M187" i="10" s="1"/>
  <c r="U187" i="10" s="1"/>
  <c r="F187" i="10"/>
  <c r="N187" i="10" s="1"/>
  <c r="V187" i="10" s="1"/>
  <c r="J187" i="10"/>
  <c r="R187" i="10" s="1"/>
  <c r="Z187" i="10" s="1"/>
  <c r="I187" i="10"/>
  <c r="Q187" i="10" s="1"/>
  <c r="Y187" i="10" s="1"/>
  <c r="G187" i="10"/>
  <c r="O187" i="10" s="1"/>
  <c r="W187" i="10" s="1"/>
  <c r="H187" i="10"/>
  <c r="P187" i="10" s="1"/>
  <c r="X187" i="10" s="1"/>
  <c r="AD186" i="10"/>
  <c r="AC186" i="10"/>
  <c r="AE186" i="10" s="1"/>
  <c r="L186" i="10" s="1"/>
  <c r="S185" i="10"/>
  <c r="B185" i="10" s="1"/>
  <c r="C189" i="10"/>
  <c r="D188" i="10"/>
  <c r="AF185" i="10"/>
  <c r="T185" i="10" s="1"/>
  <c r="AA185" i="10" s="1"/>
  <c r="S141" i="11"/>
  <c r="B141" i="11" s="1"/>
  <c r="AA141" i="11"/>
  <c r="C144" i="11"/>
  <c r="D144" i="11" s="1"/>
  <c r="G142" i="11"/>
  <c r="O142" i="11" s="1"/>
  <c r="W142" i="11" s="1"/>
  <c r="K142" i="11"/>
  <c r="H142" i="11"/>
  <c r="P142" i="11" s="1"/>
  <c r="X142" i="11" s="1"/>
  <c r="L142" i="11"/>
  <c r="T142" i="11" s="1"/>
  <c r="E142" i="11"/>
  <c r="M142" i="11" s="1"/>
  <c r="U142" i="11" s="1"/>
  <c r="I142" i="11"/>
  <c r="Q142" i="11" s="1"/>
  <c r="Y142" i="11" s="1"/>
  <c r="F142" i="11"/>
  <c r="N142" i="11" s="1"/>
  <c r="V142" i="11" s="1"/>
  <c r="J142" i="11"/>
  <c r="R142" i="11" s="1"/>
  <c r="Z142" i="11" s="1"/>
  <c r="C183" i="12" l="1"/>
  <c r="D182" i="12"/>
  <c r="S180" i="12"/>
  <c r="B180" i="12" s="1"/>
  <c r="T180" i="12"/>
  <c r="AA180" i="12" s="1"/>
  <c r="H181" i="12"/>
  <c r="P181" i="12" s="1"/>
  <c r="X181" i="12" s="1"/>
  <c r="F181" i="12"/>
  <c r="N181" i="12" s="1"/>
  <c r="V181" i="12" s="1"/>
  <c r="K181" i="12"/>
  <c r="J181" i="12"/>
  <c r="R181" i="12" s="1"/>
  <c r="Z181" i="12" s="1"/>
  <c r="E181" i="12"/>
  <c r="M181" i="12" s="1"/>
  <c r="U181" i="12" s="1"/>
  <c r="I181" i="12"/>
  <c r="Q181" i="12" s="1"/>
  <c r="Y181" i="12" s="1"/>
  <c r="G181" i="12"/>
  <c r="O181" i="12" s="1"/>
  <c r="W181" i="12" s="1"/>
  <c r="L181" i="12"/>
  <c r="AB188" i="10"/>
  <c r="K188" i="10"/>
  <c r="E188" i="10"/>
  <c r="M188" i="10" s="1"/>
  <c r="U188" i="10" s="1"/>
  <c r="J188" i="10"/>
  <c r="R188" i="10" s="1"/>
  <c r="Z188" i="10" s="1"/>
  <c r="F188" i="10"/>
  <c r="N188" i="10" s="1"/>
  <c r="V188" i="10" s="1"/>
  <c r="I188" i="10"/>
  <c r="Q188" i="10" s="1"/>
  <c r="Y188" i="10" s="1"/>
  <c r="G188" i="10"/>
  <c r="O188" i="10" s="1"/>
  <c r="W188" i="10" s="1"/>
  <c r="H188" i="10"/>
  <c r="P188" i="10" s="1"/>
  <c r="X188" i="10" s="1"/>
  <c r="C190" i="10"/>
  <c r="D189" i="10"/>
  <c r="AF186" i="10"/>
  <c r="T186" i="10" s="1"/>
  <c r="AA186" i="10" s="1"/>
  <c r="S186" i="10"/>
  <c r="B186" i="10" s="1"/>
  <c r="AC187" i="10"/>
  <c r="AE187" i="10" s="1"/>
  <c r="L187" i="10" s="1"/>
  <c r="AD187" i="10"/>
  <c r="S142" i="11"/>
  <c r="B142" i="11" s="1"/>
  <c r="AA142" i="11"/>
  <c r="E143" i="11"/>
  <c r="M143" i="11" s="1"/>
  <c r="U143" i="11" s="1"/>
  <c r="I143" i="11"/>
  <c r="Q143" i="11" s="1"/>
  <c r="Y143" i="11" s="1"/>
  <c r="F143" i="11"/>
  <c r="N143" i="11" s="1"/>
  <c r="V143" i="11" s="1"/>
  <c r="J143" i="11"/>
  <c r="R143" i="11" s="1"/>
  <c r="Z143" i="11" s="1"/>
  <c r="G143" i="11"/>
  <c r="O143" i="11" s="1"/>
  <c r="W143" i="11" s="1"/>
  <c r="K143" i="11"/>
  <c r="L143" i="11"/>
  <c r="T143" i="11" s="1"/>
  <c r="H143" i="11"/>
  <c r="P143" i="11" s="1"/>
  <c r="X143" i="11" s="1"/>
  <c r="C145" i="11"/>
  <c r="D145" i="11" s="1"/>
  <c r="AF187" i="10" l="1"/>
  <c r="T187" i="10" s="1"/>
  <c r="AA187" i="10" s="1"/>
  <c r="J182" i="12"/>
  <c r="R182" i="12" s="1"/>
  <c r="Z182" i="12" s="1"/>
  <c r="F182" i="12"/>
  <c r="N182" i="12" s="1"/>
  <c r="V182" i="12" s="1"/>
  <c r="K182" i="12"/>
  <c r="I182" i="12"/>
  <c r="Q182" i="12" s="1"/>
  <c r="Y182" i="12" s="1"/>
  <c r="E182" i="12"/>
  <c r="M182" i="12" s="1"/>
  <c r="U182" i="12" s="1"/>
  <c r="H182" i="12"/>
  <c r="P182" i="12" s="1"/>
  <c r="X182" i="12" s="1"/>
  <c r="G182" i="12"/>
  <c r="O182" i="12" s="1"/>
  <c r="W182" i="12" s="1"/>
  <c r="L182" i="12"/>
  <c r="T181" i="12"/>
  <c r="AA181" i="12" s="1"/>
  <c r="S181" i="12"/>
  <c r="B181" i="12" s="1"/>
  <c r="C184" i="12"/>
  <c r="D183" i="12"/>
  <c r="AB189" i="10"/>
  <c r="E189" i="10"/>
  <c r="M189" i="10" s="1"/>
  <c r="U189" i="10" s="1"/>
  <c r="K189" i="10"/>
  <c r="F189" i="10"/>
  <c r="N189" i="10" s="1"/>
  <c r="V189" i="10" s="1"/>
  <c r="J189" i="10"/>
  <c r="R189" i="10" s="1"/>
  <c r="Z189" i="10" s="1"/>
  <c r="G189" i="10"/>
  <c r="O189" i="10" s="1"/>
  <c r="W189" i="10" s="1"/>
  <c r="I189" i="10"/>
  <c r="Q189" i="10" s="1"/>
  <c r="Y189" i="10" s="1"/>
  <c r="H189" i="10"/>
  <c r="P189" i="10" s="1"/>
  <c r="X189" i="10" s="1"/>
  <c r="C191" i="10"/>
  <c r="D190" i="10"/>
  <c r="S187" i="10"/>
  <c r="B187" i="10" s="1"/>
  <c r="AD188" i="10"/>
  <c r="AC188" i="10"/>
  <c r="AE188" i="10" s="1"/>
  <c r="L188" i="10" s="1"/>
  <c r="G144" i="11"/>
  <c r="O144" i="11" s="1"/>
  <c r="W144" i="11" s="1"/>
  <c r="K144" i="11"/>
  <c r="H144" i="11"/>
  <c r="P144" i="11" s="1"/>
  <c r="X144" i="11" s="1"/>
  <c r="L144" i="11"/>
  <c r="T144" i="11" s="1"/>
  <c r="E144" i="11"/>
  <c r="M144" i="11" s="1"/>
  <c r="U144" i="11" s="1"/>
  <c r="I144" i="11"/>
  <c r="Q144" i="11" s="1"/>
  <c r="Y144" i="11" s="1"/>
  <c r="F144" i="11"/>
  <c r="N144" i="11" s="1"/>
  <c r="V144" i="11" s="1"/>
  <c r="J144" i="11"/>
  <c r="R144" i="11" s="1"/>
  <c r="Z144" i="11" s="1"/>
  <c r="C146" i="11"/>
  <c r="D146" i="11" s="1"/>
  <c r="S143" i="11"/>
  <c r="B143" i="11" s="1"/>
  <c r="AA143" i="11"/>
  <c r="T182" i="12" l="1"/>
  <c r="AA182" i="12" s="1"/>
  <c r="S182" i="12"/>
  <c r="B182" i="12" s="1"/>
  <c r="H183" i="12"/>
  <c r="P183" i="12" s="1"/>
  <c r="X183" i="12" s="1"/>
  <c r="J183" i="12"/>
  <c r="R183" i="12" s="1"/>
  <c r="Z183" i="12" s="1"/>
  <c r="K183" i="12"/>
  <c r="I183" i="12"/>
  <c r="Q183" i="12" s="1"/>
  <c r="Y183" i="12" s="1"/>
  <c r="E183" i="12"/>
  <c r="M183" i="12" s="1"/>
  <c r="U183" i="12" s="1"/>
  <c r="G183" i="12"/>
  <c r="O183" i="12" s="1"/>
  <c r="W183" i="12" s="1"/>
  <c r="F183" i="12"/>
  <c r="N183" i="12" s="1"/>
  <c r="V183" i="12" s="1"/>
  <c r="L183" i="12"/>
  <c r="C185" i="12"/>
  <c r="D184" i="12"/>
  <c r="AF188" i="10"/>
  <c r="T188" i="10" s="1"/>
  <c r="AA188" i="10" s="1"/>
  <c r="S188" i="10"/>
  <c r="B188" i="10" s="1"/>
  <c r="AB190" i="10"/>
  <c r="K190" i="10"/>
  <c r="E190" i="10"/>
  <c r="M190" i="10" s="1"/>
  <c r="U190" i="10" s="1"/>
  <c r="J190" i="10"/>
  <c r="R190" i="10" s="1"/>
  <c r="Z190" i="10" s="1"/>
  <c r="F190" i="10"/>
  <c r="N190" i="10" s="1"/>
  <c r="V190" i="10" s="1"/>
  <c r="G190" i="10"/>
  <c r="O190" i="10" s="1"/>
  <c r="W190" i="10" s="1"/>
  <c r="I190" i="10"/>
  <c r="Q190" i="10" s="1"/>
  <c r="Y190" i="10" s="1"/>
  <c r="H190" i="10"/>
  <c r="P190" i="10" s="1"/>
  <c r="X190" i="10" s="1"/>
  <c r="C192" i="10"/>
  <c r="D191" i="10"/>
  <c r="AD189" i="10"/>
  <c r="AC189" i="10"/>
  <c r="AE189" i="10" s="1"/>
  <c r="L189" i="10" s="1"/>
  <c r="C147" i="11"/>
  <c r="D147" i="11" s="1"/>
  <c r="S144" i="11"/>
  <c r="B144" i="11" s="1"/>
  <c r="AA144" i="11"/>
  <c r="E145" i="11"/>
  <c r="M145" i="11" s="1"/>
  <c r="U145" i="11" s="1"/>
  <c r="I145" i="11"/>
  <c r="Q145" i="11" s="1"/>
  <c r="Y145" i="11" s="1"/>
  <c r="G145" i="11"/>
  <c r="O145" i="11" s="1"/>
  <c r="W145" i="11" s="1"/>
  <c r="K145" i="11"/>
  <c r="J145" i="11"/>
  <c r="R145" i="11" s="1"/>
  <c r="Z145" i="11" s="1"/>
  <c r="L145" i="11"/>
  <c r="T145" i="11" s="1"/>
  <c r="F145" i="11"/>
  <c r="N145" i="11" s="1"/>
  <c r="V145" i="11" s="1"/>
  <c r="H145" i="11"/>
  <c r="P145" i="11" s="1"/>
  <c r="X145" i="11" s="1"/>
  <c r="C186" i="12" l="1"/>
  <c r="D185" i="12"/>
  <c r="T183" i="12"/>
  <c r="AA183" i="12" s="1"/>
  <c r="S183" i="12"/>
  <c r="B183" i="12" s="1"/>
  <c r="F184" i="12"/>
  <c r="N184" i="12" s="1"/>
  <c r="V184" i="12" s="1"/>
  <c r="J184" i="12"/>
  <c r="R184" i="12" s="1"/>
  <c r="Z184" i="12" s="1"/>
  <c r="H184" i="12"/>
  <c r="P184" i="12" s="1"/>
  <c r="X184" i="12" s="1"/>
  <c r="K184" i="12"/>
  <c r="I184" i="12"/>
  <c r="Q184" i="12" s="1"/>
  <c r="Y184" i="12" s="1"/>
  <c r="G184" i="12"/>
  <c r="O184" i="12" s="1"/>
  <c r="W184" i="12" s="1"/>
  <c r="E184" i="12"/>
  <c r="M184" i="12" s="1"/>
  <c r="U184" i="12" s="1"/>
  <c r="L184" i="12"/>
  <c r="AB191" i="10"/>
  <c r="E191" i="10"/>
  <c r="M191" i="10" s="1"/>
  <c r="U191" i="10" s="1"/>
  <c r="K191" i="10"/>
  <c r="J191" i="10"/>
  <c r="R191" i="10" s="1"/>
  <c r="Z191" i="10" s="1"/>
  <c r="F191" i="10"/>
  <c r="N191" i="10" s="1"/>
  <c r="V191" i="10" s="1"/>
  <c r="I191" i="10"/>
  <c r="Q191" i="10" s="1"/>
  <c r="Y191" i="10" s="1"/>
  <c r="G191" i="10"/>
  <c r="O191" i="10" s="1"/>
  <c r="W191" i="10" s="1"/>
  <c r="H191" i="10"/>
  <c r="P191" i="10" s="1"/>
  <c r="X191" i="10" s="1"/>
  <c r="S189" i="10"/>
  <c r="B189" i="10" s="1"/>
  <c r="AD190" i="10"/>
  <c r="AC190" i="10"/>
  <c r="AE190" i="10" s="1"/>
  <c r="L190" i="10" s="1"/>
  <c r="C193" i="10"/>
  <c r="D192" i="10"/>
  <c r="AF189" i="10"/>
  <c r="T189" i="10" s="1"/>
  <c r="AA189" i="10" s="1"/>
  <c r="S145" i="11"/>
  <c r="B145" i="11" s="1"/>
  <c r="AA145" i="11"/>
  <c r="G146" i="11"/>
  <c r="O146" i="11" s="1"/>
  <c r="W146" i="11" s="1"/>
  <c r="K146" i="11"/>
  <c r="E146" i="11"/>
  <c r="M146" i="11" s="1"/>
  <c r="U146" i="11" s="1"/>
  <c r="I146" i="11"/>
  <c r="Q146" i="11" s="1"/>
  <c r="Y146" i="11" s="1"/>
  <c r="H146" i="11"/>
  <c r="P146" i="11" s="1"/>
  <c r="X146" i="11" s="1"/>
  <c r="J146" i="11"/>
  <c r="R146" i="11" s="1"/>
  <c r="Z146" i="11" s="1"/>
  <c r="L146" i="11"/>
  <c r="T146" i="11" s="1"/>
  <c r="F146" i="11"/>
  <c r="N146" i="11" s="1"/>
  <c r="V146" i="11" s="1"/>
  <c r="C148" i="11"/>
  <c r="D148" i="11" s="1"/>
  <c r="AF190" i="10" l="1"/>
  <c r="S184" i="12"/>
  <c r="B184" i="12" s="1"/>
  <c r="T184" i="12"/>
  <c r="AA184" i="12" s="1"/>
  <c r="H185" i="12"/>
  <c r="P185" i="12" s="1"/>
  <c r="X185" i="12" s="1"/>
  <c r="F185" i="12"/>
  <c r="N185" i="12" s="1"/>
  <c r="V185" i="12" s="1"/>
  <c r="J185" i="12"/>
  <c r="R185" i="12" s="1"/>
  <c r="Z185" i="12" s="1"/>
  <c r="I185" i="12"/>
  <c r="Q185" i="12" s="1"/>
  <c r="Y185" i="12" s="1"/>
  <c r="G185" i="12"/>
  <c r="O185" i="12" s="1"/>
  <c r="W185" i="12" s="1"/>
  <c r="E185" i="12"/>
  <c r="M185" i="12" s="1"/>
  <c r="U185" i="12" s="1"/>
  <c r="K185" i="12"/>
  <c r="L185" i="12"/>
  <c r="C187" i="12"/>
  <c r="D186" i="12"/>
  <c r="AB192" i="10"/>
  <c r="K192" i="10"/>
  <c r="E192" i="10"/>
  <c r="M192" i="10" s="1"/>
  <c r="U192" i="10" s="1"/>
  <c r="J192" i="10"/>
  <c r="R192" i="10" s="1"/>
  <c r="Z192" i="10" s="1"/>
  <c r="F192" i="10"/>
  <c r="N192" i="10" s="1"/>
  <c r="V192" i="10" s="1"/>
  <c r="G192" i="10"/>
  <c r="O192" i="10" s="1"/>
  <c r="W192" i="10" s="1"/>
  <c r="I192" i="10"/>
  <c r="Q192" i="10" s="1"/>
  <c r="Y192" i="10" s="1"/>
  <c r="H192" i="10"/>
  <c r="P192" i="10" s="1"/>
  <c r="X192" i="10" s="1"/>
  <c r="C194" i="10"/>
  <c r="D193" i="10"/>
  <c r="S190" i="10"/>
  <c r="B190" i="10" s="1"/>
  <c r="T190" i="10"/>
  <c r="AA190" i="10" s="1"/>
  <c r="AD191" i="10"/>
  <c r="AC191" i="10"/>
  <c r="AE191" i="10" s="1"/>
  <c r="L191" i="10" s="1"/>
  <c r="C149" i="11"/>
  <c r="D149" i="11" s="1"/>
  <c r="E147" i="11"/>
  <c r="M147" i="11" s="1"/>
  <c r="U147" i="11" s="1"/>
  <c r="I147" i="11"/>
  <c r="Q147" i="11" s="1"/>
  <c r="Y147" i="11" s="1"/>
  <c r="F147" i="11"/>
  <c r="N147" i="11" s="1"/>
  <c r="V147" i="11" s="1"/>
  <c r="J147" i="11"/>
  <c r="R147" i="11" s="1"/>
  <c r="Z147" i="11" s="1"/>
  <c r="G147" i="11"/>
  <c r="O147" i="11" s="1"/>
  <c r="W147" i="11" s="1"/>
  <c r="K147" i="11"/>
  <c r="H147" i="11"/>
  <c r="P147" i="11" s="1"/>
  <c r="X147" i="11" s="1"/>
  <c r="L147" i="11"/>
  <c r="T147" i="11" s="1"/>
  <c r="S146" i="11"/>
  <c r="B146" i="11" s="1"/>
  <c r="AA146" i="11"/>
  <c r="T185" i="12" l="1"/>
  <c r="AA185" i="12" s="1"/>
  <c r="S185" i="12"/>
  <c r="B185" i="12" s="1"/>
  <c r="J186" i="12"/>
  <c r="R186" i="12" s="1"/>
  <c r="Z186" i="12" s="1"/>
  <c r="F186" i="12"/>
  <c r="N186" i="12" s="1"/>
  <c r="V186" i="12" s="1"/>
  <c r="I186" i="12"/>
  <c r="Q186" i="12" s="1"/>
  <c r="Y186" i="12" s="1"/>
  <c r="H186" i="12"/>
  <c r="P186" i="12" s="1"/>
  <c r="X186" i="12" s="1"/>
  <c r="G186" i="12"/>
  <c r="O186" i="12" s="1"/>
  <c r="W186" i="12" s="1"/>
  <c r="E186" i="12"/>
  <c r="M186" i="12" s="1"/>
  <c r="U186" i="12" s="1"/>
  <c r="K186" i="12"/>
  <c r="L186" i="12"/>
  <c r="C188" i="12"/>
  <c r="D187" i="12"/>
  <c r="S191" i="10"/>
  <c r="B191" i="10" s="1"/>
  <c r="AF191" i="10"/>
  <c r="T191" i="10" s="1"/>
  <c r="AA191" i="10" s="1"/>
  <c r="AB193" i="10"/>
  <c r="E193" i="10"/>
  <c r="M193" i="10" s="1"/>
  <c r="U193" i="10" s="1"/>
  <c r="K193" i="10"/>
  <c r="J193" i="10"/>
  <c r="R193" i="10" s="1"/>
  <c r="Z193" i="10" s="1"/>
  <c r="F193" i="10"/>
  <c r="N193" i="10" s="1"/>
  <c r="V193" i="10" s="1"/>
  <c r="G193" i="10"/>
  <c r="O193" i="10" s="1"/>
  <c r="W193" i="10" s="1"/>
  <c r="I193" i="10"/>
  <c r="Q193" i="10" s="1"/>
  <c r="Y193" i="10" s="1"/>
  <c r="H193" i="10"/>
  <c r="P193" i="10" s="1"/>
  <c r="X193" i="10" s="1"/>
  <c r="C195" i="10"/>
  <c r="D194" i="10"/>
  <c r="AC192" i="10"/>
  <c r="AE192" i="10" s="1"/>
  <c r="L192" i="10" s="1"/>
  <c r="AD192" i="10"/>
  <c r="S147" i="11"/>
  <c r="B147" i="11" s="1"/>
  <c r="AA147" i="11"/>
  <c r="C150" i="11"/>
  <c r="D150" i="11" s="1"/>
  <c r="G148" i="11"/>
  <c r="O148" i="11" s="1"/>
  <c r="W148" i="11" s="1"/>
  <c r="K148" i="11"/>
  <c r="H148" i="11"/>
  <c r="P148" i="11" s="1"/>
  <c r="X148" i="11" s="1"/>
  <c r="L148" i="11"/>
  <c r="T148" i="11" s="1"/>
  <c r="E148" i="11"/>
  <c r="M148" i="11" s="1"/>
  <c r="U148" i="11" s="1"/>
  <c r="I148" i="11"/>
  <c r="Q148" i="11" s="1"/>
  <c r="Y148" i="11" s="1"/>
  <c r="F148" i="11"/>
  <c r="N148" i="11" s="1"/>
  <c r="V148" i="11" s="1"/>
  <c r="J148" i="11"/>
  <c r="R148" i="11" s="1"/>
  <c r="Z148" i="11" s="1"/>
  <c r="AF192" i="10" l="1"/>
  <c r="T192" i="10" s="1"/>
  <c r="AA192" i="10" s="1"/>
  <c r="H187" i="12"/>
  <c r="P187" i="12" s="1"/>
  <c r="X187" i="12" s="1"/>
  <c r="J187" i="12"/>
  <c r="R187" i="12" s="1"/>
  <c r="Z187" i="12" s="1"/>
  <c r="I187" i="12"/>
  <c r="Q187" i="12" s="1"/>
  <c r="Y187" i="12" s="1"/>
  <c r="G187" i="12"/>
  <c r="O187" i="12" s="1"/>
  <c r="W187" i="12" s="1"/>
  <c r="F187" i="12"/>
  <c r="N187" i="12" s="1"/>
  <c r="V187" i="12" s="1"/>
  <c r="E187" i="12"/>
  <c r="M187" i="12" s="1"/>
  <c r="U187" i="12" s="1"/>
  <c r="K187" i="12"/>
  <c r="L187" i="12"/>
  <c r="T186" i="12"/>
  <c r="AA186" i="12" s="1"/>
  <c r="S186" i="12"/>
  <c r="B186" i="12" s="1"/>
  <c r="C189" i="12"/>
  <c r="D188" i="12"/>
  <c r="AB194" i="10"/>
  <c r="E194" i="10"/>
  <c r="M194" i="10" s="1"/>
  <c r="U194" i="10" s="1"/>
  <c r="K194" i="10"/>
  <c r="F194" i="10"/>
  <c r="N194" i="10" s="1"/>
  <c r="V194" i="10" s="1"/>
  <c r="J194" i="10"/>
  <c r="R194" i="10" s="1"/>
  <c r="Z194" i="10" s="1"/>
  <c r="G194" i="10"/>
  <c r="O194" i="10" s="1"/>
  <c r="W194" i="10" s="1"/>
  <c r="I194" i="10"/>
  <c r="Q194" i="10" s="1"/>
  <c r="Y194" i="10" s="1"/>
  <c r="H194" i="10"/>
  <c r="P194" i="10" s="1"/>
  <c r="X194" i="10" s="1"/>
  <c r="C196" i="10"/>
  <c r="D195" i="10"/>
  <c r="AD193" i="10"/>
  <c r="AC193" i="10"/>
  <c r="AE193" i="10" s="1"/>
  <c r="L193" i="10" s="1"/>
  <c r="S192" i="10"/>
  <c r="B192" i="10" s="1"/>
  <c r="S148" i="11"/>
  <c r="B148" i="11" s="1"/>
  <c r="AA148" i="11"/>
  <c r="E149" i="11"/>
  <c r="M149" i="11" s="1"/>
  <c r="U149" i="11" s="1"/>
  <c r="I149" i="11"/>
  <c r="Q149" i="11" s="1"/>
  <c r="Y149" i="11" s="1"/>
  <c r="F149" i="11"/>
  <c r="N149" i="11" s="1"/>
  <c r="V149" i="11" s="1"/>
  <c r="J149" i="11"/>
  <c r="R149" i="11" s="1"/>
  <c r="Z149" i="11" s="1"/>
  <c r="G149" i="11"/>
  <c r="O149" i="11" s="1"/>
  <c r="W149" i="11" s="1"/>
  <c r="K149" i="11"/>
  <c r="L149" i="11"/>
  <c r="T149" i="11" s="1"/>
  <c r="H149" i="11"/>
  <c r="P149" i="11" s="1"/>
  <c r="X149" i="11" s="1"/>
  <c r="C151" i="11"/>
  <c r="D151" i="11" s="1"/>
  <c r="T187" i="12" l="1"/>
  <c r="AA187" i="12" s="1"/>
  <c r="S187" i="12"/>
  <c r="B187" i="12" s="1"/>
  <c r="F188" i="12"/>
  <c r="N188" i="12" s="1"/>
  <c r="V188" i="12" s="1"/>
  <c r="J188" i="12"/>
  <c r="R188" i="12" s="1"/>
  <c r="Z188" i="12" s="1"/>
  <c r="H188" i="12"/>
  <c r="P188" i="12" s="1"/>
  <c r="X188" i="12" s="1"/>
  <c r="I188" i="12"/>
  <c r="Q188" i="12" s="1"/>
  <c r="Y188" i="12" s="1"/>
  <c r="G188" i="12"/>
  <c r="O188" i="12" s="1"/>
  <c r="W188" i="12" s="1"/>
  <c r="E188" i="12"/>
  <c r="M188" i="12" s="1"/>
  <c r="U188" i="12" s="1"/>
  <c r="K188" i="12"/>
  <c r="L188" i="12"/>
  <c r="C190" i="12"/>
  <c r="D189" i="12"/>
  <c r="S193" i="10"/>
  <c r="B193" i="10" s="1"/>
  <c r="AB195" i="10"/>
  <c r="K195" i="10"/>
  <c r="E195" i="10"/>
  <c r="M195" i="10" s="1"/>
  <c r="U195" i="10" s="1"/>
  <c r="F195" i="10"/>
  <c r="N195" i="10" s="1"/>
  <c r="V195" i="10" s="1"/>
  <c r="J195" i="10"/>
  <c r="R195" i="10" s="1"/>
  <c r="Z195" i="10" s="1"/>
  <c r="I195" i="10"/>
  <c r="Q195" i="10" s="1"/>
  <c r="Y195" i="10" s="1"/>
  <c r="G195" i="10"/>
  <c r="O195" i="10" s="1"/>
  <c r="W195" i="10" s="1"/>
  <c r="H195" i="10"/>
  <c r="P195" i="10" s="1"/>
  <c r="X195" i="10" s="1"/>
  <c r="AF193" i="10"/>
  <c r="T193" i="10" s="1"/>
  <c r="AA193" i="10" s="1"/>
  <c r="C197" i="10"/>
  <c r="D196" i="10"/>
  <c r="AC194" i="10"/>
  <c r="AE194" i="10" s="1"/>
  <c r="L194" i="10" s="1"/>
  <c r="AD194" i="10"/>
  <c r="G150" i="11"/>
  <c r="O150" i="11" s="1"/>
  <c r="W150" i="11" s="1"/>
  <c r="K150" i="11"/>
  <c r="H150" i="11"/>
  <c r="P150" i="11" s="1"/>
  <c r="X150" i="11" s="1"/>
  <c r="L150" i="11"/>
  <c r="T150" i="11" s="1"/>
  <c r="E150" i="11"/>
  <c r="M150" i="11" s="1"/>
  <c r="U150" i="11" s="1"/>
  <c r="I150" i="11"/>
  <c r="Q150" i="11" s="1"/>
  <c r="Y150" i="11" s="1"/>
  <c r="F150" i="11"/>
  <c r="N150" i="11" s="1"/>
  <c r="V150" i="11" s="1"/>
  <c r="J150" i="11"/>
  <c r="R150" i="11" s="1"/>
  <c r="Z150" i="11" s="1"/>
  <c r="C152" i="11"/>
  <c r="D152" i="11" s="1"/>
  <c r="S149" i="11"/>
  <c r="B149" i="11" s="1"/>
  <c r="AA149" i="11"/>
  <c r="AF194" i="10" l="1"/>
  <c r="T194" i="10" s="1"/>
  <c r="AA194" i="10" s="1"/>
  <c r="H189" i="12"/>
  <c r="P189" i="12" s="1"/>
  <c r="X189" i="12" s="1"/>
  <c r="F189" i="12"/>
  <c r="N189" i="12" s="1"/>
  <c r="V189" i="12" s="1"/>
  <c r="I189" i="12"/>
  <c r="Q189" i="12" s="1"/>
  <c r="Y189" i="12" s="1"/>
  <c r="G189" i="12"/>
  <c r="O189" i="12" s="1"/>
  <c r="W189" i="12" s="1"/>
  <c r="K189" i="12"/>
  <c r="E189" i="12"/>
  <c r="M189" i="12" s="1"/>
  <c r="U189" i="12" s="1"/>
  <c r="J189" i="12"/>
  <c r="R189" i="12" s="1"/>
  <c r="Z189" i="12" s="1"/>
  <c r="L189" i="12"/>
  <c r="C191" i="12"/>
  <c r="D190" i="12"/>
  <c r="T188" i="12"/>
  <c r="AA188" i="12" s="1"/>
  <c r="S188" i="12"/>
  <c r="B188" i="12" s="1"/>
  <c r="AC195" i="10"/>
  <c r="AE195" i="10" s="1"/>
  <c r="L195" i="10" s="1"/>
  <c r="AD195" i="10"/>
  <c r="S194" i="10"/>
  <c r="B194" i="10" s="1"/>
  <c r="AB196" i="10"/>
  <c r="E196" i="10"/>
  <c r="M196" i="10" s="1"/>
  <c r="U196" i="10" s="1"/>
  <c r="K196" i="10"/>
  <c r="J196" i="10"/>
  <c r="R196" i="10" s="1"/>
  <c r="Z196" i="10" s="1"/>
  <c r="F196" i="10"/>
  <c r="N196" i="10" s="1"/>
  <c r="V196" i="10" s="1"/>
  <c r="I196" i="10"/>
  <c r="Q196" i="10" s="1"/>
  <c r="Y196" i="10" s="1"/>
  <c r="G196" i="10"/>
  <c r="O196" i="10" s="1"/>
  <c r="W196" i="10" s="1"/>
  <c r="H196" i="10"/>
  <c r="P196" i="10" s="1"/>
  <c r="X196" i="10" s="1"/>
  <c r="C198" i="10"/>
  <c r="D197" i="10"/>
  <c r="S150" i="11"/>
  <c r="B150" i="11" s="1"/>
  <c r="AA150" i="11"/>
  <c r="E151" i="11"/>
  <c r="M151" i="11" s="1"/>
  <c r="U151" i="11" s="1"/>
  <c r="I151" i="11"/>
  <c r="Q151" i="11" s="1"/>
  <c r="Y151" i="11" s="1"/>
  <c r="F151" i="11"/>
  <c r="N151" i="11" s="1"/>
  <c r="V151" i="11" s="1"/>
  <c r="J151" i="11"/>
  <c r="R151" i="11" s="1"/>
  <c r="Z151" i="11" s="1"/>
  <c r="G151" i="11"/>
  <c r="O151" i="11" s="1"/>
  <c r="W151" i="11" s="1"/>
  <c r="K151" i="11"/>
  <c r="H151" i="11"/>
  <c r="P151" i="11" s="1"/>
  <c r="X151" i="11" s="1"/>
  <c r="L151" i="11"/>
  <c r="T151" i="11" s="1"/>
  <c r="C153" i="11"/>
  <c r="D153" i="11" s="1"/>
  <c r="AF195" i="10" l="1"/>
  <c r="T195" i="10" s="1"/>
  <c r="AA195" i="10" s="1"/>
  <c r="T189" i="12"/>
  <c r="AA189" i="12" s="1"/>
  <c r="S189" i="12"/>
  <c r="B189" i="12" s="1"/>
  <c r="J190" i="12"/>
  <c r="R190" i="12" s="1"/>
  <c r="Z190" i="12" s="1"/>
  <c r="F190" i="12"/>
  <c r="N190" i="12" s="1"/>
  <c r="V190" i="12" s="1"/>
  <c r="H190" i="12"/>
  <c r="P190" i="12" s="1"/>
  <c r="X190" i="12" s="1"/>
  <c r="G190" i="12"/>
  <c r="O190" i="12" s="1"/>
  <c r="W190" i="12" s="1"/>
  <c r="K190" i="12"/>
  <c r="E190" i="12"/>
  <c r="M190" i="12" s="1"/>
  <c r="U190" i="12" s="1"/>
  <c r="I190" i="12"/>
  <c r="Q190" i="12" s="1"/>
  <c r="Y190" i="12" s="1"/>
  <c r="L190" i="12"/>
  <c r="C192" i="12"/>
  <c r="D191" i="12"/>
  <c r="AB197" i="10"/>
  <c r="K197" i="10"/>
  <c r="E197" i="10"/>
  <c r="M197" i="10" s="1"/>
  <c r="U197" i="10" s="1"/>
  <c r="F197" i="10"/>
  <c r="N197" i="10" s="1"/>
  <c r="V197" i="10" s="1"/>
  <c r="J197" i="10"/>
  <c r="R197" i="10" s="1"/>
  <c r="Z197" i="10" s="1"/>
  <c r="G197" i="10"/>
  <c r="O197" i="10" s="1"/>
  <c r="W197" i="10" s="1"/>
  <c r="I197" i="10"/>
  <c r="Q197" i="10" s="1"/>
  <c r="Y197" i="10" s="1"/>
  <c r="H197" i="10"/>
  <c r="P197" i="10" s="1"/>
  <c r="X197" i="10" s="1"/>
  <c r="AD196" i="10"/>
  <c r="AC196" i="10"/>
  <c r="AE196" i="10" s="1"/>
  <c r="L196" i="10" s="1"/>
  <c r="C199" i="10"/>
  <c r="D198" i="10"/>
  <c r="S195" i="10"/>
  <c r="B195" i="10" s="1"/>
  <c r="G152" i="11"/>
  <c r="O152" i="11" s="1"/>
  <c r="W152" i="11" s="1"/>
  <c r="K152" i="11"/>
  <c r="H152" i="11"/>
  <c r="P152" i="11" s="1"/>
  <c r="X152" i="11" s="1"/>
  <c r="L152" i="11"/>
  <c r="T152" i="11" s="1"/>
  <c r="E152" i="11"/>
  <c r="M152" i="11" s="1"/>
  <c r="U152" i="11" s="1"/>
  <c r="I152" i="11"/>
  <c r="Q152" i="11" s="1"/>
  <c r="Y152" i="11" s="1"/>
  <c r="F152" i="11"/>
  <c r="N152" i="11" s="1"/>
  <c r="V152" i="11" s="1"/>
  <c r="J152" i="11"/>
  <c r="R152" i="11" s="1"/>
  <c r="Z152" i="11" s="1"/>
  <c r="C154" i="11"/>
  <c r="D154" i="11" s="1"/>
  <c r="S151" i="11"/>
  <c r="B151" i="11" s="1"/>
  <c r="AA151" i="11"/>
  <c r="H191" i="12" l="1"/>
  <c r="P191" i="12" s="1"/>
  <c r="X191" i="12" s="1"/>
  <c r="J191" i="12"/>
  <c r="R191" i="12" s="1"/>
  <c r="Z191" i="12" s="1"/>
  <c r="G191" i="12"/>
  <c r="O191" i="12" s="1"/>
  <c r="W191" i="12" s="1"/>
  <c r="F191" i="12"/>
  <c r="N191" i="12" s="1"/>
  <c r="V191" i="12" s="1"/>
  <c r="K191" i="12"/>
  <c r="E191" i="12"/>
  <c r="M191" i="12" s="1"/>
  <c r="U191" i="12" s="1"/>
  <c r="I191" i="12"/>
  <c r="Q191" i="12" s="1"/>
  <c r="Y191" i="12" s="1"/>
  <c r="L191" i="12"/>
  <c r="C193" i="12"/>
  <c r="D192" i="12"/>
  <c r="T190" i="12"/>
  <c r="AA190" i="12" s="1"/>
  <c r="S190" i="12"/>
  <c r="B190" i="12" s="1"/>
  <c r="C200" i="10"/>
  <c r="D199" i="10"/>
  <c r="AB198" i="10"/>
  <c r="K198" i="10"/>
  <c r="E198" i="10"/>
  <c r="M198" i="10" s="1"/>
  <c r="U198" i="10" s="1"/>
  <c r="F198" i="10"/>
  <c r="N198" i="10" s="1"/>
  <c r="V198" i="10" s="1"/>
  <c r="J198" i="10"/>
  <c r="R198" i="10" s="1"/>
  <c r="Z198" i="10" s="1"/>
  <c r="G198" i="10"/>
  <c r="O198" i="10" s="1"/>
  <c r="W198" i="10" s="1"/>
  <c r="I198" i="10"/>
  <c r="Q198" i="10" s="1"/>
  <c r="Y198" i="10" s="1"/>
  <c r="H198" i="10"/>
  <c r="P198" i="10" s="1"/>
  <c r="X198" i="10" s="1"/>
  <c r="AF196" i="10"/>
  <c r="T196" i="10" s="1"/>
  <c r="AA196" i="10" s="1"/>
  <c r="S196" i="10"/>
  <c r="B196" i="10" s="1"/>
  <c r="AD197" i="10"/>
  <c r="AC197" i="10"/>
  <c r="AE197" i="10" s="1"/>
  <c r="L197" i="10" s="1"/>
  <c r="S152" i="11"/>
  <c r="B152" i="11" s="1"/>
  <c r="AA152" i="11"/>
  <c r="C155" i="11"/>
  <c r="D155" i="11" s="1"/>
  <c r="E153" i="11"/>
  <c r="M153" i="11" s="1"/>
  <c r="U153" i="11" s="1"/>
  <c r="I153" i="11"/>
  <c r="Q153" i="11" s="1"/>
  <c r="Y153" i="11" s="1"/>
  <c r="F153" i="11"/>
  <c r="N153" i="11" s="1"/>
  <c r="V153" i="11" s="1"/>
  <c r="J153" i="11"/>
  <c r="R153" i="11" s="1"/>
  <c r="Z153" i="11" s="1"/>
  <c r="G153" i="11"/>
  <c r="O153" i="11" s="1"/>
  <c r="W153" i="11" s="1"/>
  <c r="K153" i="11"/>
  <c r="H153" i="11"/>
  <c r="P153" i="11" s="1"/>
  <c r="X153" i="11" s="1"/>
  <c r="L153" i="11"/>
  <c r="T153" i="11" s="1"/>
  <c r="T191" i="12" l="1"/>
  <c r="AA191" i="12" s="1"/>
  <c r="S191" i="12"/>
  <c r="B191" i="12" s="1"/>
  <c r="F192" i="12"/>
  <c r="N192" i="12" s="1"/>
  <c r="V192" i="12" s="1"/>
  <c r="J192" i="12"/>
  <c r="R192" i="12" s="1"/>
  <c r="Z192" i="12" s="1"/>
  <c r="H192" i="12"/>
  <c r="P192" i="12" s="1"/>
  <c r="X192" i="12" s="1"/>
  <c r="G192" i="12"/>
  <c r="O192" i="12" s="1"/>
  <c r="W192" i="12" s="1"/>
  <c r="E192" i="12"/>
  <c r="M192" i="12" s="1"/>
  <c r="U192" i="12" s="1"/>
  <c r="K192" i="12"/>
  <c r="I192" i="12"/>
  <c r="Q192" i="12" s="1"/>
  <c r="Y192" i="12" s="1"/>
  <c r="L192" i="12"/>
  <c r="C194" i="12"/>
  <c r="D193" i="12"/>
  <c r="S197" i="10"/>
  <c r="B197" i="10" s="1"/>
  <c r="AF197" i="10"/>
  <c r="T197" i="10" s="1"/>
  <c r="AA197" i="10" s="1"/>
  <c r="AD198" i="10"/>
  <c r="AC198" i="10"/>
  <c r="AE198" i="10" s="1"/>
  <c r="L198" i="10" s="1"/>
  <c r="AB199" i="10"/>
  <c r="K199" i="10"/>
  <c r="E199" i="10"/>
  <c r="M199" i="10" s="1"/>
  <c r="U199" i="10" s="1"/>
  <c r="J199" i="10"/>
  <c r="R199" i="10" s="1"/>
  <c r="Z199" i="10" s="1"/>
  <c r="F199" i="10"/>
  <c r="N199" i="10" s="1"/>
  <c r="V199" i="10" s="1"/>
  <c r="I199" i="10"/>
  <c r="Q199" i="10" s="1"/>
  <c r="Y199" i="10" s="1"/>
  <c r="G199" i="10"/>
  <c r="O199" i="10" s="1"/>
  <c r="W199" i="10" s="1"/>
  <c r="H199" i="10"/>
  <c r="P199" i="10" s="1"/>
  <c r="X199" i="10" s="1"/>
  <c r="C201" i="10"/>
  <c r="D200" i="10"/>
  <c r="S153" i="11"/>
  <c r="B153" i="11" s="1"/>
  <c r="AA153" i="11"/>
  <c r="C156" i="11"/>
  <c r="D156" i="11" s="1"/>
  <c r="G154" i="11"/>
  <c r="O154" i="11" s="1"/>
  <c r="W154" i="11" s="1"/>
  <c r="K154" i="11"/>
  <c r="H154" i="11"/>
  <c r="P154" i="11" s="1"/>
  <c r="X154" i="11" s="1"/>
  <c r="L154" i="11"/>
  <c r="T154" i="11" s="1"/>
  <c r="E154" i="11"/>
  <c r="M154" i="11" s="1"/>
  <c r="U154" i="11" s="1"/>
  <c r="I154" i="11"/>
  <c r="Q154" i="11" s="1"/>
  <c r="Y154" i="11" s="1"/>
  <c r="J154" i="11"/>
  <c r="R154" i="11" s="1"/>
  <c r="Z154" i="11" s="1"/>
  <c r="F154" i="11"/>
  <c r="N154" i="11" s="1"/>
  <c r="V154" i="11" s="1"/>
  <c r="AF198" i="10" l="1"/>
  <c r="T198" i="10" s="1"/>
  <c r="AA198" i="10" s="1"/>
  <c r="F193" i="12"/>
  <c r="N193" i="12" s="1"/>
  <c r="V193" i="12" s="1"/>
  <c r="G193" i="12"/>
  <c r="O193" i="12" s="1"/>
  <c r="W193" i="12" s="1"/>
  <c r="K193" i="12"/>
  <c r="I193" i="12"/>
  <c r="Q193" i="12" s="1"/>
  <c r="Y193" i="12" s="1"/>
  <c r="J193" i="12"/>
  <c r="R193" i="12" s="1"/>
  <c r="Z193" i="12" s="1"/>
  <c r="H193" i="12"/>
  <c r="P193" i="12" s="1"/>
  <c r="X193" i="12" s="1"/>
  <c r="E193" i="12"/>
  <c r="M193" i="12" s="1"/>
  <c r="U193" i="12" s="1"/>
  <c r="L193" i="12"/>
  <c r="S192" i="12"/>
  <c r="B192" i="12" s="1"/>
  <c r="T192" i="12"/>
  <c r="AA192" i="12" s="1"/>
  <c r="C195" i="12"/>
  <c r="D194" i="12"/>
  <c r="S198" i="10"/>
  <c r="B198" i="10" s="1"/>
  <c r="AB200" i="10"/>
  <c r="E200" i="10"/>
  <c r="M200" i="10" s="1"/>
  <c r="U200" i="10" s="1"/>
  <c r="K200" i="10"/>
  <c r="F200" i="10"/>
  <c r="N200" i="10" s="1"/>
  <c r="V200" i="10" s="1"/>
  <c r="J200" i="10"/>
  <c r="R200" i="10" s="1"/>
  <c r="Z200" i="10" s="1"/>
  <c r="I200" i="10"/>
  <c r="Q200" i="10" s="1"/>
  <c r="Y200" i="10" s="1"/>
  <c r="G200" i="10"/>
  <c r="O200" i="10" s="1"/>
  <c r="W200" i="10" s="1"/>
  <c r="H200" i="10"/>
  <c r="P200" i="10" s="1"/>
  <c r="X200" i="10" s="1"/>
  <c r="C202" i="10"/>
  <c r="D201" i="10"/>
  <c r="AD199" i="10"/>
  <c r="AC199" i="10"/>
  <c r="AE199" i="10" s="1"/>
  <c r="L199" i="10" s="1"/>
  <c r="S154" i="11"/>
  <c r="B154" i="11" s="1"/>
  <c r="AA154" i="11"/>
  <c r="E155" i="11"/>
  <c r="M155" i="11" s="1"/>
  <c r="U155" i="11" s="1"/>
  <c r="I155" i="11"/>
  <c r="Q155" i="11" s="1"/>
  <c r="Y155" i="11" s="1"/>
  <c r="F155" i="11"/>
  <c r="N155" i="11" s="1"/>
  <c r="V155" i="11" s="1"/>
  <c r="J155" i="11"/>
  <c r="R155" i="11" s="1"/>
  <c r="Z155" i="11" s="1"/>
  <c r="G155" i="11"/>
  <c r="O155" i="11" s="1"/>
  <c r="W155" i="11" s="1"/>
  <c r="K155" i="11"/>
  <c r="H155" i="11"/>
  <c r="P155" i="11" s="1"/>
  <c r="X155" i="11" s="1"/>
  <c r="L155" i="11"/>
  <c r="T155" i="11" s="1"/>
  <c r="C157" i="11"/>
  <c r="D157" i="11" s="1"/>
  <c r="AF199" i="10" l="1"/>
  <c r="T199" i="10" s="1"/>
  <c r="AA199" i="10" s="1"/>
  <c r="T193" i="12"/>
  <c r="AA193" i="12" s="1"/>
  <c r="S193" i="12"/>
  <c r="B193" i="12" s="1"/>
  <c r="H194" i="12"/>
  <c r="P194" i="12" s="1"/>
  <c r="X194" i="12" s="1"/>
  <c r="J194" i="12"/>
  <c r="R194" i="12" s="1"/>
  <c r="Z194" i="12" s="1"/>
  <c r="K194" i="12"/>
  <c r="F194" i="12"/>
  <c r="N194" i="12" s="1"/>
  <c r="V194" i="12" s="1"/>
  <c r="I194" i="12"/>
  <c r="Q194" i="12" s="1"/>
  <c r="Y194" i="12" s="1"/>
  <c r="G194" i="12"/>
  <c r="O194" i="12" s="1"/>
  <c r="W194" i="12" s="1"/>
  <c r="E194" i="12"/>
  <c r="M194" i="12" s="1"/>
  <c r="U194" i="12" s="1"/>
  <c r="L194" i="12"/>
  <c r="C196" i="12"/>
  <c r="D195" i="12"/>
  <c r="AB201" i="10"/>
  <c r="E201" i="10"/>
  <c r="M201" i="10" s="1"/>
  <c r="U201" i="10" s="1"/>
  <c r="K201" i="10"/>
  <c r="F201" i="10"/>
  <c r="N201" i="10" s="1"/>
  <c r="V201" i="10" s="1"/>
  <c r="J201" i="10"/>
  <c r="R201" i="10" s="1"/>
  <c r="Z201" i="10" s="1"/>
  <c r="G201" i="10"/>
  <c r="O201" i="10" s="1"/>
  <c r="W201" i="10" s="1"/>
  <c r="I201" i="10"/>
  <c r="Q201" i="10" s="1"/>
  <c r="Y201" i="10" s="1"/>
  <c r="H201" i="10"/>
  <c r="P201" i="10" s="1"/>
  <c r="X201" i="10" s="1"/>
  <c r="C203" i="10"/>
  <c r="D202" i="10"/>
  <c r="S199" i="10"/>
  <c r="B199" i="10" s="1"/>
  <c r="AC200" i="10"/>
  <c r="AE200" i="10" s="1"/>
  <c r="L200" i="10" s="1"/>
  <c r="AD200" i="10"/>
  <c r="G156" i="11"/>
  <c r="O156" i="11" s="1"/>
  <c r="W156" i="11" s="1"/>
  <c r="K156" i="11"/>
  <c r="H156" i="11"/>
  <c r="P156" i="11" s="1"/>
  <c r="X156" i="11" s="1"/>
  <c r="L156" i="11"/>
  <c r="T156" i="11" s="1"/>
  <c r="E156" i="11"/>
  <c r="M156" i="11" s="1"/>
  <c r="U156" i="11" s="1"/>
  <c r="I156" i="11"/>
  <c r="Q156" i="11" s="1"/>
  <c r="Y156" i="11" s="1"/>
  <c r="F156" i="11"/>
  <c r="N156" i="11" s="1"/>
  <c r="V156" i="11" s="1"/>
  <c r="J156" i="11"/>
  <c r="R156" i="11" s="1"/>
  <c r="Z156" i="11" s="1"/>
  <c r="C158" i="11"/>
  <c r="D158" i="11" s="1"/>
  <c r="S155" i="11"/>
  <c r="B155" i="11" s="1"/>
  <c r="AA155" i="11"/>
  <c r="AF200" i="10" l="1"/>
  <c r="T200" i="10" s="1"/>
  <c r="AA200" i="10" s="1"/>
  <c r="J195" i="12"/>
  <c r="R195" i="12" s="1"/>
  <c r="Z195" i="12" s="1"/>
  <c r="G195" i="12"/>
  <c r="O195" i="12" s="1"/>
  <c r="W195" i="12" s="1"/>
  <c r="E195" i="12"/>
  <c r="M195" i="12" s="1"/>
  <c r="U195" i="12" s="1"/>
  <c r="K195" i="12"/>
  <c r="H195" i="12"/>
  <c r="P195" i="12" s="1"/>
  <c r="X195" i="12" s="1"/>
  <c r="F195" i="12"/>
  <c r="N195" i="12" s="1"/>
  <c r="V195" i="12" s="1"/>
  <c r="I195" i="12"/>
  <c r="Q195" i="12" s="1"/>
  <c r="Y195" i="12" s="1"/>
  <c r="L195" i="12"/>
  <c r="C197" i="12"/>
  <c r="D196" i="12"/>
  <c r="T194" i="12"/>
  <c r="AA194" i="12" s="1"/>
  <c r="S194" i="12"/>
  <c r="B194" i="12" s="1"/>
  <c r="S200" i="10"/>
  <c r="B200" i="10" s="1"/>
  <c r="AB202" i="10"/>
  <c r="E202" i="10"/>
  <c r="M202" i="10" s="1"/>
  <c r="U202" i="10" s="1"/>
  <c r="K202" i="10"/>
  <c r="F202" i="10"/>
  <c r="N202" i="10" s="1"/>
  <c r="V202" i="10" s="1"/>
  <c r="J202" i="10"/>
  <c r="R202" i="10" s="1"/>
  <c r="Z202" i="10" s="1"/>
  <c r="G202" i="10"/>
  <c r="O202" i="10" s="1"/>
  <c r="W202" i="10" s="1"/>
  <c r="I202" i="10"/>
  <c r="Q202" i="10" s="1"/>
  <c r="Y202" i="10" s="1"/>
  <c r="H202" i="10"/>
  <c r="P202" i="10" s="1"/>
  <c r="X202" i="10" s="1"/>
  <c r="C204" i="10"/>
  <c r="D203" i="10"/>
  <c r="AD201" i="10"/>
  <c r="AC201" i="10"/>
  <c r="AE201" i="10" s="1"/>
  <c r="L201" i="10" s="1"/>
  <c r="C159" i="11"/>
  <c r="D159" i="11" s="1"/>
  <c r="S156" i="11"/>
  <c r="B156" i="11" s="1"/>
  <c r="AA156" i="11"/>
  <c r="E157" i="11"/>
  <c r="M157" i="11" s="1"/>
  <c r="U157" i="11" s="1"/>
  <c r="I157" i="11"/>
  <c r="Q157" i="11" s="1"/>
  <c r="Y157" i="11" s="1"/>
  <c r="F157" i="11"/>
  <c r="N157" i="11" s="1"/>
  <c r="V157" i="11" s="1"/>
  <c r="J157" i="11"/>
  <c r="R157" i="11" s="1"/>
  <c r="Z157" i="11" s="1"/>
  <c r="G157" i="11"/>
  <c r="O157" i="11" s="1"/>
  <c r="W157" i="11" s="1"/>
  <c r="K157" i="11"/>
  <c r="L157" i="11"/>
  <c r="T157" i="11" s="1"/>
  <c r="H157" i="11"/>
  <c r="P157" i="11" s="1"/>
  <c r="X157" i="11" s="1"/>
  <c r="J196" i="12" l="1"/>
  <c r="R196" i="12" s="1"/>
  <c r="Z196" i="12" s="1"/>
  <c r="H196" i="12"/>
  <c r="P196" i="12" s="1"/>
  <c r="X196" i="12" s="1"/>
  <c r="G196" i="12"/>
  <c r="O196" i="12" s="1"/>
  <c r="W196" i="12" s="1"/>
  <c r="K196" i="12"/>
  <c r="I196" i="12"/>
  <c r="Q196" i="12" s="1"/>
  <c r="Y196" i="12" s="1"/>
  <c r="E196" i="12"/>
  <c r="M196" i="12" s="1"/>
  <c r="U196" i="12" s="1"/>
  <c r="F196" i="12"/>
  <c r="N196" i="12" s="1"/>
  <c r="V196" i="12" s="1"/>
  <c r="L196" i="12"/>
  <c r="T195" i="12"/>
  <c r="AA195" i="12" s="1"/>
  <c r="S195" i="12"/>
  <c r="B195" i="12" s="1"/>
  <c r="C198" i="12"/>
  <c r="D197" i="12"/>
  <c r="AF201" i="10"/>
  <c r="T201" i="10" s="1"/>
  <c r="AA201" i="10" s="1"/>
  <c r="S201" i="10"/>
  <c r="B201" i="10" s="1"/>
  <c r="AB203" i="10"/>
  <c r="E203" i="10"/>
  <c r="M203" i="10" s="1"/>
  <c r="U203" i="10" s="1"/>
  <c r="K203" i="10"/>
  <c r="F203" i="10"/>
  <c r="N203" i="10" s="1"/>
  <c r="V203" i="10" s="1"/>
  <c r="J203" i="10"/>
  <c r="R203" i="10" s="1"/>
  <c r="Z203" i="10" s="1"/>
  <c r="I203" i="10"/>
  <c r="Q203" i="10" s="1"/>
  <c r="Y203" i="10" s="1"/>
  <c r="G203" i="10"/>
  <c r="O203" i="10" s="1"/>
  <c r="W203" i="10" s="1"/>
  <c r="H203" i="10"/>
  <c r="P203" i="10" s="1"/>
  <c r="X203" i="10" s="1"/>
  <c r="C205" i="10"/>
  <c r="D204" i="10"/>
  <c r="AD202" i="10"/>
  <c r="AC202" i="10"/>
  <c r="AE202" i="10" s="1"/>
  <c r="L202" i="10" s="1"/>
  <c r="S157" i="11"/>
  <c r="B157" i="11" s="1"/>
  <c r="AA157" i="11"/>
  <c r="C160" i="11"/>
  <c r="D160" i="11" s="1"/>
  <c r="G158" i="11"/>
  <c r="O158" i="11" s="1"/>
  <c r="W158" i="11" s="1"/>
  <c r="K158" i="11"/>
  <c r="H158" i="11"/>
  <c r="P158" i="11" s="1"/>
  <c r="X158" i="11" s="1"/>
  <c r="L158" i="11"/>
  <c r="T158" i="11" s="1"/>
  <c r="E158" i="11"/>
  <c r="M158" i="11" s="1"/>
  <c r="U158" i="11" s="1"/>
  <c r="I158" i="11"/>
  <c r="Q158" i="11" s="1"/>
  <c r="Y158" i="11" s="1"/>
  <c r="F158" i="11"/>
  <c r="N158" i="11" s="1"/>
  <c r="V158" i="11" s="1"/>
  <c r="J158" i="11"/>
  <c r="R158" i="11" s="1"/>
  <c r="Z158" i="11" s="1"/>
  <c r="H197" i="12" l="1"/>
  <c r="P197" i="12" s="1"/>
  <c r="X197" i="12" s="1"/>
  <c r="F197" i="12"/>
  <c r="N197" i="12" s="1"/>
  <c r="V197" i="12" s="1"/>
  <c r="I197" i="12"/>
  <c r="Q197" i="12" s="1"/>
  <c r="Y197" i="12" s="1"/>
  <c r="E197" i="12"/>
  <c r="M197" i="12" s="1"/>
  <c r="U197" i="12" s="1"/>
  <c r="K197" i="12"/>
  <c r="G197" i="12"/>
  <c r="O197" i="12" s="1"/>
  <c r="W197" i="12" s="1"/>
  <c r="J197" i="12"/>
  <c r="R197" i="12" s="1"/>
  <c r="Z197" i="12" s="1"/>
  <c r="L197" i="12"/>
  <c r="C199" i="12"/>
  <c r="D198" i="12"/>
  <c r="S196" i="12"/>
  <c r="B196" i="12" s="1"/>
  <c r="T196" i="12"/>
  <c r="AA196" i="12" s="1"/>
  <c r="AC203" i="10"/>
  <c r="AE203" i="10" s="1"/>
  <c r="L203" i="10" s="1"/>
  <c r="AD203" i="10"/>
  <c r="S202" i="10"/>
  <c r="B202" i="10" s="1"/>
  <c r="C206" i="10"/>
  <c r="D205" i="10"/>
  <c r="AF202" i="10"/>
  <c r="T202" i="10" s="1"/>
  <c r="AA202" i="10" s="1"/>
  <c r="AB204" i="10"/>
  <c r="K204" i="10"/>
  <c r="E204" i="10"/>
  <c r="M204" i="10" s="1"/>
  <c r="U204" i="10" s="1"/>
  <c r="J204" i="10"/>
  <c r="R204" i="10" s="1"/>
  <c r="Z204" i="10" s="1"/>
  <c r="F204" i="10"/>
  <c r="N204" i="10" s="1"/>
  <c r="V204" i="10" s="1"/>
  <c r="I204" i="10"/>
  <c r="Q204" i="10" s="1"/>
  <c r="Y204" i="10" s="1"/>
  <c r="G204" i="10"/>
  <c r="O204" i="10" s="1"/>
  <c r="W204" i="10" s="1"/>
  <c r="H204" i="10"/>
  <c r="P204" i="10" s="1"/>
  <c r="X204" i="10" s="1"/>
  <c r="S158" i="11"/>
  <c r="B158" i="11" s="1"/>
  <c r="AA158" i="11"/>
  <c r="E159" i="11"/>
  <c r="M159" i="11" s="1"/>
  <c r="U159" i="11" s="1"/>
  <c r="I159" i="11"/>
  <c r="Q159" i="11" s="1"/>
  <c r="Y159" i="11" s="1"/>
  <c r="F159" i="11"/>
  <c r="N159" i="11" s="1"/>
  <c r="V159" i="11" s="1"/>
  <c r="J159" i="11"/>
  <c r="R159" i="11" s="1"/>
  <c r="Z159" i="11" s="1"/>
  <c r="G159" i="11"/>
  <c r="O159" i="11" s="1"/>
  <c r="W159" i="11" s="1"/>
  <c r="K159" i="11"/>
  <c r="H159" i="11"/>
  <c r="P159" i="11" s="1"/>
  <c r="X159" i="11" s="1"/>
  <c r="L159" i="11"/>
  <c r="T159" i="11" s="1"/>
  <c r="C161" i="11"/>
  <c r="D161" i="11" s="1"/>
  <c r="AF203" i="10" l="1"/>
  <c r="T203" i="10" s="1"/>
  <c r="AA203" i="10" s="1"/>
  <c r="S197" i="12"/>
  <c r="B197" i="12" s="1"/>
  <c r="T197" i="12"/>
  <c r="AA197" i="12" s="1"/>
  <c r="F198" i="12"/>
  <c r="N198" i="12" s="1"/>
  <c r="V198" i="12" s="1"/>
  <c r="I198" i="12"/>
  <c r="Q198" i="12" s="1"/>
  <c r="Y198" i="12" s="1"/>
  <c r="K198" i="12"/>
  <c r="J198" i="12"/>
  <c r="R198" i="12" s="1"/>
  <c r="Z198" i="12" s="1"/>
  <c r="H198" i="12"/>
  <c r="P198" i="12" s="1"/>
  <c r="X198" i="12" s="1"/>
  <c r="G198" i="12"/>
  <c r="O198" i="12" s="1"/>
  <c r="W198" i="12" s="1"/>
  <c r="E198" i="12"/>
  <c r="M198" i="12" s="1"/>
  <c r="U198" i="12" s="1"/>
  <c r="L198" i="12"/>
  <c r="C200" i="12"/>
  <c r="D199" i="12"/>
  <c r="AB205" i="10"/>
  <c r="E205" i="10"/>
  <c r="M205" i="10" s="1"/>
  <c r="U205" i="10" s="1"/>
  <c r="K205" i="10"/>
  <c r="F205" i="10"/>
  <c r="N205" i="10" s="1"/>
  <c r="V205" i="10" s="1"/>
  <c r="J205" i="10"/>
  <c r="R205" i="10" s="1"/>
  <c r="Z205" i="10" s="1"/>
  <c r="G205" i="10"/>
  <c r="O205" i="10" s="1"/>
  <c r="W205" i="10" s="1"/>
  <c r="I205" i="10"/>
  <c r="Q205" i="10" s="1"/>
  <c r="Y205" i="10" s="1"/>
  <c r="H205" i="10"/>
  <c r="P205" i="10" s="1"/>
  <c r="X205" i="10" s="1"/>
  <c r="AD204" i="10"/>
  <c r="AC204" i="10"/>
  <c r="AE204" i="10" s="1"/>
  <c r="L204" i="10" s="1"/>
  <c r="C207" i="10"/>
  <c r="D206" i="10"/>
  <c r="S203" i="10"/>
  <c r="B203" i="10" s="1"/>
  <c r="G160" i="11"/>
  <c r="O160" i="11" s="1"/>
  <c r="W160" i="11" s="1"/>
  <c r="K160" i="11"/>
  <c r="H160" i="11"/>
  <c r="P160" i="11" s="1"/>
  <c r="X160" i="11" s="1"/>
  <c r="L160" i="11"/>
  <c r="T160" i="11" s="1"/>
  <c r="E160" i="11"/>
  <c r="M160" i="11" s="1"/>
  <c r="U160" i="11" s="1"/>
  <c r="I160" i="11"/>
  <c r="Q160" i="11" s="1"/>
  <c r="Y160" i="11" s="1"/>
  <c r="F160" i="11"/>
  <c r="N160" i="11" s="1"/>
  <c r="V160" i="11" s="1"/>
  <c r="J160" i="11"/>
  <c r="R160" i="11" s="1"/>
  <c r="Z160" i="11" s="1"/>
  <c r="C162" i="11"/>
  <c r="D162" i="11" s="1"/>
  <c r="S159" i="11"/>
  <c r="B159" i="11" s="1"/>
  <c r="AA159" i="11"/>
  <c r="J199" i="12" l="1"/>
  <c r="R199" i="12" s="1"/>
  <c r="Z199" i="12" s="1"/>
  <c r="E199" i="12"/>
  <c r="M199" i="12" s="1"/>
  <c r="U199" i="12" s="1"/>
  <c r="I199" i="12"/>
  <c r="Q199" i="12" s="1"/>
  <c r="Y199" i="12" s="1"/>
  <c r="G199" i="12"/>
  <c r="O199" i="12" s="1"/>
  <c r="W199" i="12" s="1"/>
  <c r="K199" i="12"/>
  <c r="F199" i="12"/>
  <c r="N199" i="12" s="1"/>
  <c r="V199" i="12" s="1"/>
  <c r="H199" i="12"/>
  <c r="P199" i="12" s="1"/>
  <c r="X199" i="12" s="1"/>
  <c r="L199" i="12"/>
  <c r="C201" i="12"/>
  <c r="D200" i="12"/>
  <c r="T198" i="12"/>
  <c r="AA198" i="12" s="1"/>
  <c r="S198" i="12"/>
  <c r="B198" i="12" s="1"/>
  <c r="S204" i="10"/>
  <c r="B204" i="10" s="1"/>
  <c r="C208" i="10"/>
  <c r="D207" i="10"/>
  <c r="AB206" i="10"/>
  <c r="K206" i="10"/>
  <c r="E206" i="10"/>
  <c r="M206" i="10" s="1"/>
  <c r="U206" i="10" s="1"/>
  <c r="F206" i="10"/>
  <c r="N206" i="10" s="1"/>
  <c r="V206" i="10" s="1"/>
  <c r="J206" i="10"/>
  <c r="R206" i="10" s="1"/>
  <c r="Z206" i="10" s="1"/>
  <c r="G206" i="10"/>
  <c r="O206" i="10" s="1"/>
  <c r="W206" i="10" s="1"/>
  <c r="I206" i="10"/>
  <c r="Q206" i="10" s="1"/>
  <c r="Y206" i="10" s="1"/>
  <c r="H206" i="10"/>
  <c r="P206" i="10" s="1"/>
  <c r="X206" i="10" s="1"/>
  <c r="AF204" i="10"/>
  <c r="T204" i="10" s="1"/>
  <c r="AA204" i="10" s="1"/>
  <c r="AD205" i="10"/>
  <c r="AC205" i="10"/>
  <c r="AE205" i="10" s="1"/>
  <c r="L205" i="10" s="1"/>
  <c r="C163" i="11"/>
  <c r="D163" i="11" s="1"/>
  <c r="S160" i="11"/>
  <c r="B160" i="11" s="1"/>
  <c r="AA160" i="11"/>
  <c r="E161" i="11"/>
  <c r="M161" i="11" s="1"/>
  <c r="U161" i="11" s="1"/>
  <c r="I161" i="11"/>
  <c r="Q161" i="11" s="1"/>
  <c r="Y161" i="11" s="1"/>
  <c r="F161" i="11"/>
  <c r="N161" i="11" s="1"/>
  <c r="V161" i="11" s="1"/>
  <c r="J161" i="11"/>
  <c r="R161" i="11" s="1"/>
  <c r="Z161" i="11" s="1"/>
  <c r="G161" i="11"/>
  <c r="O161" i="11" s="1"/>
  <c r="W161" i="11" s="1"/>
  <c r="K161" i="11"/>
  <c r="H161" i="11"/>
  <c r="P161" i="11" s="1"/>
  <c r="X161" i="11" s="1"/>
  <c r="L161" i="11"/>
  <c r="T161" i="11" s="1"/>
  <c r="T199" i="12" l="1"/>
  <c r="AA199" i="12" s="1"/>
  <c r="S199" i="12"/>
  <c r="B199" i="12" s="1"/>
  <c r="J200" i="12"/>
  <c r="R200" i="12" s="1"/>
  <c r="Z200" i="12" s="1"/>
  <c r="H200" i="12"/>
  <c r="P200" i="12" s="1"/>
  <c r="X200" i="12" s="1"/>
  <c r="K200" i="12"/>
  <c r="E200" i="12"/>
  <c r="M200" i="12" s="1"/>
  <c r="U200" i="12" s="1"/>
  <c r="I200" i="12"/>
  <c r="Q200" i="12" s="1"/>
  <c r="Y200" i="12" s="1"/>
  <c r="G200" i="12"/>
  <c r="O200" i="12" s="1"/>
  <c r="W200" i="12" s="1"/>
  <c r="F200" i="12"/>
  <c r="N200" i="12" s="1"/>
  <c r="V200" i="12" s="1"/>
  <c r="L200" i="12"/>
  <c r="C202" i="12"/>
  <c r="D201" i="12"/>
  <c r="S205" i="10"/>
  <c r="B205" i="10" s="1"/>
  <c r="AF205" i="10"/>
  <c r="T205" i="10" s="1"/>
  <c r="AA205" i="10" s="1"/>
  <c r="C209" i="10"/>
  <c r="D208" i="10"/>
  <c r="AD206" i="10"/>
  <c r="AC206" i="10"/>
  <c r="AE206" i="10" s="1"/>
  <c r="L206" i="10" s="1"/>
  <c r="AB207" i="10"/>
  <c r="K207" i="10"/>
  <c r="E207" i="10"/>
  <c r="M207" i="10" s="1"/>
  <c r="U207" i="10" s="1"/>
  <c r="J207" i="10"/>
  <c r="R207" i="10" s="1"/>
  <c r="Z207" i="10" s="1"/>
  <c r="F207" i="10"/>
  <c r="N207" i="10" s="1"/>
  <c r="V207" i="10" s="1"/>
  <c r="I207" i="10"/>
  <c r="Q207" i="10" s="1"/>
  <c r="Y207" i="10" s="1"/>
  <c r="G207" i="10"/>
  <c r="O207" i="10" s="1"/>
  <c r="W207" i="10" s="1"/>
  <c r="H207" i="10"/>
  <c r="P207" i="10" s="1"/>
  <c r="X207" i="10" s="1"/>
  <c r="S161" i="11"/>
  <c r="B161" i="11" s="1"/>
  <c r="AA161" i="11"/>
  <c r="C164" i="11"/>
  <c r="D164" i="11" s="1"/>
  <c r="G162" i="11"/>
  <c r="O162" i="11" s="1"/>
  <c r="W162" i="11" s="1"/>
  <c r="K162" i="11"/>
  <c r="H162" i="11"/>
  <c r="P162" i="11" s="1"/>
  <c r="X162" i="11" s="1"/>
  <c r="L162" i="11"/>
  <c r="T162" i="11" s="1"/>
  <c r="E162" i="11"/>
  <c r="M162" i="11" s="1"/>
  <c r="U162" i="11" s="1"/>
  <c r="I162" i="11"/>
  <c r="Q162" i="11" s="1"/>
  <c r="Y162" i="11" s="1"/>
  <c r="J162" i="11"/>
  <c r="R162" i="11" s="1"/>
  <c r="Z162" i="11" s="1"/>
  <c r="F162" i="11"/>
  <c r="N162" i="11" s="1"/>
  <c r="V162" i="11" s="1"/>
  <c r="H201" i="12" l="1"/>
  <c r="P201" i="12" s="1"/>
  <c r="X201" i="12" s="1"/>
  <c r="F201" i="12"/>
  <c r="N201" i="12" s="1"/>
  <c r="V201" i="12" s="1"/>
  <c r="E201" i="12"/>
  <c r="M201" i="12" s="1"/>
  <c r="U201" i="12" s="1"/>
  <c r="K201" i="12"/>
  <c r="I201" i="12"/>
  <c r="Q201" i="12" s="1"/>
  <c r="Y201" i="12" s="1"/>
  <c r="J201" i="12"/>
  <c r="R201" i="12" s="1"/>
  <c r="Z201" i="12" s="1"/>
  <c r="G201" i="12"/>
  <c r="O201" i="12" s="1"/>
  <c r="W201" i="12" s="1"/>
  <c r="L201" i="12"/>
  <c r="C203" i="12"/>
  <c r="D202" i="12"/>
  <c r="S200" i="12"/>
  <c r="B200" i="12" s="1"/>
  <c r="T200" i="12"/>
  <c r="AA200" i="12" s="1"/>
  <c r="AD207" i="10"/>
  <c r="AC207" i="10"/>
  <c r="AE207" i="10" s="1"/>
  <c r="L207" i="10" s="1"/>
  <c r="S206" i="10"/>
  <c r="B206" i="10" s="1"/>
  <c r="AF206" i="10"/>
  <c r="T206" i="10" s="1"/>
  <c r="AA206" i="10" s="1"/>
  <c r="AB208" i="10"/>
  <c r="K208" i="10"/>
  <c r="E208" i="10"/>
  <c r="M208" i="10" s="1"/>
  <c r="U208" i="10" s="1"/>
  <c r="F208" i="10"/>
  <c r="N208" i="10" s="1"/>
  <c r="V208" i="10" s="1"/>
  <c r="J208" i="10"/>
  <c r="R208" i="10" s="1"/>
  <c r="Z208" i="10" s="1"/>
  <c r="G208" i="10"/>
  <c r="O208" i="10" s="1"/>
  <c r="W208" i="10" s="1"/>
  <c r="I208" i="10"/>
  <c r="Q208" i="10" s="1"/>
  <c r="Y208" i="10" s="1"/>
  <c r="H208" i="10"/>
  <c r="P208" i="10" s="1"/>
  <c r="X208" i="10" s="1"/>
  <c r="C210" i="10"/>
  <c r="D209" i="10"/>
  <c r="S162" i="11"/>
  <c r="B162" i="11" s="1"/>
  <c r="AA162" i="11"/>
  <c r="E163" i="11"/>
  <c r="M163" i="11" s="1"/>
  <c r="U163" i="11" s="1"/>
  <c r="I163" i="11"/>
  <c r="Q163" i="11" s="1"/>
  <c r="Y163" i="11" s="1"/>
  <c r="F163" i="11"/>
  <c r="N163" i="11" s="1"/>
  <c r="V163" i="11" s="1"/>
  <c r="J163" i="11"/>
  <c r="R163" i="11" s="1"/>
  <c r="Z163" i="11" s="1"/>
  <c r="G163" i="11"/>
  <c r="O163" i="11" s="1"/>
  <c r="W163" i="11" s="1"/>
  <c r="K163" i="11"/>
  <c r="H163" i="11"/>
  <c r="P163" i="11" s="1"/>
  <c r="X163" i="11" s="1"/>
  <c r="L163" i="11"/>
  <c r="T163" i="11" s="1"/>
  <c r="C165" i="11"/>
  <c r="D165" i="11" s="1"/>
  <c r="S201" i="12" l="1"/>
  <c r="B201" i="12" s="1"/>
  <c r="T201" i="12"/>
  <c r="AA201" i="12" s="1"/>
  <c r="F202" i="12"/>
  <c r="N202" i="12" s="1"/>
  <c r="V202" i="12" s="1"/>
  <c r="K202" i="12"/>
  <c r="G202" i="12"/>
  <c r="O202" i="12" s="1"/>
  <c r="W202" i="12" s="1"/>
  <c r="I202" i="12"/>
  <c r="Q202" i="12" s="1"/>
  <c r="Y202" i="12" s="1"/>
  <c r="H202" i="12"/>
  <c r="P202" i="12" s="1"/>
  <c r="X202" i="12" s="1"/>
  <c r="E202" i="12"/>
  <c r="M202" i="12" s="1"/>
  <c r="U202" i="12" s="1"/>
  <c r="J202" i="12"/>
  <c r="R202" i="12" s="1"/>
  <c r="Z202" i="12" s="1"/>
  <c r="L202" i="12"/>
  <c r="C204" i="12"/>
  <c r="D203" i="12"/>
  <c r="C211" i="10"/>
  <c r="D210" i="10"/>
  <c r="S207" i="10"/>
  <c r="B207" i="10" s="1"/>
  <c r="AB209" i="10"/>
  <c r="K209" i="10"/>
  <c r="E209" i="10"/>
  <c r="M209" i="10" s="1"/>
  <c r="U209" i="10" s="1"/>
  <c r="F209" i="10"/>
  <c r="N209" i="10" s="1"/>
  <c r="V209" i="10" s="1"/>
  <c r="J209" i="10"/>
  <c r="R209" i="10" s="1"/>
  <c r="Z209" i="10" s="1"/>
  <c r="G209" i="10"/>
  <c r="O209" i="10" s="1"/>
  <c r="W209" i="10" s="1"/>
  <c r="I209" i="10"/>
  <c r="Q209" i="10" s="1"/>
  <c r="Y209" i="10" s="1"/>
  <c r="H209" i="10"/>
  <c r="P209" i="10" s="1"/>
  <c r="X209" i="10" s="1"/>
  <c r="AC208" i="10"/>
  <c r="AE208" i="10" s="1"/>
  <c r="L208" i="10" s="1"/>
  <c r="AD208" i="10"/>
  <c r="AF207" i="10"/>
  <c r="T207" i="10" s="1"/>
  <c r="AA207" i="10" s="1"/>
  <c r="G164" i="11"/>
  <c r="O164" i="11" s="1"/>
  <c r="W164" i="11" s="1"/>
  <c r="K164" i="11"/>
  <c r="H164" i="11"/>
  <c r="P164" i="11" s="1"/>
  <c r="X164" i="11" s="1"/>
  <c r="L164" i="11"/>
  <c r="T164" i="11" s="1"/>
  <c r="E164" i="11"/>
  <c r="M164" i="11" s="1"/>
  <c r="U164" i="11" s="1"/>
  <c r="I164" i="11"/>
  <c r="Q164" i="11" s="1"/>
  <c r="Y164" i="11" s="1"/>
  <c r="F164" i="11"/>
  <c r="N164" i="11" s="1"/>
  <c r="V164" i="11" s="1"/>
  <c r="J164" i="11"/>
  <c r="R164" i="11" s="1"/>
  <c r="Z164" i="11" s="1"/>
  <c r="C166" i="11"/>
  <c r="D166" i="11" s="1"/>
  <c r="S163" i="11"/>
  <c r="B163" i="11" s="1"/>
  <c r="AA163" i="11"/>
  <c r="AF208" i="10" l="1"/>
  <c r="J203" i="12"/>
  <c r="R203" i="12" s="1"/>
  <c r="Z203" i="12" s="1"/>
  <c r="G203" i="12"/>
  <c r="O203" i="12" s="1"/>
  <c r="W203" i="12" s="1"/>
  <c r="I203" i="12"/>
  <c r="Q203" i="12" s="1"/>
  <c r="Y203" i="12" s="1"/>
  <c r="H203" i="12"/>
  <c r="P203" i="12" s="1"/>
  <c r="X203" i="12" s="1"/>
  <c r="E203" i="12"/>
  <c r="M203" i="12" s="1"/>
  <c r="U203" i="12" s="1"/>
  <c r="K203" i="12"/>
  <c r="F203" i="12"/>
  <c r="N203" i="12" s="1"/>
  <c r="V203" i="12" s="1"/>
  <c r="L203" i="12"/>
  <c r="C205" i="12"/>
  <c r="D204" i="12"/>
  <c r="T202" i="12"/>
  <c r="AA202" i="12" s="1"/>
  <c r="S202" i="12"/>
  <c r="B202" i="12" s="1"/>
  <c r="T208" i="10"/>
  <c r="AA208" i="10" s="1"/>
  <c r="S208" i="10"/>
  <c r="B208" i="10" s="1"/>
  <c r="AD209" i="10"/>
  <c r="AC209" i="10"/>
  <c r="AE209" i="10" s="1"/>
  <c r="L209" i="10" s="1"/>
  <c r="AB210" i="10"/>
  <c r="K210" i="10"/>
  <c r="E210" i="10"/>
  <c r="M210" i="10" s="1"/>
  <c r="U210" i="10" s="1"/>
  <c r="J210" i="10"/>
  <c r="R210" i="10" s="1"/>
  <c r="Z210" i="10" s="1"/>
  <c r="F210" i="10"/>
  <c r="N210" i="10" s="1"/>
  <c r="V210" i="10" s="1"/>
  <c r="G210" i="10"/>
  <c r="O210" i="10" s="1"/>
  <c r="W210" i="10" s="1"/>
  <c r="I210" i="10"/>
  <c r="Q210" i="10" s="1"/>
  <c r="Y210" i="10" s="1"/>
  <c r="H210" i="10"/>
  <c r="P210" i="10" s="1"/>
  <c r="X210" i="10" s="1"/>
  <c r="C212" i="10"/>
  <c r="D211" i="10"/>
  <c r="C167" i="11"/>
  <c r="D167" i="11" s="1"/>
  <c r="S164" i="11"/>
  <c r="B164" i="11" s="1"/>
  <c r="AA164" i="11"/>
  <c r="E165" i="11"/>
  <c r="M165" i="11" s="1"/>
  <c r="U165" i="11" s="1"/>
  <c r="I165" i="11"/>
  <c r="Q165" i="11" s="1"/>
  <c r="Y165" i="11" s="1"/>
  <c r="F165" i="11"/>
  <c r="N165" i="11" s="1"/>
  <c r="V165" i="11" s="1"/>
  <c r="J165" i="11"/>
  <c r="R165" i="11" s="1"/>
  <c r="Z165" i="11" s="1"/>
  <c r="G165" i="11"/>
  <c r="O165" i="11" s="1"/>
  <c r="W165" i="11" s="1"/>
  <c r="K165" i="11"/>
  <c r="L165" i="11"/>
  <c r="T165" i="11" s="1"/>
  <c r="H165" i="11"/>
  <c r="P165" i="11" s="1"/>
  <c r="X165" i="11" s="1"/>
  <c r="T203" i="12" l="1"/>
  <c r="AA203" i="12" s="1"/>
  <c r="S203" i="12"/>
  <c r="B203" i="12" s="1"/>
  <c r="J204" i="12"/>
  <c r="R204" i="12" s="1"/>
  <c r="Z204" i="12" s="1"/>
  <c r="H204" i="12"/>
  <c r="P204" i="12" s="1"/>
  <c r="X204" i="12" s="1"/>
  <c r="G204" i="12"/>
  <c r="O204" i="12" s="1"/>
  <c r="W204" i="12" s="1"/>
  <c r="E204" i="12"/>
  <c r="M204" i="12" s="1"/>
  <c r="U204" i="12" s="1"/>
  <c r="I204" i="12"/>
  <c r="Q204" i="12" s="1"/>
  <c r="Y204" i="12" s="1"/>
  <c r="F204" i="12"/>
  <c r="N204" i="12" s="1"/>
  <c r="V204" i="12" s="1"/>
  <c r="K204" i="12"/>
  <c r="L204" i="12"/>
  <c r="C206" i="12"/>
  <c r="D205" i="12"/>
  <c r="AB211" i="10"/>
  <c r="K211" i="10"/>
  <c r="E211" i="10"/>
  <c r="M211" i="10" s="1"/>
  <c r="U211" i="10" s="1"/>
  <c r="F211" i="10"/>
  <c r="N211" i="10" s="1"/>
  <c r="V211" i="10" s="1"/>
  <c r="J211" i="10"/>
  <c r="R211" i="10" s="1"/>
  <c r="Z211" i="10" s="1"/>
  <c r="I211" i="10"/>
  <c r="Q211" i="10" s="1"/>
  <c r="Y211" i="10" s="1"/>
  <c r="G211" i="10"/>
  <c r="O211" i="10" s="1"/>
  <c r="W211" i="10" s="1"/>
  <c r="H211" i="10"/>
  <c r="P211" i="10" s="1"/>
  <c r="X211" i="10" s="1"/>
  <c r="C213" i="10"/>
  <c r="D212" i="10"/>
  <c r="AC210" i="10"/>
  <c r="AE210" i="10" s="1"/>
  <c r="L210" i="10" s="1"/>
  <c r="AD210" i="10"/>
  <c r="S209" i="10"/>
  <c r="B209" i="10" s="1"/>
  <c r="AF209" i="10"/>
  <c r="T209" i="10" s="1"/>
  <c r="AA209" i="10" s="1"/>
  <c r="S165" i="11"/>
  <c r="B165" i="11" s="1"/>
  <c r="AA165" i="11"/>
  <c r="C168" i="11"/>
  <c r="D168" i="11" s="1"/>
  <c r="G166" i="11"/>
  <c r="O166" i="11" s="1"/>
  <c r="W166" i="11" s="1"/>
  <c r="K166" i="11"/>
  <c r="H166" i="11"/>
  <c r="P166" i="11" s="1"/>
  <c r="X166" i="11" s="1"/>
  <c r="L166" i="11"/>
  <c r="T166" i="11" s="1"/>
  <c r="E166" i="11"/>
  <c r="M166" i="11" s="1"/>
  <c r="U166" i="11" s="1"/>
  <c r="I166" i="11"/>
  <c r="Q166" i="11" s="1"/>
  <c r="Y166" i="11" s="1"/>
  <c r="F166" i="11"/>
  <c r="N166" i="11" s="1"/>
  <c r="V166" i="11" s="1"/>
  <c r="J166" i="11"/>
  <c r="R166" i="11" s="1"/>
  <c r="Z166" i="11" s="1"/>
  <c r="AF210" i="10" l="1"/>
  <c r="T210" i="10" s="1"/>
  <c r="AA210" i="10" s="1"/>
  <c r="H205" i="12"/>
  <c r="P205" i="12" s="1"/>
  <c r="X205" i="12" s="1"/>
  <c r="F205" i="12"/>
  <c r="N205" i="12" s="1"/>
  <c r="V205" i="12" s="1"/>
  <c r="I205" i="12"/>
  <c r="Q205" i="12" s="1"/>
  <c r="Y205" i="12" s="1"/>
  <c r="K205" i="12"/>
  <c r="G205" i="12"/>
  <c r="O205" i="12" s="1"/>
  <c r="W205" i="12" s="1"/>
  <c r="J205" i="12"/>
  <c r="R205" i="12" s="1"/>
  <c r="Z205" i="12" s="1"/>
  <c r="E205" i="12"/>
  <c r="M205" i="12" s="1"/>
  <c r="U205" i="12" s="1"/>
  <c r="L205" i="12"/>
  <c r="S204" i="12"/>
  <c r="B204" i="12" s="1"/>
  <c r="T204" i="12"/>
  <c r="AA204" i="12" s="1"/>
  <c r="C207" i="12"/>
  <c r="D206" i="12"/>
  <c r="S210" i="10"/>
  <c r="B210" i="10" s="1"/>
  <c r="AB212" i="10"/>
  <c r="K212" i="10"/>
  <c r="E212" i="10"/>
  <c r="M212" i="10" s="1"/>
  <c r="U212" i="10" s="1"/>
  <c r="J212" i="10"/>
  <c r="R212" i="10" s="1"/>
  <c r="Z212" i="10" s="1"/>
  <c r="F212" i="10"/>
  <c r="N212" i="10" s="1"/>
  <c r="V212" i="10" s="1"/>
  <c r="I212" i="10"/>
  <c r="Q212" i="10" s="1"/>
  <c r="Y212" i="10" s="1"/>
  <c r="G212" i="10"/>
  <c r="O212" i="10" s="1"/>
  <c r="W212" i="10" s="1"/>
  <c r="H212" i="10"/>
  <c r="P212" i="10" s="1"/>
  <c r="X212" i="10" s="1"/>
  <c r="C214" i="10"/>
  <c r="D213" i="10"/>
  <c r="AC211" i="10"/>
  <c r="AE211" i="10" s="1"/>
  <c r="L211" i="10" s="1"/>
  <c r="AD211" i="10"/>
  <c r="S166" i="11"/>
  <c r="B166" i="11" s="1"/>
  <c r="AA166" i="11"/>
  <c r="E167" i="11"/>
  <c r="M167" i="11" s="1"/>
  <c r="U167" i="11" s="1"/>
  <c r="I167" i="11"/>
  <c r="Q167" i="11" s="1"/>
  <c r="Y167" i="11" s="1"/>
  <c r="F167" i="11"/>
  <c r="N167" i="11" s="1"/>
  <c r="V167" i="11" s="1"/>
  <c r="J167" i="11"/>
  <c r="R167" i="11" s="1"/>
  <c r="Z167" i="11" s="1"/>
  <c r="G167" i="11"/>
  <c r="O167" i="11" s="1"/>
  <c r="W167" i="11" s="1"/>
  <c r="K167" i="11"/>
  <c r="H167" i="11"/>
  <c r="P167" i="11" s="1"/>
  <c r="X167" i="11" s="1"/>
  <c r="L167" i="11"/>
  <c r="T167" i="11" s="1"/>
  <c r="C169" i="11"/>
  <c r="D169" i="11" s="1"/>
  <c r="AF211" i="10" l="1"/>
  <c r="S205" i="12"/>
  <c r="B205" i="12" s="1"/>
  <c r="T205" i="12"/>
  <c r="AA205" i="12" s="1"/>
  <c r="F206" i="12"/>
  <c r="N206" i="12" s="1"/>
  <c r="V206" i="12" s="1"/>
  <c r="I206" i="12"/>
  <c r="Q206" i="12" s="1"/>
  <c r="Y206" i="12" s="1"/>
  <c r="G206" i="12"/>
  <c r="O206" i="12" s="1"/>
  <c r="W206" i="12" s="1"/>
  <c r="H206" i="12"/>
  <c r="P206" i="12" s="1"/>
  <c r="X206" i="12" s="1"/>
  <c r="E206" i="12"/>
  <c r="M206" i="12" s="1"/>
  <c r="U206" i="12" s="1"/>
  <c r="K206" i="12"/>
  <c r="J206" i="12"/>
  <c r="R206" i="12" s="1"/>
  <c r="Z206" i="12" s="1"/>
  <c r="L206" i="12"/>
  <c r="C208" i="12"/>
  <c r="D207" i="12"/>
  <c r="AD212" i="10"/>
  <c r="AC212" i="10"/>
  <c r="AE212" i="10" s="1"/>
  <c r="L212" i="10" s="1"/>
  <c r="AB213" i="10"/>
  <c r="K213" i="10"/>
  <c r="E213" i="10"/>
  <c r="M213" i="10" s="1"/>
  <c r="U213" i="10" s="1"/>
  <c r="J213" i="10"/>
  <c r="R213" i="10" s="1"/>
  <c r="Z213" i="10" s="1"/>
  <c r="F213" i="10"/>
  <c r="N213" i="10" s="1"/>
  <c r="V213" i="10" s="1"/>
  <c r="G213" i="10"/>
  <c r="O213" i="10" s="1"/>
  <c r="W213" i="10" s="1"/>
  <c r="I213" i="10"/>
  <c r="Q213" i="10" s="1"/>
  <c r="Y213" i="10" s="1"/>
  <c r="H213" i="10"/>
  <c r="P213" i="10" s="1"/>
  <c r="X213" i="10" s="1"/>
  <c r="T211" i="10"/>
  <c r="AA211" i="10" s="1"/>
  <c r="S211" i="10"/>
  <c r="B211" i="10" s="1"/>
  <c r="C215" i="10"/>
  <c r="D214" i="10"/>
  <c r="S167" i="11"/>
  <c r="B167" i="11" s="1"/>
  <c r="AA167" i="11"/>
  <c r="C170" i="11"/>
  <c r="D170" i="11" s="1"/>
  <c r="G168" i="11"/>
  <c r="O168" i="11" s="1"/>
  <c r="W168" i="11" s="1"/>
  <c r="K168" i="11"/>
  <c r="H168" i="11"/>
  <c r="P168" i="11" s="1"/>
  <c r="X168" i="11" s="1"/>
  <c r="L168" i="11"/>
  <c r="T168" i="11" s="1"/>
  <c r="E168" i="11"/>
  <c r="M168" i="11" s="1"/>
  <c r="U168" i="11" s="1"/>
  <c r="I168" i="11"/>
  <c r="Q168" i="11" s="1"/>
  <c r="Y168" i="11" s="1"/>
  <c r="F168" i="11"/>
  <c r="N168" i="11" s="1"/>
  <c r="V168" i="11" s="1"/>
  <c r="J168" i="11"/>
  <c r="R168" i="11" s="1"/>
  <c r="Z168" i="11" s="1"/>
  <c r="C209" i="12" l="1"/>
  <c r="D208" i="12"/>
  <c r="T206" i="12"/>
  <c r="AA206" i="12" s="1"/>
  <c r="S206" i="12"/>
  <c r="B206" i="12" s="1"/>
  <c r="J207" i="12"/>
  <c r="R207" i="12" s="1"/>
  <c r="Z207" i="12" s="1"/>
  <c r="I207" i="12"/>
  <c r="Q207" i="12" s="1"/>
  <c r="Y207" i="12" s="1"/>
  <c r="E207" i="12"/>
  <c r="M207" i="12" s="1"/>
  <c r="U207" i="12" s="1"/>
  <c r="G207" i="12"/>
  <c r="O207" i="12" s="1"/>
  <c r="W207" i="12" s="1"/>
  <c r="K207" i="12"/>
  <c r="H207" i="12"/>
  <c r="P207" i="12" s="1"/>
  <c r="X207" i="12" s="1"/>
  <c r="F207" i="12"/>
  <c r="N207" i="12" s="1"/>
  <c r="V207" i="12" s="1"/>
  <c r="L207" i="12"/>
  <c r="AB214" i="10"/>
  <c r="E214" i="10"/>
  <c r="M214" i="10" s="1"/>
  <c r="U214" i="10" s="1"/>
  <c r="K214" i="10"/>
  <c r="F214" i="10"/>
  <c r="N214" i="10" s="1"/>
  <c r="V214" i="10" s="1"/>
  <c r="J214" i="10"/>
  <c r="R214" i="10" s="1"/>
  <c r="Z214" i="10" s="1"/>
  <c r="I214" i="10"/>
  <c r="Q214" i="10" s="1"/>
  <c r="Y214" i="10" s="1"/>
  <c r="G214" i="10"/>
  <c r="O214" i="10" s="1"/>
  <c r="W214" i="10" s="1"/>
  <c r="H214" i="10"/>
  <c r="P214" i="10" s="1"/>
  <c r="X214" i="10" s="1"/>
  <c r="AD213" i="10"/>
  <c r="AC213" i="10"/>
  <c r="AE213" i="10" s="1"/>
  <c r="L213" i="10" s="1"/>
  <c r="S212" i="10"/>
  <c r="B212" i="10" s="1"/>
  <c r="C216" i="10"/>
  <c r="D215" i="10"/>
  <c r="AF212" i="10"/>
  <c r="T212" i="10" s="1"/>
  <c r="AA212" i="10" s="1"/>
  <c r="S168" i="11"/>
  <c r="B168" i="11" s="1"/>
  <c r="AA168" i="11"/>
  <c r="E169" i="11"/>
  <c r="M169" i="11" s="1"/>
  <c r="U169" i="11" s="1"/>
  <c r="I169" i="11"/>
  <c r="Q169" i="11" s="1"/>
  <c r="Y169" i="11" s="1"/>
  <c r="F169" i="11"/>
  <c r="N169" i="11" s="1"/>
  <c r="V169" i="11" s="1"/>
  <c r="J169" i="11"/>
  <c r="R169" i="11" s="1"/>
  <c r="Z169" i="11" s="1"/>
  <c r="G169" i="11"/>
  <c r="O169" i="11" s="1"/>
  <c r="W169" i="11" s="1"/>
  <c r="K169" i="11"/>
  <c r="H169" i="11"/>
  <c r="P169" i="11" s="1"/>
  <c r="X169" i="11" s="1"/>
  <c r="L169" i="11"/>
  <c r="T169" i="11" s="1"/>
  <c r="C171" i="11"/>
  <c r="D171" i="11" s="1"/>
  <c r="T207" i="12" l="1"/>
  <c r="AA207" i="12" s="1"/>
  <c r="S207" i="12"/>
  <c r="B207" i="12" s="1"/>
  <c r="J208" i="12"/>
  <c r="R208" i="12" s="1"/>
  <c r="Z208" i="12" s="1"/>
  <c r="H208" i="12"/>
  <c r="P208" i="12" s="1"/>
  <c r="X208" i="12" s="1"/>
  <c r="E208" i="12"/>
  <c r="M208" i="12" s="1"/>
  <c r="U208" i="12" s="1"/>
  <c r="K208" i="12"/>
  <c r="G208" i="12"/>
  <c r="O208" i="12" s="1"/>
  <c r="W208" i="12" s="1"/>
  <c r="F208" i="12"/>
  <c r="N208" i="12" s="1"/>
  <c r="V208" i="12" s="1"/>
  <c r="I208" i="12"/>
  <c r="Q208" i="12" s="1"/>
  <c r="Y208" i="12" s="1"/>
  <c r="L208" i="12"/>
  <c r="C210" i="12"/>
  <c r="D209" i="12"/>
  <c r="AB215" i="10"/>
  <c r="E215" i="10"/>
  <c r="M215" i="10" s="1"/>
  <c r="U215" i="10" s="1"/>
  <c r="K215" i="10"/>
  <c r="J215" i="10"/>
  <c r="R215" i="10" s="1"/>
  <c r="Z215" i="10" s="1"/>
  <c r="F215" i="10"/>
  <c r="N215" i="10" s="1"/>
  <c r="V215" i="10" s="1"/>
  <c r="G215" i="10"/>
  <c r="O215" i="10" s="1"/>
  <c r="W215" i="10" s="1"/>
  <c r="I215" i="10"/>
  <c r="Q215" i="10" s="1"/>
  <c r="Y215" i="10" s="1"/>
  <c r="H215" i="10"/>
  <c r="P215" i="10" s="1"/>
  <c r="X215" i="10" s="1"/>
  <c r="S213" i="10"/>
  <c r="B213" i="10" s="1"/>
  <c r="C217" i="10"/>
  <c r="D216" i="10"/>
  <c r="AF213" i="10"/>
  <c r="T213" i="10" s="1"/>
  <c r="AA213" i="10" s="1"/>
  <c r="AD214" i="10"/>
  <c r="AC214" i="10"/>
  <c r="AE214" i="10" s="1"/>
  <c r="L214" i="10" s="1"/>
  <c r="G170" i="11"/>
  <c r="O170" i="11" s="1"/>
  <c r="W170" i="11" s="1"/>
  <c r="K170" i="11"/>
  <c r="H170" i="11"/>
  <c r="P170" i="11" s="1"/>
  <c r="X170" i="11" s="1"/>
  <c r="L170" i="11"/>
  <c r="T170" i="11" s="1"/>
  <c r="E170" i="11"/>
  <c r="M170" i="11" s="1"/>
  <c r="U170" i="11" s="1"/>
  <c r="I170" i="11"/>
  <c r="Q170" i="11" s="1"/>
  <c r="Y170" i="11" s="1"/>
  <c r="J170" i="11"/>
  <c r="R170" i="11" s="1"/>
  <c r="Z170" i="11" s="1"/>
  <c r="F170" i="11"/>
  <c r="N170" i="11" s="1"/>
  <c r="V170" i="11" s="1"/>
  <c r="C172" i="11"/>
  <c r="D172" i="11" s="1"/>
  <c r="S169" i="11"/>
  <c r="B169" i="11" s="1"/>
  <c r="AA169" i="11"/>
  <c r="C211" i="12" l="1"/>
  <c r="D210" i="12"/>
  <c r="S208" i="12"/>
  <c r="B208" i="12" s="1"/>
  <c r="T208" i="12"/>
  <c r="AA208" i="12" s="1"/>
  <c r="H209" i="12"/>
  <c r="P209" i="12" s="1"/>
  <c r="X209" i="12" s="1"/>
  <c r="F209" i="12"/>
  <c r="N209" i="12" s="1"/>
  <c r="V209" i="12" s="1"/>
  <c r="K209" i="12"/>
  <c r="E209" i="12"/>
  <c r="M209" i="12" s="1"/>
  <c r="U209" i="12" s="1"/>
  <c r="G209" i="12"/>
  <c r="O209" i="12" s="1"/>
  <c r="W209" i="12" s="1"/>
  <c r="I209" i="12"/>
  <c r="Q209" i="12" s="1"/>
  <c r="Y209" i="12" s="1"/>
  <c r="J209" i="12"/>
  <c r="R209" i="12" s="1"/>
  <c r="Z209" i="12" s="1"/>
  <c r="L209" i="12"/>
  <c r="AB216" i="10"/>
  <c r="E216" i="10"/>
  <c r="M216" i="10" s="1"/>
  <c r="U216" i="10" s="1"/>
  <c r="K216" i="10"/>
  <c r="J216" i="10"/>
  <c r="R216" i="10" s="1"/>
  <c r="Z216" i="10" s="1"/>
  <c r="F216" i="10"/>
  <c r="N216" i="10" s="1"/>
  <c r="V216" i="10" s="1"/>
  <c r="G216" i="10"/>
  <c r="O216" i="10" s="1"/>
  <c r="W216" i="10" s="1"/>
  <c r="I216" i="10"/>
  <c r="Q216" i="10" s="1"/>
  <c r="Y216" i="10" s="1"/>
  <c r="H216" i="10"/>
  <c r="P216" i="10" s="1"/>
  <c r="X216" i="10" s="1"/>
  <c r="C218" i="10"/>
  <c r="D217" i="10"/>
  <c r="S214" i="10"/>
  <c r="B214" i="10" s="1"/>
  <c r="AF214" i="10"/>
  <c r="T214" i="10" s="1"/>
  <c r="AA214" i="10" s="1"/>
  <c r="AD215" i="10"/>
  <c r="AC215" i="10"/>
  <c r="AE215" i="10" s="1"/>
  <c r="L215" i="10" s="1"/>
  <c r="C173" i="11"/>
  <c r="D173" i="11" s="1"/>
  <c r="S170" i="11"/>
  <c r="B170" i="11" s="1"/>
  <c r="AA170" i="11"/>
  <c r="E171" i="11"/>
  <c r="M171" i="11" s="1"/>
  <c r="U171" i="11" s="1"/>
  <c r="I171" i="11"/>
  <c r="Q171" i="11" s="1"/>
  <c r="Y171" i="11" s="1"/>
  <c r="F171" i="11"/>
  <c r="N171" i="11" s="1"/>
  <c r="V171" i="11" s="1"/>
  <c r="J171" i="11"/>
  <c r="R171" i="11" s="1"/>
  <c r="Z171" i="11" s="1"/>
  <c r="G171" i="11"/>
  <c r="O171" i="11" s="1"/>
  <c r="W171" i="11" s="1"/>
  <c r="K171" i="11"/>
  <c r="H171" i="11"/>
  <c r="P171" i="11" s="1"/>
  <c r="X171" i="11" s="1"/>
  <c r="L171" i="11"/>
  <c r="T171" i="11" s="1"/>
  <c r="S209" i="12" l="1"/>
  <c r="B209" i="12" s="1"/>
  <c r="T209" i="12"/>
  <c r="AA209" i="12" s="1"/>
  <c r="F210" i="12"/>
  <c r="N210" i="12" s="1"/>
  <c r="V210" i="12" s="1"/>
  <c r="G210" i="12"/>
  <c r="O210" i="12" s="1"/>
  <c r="W210" i="12" s="1"/>
  <c r="K210" i="12"/>
  <c r="I210" i="12"/>
  <c r="Q210" i="12" s="1"/>
  <c r="Y210" i="12" s="1"/>
  <c r="E210" i="12"/>
  <c r="M210" i="12" s="1"/>
  <c r="U210" i="12" s="1"/>
  <c r="J210" i="12"/>
  <c r="R210" i="12" s="1"/>
  <c r="Z210" i="12" s="1"/>
  <c r="H210" i="12"/>
  <c r="P210" i="12" s="1"/>
  <c r="X210" i="12" s="1"/>
  <c r="L210" i="12"/>
  <c r="C212" i="12"/>
  <c r="D211" i="12"/>
  <c r="S215" i="10"/>
  <c r="B215" i="10" s="1"/>
  <c r="AF215" i="10"/>
  <c r="T215" i="10" s="1"/>
  <c r="AA215" i="10" s="1"/>
  <c r="AB217" i="10"/>
  <c r="E217" i="10"/>
  <c r="M217" i="10" s="1"/>
  <c r="U217" i="10" s="1"/>
  <c r="K217" i="10"/>
  <c r="F217" i="10"/>
  <c r="N217" i="10" s="1"/>
  <c r="V217" i="10" s="1"/>
  <c r="J217" i="10"/>
  <c r="R217" i="10" s="1"/>
  <c r="Z217" i="10" s="1"/>
  <c r="I217" i="10"/>
  <c r="Q217" i="10" s="1"/>
  <c r="Y217" i="10" s="1"/>
  <c r="G217" i="10"/>
  <c r="O217" i="10" s="1"/>
  <c r="W217" i="10" s="1"/>
  <c r="H217" i="10"/>
  <c r="P217" i="10" s="1"/>
  <c r="X217" i="10" s="1"/>
  <c r="C219" i="10"/>
  <c r="D218" i="10"/>
  <c r="AC216" i="10"/>
  <c r="AE216" i="10" s="1"/>
  <c r="L216" i="10" s="1"/>
  <c r="AD216" i="10"/>
  <c r="S171" i="11"/>
  <c r="B171" i="11" s="1"/>
  <c r="AA171" i="11"/>
  <c r="C174" i="11"/>
  <c r="D174" i="11" s="1"/>
  <c r="G172" i="11"/>
  <c r="O172" i="11" s="1"/>
  <c r="W172" i="11" s="1"/>
  <c r="K172" i="11"/>
  <c r="H172" i="11"/>
  <c r="P172" i="11" s="1"/>
  <c r="X172" i="11" s="1"/>
  <c r="L172" i="11"/>
  <c r="T172" i="11" s="1"/>
  <c r="E172" i="11"/>
  <c r="M172" i="11" s="1"/>
  <c r="U172" i="11" s="1"/>
  <c r="I172" i="11"/>
  <c r="Q172" i="11" s="1"/>
  <c r="Y172" i="11" s="1"/>
  <c r="F172" i="11"/>
  <c r="N172" i="11" s="1"/>
  <c r="V172" i="11" s="1"/>
  <c r="J172" i="11"/>
  <c r="R172" i="11" s="1"/>
  <c r="Z172" i="11" s="1"/>
  <c r="AF216" i="10" l="1"/>
  <c r="T216" i="10" s="1"/>
  <c r="AA216" i="10" s="1"/>
  <c r="J211" i="12"/>
  <c r="R211" i="12" s="1"/>
  <c r="Z211" i="12" s="1"/>
  <c r="G211" i="12"/>
  <c r="O211" i="12" s="1"/>
  <c r="W211" i="12" s="1"/>
  <c r="E211" i="12"/>
  <c r="M211" i="12" s="1"/>
  <c r="U211" i="12" s="1"/>
  <c r="K211" i="12"/>
  <c r="F211" i="12"/>
  <c r="N211" i="12" s="1"/>
  <c r="V211" i="12" s="1"/>
  <c r="I211" i="12"/>
  <c r="Q211" i="12" s="1"/>
  <c r="Y211" i="12" s="1"/>
  <c r="H211" i="12"/>
  <c r="P211" i="12" s="1"/>
  <c r="X211" i="12" s="1"/>
  <c r="L211" i="12"/>
  <c r="C213" i="12"/>
  <c r="D212" i="12"/>
  <c r="T210" i="12"/>
  <c r="AA210" i="12" s="1"/>
  <c r="S210" i="12"/>
  <c r="B210" i="12" s="1"/>
  <c r="S216" i="10"/>
  <c r="B216" i="10" s="1"/>
  <c r="AD217" i="10"/>
  <c r="AC217" i="10"/>
  <c r="AE217" i="10" s="1"/>
  <c r="L217" i="10" s="1"/>
  <c r="AB218" i="10"/>
  <c r="K218" i="10"/>
  <c r="E218" i="10"/>
  <c r="M218" i="10" s="1"/>
  <c r="U218" i="10" s="1"/>
  <c r="J218" i="10"/>
  <c r="R218" i="10" s="1"/>
  <c r="Z218" i="10" s="1"/>
  <c r="F218" i="10"/>
  <c r="N218" i="10" s="1"/>
  <c r="V218" i="10" s="1"/>
  <c r="I218" i="10"/>
  <c r="Q218" i="10" s="1"/>
  <c r="Y218" i="10" s="1"/>
  <c r="G218" i="10"/>
  <c r="O218" i="10" s="1"/>
  <c r="W218" i="10" s="1"/>
  <c r="H218" i="10"/>
  <c r="P218" i="10" s="1"/>
  <c r="X218" i="10" s="1"/>
  <c r="C220" i="10"/>
  <c r="D219" i="10"/>
  <c r="S172" i="11"/>
  <c r="B172" i="11" s="1"/>
  <c r="AA172" i="11"/>
  <c r="E173" i="11"/>
  <c r="M173" i="11" s="1"/>
  <c r="U173" i="11" s="1"/>
  <c r="I173" i="11"/>
  <c r="Q173" i="11" s="1"/>
  <c r="Y173" i="11" s="1"/>
  <c r="F173" i="11"/>
  <c r="N173" i="11" s="1"/>
  <c r="V173" i="11" s="1"/>
  <c r="J173" i="11"/>
  <c r="R173" i="11" s="1"/>
  <c r="Z173" i="11" s="1"/>
  <c r="G173" i="11"/>
  <c r="O173" i="11" s="1"/>
  <c r="W173" i="11" s="1"/>
  <c r="K173" i="11"/>
  <c r="L173" i="11"/>
  <c r="T173" i="11" s="1"/>
  <c r="H173" i="11"/>
  <c r="P173" i="11" s="1"/>
  <c r="X173" i="11" s="1"/>
  <c r="C175" i="11"/>
  <c r="D175" i="11" s="1"/>
  <c r="T211" i="12" l="1"/>
  <c r="AA211" i="12" s="1"/>
  <c r="S211" i="12"/>
  <c r="B211" i="12" s="1"/>
  <c r="J212" i="12"/>
  <c r="R212" i="12" s="1"/>
  <c r="Z212" i="12" s="1"/>
  <c r="H212" i="12"/>
  <c r="P212" i="12" s="1"/>
  <c r="X212" i="12" s="1"/>
  <c r="G212" i="12"/>
  <c r="O212" i="12" s="1"/>
  <c r="W212" i="12" s="1"/>
  <c r="K212" i="12"/>
  <c r="E212" i="12"/>
  <c r="M212" i="12" s="1"/>
  <c r="U212" i="12" s="1"/>
  <c r="I212" i="12"/>
  <c r="Q212" i="12" s="1"/>
  <c r="Y212" i="12" s="1"/>
  <c r="F212" i="12"/>
  <c r="N212" i="12" s="1"/>
  <c r="V212" i="12" s="1"/>
  <c r="L212" i="12"/>
  <c r="C214" i="12"/>
  <c r="D213" i="12"/>
  <c r="C221" i="10"/>
  <c r="D220" i="10"/>
  <c r="AD218" i="10"/>
  <c r="AC218" i="10"/>
  <c r="AE218" i="10" s="1"/>
  <c r="L218" i="10" s="1"/>
  <c r="S217" i="10"/>
  <c r="B217" i="10" s="1"/>
  <c r="AF217" i="10"/>
  <c r="T217" i="10" s="1"/>
  <c r="AA217" i="10" s="1"/>
  <c r="AB219" i="10"/>
  <c r="K219" i="10"/>
  <c r="E219" i="10"/>
  <c r="M219" i="10" s="1"/>
  <c r="U219" i="10" s="1"/>
  <c r="J219" i="10"/>
  <c r="R219" i="10" s="1"/>
  <c r="Z219" i="10" s="1"/>
  <c r="F219" i="10"/>
  <c r="N219" i="10" s="1"/>
  <c r="V219" i="10" s="1"/>
  <c r="G219" i="10"/>
  <c r="O219" i="10" s="1"/>
  <c r="W219" i="10" s="1"/>
  <c r="I219" i="10"/>
  <c r="Q219" i="10" s="1"/>
  <c r="Y219" i="10" s="1"/>
  <c r="H219" i="10"/>
  <c r="P219" i="10" s="1"/>
  <c r="X219" i="10" s="1"/>
  <c r="C176" i="11"/>
  <c r="D176" i="11" s="1"/>
  <c r="G174" i="11"/>
  <c r="O174" i="11" s="1"/>
  <c r="W174" i="11" s="1"/>
  <c r="K174" i="11"/>
  <c r="H174" i="11"/>
  <c r="P174" i="11" s="1"/>
  <c r="X174" i="11" s="1"/>
  <c r="L174" i="11"/>
  <c r="T174" i="11" s="1"/>
  <c r="E174" i="11"/>
  <c r="M174" i="11" s="1"/>
  <c r="U174" i="11" s="1"/>
  <c r="I174" i="11"/>
  <c r="Q174" i="11" s="1"/>
  <c r="Y174" i="11" s="1"/>
  <c r="F174" i="11"/>
  <c r="N174" i="11" s="1"/>
  <c r="V174" i="11" s="1"/>
  <c r="J174" i="11"/>
  <c r="R174" i="11" s="1"/>
  <c r="Z174" i="11" s="1"/>
  <c r="S173" i="11"/>
  <c r="B173" i="11" s="1"/>
  <c r="AA173" i="11"/>
  <c r="H213" i="12" l="1"/>
  <c r="P213" i="12" s="1"/>
  <c r="X213" i="12" s="1"/>
  <c r="F213" i="12"/>
  <c r="N213" i="12" s="1"/>
  <c r="V213" i="12" s="1"/>
  <c r="I213" i="12"/>
  <c r="Q213" i="12" s="1"/>
  <c r="Y213" i="12" s="1"/>
  <c r="E213" i="12"/>
  <c r="M213" i="12" s="1"/>
  <c r="U213" i="12" s="1"/>
  <c r="K213" i="12"/>
  <c r="G213" i="12"/>
  <c r="O213" i="12" s="1"/>
  <c r="W213" i="12" s="1"/>
  <c r="J213" i="12"/>
  <c r="R213" i="12" s="1"/>
  <c r="Z213" i="12" s="1"/>
  <c r="L213" i="12"/>
  <c r="C215" i="12"/>
  <c r="D214" i="12"/>
  <c r="S212" i="12"/>
  <c r="B212" i="12" s="1"/>
  <c r="T212" i="12"/>
  <c r="AA212" i="12" s="1"/>
  <c r="S218" i="10"/>
  <c r="B218" i="10" s="1"/>
  <c r="AF218" i="10"/>
  <c r="T218" i="10" s="1"/>
  <c r="AA218" i="10" s="1"/>
  <c r="AC219" i="10"/>
  <c r="AE219" i="10" s="1"/>
  <c r="L219" i="10" s="1"/>
  <c r="AD219" i="10"/>
  <c r="AB220" i="10"/>
  <c r="E220" i="10"/>
  <c r="M220" i="10" s="1"/>
  <c r="U220" i="10" s="1"/>
  <c r="K220" i="10"/>
  <c r="F220" i="10"/>
  <c r="N220" i="10" s="1"/>
  <c r="V220" i="10" s="1"/>
  <c r="J220" i="10"/>
  <c r="R220" i="10" s="1"/>
  <c r="Z220" i="10" s="1"/>
  <c r="G220" i="10"/>
  <c r="O220" i="10" s="1"/>
  <c r="W220" i="10" s="1"/>
  <c r="I220" i="10"/>
  <c r="Q220" i="10" s="1"/>
  <c r="Y220" i="10" s="1"/>
  <c r="H220" i="10"/>
  <c r="P220" i="10" s="1"/>
  <c r="X220" i="10" s="1"/>
  <c r="C222" i="10"/>
  <c r="D221" i="10"/>
  <c r="S174" i="11"/>
  <c r="B174" i="11" s="1"/>
  <c r="AA174" i="11"/>
  <c r="E175" i="11"/>
  <c r="M175" i="11" s="1"/>
  <c r="U175" i="11" s="1"/>
  <c r="I175" i="11"/>
  <c r="Q175" i="11" s="1"/>
  <c r="Y175" i="11" s="1"/>
  <c r="F175" i="11"/>
  <c r="N175" i="11" s="1"/>
  <c r="V175" i="11" s="1"/>
  <c r="J175" i="11"/>
  <c r="R175" i="11" s="1"/>
  <c r="Z175" i="11" s="1"/>
  <c r="G175" i="11"/>
  <c r="O175" i="11" s="1"/>
  <c r="W175" i="11" s="1"/>
  <c r="K175" i="11"/>
  <c r="H175" i="11"/>
  <c r="P175" i="11" s="1"/>
  <c r="X175" i="11" s="1"/>
  <c r="L175" i="11"/>
  <c r="T175" i="11" s="1"/>
  <c r="C177" i="11"/>
  <c r="D177" i="11" s="1"/>
  <c r="AF219" i="10" l="1"/>
  <c r="T219" i="10" s="1"/>
  <c r="AA219" i="10" s="1"/>
  <c r="S213" i="12"/>
  <c r="B213" i="12" s="1"/>
  <c r="T213" i="12"/>
  <c r="AA213" i="12" s="1"/>
  <c r="F214" i="12"/>
  <c r="N214" i="12" s="1"/>
  <c r="V214" i="12" s="1"/>
  <c r="I214" i="12"/>
  <c r="Q214" i="12" s="1"/>
  <c r="Y214" i="12" s="1"/>
  <c r="K214" i="12"/>
  <c r="E214" i="12"/>
  <c r="M214" i="12" s="1"/>
  <c r="U214" i="12" s="1"/>
  <c r="H214" i="12"/>
  <c r="P214" i="12" s="1"/>
  <c r="X214" i="12" s="1"/>
  <c r="J214" i="12"/>
  <c r="R214" i="12" s="1"/>
  <c r="Z214" i="12" s="1"/>
  <c r="G214" i="12"/>
  <c r="O214" i="12" s="1"/>
  <c r="W214" i="12" s="1"/>
  <c r="L214" i="12"/>
  <c r="C216" i="12"/>
  <c r="D215" i="12"/>
  <c r="AD220" i="10"/>
  <c r="AC220" i="10"/>
  <c r="AE220" i="10" s="1"/>
  <c r="L220" i="10" s="1"/>
  <c r="S219" i="10"/>
  <c r="B219" i="10" s="1"/>
  <c r="AB221" i="10"/>
  <c r="K221" i="10"/>
  <c r="E221" i="10"/>
  <c r="M221" i="10" s="1"/>
  <c r="U221" i="10" s="1"/>
  <c r="J221" i="10"/>
  <c r="R221" i="10" s="1"/>
  <c r="Z221" i="10" s="1"/>
  <c r="F221" i="10"/>
  <c r="N221" i="10" s="1"/>
  <c r="V221" i="10" s="1"/>
  <c r="I221" i="10"/>
  <c r="Q221" i="10" s="1"/>
  <c r="Y221" i="10" s="1"/>
  <c r="G221" i="10"/>
  <c r="O221" i="10" s="1"/>
  <c r="W221" i="10" s="1"/>
  <c r="H221" i="10"/>
  <c r="P221" i="10" s="1"/>
  <c r="X221" i="10" s="1"/>
  <c r="C223" i="10"/>
  <c r="D222" i="10"/>
  <c r="G176" i="11"/>
  <c r="O176" i="11" s="1"/>
  <c r="W176" i="11" s="1"/>
  <c r="K176" i="11"/>
  <c r="H176" i="11"/>
  <c r="P176" i="11" s="1"/>
  <c r="X176" i="11" s="1"/>
  <c r="L176" i="11"/>
  <c r="T176" i="11" s="1"/>
  <c r="E176" i="11"/>
  <c r="M176" i="11" s="1"/>
  <c r="U176" i="11" s="1"/>
  <c r="I176" i="11"/>
  <c r="Q176" i="11" s="1"/>
  <c r="Y176" i="11" s="1"/>
  <c r="F176" i="11"/>
  <c r="N176" i="11" s="1"/>
  <c r="V176" i="11" s="1"/>
  <c r="J176" i="11"/>
  <c r="R176" i="11" s="1"/>
  <c r="Z176" i="11" s="1"/>
  <c r="C178" i="11"/>
  <c r="D178" i="11" s="1"/>
  <c r="S175" i="11"/>
  <c r="B175" i="11" s="1"/>
  <c r="AA175" i="11"/>
  <c r="C217" i="12" l="1"/>
  <c r="D216" i="12"/>
  <c r="T214" i="12"/>
  <c r="AA214" i="12" s="1"/>
  <c r="S214" i="12"/>
  <c r="B214" i="12" s="1"/>
  <c r="J215" i="12"/>
  <c r="R215" i="12" s="1"/>
  <c r="Z215" i="12" s="1"/>
  <c r="E215" i="12"/>
  <c r="M215" i="12" s="1"/>
  <c r="U215" i="12" s="1"/>
  <c r="I215" i="12"/>
  <c r="Q215" i="12" s="1"/>
  <c r="Y215" i="12" s="1"/>
  <c r="G215" i="12"/>
  <c r="O215" i="12" s="1"/>
  <c r="W215" i="12" s="1"/>
  <c r="K215" i="12"/>
  <c r="H215" i="12"/>
  <c r="P215" i="12" s="1"/>
  <c r="X215" i="12" s="1"/>
  <c r="F215" i="12"/>
  <c r="N215" i="12" s="1"/>
  <c r="V215" i="12" s="1"/>
  <c r="L215" i="12"/>
  <c r="C224" i="10"/>
  <c r="D223" i="10"/>
  <c r="AD221" i="10"/>
  <c r="AC221" i="10"/>
  <c r="AE221" i="10" s="1"/>
  <c r="L221" i="10" s="1"/>
  <c r="AB222" i="10"/>
  <c r="K222" i="10"/>
  <c r="E222" i="10"/>
  <c r="M222" i="10" s="1"/>
  <c r="U222" i="10" s="1"/>
  <c r="F222" i="10"/>
  <c r="N222" i="10" s="1"/>
  <c r="V222" i="10" s="1"/>
  <c r="J222" i="10"/>
  <c r="R222" i="10" s="1"/>
  <c r="Z222" i="10" s="1"/>
  <c r="I222" i="10"/>
  <c r="Q222" i="10" s="1"/>
  <c r="Y222" i="10" s="1"/>
  <c r="G222" i="10"/>
  <c r="O222" i="10" s="1"/>
  <c r="W222" i="10" s="1"/>
  <c r="H222" i="10"/>
  <c r="P222" i="10" s="1"/>
  <c r="X222" i="10" s="1"/>
  <c r="S220" i="10"/>
  <c r="B220" i="10" s="1"/>
  <c r="AF220" i="10"/>
  <c r="T220" i="10" s="1"/>
  <c r="AA220" i="10" s="1"/>
  <c r="S176" i="11"/>
  <c r="B176" i="11" s="1"/>
  <c r="AA176" i="11"/>
  <c r="C179" i="11"/>
  <c r="D179" i="11" s="1"/>
  <c r="E177" i="11"/>
  <c r="M177" i="11" s="1"/>
  <c r="U177" i="11" s="1"/>
  <c r="I177" i="11"/>
  <c r="Q177" i="11" s="1"/>
  <c r="Y177" i="11" s="1"/>
  <c r="F177" i="11"/>
  <c r="N177" i="11" s="1"/>
  <c r="V177" i="11" s="1"/>
  <c r="J177" i="11"/>
  <c r="R177" i="11" s="1"/>
  <c r="Z177" i="11" s="1"/>
  <c r="G177" i="11"/>
  <c r="O177" i="11" s="1"/>
  <c r="W177" i="11" s="1"/>
  <c r="K177" i="11"/>
  <c r="H177" i="11"/>
  <c r="P177" i="11" s="1"/>
  <c r="X177" i="11" s="1"/>
  <c r="L177" i="11"/>
  <c r="T177" i="11" s="1"/>
  <c r="T215" i="12" l="1"/>
  <c r="AA215" i="12" s="1"/>
  <c r="S215" i="12"/>
  <c r="B215" i="12" s="1"/>
  <c r="J216" i="12"/>
  <c r="R216" i="12" s="1"/>
  <c r="Z216" i="12" s="1"/>
  <c r="H216" i="12"/>
  <c r="P216" i="12" s="1"/>
  <c r="X216" i="12" s="1"/>
  <c r="K216" i="12"/>
  <c r="E216" i="12"/>
  <c r="M216" i="12" s="1"/>
  <c r="U216" i="12" s="1"/>
  <c r="G216" i="12"/>
  <c r="O216" i="12" s="1"/>
  <c r="W216" i="12" s="1"/>
  <c r="F216" i="12"/>
  <c r="N216" i="12" s="1"/>
  <c r="V216" i="12" s="1"/>
  <c r="I216" i="12"/>
  <c r="Q216" i="12" s="1"/>
  <c r="Y216" i="12" s="1"/>
  <c r="L216" i="12"/>
  <c r="C218" i="12"/>
  <c r="D217" i="12"/>
  <c r="AD222" i="10"/>
  <c r="AC222" i="10"/>
  <c r="AE222" i="10" s="1"/>
  <c r="L222" i="10" s="1"/>
  <c r="S221" i="10"/>
  <c r="B221" i="10" s="1"/>
  <c r="AF221" i="10"/>
  <c r="T221" i="10" s="1"/>
  <c r="AA221" i="10" s="1"/>
  <c r="AB223" i="10"/>
  <c r="E223" i="10"/>
  <c r="M223" i="10" s="1"/>
  <c r="U223" i="10" s="1"/>
  <c r="K223" i="10"/>
  <c r="J223" i="10"/>
  <c r="R223" i="10" s="1"/>
  <c r="Z223" i="10" s="1"/>
  <c r="F223" i="10"/>
  <c r="N223" i="10" s="1"/>
  <c r="V223" i="10" s="1"/>
  <c r="G223" i="10"/>
  <c r="O223" i="10" s="1"/>
  <c r="W223" i="10" s="1"/>
  <c r="I223" i="10"/>
  <c r="Q223" i="10" s="1"/>
  <c r="Y223" i="10" s="1"/>
  <c r="H223" i="10"/>
  <c r="P223" i="10" s="1"/>
  <c r="X223" i="10" s="1"/>
  <c r="C225" i="10"/>
  <c r="D224" i="10"/>
  <c r="S177" i="11"/>
  <c r="B177" i="11" s="1"/>
  <c r="AA177" i="11"/>
  <c r="C180" i="11"/>
  <c r="D180" i="11" s="1"/>
  <c r="G178" i="11"/>
  <c r="O178" i="11" s="1"/>
  <c r="W178" i="11" s="1"/>
  <c r="K178" i="11"/>
  <c r="H178" i="11"/>
  <c r="P178" i="11" s="1"/>
  <c r="X178" i="11" s="1"/>
  <c r="L178" i="11"/>
  <c r="T178" i="11" s="1"/>
  <c r="E178" i="11"/>
  <c r="M178" i="11" s="1"/>
  <c r="U178" i="11" s="1"/>
  <c r="I178" i="11"/>
  <c r="Q178" i="11" s="1"/>
  <c r="Y178" i="11" s="1"/>
  <c r="J178" i="11"/>
  <c r="R178" i="11" s="1"/>
  <c r="Z178" i="11" s="1"/>
  <c r="F178" i="11"/>
  <c r="N178" i="11" s="1"/>
  <c r="V178" i="11" s="1"/>
  <c r="H217" i="12" l="1"/>
  <c r="P217" i="12" s="1"/>
  <c r="X217" i="12" s="1"/>
  <c r="F217" i="12"/>
  <c r="N217" i="12" s="1"/>
  <c r="V217" i="12" s="1"/>
  <c r="E217" i="12"/>
  <c r="M217" i="12" s="1"/>
  <c r="U217" i="12" s="1"/>
  <c r="K217" i="12"/>
  <c r="I217" i="12"/>
  <c r="Q217" i="12" s="1"/>
  <c r="Y217" i="12" s="1"/>
  <c r="J217" i="12"/>
  <c r="R217" i="12" s="1"/>
  <c r="Z217" i="12" s="1"/>
  <c r="G217" i="12"/>
  <c r="O217" i="12" s="1"/>
  <c r="W217" i="12" s="1"/>
  <c r="L217" i="12"/>
  <c r="T216" i="12"/>
  <c r="AA216" i="12" s="1"/>
  <c r="S216" i="12"/>
  <c r="B216" i="12" s="1"/>
  <c r="C219" i="12"/>
  <c r="D218" i="12"/>
  <c r="AD223" i="10"/>
  <c r="AC223" i="10"/>
  <c r="AE223" i="10" s="1"/>
  <c r="L223" i="10" s="1"/>
  <c r="AB224" i="10"/>
  <c r="E224" i="10"/>
  <c r="M224" i="10" s="1"/>
  <c r="U224" i="10" s="1"/>
  <c r="K224" i="10"/>
  <c r="F224" i="10"/>
  <c r="N224" i="10" s="1"/>
  <c r="V224" i="10" s="1"/>
  <c r="J224" i="10"/>
  <c r="R224" i="10" s="1"/>
  <c r="Z224" i="10" s="1"/>
  <c r="I224" i="10"/>
  <c r="Q224" i="10" s="1"/>
  <c r="Y224" i="10" s="1"/>
  <c r="G224" i="10"/>
  <c r="O224" i="10" s="1"/>
  <c r="W224" i="10" s="1"/>
  <c r="H224" i="10"/>
  <c r="P224" i="10" s="1"/>
  <c r="X224" i="10" s="1"/>
  <c r="C226" i="10"/>
  <c r="D225" i="10"/>
  <c r="S222" i="10"/>
  <c r="B222" i="10" s="1"/>
  <c r="AF222" i="10"/>
  <c r="T222" i="10" s="1"/>
  <c r="AA222" i="10" s="1"/>
  <c r="S178" i="11"/>
  <c r="B178" i="11" s="1"/>
  <c r="AA178" i="11"/>
  <c r="E179" i="11"/>
  <c r="M179" i="11" s="1"/>
  <c r="U179" i="11" s="1"/>
  <c r="I179" i="11"/>
  <c r="Q179" i="11" s="1"/>
  <c r="Y179" i="11" s="1"/>
  <c r="F179" i="11"/>
  <c r="N179" i="11" s="1"/>
  <c r="V179" i="11" s="1"/>
  <c r="J179" i="11"/>
  <c r="R179" i="11" s="1"/>
  <c r="Z179" i="11" s="1"/>
  <c r="G179" i="11"/>
  <c r="O179" i="11" s="1"/>
  <c r="W179" i="11" s="1"/>
  <c r="K179" i="11"/>
  <c r="H179" i="11"/>
  <c r="P179" i="11" s="1"/>
  <c r="X179" i="11" s="1"/>
  <c r="L179" i="11"/>
  <c r="T179" i="11" s="1"/>
  <c r="C181" i="11"/>
  <c r="D181" i="11" s="1"/>
  <c r="F218" i="12" l="1"/>
  <c r="N218" i="12" s="1"/>
  <c r="V218" i="12" s="1"/>
  <c r="K218" i="12"/>
  <c r="G218" i="12"/>
  <c r="O218" i="12" s="1"/>
  <c r="W218" i="12" s="1"/>
  <c r="J218" i="12"/>
  <c r="R218" i="12" s="1"/>
  <c r="Z218" i="12" s="1"/>
  <c r="H218" i="12"/>
  <c r="P218" i="12" s="1"/>
  <c r="X218" i="12" s="1"/>
  <c r="I218" i="12"/>
  <c r="Q218" i="12" s="1"/>
  <c r="Y218" i="12" s="1"/>
  <c r="E218" i="12"/>
  <c r="M218" i="12" s="1"/>
  <c r="U218" i="12" s="1"/>
  <c r="L218" i="12"/>
  <c r="S217" i="12"/>
  <c r="B217" i="12" s="1"/>
  <c r="T217" i="12"/>
  <c r="AA217" i="12" s="1"/>
  <c r="C220" i="12"/>
  <c r="D219" i="12"/>
  <c r="AB225" i="10"/>
  <c r="E225" i="10"/>
  <c r="M225" i="10" s="1"/>
  <c r="U225" i="10" s="1"/>
  <c r="K225" i="10"/>
  <c r="J225" i="10"/>
  <c r="R225" i="10" s="1"/>
  <c r="Z225" i="10" s="1"/>
  <c r="F225" i="10"/>
  <c r="N225" i="10" s="1"/>
  <c r="V225" i="10" s="1"/>
  <c r="I225" i="10"/>
  <c r="Q225" i="10" s="1"/>
  <c r="Y225" i="10" s="1"/>
  <c r="G225" i="10"/>
  <c r="O225" i="10" s="1"/>
  <c r="W225" i="10" s="1"/>
  <c r="H225" i="10"/>
  <c r="P225" i="10" s="1"/>
  <c r="X225" i="10" s="1"/>
  <c r="C227" i="10"/>
  <c r="D226" i="10"/>
  <c r="AC224" i="10"/>
  <c r="AE224" i="10" s="1"/>
  <c r="L224" i="10" s="1"/>
  <c r="AD224" i="10"/>
  <c r="S223" i="10"/>
  <c r="B223" i="10" s="1"/>
  <c r="AF223" i="10"/>
  <c r="T223" i="10" s="1"/>
  <c r="AA223" i="10" s="1"/>
  <c r="G180" i="11"/>
  <c r="O180" i="11" s="1"/>
  <c r="W180" i="11" s="1"/>
  <c r="K180" i="11"/>
  <c r="H180" i="11"/>
  <c r="P180" i="11" s="1"/>
  <c r="X180" i="11" s="1"/>
  <c r="L180" i="11"/>
  <c r="T180" i="11" s="1"/>
  <c r="E180" i="11"/>
  <c r="M180" i="11" s="1"/>
  <c r="U180" i="11" s="1"/>
  <c r="I180" i="11"/>
  <c r="Q180" i="11" s="1"/>
  <c r="Y180" i="11" s="1"/>
  <c r="F180" i="11"/>
  <c r="N180" i="11" s="1"/>
  <c r="V180" i="11" s="1"/>
  <c r="J180" i="11"/>
  <c r="R180" i="11" s="1"/>
  <c r="Z180" i="11" s="1"/>
  <c r="C182" i="11"/>
  <c r="D182" i="11" s="1"/>
  <c r="S179" i="11"/>
  <c r="B179" i="11" s="1"/>
  <c r="AA179" i="11"/>
  <c r="AF224" i="10" l="1"/>
  <c r="T224" i="10" s="1"/>
  <c r="AA224" i="10" s="1"/>
  <c r="J219" i="12"/>
  <c r="R219" i="12" s="1"/>
  <c r="Z219" i="12" s="1"/>
  <c r="G219" i="12"/>
  <c r="O219" i="12" s="1"/>
  <c r="W219" i="12" s="1"/>
  <c r="I219" i="12"/>
  <c r="Q219" i="12" s="1"/>
  <c r="Y219" i="12" s="1"/>
  <c r="K219" i="12"/>
  <c r="H219" i="12"/>
  <c r="P219" i="12" s="1"/>
  <c r="X219" i="12" s="1"/>
  <c r="F219" i="12"/>
  <c r="N219" i="12" s="1"/>
  <c r="V219" i="12" s="1"/>
  <c r="E219" i="12"/>
  <c r="M219" i="12" s="1"/>
  <c r="U219" i="12" s="1"/>
  <c r="L219" i="12"/>
  <c r="C221" i="12"/>
  <c r="D220" i="12"/>
  <c r="T218" i="12"/>
  <c r="AA218" i="12" s="1"/>
  <c r="S218" i="12"/>
  <c r="B218" i="12" s="1"/>
  <c r="S224" i="10"/>
  <c r="B224" i="10" s="1"/>
  <c r="AB226" i="10"/>
  <c r="K226" i="10"/>
  <c r="E226" i="10"/>
  <c r="M226" i="10" s="1"/>
  <c r="U226" i="10" s="1"/>
  <c r="J226" i="10"/>
  <c r="R226" i="10" s="1"/>
  <c r="Z226" i="10" s="1"/>
  <c r="F226" i="10"/>
  <c r="N226" i="10" s="1"/>
  <c r="V226" i="10" s="1"/>
  <c r="G226" i="10"/>
  <c r="O226" i="10" s="1"/>
  <c r="W226" i="10" s="1"/>
  <c r="I226" i="10"/>
  <c r="Q226" i="10" s="1"/>
  <c r="Y226" i="10" s="1"/>
  <c r="H226" i="10"/>
  <c r="P226" i="10" s="1"/>
  <c r="X226" i="10" s="1"/>
  <c r="C228" i="10"/>
  <c r="D227" i="10"/>
  <c r="AD225" i="10"/>
  <c r="AC225" i="10"/>
  <c r="AE225" i="10" s="1"/>
  <c r="L225" i="10" s="1"/>
  <c r="S180" i="11"/>
  <c r="B180" i="11" s="1"/>
  <c r="AA180" i="11"/>
  <c r="C183" i="11"/>
  <c r="D183" i="11" s="1"/>
  <c r="E181" i="11"/>
  <c r="M181" i="11" s="1"/>
  <c r="U181" i="11" s="1"/>
  <c r="I181" i="11"/>
  <c r="Q181" i="11" s="1"/>
  <c r="Y181" i="11" s="1"/>
  <c r="F181" i="11"/>
  <c r="N181" i="11" s="1"/>
  <c r="V181" i="11" s="1"/>
  <c r="J181" i="11"/>
  <c r="R181" i="11" s="1"/>
  <c r="Z181" i="11" s="1"/>
  <c r="G181" i="11"/>
  <c r="O181" i="11" s="1"/>
  <c r="W181" i="11" s="1"/>
  <c r="K181" i="11"/>
  <c r="L181" i="11"/>
  <c r="T181" i="11" s="1"/>
  <c r="H181" i="11"/>
  <c r="P181" i="11" s="1"/>
  <c r="X181" i="11" s="1"/>
  <c r="T219" i="12" l="1"/>
  <c r="AA219" i="12" s="1"/>
  <c r="S219" i="12"/>
  <c r="B219" i="12" s="1"/>
  <c r="J220" i="12"/>
  <c r="R220" i="12" s="1"/>
  <c r="Z220" i="12" s="1"/>
  <c r="K220" i="12"/>
  <c r="E220" i="12"/>
  <c r="M220" i="12" s="1"/>
  <c r="U220" i="12" s="1"/>
  <c r="I220" i="12"/>
  <c r="Q220" i="12" s="1"/>
  <c r="Y220" i="12" s="1"/>
  <c r="G220" i="12"/>
  <c r="O220" i="12" s="1"/>
  <c r="W220" i="12" s="1"/>
  <c r="H220" i="12"/>
  <c r="P220" i="12" s="1"/>
  <c r="X220" i="12" s="1"/>
  <c r="F220" i="12"/>
  <c r="N220" i="12" s="1"/>
  <c r="V220" i="12" s="1"/>
  <c r="L220" i="12"/>
  <c r="C222" i="12"/>
  <c r="D221" i="12"/>
  <c r="S225" i="10"/>
  <c r="B225" i="10" s="1"/>
  <c r="AF225" i="10"/>
  <c r="T225" i="10" s="1"/>
  <c r="AA225" i="10" s="1"/>
  <c r="AB227" i="10"/>
  <c r="K227" i="10"/>
  <c r="E227" i="10"/>
  <c r="M227" i="10" s="1"/>
  <c r="U227" i="10" s="1"/>
  <c r="J227" i="10"/>
  <c r="R227" i="10" s="1"/>
  <c r="Z227" i="10" s="1"/>
  <c r="F227" i="10"/>
  <c r="N227" i="10" s="1"/>
  <c r="V227" i="10" s="1"/>
  <c r="I227" i="10"/>
  <c r="Q227" i="10" s="1"/>
  <c r="Y227" i="10" s="1"/>
  <c r="G227" i="10"/>
  <c r="O227" i="10" s="1"/>
  <c r="W227" i="10" s="1"/>
  <c r="H227" i="10"/>
  <c r="P227" i="10" s="1"/>
  <c r="X227" i="10" s="1"/>
  <c r="C229" i="10"/>
  <c r="D228" i="10"/>
  <c r="AC226" i="10"/>
  <c r="AE226" i="10" s="1"/>
  <c r="L226" i="10" s="1"/>
  <c r="AD226" i="10"/>
  <c r="C184" i="11"/>
  <c r="D184" i="11" s="1"/>
  <c r="S181" i="11"/>
  <c r="B181" i="11" s="1"/>
  <c r="AA181" i="11"/>
  <c r="G182" i="11"/>
  <c r="O182" i="11" s="1"/>
  <c r="W182" i="11" s="1"/>
  <c r="K182" i="11"/>
  <c r="H182" i="11"/>
  <c r="P182" i="11" s="1"/>
  <c r="X182" i="11" s="1"/>
  <c r="L182" i="11"/>
  <c r="T182" i="11" s="1"/>
  <c r="E182" i="11"/>
  <c r="M182" i="11" s="1"/>
  <c r="U182" i="11" s="1"/>
  <c r="I182" i="11"/>
  <c r="Q182" i="11" s="1"/>
  <c r="Y182" i="11" s="1"/>
  <c r="F182" i="11"/>
  <c r="N182" i="11" s="1"/>
  <c r="V182" i="11" s="1"/>
  <c r="J182" i="11"/>
  <c r="R182" i="11" s="1"/>
  <c r="Z182" i="11" s="1"/>
  <c r="AF226" i="10" l="1"/>
  <c r="T226" i="10" s="1"/>
  <c r="AA226" i="10" s="1"/>
  <c r="J221" i="12"/>
  <c r="R221" i="12" s="1"/>
  <c r="Z221" i="12" s="1"/>
  <c r="H221" i="12"/>
  <c r="P221" i="12" s="1"/>
  <c r="X221" i="12" s="1"/>
  <c r="I221" i="12"/>
  <c r="Q221" i="12" s="1"/>
  <c r="Y221" i="12" s="1"/>
  <c r="F221" i="12"/>
  <c r="N221" i="12" s="1"/>
  <c r="V221" i="12" s="1"/>
  <c r="E221" i="12"/>
  <c r="M221" i="12" s="1"/>
  <c r="U221" i="12" s="1"/>
  <c r="K221" i="12"/>
  <c r="G221" i="12"/>
  <c r="O221" i="12" s="1"/>
  <c r="W221" i="12" s="1"/>
  <c r="L221" i="12"/>
  <c r="C223" i="12"/>
  <c r="D222" i="12"/>
  <c r="T220" i="12"/>
  <c r="AA220" i="12" s="1"/>
  <c r="S220" i="12"/>
  <c r="B220" i="12" s="1"/>
  <c r="AB228" i="10"/>
  <c r="K228" i="10"/>
  <c r="E228" i="10"/>
  <c r="M228" i="10" s="1"/>
  <c r="U228" i="10" s="1"/>
  <c r="J228" i="10"/>
  <c r="R228" i="10" s="1"/>
  <c r="Z228" i="10" s="1"/>
  <c r="F228" i="10"/>
  <c r="N228" i="10" s="1"/>
  <c r="V228" i="10" s="1"/>
  <c r="G228" i="10"/>
  <c r="O228" i="10" s="1"/>
  <c r="W228" i="10" s="1"/>
  <c r="I228" i="10"/>
  <c r="Q228" i="10" s="1"/>
  <c r="Y228" i="10" s="1"/>
  <c r="H228" i="10"/>
  <c r="P228" i="10" s="1"/>
  <c r="X228" i="10" s="1"/>
  <c r="S226" i="10"/>
  <c r="B226" i="10" s="1"/>
  <c r="C230" i="10"/>
  <c r="D229" i="10"/>
  <c r="AC227" i="10"/>
  <c r="AE227" i="10" s="1"/>
  <c r="L227" i="10" s="1"/>
  <c r="AD227" i="10"/>
  <c r="S182" i="11"/>
  <c r="B182" i="11" s="1"/>
  <c r="AA182" i="11"/>
  <c r="E183" i="11"/>
  <c r="M183" i="11" s="1"/>
  <c r="U183" i="11" s="1"/>
  <c r="I183" i="11"/>
  <c r="Q183" i="11" s="1"/>
  <c r="Y183" i="11" s="1"/>
  <c r="F183" i="11"/>
  <c r="N183" i="11" s="1"/>
  <c r="V183" i="11" s="1"/>
  <c r="J183" i="11"/>
  <c r="R183" i="11" s="1"/>
  <c r="Z183" i="11" s="1"/>
  <c r="G183" i="11"/>
  <c r="O183" i="11" s="1"/>
  <c r="W183" i="11" s="1"/>
  <c r="K183" i="11"/>
  <c r="H183" i="11"/>
  <c r="P183" i="11" s="1"/>
  <c r="X183" i="11" s="1"/>
  <c r="L183" i="11"/>
  <c r="T183" i="11" s="1"/>
  <c r="C185" i="11"/>
  <c r="D185" i="11" s="1"/>
  <c r="AF227" i="10" l="1"/>
  <c r="T227" i="10" s="1"/>
  <c r="AA227" i="10" s="1"/>
  <c r="H222" i="12"/>
  <c r="P222" i="12" s="1"/>
  <c r="X222" i="12" s="1"/>
  <c r="F222" i="12"/>
  <c r="N222" i="12" s="1"/>
  <c r="V222" i="12" s="1"/>
  <c r="I222" i="12"/>
  <c r="Q222" i="12" s="1"/>
  <c r="Y222" i="12" s="1"/>
  <c r="K222" i="12"/>
  <c r="G222" i="12"/>
  <c r="O222" i="12" s="1"/>
  <c r="W222" i="12" s="1"/>
  <c r="J222" i="12"/>
  <c r="R222" i="12" s="1"/>
  <c r="Z222" i="12" s="1"/>
  <c r="E222" i="12"/>
  <c r="M222" i="12" s="1"/>
  <c r="U222" i="12" s="1"/>
  <c r="L222" i="12"/>
  <c r="T221" i="12"/>
  <c r="AA221" i="12" s="1"/>
  <c r="S221" i="12"/>
  <c r="B221" i="12" s="1"/>
  <c r="C224" i="12"/>
  <c r="D223" i="12"/>
  <c r="C231" i="10"/>
  <c r="D230" i="10"/>
  <c r="AB229" i="10"/>
  <c r="K229" i="10"/>
  <c r="E229" i="10"/>
  <c r="M229" i="10" s="1"/>
  <c r="U229" i="10" s="1"/>
  <c r="J229" i="10"/>
  <c r="R229" i="10" s="1"/>
  <c r="Z229" i="10" s="1"/>
  <c r="F229" i="10"/>
  <c r="N229" i="10" s="1"/>
  <c r="V229" i="10" s="1"/>
  <c r="I229" i="10"/>
  <c r="Q229" i="10" s="1"/>
  <c r="Y229" i="10" s="1"/>
  <c r="G229" i="10"/>
  <c r="O229" i="10" s="1"/>
  <c r="W229" i="10" s="1"/>
  <c r="H229" i="10"/>
  <c r="P229" i="10" s="1"/>
  <c r="X229" i="10" s="1"/>
  <c r="S227" i="10"/>
  <c r="B227" i="10" s="1"/>
  <c r="AD228" i="10"/>
  <c r="AC228" i="10"/>
  <c r="AE228" i="10" s="1"/>
  <c r="L228" i="10" s="1"/>
  <c r="S183" i="11"/>
  <c r="B183" i="11" s="1"/>
  <c r="AA183" i="11"/>
  <c r="C186" i="11"/>
  <c r="D186" i="11" s="1"/>
  <c r="G184" i="11"/>
  <c r="O184" i="11" s="1"/>
  <c r="W184" i="11" s="1"/>
  <c r="K184" i="11"/>
  <c r="H184" i="11"/>
  <c r="P184" i="11" s="1"/>
  <c r="X184" i="11" s="1"/>
  <c r="L184" i="11"/>
  <c r="T184" i="11" s="1"/>
  <c r="E184" i="11"/>
  <c r="M184" i="11" s="1"/>
  <c r="U184" i="11" s="1"/>
  <c r="I184" i="11"/>
  <c r="Q184" i="11" s="1"/>
  <c r="Y184" i="11" s="1"/>
  <c r="F184" i="11"/>
  <c r="N184" i="11" s="1"/>
  <c r="V184" i="11" s="1"/>
  <c r="J184" i="11"/>
  <c r="R184" i="11" s="1"/>
  <c r="Z184" i="11" s="1"/>
  <c r="F223" i="12" l="1"/>
  <c r="N223" i="12" s="1"/>
  <c r="V223" i="12" s="1"/>
  <c r="J223" i="12"/>
  <c r="R223" i="12" s="1"/>
  <c r="Z223" i="12" s="1"/>
  <c r="H223" i="12"/>
  <c r="P223" i="12" s="1"/>
  <c r="X223" i="12" s="1"/>
  <c r="K223" i="12"/>
  <c r="E223" i="12"/>
  <c r="M223" i="12" s="1"/>
  <c r="U223" i="12" s="1"/>
  <c r="G223" i="12"/>
  <c r="O223" i="12" s="1"/>
  <c r="W223" i="12" s="1"/>
  <c r="I223" i="12"/>
  <c r="Q223" i="12" s="1"/>
  <c r="Y223" i="12" s="1"/>
  <c r="L223" i="12"/>
  <c r="S222" i="12"/>
  <c r="B222" i="12" s="1"/>
  <c r="T222" i="12"/>
  <c r="AA222" i="12" s="1"/>
  <c r="C225" i="12"/>
  <c r="D224" i="12"/>
  <c r="AF228" i="10"/>
  <c r="T228" i="10" s="1"/>
  <c r="AA228" i="10" s="1"/>
  <c r="S228" i="10"/>
  <c r="B228" i="10" s="1"/>
  <c r="AD229" i="10"/>
  <c r="AC229" i="10"/>
  <c r="AE229" i="10" s="1"/>
  <c r="L229" i="10" s="1"/>
  <c r="AB230" i="10"/>
  <c r="K230" i="10"/>
  <c r="E230" i="10"/>
  <c r="M230" i="10" s="1"/>
  <c r="U230" i="10" s="1"/>
  <c r="J230" i="10"/>
  <c r="R230" i="10" s="1"/>
  <c r="Z230" i="10" s="1"/>
  <c r="F230" i="10"/>
  <c r="N230" i="10" s="1"/>
  <c r="V230" i="10" s="1"/>
  <c r="I230" i="10"/>
  <c r="Q230" i="10" s="1"/>
  <c r="Y230" i="10" s="1"/>
  <c r="G230" i="10"/>
  <c r="O230" i="10" s="1"/>
  <c r="W230" i="10" s="1"/>
  <c r="H230" i="10"/>
  <c r="P230" i="10" s="1"/>
  <c r="X230" i="10" s="1"/>
  <c r="C232" i="10"/>
  <c r="D231" i="10"/>
  <c r="S184" i="11"/>
  <c r="B184" i="11" s="1"/>
  <c r="AA184" i="11"/>
  <c r="E185" i="11"/>
  <c r="M185" i="11" s="1"/>
  <c r="U185" i="11" s="1"/>
  <c r="I185" i="11"/>
  <c r="Q185" i="11" s="1"/>
  <c r="Y185" i="11" s="1"/>
  <c r="F185" i="11"/>
  <c r="N185" i="11" s="1"/>
  <c r="V185" i="11" s="1"/>
  <c r="J185" i="11"/>
  <c r="R185" i="11" s="1"/>
  <c r="Z185" i="11" s="1"/>
  <c r="G185" i="11"/>
  <c r="O185" i="11" s="1"/>
  <c r="W185" i="11" s="1"/>
  <c r="K185" i="11"/>
  <c r="H185" i="11"/>
  <c r="P185" i="11" s="1"/>
  <c r="X185" i="11" s="1"/>
  <c r="L185" i="11"/>
  <c r="T185" i="11" s="1"/>
  <c r="C187" i="11"/>
  <c r="D187" i="11" s="1"/>
  <c r="T223" i="12" l="1"/>
  <c r="AA223" i="12" s="1"/>
  <c r="S223" i="12"/>
  <c r="B223" i="12" s="1"/>
  <c r="J224" i="12"/>
  <c r="R224" i="12" s="1"/>
  <c r="Z224" i="12" s="1"/>
  <c r="F224" i="12"/>
  <c r="N224" i="12" s="1"/>
  <c r="V224" i="12" s="1"/>
  <c r="G224" i="12"/>
  <c r="O224" i="12" s="1"/>
  <c r="W224" i="12" s="1"/>
  <c r="K224" i="12"/>
  <c r="I224" i="12"/>
  <c r="Q224" i="12" s="1"/>
  <c r="Y224" i="12" s="1"/>
  <c r="H224" i="12"/>
  <c r="P224" i="12" s="1"/>
  <c r="X224" i="12" s="1"/>
  <c r="E224" i="12"/>
  <c r="M224" i="12" s="1"/>
  <c r="U224" i="12" s="1"/>
  <c r="L224" i="12"/>
  <c r="C226" i="12"/>
  <c r="D225" i="12"/>
  <c r="AD230" i="10"/>
  <c r="AC230" i="10"/>
  <c r="AE230" i="10" s="1"/>
  <c r="L230" i="10" s="1"/>
  <c r="AB231" i="10"/>
  <c r="E231" i="10"/>
  <c r="M231" i="10" s="1"/>
  <c r="U231" i="10" s="1"/>
  <c r="K231" i="10"/>
  <c r="F231" i="10"/>
  <c r="N231" i="10" s="1"/>
  <c r="V231" i="10" s="1"/>
  <c r="J231" i="10"/>
  <c r="R231" i="10" s="1"/>
  <c r="Z231" i="10" s="1"/>
  <c r="G231" i="10"/>
  <c r="O231" i="10" s="1"/>
  <c r="W231" i="10" s="1"/>
  <c r="I231" i="10"/>
  <c r="Q231" i="10" s="1"/>
  <c r="Y231" i="10" s="1"/>
  <c r="H231" i="10"/>
  <c r="P231" i="10" s="1"/>
  <c r="X231" i="10" s="1"/>
  <c r="S229" i="10"/>
  <c r="B229" i="10" s="1"/>
  <c r="AF229" i="10"/>
  <c r="T229" i="10" s="1"/>
  <c r="AA229" i="10" s="1"/>
  <c r="C233" i="10"/>
  <c r="D232" i="10"/>
  <c r="S185" i="11"/>
  <c r="B185" i="11" s="1"/>
  <c r="AA185" i="11"/>
  <c r="C188" i="11"/>
  <c r="D188" i="11" s="1"/>
  <c r="G186" i="11"/>
  <c r="O186" i="11" s="1"/>
  <c r="W186" i="11" s="1"/>
  <c r="K186" i="11"/>
  <c r="H186" i="11"/>
  <c r="P186" i="11" s="1"/>
  <c r="X186" i="11" s="1"/>
  <c r="L186" i="11"/>
  <c r="T186" i="11" s="1"/>
  <c r="E186" i="11"/>
  <c r="M186" i="11" s="1"/>
  <c r="U186" i="11" s="1"/>
  <c r="I186" i="11"/>
  <c r="Q186" i="11" s="1"/>
  <c r="Y186" i="11" s="1"/>
  <c r="J186" i="11"/>
  <c r="R186" i="11" s="1"/>
  <c r="Z186" i="11" s="1"/>
  <c r="F186" i="11"/>
  <c r="N186" i="11" s="1"/>
  <c r="V186" i="11" s="1"/>
  <c r="J225" i="12" l="1"/>
  <c r="R225" i="12" s="1"/>
  <c r="Z225" i="12" s="1"/>
  <c r="H225" i="12"/>
  <c r="P225" i="12" s="1"/>
  <c r="X225" i="12" s="1"/>
  <c r="I225" i="12"/>
  <c r="Q225" i="12" s="1"/>
  <c r="Y225" i="12" s="1"/>
  <c r="G225" i="12"/>
  <c r="O225" i="12" s="1"/>
  <c r="W225" i="12" s="1"/>
  <c r="E225" i="12"/>
  <c r="M225" i="12" s="1"/>
  <c r="U225" i="12" s="1"/>
  <c r="K225" i="12"/>
  <c r="F225" i="12"/>
  <c r="N225" i="12" s="1"/>
  <c r="V225" i="12" s="1"/>
  <c r="L225" i="12"/>
  <c r="C227" i="12"/>
  <c r="D226" i="12"/>
  <c r="T224" i="12"/>
  <c r="AA224" i="12" s="1"/>
  <c r="S224" i="12"/>
  <c r="B224" i="12" s="1"/>
  <c r="AB232" i="10"/>
  <c r="E232" i="10"/>
  <c r="M232" i="10" s="1"/>
  <c r="U232" i="10" s="1"/>
  <c r="K232" i="10"/>
  <c r="J232" i="10"/>
  <c r="R232" i="10" s="1"/>
  <c r="Z232" i="10" s="1"/>
  <c r="F232" i="10"/>
  <c r="N232" i="10" s="1"/>
  <c r="V232" i="10" s="1"/>
  <c r="I232" i="10"/>
  <c r="Q232" i="10" s="1"/>
  <c r="Y232" i="10" s="1"/>
  <c r="G232" i="10"/>
  <c r="O232" i="10" s="1"/>
  <c r="W232" i="10" s="1"/>
  <c r="H232" i="10"/>
  <c r="P232" i="10" s="1"/>
  <c r="X232" i="10" s="1"/>
  <c r="C234" i="10"/>
  <c r="D233" i="10"/>
  <c r="AD231" i="10"/>
  <c r="AC231" i="10"/>
  <c r="AE231" i="10" s="1"/>
  <c r="L231" i="10" s="1"/>
  <c r="S230" i="10"/>
  <c r="B230" i="10" s="1"/>
  <c r="AF230" i="10"/>
  <c r="T230" i="10" s="1"/>
  <c r="AA230" i="10" s="1"/>
  <c r="S186" i="11"/>
  <c r="B186" i="11" s="1"/>
  <c r="AA186" i="11"/>
  <c r="E187" i="11"/>
  <c r="M187" i="11" s="1"/>
  <c r="U187" i="11" s="1"/>
  <c r="I187" i="11"/>
  <c r="Q187" i="11" s="1"/>
  <c r="Y187" i="11" s="1"/>
  <c r="F187" i="11"/>
  <c r="N187" i="11" s="1"/>
  <c r="V187" i="11" s="1"/>
  <c r="J187" i="11"/>
  <c r="R187" i="11" s="1"/>
  <c r="Z187" i="11" s="1"/>
  <c r="G187" i="11"/>
  <c r="O187" i="11" s="1"/>
  <c r="W187" i="11" s="1"/>
  <c r="K187" i="11"/>
  <c r="H187" i="11"/>
  <c r="P187" i="11" s="1"/>
  <c r="X187" i="11" s="1"/>
  <c r="L187" i="11"/>
  <c r="T187" i="11" s="1"/>
  <c r="C189" i="11"/>
  <c r="D189" i="11" s="1"/>
  <c r="T225" i="12" l="1"/>
  <c r="AA225" i="12" s="1"/>
  <c r="S225" i="12"/>
  <c r="B225" i="12" s="1"/>
  <c r="H226" i="12"/>
  <c r="P226" i="12" s="1"/>
  <c r="X226" i="12" s="1"/>
  <c r="F226" i="12"/>
  <c r="N226" i="12" s="1"/>
  <c r="V226" i="12" s="1"/>
  <c r="G226" i="12"/>
  <c r="O226" i="12" s="1"/>
  <c r="W226" i="12" s="1"/>
  <c r="K226" i="12"/>
  <c r="I226" i="12"/>
  <c r="Q226" i="12" s="1"/>
  <c r="Y226" i="12" s="1"/>
  <c r="E226" i="12"/>
  <c r="M226" i="12" s="1"/>
  <c r="U226" i="12" s="1"/>
  <c r="J226" i="12"/>
  <c r="R226" i="12" s="1"/>
  <c r="Z226" i="12" s="1"/>
  <c r="L226" i="12"/>
  <c r="C228" i="12"/>
  <c r="D227" i="12"/>
  <c r="S231" i="10"/>
  <c r="B231" i="10" s="1"/>
  <c r="AF231" i="10"/>
  <c r="T231" i="10" s="1"/>
  <c r="AA231" i="10" s="1"/>
  <c r="AB233" i="10"/>
  <c r="K233" i="10"/>
  <c r="E233" i="10"/>
  <c r="M233" i="10" s="1"/>
  <c r="U233" i="10" s="1"/>
  <c r="J233" i="10"/>
  <c r="R233" i="10" s="1"/>
  <c r="Z233" i="10" s="1"/>
  <c r="F233" i="10"/>
  <c r="N233" i="10" s="1"/>
  <c r="V233" i="10" s="1"/>
  <c r="G233" i="10"/>
  <c r="O233" i="10" s="1"/>
  <c r="W233" i="10" s="1"/>
  <c r="I233" i="10"/>
  <c r="Q233" i="10" s="1"/>
  <c r="Y233" i="10" s="1"/>
  <c r="H233" i="10"/>
  <c r="P233" i="10" s="1"/>
  <c r="X233" i="10" s="1"/>
  <c r="C235" i="10"/>
  <c r="D234" i="10"/>
  <c r="AC232" i="10"/>
  <c r="AE232" i="10" s="1"/>
  <c r="L232" i="10" s="1"/>
  <c r="AD232" i="10"/>
  <c r="S187" i="11"/>
  <c r="B187" i="11" s="1"/>
  <c r="AA187" i="11"/>
  <c r="C190" i="11"/>
  <c r="D190" i="11" s="1"/>
  <c r="G188" i="11"/>
  <c r="O188" i="11" s="1"/>
  <c r="W188" i="11" s="1"/>
  <c r="K188" i="11"/>
  <c r="H188" i="11"/>
  <c r="P188" i="11" s="1"/>
  <c r="X188" i="11" s="1"/>
  <c r="L188" i="11"/>
  <c r="T188" i="11" s="1"/>
  <c r="E188" i="11"/>
  <c r="M188" i="11" s="1"/>
  <c r="U188" i="11" s="1"/>
  <c r="I188" i="11"/>
  <c r="Q188" i="11" s="1"/>
  <c r="Y188" i="11" s="1"/>
  <c r="F188" i="11"/>
  <c r="N188" i="11" s="1"/>
  <c r="V188" i="11" s="1"/>
  <c r="J188" i="11"/>
  <c r="R188" i="11" s="1"/>
  <c r="Z188" i="11" s="1"/>
  <c r="AF232" i="10" l="1"/>
  <c r="T232" i="10" s="1"/>
  <c r="AA232" i="10" s="1"/>
  <c r="F227" i="12"/>
  <c r="N227" i="12" s="1"/>
  <c r="V227" i="12" s="1"/>
  <c r="J227" i="12"/>
  <c r="R227" i="12" s="1"/>
  <c r="Z227" i="12" s="1"/>
  <c r="G227" i="12"/>
  <c r="O227" i="12" s="1"/>
  <c r="W227" i="12" s="1"/>
  <c r="I227" i="12"/>
  <c r="Q227" i="12" s="1"/>
  <c r="Y227" i="12" s="1"/>
  <c r="H227" i="12"/>
  <c r="P227" i="12" s="1"/>
  <c r="X227" i="12" s="1"/>
  <c r="E227" i="12"/>
  <c r="M227" i="12" s="1"/>
  <c r="U227" i="12" s="1"/>
  <c r="K227" i="12"/>
  <c r="L227" i="12"/>
  <c r="C229" i="12"/>
  <c r="D228" i="12"/>
  <c r="S226" i="12"/>
  <c r="B226" i="12" s="1"/>
  <c r="T226" i="12"/>
  <c r="AA226" i="12" s="1"/>
  <c r="AB234" i="10"/>
  <c r="K234" i="10"/>
  <c r="E234" i="10"/>
  <c r="M234" i="10" s="1"/>
  <c r="U234" i="10" s="1"/>
  <c r="J234" i="10"/>
  <c r="R234" i="10" s="1"/>
  <c r="Z234" i="10" s="1"/>
  <c r="F234" i="10"/>
  <c r="N234" i="10" s="1"/>
  <c r="V234" i="10" s="1"/>
  <c r="I234" i="10"/>
  <c r="Q234" i="10" s="1"/>
  <c r="Y234" i="10" s="1"/>
  <c r="G234" i="10"/>
  <c r="O234" i="10" s="1"/>
  <c r="W234" i="10" s="1"/>
  <c r="H234" i="10"/>
  <c r="P234" i="10" s="1"/>
  <c r="X234" i="10" s="1"/>
  <c r="C236" i="10"/>
  <c r="D235" i="10"/>
  <c r="AD233" i="10"/>
  <c r="AC233" i="10"/>
  <c r="AE233" i="10" s="1"/>
  <c r="L233" i="10" s="1"/>
  <c r="S232" i="10"/>
  <c r="B232" i="10" s="1"/>
  <c r="S188" i="11"/>
  <c r="B188" i="11" s="1"/>
  <c r="AA188" i="11"/>
  <c r="E189" i="11"/>
  <c r="M189" i="11" s="1"/>
  <c r="U189" i="11" s="1"/>
  <c r="I189" i="11"/>
  <c r="Q189" i="11" s="1"/>
  <c r="Y189" i="11" s="1"/>
  <c r="F189" i="11"/>
  <c r="N189" i="11" s="1"/>
  <c r="V189" i="11" s="1"/>
  <c r="J189" i="11"/>
  <c r="R189" i="11" s="1"/>
  <c r="Z189" i="11" s="1"/>
  <c r="G189" i="11"/>
  <c r="O189" i="11" s="1"/>
  <c r="W189" i="11" s="1"/>
  <c r="K189" i="11"/>
  <c r="L189" i="11"/>
  <c r="T189" i="11" s="1"/>
  <c r="H189" i="11"/>
  <c r="P189" i="11" s="1"/>
  <c r="X189" i="11" s="1"/>
  <c r="C191" i="11"/>
  <c r="D191" i="11" s="1"/>
  <c r="T227" i="12" l="1"/>
  <c r="AA227" i="12" s="1"/>
  <c r="S227" i="12"/>
  <c r="B227" i="12" s="1"/>
  <c r="J228" i="12"/>
  <c r="R228" i="12" s="1"/>
  <c r="Z228" i="12" s="1"/>
  <c r="H228" i="12"/>
  <c r="P228" i="12" s="1"/>
  <c r="X228" i="12" s="1"/>
  <c r="F228" i="12"/>
  <c r="N228" i="12" s="1"/>
  <c r="V228" i="12" s="1"/>
  <c r="I228" i="12"/>
  <c r="Q228" i="12" s="1"/>
  <c r="Y228" i="12" s="1"/>
  <c r="K228" i="12"/>
  <c r="E228" i="12"/>
  <c r="M228" i="12" s="1"/>
  <c r="U228" i="12" s="1"/>
  <c r="G228" i="12"/>
  <c r="O228" i="12" s="1"/>
  <c r="W228" i="12" s="1"/>
  <c r="L228" i="12"/>
  <c r="C230" i="12"/>
  <c r="D229" i="12"/>
  <c r="AF233" i="10"/>
  <c r="T233" i="10" s="1"/>
  <c r="AA233" i="10" s="1"/>
  <c r="S233" i="10"/>
  <c r="B233" i="10" s="1"/>
  <c r="AB235" i="10"/>
  <c r="E235" i="10"/>
  <c r="M235" i="10" s="1"/>
  <c r="U235" i="10" s="1"/>
  <c r="K235" i="10"/>
  <c r="J235" i="10"/>
  <c r="R235" i="10" s="1"/>
  <c r="Z235" i="10" s="1"/>
  <c r="F235" i="10"/>
  <c r="N235" i="10" s="1"/>
  <c r="V235" i="10" s="1"/>
  <c r="I235" i="10"/>
  <c r="Q235" i="10" s="1"/>
  <c r="Y235" i="10" s="1"/>
  <c r="G235" i="10"/>
  <c r="O235" i="10" s="1"/>
  <c r="W235" i="10" s="1"/>
  <c r="H235" i="10"/>
  <c r="P235" i="10" s="1"/>
  <c r="X235" i="10" s="1"/>
  <c r="C237" i="10"/>
  <c r="D236" i="10"/>
  <c r="AC234" i="10"/>
  <c r="AE234" i="10" s="1"/>
  <c r="L234" i="10" s="1"/>
  <c r="AD234" i="10"/>
  <c r="C192" i="11"/>
  <c r="D192" i="11" s="1"/>
  <c r="G190" i="11"/>
  <c r="O190" i="11" s="1"/>
  <c r="W190" i="11" s="1"/>
  <c r="K190" i="11"/>
  <c r="H190" i="11"/>
  <c r="P190" i="11" s="1"/>
  <c r="X190" i="11" s="1"/>
  <c r="L190" i="11"/>
  <c r="T190" i="11" s="1"/>
  <c r="E190" i="11"/>
  <c r="M190" i="11" s="1"/>
  <c r="U190" i="11" s="1"/>
  <c r="I190" i="11"/>
  <c r="Q190" i="11" s="1"/>
  <c r="Y190" i="11" s="1"/>
  <c r="F190" i="11"/>
  <c r="N190" i="11" s="1"/>
  <c r="V190" i="11" s="1"/>
  <c r="J190" i="11"/>
  <c r="R190" i="11" s="1"/>
  <c r="Z190" i="11" s="1"/>
  <c r="S189" i="11"/>
  <c r="B189" i="11" s="1"/>
  <c r="AA189" i="11"/>
  <c r="AF234" i="10" l="1"/>
  <c r="T234" i="10" s="1"/>
  <c r="AA234" i="10" s="1"/>
  <c r="J229" i="12"/>
  <c r="R229" i="12" s="1"/>
  <c r="Z229" i="12" s="1"/>
  <c r="H229" i="12"/>
  <c r="P229" i="12" s="1"/>
  <c r="X229" i="12" s="1"/>
  <c r="K229" i="12"/>
  <c r="E229" i="12"/>
  <c r="M229" i="12" s="1"/>
  <c r="U229" i="12" s="1"/>
  <c r="G229" i="12"/>
  <c r="O229" i="12" s="1"/>
  <c r="W229" i="12" s="1"/>
  <c r="I229" i="12"/>
  <c r="Q229" i="12" s="1"/>
  <c r="Y229" i="12" s="1"/>
  <c r="F229" i="12"/>
  <c r="N229" i="12" s="1"/>
  <c r="V229" i="12" s="1"/>
  <c r="L229" i="12"/>
  <c r="C231" i="12"/>
  <c r="D230" i="12"/>
  <c r="T228" i="12"/>
  <c r="AA228" i="12" s="1"/>
  <c r="S228" i="12"/>
  <c r="B228" i="12" s="1"/>
  <c r="S234" i="10"/>
  <c r="B234" i="10" s="1"/>
  <c r="AB236" i="10"/>
  <c r="E236" i="10"/>
  <c r="M236" i="10" s="1"/>
  <c r="U236" i="10" s="1"/>
  <c r="K236" i="10"/>
  <c r="F236" i="10"/>
  <c r="N236" i="10" s="1"/>
  <c r="V236" i="10" s="1"/>
  <c r="J236" i="10"/>
  <c r="R236" i="10" s="1"/>
  <c r="Z236" i="10" s="1"/>
  <c r="I236" i="10"/>
  <c r="Q236" i="10" s="1"/>
  <c r="Y236" i="10" s="1"/>
  <c r="G236" i="10"/>
  <c r="O236" i="10" s="1"/>
  <c r="W236" i="10" s="1"/>
  <c r="H236" i="10"/>
  <c r="P236" i="10" s="1"/>
  <c r="X236" i="10" s="1"/>
  <c r="AC235" i="10"/>
  <c r="AE235" i="10" s="1"/>
  <c r="L235" i="10" s="1"/>
  <c r="AD235" i="10"/>
  <c r="C238" i="10"/>
  <c r="D237" i="10"/>
  <c r="S190" i="11"/>
  <c r="B190" i="11" s="1"/>
  <c r="AA190" i="11"/>
  <c r="E191" i="11"/>
  <c r="M191" i="11" s="1"/>
  <c r="U191" i="11" s="1"/>
  <c r="I191" i="11"/>
  <c r="Q191" i="11" s="1"/>
  <c r="Y191" i="11" s="1"/>
  <c r="F191" i="11"/>
  <c r="N191" i="11" s="1"/>
  <c r="V191" i="11" s="1"/>
  <c r="J191" i="11"/>
  <c r="R191" i="11" s="1"/>
  <c r="Z191" i="11" s="1"/>
  <c r="G191" i="11"/>
  <c r="O191" i="11" s="1"/>
  <c r="W191" i="11" s="1"/>
  <c r="K191" i="11"/>
  <c r="H191" i="11"/>
  <c r="P191" i="11" s="1"/>
  <c r="X191" i="11" s="1"/>
  <c r="L191" i="11"/>
  <c r="T191" i="11" s="1"/>
  <c r="C193" i="11"/>
  <c r="D193" i="11" s="1"/>
  <c r="AF235" i="10" l="1"/>
  <c r="T235" i="10" s="1"/>
  <c r="AA235" i="10" s="1"/>
  <c r="H230" i="12"/>
  <c r="P230" i="12" s="1"/>
  <c r="X230" i="12" s="1"/>
  <c r="F230" i="12"/>
  <c r="N230" i="12" s="1"/>
  <c r="V230" i="12" s="1"/>
  <c r="J230" i="12"/>
  <c r="R230" i="12" s="1"/>
  <c r="Z230" i="12" s="1"/>
  <c r="G230" i="12"/>
  <c r="O230" i="12" s="1"/>
  <c r="W230" i="12" s="1"/>
  <c r="E230" i="12"/>
  <c r="M230" i="12" s="1"/>
  <c r="U230" i="12" s="1"/>
  <c r="I230" i="12"/>
  <c r="Q230" i="12" s="1"/>
  <c r="Y230" i="12" s="1"/>
  <c r="K230" i="12"/>
  <c r="L230" i="12"/>
  <c r="S229" i="12"/>
  <c r="B229" i="12" s="1"/>
  <c r="T229" i="12"/>
  <c r="AA229" i="12" s="1"/>
  <c r="C232" i="12"/>
  <c r="D231" i="12"/>
  <c r="AB237" i="10"/>
  <c r="E237" i="10"/>
  <c r="M237" i="10" s="1"/>
  <c r="U237" i="10" s="1"/>
  <c r="K237" i="10"/>
  <c r="J237" i="10"/>
  <c r="R237" i="10" s="1"/>
  <c r="Z237" i="10" s="1"/>
  <c r="F237" i="10"/>
  <c r="N237" i="10" s="1"/>
  <c r="V237" i="10" s="1"/>
  <c r="I237" i="10"/>
  <c r="Q237" i="10" s="1"/>
  <c r="Y237" i="10" s="1"/>
  <c r="G237" i="10"/>
  <c r="O237" i="10" s="1"/>
  <c r="W237" i="10" s="1"/>
  <c r="H237" i="10"/>
  <c r="P237" i="10" s="1"/>
  <c r="X237" i="10" s="1"/>
  <c r="C239" i="10"/>
  <c r="D238" i="10"/>
  <c r="S235" i="10"/>
  <c r="B235" i="10" s="1"/>
  <c r="AD236" i="10"/>
  <c r="AC236" i="10"/>
  <c r="AE236" i="10" s="1"/>
  <c r="L236" i="10" s="1"/>
  <c r="AA191" i="11"/>
  <c r="S191" i="11"/>
  <c r="B191" i="11" s="1"/>
  <c r="C194" i="11"/>
  <c r="D194" i="11" s="1"/>
  <c r="H192" i="11"/>
  <c r="P192" i="11" s="1"/>
  <c r="X192" i="11" s="1"/>
  <c r="L192" i="11"/>
  <c r="T192" i="11" s="1"/>
  <c r="E192" i="11"/>
  <c r="M192" i="11" s="1"/>
  <c r="U192" i="11" s="1"/>
  <c r="I192" i="11"/>
  <c r="Q192" i="11" s="1"/>
  <c r="Y192" i="11" s="1"/>
  <c r="F192" i="11"/>
  <c r="N192" i="11" s="1"/>
  <c r="V192" i="11" s="1"/>
  <c r="J192" i="11"/>
  <c r="R192" i="11" s="1"/>
  <c r="Z192" i="11" s="1"/>
  <c r="K192" i="11"/>
  <c r="G192" i="11"/>
  <c r="O192" i="11" s="1"/>
  <c r="W192" i="11" s="1"/>
  <c r="F231" i="12" l="1"/>
  <c r="N231" i="12" s="1"/>
  <c r="V231" i="12" s="1"/>
  <c r="E231" i="12"/>
  <c r="M231" i="12" s="1"/>
  <c r="U231" i="12" s="1"/>
  <c r="I231" i="12"/>
  <c r="Q231" i="12" s="1"/>
  <c r="Y231" i="12" s="1"/>
  <c r="G231" i="12"/>
  <c r="O231" i="12" s="1"/>
  <c r="W231" i="12" s="1"/>
  <c r="K231" i="12"/>
  <c r="J231" i="12"/>
  <c r="R231" i="12" s="1"/>
  <c r="Z231" i="12" s="1"/>
  <c r="H231" i="12"/>
  <c r="P231" i="12" s="1"/>
  <c r="X231" i="12" s="1"/>
  <c r="L231" i="12"/>
  <c r="T230" i="12"/>
  <c r="AA230" i="12" s="1"/>
  <c r="S230" i="12"/>
  <c r="B230" i="12" s="1"/>
  <c r="C233" i="12"/>
  <c r="D232" i="12"/>
  <c r="S236" i="10"/>
  <c r="B236" i="10" s="1"/>
  <c r="AF236" i="10"/>
  <c r="T236" i="10" s="1"/>
  <c r="AA236" i="10" s="1"/>
  <c r="AB238" i="10"/>
  <c r="K238" i="10"/>
  <c r="E238" i="10"/>
  <c r="M238" i="10" s="1"/>
  <c r="U238" i="10" s="1"/>
  <c r="F238" i="10"/>
  <c r="N238" i="10" s="1"/>
  <c r="V238" i="10" s="1"/>
  <c r="J238" i="10"/>
  <c r="R238" i="10" s="1"/>
  <c r="Z238" i="10" s="1"/>
  <c r="G238" i="10"/>
  <c r="O238" i="10" s="1"/>
  <c r="W238" i="10" s="1"/>
  <c r="I238" i="10"/>
  <c r="Q238" i="10" s="1"/>
  <c r="Y238" i="10" s="1"/>
  <c r="H238" i="10"/>
  <c r="P238" i="10" s="1"/>
  <c r="X238" i="10" s="1"/>
  <c r="C240" i="10"/>
  <c r="D239" i="10"/>
  <c r="AD237" i="10"/>
  <c r="AC237" i="10"/>
  <c r="AE237" i="10" s="1"/>
  <c r="L237" i="10" s="1"/>
  <c r="C195" i="11"/>
  <c r="D195" i="11" s="1"/>
  <c r="F193" i="11"/>
  <c r="N193" i="11" s="1"/>
  <c r="V193" i="11" s="1"/>
  <c r="J193" i="11"/>
  <c r="R193" i="11" s="1"/>
  <c r="Z193" i="11" s="1"/>
  <c r="G193" i="11"/>
  <c r="O193" i="11" s="1"/>
  <c r="W193" i="11" s="1"/>
  <c r="K193" i="11"/>
  <c r="H193" i="11"/>
  <c r="P193" i="11" s="1"/>
  <c r="X193" i="11" s="1"/>
  <c r="L193" i="11"/>
  <c r="T193" i="11" s="1"/>
  <c r="E193" i="11"/>
  <c r="M193" i="11" s="1"/>
  <c r="U193" i="11" s="1"/>
  <c r="I193" i="11"/>
  <c r="Q193" i="11" s="1"/>
  <c r="Y193" i="11" s="1"/>
  <c r="AA192" i="11"/>
  <c r="S192" i="11"/>
  <c r="B192" i="11" s="1"/>
  <c r="T231" i="12" l="1"/>
  <c r="AA231" i="12" s="1"/>
  <c r="S231" i="12"/>
  <c r="B231" i="12" s="1"/>
  <c r="C234" i="12"/>
  <c r="D233" i="12"/>
  <c r="J232" i="12"/>
  <c r="R232" i="12" s="1"/>
  <c r="Z232" i="12" s="1"/>
  <c r="K232" i="12"/>
  <c r="H232" i="12"/>
  <c r="P232" i="12" s="1"/>
  <c r="X232" i="12" s="1"/>
  <c r="E232" i="12"/>
  <c r="M232" i="12" s="1"/>
  <c r="U232" i="12" s="1"/>
  <c r="G232" i="12"/>
  <c r="O232" i="12" s="1"/>
  <c r="W232" i="12" s="1"/>
  <c r="I232" i="12"/>
  <c r="Q232" i="12" s="1"/>
  <c r="Y232" i="12" s="1"/>
  <c r="F232" i="12"/>
  <c r="N232" i="12" s="1"/>
  <c r="V232" i="12" s="1"/>
  <c r="L232" i="12"/>
  <c r="AD238" i="10"/>
  <c r="AC238" i="10"/>
  <c r="AE238" i="10" s="1"/>
  <c r="L238" i="10" s="1"/>
  <c r="AF237" i="10"/>
  <c r="T237" i="10" s="1"/>
  <c r="AA237" i="10" s="1"/>
  <c r="C241" i="10"/>
  <c r="D240" i="10"/>
  <c r="S237" i="10"/>
  <c r="B237" i="10" s="1"/>
  <c r="AB239" i="10"/>
  <c r="E239" i="10"/>
  <c r="M239" i="10" s="1"/>
  <c r="U239" i="10" s="1"/>
  <c r="K239" i="10"/>
  <c r="F239" i="10"/>
  <c r="N239" i="10" s="1"/>
  <c r="V239" i="10" s="1"/>
  <c r="J239" i="10"/>
  <c r="R239" i="10" s="1"/>
  <c r="Z239" i="10" s="1"/>
  <c r="G239" i="10"/>
  <c r="O239" i="10" s="1"/>
  <c r="W239" i="10" s="1"/>
  <c r="I239" i="10"/>
  <c r="Q239" i="10" s="1"/>
  <c r="Y239" i="10" s="1"/>
  <c r="H239" i="10"/>
  <c r="P239" i="10" s="1"/>
  <c r="X239" i="10" s="1"/>
  <c r="S193" i="11"/>
  <c r="B193" i="11" s="1"/>
  <c r="AA193" i="11"/>
  <c r="C196" i="11"/>
  <c r="D196" i="11" s="1"/>
  <c r="H194" i="11"/>
  <c r="P194" i="11" s="1"/>
  <c r="X194" i="11" s="1"/>
  <c r="L194" i="11"/>
  <c r="T194" i="11" s="1"/>
  <c r="E194" i="11"/>
  <c r="M194" i="11" s="1"/>
  <c r="U194" i="11" s="1"/>
  <c r="I194" i="11"/>
  <c r="Q194" i="11" s="1"/>
  <c r="Y194" i="11" s="1"/>
  <c r="F194" i="11"/>
  <c r="N194" i="11" s="1"/>
  <c r="V194" i="11" s="1"/>
  <c r="J194" i="11"/>
  <c r="R194" i="11" s="1"/>
  <c r="Z194" i="11" s="1"/>
  <c r="G194" i="11"/>
  <c r="O194" i="11" s="1"/>
  <c r="W194" i="11" s="1"/>
  <c r="K194" i="11"/>
  <c r="T232" i="12" l="1"/>
  <c r="AA232" i="12" s="1"/>
  <c r="S232" i="12"/>
  <c r="B232" i="12" s="1"/>
  <c r="J233" i="12"/>
  <c r="R233" i="12" s="1"/>
  <c r="Z233" i="12" s="1"/>
  <c r="H233" i="12"/>
  <c r="P233" i="12" s="1"/>
  <c r="X233" i="12" s="1"/>
  <c r="F233" i="12"/>
  <c r="N233" i="12" s="1"/>
  <c r="V233" i="12" s="1"/>
  <c r="G233" i="12"/>
  <c r="O233" i="12" s="1"/>
  <c r="W233" i="12" s="1"/>
  <c r="K233" i="12"/>
  <c r="E233" i="12"/>
  <c r="M233" i="12" s="1"/>
  <c r="U233" i="12" s="1"/>
  <c r="I233" i="12"/>
  <c r="Q233" i="12" s="1"/>
  <c r="Y233" i="12" s="1"/>
  <c r="L233" i="12"/>
  <c r="C235" i="12"/>
  <c r="D234" i="12"/>
  <c r="AC239" i="10"/>
  <c r="AE239" i="10" s="1"/>
  <c r="L239" i="10" s="1"/>
  <c r="AD239" i="10"/>
  <c r="AB240" i="10"/>
  <c r="K240" i="10"/>
  <c r="E240" i="10"/>
  <c r="M240" i="10" s="1"/>
  <c r="U240" i="10" s="1"/>
  <c r="F240" i="10"/>
  <c r="N240" i="10" s="1"/>
  <c r="V240" i="10" s="1"/>
  <c r="J240" i="10"/>
  <c r="R240" i="10" s="1"/>
  <c r="Z240" i="10" s="1"/>
  <c r="G240" i="10"/>
  <c r="O240" i="10" s="1"/>
  <c r="W240" i="10" s="1"/>
  <c r="I240" i="10"/>
  <c r="Q240" i="10" s="1"/>
  <c r="Y240" i="10" s="1"/>
  <c r="H240" i="10"/>
  <c r="P240" i="10" s="1"/>
  <c r="X240" i="10" s="1"/>
  <c r="C242" i="10"/>
  <c r="D241" i="10"/>
  <c r="S238" i="10"/>
  <c r="B238" i="10" s="1"/>
  <c r="AF238" i="10"/>
  <c r="T238" i="10" s="1"/>
  <c r="AA238" i="10" s="1"/>
  <c r="C197" i="11"/>
  <c r="D197" i="11" s="1"/>
  <c r="F195" i="11"/>
  <c r="N195" i="11" s="1"/>
  <c r="V195" i="11" s="1"/>
  <c r="J195" i="11"/>
  <c r="R195" i="11" s="1"/>
  <c r="Z195" i="11" s="1"/>
  <c r="G195" i="11"/>
  <c r="O195" i="11" s="1"/>
  <c r="W195" i="11" s="1"/>
  <c r="K195" i="11"/>
  <c r="H195" i="11"/>
  <c r="P195" i="11" s="1"/>
  <c r="X195" i="11" s="1"/>
  <c r="L195" i="11"/>
  <c r="T195" i="11" s="1"/>
  <c r="E195" i="11"/>
  <c r="M195" i="11" s="1"/>
  <c r="U195" i="11" s="1"/>
  <c r="I195" i="11"/>
  <c r="Q195" i="11" s="1"/>
  <c r="Y195" i="11" s="1"/>
  <c r="AA194" i="11"/>
  <c r="S194" i="11"/>
  <c r="B194" i="11" s="1"/>
  <c r="AF239" i="10" l="1"/>
  <c r="T239" i="10" s="1"/>
  <c r="AA239" i="10" s="1"/>
  <c r="H234" i="12"/>
  <c r="P234" i="12" s="1"/>
  <c r="X234" i="12" s="1"/>
  <c r="F234" i="12"/>
  <c r="N234" i="12" s="1"/>
  <c r="V234" i="12" s="1"/>
  <c r="J234" i="12"/>
  <c r="R234" i="12" s="1"/>
  <c r="Z234" i="12" s="1"/>
  <c r="I234" i="12"/>
  <c r="Q234" i="12" s="1"/>
  <c r="Y234" i="12" s="1"/>
  <c r="G234" i="12"/>
  <c r="O234" i="12" s="1"/>
  <c r="W234" i="12" s="1"/>
  <c r="E234" i="12"/>
  <c r="M234" i="12" s="1"/>
  <c r="U234" i="12" s="1"/>
  <c r="K234" i="12"/>
  <c r="L234" i="12"/>
  <c r="C236" i="12"/>
  <c r="D235" i="12"/>
  <c r="S233" i="12"/>
  <c r="B233" i="12" s="1"/>
  <c r="T233" i="12"/>
  <c r="AA233" i="12" s="1"/>
  <c r="AB241" i="10"/>
  <c r="K241" i="10"/>
  <c r="E241" i="10"/>
  <c r="M241" i="10" s="1"/>
  <c r="U241" i="10" s="1"/>
  <c r="J241" i="10"/>
  <c r="R241" i="10" s="1"/>
  <c r="Z241" i="10" s="1"/>
  <c r="F241" i="10"/>
  <c r="N241" i="10" s="1"/>
  <c r="V241" i="10" s="1"/>
  <c r="G241" i="10"/>
  <c r="O241" i="10" s="1"/>
  <c r="W241" i="10" s="1"/>
  <c r="I241" i="10"/>
  <c r="Q241" i="10" s="1"/>
  <c r="Y241" i="10" s="1"/>
  <c r="H241" i="10"/>
  <c r="P241" i="10" s="1"/>
  <c r="X241" i="10" s="1"/>
  <c r="C243" i="10"/>
  <c r="D242" i="10"/>
  <c r="AD240" i="10"/>
  <c r="AC240" i="10"/>
  <c r="AE240" i="10" s="1"/>
  <c r="L240" i="10" s="1"/>
  <c r="S239" i="10"/>
  <c r="B239" i="10" s="1"/>
  <c r="S195" i="11"/>
  <c r="B195" i="11" s="1"/>
  <c r="AA195" i="11"/>
  <c r="C198" i="11"/>
  <c r="D198" i="11" s="1"/>
  <c r="H196" i="11"/>
  <c r="P196" i="11" s="1"/>
  <c r="X196" i="11" s="1"/>
  <c r="L196" i="11"/>
  <c r="T196" i="11" s="1"/>
  <c r="E196" i="11"/>
  <c r="M196" i="11" s="1"/>
  <c r="U196" i="11" s="1"/>
  <c r="I196" i="11"/>
  <c r="Q196" i="11" s="1"/>
  <c r="Y196" i="11" s="1"/>
  <c r="F196" i="11"/>
  <c r="N196" i="11" s="1"/>
  <c r="V196" i="11" s="1"/>
  <c r="J196" i="11"/>
  <c r="R196" i="11" s="1"/>
  <c r="Z196" i="11" s="1"/>
  <c r="G196" i="11"/>
  <c r="O196" i="11" s="1"/>
  <c r="W196" i="11" s="1"/>
  <c r="K196" i="11"/>
  <c r="T234" i="12" l="1"/>
  <c r="AA234" i="12" s="1"/>
  <c r="S234" i="12"/>
  <c r="B234" i="12" s="1"/>
  <c r="F235" i="12"/>
  <c r="N235" i="12" s="1"/>
  <c r="V235" i="12" s="1"/>
  <c r="H235" i="12"/>
  <c r="P235" i="12" s="1"/>
  <c r="X235" i="12" s="1"/>
  <c r="E235" i="12"/>
  <c r="M235" i="12" s="1"/>
  <c r="U235" i="12" s="1"/>
  <c r="K235" i="12"/>
  <c r="J235" i="12"/>
  <c r="R235" i="12" s="1"/>
  <c r="Z235" i="12" s="1"/>
  <c r="G235" i="12"/>
  <c r="O235" i="12" s="1"/>
  <c r="W235" i="12" s="1"/>
  <c r="I235" i="12"/>
  <c r="Q235" i="12" s="1"/>
  <c r="Y235" i="12" s="1"/>
  <c r="L235" i="12"/>
  <c r="C237" i="12"/>
  <c r="D236" i="12"/>
  <c r="S240" i="10"/>
  <c r="B240" i="10" s="1"/>
  <c r="AB242" i="10"/>
  <c r="K242" i="10"/>
  <c r="E242" i="10"/>
  <c r="M242" i="10" s="1"/>
  <c r="U242" i="10" s="1"/>
  <c r="F242" i="10"/>
  <c r="N242" i="10" s="1"/>
  <c r="V242" i="10" s="1"/>
  <c r="J242" i="10"/>
  <c r="R242" i="10" s="1"/>
  <c r="Z242" i="10" s="1"/>
  <c r="G242" i="10"/>
  <c r="O242" i="10" s="1"/>
  <c r="W242" i="10" s="1"/>
  <c r="I242" i="10"/>
  <c r="Q242" i="10" s="1"/>
  <c r="Y242" i="10" s="1"/>
  <c r="H242" i="10"/>
  <c r="P242" i="10" s="1"/>
  <c r="X242" i="10" s="1"/>
  <c r="AF240" i="10"/>
  <c r="T240" i="10" s="1"/>
  <c r="AA240" i="10" s="1"/>
  <c r="C244" i="10"/>
  <c r="D243" i="10"/>
  <c r="AD241" i="10"/>
  <c r="AC241" i="10"/>
  <c r="AE241" i="10" s="1"/>
  <c r="L241" i="10" s="1"/>
  <c r="C199" i="11"/>
  <c r="D199" i="11" s="1"/>
  <c r="F197" i="11"/>
  <c r="N197" i="11" s="1"/>
  <c r="V197" i="11" s="1"/>
  <c r="J197" i="11"/>
  <c r="R197" i="11" s="1"/>
  <c r="Z197" i="11" s="1"/>
  <c r="G197" i="11"/>
  <c r="O197" i="11" s="1"/>
  <c r="W197" i="11" s="1"/>
  <c r="K197" i="11"/>
  <c r="H197" i="11"/>
  <c r="P197" i="11" s="1"/>
  <c r="X197" i="11" s="1"/>
  <c r="L197" i="11"/>
  <c r="T197" i="11" s="1"/>
  <c r="I197" i="11"/>
  <c r="Q197" i="11" s="1"/>
  <c r="Y197" i="11" s="1"/>
  <c r="E197" i="11"/>
  <c r="M197" i="11" s="1"/>
  <c r="U197" i="11" s="1"/>
  <c r="AA196" i="11"/>
  <c r="S196" i="11"/>
  <c r="B196" i="11" s="1"/>
  <c r="C238" i="12" l="1"/>
  <c r="D237" i="12"/>
  <c r="T235" i="12"/>
  <c r="AA235" i="12" s="1"/>
  <c r="S235" i="12"/>
  <c r="B235" i="12" s="1"/>
  <c r="J236" i="12"/>
  <c r="R236" i="12" s="1"/>
  <c r="Z236" i="12" s="1"/>
  <c r="K236" i="12"/>
  <c r="G236" i="12"/>
  <c r="O236" i="12" s="1"/>
  <c r="W236" i="12" s="1"/>
  <c r="E236" i="12"/>
  <c r="M236" i="12" s="1"/>
  <c r="U236" i="12" s="1"/>
  <c r="H236" i="12"/>
  <c r="P236" i="12" s="1"/>
  <c r="X236" i="12" s="1"/>
  <c r="I236" i="12"/>
  <c r="Q236" i="12" s="1"/>
  <c r="Y236" i="12" s="1"/>
  <c r="F236" i="12"/>
  <c r="N236" i="12" s="1"/>
  <c r="V236" i="12" s="1"/>
  <c r="L236" i="12"/>
  <c r="S241" i="10"/>
  <c r="B241" i="10" s="1"/>
  <c r="AF241" i="10"/>
  <c r="T241" i="10" s="1"/>
  <c r="AA241" i="10" s="1"/>
  <c r="AB243" i="10"/>
  <c r="K243" i="10"/>
  <c r="E243" i="10"/>
  <c r="M243" i="10" s="1"/>
  <c r="U243" i="10" s="1"/>
  <c r="J243" i="10"/>
  <c r="R243" i="10" s="1"/>
  <c r="Z243" i="10" s="1"/>
  <c r="F243" i="10"/>
  <c r="N243" i="10" s="1"/>
  <c r="V243" i="10" s="1"/>
  <c r="G243" i="10"/>
  <c r="O243" i="10" s="1"/>
  <c r="W243" i="10" s="1"/>
  <c r="I243" i="10"/>
  <c r="Q243" i="10" s="1"/>
  <c r="Y243" i="10" s="1"/>
  <c r="H243" i="10"/>
  <c r="P243" i="10" s="1"/>
  <c r="X243" i="10" s="1"/>
  <c r="C245" i="10"/>
  <c r="D244" i="10"/>
  <c r="AC242" i="10"/>
  <c r="AE242" i="10" s="1"/>
  <c r="L242" i="10" s="1"/>
  <c r="AD242" i="10"/>
  <c r="S197" i="11"/>
  <c r="B197" i="11" s="1"/>
  <c r="AA197" i="11"/>
  <c r="C200" i="11"/>
  <c r="D200" i="11" s="1"/>
  <c r="H198" i="11"/>
  <c r="P198" i="11" s="1"/>
  <c r="X198" i="11" s="1"/>
  <c r="L198" i="11"/>
  <c r="T198" i="11" s="1"/>
  <c r="E198" i="11"/>
  <c r="M198" i="11" s="1"/>
  <c r="U198" i="11" s="1"/>
  <c r="I198" i="11"/>
  <c r="Q198" i="11" s="1"/>
  <c r="Y198" i="11" s="1"/>
  <c r="F198" i="11"/>
  <c r="N198" i="11" s="1"/>
  <c r="V198" i="11" s="1"/>
  <c r="J198" i="11"/>
  <c r="R198" i="11" s="1"/>
  <c r="Z198" i="11" s="1"/>
  <c r="G198" i="11"/>
  <c r="O198" i="11" s="1"/>
  <c r="W198" i="11" s="1"/>
  <c r="K198" i="11"/>
  <c r="AF242" i="10" l="1"/>
  <c r="T242" i="10" s="1"/>
  <c r="AA242" i="10" s="1"/>
  <c r="J237" i="12"/>
  <c r="R237" i="12" s="1"/>
  <c r="Z237" i="12" s="1"/>
  <c r="H237" i="12"/>
  <c r="P237" i="12" s="1"/>
  <c r="X237" i="12" s="1"/>
  <c r="I237" i="12"/>
  <c r="Q237" i="12" s="1"/>
  <c r="Y237" i="12" s="1"/>
  <c r="F237" i="12"/>
  <c r="N237" i="12" s="1"/>
  <c r="V237" i="12" s="1"/>
  <c r="K237" i="12"/>
  <c r="E237" i="12"/>
  <c r="M237" i="12" s="1"/>
  <c r="U237" i="12" s="1"/>
  <c r="G237" i="12"/>
  <c r="O237" i="12" s="1"/>
  <c r="W237" i="12" s="1"/>
  <c r="L237" i="12"/>
  <c r="T236" i="12"/>
  <c r="AA236" i="12" s="1"/>
  <c r="S236" i="12"/>
  <c r="B236" i="12" s="1"/>
  <c r="C239" i="12"/>
  <c r="D238" i="12"/>
  <c r="AB244" i="10"/>
  <c r="E244" i="10"/>
  <c r="M244" i="10" s="1"/>
  <c r="U244" i="10" s="1"/>
  <c r="K244" i="10"/>
  <c r="F244" i="10"/>
  <c r="N244" i="10" s="1"/>
  <c r="V244" i="10" s="1"/>
  <c r="J244" i="10"/>
  <c r="R244" i="10" s="1"/>
  <c r="Z244" i="10" s="1"/>
  <c r="I244" i="10"/>
  <c r="Q244" i="10" s="1"/>
  <c r="Y244" i="10" s="1"/>
  <c r="G244" i="10"/>
  <c r="O244" i="10" s="1"/>
  <c r="W244" i="10" s="1"/>
  <c r="H244" i="10"/>
  <c r="P244" i="10" s="1"/>
  <c r="X244" i="10" s="1"/>
  <c r="C246" i="10"/>
  <c r="D245" i="10"/>
  <c r="AD243" i="10"/>
  <c r="AC243" i="10"/>
  <c r="AE243" i="10" s="1"/>
  <c r="L243" i="10" s="1"/>
  <c r="S242" i="10"/>
  <c r="B242" i="10" s="1"/>
  <c r="C201" i="11"/>
  <c r="D201" i="11" s="1"/>
  <c r="F199" i="11"/>
  <c r="N199" i="11" s="1"/>
  <c r="V199" i="11" s="1"/>
  <c r="J199" i="11"/>
  <c r="R199" i="11" s="1"/>
  <c r="Z199" i="11" s="1"/>
  <c r="G199" i="11"/>
  <c r="O199" i="11" s="1"/>
  <c r="W199" i="11" s="1"/>
  <c r="K199" i="11"/>
  <c r="H199" i="11"/>
  <c r="P199" i="11" s="1"/>
  <c r="X199" i="11" s="1"/>
  <c r="L199" i="11"/>
  <c r="T199" i="11" s="1"/>
  <c r="E199" i="11"/>
  <c r="M199" i="11" s="1"/>
  <c r="U199" i="11" s="1"/>
  <c r="I199" i="11"/>
  <c r="Q199" i="11" s="1"/>
  <c r="Y199" i="11" s="1"/>
  <c r="AA198" i="11"/>
  <c r="S198" i="11"/>
  <c r="B198" i="11" s="1"/>
  <c r="T237" i="12" l="1"/>
  <c r="AA237" i="12" s="1"/>
  <c r="S237" i="12"/>
  <c r="B237" i="12" s="1"/>
  <c r="C240" i="12"/>
  <c r="D239" i="12"/>
  <c r="H238" i="12"/>
  <c r="P238" i="12" s="1"/>
  <c r="X238" i="12" s="1"/>
  <c r="F238" i="12"/>
  <c r="N238" i="12" s="1"/>
  <c r="V238" i="12" s="1"/>
  <c r="E238" i="12"/>
  <c r="M238" i="12" s="1"/>
  <c r="U238" i="12" s="1"/>
  <c r="K238" i="12"/>
  <c r="I238" i="12"/>
  <c r="Q238" i="12" s="1"/>
  <c r="Y238" i="12" s="1"/>
  <c r="J238" i="12"/>
  <c r="R238" i="12" s="1"/>
  <c r="Z238" i="12" s="1"/>
  <c r="G238" i="12"/>
  <c r="O238" i="12" s="1"/>
  <c r="W238" i="12" s="1"/>
  <c r="L238" i="12"/>
  <c r="S243" i="10"/>
  <c r="B243" i="10" s="1"/>
  <c r="AF243" i="10"/>
  <c r="T243" i="10" s="1"/>
  <c r="AA243" i="10" s="1"/>
  <c r="AB245" i="10"/>
  <c r="K245" i="10"/>
  <c r="E245" i="10"/>
  <c r="M245" i="10" s="1"/>
  <c r="U245" i="10" s="1"/>
  <c r="F245" i="10"/>
  <c r="N245" i="10" s="1"/>
  <c r="V245" i="10" s="1"/>
  <c r="J245" i="10"/>
  <c r="R245" i="10" s="1"/>
  <c r="Z245" i="10" s="1"/>
  <c r="I245" i="10"/>
  <c r="Q245" i="10" s="1"/>
  <c r="Y245" i="10" s="1"/>
  <c r="G245" i="10"/>
  <c r="O245" i="10" s="1"/>
  <c r="W245" i="10" s="1"/>
  <c r="H245" i="10"/>
  <c r="P245" i="10" s="1"/>
  <c r="X245" i="10" s="1"/>
  <c r="C247" i="10"/>
  <c r="D246" i="10"/>
  <c r="AD244" i="10"/>
  <c r="AC244" i="10"/>
  <c r="AE244" i="10" s="1"/>
  <c r="L244" i="10" s="1"/>
  <c r="S199" i="11"/>
  <c r="B199" i="11" s="1"/>
  <c r="AA199" i="11"/>
  <c r="C202" i="11"/>
  <c r="D202" i="11" s="1"/>
  <c r="H200" i="11"/>
  <c r="P200" i="11" s="1"/>
  <c r="X200" i="11" s="1"/>
  <c r="L200" i="11"/>
  <c r="T200" i="11" s="1"/>
  <c r="E200" i="11"/>
  <c r="M200" i="11" s="1"/>
  <c r="U200" i="11" s="1"/>
  <c r="I200" i="11"/>
  <c r="Q200" i="11" s="1"/>
  <c r="Y200" i="11" s="1"/>
  <c r="F200" i="11"/>
  <c r="N200" i="11" s="1"/>
  <c r="V200" i="11" s="1"/>
  <c r="J200" i="11"/>
  <c r="R200" i="11" s="1"/>
  <c r="Z200" i="11" s="1"/>
  <c r="K200" i="11"/>
  <c r="G200" i="11"/>
  <c r="O200" i="11" s="1"/>
  <c r="W200" i="11" s="1"/>
  <c r="S238" i="12" l="1"/>
  <c r="B238" i="12" s="1"/>
  <c r="T238" i="12"/>
  <c r="AA238" i="12" s="1"/>
  <c r="F239" i="12"/>
  <c r="N239" i="12" s="1"/>
  <c r="V239" i="12" s="1"/>
  <c r="J239" i="12"/>
  <c r="R239" i="12" s="1"/>
  <c r="Z239" i="12" s="1"/>
  <c r="H239" i="12"/>
  <c r="P239" i="12" s="1"/>
  <c r="X239" i="12" s="1"/>
  <c r="G239" i="12"/>
  <c r="O239" i="12" s="1"/>
  <c r="W239" i="12" s="1"/>
  <c r="K239" i="12"/>
  <c r="I239" i="12"/>
  <c r="Q239" i="12" s="1"/>
  <c r="Y239" i="12" s="1"/>
  <c r="E239" i="12"/>
  <c r="M239" i="12" s="1"/>
  <c r="U239" i="12" s="1"/>
  <c r="L239" i="12"/>
  <c r="C241" i="12"/>
  <c r="D240" i="12"/>
  <c r="S244" i="10"/>
  <c r="B244" i="10" s="1"/>
  <c r="AB246" i="10"/>
  <c r="E246" i="10"/>
  <c r="M246" i="10" s="1"/>
  <c r="U246" i="10" s="1"/>
  <c r="K246" i="10"/>
  <c r="F246" i="10"/>
  <c r="N246" i="10" s="1"/>
  <c r="V246" i="10" s="1"/>
  <c r="J246" i="10"/>
  <c r="R246" i="10" s="1"/>
  <c r="Z246" i="10" s="1"/>
  <c r="G246" i="10"/>
  <c r="O246" i="10" s="1"/>
  <c r="W246" i="10" s="1"/>
  <c r="I246" i="10"/>
  <c r="Q246" i="10" s="1"/>
  <c r="Y246" i="10" s="1"/>
  <c r="H246" i="10"/>
  <c r="P246" i="10" s="1"/>
  <c r="X246" i="10" s="1"/>
  <c r="C248" i="10"/>
  <c r="D247" i="10"/>
  <c r="AD245" i="10"/>
  <c r="AC245" i="10"/>
  <c r="AE245" i="10" s="1"/>
  <c r="L245" i="10" s="1"/>
  <c r="AF244" i="10"/>
  <c r="T244" i="10" s="1"/>
  <c r="AA244" i="10" s="1"/>
  <c r="C203" i="11"/>
  <c r="D203" i="11" s="1"/>
  <c r="F201" i="11"/>
  <c r="N201" i="11" s="1"/>
  <c r="V201" i="11" s="1"/>
  <c r="J201" i="11"/>
  <c r="R201" i="11" s="1"/>
  <c r="Z201" i="11" s="1"/>
  <c r="G201" i="11"/>
  <c r="O201" i="11" s="1"/>
  <c r="W201" i="11" s="1"/>
  <c r="K201" i="11"/>
  <c r="H201" i="11"/>
  <c r="P201" i="11" s="1"/>
  <c r="X201" i="11" s="1"/>
  <c r="L201" i="11"/>
  <c r="T201" i="11" s="1"/>
  <c r="E201" i="11"/>
  <c r="M201" i="11" s="1"/>
  <c r="U201" i="11" s="1"/>
  <c r="I201" i="11"/>
  <c r="Q201" i="11" s="1"/>
  <c r="Y201" i="11" s="1"/>
  <c r="AA200" i="11"/>
  <c r="S200" i="11"/>
  <c r="B200" i="11" s="1"/>
  <c r="AF245" i="10" l="1"/>
  <c r="T245" i="10" s="1"/>
  <c r="AA245" i="10" s="1"/>
  <c r="C242" i="12"/>
  <c r="D241" i="12"/>
  <c r="T239" i="12"/>
  <c r="AA239" i="12" s="1"/>
  <c r="S239" i="12"/>
  <c r="B239" i="12" s="1"/>
  <c r="J240" i="12"/>
  <c r="R240" i="12" s="1"/>
  <c r="Z240" i="12" s="1"/>
  <c r="F240" i="12"/>
  <c r="N240" i="12" s="1"/>
  <c r="V240" i="12" s="1"/>
  <c r="I240" i="12"/>
  <c r="Q240" i="12" s="1"/>
  <c r="Y240" i="12" s="1"/>
  <c r="G240" i="12"/>
  <c r="O240" i="12" s="1"/>
  <c r="W240" i="12" s="1"/>
  <c r="E240" i="12"/>
  <c r="M240" i="12" s="1"/>
  <c r="U240" i="12" s="1"/>
  <c r="K240" i="12"/>
  <c r="H240" i="12"/>
  <c r="P240" i="12" s="1"/>
  <c r="X240" i="12" s="1"/>
  <c r="L240" i="12"/>
  <c r="S245" i="10"/>
  <c r="B245" i="10" s="1"/>
  <c r="AD246" i="10"/>
  <c r="AC246" i="10"/>
  <c r="AE246" i="10" s="1"/>
  <c r="L246" i="10" s="1"/>
  <c r="AB247" i="10"/>
  <c r="E247" i="10"/>
  <c r="M247" i="10" s="1"/>
  <c r="U247" i="10" s="1"/>
  <c r="K247" i="10"/>
  <c r="F247" i="10"/>
  <c r="N247" i="10" s="1"/>
  <c r="V247" i="10" s="1"/>
  <c r="J247" i="10"/>
  <c r="R247" i="10" s="1"/>
  <c r="Z247" i="10" s="1"/>
  <c r="I247" i="10"/>
  <c r="Q247" i="10" s="1"/>
  <c r="Y247" i="10" s="1"/>
  <c r="G247" i="10"/>
  <c r="O247" i="10" s="1"/>
  <c r="W247" i="10" s="1"/>
  <c r="H247" i="10"/>
  <c r="P247" i="10" s="1"/>
  <c r="X247" i="10" s="1"/>
  <c r="C249" i="10"/>
  <c r="D248" i="10"/>
  <c r="S201" i="11"/>
  <c r="B201" i="11" s="1"/>
  <c r="AA201" i="11"/>
  <c r="C204" i="11"/>
  <c r="D204" i="11" s="1"/>
  <c r="H202" i="11"/>
  <c r="P202" i="11" s="1"/>
  <c r="X202" i="11" s="1"/>
  <c r="L202" i="11"/>
  <c r="T202" i="11" s="1"/>
  <c r="E202" i="11"/>
  <c r="M202" i="11" s="1"/>
  <c r="U202" i="11" s="1"/>
  <c r="I202" i="11"/>
  <c r="Q202" i="11" s="1"/>
  <c r="Y202" i="11" s="1"/>
  <c r="F202" i="11"/>
  <c r="N202" i="11" s="1"/>
  <c r="V202" i="11" s="1"/>
  <c r="J202" i="11"/>
  <c r="R202" i="11" s="1"/>
  <c r="Z202" i="11" s="1"/>
  <c r="G202" i="11"/>
  <c r="O202" i="11" s="1"/>
  <c r="W202" i="11" s="1"/>
  <c r="K202" i="11"/>
  <c r="J241" i="12" l="1"/>
  <c r="R241" i="12" s="1"/>
  <c r="Z241" i="12" s="1"/>
  <c r="H241" i="12"/>
  <c r="P241" i="12" s="1"/>
  <c r="X241" i="12" s="1"/>
  <c r="I241" i="12"/>
  <c r="Q241" i="12" s="1"/>
  <c r="Y241" i="12" s="1"/>
  <c r="E241" i="12"/>
  <c r="M241" i="12" s="1"/>
  <c r="U241" i="12" s="1"/>
  <c r="G241" i="12"/>
  <c r="O241" i="12" s="1"/>
  <c r="W241" i="12" s="1"/>
  <c r="F241" i="12"/>
  <c r="N241" i="12" s="1"/>
  <c r="V241" i="12" s="1"/>
  <c r="K241" i="12"/>
  <c r="L241" i="12"/>
  <c r="T240" i="12"/>
  <c r="AA240" i="12" s="1"/>
  <c r="S240" i="12"/>
  <c r="B240" i="12" s="1"/>
  <c r="C243" i="12"/>
  <c r="D242" i="12"/>
  <c r="AC247" i="10"/>
  <c r="AE247" i="10" s="1"/>
  <c r="L247" i="10" s="1"/>
  <c r="AD247" i="10"/>
  <c r="S246" i="10"/>
  <c r="B246" i="10" s="1"/>
  <c r="AB248" i="10"/>
  <c r="K248" i="10"/>
  <c r="E248" i="10"/>
  <c r="M248" i="10" s="1"/>
  <c r="U248" i="10" s="1"/>
  <c r="F248" i="10"/>
  <c r="N248" i="10" s="1"/>
  <c r="V248" i="10" s="1"/>
  <c r="J248" i="10"/>
  <c r="R248" i="10" s="1"/>
  <c r="Z248" i="10" s="1"/>
  <c r="G248" i="10"/>
  <c r="O248" i="10" s="1"/>
  <c r="W248" i="10" s="1"/>
  <c r="I248" i="10"/>
  <c r="Q248" i="10" s="1"/>
  <c r="Y248" i="10" s="1"/>
  <c r="H248" i="10"/>
  <c r="P248" i="10" s="1"/>
  <c r="X248" i="10" s="1"/>
  <c r="C250" i="10"/>
  <c r="D249" i="10"/>
  <c r="AF246" i="10"/>
  <c r="T246" i="10" s="1"/>
  <c r="AA246" i="10" s="1"/>
  <c r="C205" i="11"/>
  <c r="D205" i="11" s="1"/>
  <c r="F203" i="11"/>
  <c r="N203" i="11" s="1"/>
  <c r="V203" i="11" s="1"/>
  <c r="J203" i="11"/>
  <c r="R203" i="11" s="1"/>
  <c r="Z203" i="11" s="1"/>
  <c r="G203" i="11"/>
  <c r="O203" i="11" s="1"/>
  <c r="W203" i="11" s="1"/>
  <c r="K203" i="11"/>
  <c r="H203" i="11"/>
  <c r="P203" i="11" s="1"/>
  <c r="X203" i="11" s="1"/>
  <c r="L203" i="11"/>
  <c r="T203" i="11" s="1"/>
  <c r="E203" i="11"/>
  <c r="M203" i="11" s="1"/>
  <c r="U203" i="11" s="1"/>
  <c r="I203" i="11"/>
  <c r="Q203" i="11" s="1"/>
  <c r="Y203" i="11" s="1"/>
  <c r="AA202" i="11"/>
  <c r="S202" i="11"/>
  <c r="B202" i="11" s="1"/>
  <c r="AF247" i="10" l="1"/>
  <c r="T247" i="10" s="1"/>
  <c r="AA247" i="10" s="1"/>
  <c r="C244" i="12"/>
  <c r="D243" i="12"/>
  <c r="T241" i="12"/>
  <c r="AA241" i="12" s="1"/>
  <c r="S241" i="12"/>
  <c r="B241" i="12" s="1"/>
  <c r="H242" i="12"/>
  <c r="P242" i="12" s="1"/>
  <c r="X242" i="12" s="1"/>
  <c r="F242" i="12"/>
  <c r="N242" i="12" s="1"/>
  <c r="V242" i="12" s="1"/>
  <c r="G242" i="12"/>
  <c r="O242" i="12" s="1"/>
  <c r="W242" i="12" s="1"/>
  <c r="I242" i="12"/>
  <c r="Q242" i="12" s="1"/>
  <c r="Y242" i="12" s="1"/>
  <c r="K242" i="12"/>
  <c r="E242" i="12"/>
  <c r="M242" i="12" s="1"/>
  <c r="U242" i="12" s="1"/>
  <c r="J242" i="12"/>
  <c r="R242" i="12" s="1"/>
  <c r="Z242" i="12" s="1"/>
  <c r="L242" i="12"/>
  <c r="C251" i="10"/>
  <c r="D250" i="10"/>
  <c r="AD248" i="10"/>
  <c r="AC248" i="10"/>
  <c r="AE248" i="10" s="1"/>
  <c r="L248" i="10" s="1"/>
  <c r="AB249" i="10"/>
  <c r="E249" i="10"/>
  <c r="M249" i="10" s="1"/>
  <c r="U249" i="10" s="1"/>
  <c r="K249" i="10"/>
  <c r="J249" i="10"/>
  <c r="R249" i="10" s="1"/>
  <c r="Z249" i="10" s="1"/>
  <c r="F249" i="10"/>
  <c r="N249" i="10" s="1"/>
  <c r="V249" i="10" s="1"/>
  <c r="I249" i="10"/>
  <c r="Q249" i="10" s="1"/>
  <c r="Y249" i="10" s="1"/>
  <c r="G249" i="10"/>
  <c r="O249" i="10" s="1"/>
  <c r="W249" i="10" s="1"/>
  <c r="H249" i="10"/>
  <c r="P249" i="10" s="1"/>
  <c r="X249" i="10" s="1"/>
  <c r="S247" i="10"/>
  <c r="B247" i="10" s="1"/>
  <c r="S203" i="11"/>
  <c r="B203" i="11" s="1"/>
  <c r="AA203" i="11"/>
  <c r="C206" i="11"/>
  <c r="D206" i="11" s="1"/>
  <c r="H204" i="11"/>
  <c r="P204" i="11" s="1"/>
  <c r="X204" i="11" s="1"/>
  <c r="L204" i="11"/>
  <c r="T204" i="11" s="1"/>
  <c r="E204" i="11"/>
  <c r="M204" i="11" s="1"/>
  <c r="U204" i="11" s="1"/>
  <c r="I204" i="11"/>
  <c r="Q204" i="11" s="1"/>
  <c r="Y204" i="11" s="1"/>
  <c r="F204" i="11"/>
  <c r="N204" i="11" s="1"/>
  <c r="V204" i="11" s="1"/>
  <c r="J204" i="11"/>
  <c r="R204" i="11" s="1"/>
  <c r="Z204" i="11" s="1"/>
  <c r="G204" i="11"/>
  <c r="O204" i="11" s="1"/>
  <c r="W204" i="11" s="1"/>
  <c r="K204" i="11"/>
  <c r="S242" i="12" l="1"/>
  <c r="B242" i="12" s="1"/>
  <c r="T242" i="12"/>
  <c r="AA242" i="12" s="1"/>
  <c r="F243" i="12"/>
  <c r="N243" i="12" s="1"/>
  <c r="V243" i="12" s="1"/>
  <c r="J243" i="12"/>
  <c r="R243" i="12" s="1"/>
  <c r="Z243" i="12" s="1"/>
  <c r="I243" i="12"/>
  <c r="Q243" i="12" s="1"/>
  <c r="Y243" i="12" s="1"/>
  <c r="G243" i="12"/>
  <c r="O243" i="12" s="1"/>
  <c r="W243" i="12" s="1"/>
  <c r="H243" i="12"/>
  <c r="P243" i="12" s="1"/>
  <c r="X243" i="12" s="1"/>
  <c r="K243" i="12"/>
  <c r="E243" i="12"/>
  <c r="M243" i="12" s="1"/>
  <c r="U243" i="12" s="1"/>
  <c r="L243" i="12"/>
  <c r="C245" i="12"/>
  <c r="D244" i="12"/>
  <c r="AD249" i="10"/>
  <c r="AC249" i="10"/>
  <c r="AE249" i="10" s="1"/>
  <c r="L249" i="10" s="1"/>
  <c r="S248" i="10"/>
  <c r="B248" i="10" s="1"/>
  <c r="AF248" i="10"/>
  <c r="T248" i="10" s="1"/>
  <c r="AA248" i="10" s="1"/>
  <c r="AB250" i="10"/>
  <c r="K250" i="10"/>
  <c r="E250" i="10"/>
  <c r="M250" i="10" s="1"/>
  <c r="U250" i="10" s="1"/>
  <c r="F250" i="10"/>
  <c r="N250" i="10" s="1"/>
  <c r="V250" i="10" s="1"/>
  <c r="J250" i="10"/>
  <c r="R250" i="10" s="1"/>
  <c r="Z250" i="10" s="1"/>
  <c r="G250" i="10"/>
  <c r="O250" i="10" s="1"/>
  <c r="W250" i="10" s="1"/>
  <c r="I250" i="10"/>
  <c r="Q250" i="10" s="1"/>
  <c r="Y250" i="10" s="1"/>
  <c r="H250" i="10"/>
  <c r="P250" i="10" s="1"/>
  <c r="X250" i="10" s="1"/>
  <c r="C252" i="10"/>
  <c r="D251" i="10"/>
  <c r="C207" i="11"/>
  <c r="D207" i="11" s="1"/>
  <c r="F205" i="11"/>
  <c r="N205" i="11" s="1"/>
  <c r="V205" i="11" s="1"/>
  <c r="J205" i="11"/>
  <c r="R205" i="11" s="1"/>
  <c r="Z205" i="11" s="1"/>
  <c r="G205" i="11"/>
  <c r="O205" i="11" s="1"/>
  <c r="W205" i="11" s="1"/>
  <c r="K205" i="11"/>
  <c r="H205" i="11"/>
  <c r="P205" i="11" s="1"/>
  <c r="X205" i="11" s="1"/>
  <c r="L205" i="11"/>
  <c r="T205" i="11" s="1"/>
  <c r="I205" i="11"/>
  <c r="Q205" i="11" s="1"/>
  <c r="Y205" i="11" s="1"/>
  <c r="E205" i="11"/>
  <c r="M205" i="11" s="1"/>
  <c r="U205" i="11" s="1"/>
  <c r="AA204" i="11"/>
  <c r="S204" i="11"/>
  <c r="B204" i="11" s="1"/>
  <c r="C246" i="12" l="1"/>
  <c r="D245" i="12"/>
  <c r="T243" i="12"/>
  <c r="AA243" i="12" s="1"/>
  <c r="S243" i="12"/>
  <c r="B243" i="12" s="1"/>
  <c r="J244" i="12"/>
  <c r="R244" i="12" s="1"/>
  <c r="Z244" i="12" s="1"/>
  <c r="H244" i="12"/>
  <c r="P244" i="12" s="1"/>
  <c r="X244" i="12" s="1"/>
  <c r="F244" i="12"/>
  <c r="N244" i="12" s="1"/>
  <c r="V244" i="12" s="1"/>
  <c r="E244" i="12"/>
  <c r="M244" i="12" s="1"/>
  <c r="U244" i="12" s="1"/>
  <c r="I244" i="12"/>
  <c r="Q244" i="12" s="1"/>
  <c r="Y244" i="12" s="1"/>
  <c r="G244" i="12"/>
  <c r="O244" i="12" s="1"/>
  <c r="W244" i="12" s="1"/>
  <c r="K244" i="12"/>
  <c r="L244" i="12"/>
  <c r="AB251" i="10"/>
  <c r="K251" i="10"/>
  <c r="E251" i="10"/>
  <c r="M251" i="10" s="1"/>
  <c r="U251" i="10" s="1"/>
  <c r="J251" i="10"/>
  <c r="R251" i="10" s="1"/>
  <c r="Z251" i="10" s="1"/>
  <c r="F251" i="10"/>
  <c r="N251" i="10" s="1"/>
  <c r="V251" i="10" s="1"/>
  <c r="G251" i="10"/>
  <c r="O251" i="10" s="1"/>
  <c r="W251" i="10" s="1"/>
  <c r="I251" i="10"/>
  <c r="Q251" i="10" s="1"/>
  <c r="Y251" i="10" s="1"/>
  <c r="H251" i="10"/>
  <c r="P251" i="10" s="1"/>
  <c r="X251" i="10" s="1"/>
  <c r="C253" i="10"/>
  <c r="D252" i="10"/>
  <c r="AC250" i="10"/>
  <c r="AE250" i="10" s="1"/>
  <c r="L250" i="10" s="1"/>
  <c r="AD250" i="10"/>
  <c r="S249" i="10"/>
  <c r="B249" i="10" s="1"/>
  <c r="AF249" i="10"/>
  <c r="T249" i="10" s="1"/>
  <c r="AA249" i="10" s="1"/>
  <c r="S205" i="11"/>
  <c r="B205" i="11" s="1"/>
  <c r="AA205" i="11"/>
  <c r="C208" i="11"/>
  <c r="D208" i="11" s="1"/>
  <c r="H206" i="11"/>
  <c r="P206" i="11" s="1"/>
  <c r="X206" i="11" s="1"/>
  <c r="L206" i="11"/>
  <c r="T206" i="11" s="1"/>
  <c r="E206" i="11"/>
  <c r="M206" i="11" s="1"/>
  <c r="U206" i="11" s="1"/>
  <c r="I206" i="11"/>
  <c r="Q206" i="11" s="1"/>
  <c r="Y206" i="11" s="1"/>
  <c r="F206" i="11"/>
  <c r="N206" i="11" s="1"/>
  <c r="V206" i="11" s="1"/>
  <c r="J206" i="11"/>
  <c r="R206" i="11" s="1"/>
  <c r="Z206" i="11" s="1"/>
  <c r="G206" i="11"/>
  <c r="O206" i="11" s="1"/>
  <c r="W206" i="11" s="1"/>
  <c r="K206" i="11"/>
  <c r="AF250" i="10" l="1"/>
  <c r="T250" i="10" s="1"/>
  <c r="AA250" i="10" s="1"/>
  <c r="T244" i="12"/>
  <c r="AA244" i="12" s="1"/>
  <c r="S244" i="12"/>
  <c r="B244" i="12" s="1"/>
  <c r="J245" i="12"/>
  <c r="R245" i="12" s="1"/>
  <c r="Z245" i="12" s="1"/>
  <c r="H245" i="12"/>
  <c r="P245" i="12" s="1"/>
  <c r="X245" i="12" s="1"/>
  <c r="G245" i="12"/>
  <c r="O245" i="12" s="1"/>
  <c r="W245" i="12" s="1"/>
  <c r="K245" i="12"/>
  <c r="I245" i="12"/>
  <c r="Q245" i="12" s="1"/>
  <c r="Y245" i="12" s="1"/>
  <c r="F245" i="12"/>
  <c r="N245" i="12" s="1"/>
  <c r="V245" i="12" s="1"/>
  <c r="E245" i="12"/>
  <c r="M245" i="12" s="1"/>
  <c r="U245" i="12" s="1"/>
  <c r="L245" i="12"/>
  <c r="C247" i="12"/>
  <c r="D246" i="12"/>
  <c r="AB252" i="10"/>
  <c r="E252" i="10"/>
  <c r="M252" i="10" s="1"/>
  <c r="U252" i="10" s="1"/>
  <c r="K252" i="10"/>
  <c r="F252" i="10"/>
  <c r="N252" i="10" s="1"/>
  <c r="V252" i="10" s="1"/>
  <c r="J252" i="10"/>
  <c r="R252" i="10" s="1"/>
  <c r="Z252" i="10" s="1"/>
  <c r="I252" i="10"/>
  <c r="Q252" i="10" s="1"/>
  <c r="Y252" i="10" s="1"/>
  <c r="G252" i="10"/>
  <c r="O252" i="10" s="1"/>
  <c r="W252" i="10" s="1"/>
  <c r="H252" i="10"/>
  <c r="P252" i="10" s="1"/>
  <c r="X252" i="10" s="1"/>
  <c r="S250" i="10"/>
  <c r="B250" i="10" s="1"/>
  <c r="C254" i="10"/>
  <c r="D253" i="10"/>
  <c r="AD251" i="10"/>
  <c r="AC251" i="10"/>
  <c r="AE251" i="10" s="1"/>
  <c r="L251" i="10" s="1"/>
  <c r="C209" i="11"/>
  <c r="D209" i="11" s="1"/>
  <c r="F207" i="11"/>
  <c r="N207" i="11" s="1"/>
  <c r="V207" i="11" s="1"/>
  <c r="J207" i="11"/>
  <c r="R207" i="11" s="1"/>
  <c r="Z207" i="11" s="1"/>
  <c r="G207" i="11"/>
  <c r="O207" i="11" s="1"/>
  <c r="W207" i="11" s="1"/>
  <c r="K207" i="11"/>
  <c r="H207" i="11"/>
  <c r="P207" i="11" s="1"/>
  <c r="X207" i="11" s="1"/>
  <c r="L207" i="11"/>
  <c r="T207" i="11" s="1"/>
  <c r="E207" i="11"/>
  <c r="M207" i="11" s="1"/>
  <c r="U207" i="11" s="1"/>
  <c r="I207" i="11"/>
  <c r="Q207" i="11" s="1"/>
  <c r="Y207" i="11" s="1"/>
  <c r="AA206" i="11"/>
  <c r="S206" i="11"/>
  <c r="B206" i="11" s="1"/>
  <c r="C248" i="12" l="1"/>
  <c r="D247" i="12"/>
  <c r="S245" i="12"/>
  <c r="B245" i="12" s="1"/>
  <c r="T245" i="12"/>
  <c r="AA245" i="12" s="1"/>
  <c r="H246" i="12"/>
  <c r="P246" i="12" s="1"/>
  <c r="X246" i="12" s="1"/>
  <c r="F246" i="12"/>
  <c r="N246" i="12" s="1"/>
  <c r="V246" i="12" s="1"/>
  <c r="J246" i="12"/>
  <c r="R246" i="12" s="1"/>
  <c r="Z246" i="12" s="1"/>
  <c r="G246" i="12"/>
  <c r="O246" i="12" s="1"/>
  <c r="W246" i="12" s="1"/>
  <c r="K246" i="12"/>
  <c r="I246" i="12"/>
  <c r="Q246" i="12" s="1"/>
  <c r="Y246" i="12" s="1"/>
  <c r="E246" i="12"/>
  <c r="M246" i="12" s="1"/>
  <c r="U246" i="12" s="1"/>
  <c r="L246" i="12"/>
  <c r="AF251" i="10"/>
  <c r="T251" i="10" s="1"/>
  <c r="AA251" i="10" s="1"/>
  <c r="S251" i="10"/>
  <c r="B251" i="10" s="1"/>
  <c r="AB253" i="10"/>
  <c r="E253" i="10"/>
  <c r="M253" i="10" s="1"/>
  <c r="U253" i="10" s="1"/>
  <c r="K253" i="10"/>
  <c r="J253" i="10"/>
  <c r="R253" i="10" s="1"/>
  <c r="Z253" i="10" s="1"/>
  <c r="F253" i="10"/>
  <c r="N253" i="10" s="1"/>
  <c r="V253" i="10" s="1"/>
  <c r="G253" i="10"/>
  <c r="O253" i="10" s="1"/>
  <c r="W253" i="10" s="1"/>
  <c r="I253" i="10"/>
  <c r="Q253" i="10" s="1"/>
  <c r="Y253" i="10" s="1"/>
  <c r="H253" i="10"/>
  <c r="P253" i="10" s="1"/>
  <c r="X253" i="10" s="1"/>
  <c r="C255" i="10"/>
  <c r="D254" i="10"/>
  <c r="AD252" i="10"/>
  <c r="AC252" i="10"/>
  <c r="AE252" i="10" s="1"/>
  <c r="L252" i="10" s="1"/>
  <c r="S207" i="11"/>
  <c r="B207" i="11" s="1"/>
  <c r="AA207" i="11"/>
  <c r="C210" i="11"/>
  <c r="D210" i="11" s="1"/>
  <c r="H208" i="11"/>
  <c r="P208" i="11" s="1"/>
  <c r="X208" i="11" s="1"/>
  <c r="L208" i="11"/>
  <c r="T208" i="11" s="1"/>
  <c r="E208" i="11"/>
  <c r="M208" i="11" s="1"/>
  <c r="U208" i="11" s="1"/>
  <c r="I208" i="11"/>
  <c r="Q208" i="11" s="1"/>
  <c r="Y208" i="11" s="1"/>
  <c r="F208" i="11"/>
  <c r="N208" i="11" s="1"/>
  <c r="V208" i="11" s="1"/>
  <c r="J208" i="11"/>
  <c r="R208" i="11" s="1"/>
  <c r="Z208" i="11" s="1"/>
  <c r="K208" i="11"/>
  <c r="G208" i="11"/>
  <c r="O208" i="11" s="1"/>
  <c r="W208" i="11" s="1"/>
  <c r="T246" i="12" l="1"/>
  <c r="AA246" i="12" s="1"/>
  <c r="S246" i="12"/>
  <c r="B246" i="12" s="1"/>
  <c r="F247" i="12"/>
  <c r="N247" i="12" s="1"/>
  <c r="V247" i="12" s="1"/>
  <c r="E247" i="12"/>
  <c r="M247" i="12" s="1"/>
  <c r="U247" i="12" s="1"/>
  <c r="K247" i="12"/>
  <c r="G247" i="12"/>
  <c r="O247" i="12" s="1"/>
  <c r="W247" i="12" s="1"/>
  <c r="H247" i="12"/>
  <c r="P247" i="12" s="1"/>
  <c r="X247" i="12" s="1"/>
  <c r="J247" i="12"/>
  <c r="R247" i="12" s="1"/>
  <c r="Z247" i="12" s="1"/>
  <c r="I247" i="12"/>
  <c r="Q247" i="12" s="1"/>
  <c r="Y247" i="12" s="1"/>
  <c r="L247" i="12"/>
  <c r="C249" i="12"/>
  <c r="D248" i="12"/>
  <c r="AF252" i="10"/>
  <c r="T252" i="10" s="1"/>
  <c r="AA252" i="10" s="1"/>
  <c r="AD253" i="10"/>
  <c r="AC253" i="10"/>
  <c r="AE253" i="10" s="1"/>
  <c r="L253" i="10" s="1"/>
  <c r="S252" i="10"/>
  <c r="B252" i="10" s="1"/>
  <c r="AB254" i="10"/>
  <c r="K254" i="10"/>
  <c r="E254" i="10"/>
  <c r="M254" i="10" s="1"/>
  <c r="U254" i="10" s="1"/>
  <c r="J254" i="10"/>
  <c r="R254" i="10" s="1"/>
  <c r="Z254" i="10" s="1"/>
  <c r="F254" i="10"/>
  <c r="N254" i="10" s="1"/>
  <c r="V254" i="10" s="1"/>
  <c r="G254" i="10"/>
  <c r="O254" i="10" s="1"/>
  <c r="W254" i="10" s="1"/>
  <c r="I254" i="10"/>
  <c r="Q254" i="10" s="1"/>
  <c r="Y254" i="10" s="1"/>
  <c r="H254" i="10"/>
  <c r="P254" i="10" s="1"/>
  <c r="X254" i="10" s="1"/>
  <c r="C256" i="10"/>
  <c r="D255" i="10"/>
  <c r="C211" i="11"/>
  <c r="D211" i="11" s="1"/>
  <c r="F209" i="11"/>
  <c r="N209" i="11" s="1"/>
  <c r="V209" i="11" s="1"/>
  <c r="J209" i="11"/>
  <c r="R209" i="11" s="1"/>
  <c r="Z209" i="11" s="1"/>
  <c r="G209" i="11"/>
  <c r="O209" i="11" s="1"/>
  <c r="W209" i="11" s="1"/>
  <c r="K209" i="11"/>
  <c r="H209" i="11"/>
  <c r="P209" i="11" s="1"/>
  <c r="X209" i="11" s="1"/>
  <c r="L209" i="11"/>
  <c r="T209" i="11" s="1"/>
  <c r="E209" i="11"/>
  <c r="M209" i="11" s="1"/>
  <c r="U209" i="11" s="1"/>
  <c r="I209" i="11"/>
  <c r="Q209" i="11" s="1"/>
  <c r="Y209" i="11" s="1"/>
  <c r="AA208" i="11"/>
  <c r="S208" i="11"/>
  <c r="B208" i="11" s="1"/>
  <c r="J248" i="12" l="1"/>
  <c r="R248" i="12" s="1"/>
  <c r="Z248" i="12" s="1"/>
  <c r="K248" i="12"/>
  <c r="H248" i="12"/>
  <c r="P248" i="12" s="1"/>
  <c r="X248" i="12" s="1"/>
  <c r="G248" i="12"/>
  <c r="O248" i="12" s="1"/>
  <c r="W248" i="12" s="1"/>
  <c r="E248" i="12"/>
  <c r="M248" i="12" s="1"/>
  <c r="U248" i="12" s="1"/>
  <c r="I248" i="12"/>
  <c r="Q248" i="12" s="1"/>
  <c r="Y248" i="12" s="1"/>
  <c r="F248" i="12"/>
  <c r="N248" i="12" s="1"/>
  <c r="V248" i="12" s="1"/>
  <c r="L248" i="12"/>
  <c r="T247" i="12"/>
  <c r="AA247" i="12" s="1"/>
  <c r="S247" i="12"/>
  <c r="B247" i="12" s="1"/>
  <c r="C250" i="12"/>
  <c r="D249" i="12"/>
  <c r="AD254" i="10"/>
  <c r="AC254" i="10"/>
  <c r="AE254" i="10" s="1"/>
  <c r="L254" i="10" s="1"/>
  <c r="C257" i="10"/>
  <c r="D256" i="10"/>
  <c r="S253" i="10"/>
  <c r="B253" i="10" s="1"/>
  <c r="AB255" i="10"/>
  <c r="K255" i="10"/>
  <c r="E255" i="10"/>
  <c r="M255" i="10" s="1"/>
  <c r="U255" i="10" s="1"/>
  <c r="J255" i="10"/>
  <c r="R255" i="10" s="1"/>
  <c r="Z255" i="10" s="1"/>
  <c r="F255" i="10"/>
  <c r="N255" i="10" s="1"/>
  <c r="V255" i="10" s="1"/>
  <c r="I255" i="10"/>
  <c r="Q255" i="10" s="1"/>
  <c r="Y255" i="10" s="1"/>
  <c r="G255" i="10"/>
  <c r="O255" i="10" s="1"/>
  <c r="W255" i="10" s="1"/>
  <c r="H255" i="10"/>
  <c r="P255" i="10" s="1"/>
  <c r="X255" i="10" s="1"/>
  <c r="AF253" i="10"/>
  <c r="T253" i="10" s="1"/>
  <c r="AA253" i="10" s="1"/>
  <c r="S209" i="11"/>
  <c r="B209" i="11" s="1"/>
  <c r="AA209" i="11"/>
  <c r="C212" i="11"/>
  <c r="D212" i="11" s="1"/>
  <c r="H210" i="11"/>
  <c r="P210" i="11" s="1"/>
  <c r="X210" i="11" s="1"/>
  <c r="L210" i="11"/>
  <c r="T210" i="11" s="1"/>
  <c r="E210" i="11"/>
  <c r="M210" i="11" s="1"/>
  <c r="U210" i="11" s="1"/>
  <c r="I210" i="11"/>
  <c r="Q210" i="11" s="1"/>
  <c r="Y210" i="11" s="1"/>
  <c r="F210" i="11"/>
  <c r="N210" i="11" s="1"/>
  <c r="V210" i="11" s="1"/>
  <c r="J210" i="11"/>
  <c r="R210" i="11" s="1"/>
  <c r="Z210" i="11" s="1"/>
  <c r="G210" i="11"/>
  <c r="O210" i="11" s="1"/>
  <c r="W210" i="11" s="1"/>
  <c r="K210" i="11"/>
  <c r="C251" i="12" l="1"/>
  <c r="D250" i="12"/>
  <c r="J249" i="12"/>
  <c r="R249" i="12" s="1"/>
  <c r="Z249" i="12" s="1"/>
  <c r="H249" i="12"/>
  <c r="P249" i="12" s="1"/>
  <c r="X249" i="12" s="1"/>
  <c r="F249" i="12"/>
  <c r="N249" i="12" s="1"/>
  <c r="V249" i="12" s="1"/>
  <c r="K249" i="12"/>
  <c r="G249" i="12"/>
  <c r="O249" i="12" s="1"/>
  <c r="W249" i="12" s="1"/>
  <c r="I249" i="12"/>
  <c r="Q249" i="12" s="1"/>
  <c r="Y249" i="12" s="1"/>
  <c r="E249" i="12"/>
  <c r="M249" i="12" s="1"/>
  <c r="U249" i="12" s="1"/>
  <c r="L249" i="12"/>
  <c r="T248" i="12"/>
  <c r="AA248" i="12" s="1"/>
  <c r="S248" i="12"/>
  <c r="B248" i="12" s="1"/>
  <c r="AB256" i="10"/>
  <c r="E256" i="10"/>
  <c r="M256" i="10" s="1"/>
  <c r="U256" i="10" s="1"/>
  <c r="K256" i="10"/>
  <c r="J256" i="10"/>
  <c r="R256" i="10" s="1"/>
  <c r="Z256" i="10" s="1"/>
  <c r="F256" i="10"/>
  <c r="N256" i="10" s="1"/>
  <c r="V256" i="10" s="1"/>
  <c r="I256" i="10"/>
  <c r="Q256" i="10" s="1"/>
  <c r="Y256" i="10" s="1"/>
  <c r="G256" i="10"/>
  <c r="O256" i="10" s="1"/>
  <c r="W256" i="10" s="1"/>
  <c r="H256" i="10"/>
  <c r="P256" i="10" s="1"/>
  <c r="X256" i="10" s="1"/>
  <c r="C258" i="10"/>
  <c r="D257" i="10"/>
  <c r="S254" i="10"/>
  <c r="B254" i="10" s="1"/>
  <c r="AC255" i="10"/>
  <c r="AE255" i="10" s="1"/>
  <c r="L255" i="10" s="1"/>
  <c r="AD255" i="10"/>
  <c r="AF254" i="10"/>
  <c r="T254" i="10" s="1"/>
  <c r="AA254" i="10" s="1"/>
  <c r="C213" i="11"/>
  <c r="D213" i="11" s="1"/>
  <c r="F211" i="11"/>
  <c r="N211" i="11" s="1"/>
  <c r="V211" i="11" s="1"/>
  <c r="J211" i="11"/>
  <c r="R211" i="11" s="1"/>
  <c r="Z211" i="11" s="1"/>
  <c r="G211" i="11"/>
  <c r="O211" i="11" s="1"/>
  <c r="W211" i="11" s="1"/>
  <c r="K211" i="11"/>
  <c r="H211" i="11"/>
  <c r="P211" i="11" s="1"/>
  <c r="X211" i="11" s="1"/>
  <c r="L211" i="11"/>
  <c r="T211" i="11" s="1"/>
  <c r="E211" i="11"/>
  <c r="M211" i="11" s="1"/>
  <c r="U211" i="11" s="1"/>
  <c r="I211" i="11"/>
  <c r="Q211" i="11" s="1"/>
  <c r="Y211" i="11" s="1"/>
  <c r="AA210" i="11"/>
  <c r="S210" i="11"/>
  <c r="B210" i="11" s="1"/>
  <c r="AF255" i="10" l="1"/>
  <c r="T255" i="10" s="1"/>
  <c r="AA255" i="10" s="1"/>
  <c r="S249" i="12"/>
  <c r="B249" i="12" s="1"/>
  <c r="T249" i="12"/>
  <c r="AA249" i="12" s="1"/>
  <c r="H250" i="12"/>
  <c r="P250" i="12" s="1"/>
  <c r="X250" i="12" s="1"/>
  <c r="F250" i="12"/>
  <c r="N250" i="12" s="1"/>
  <c r="V250" i="12" s="1"/>
  <c r="E250" i="12"/>
  <c r="M250" i="12" s="1"/>
  <c r="U250" i="12" s="1"/>
  <c r="J250" i="12"/>
  <c r="R250" i="12" s="1"/>
  <c r="Z250" i="12" s="1"/>
  <c r="G250" i="12"/>
  <c r="O250" i="12" s="1"/>
  <c r="W250" i="12" s="1"/>
  <c r="K250" i="12"/>
  <c r="I250" i="12"/>
  <c r="Q250" i="12" s="1"/>
  <c r="Y250" i="12" s="1"/>
  <c r="L250" i="12"/>
  <c r="C252" i="12"/>
  <c r="D251" i="12"/>
  <c r="AB257" i="10"/>
  <c r="E257" i="10"/>
  <c r="M257" i="10" s="1"/>
  <c r="U257" i="10" s="1"/>
  <c r="K257" i="10"/>
  <c r="F257" i="10"/>
  <c r="N257" i="10" s="1"/>
  <c r="V257" i="10" s="1"/>
  <c r="J257" i="10"/>
  <c r="R257" i="10" s="1"/>
  <c r="Z257" i="10" s="1"/>
  <c r="I257" i="10"/>
  <c r="Q257" i="10" s="1"/>
  <c r="Y257" i="10" s="1"/>
  <c r="G257" i="10"/>
  <c r="O257" i="10" s="1"/>
  <c r="W257" i="10" s="1"/>
  <c r="H257" i="10"/>
  <c r="P257" i="10" s="1"/>
  <c r="X257" i="10" s="1"/>
  <c r="C259" i="10"/>
  <c r="D258" i="10"/>
  <c r="S255" i="10"/>
  <c r="B255" i="10" s="1"/>
  <c r="AD256" i="10"/>
  <c r="AC256" i="10"/>
  <c r="AE256" i="10" s="1"/>
  <c r="L256" i="10" s="1"/>
  <c r="S211" i="11"/>
  <c r="B211" i="11" s="1"/>
  <c r="AA211" i="11"/>
  <c r="C214" i="11"/>
  <c r="D214" i="11" s="1"/>
  <c r="H212" i="11"/>
  <c r="P212" i="11" s="1"/>
  <c r="X212" i="11" s="1"/>
  <c r="L212" i="11"/>
  <c r="T212" i="11" s="1"/>
  <c r="E212" i="11"/>
  <c r="M212" i="11" s="1"/>
  <c r="U212" i="11" s="1"/>
  <c r="I212" i="11"/>
  <c r="Q212" i="11" s="1"/>
  <c r="Y212" i="11" s="1"/>
  <c r="F212" i="11"/>
  <c r="N212" i="11" s="1"/>
  <c r="V212" i="11" s="1"/>
  <c r="J212" i="11"/>
  <c r="R212" i="11" s="1"/>
  <c r="Z212" i="11" s="1"/>
  <c r="G212" i="11"/>
  <c r="O212" i="11" s="1"/>
  <c r="W212" i="11" s="1"/>
  <c r="K212" i="11"/>
  <c r="C253" i="12" l="1"/>
  <c r="D252" i="12"/>
  <c r="T250" i="12"/>
  <c r="AA250" i="12" s="1"/>
  <c r="S250" i="12"/>
  <c r="B250" i="12" s="1"/>
  <c r="F251" i="12"/>
  <c r="N251" i="12" s="1"/>
  <c r="V251" i="12" s="1"/>
  <c r="K251" i="12"/>
  <c r="H251" i="12"/>
  <c r="P251" i="12" s="1"/>
  <c r="X251" i="12" s="1"/>
  <c r="E251" i="12"/>
  <c r="M251" i="12" s="1"/>
  <c r="U251" i="12" s="1"/>
  <c r="G251" i="12"/>
  <c r="O251" i="12" s="1"/>
  <c r="W251" i="12" s="1"/>
  <c r="J251" i="12"/>
  <c r="R251" i="12" s="1"/>
  <c r="Z251" i="12" s="1"/>
  <c r="I251" i="12"/>
  <c r="Q251" i="12" s="1"/>
  <c r="Y251" i="12" s="1"/>
  <c r="L251" i="12"/>
  <c r="S256" i="10"/>
  <c r="B256" i="10" s="1"/>
  <c r="AF256" i="10"/>
  <c r="T256" i="10" s="1"/>
  <c r="AA256" i="10" s="1"/>
  <c r="AB258" i="10"/>
  <c r="E258" i="10"/>
  <c r="M258" i="10" s="1"/>
  <c r="U258" i="10" s="1"/>
  <c r="K258" i="10"/>
  <c r="J258" i="10"/>
  <c r="R258" i="10" s="1"/>
  <c r="Z258" i="10" s="1"/>
  <c r="F258" i="10"/>
  <c r="N258" i="10" s="1"/>
  <c r="V258" i="10" s="1"/>
  <c r="I258" i="10"/>
  <c r="Q258" i="10" s="1"/>
  <c r="Y258" i="10" s="1"/>
  <c r="G258" i="10"/>
  <c r="O258" i="10" s="1"/>
  <c r="W258" i="10" s="1"/>
  <c r="H258" i="10"/>
  <c r="P258" i="10" s="1"/>
  <c r="X258" i="10" s="1"/>
  <c r="C260" i="10"/>
  <c r="D259" i="10"/>
  <c r="AD257" i="10"/>
  <c r="AC257" i="10"/>
  <c r="AE257" i="10" s="1"/>
  <c r="L257" i="10" s="1"/>
  <c r="C215" i="11"/>
  <c r="D215" i="11" s="1"/>
  <c r="F213" i="11"/>
  <c r="N213" i="11" s="1"/>
  <c r="V213" i="11" s="1"/>
  <c r="J213" i="11"/>
  <c r="R213" i="11" s="1"/>
  <c r="Z213" i="11" s="1"/>
  <c r="G213" i="11"/>
  <c r="O213" i="11" s="1"/>
  <c r="W213" i="11" s="1"/>
  <c r="K213" i="11"/>
  <c r="H213" i="11"/>
  <c r="P213" i="11" s="1"/>
  <c r="X213" i="11" s="1"/>
  <c r="L213" i="11"/>
  <c r="T213" i="11" s="1"/>
  <c r="I213" i="11"/>
  <c r="Q213" i="11" s="1"/>
  <c r="Y213" i="11" s="1"/>
  <c r="E213" i="11"/>
  <c r="M213" i="11" s="1"/>
  <c r="U213" i="11" s="1"/>
  <c r="AA212" i="11"/>
  <c r="S212" i="11"/>
  <c r="B212" i="11" s="1"/>
  <c r="T251" i="12" l="1"/>
  <c r="AA251" i="12" s="1"/>
  <c r="S251" i="12"/>
  <c r="B251" i="12" s="1"/>
  <c r="J252" i="12"/>
  <c r="R252" i="12" s="1"/>
  <c r="Z252" i="12" s="1"/>
  <c r="G252" i="12"/>
  <c r="O252" i="12" s="1"/>
  <c r="W252" i="12" s="1"/>
  <c r="K252" i="12"/>
  <c r="F252" i="12"/>
  <c r="N252" i="12" s="1"/>
  <c r="V252" i="12" s="1"/>
  <c r="E252" i="12"/>
  <c r="M252" i="12" s="1"/>
  <c r="U252" i="12" s="1"/>
  <c r="I252" i="12"/>
  <c r="Q252" i="12" s="1"/>
  <c r="Y252" i="12" s="1"/>
  <c r="H252" i="12"/>
  <c r="P252" i="12" s="1"/>
  <c r="X252" i="12" s="1"/>
  <c r="L252" i="12"/>
  <c r="C254" i="12"/>
  <c r="D253" i="12"/>
  <c r="S257" i="10"/>
  <c r="B257" i="10" s="1"/>
  <c r="AF257" i="10"/>
  <c r="T257" i="10" s="1"/>
  <c r="AA257" i="10" s="1"/>
  <c r="C261" i="10"/>
  <c r="D260" i="10"/>
  <c r="AB259" i="10"/>
  <c r="K259" i="10"/>
  <c r="E259" i="10"/>
  <c r="M259" i="10" s="1"/>
  <c r="U259" i="10" s="1"/>
  <c r="F259" i="10"/>
  <c r="N259" i="10" s="1"/>
  <c r="V259" i="10" s="1"/>
  <c r="J259" i="10"/>
  <c r="R259" i="10" s="1"/>
  <c r="Z259" i="10" s="1"/>
  <c r="G259" i="10"/>
  <c r="O259" i="10" s="1"/>
  <c r="W259" i="10" s="1"/>
  <c r="I259" i="10"/>
  <c r="Q259" i="10" s="1"/>
  <c r="Y259" i="10" s="1"/>
  <c r="H259" i="10"/>
  <c r="P259" i="10" s="1"/>
  <c r="X259" i="10" s="1"/>
  <c r="AC258" i="10"/>
  <c r="AE258" i="10" s="1"/>
  <c r="L258" i="10" s="1"/>
  <c r="AD258" i="10"/>
  <c r="S213" i="11"/>
  <c r="B213" i="11" s="1"/>
  <c r="AA213" i="11"/>
  <c r="C216" i="11"/>
  <c r="D216" i="11" s="1"/>
  <c r="H214" i="11"/>
  <c r="P214" i="11" s="1"/>
  <c r="X214" i="11" s="1"/>
  <c r="L214" i="11"/>
  <c r="T214" i="11" s="1"/>
  <c r="E214" i="11"/>
  <c r="M214" i="11" s="1"/>
  <c r="U214" i="11" s="1"/>
  <c r="I214" i="11"/>
  <c r="Q214" i="11" s="1"/>
  <c r="Y214" i="11" s="1"/>
  <c r="F214" i="11"/>
  <c r="N214" i="11" s="1"/>
  <c r="V214" i="11" s="1"/>
  <c r="J214" i="11"/>
  <c r="R214" i="11" s="1"/>
  <c r="Z214" i="11" s="1"/>
  <c r="G214" i="11"/>
  <c r="O214" i="11" s="1"/>
  <c r="W214" i="11" s="1"/>
  <c r="K214" i="11"/>
  <c r="AF258" i="10" l="1"/>
  <c r="T258" i="10" s="1"/>
  <c r="AA258" i="10" s="1"/>
  <c r="J253" i="12"/>
  <c r="R253" i="12" s="1"/>
  <c r="Z253" i="12" s="1"/>
  <c r="H253" i="12"/>
  <c r="P253" i="12" s="1"/>
  <c r="X253" i="12" s="1"/>
  <c r="I253" i="12"/>
  <c r="Q253" i="12" s="1"/>
  <c r="Y253" i="12" s="1"/>
  <c r="F253" i="12"/>
  <c r="N253" i="12" s="1"/>
  <c r="V253" i="12" s="1"/>
  <c r="G253" i="12"/>
  <c r="O253" i="12" s="1"/>
  <c r="W253" i="12" s="1"/>
  <c r="E253" i="12"/>
  <c r="M253" i="12" s="1"/>
  <c r="U253" i="12" s="1"/>
  <c r="K253" i="12"/>
  <c r="L253" i="12"/>
  <c r="C255" i="12"/>
  <c r="D254" i="12"/>
  <c r="T252" i="12"/>
  <c r="AA252" i="12" s="1"/>
  <c r="S252" i="12"/>
  <c r="B252" i="12" s="1"/>
  <c r="C262" i="10"/>
  <c r="D261" i="10"/>
  <c r="S258" i="10"/>
  <c r="B258" i="10" s="1"/>
  <c r="AD259" i="10"/>
  <c r="AC259" i="10"/>
  <c r="AE259" i="10" s="1"/>
  <c r="L259" i="10" s="1"/>
  <c r="AB260" i="10"/>
  <c r="E260" i="10"/>
  <c r="M260" i="10" s="1"/>
  <c r="U260" i="10" s="1"/>
  <c r="K260" i="10"/>
  <c r="J260" i="10"/>
  <c r="R260" i="10" s="1"/>
  <c r="Z260" i="10" s="1"/>
  <c r="F260" i="10"/>
  <c r="N260" i="10" s="1"/>
  <c r="V260" i="10" s="1"/>
  <c r="G260" i="10"/>
  <c r="O260" i="10" s="1"/>
  <c r="W260" i="10" s="1"/>
  <c r="I260" i="10"/>
  <c r="Q260" i="10" s="1"/>
  <c r="Y260" i="10" s="1"/>
  <c r="H260" i="10"/>
  <c r="P260" i="10" s="1"/>
  <c r="X260" i="10" s="1"/>
  <c r="C217" i="11"/>
  <c r="D217" i="11" s="1"/>
  <c r="F215" i="11"/>
  <c r="N215" i="11" s="1"/>
  <c r="V215" i="11" s="1"/>
  <c r="J215" i="11"/>
  <c r="R215" i="11" s="1"/>
  <c r="Z215" i="11" s="1"/>
  <c r="G215" i="11"/>
  <c r="O215" i="11" s="1"/>
  <c r="W215" i="11" s="1"/>
  <c r="K215" i="11"/>
  <c r="H215" i="11"/>
  <c r="P215" i="11" s="1"/>
  <c r="X215" i="11" s="1"/>
  <c r="L215" i="11"/>
  <c r="T215" i="11" s="1"/>
  <c r="E215" i="11"/>
  <c r="M215" i="11" s="1"/>
  <c r="U215" i="11" s="1"/>
  <c r="I215" i="11"/>
  <c r="Q215" i="11" s="1"/>
  <c r="Y215" i="11" s="1"/>
  <c r="AA214" i="11"/>
  <c r="S214" i="11"/>
  <c r="B214" i="11" s="1"/>
  <c r="T253" i="12" l="1"/>
  <c r="AA253" i="12" s="1"/>
  <c r="S253" i="12"/>
  <c r="B253" i="12" s="1"/>
  <c r="H254" i="12"/>
  <c r="P254" i="12" s="1"/>
  <c r="X254" i="12" s="1"/>
  <c r="F254" i="12"/>
  <c r="N254" i="12" s="1"/>
  <c r="V254" i="12" s="1"/>
  <c r="I254" i="12"/>
  <c r="Q254" i="12" s="1"/>
  <c r="Y254" i="12" s="1"/>
  <c r="E254" i="12"/>
  <c r="M254" i="12" s="1"/>
  <c r="U254" i="12" s="1"/>
  <c r="J254" i="12"/>
  <c r="R254" i="12" s="1"/>
  <c r="Z254" i="12" s="1"/>
  <c r="K254" i="12"/>
  <c r="G254" i="12"/>
  <c r="O254" i="12" s="1"/>
  <c r="W254" i="12" s="1"/>
  <c r="L254" i="12"/>
  <c r="C256" i="12"/>
  <c r="D255" i="12"/>
  <c r="AD260" i="10"/>
  <c r="AC260" i="10"/>
  <c r="AE260" i="10" s="1"/>
  <c r="L260" i="10" s="1"/>
  <c r="AF259" i="10"/>
  <c r="T259" i="10" s="1"/>
  <c r="AA259" i="10" s="1"/>
  <c r="AB261" i="10"/>
  <c r="E261" i="10"/>
  <c r="M261" i="10" s="1"/>
  <c r="U261" i="10" s="1"/>
  <c r="K261" i="10"/>
  <c r="F261" i="10"/>
  <c r="N261" i="10" s="1"/>
  <c r="V261" i="10" s="1"/>
  <c r="J261" i="10"/>
  <c r="R261" i="10" s="1"/>
  <c r="Z261" i="10" s="1"/>
  <c r="I261" i="10"/>
  <c r="Q261" i="10" s="1"/>
  <c r="Y261" i="10" s="1"/>
  <c r="G261" i="10"/>
  <c r="O261" i="10" s="1"/>
  <c r="W261" i="10" s="1"/>
  <c r="H261" i="10"/>
  <c r="P261" i="10" s="1"/>
  <c r="X261" i="10" s="1"/>
  <c r="S259" i="10"/>
  <c r="B259" i="10" s="1"/>
  <c r="C263" i="10"/>
  <c r="D262" i="10"/>
  <c r="S215" i="11"/>
  <c r="B215" i="11" s="1"/>
  <c r="AA215" i="11"/>
  <c r="C218" i="11"/>
  <c r="D218" i="11" s="1"/>
  <c r="H216" i="11"/>
  <c r="P216" i="11" s="1"/>
  <c r="X216" i="11" s="1"/>
  <c r="L216" i="11"/>
  <c r="T216" i="11" s="1"/>
  <c r="E216" i="11"/>
  <c r="M216" i="11" s="1"/>
  <c r="U216" i="11" s="1"/>
  <c r="I216" i="11"/>
  <c r="Q216" i="11" s="1"/>
  <c r="Y216" i="11" s="1"/>
  <c r="F216" i="11"/>
  <c r="N216" i="11" s="1"/>
  <c r="V216" i="11" s="1"/>
  <c r="J216" i="11"/>
  <c r="R216" i="11" s="1"/>
  <c r="Z216" i="11" s="1"/>
  <c r="K216" i="11"/>
  <c r="G216" i="11"/>
  <c r="O216" i="11" s="1"/>
  <c r="W216" i="11" s="1"/>
  <c r="C257" i="12" l="1"/>
  <c r="D256" i="12"/>
  <c r="F255" i="12"/>
  <c r="N255" i="12" s="1"/>
  <c r="V255" i="12" s="1"/>
  <c r="J255" i="12"/>
  <c r="R255" i="12" s="1"/>
  <c r="Z255" i="12" s="1"/>
  <c r="H255" i="12"/>
  <c r="P255" i="12" s="1"/>
  <c r="X255" i="12" s="1"/>
  <c r="K255" i="12"/>
  <c r="G255" i="12"/>
  <c r="O255" i="12" s="1"/>
  <c r="W255" i="12" s="1"/>
  <c r="E255" i="12"/>
  <c r="M255" i="12" s="1"/>
  <c r="U255" i="12" s="1"/>
  <c r="I255" i="12"/>
  <c r="Q255" i="12" s="1"/>
  <c r="Y255" i="12" s="1"/>
  <c r="L255" i="12"/>
  <c r="S254" i="12"/>
  <c r="B254" i="12" s="1"/>
  <c r="T254" i="12"/>
  <c r="AA254" i="12" s="1"/>
  <c r="AD261" i="10"/>
  <c r="AC261" i="10"/>
  <c r="AE261" i="10" s="1"/>
  <c r="L261" i="10" s="1"/>
  <c r="C264" i="10"/>
  <c r="D263" i="10"/>
  <c r="S260" i="10"/>
  <c r="B260" i="10" s="1"/>
  <c r="AB262" i="10"/>
  <c r="K262" i="10"/>
  <c r="E262" i="10"/>
  <c r="M262" i="10" s="1"/>
  <c r="U262" i="10" s="1"/>
  <c r="F262" i="10"/>
  <c r="N262" i="10" s="1"/>
  <c r="V262" i="10" s="1"/>
  <c r="J262" i="10"/>
  <c r="R262" i="10" s="1"/>
  <c r="Z262" i="10" s="1"/>
  <c r="G262" i="10"/>
  <c r="O262" i="10" s="1"/>
  <c r="W262" i="10" s="1"/>
  <c r="I262" i="10"/>
  <c r="Q262" i="10" s="1"/>
  <c r="Y262" i="10" s="1"/>
  <c r="H262" i="10"/>
  <c r="P262" i="10" s="1"/>
  <c r="X262" i="10" s="1"/>
  <c r="AF260" i="10"/>
  <c r="T260" i="10" s="1"/>
  <c r="AA260" i="10" s="1"/>
  <c r="C219" i="11"/>
  <c r="D219" i="11" s="1"/>
  <c r="F217" i="11"/>
  <c r="N217" i="11" s="1"/>
  <c r="V217" i="11" s="1"/>
  <c r="J217" i="11"/>
  <c r="R217" i="11" s="1"/>
  <c r="Z217" i="11" s="1"/>
  <c r="G217" i="11"/>
  <c r="O217" i="11" s="1"/>
  <c r="W217" i="11" s="1"/>
  <c r="K217" i="11"/>
  <c r="H217" i="11"/>
  <c r="P217" i="11" s="1"/>
  <c r="X217" i="11" s="1"/>
  <c r="L217" i="11"/>
  <c r="T217" i="11" s="1"/>
  <c r="E217" i="11"/>
  <c r="M217" i="11" s="1"/>
  <c r="U217" i="11" s="1"/>
  <c r="I217" i="11"/>
  <c r="Q217" i="11" s="1"/>
  <c r="Y217" i="11" s="1"/>
  <c r="AA216" i="11"/>
  <c r="S216" i="11"/>
  <c r="B216" i="11" s="1"/>
  <c r="T255" i="12" l="1"/>
  <c r="AA255" i="12" s="1"/>
  <c r="S255" i="12"/>
  <c r="B255" i="12" s="1"/>
  <c r="J256" i="12"/>
  <c r="R256" i="12" s="1"/>
  <c r="Z256" i="12" s="1"/>
  <c r="I256" i="12"/>
  <c r="Q256" i="12" s="1"/>
  <c r="Y256" i="12" s="1"/>
  <c r="F256" i="12"/>
  <c r="N256" i="12" s="1"/>
  <c r="V256" i="12" s="1"/>
  <c r="E256" i="12"/>
  <c r="M256" i="12" s="1"/>
  <c r="U256" i="12" s="1"/>
  <c r="H256" i="12"/>
  <c r="P256" i="12" s="1"/>
  <c r="X256" i="12" s="1"/>
  <c r="K256" i="12"/>
  <c r="G256" i="12"/>
  <c r="O256" i="12" s="1"/>
  <c r="W256" i="12" s="1"/>
  <c r="L256" i="12"/>
  <c r="C258" i="12"/>
  <c r="D257" i="12"/>
  <c r="AD262" i="10"/>
  <c r="AC262" i="10"/>
  <c r="AE262" i="10" s="1"/>
  <c r="L262" i="10" s="1"/>
  <c r="AB263" i="10"/>
  <c r="K263" i="10"/>
  <c r="E263" i="10"/>
  <c r="M263" i="10" s="1"/>
  <c r="U263" i="10" s="1"/>
  <c r="J263" i="10"/>
  <c r="R263" i="10" s="1"/>
  <c r="Z263" i="10" s="1"/>
  <c r="F263" i="10"/>
  <c r="N263" i="10" s="1"/>
  <c r="V263" i="10" s="1"/>
  <c r="G263" i="10"/>
  <c r="O263" i="10" s="1"/>
  <c r="W263" i="10" s="1"/>
  <c r="I263" i="10"/>
  <c r="Q263" i="10" s="1"/>
  <c r="Y263" i="10" s="1"/>
  <c r="H263" i="10"/>
  <c r="P263" i="10" s="1"/>
  <c r="X263" i="10" s="1"/>
  <c r="C265" i="10"/>
  <c r="D264" i="10"/>
  <c r="S261" i="10"/>
  <c r="B261" i="10" s="1"/>
  <c r="AF261" i="10"/>
  <c r="T261" i="10" s="1"/>
  <c r="AA261" i="10" s="1"/>
  <c r="S217" i="11"/>
  <c r="B217" i="11" s="1"/>
  <c r="AA217" i="11"/>
  <c r="C220" i="11"/>
  <c r="D220" i="11" s="1"/>
  <c r="H218" i="11"/>
  <c r="P218" i="11" s="1"/>
  <c r="X218" i="11" s="1"/>
  <c r="L218" i="11"/>
  <c r="T218" i="11" s="1"/>
  <c r="E218" i="11"/>
  <c r="M218" i="11" s="1"/>
  <c r="U218" i="11" s="1"/>
  <c r="I218" i="11"/>
  <c r="Q218" i="11" s="1"/>
  <c r="Y218" i="11" s="1"/>
  <c r="F218" i="11"/>
  <c r="N218" i="11" s="1"/>
  <c r="V218" i="11" s="1"/>
  <c r="J218" i="11"/>
  <c r="R218" i="11" s="1"/>
  <c r="Z218" i="11" s="1"/>
  <c r="G218" i="11"/>
  <c r="O218" i="11" s="1"/>
  <c r="W218" i="11" s="1"/>
  <c r="K218" i="11"/>
  <c r="C259" i="12" l="1"/>
  <c r="D258" i="12"/>
  <c r="J257" i="12"/>
  <c r="R257" i="12" s="1"/>
  <c r="Z257" i="12" s="1"/>
  <c r="H257" i="12"/>
  <c r="P257" i="12" s="1"/>
  <c r="X257" i="12" s="1"/>
  <c r="E257" i="12"/>
  <c r="M257" i="12" s="1"/>
  <c r="U257" i="12" s="1"/>
  <c r="I257" i="12"/>
  <c r="Q257" i="12" s="1"/>
  <c r="Y257" i="12" s="1"/>
  <c r="K257" i="12"/>
  <c r="F257" i="12"/>
  <c r="N257" i="12" s="1"/>
  <c r="V257" i="12" s="1"/>
  <c r="G257" i="12"/>
  <c r="O257" i="12" s="1"/>
  <c r="W257" i="12" s="1"/>
  <c r="L257" i="12"/>
  <c r="T256" i="12"/>
  <c r="AA256" i="12" s="1"/>
  <c r="S256" i="12"/>
  <c r="B256" i="12" s="1"/>
  <c r="AB264" i="10"/>
  <c r="E264" i="10"/>
  <c r="M264" i="10" s="1"/>
  <c r="U264" i="10" s="1"/>
  <c r="K264" i="10"/>
  <c r="F264" i="10"/>
  <c r="N264" i="10" s="1"/>
  <c r="V264" i="10" s="1"/>
  <c r="J264" i="10"/>
  <c r="R264" i="10" s="1"/>
  <c r="Z264" i="10" s="1"/>
  <c r="G264" i="10"/>
  <c r="O264" i="10" s="1"/>
  <c r="W264" i="10" s="1"/>
  <c r="I264" i="10"/>
  <c r="Q264" i="10" s="1"/>
  <c r="Y264" i="10" s="1"/>
  <c r="H264" i="10"/>
  <c r="P264" i="10" s="1"/>
  <c r="X264" i="10" s="1"/>
  <c r="AC263" i="10"/>
  <c r="AE263" i="10" s="1"/>
  <c r="L263" i="10" s="1"/>
  <c r="AD263" i="10"/>
  <c r="C266" i="10"/>
  <c r="D265" i="10"/>
  <c r="S262" i="10"/>
  <c r="B262" i="10" s="1"/>
  <c r="AF262" i="10"/>
  <c r="T262" i="10" s="1"/>
  <c r="AA262" i="10" s="1"/>
  <c r="C221" i="11"/>
  <c r="D221" i="11" s="1"/>
  <c r="F219" i="11"/>
  <c r="N219" i="11" s="1"/>
  <c r="V219" i="11" s="1"/>
  <c r="J219" i="11"/>
  <c r="R219" i="11" s="1"/>
  <c r="Z219" i="11" s="1"/>
  <c r="G219" i="11"/>
  <c r="O219" i="11" s="1"/>
  <c r="W219" i="11" s="1"/>
  <c r="K219" i="11"/>
  <c r="H219" i="11"/>
  <c r="P219" i="11" s="1"/>
  <c r="X219" i="11" s="1"/>
  <c r="L219" i="11"/>
  <c r="T219" i="11" s="1"/>
  <c r="E219" i="11"/>
  <c r="M219" i="11" s="1"/>
  <c r="U219" i="11" s="1"/>
  <c r="I219" i="11"/>
  <c r="Q219" i="11" s="1"/>
  <c r="Y219" i="11" s="1"/>
  <c r="AA218" i="11"/>
  <c r="S218" i="11"/>
  <c r="B218" i="11" s="1"/>
  <c r="AF263" i="10" l="1"/>
  <c r="T257" i="12"/>
  <c r="AA257" i="12" s="1"/>
  <c r="S257" i="12"/>
  <c r="B257" i="12" s="1"/>
  <c r="H258" i="12"/>
  <c r="P258" i="12" s="1"/>
  <c r="X258" i="12" s="1"/>
  <c r="F258" i="12"/>
  <c r="N258" i="12" s="1"/>
  <c r="V258" i="12" s="1"/>
  <c r="K258" i="12"/>
  <c r="G258" i="12"/>
  <c r="O258" i="12" s="1"/>
  <c r="W258" i="12" s="1"/>
  <c r="I258" i="12"/>
  <c r="Q258" i="12" s="1"/>
  <c r="Y258" i="12" s="1"/>
  <c r="J258" i="12"/>
  <c r="R258" i="12" s="1"/>
  <c r="Z258" i="12" s="1"/>
  <c r="E258" i="12"/>
  <c r="M258" i="12" s="1"/>
  <c r="U258" i="12" s="1"/>
  <c r="L258" i="12"/>
  <c r="C260" i="12"/>
  <c r="D259" i="12"/>
  <c r="AB265" i="10"/>
  <c r="K265" i="10"/>
  <c r="E265" i="10"/>
  <c r="M265" i="10" s="1"/>
  <c r="U265" i="10" s="1"/>
  <c r="J265" i="10"/>
  <c r="R265" i="10" s="1"/>
  <c r="Z265" i="10" s="1"/>
  <c r="F265" i="10"/>
  <c r="N265" i="10" s="1"/>
  <c r="V265" i="10" s="1"/>
  <c r="I265" i="10"/>
  <c r="Q265" i="10" s="1"/>
  <c r="Y265" i="10" s="1"/>
  <c r="G265" i="10"/>
  <c r="O265" i="10" s="1"/>
  <c r="W265" i="10" s="1"/>
  <c r="H265" i="10"/>
  <c r="P265" i="10" s="1"/>
  <c r="X265" i="10" s="1"/>
  <c r="C267" i="10"/>
  <c r="D266" i="10"/>
  <c r="T263" i="10"/>
  <c r="AA263" i="10" s="1"/>
  <c r="S263" i="10"/>
  <c r="B263" i="10" s="1"/>
  <c r="AD264" i="10"/>
  <c r="AC264" i="10"/>
  <c r="AE264" i="10" s="1"/>
  <c r="L264" i="10" s="1"/>
  <c r="S219" i="11"/>
  <c r="B219" i="11" s="1"/>
  <c r="AA219" i="11"/>
  <c r="C222" i="11"/>
  <c r="D222" i="11" s="1"/>
  <c r="H220" i="11"/>
  <c r="P220" i="11" s="1"/>
  <c r="X220" i="11" s="1"/>
  <c r="L220" i="11"/>
  <c r="T220" i="11" s="1"/>
  <c r="E220" i="11"/>
  <c r="M220" i="11" s="1"/>
  <c r="U220" i="11" s="1"/>
  <c r="I220" i="11"/>
  <c r="Q220" i="11" s="1"/>
  <c r="Y220" i="11" s="1"/>
  <c r="F220" i="11"/>
  <c r="N220" i="11" s="1"/>
  <c r="V220" i="11" s="1"/>
  <c r="J220" i="11"/>
  <c r="R220" i="11" s="1"/>
  <c r="Z220" i="11" s="1"/>
  <c r="G220" i="11"/>
  <c r="O220" i="11" s="1"/>
  <c r="W220" i="11" s="1"/>
  <c r="K220" i="11"/>
  <c r="C261" i="12" l="1"/>
  <c r="D260" i="12"/>
  <c r="T258" i="12"/>
  <c r="AA258" i="12" s="1"/>
  <c r="S258" i="12"/>
  <c r="B258" i="12" s="1"/>
  <c r="F259" i="12"/>
  <c r="N259" i="12" s="1"/>
  <c r="V259" i="12" s="1"/>
  <c r="G259" i="12"/>
  <c r="O259" i="12" s="1"/>
  <c r="W259" i="12" s="1"/>
  <c r="J259" i="12"/>
  <c r="R259" i="12" s="1"/>
  <c r="Z259" i="12" s="1"/>
  <c r="K259" i="12"/>
  <c r="I259" i="12"/>
  <c r="Q259" i="12" s="1"/>
  <c r="Y259" i="12" s="1"/>
  <c r="H259" i="12"/>
  <c r="P259" i="12" s="1"/>
  <c r="X259" i="12" s="1"/>
  <c r="E259" i="12"/>
  <c r="M259" i="12" s="1"/>
  <c r="U259" i="12" s="1"/>
  <c r="L259" i="12"/>
  <c r="S264" i="10"/>
  <c r="B264" i="10" s="1"/>
  <c r="AB266" i="10"/>
  <c r="K266" i="10"/>
  <c r="E266" i="10"/>
  <c r="M266" i="10" s="1"/>
  <c r="U266" i="10" s="1"/>
  <c r="F266" i="10"/>
  <c r="N266" i="10" s="1"/>
  <c r="V266" i="10" s="1"/>
  <c r="J266" i="10"/>
  <c r="R266" i="10" s="1"/>
  <c r="Z266" i="10" s="1"/>
  <c r="G266" i="10"/>
  <c r="O266" i="10" s="1"/>
  <c r="W266" i="10" s="1"/>
  <c r="I266" i="10"/>
  <c r="Q266" i="10" s="1"/>
  <c r="Y266" i="10" s="1"/>
  <c r="H266" i="10"/>
  <c r="P266" i="10" s="1"/>
  <c r="X266" i="10" s="1"/>
  <c r="C268" i="10"/>
  <c r="D267" i="10"/>
  <c r="AF264" i="10"/>
  <c r="T264" i="10" s="1"/>
  <c r="AA264" i="10" s="1"/>
  <c r="AD265" i="10"/>
  <c r="AC265" i="10"/>
  <c r="AE265" i="10" s="1"/>
  <c r="L265" i="10" s="1"/>
  <c r="C223" i="11"/>
  <c r="D223" i="11" s="1"/>
  <c r="F221" i="11"/>
  <c r="N221" i="11" s="1"/>
  <c r="V221" i="11" s="1"/>
  <c r="J221" i="11"/>
  <c r="R221" i="11" s="1"/>
  <c r="Z221" i="11" s="1"/>
  <c r="G221" i="11"/>
  <c r="O221" i="11" s="1"/>
  <c r="W221" i="11" s="1"/>
  <c r="K221" i="11"/>
  <c r="H221" i="11"/>
  <c r="P221" i="11" s="1"/>
  <c r="X221" i="11" s="1"/>
  <c r="L221" i="11"/>
  <c r="T221" i="11" s="1"/>
  <c r="I221" i="11"/>
  <c r="Q221" i="11" s="1"/>
  <c r="Y221" i="11" s="1"/>
  <c r="E221" i="11"/>
  <c r="M221" i="11" s="1"/>
  <c r="U221" i="11" s="1"/>
  <c r="AA220" i="11"/>
  <c r="S220" i="11"/>
  <c r="B220" i="11" s="1"/>
  <c r="J260" i="12" l="1"/>
  <c r="R260" i="12" s="1"/>
  <c r="Z260" i="12" s="1"/>
  <c r="H260" i="12"/>
  <c r="P260" i="12" s="1"/>
  <c r="X260" i="12" s="1"/>
  <c r="F260" i="12"/>
  <c r="N260" i="12" s="1"/>
  <c r="V260" i="12" s="1"/>
  <c r="K260" i="12"/>
  <c r="G260" i="12"/>
  <c r="O260" i="12" s="1"/>
  <c r="W260" i="12" s="1"/>
  <c r="E260" i="12"/>
  <c r="M260" i="12" s="1"/>
  <c r="U260" i="12" s="1"/>
  <c r="I260" i="12"/>
  <c r="Q260" i="12" s="1"/>
  <c r="Y260" i="12" s="1"/>
  <c r="L260" i="12"/>
  <c r="T259" i="12"/>
  <c r="AA259" i="12" s="1"/>
  <c r="S259" i="12"/>
  <c r="B259" i="12" s="1"/>
  <c r="C262" i="12"/>
  <c r="D261" i="12"/>
  <c r="S265" i="10"/>
  <c r="B265" i="10" s="1"/>
  <c r="C269" i="10"/>
  <c r="D268" i="10"/>
  <c r="AC266" i="10"/>
  <c r="AE266" i="10" s="1"/>
  <c r="L266" i="10" s="1"/>
  <c r="AD266" i="10"/>
  <c r="AB267" i="10"/>
  <c r="E267" i="10"/>
  <c r="M267" i="10" s="1"/>
  <c r="U267" i="10" s="1"/>
  <c r="K267" i="10"/>
  <c r="F267" i="10"/>
  <c r="N267" i="10" s="1"/>
  <c r="V267" i="10" s="1"/>
  <c r="J267" i="10"/>
  <c r="R267" i="10" s="1"/>
  <c r="Z267" i="10" s="1"/>
  <c r="G267" i="10"/>
  <c r="O267" i="10" s="1"/>
  <c r="W267" i="10" s="1"/>
  <c r="I267" i="10"/>
  <c r="Q267" i="10" s="1"/>
  <c r="Y267" i="10" s="1"/>
  <c r="H267" i="10"/>
  <c r="P267" i="10" s="1"/>
  <c r="X267" i="10" s="1"/>
  <c r="AF265" i="10"/>
  <c r="T265" i="10" s="1"/>
  <c r="AA265" i="10" s="1"/>
  <c r="S221" i="11"/>
  <c r="B221" i="11" s="1"/>
  <c r="AA221" i="11"/>
  <c r="C224" i="11"/>
  <c r="D224" i="11" s="1"/>
  <c r="H222" i="11"/>
  <c r="P222" i="11" s="1"/>
  <c r="X222" i="11" s="1"/>
  <c r="L222" i="11"/>
  <c r="T222" i="11" s="1"/>
  <c r="E222" i="11"/>
  <c r="M222" i="11" s="1"/>
  <c r="U222" i="11" s="1"/>
  <c r="I222" i="11"/>
  <c r="Q222" i="11" s="1"/>
  <c r="Y222" i="11" s="1"/>
  <c r="F222" i="11"/>
  <c r="N222" i="11" s="1"/>
  <c r="V222" i="11" s="1"/>
  <c r="J222" i="11"/>
  <c r="R222" i="11" s="1"/>
  <c r="Z222" i="11" s="1"/>
  <c r="G222" i="11"/>
  <c r="O222" i="11" s="1"/>
  <c r="W222" i="11" s="1"/>
  <c r="K222" i="11"/>
  <c r="AF266" i="10" l="1"/>
  <c r="T266" i="10" s="1"/>
  <c r="AA266" i="10" s="1"/>
  <c r="F261" i="12"/>
  <c r="N261" i="12" s="1"/>
  <c r="V261" i="12" s="1"/>
  <c r="J261" i="12"/>
  <c r="R261" i="12" s="1"/>
  <c r="Z261" i="12" s="1"/>
  <c r="H261" i="12"/>
  <c r="P261" i="12" s="1"/>
  <c r="X261" i="12" s="1"/>
  <c r="I261" i="12"/>
  <c r="Q261" i="12" s="1"/>
  <c r="Y261" i="12" s="1"/>
  <c r="K261" i="12"/>
  <c r="G261" i="12"/>
  <c r="O261" i="12" s="1"/>
  <c r="W261" i="12" s="1"/>
  <c r="E261" i="12"/>
  <c r="M261" i="12" s="1"/>
  <c r="U261" i="12" s="1"/>
  <c r="L261" i="12"/>
  <c r="C263" i="12"/>
  <c r="D262" i="12"/>
  <c r="T260" i="12"/>
  <c r="AA260" i="12" s="1"/>
  <c r="S260" i="12"/>
  <c r="B260" i="12" s="1"/>
  <c r="AD267" i="10"/>
  <c r="AC267" i="10"/>
  <c r="AE267" i="10" s="1"/>
  <c r="L267" i="10" s="1"/>
  <c r="C270" i="10"/>
  <c r="D269" i="10"/>
  <c r="S266" i="10"/>
  <c r="B266" i="10" s="1"/>
  <c r="AB268" i="10"/>
  <c r="K268" i="10"/>
  <c r="E268" i="10"/>
  <c r="M268" i="10" s="1"/>
  <c r="U268" i="10" s="1"/>
  <c r="J268" i="10"/>
  <c r="R268" i="10" s="1"/>
  <c r="Z268" i="10" s="1"/>
  <c r="F268" i="10"/>
  <c r="N268" i="10" s="1"/>
  <c r="V268" i="10" s="1"/>
  <c r="G268" i="10"/>
  <c r="O268" i="10" s="1"/>
  <c r="W268" i="10" s="1"/>
  <c r="I268" i="10"/>
  <c r="Q268" i="10" s="1"/>
  <c r="Y268" i="10" s="1"/>
  <c r="H268" i="10"/>
  <c r="P268" i="10" s="1"/>
  <c r="X268" i="10" s="1"/>
  <c r="C225" i="11"/>
  <c r="D225" i="11" s="1"/>
  <c r="F223" i="11"/>
  <c r="N223" i="11" s="1"/>
  <c r="V223" i="11" s="1"/>
  <c r="J223" i="11"/>
  <c r="R223" i="11" s="1"/>
  <c r="Z223" i="11" s="1"/>
  <c r="G223" i="11"/>
  <c r="O223" i="11" s="1"/>
  <c r="W223" i="11" s="1"/>
  <c r="K223" i="11"/>
  <c r="H223" i="11"/>
  <c r="P223" i="11" s="1"/>
  <c r="X223" i="11" s="1"/>
  <c r="L223" i="11"/>
  <c r="T223" i="11" s="1"/>
  <c r="E223" i="11"/>
  <c r="M223" i="11" s="1"/>
  <c r="U223" i="11" s="1"/>
  <c r="I223" i="11"/>
  <c r="Q223" i="11" s="1"/>
  <c r="Y223" i="11" s="1"/>
  <c r="AA222" i="11"/>
  <c r="S222" i="11"/>
  <c r="B222" i="11" s="1"/>
  <c r="H262" i="12" l="1"/>
  <c r="P262" i="12" s="1"/>
  <c r="X262" i="12" s="1"/>
  <c r="F262" i="12"/>
  <c r="N262" i="12" s="1"/>
  <c r="V262" i="12" s="1"/>
  <c r="J262" i="12"/>
  <c r="R262" i="12" s="1"/>
  <c r="Z262" i="12" s="1"/>
  <c r="I262" i="12"/>
  <c r="Q262" i="12" s="1"/>
  <c r="Y262" i="12" s="1"/>
  <c r="G262" i="12"/>
  <c r="O262" i="12" s="1"/>
  <c r="W262" i="12" s="1"/>
  <c r="E262" i="12"/>
  <c r="M262" i="12" s="1"/>
  <c r="U262" i="12" s="1"/>
  <c r="K262" i="12"/>
  <c r="L262" i="12"/>
  <c r="S261" i="12"/>
  <c r="B261" i="12" s="1"/>
  <c r="T261" i="12"/>
  <c r="AA261" i="12" s="1"/>
  <c r="C264" i="12"/>
  <c r="D263" i="12"/>
  <c r="AB269" i="10"/>
  <c r="K269" i="10"/>
  <c r="E269" i="10"/>
  <c r="M269" i="10" s="1"/>
  <c r="U269" i="10" s="1"/>
  <c r="J269" i="10"/>
  <c r="R269" i="10" s="1"/>
  <c r="Z269" i="10" s="1"/>
  <c r="F269" i="10"/>
  <c r="N269" i="10" s="1"/>
  <c r="V269" i="10" s="1"/>
  <c r="G269" i="10"/>
  <c r="O269" i="10" s="1"/>
  <c r="W269" i="10" s="1"/>
  <c r="I269" i="10"/>
  <c r="Q269" i="10" s="1"/>
  <c r="Y269" i="10" s="1"/>
  <c r="H269" i="10"/>
  <c r="P269" i="10" s="1"/>
  <c r="X269" i="10" s="1"/>
  <c r="C271" i="10"/>
  <c r="D270" i="10"/>
  <c r="S267" i="10"/>
  <c r="B267" i="10" s="1"/>
  <c r="AD268" i="10"/>
  <c r="AC268" i="10"/>
  <c r="AE268" i="10" s="1"/>
  <c r="L268" i="10" s="1"/>
  <c r="AF267" i="10"/>
  <c r="T267" i="10" s="1"/>
  <c r="AA267" i="10" s="1"/>
  <c r="S223" i="11"/>
  <c r="B223" i="11" s="1"/>
  <c r="AA223" i="11"/>
  <c r="C226" i="11"/>
  <c r="D226" i="11" s="1"/>
  <c r="H224" i="11"/>
  <c r="P224" i="11" s="1"/>
  <c r="X224" i="11" s="1"/>
  <c r="L224" i="11"/>
  <c r="T224" i="11" s="1"/>
  <c r="E224" i="11"/>
  <c r="M224" i="11" s="1"/>
  <c r="U224" i="11" s="1"/>
  <c r="I224" i="11"/>
  <c r="Q224" i="11" s="1"/>
  <c r="Y224" i="11" s="1"/>
  <c r="F224" i="11"/>
  <c r="N224" i="11" s="1"/>
  <c r="V224" i="11" s="1"/>
  <c r="J224" i="11"/>
  <c r="R224" i="11" s="1"/>
  <c r="Z224" i="11" s="1"/>
  <c r="K224" i="11"/>
  <c r="G224" i="11"/>
  <c r="O224" i="11" s="1"/>
  <c r="W224" i="11" s="1"/>
  <c r="T262" i="12" l="1"/>
  <c r="AA262" i="12" s="1"/>
  <c r="S262" i="12"/>
  <c r="B262" i="12" s="1"/>
  <c r="J263" i="12"/>
  <c r="R263" i="12" s="1"/>
  <c r="Z263" i="12" s="1"/>
  <c r="F263" i="12"/>
  <c r="N263" i="12" s="1"/>
  <c r="V263" i="12" s="1"/>
  <c r="I263" i="12"/>
  <c r="Q263" i="12" s="1"/>
  <c r="Y263" i="12" s="1"/>
  <c r="H263" i="12"/>
  <c r="P263" i="12" s="1"/>
  <c r="X263" i="12" s="1"/>
  <c r="G263" i="12"/>
  <c r="O263" i="12" s="1"/>
  <c r="W263" i="12" s="1"/>
  <c r="E263" i="12"/>
  <c r="M263" i="12" s="1"/>
  <c r="U263" i="12" s="1"/>
  <c r="K263" i="12"/>
  <c r="L263" i="12"/>
  <c r="C265" i="12"/>
  <c r="D264" i="12"/>
  <c r="AF268" i="10"/>
  <c r="T268" i="10" s="1"/>
  <c r="AA268" i="10" s="1"/>
  <c r="AB270" i="10"/>
  <c r="E270" i="10"/>
  <c r="M270" i="10" s="1"/>
  <c r="U270" i="10" s="1"/>
  <c r="K270" i="10"/>
  <c r="J270" i="10"/>
  <c r="R270" i="10" s="1"/>
  <c r="Z270" i="10" s="1"/>
  <c r="F270" i="10"/>
  <c r="N270" i="10" s="1"/>
  <c r="V270" i="10" s="1"/>
  <c r="G270" i="10"/>
  <c r="O270" i="10" s="1"/>
  <c r="W270" i="10" s="1"/>
  <c r="I270" i="10"/>
  <c r="Q270" i="10" s="1"/>
  <c r="Y270" i="10" s="1"/>
  <c r="H270" i="10"/>
  <c r="P270" i="10" s="1"/>
  <c r="X270" i="10" s="1"/>
  <c r="C272" i="10"/>
  <c r="D271" i="10"/>
  <c r="S268" i="10"/>
  <c r="B268" i="10" s="1"/>
  <c r="AD269" i="10"/>
  <c r="AC269" i="10"/>
  <c r="AE269" i="10" s="1"/>
  <c r="L269" i="10" s="1"/>
  <c r="C227" i="11"/>
  <c r="D227" i="11" s="1"/>
  <c r="F225" i="11"/>
  <c r="N225" i="11" s="1"/>
  <c r="V225" i="11" s="1"/>
  <c r="J225" i="11"/>
  <c r="R225" i="11" s="1"/>
  <c r="Z225" i="11" s="1"/>
  <c r="G225" i="11"/>
  <c r="O225" i="11" s="1"/>
  <c r="W225" i="11" s="1"/>
  <c r="K225" i="11"/>
  <c r="H225" i="11"/>
  <c r="P225" i="11" s="1"/>
  <c r="X225" i="11" s="1"/>
  <c r="L225" i="11"/>
  <c r="T225" i="11" s="1"/>
  <c r="E225" i="11"/>
  <c r="M225" i="11" s="1"/>
  <c r="U225" i="11" s="1"/>
  <c r="I225" i="11"/>
  <c r="Q225" i="11" s="1"/>
  <c r="Y225" i="11" s="1"/>
  <c r="AA224" i="11"/>
  <c r="S224" i="11"/>
  <c r="B224" i="11" s="1"/>
  <c r="H264" i="12" l="1"/>
  <c r="P264" i="12" s="1"/>
  <c r="X264" i="12" s="1"/>
  <c r="J264" i="12"/>
  <c r="R264" i="12" s="1"/>
  <c r="Z264" i="12" s="1"/>
  <c r="I264" i="12"/>
  <c r="Q264" i="12" s="1"/>
  <c r="Y264" i="12" s="1"/>
  <c r="G264" i="12"/>
  <c r="O264" i="12" s="1"/>
  <c r="W264" i="12" s="1"/>
  <c r="F264" i="12"/>
  <c r="N264" i="12" s="1"/>
  <c r="V264" i="12" s="1"/>
  <c r="E264" i="12"/>
  <c r="M264" i="12" s="1"/>
  <c r="U264" i="12" s="1"/>
  <c r="K264" i="12"/>
  <c r="L264" i="12"/>
  <c r="T263" i="12"/>
  <c r="AA263" i="12" s="1"/>
  <c r="S263" i="12"/>
  <c r="B263" i="12" s="1"/>
  <c r="C266" i="12"/>
  <c r="D265" i="12"/>
  <c r="AF269" i="10"/>
  <c r="T269" i="10" s="1"/>
  <c r="AA269" i="10" s="1"/>
  <c r="AB271" i="10"/>
  <c r="K271" i="10"/>
  <c r="E271" i="10"/>
  <c r="M271" i="10" s="1"/>
  <c r="U271" i="10" s="1"/>
  <c r="J271" i="10"/>
  <c r="R271" i="10" s="1"/>
  <c r="Z271" i="10" s="1"/>
  <c r="F271" i="10"/>
  <c r="N271" i="10" s="1"/>
  <c r="V271" i="10" s="1"/>
  <c r="I271" i="10"/>
  <c r="Q271" i="10" s="1"/>
  <c r="Y271" i="10" s="1"/>
  <c r="G271" i="10"/>
  <c r="O271" i="10" s="1"/>
  <c r="W271" i="10" s="1"/>
  <c r="H271" i="10"/>
  <c r="P271" i="10" s="1"/>
  <c r="X271" i="10" s="1"/>
  <c r="C273" i="10"/>
  <c r="D272" i="10"/>
  <c r="S269" i="10"/>
  <c r="B269" i="10" s="1"/>
  <c r="AD270" i="10"/>
  <c r="AC270" i="10"/>
  <c r="AE270" i="10" s="1"/>
  <c r="L270" i="10" s="1"/>
  <c r="S225" i="11"/>
  <c r="B225" i="11" s="1"/>
  <c r="AA225" i="11"/>
  <c r="C228" i="11"/>
  <c r="D228" i="11" s="1"/>
  <c r="H226" i="11"/>
  <c r="P226" i="11" s="1"/>
  <c r="X226" i="11" s="1"/>
  <c r="L226" i="11"/>
  <c r="T226" i="11" s="1"/>
  <c r="E226" i="11"/>
  <c r="M226" i="11" s="1"/>
  <c r="U226" i="11" s="1"/>
  <c r="I226" i="11"/>
  <c r="Q226" i="11" s="1"/>
  <c r="Y226" i="11" s="1"/>
  <c r="F226" i="11"/>
  <c r="N226" i="11" s="1"/>
  <c r="V226" i="11" s="1"/>
  <c r="J226" i="11"/>
  <c r="R226" i="11" s="1"/>
  <c r="Z226" i="11" s="1"/>
  <c r="G226" i="11"/>
  <c r="O226" i="11" s="1"/>
  <c r="W226" i="11" s="1"/>
  <c r="K226" i="11"/>
  <c r="C267" i="12" l="1"/>
  <c r="D266" i="12"/>
  <c r="T264" i="12"/>
  <c r="AA264" i="12" s="1"/>
  <c r="S264" i="12"/>
  <c r="B264" i="12" s="1"/>
  <c r="F265" i="12"/>
  <c r="N265" i="12" s="1"/>
  <c r="V265" i="12" s="1"/>
  <c r="J265" i="12"/>
  <c r="R265" i="12" s="1"/>
  <c r="Z265" i="12" s="1"/>
  <c r="H265" i="12"/>
  <c r="P265" i="12" s="1"/>
  <c r="X265" i="12" s="1"/>
  <c r="I265" i="12"/>
  <c r="Q265" i="12" s="1"/>
  <c r="Y265" i="12" s="1"/>
  <c r="G265" i="12"/>
  <c r="O265" i="12" s="1"/>
  <c r="W265" i="12" s="1"/>
  <c r="E265" i="12"/>
  <c r="M265" i="12" s="1"/>
  <c r="U265" i="12" s="1"/>
  <c r="K265" i="12"/>
  <c r="L265" i="12"/>
  <c r="S270" i="10"/>
  <c r="B270" i="10" s="1"/>
  <c r="AF270" i="10"/>
  <c r="T270" i="10" s="1"/>
  <c r="AA270" i="10" s="1"/>
  <c r="AB272" i="10"/>
  <c r="E272" i="10"/>
  <c r="M272" i="10" s="1"/>
  <c r="U272" i="10" s="1"/>
  <c r="K272" i="10"/>
  <c r="J272" i="10"/>
  <c r="R272" i="10" s="1"/>
  <c r="Z272" i="10" s="1"/>
  <c r="F272" i="10"/>
  <c r="N272" i="10" s="1"/>
  <c r="V272" i="10" s="1"/>
  <c r="G272" i="10"/>
  <c r="O272" i="10" s="1"/>
  <c r="W272" i="10" s="1"/>
  <c r="I272" i="10"/>
  <c r="Q272" i="10" s="1"/>
  <c r="Y272" i="10" s="1"/>
  <c r="H272" i="10"/>
  <c r="P272" i="10" s="1"/>
  <c r="X272" i="10" s="1"/>
  <c r="C274" i="10"/>
  <c r="D273" i="10"/>
  <c r="AC271" i="10"/>
  <c r="AE271" i="10" s="1"/>
  <c r="L271" i="10" s="1"/>
  <c r="AD271" i="10"/>
  <c r="C229" i="11"/>
  <c r="D229" i="11" s="1"/>
  <c r="F227" i="11"/>
  <c r="N227" i="11" s="1"/>
  <c r="V227" i="11" s="1"/>
  <c r="J227" i="11"/>
  <c r="R227" i="11" s="1"/>
  <c r="Z227" i="11" s="1"/>
  <c r="G227" i="11"/>
  <c r="O227" i="11" s="1"/>
  <c r="W227" i="11" s="1"/>
  <c r="K227" i="11"/>
  <c r="H227" i="11"/>
  <c r="P227" i="11" s="1"/>
  <c r="X227" i="11" s="1"/>
  <c r="L227" i="11"/>
  <c r="T227" i="11" s="1"/>
  <c r="E227" i="11"/>
  <c r="M227" i="11" s="1"/>
  <c r="U227" i="11" s="1"/>
  <c r="I227" i="11"/>
  <c r="Q227" i="11" s="1"/>
  <c r="Y227" i="11" s="1"/>
  <c r="AA226" i="11"/>
  <c r="S226" i="11"/>
  <c r="B226" i="11" s="1"/>
  <c r="AF271" i="10" l="1"/>
  <c r="T271" i="10" s="1"/>
  <c r="AA271" i="10" s="1"/>
  <c r="T265" i="12"/>
  <c r="AA265" i="12" s="1"/>
  <c r="S265" i="12"/>
  <c r="B265" i="12" s="1"/>
  <c r="H266" i="12"/>
  <c r="P266" i="12" s="1"/>
  <c r="X266" i="12" s="1"/>
  <c r="F266" i="12"/>
  <c r="N266" i="12" s="1"/>
  <c r="V266" i="12" s="1"/>
  <c r="I266" i="12"/>
  <c r="Q266" i="12" s="1"/>
  <c r="Y266" i="12" s="1"/>
  <c r="G266" i="12"/>
  <c r="O266" i="12" s="1"/>
  <c r="W266" i="12" s="1"/>
  <c r="K266" i="12"/>
  <c r="E266" i="12"/>
  <c r="M266" i="12" s="1"/>
  <c r="U266" i="12" s="1"/>
  <c r="J266" i="12"/>
  <c r="R266" i="12" s="1"/>
  <c r="Z266" i="12" s="1"/>
  <c r="L266" i="12"/>
  <c r="C268" i="12"/>
  <c r="D267" i="12"/>
  <c r="C275" i="10"/>
  <c r="D274" i="10"/>
  <c r="AD272" i="10"/>
  <c r="AC272" i="10"/>
  <c r="AE272" i="10" s="1"/>
  <c r="L272" i="10" s="1"/>
  <c r="S271" i="10"/>
  <c r="B271" i="10" s="1"/>
  <c r="AB273" i="10"/>
  <c r="E273" i="10"/>
  <c r="M273" i="10" s="1"/>
  <c r="U273" i="10" s="1"/>
  <c r="K273" i="10"/>
  <c r="F273" i="10"/>
  <c r="N273" i="10" s="1"/>
  <c r="V273" i="10" s="1"/>
  <c r="J273" i="10"/>
  <c r="R273" i="10" s="1"/>
  <c r="Z273" i="10" s="1"/>
  <c r="G273" i="10"/>
  <c r="O273" i="10" s="1"/>
  <c r="W273" i="10" s="1"/>
  <c r="I273" i="10"/>
  <c r="Q273" i="10" s="1"/>
  <c r="Y273" i="10" s="1"/>
  <c r="H273" i="10"/>
  <c r="P273" i="10" s="1"/>
  <c r="X273" i="10" s="1"/>
  <c r="S227" i="11"/>
  <c r="B227" i="11" s="1"/>
  <c r="AA227" i="11"/>
  <c r="C230" i="11"/>
  <c r="D230" i="11" s="1"/>
  <c r="H228" i="11"/>
  <c r="P228" i="11" s="1"/>
  <c r="X228" i="11" s="1"/>
  <c r="L228" i="11"/>
  <c r="T228" i="11" s="1"/>
  <c r="E228" i="11"/>
  <c r="M228" i="11" s="1"/>
  <c r="U228" i="11" s="1"/>
  <c r="I228" i="11"/>
  <c r="Q228" i="11" s="1"/>
  <c r="Y228" i="11" s="1"/>
  <c r="F228" i="11"/>
  <c r="N228" i="11" s="1"/>
  <c r="V228" i="11" s="1"/>
  <c r="J228" i="11"/>
  <c r="R228" i="11" s="1"/>
  <c r="Z228" i="11" s="1"/>
  <c r="G228" i="11"/>
  <c r="O228" i="11" s="1"/>
  <c r="W228" i="11" s="1"/>
  <c r="K228" i="11"/>
  <c r="C269" i="12" l="1"/>
  <c r="D268" i="12"/>
  <c r="T266" i="12"/>
  <c r="AA266" i="12" s="1"/>
  <c r="S266" i="12"/>
  <c r="B266" i="12" s="1"/>
  <c r="J267" i="12"/>
  <c r="R267" i="12" s="1"/>
  <c r="Z267" i="12" s="1"/>
  <c r="F267" i="12"/>
  <c r="N267" i="12" s="1"/>
  <c r="V267" i="12" s="1"/>
  <c r="H267" i="12"/>
  <c r="P267" i="12" s="1"/>
  <c r="X267" i="12" s="1"/>
  <c r="G267" i="12"/>
  <c r="O267" i="12" s="1"/>
  <c r="W267" i="12" s="1"/>
  <c r="K267" i="12"/>
  <c r="E267" i="12"/>
  <c r="M267" i="12" s="1"/>
  <c r="U267" i="12" s="1"/>
  <c r="I267" i="12"/>
  <c r="Q267" i="12" s="1"/>
  <c r="Y267" i="12" s="1"/>
  <c r="L267" i="12"/>
  <c r="S272" i="10"/>
  <c r="B272" i="10" s="1"/>
  <c r="AF272" i="10"/>
  <c r="T272" i="10" s="1"/>
  <c r="AA272" i="10" s="1"/>
  <c r="AC273" i="10"/>
  <c r="AE273" i="10" s="1"/>
  <c r="L273" i="10" s="1"/>
  <c r="AD273" i="10"/>
  <c r="AB274" i="10"/>
  <c r="K274" i="10"/>
  <c r="E274" i="10"/>
  <c r="M274" i="10" s="1"/>
  <c r="U274" i="10" s="1"/>
  <c r="F274" i="10"/>
  <c r="N274" i="10" s="1"/>
  <c r="V274" i="10" s="1"/>
  <c r="J274" i="10"/>
  <c r="R274" i="10" s="1"/>
  <c r="Z274" i="10" s="1"/>
  <c r="I274" i="10"/>
  <c r="Q274" i="10" s="1"/>
  <c r="Y274" i="10" s="1"/>
  <c r="G274" i="10"/>
  <c r="O274" i="10" s="1"/>
  <c r="W274" i="10" s="1"/>
  <c r="H274" i="10"/>
  <c r="P274" i="10" s="1"/>
  <c r="X274" i="10" s="1"/>
  <c r="C276" i="10"/>
  <c r="D275" i="10"/>
  <c r="C231" i="11"/>
  <c r="D231" i="11" s="1"/>
  <c r="F229" i="11"/>
  <c r="N229" i="11" s="1"/>
  <c r="V229" i="11" s="1"/>
  <c r="G229" i="11"/>
  <c r="O229" i="11" s="1"/>
  <c r="W229" i="11" s="1"/>
  <c r="K229" i="11"/>
  <c r="H229" i="11"/>
  <c r="P229" i="11" s="1"/>
  <c r="X229" i="11" s="1"/>
  <c r="L229" i="11"/>
  <c r="T229" i="11" s="1"/>
  <c r="I229" i="11"/>
  <c r="Q229" i="11" s="1"/>
  <c r="Y229" i="11" s="1"/>
  <c r="J229" i="11"/>
  <c r="R229" i="11" s="1"/>
  <c r="Z229" i="11" s="1"/>
  <c r="E229" i="11"/>
  <c r="M229" i="11" s="1"/>
  <c r="U229" i="11" s="1"/>
  <c r="AA228" i="11"/>
  <c r="S228" i="11"/>
  <c r="B228" i="11" s="1"/>
  <c r="AF273" i="10" l="1"/>
  <c r="T273" i="10" s="1"/>
  <c r="AA273" i="10" s="1"/>
  <c r="T267" i="12"/>
  <c r="AA267" i="12" s="1"/>
  <c r="S267" i="12"/>
  <c r="B267" i="12" s="1"/>
  <c r="H268" i="12"/>
  <c r="P268" i="12" s="1"/>
  <c r="X268" i="12" s="1"/>
  <c r="J268" i="12"/>
  <c r="R268" i="12" s="1"/>
  <c r="Z268" i="12" s="1"/>
  <c r="G268" i="12"/>
  <c r="O268" i="12" s="1"/>
  <c r="W268" i="12" s="1"/>
  <c r="F268" i="12"/>
  <c r="N268" i="12" s="1"/>
  <c r="V268" i="12" s="1"/>
  <c r="K268" i="12"/>
  <c r="E268" i="12"/>
  <c r="M268" i="12" s="1"/>
  <c r="U268" i="12" s="1"/>
  <c r="I268" i="12"/>
  <c r="Q268" i="12" s="1"/>
  <c r="Y268" i="12" s="1"/>
  <c r="L268" i="12"/>
  <c r="C270" i="12"/>
  <c r="D269" i="12"/>
  <c r="AD274" i="10"/>
  <c r="AC274" i="10"/>
  <c r="AE274" i="10" s="1"/>
  <c r="L274" i="10" s="1"/>
  <c r="S273" i="10"/>
  <c r="B273" i="10" s="1"/>
  <c r="AB275" i="10"/>
  <c r="E275" i="10"/>
  <c r="M275" i="10" s="1"/>
  <c r="U275" i="10" s="1"/>
  <c r="K275" i="10"/>
  <c r="F275" i="10"/>
  <c r="N275" i="10" s="1"/>
  <c r="V275" i="10" s="1"/>
  <c r="J275" i="10"/>
  <c r="R275" i="10" s="1"/>
  <c r="Z275" i="10" s="1"/>
  <c r="G275" i="10"/>
  <c r="O275" i="10" s="1"/>
  <c r="W275" i="10" s="1"/>
  <c r="I275" i="10"/>
  <c r="Q275" i="10" s="1"/>
  <c r="Y275" i="10" s="1"/>
  <c r="H275" i="10"/>
  <c r="P275" i="10" s="1"/>
  <c r="X275" i="10" s="1"/>
  <c r="C277" i="10"/>
  <c r="D276" i="10"/>
  <c r="S229" i="11"/>
  <c r="B229" i="11" s="1"/>
  <c r="AA229" i="11"/>
  <c r="E230" i="11"/>
  <c r="M230" i="11" s="1"/>
  <c r="U230" i="11" s="1"/>
  <c r="I230" i="11"/>
  <c r="Q230" i="11" s="1"/>
  <c r="Y230" i="11" s="1"/>
  <c r="F230" i="11"/>
  <c r="N230" i="11" s="1"/>
  <c r="V230" i="11" s="1"/>
  <c r="J230" i="11"/>
  <c r="R230" i="11" s="1"/>
  <c r="Z230" i="11" s="1"/>
  <c r="G230" i="11"/>
  <c r="O230" i="11" s="1"/>
  <c r="W230" i="11" s="1"/>
  <c r="H230" i="11"/>
  <c r="P230" i="11" s="1"/>
  <c r="X230" i="11" s="1"/>
  <c r="K230" i="11"/>
  <c r="L230" i="11"/>
  <c r="T230" i="11" s="1"/>
  <c r="C232" i="11"/>
  <c r="D232" i="11" s="1"/>
  <c r="F269" i="12" l="1"/>
  <c r="N269" i="12" s="1"/>
  <c r="V269" i="12" s="1"/>
  <c r="J269" i="12"/>
  <c r="R269" i="12" s="1"/>
  <c r="Z269" i="12" s="1"/>
  <c r="H269" i="12"/>
  <c r="P269" i="12" s="1"/>
  <c r="X269" i="12" s="1"/>
  <c r="G269" i="12"/>
  <c r="O269" i="12" s="1"/>
  <c r="W269" i="12" s="1"/>
  <c r="E269" i="12"/>
  <c r="M269" i="12" s="1"/>
  <c r="U269" i="12" s="1"/>
  <c r="K269" i="12"/>
  <c r="I269" i="12"/>
  <c r="Q269" i="12" s="1"/>
  <c r="Y269" i="12" s="1"/>
  <c r="L269" i="12"/>
  <c r="C271" i="12"/>
  <c r="D270" i="12"/>
  <c r="T268" i="12"/>
  <c r="AA268" i="12" s="1"/>
  <c r="S268" i="12"/>
  <c r="B268" i="12" s="1"/>
  <c r="AB276" i="10"/>
  <c r="E276" i="10"/>
  <c r="M276" i="10" s="1"/>
  <c r="U276" i="10" s="1"/>
  <c r="K276" i="10"/>
  <c r="J276" i="10"/>
  <c r="R276" i="10" s="1"/>
  <c r="Z276" i="10" s="1"/>
  <c r="F276" i="10"/>
  <c r="N276" i="10" s="1"/>
  <c r="V276" i="10" s="1"/>
  <c r="I276" i="10"/>
  <c r="Q276" i="10" s="1"/>
  <c r="Y276" i="10" s="1"/>
  <c r="G276" i="10"/>
  <c r="O276" i="10" s="1"/>
  <c r="W276" i="10" s="1"/>
  <c r="H276" i="10"/>
  <c r="P276" i="10" s="1"/>
  <c r="X276" i="10" s="1"/>
  <c r="AD275" i="10"/>
  <c r="AC275" i="10"/>
  <c r="AE275" i="10" s="1"/>
  <c r="L275" i="10" s="1"/>
  <c r="S274" i="10"/>
  <c r="B274" i="10" s="1"/>
  <c r="C278" i="10"/>
  <c r="D277" i="10"/>
  <c r="AF274" i="10"/>
  <c r="T274" i="10" s="1"/>
  <c r="AA274" i="10" s="1"/>
  <c r="C233" i="11"/>
  <c r="D233" i="11" s="1"/>
  <c r="E231" i="11"/>
  <c r="M231" i="11" s="1"/>
  <c r="U231" i="11" s="1"/>
  <c r="I231" i="11"/>
  <c r="Q231" i="11" s="1"/>
  <c r="Y231" i="11" s="1"/>
  <c r="F231" i="11"/>
  <c r="N231" i="11" s="1"/>
  <c r="V231" i="11" s="1"/>
  <c r="J231" i="11"/>
  <c r="R231" i="11" s="1"/>
  <c r="Z231" i="11" s="1"/>
  <c r="G231" i="11"/>
  <c r="O231" i="11" s="1"/>
  <c r="W231" i="11" s="1"/>
  <c r="K231" i="11"/>
  <c r="H231" i="11"/>
  <c r="P231" i="11" s="1"/>
  <c r="X231" i="11" s="1"/>
  <c r="L231" i="11"/>
  <c r="T231" i="11" s="1"/>
  <c r="S230" i="11"/>
  <c r="B230" i="11" s="1"/>
  <c r="AA230" i="11"/>
  <c r="T269" i="12" l="1"/>
  <c r="AA269" i="12" s="1"/>
  <c r="S269" i="12"/>
  <c r="B269" i="12" s="1"/>
  <c r="H270" i="12"/>
  <c r="P270" i="12" s="1"/>
  <c r="X270" i="12" s="1"/>
  <c r="F270" i="12"/>
  <c r="N270" i="12" s="1"/>
  <c r="V270" i="12" s="1"/>
  <c r="G270" i="12"/>
  <c r="O270" i="12" s="1"/>
  <c r="W270" i="12" s="1"/>
  <c r="E270" i="12"/>
  <c r="M270" i="12" s="1"/>
  <c r="U270" i="12" s="1"/>
  <c r="J270" i="12"/>
  <c r="R270" i="12" s="1"/>
  <c r="Z270" i="12" s="1"/>
  <c r="K270" i="12"/>
  <c r="I270" i="12"/>
  <c r="Q270" i="12" s="1"/>
  <c r="Y270" i="12" s="1"/>
  <c r="L270" i="12"/>
  <c r="C272" i="12"/>
  <c r="D271" i="12"/>
  <c r="S275" i="10"/>
  <c r="B275" i="10" s="1"/>
  <c r="AB277" i="10"/>
  <c r="K277" i="10"/>
  <c r="E277" i="10"/>
  <c r="M277" i="10" s="1"/>
  <c r="U277" i="10" s="1"/>
  <c r="J277" i="10"/>
  <c r="R277" i="10" s="1"/>
  <c r="Z277" i="10" s="1"/>
  <c r="F277" i="10"/>
  <c r="N277" i="10" s="1"/>
  <c r="V277" i="10" s="1"/>
  <c r="G277" i="10"/>
  <c r="O277" i="10" s="1"/>
  <c r="W277" i="10" s="1"/>
  <c r="I277" i="10"/>
  <c r="Q277" i="10" s="1"/>
  <c r="Y277" i="10" s="1"/>
  <c r="H277" i="10"/>
  <c r="P277" i="10" s="1"/>
  <c r="X277" i="10" s="1"/>
  <c r="C279" i="10"/>
  <c r="D278" i="10"/>
  <c r="AF275" i="10"/>
  <c r="T275" i="10" s="1"/>
  <c r="AA275" i="10" s="1"/>
  <c r="AD276" i="10"/>
  <c r="AC276" i="10"/>
  <c r="AE276" i="10" s="1"/>
  <c r="L276" i="10" s="1"/>
  <c r="S231" i="11"/>
  <c r="B231" i="11" s="1"/>
  <c r="AA231" i="11"/>
  <c r="C234" i="11"/>
  <c r="D234" i="11" s="1"/>
  <c r="G232" i="11"/>
  <c r="O232" i="11" s="1"/>
  <c r="W232" i="11" s="1"/>
  <c r="K232" i="11"/>
  <c r="H232" i="11"/>
  <c r="P232" i="11" s="1"/>
  <c r="X232" i="11" s="1"/>
  <c r="L232" i="11"/>
  <c r="T232" i="11" s="1"/>
  <c r="E232" i="11"/>
  <c r="M232" i="11" s="1"/>
  <c r="U232" i="11" s="1"/>
  <c r="I232" i="11"/>
  <c r="Q232" i="11" s="1"/>
  <c r="Y232" i="11" s="1"/>
  <c r="F232" i="11"/>
  <c r="N232" i="11" s="1"/>
  <c r="V232" i="11" s="1"/>
  <c r="J232" i="11"/>
  <c r="R232" i="11" s="1"/>
  <c r="Z232" i="11" s="1"/>
  <c r="C273" i="12" l="1"/>
  <c r="D272" i="12"/>
  <c r="J271" i="12"/>
  <c r="R271" i="12" s="1"/>
  <c r="Z271" i="12" s="1"/>
  <c r="F271" i="12"/>
  <c r="N271" i="12" s="1"/>
  <c r="V271" i="12" s="1"/>
  <c r="G271" i="12"/>
  <c r="O271" i="12" s="1"/>
  <c r="W271" i="12" s="1"/>
  <c r="E271" i="12"/>
  <c r="M271" i="12" s="1"/>
  <c r="U271" i="12" s="1"/>
  <c r="I271" i="12"/>
  <c r="Q271" i="12" s="1"/>
  <c r="Y271" i="12" s="1"/>
  <c r="K271" i="12"/>
  <c r="H271" i="12"/>
  <c r="P271" i="12" s="1"/>
  <c r="X271" i="12" s="1"/>
  <c r="L271" i="12"/>
  <c r="T270" i="12"/>
  <c r="AA270" i="12" s="1"/>
  <c r="S270" i="12"/>
  <c r="B270" i="12" s="1"/>
  <c r="AB278" i="10"/>
  <c r="E278" i="10"/>
  <c r="M278" i="10" s="1"/>
  <c r="U278" i="10" s="1"/>
  <c r="K278" i="10"/>
  <c r="F278" i="10"/>
  <c r="N278" i="10" s="1"/>
  <c r="V278" i="10" s="1"/>
  <c r="J278" i="10"/>
  <c r="R278" i="10" s="1"/>
  <c r="Z278" i="10" s="1"/>
  <c r="I278" i="10"/>
  <c r="Q278" i="10" s="1"/>
  <c r="Y278" i="10" s="1"/>
  <c r="G278" i="10"/>
  <c r="O278" i="10" s="1"/>
  <c r="W278" i="10" s="1"/>
  <c r="H278" i="10"/>
  <c r="P278" i="10" s="1"/>
  <c r="X278" i="10" s="1"/>
  <c r="S276" i="10"/>
  <c r="B276" i="10" s="1"/>
  <c r="AF276" i="10"/>
  <c r="T276" i="10" s="1"/>
  <c r="AA276" i="10" s="1"/>
  <c r="AD277" i="10"/>
  <c r="AC277" i="10"/>
  <c r="AE277" i="10" s="1"/>
  <c r="L277" i="10" s="1"/>
  <c r="C280" i="10"/>
  <c r="D279" i="10"/>
  <c r="S232" i="11"/>
  <c r="B232" i="11" s="1"/>
  <c r="AA232" i="11"/>
  <c r="E233" i="11"/>
  <c r="M233" i="11" s="1"/>
  <c r="U233" i="11" s="1"/>
  <c r="I233" i="11"/>
  <c r="Q233" i="11" s="1"/>
  <c r="Y233" i="11" s="1"/>
  <c r="F233" i="11"/>
  <c r="N233" i="11" s="1"/>
  <c r="V233" i="11" s="1"/>
  <c r="J233" i="11"/>
  <c r="R233" i="11" s="1"/>
  <c r="Z233" i="11" s="1"/>
  <c r="G233" i="11"/>
  <c r="O233" i="11" s="1"/>
  <c r="W233" i="11" s="1"/>
  <c r="K233" i="11"/>
  <c r="H233" i="11"/>
  <c r="P233" i="11" s="1"/>
  <c r="X233" i="11" s="1"/>
  <c r="L233" i="11"/>
  <c r="T233" i="11" s="1"/>
  <c r="C235" i="11"/>
  <c r="D235" i="11" s="1"/>
  <c r="T271" i="12" l="1"/>
  <c r="AA271" i="12" s="1"/>
  <c r="S271" i="12"/>
  <c r="B271" i="12" s="1"/>
  <c r="H272" i="12"/>
  <c r="P272" i="12" s="1"/>
  <c r="X272" i="12" s="1"/>
  <c r="J272" i="12"/>
  <c r="R272" i="12" s="1"/>
  <c r="Z272" i="12" s="1"/>
  <c r="F272" i="12"/>
  <c r="N272" i="12" s="1"/>
  <c r="V272" i="12" s="1"/>
  <c r="E272" i="12"/>
  <c r="M272" i="12" s="1"/>
  <c r="U272" i="12" s="1"/>
  <c r="I272" i="12"/>
  <c r="Q272" i="12" s="1"/>
  <c r="Y272" i="12" s="1"/>
  <c r="K272" i="12"/>
  <c r="G272" i="12"/>
  <c r="O272" i="12" s="1"/>
  <c r="W272" i="12" s="1"/>
  <c r="L272" i="12"/>
  <c r="C274" i="12"/>
  <c r="D273" i="12"/>
  <c r="AB279" i="10"/>
  <c r="E279" i="10"/>
  <c r="M279" i="10" s="1"/>
  <c r="U279" i="10" s="1"/>
  <c r="K279" i="10"/>
  <c r="F279" i="10"/>
  <c r="N279" i="10" s="1"/>
  <c r="V279" i="10" s="1"/>
  <c r="J279" i="10"/>
  <c r="R279" i="10" s="1"/>
  <c r="Z279" i="10" s="1"/>
  <c r="I279" i="10"/>
  <c r="Q279" i="10" s="1"/>
  <c r="Y279" i="10" s="1"/>
  <c r="G279" i="10"/>
  <c r="O279" i="10" s="1"/>
  <c r="W279" i="10" s="1"/>
  <c r="H279" i="10"/>
  <c r="P279" i="10" s="1"/>
  <c r="X279" i="10" s="1"/>
  <c r="C281" i="10"/>
  <c r="D280" i="10"/>
  <c r="S277" i="10"/>
  <c r="B277" i="10" s="1"/>
  <c r="AF277" i="10"/>
  <c r="T277" i="10" s="1"/>
  <c r="AA277" i="10" s="1"/>
  <c r="AC278" i="10"/>
  <c r="AE278" i="10" s="1"/>
  <c r="L278" i="10" s="1"/>
  <c r="AD278" i="10"/>
  <c r="S233" i="11"/>
  <c r="B233" i="11" s="1"/>
  <c r="AA233" i="11"/>
  <c r="C236" i="11"/>
  <c r="D236" i="11" s="1"/>
  <c r="G234" i="11"/>
  <c r="O234" i="11" s="1"/>
  <c r="W234" i="11" s="1"/>
  <c r="K234" i="11"/>
  <c r="H234" i="11"/>
  <c r="P234" i="11" s="1"/>
  <c r="X234" i="11" s="1"/>
  <c r="L234" i="11"/>
  <c r="T234" i="11" s="1"/>
  <c r="E234" i="11"/>
  <c r="M234" i="11" s="1"/>
  <c r="U234" i="11" s="1"/>
  <c r="I234" i="11"/>
  <c r="Q234" i="11" s="1"/>
  <c r="Y234" i="11" s="1"/>
  <c r="J234" i="11"/>
  <c r="R234" i="11" s="1"/>
  <c r="Z234" i="11" s="1"/>
  <c r="F234" i="11"/>
  <c r="N234" i="11" s="1"/>
  <c r="V234" i="11" s="1"/>
  <c r="AF278" i="10" l="1"/>
  <c r="T278" i="10" s="1"/>
  <c r="AA278" i="10" s="1"/>
  <c r="C275" i="12"/>
  <c r="D274" i="12"/>
  <c r="T272" i="12"/>
  <c r="AA272" i="12" s="1"/>
  <c r="S272" i="12"/>
  <c r="B272" i="12" s="1"/>
  <c r="F273" i="12"/>
  <c r="N273" i="12" s="1"/>
  <c r="V273" i="12" s="1"/>
  <c r="J273" i="12"/>
  <c r="R273" i="12" s="1"/>
  <c r="Z273" i="12" s="1"/>
  <c r="H273" i="12"/>
  <c r="P273" i="12" s="1"/>
  <c r="X273" i="12" s="1"/>
  <c r="E273" i="12"/>
  <c r="M273" i="12" s="1"/>
  <c r="U273" i="12" s="1"/>
  <c r="I273" i="12"/>
  <c r="Q273" i="12" s="1"/>
  <c r="Y273" i="12" s="1"/>
  <c r="K273" i="12"/>
  <c r="G273" i="12"/>
  <c r="O273" i="12" s="1"/>
  <c r="W273" i="12" s="1"/>
  <c r="L273" i="12"/>
  <c r="AB280" i="10"/>
  <c r="K280" i="10"/>
  <c r="E280" i="10"/>
  <c r="M280" i="10" s="1"/>
  <c r="U280" i="10" s="1"/>
  <c r="F280" i="10"/>
  <c r="N280" i="10" s="1"/>
  <c r="V280" i="10" s="1"/>
  <c r="J280" i="10"/>
  <c r="R280" i="10" s="1"/>
  <c r="Z280" i="10" s="1"/>
  <c r="I280" i="10"/>
  <c r="Q280" i="10" s="1"/>
  <c r="Y280" i="10" s="1"/>
  <c r="G280" i="10"/>
  <c r="O280" i="10" s="1"/>
  <c r="W280" i="10" s="1"/>
  <c r="H280" i="10"/>
  <c r="P280" i="10" s="1"/>
  <c r="X280" i="10" s="1"/>
  <c r="C282" i="10"/>
  <c r="D281" i="10"/>
  <c r="S278" i="10"/>
  <c r="B278" i="10" s="1"/>
  <c r="AD279" i="10"/>
  <c r="AC279" i="10"/>
  <c r="AE279" i="10" s="1"/>
  <c r="L279" i="10" s="1"/>
  <c r="S234" i="11"/>
  <c r="B234" i="11" s="1"/>
  <c r="AA234" i="11"/>
  <c r="E235" i="11"/>
  <c r="M235" i="11" s="1"/>
  <c r="U235" i="11" s="1"/>
  <c r="I235" i="11"/>
  <c r="Q235" i="11" s="1"/>
  <c r="Y235" i="11" s="1"/>
  <c r="F235" i="11"/>
  <c r="N235" i="11" s="1"/>
  <c r="V235" i="11" s="1"/>
  <c r="J235" i="11"/>
  <c r="R235" i="11" s="1"/>
  <c r="Z235" i="11" s="1"/>
  <c r="G235" i="11"/>
  <c r="O235" i="11" s="1"/>
  <c r="W235" i="11" s="1"/>
  <c r="K235" i="11"/>
  <c r="H235" i="11"/>
  <c r="P235" i="11" s="1"/>
  <c r="X235" i="11" s="1"/>
  <c r="L235" i="11"/>
  <c r="T235" i="11" s="1"/>
  <c r="C237" i="11"/>
  <c r="D237" i="11" s="1"/>
  <c r="AF279" i="10" l="1"/>
  <c r="T279" i="10" s="1"/>
  <c r="AA279" i="10" s="1"/>
  <c r="H274" i="12"/>
  <c r="P274" i="12" s="1"/>
  <c r="X274" i="12" s="1"/>
  <c r="F274" i="12"/>
  <c r="N274" i="12" s="1"/>
  <c r="V274" i="12" s="1"/>
  <c r="E274" i="12"/>
  <c r="M274" i="12" s="1"/>
  <c r="U274" i="12" s="1"/>
  <c r="K274" i="12"/>
  <c r="I274" i="12"/>
  <c r="Q274" i="12" s="1"/>
  <c r="Y274" i="12" s="1"/>
  <c r="J274" i="12"/>
  <c r="R274" i="12" s="1"/>
  <c r="Z274" i="12" s="1"/>
  <c r="G274" i="12"/>
  <c r="O274" i="12" s="1"/>
  <c r="W274" i="12" s="1"/>
  <c r="L274" i="12"/>
  <c r="S273" i="12"/>
  <c r="B273" i="12" s="1"/>
  <c r="T273" i="12"/>
  <c r="AA273" i="12" s="1"/>
  <c r="C276" i="12"/>
  <c r="D275" i="12"/>
  <c r="S279" i="10"/>
  <c r="B279" i="10" s="1"/>
  <c r="AB281" i="10"/>
  <c r="E281" i="10"/>
  <c r="M281" i="10" s="1"/>
  <c r="U281" i="10" s="1"/>
  <c r="K281" i="10"/>
  <c r="F281" i="10"/>
  <c r="N281" i="10" s="1"/>
  <c r="V281" i="10" s="1"/>
  <c r="J281" i="10"/>
  <c r="R281" i="10" s="1"/>
  <c r="Z281" i="10" s="1"/>
  <c r="I281" i="10"/>
  <c r="Q281" i="10" s="1"/>
  <c r="Y281" i="10" s="1"/>
  <c r="G281" i="10"/>
  <c r="O281" i="10" s="1"/>
  <c r="W281" i="10" s="1"/>
  <c r="H281" i="10"/>
  <c r="P281" i="10" s="1"/>
  <c r="X281" i="10" s="1"/>
  <c r="C283" i="10"/>
  <c r="D282" i="10"/>
  <c r="AD280" i="10"/>
  <c r="AC280" i="10"/>
  <c r="AE280" i="10" s="1"/>
  <c r="L280" i="10" s="1"/>
  <c r="S235" i="11"/>
  <c r="B235" i="11" s="1"/>
  <c r="AA235" i="11"/>
  <c r="C238" i="11"/>
  <c r="D238" i="11" s="1"/>
  <c r="G236" i="11"/>
  <c r="O236" i="11" s="1"/>
  <c r="W236" i="11" s="1"/>
  <c r="K236" i="11"/>
  <c r="H236" i="11"/>
  <c r="P236" i="11" s="1"/>
  <c r="X236" i="11" s="1"/>
  <c r="L236" i="11"/>
  <c r="T236" i="11" s="1"/>
  <c r="E236" i="11"/>
  <c r="M236" i="11" s="1"/>
  <c r="U236" i="11" s="1"/>
  <c r="I236" i="11"/>
  <c r="Q236" i="11" s="1"/>
  <c r="Y236" i="11" s="1"/>
  <c r="F236" i="11"/>
  <c r="N236" i="11" s="1"/>
  <c r="V236" i="11" s="1"/>
  <c r="J236" i="11"/>
  <c r="R236" i="11" s="1"/>
  <c r="Z236" i="11" s="1"/>
  <c r="T274" i="12" l="1"/>
  <c r="AA274" i="12" s="1"/>
  <c r="S274" i="12"/>
  <c r="B274" i="12" s="1"/>
  <c r="J275" i="12"/>
  <c r="R275" i="12" s="1"/>
  <c r="Z275" i="12" s="1"/>
  <c r="F275" i="12"/>
  <c r="N275" i="12" s="1"/>
  <c r="V275" i="12" s="1"/>
  <c r="E275" i="12"/>
  <c r="M275" i="12" s="1"/>
  <c r="U275" i="12" s="1"/>
  <c r="K275" i="12"/>
  <c r="H275" i="12"/>
  <c r="P275" i="12" s="1"/>
  <c r="X275" i="12" s="1"/>
  <c r="I275" i="12"/>
  <c r="Q275" i="12" s="1"/>
  <c r="Y275" i="12" s="1"/>
  <c r="G275" i="12"/>
  <c r="O275" i="12" s="1"/>
  <c r="W275" i="12" s="1"/>
  <c r="L275" i="12"/>
  <c r="C277" i="12"/>
  <c r="D276" i="12"/>
  <c r="S280" i="10"/>
  <c r="B280" i="10" s="1"/>
  <c r="AC281" i="10"/>
  <c r="AE281" i="10" s="1"/>
  <c r="L281" i="10" s="1"/>
  <c r="AD281" i="10"/>
  <c r="AF281" i="10" s="1"/>
  <c r="AF280" i="10"/>
  <c r="T280" i="10" s="1"/>
  <c r="AA280" i="10" s="1"/>
  <c r="AB282" i="10"/>
  <c r="E282" i="10"/>
  <c r="M282" i="10" s="1"/>
  <c r="U282" i="10" s="1"/>
  <c r="K282" i="10"/>
  <c r="F282" i="10"/>
  <c r="N282" i="10" s="1"/>
  <c r="V282" i="10" s="1"/>
  <c r="J282" i="10"/>
  <c r="R282" i="10" s="1"/>
  <c r="Z282" i="10" s="1"/>
  <c r="I282" i="10"/>
  <c r="Q282" i="10" s="1"/>
  <c r="Y282" i="10" s="1"/>
  <c r="G282" i="10"/>
  <c r="O282" i="10" s="1"/>
  <c r="W282" i="10" s="1"/>
  <c r="H282" i="10"/>
  <c r="P282" i="10" s="1"/>
  <c r="X282" i="10" s="1"/>
  <c r="C284" i="10"/>
  <c r="D283" i="10"/>
  <c r="S236" i="11"/>
  <c r="B236" i="11" s="1"/>
  <c r="AA236" i="11"/>
  <c r="E237" i="11"/>
  <c r="M237" i="11" s="1"/>
  <c r="U237" i="11" s="1"/>
  <c r="I237" i="11"/>
  <c r="Q237" i="11" s="1"/>
  <c r="Y237" i="11" s="1"/>
  <c r="F237" i="11"/>
  <c r="N237" i="11" s="1"/>
  <c r="V237" i="11" s="1"/>
  <c r="J237" i="11"/>
  <c r="R237" i="11" s="1"/>
  <c r="Z237" i="11" s="1"/>
  <c r="G237" i="11"/>
  <c r="O237" i="11" s="1"/>
  <c r="W237" i="11" s="1"/>
  <c r="K237" i="11"/>
  <c r="L237" i="11"/>
  <c r="T237" i="11" s="1"/>
  <c r="H237" i="11"/>
  <c r="P237" i="11" s="1"/>
  <c r="X237" i="11" s="1"/>
  <c r="C239" i="11"/>
  <c r="D239" i="11" s="1"/>
  <c r="C278" i="12" l="1"/>
  <c r="D277" i="12"/>
  <c r="H276" i="12"/>
  <c r="P276" i="12" s="1"/>
  <c r="X276" i="12" s="1"/>
  <c r="J276" i="12"/>
  <c r="R276" i="12" s="1"/>
  <c r="Z276" i="12" s="1"/>
  <c r="E276" i="12"/>
  <c r="M276" i="12" s="1"/>
  <c r="U276" i="12" s="1"/>
  <c r="K276" i="12"/>
  <c r="G276" i="12"/>
  <c r="O276" i="12" s="1"/>
  <c r="W276" i="12" s="1"/>
  <c r="I276" i="12"/>
  <c r="Q276" i="12" s="1"/>
  <c r="Y276" i="12" s="1"/>
  <c r="F276" i="12"/>
  <c r="N276" i="12" s="1"/>
  <c r="V276" i="12" s="1"/>
  <c r="L276" i="12"/>
  <c r="T275" i="12"/>
  <c r="AA275" i="12" s="1"/>
  <c r="S275" i="12"/>
  <c r="B275" i="12" s="1"/>
  <c r="AB283" i="10"/>
  <c r="K283" i="10"/>
  <c r="E283" i="10"/>
  <c r="M283" i="10" s="1"/>
  <c r="U283" i="10" s="1"/>
  <c r="F283" i="10"/>
  <c r="N283" i="10" s="1"/>
  <c r="V283" i="10" s="1"/>
  <c r="J283" i="10"/>
  <c r="R283" i="10" s="1"/>
  <c r="Z283" i="10" s="1"/>
  <c r="I283" i="10"/>
  <c r="Q283" i="10" s="1"/>
  <c r="Y283" i="10" s="1"/>
  <c r="G283" i="10"/>
  <c r="O283" i="10" s="1"/>
  <c r="W283" i="10" s="1"/>
  <c r="H283" i="10"/>
  <c r="P283" i="10" s="1"/>
  <c r="X283" i="10" s="1"/>
  <c r="AD282" i="10"/>
  <c r="AC282" i="10"/>
  <c r="AE282" i="10" s="1"/>
  <c r="L282" i="10" s="1"/>
  <c r="T281" i="10"/>
  <c r="AA281" i="10" s="1"/>
  <c r="S281" i="10"/>
  <c r="B281" i="10" s="1"/>
  <c r="C285" i="10"/>
  <c r="D284" i="10"/>
  <c r="G238" i="11"/>
  <c r="O238" i="11" s="1"/>
  <c r="W238" i="11" s="1"/>
  <c r="K238" i="11"/>
  <c r="H238" i="11"/>
  <c r="P238" i="11" s="1"/>
  <c r="X238" i="11" s="1"/>
  <c r="L238" i="11"/>
  <c r="T238" i="11" s="1"/>
  <c r="E238" i="11"/>
  <c r="M238" i="11" s="1"/>
  <c r="U238" i="11" s="1"/>
  <c r="I238" i="11"/>
  <c r="Q238" i="11" s="1"/>
  <c r="Y238" i="11" s="1"/>
  <c r="F238" i="11"/>
  <c r="N238" i="11" s="1"/>
  <c r="V238" i="11" s="1"/>
  <c r="J238" i="11"/>
  <c r="R238" i="11" s="1"/>
  <c r="Z238" i="11" s="1"/>
  <c r="C240" i="11"/>
  <c r="D240" i="11" s="1"/>
  <c r="S237" i="11"/>
  <c r="B237" i="11" s="1"/>
  <c r="AA237" i="11"/>
  <c r="T276" i="12" l="1"/>
  <c r="AA276" i="12" s="1"/>
  <c r="S276" i="12"/>
  <c r="B276" i="12" s="1"/>
  <c r="F277" i="12"/>
  <c r="N277" i="12" s="1"/>
  <c r="V277" i="12" s="1"/>
  <c r="J277" i="12"/>
  <c r="R277" i="12" s="1"/>
  <c r="Z277" i="12" s="1"/>
  <c r="H277" i="12"/>
  <c r="P277" i="12" s="1"/>
  <c r="X277" i="12" s="1"/>
  <c r="K277" i="12"/>
  <c r="G277" i="12"/>
  <c r="O277" i="12" s="1"/>
  <c r="W277" i="12" s="1"/>
  <c r="I277" i="12"/>
  <c r="Q277" i="12" s="1"/>
  <c r="Y277" i="12" s="1"/>
  <c r="E277" i="12"/>
  <c r="M277" i="12" s="1"/>
  <c r="U277" i="12" s="1"/>
  <c r="L277" i="12"/>
  <c r="C279" i="12"/>
  <c r="D278" i="12"/>
  <c r="C286" i="10"/>
  <c r="D285" i="10"/>
  <c r="AF282" i="10"/>
  <c r="T282" i="10" s="1"/>
  <c r="AA282" i="10" s="1"/>
  <c r="AB284" i="10"/>
  <c r="E284" i="10"/>
  <c r="M284" i="10" s="1"/>
  <c r="U284" i="10" s="1"/>
  <c r="K284" i="10"/>
  <c r="F284" i="10"/>
  <c r="N284" i="10" s="1"/>
  <c r="V284" i="10" s="1"/>
  <c r="J284" i="10"/>
  <c r="R284" i="10" s="1"/>
  <c r="Z284" i="10" s="1"/>
  <c r="G284" i="10"/>
  <c r="O284" i="10" s="1"/>
  <c r="W284" i="10" s="1"/>
  <c r="I284" i="10"/>
  <c r="Q284" i="10" s="1"/>
  <c r="Y284" i="10" s="1"/>
  <c r="H284" i="10"/>
  <c r="P284" i="10" s="1"/>
  <c r="X284" i="10" s="1"/>
  <c r="S282" i="10"/>
  <c r="B282" i="10" s="1"/>
  <c r="AD283" i="10"/>
  <c r="AC283" i="10"/>
  <c r="AE283" i="10" s="1"/>
  <c r="L283" i="10" s="1"/>
  <c r="S238" i="11"/>
  <c r="B238" i="11" s="1"/>
  <c r="AA238" i="11"/>
  <c r="E239" i="11"/>
  <c r="M239" i="11" s="1"/>
  <c r="U239" i="11" s="1"/>
  <c r="I239" i="11"/>
  <c r="Q239" i="11" s="1"/>
  <c r="Y239" i="11" s="1"/>
  <c r="F239" i="11"/>
  <c r="N239" i="11" s="1"/>
  <c r="V239" i="11" s="1"/>
  <c r="J239" i="11"/>
  <c r="R239" i="11" s="1"/>
  <c r="Z239" i="11" s="1"/>
  <c r="G239" i="11"/>
  <c r="O239" i="11" s="1"/>
  <c r="W239" i="11" s="1"/>
  <c r="K239" i="11"/>
  <c r="H239" i="11"/>
  <c r="P239" i="11" s="1"/>
  <c r="X239" i="11" s="1"/>
  <c r="L239" i="11"/>
  <c r="T239" i="11" s="1"/>
  <c r="C241" i="11"/>
  <c r="D241" i="11" s="1"/>
  <c r="C280" i="12" l="1"/>
  <c r="D279" i="12"/>
  <c r="J278" i="12"/>
  <c r="R278" i="12" s="1"/>
  <c r="Z278" i="12" s="1"/>
  <c r="H278" i="12"/>
  <c r="P278" i="12" s="1"/>
  <c r="X278" i="12" s="1"/>
  <c r="F278" i="12"/>
  <c r="N278" i="12" s="1"/>
  <c r="V278" i="12" s="1"/>
  <c r="I278" i="12"/>
  <c r="Q278" i="12" s="1"/>
  <c r="Y278" i="12" s="1"/>
  <c r="E278" i="12"/>
  <c r="M278" i="12" s="1"/>
  <c r="U278" i="12" s="1"/>
  <c r="K278" i="12"/>
  <c r="G278" i="12"/>
  <c r="O278" i="12" s="1"/>
  <c r="W278" i="12" s="1"/>
  <c r="L278" i="12"/>
  <c r="T277" i="12"/>
  <c r="AA277" i="12" s="1"/>
  <c r="S277" i="12"/>
  <c r="B277" i="12" s="1"/>
  <c r="AD284" i="10"/>
  <c r="AC284" i="10"/>
  <c r="AE284" i="10" s="1"/>
  <c r="L284" i="10" s="1"/>
  <c r="AF283" i="10"/>
  <c r="T283" i="10" s="1"/>
  <c r="AA283" i="10" s="1"/>
  <c r="AB285" i="10"/>
  <c r="E285" i="10"/>
  <c r="M285" i="10" s="1"/>
  <c r="U285" i="10" s="1"/>
  <c r="K285" i="10"/>
  <c r="J285" i="10"/>
  <c r="R285" i="10" s="1"/>
  <c r="Z285" i="10" s="1"/>
  <c r="F285" i="10"/>
  <c r="N285" i="10" s="1"/>
  <c r="V285" i="10" s="1"/>
  <c r="G285" i="10"/>
  <c r="O285" i="10" s="1"/>
  <c r="W285" i="10" s="1"/>
  <c r="I285" i="10"/>
  <c r="Q285" i="10" s="1"/>
  <c r="Y285" i="10" s="1"/>
  <c r="H285" i="10"/>
  <c r="P285" i="10" s="1"/>
  <c r="X285" i="10" s="1"/>
  <c r="S283" i="10"/>
  <c r="B283" i="10" s="1"/>
  <c r="C287" i="10"/>
  <c r="D286" i="10"/>
  <c r="S239" i="11"/>
  <c r="B239" i="11" s="1"/>
  <c r="AA239" i="11"/>
  <c r="C242" i="11"/>
  <c r="D242" i="11" s="1"/>
  <c r="G240" i="11"/>
  <c r="O240" i="11" s="1"/>
  <c r="W240" i="11" s="1"/>
  <c r="K240" i="11"/>
  <c r="H240" i="11"/>
  <c r="P240" i="11" s="1"/>
  <c r="X240" i="11" s="1"/>
  <c r="L240" i="11"/>
  <c r="T240" i="11" s="1"/>
  <c r="E240" i="11"/>
  <c r="M240" i="11" s="1"/>
  <c r="U240" i="11" s="1"/>
  <c r="I240" i="11"/>
  <c r="Q240" i="11" s="1"/>
  <c r="Y240" i="11" s="1"/>
  <c r="F240" i="11"/>
  <c r="N240" i="11" s="1"/>
  <c r="V240" i="11" s="1"/>
  <c r="J240" i="11"/>
  <c r="R240" i="11" s="1"/>
  <c r="Z240" i="11" s="1"/>
  <c r="T278" i="12" l="1"/>
  <c r="AA278" i="12" s="1"/>
  <c r="S278" i="12"/>
  <c r="B278" i="12" s="1"/>
  <c r="H279" i="12"/>
  <c r="P279" i="12" s="1"/>
  <c r="X279" i="12" s="1"/>
  <c r="F279" i="12"/>
  <c r="N279" i="12" s="1"/>
  <c r="V279" i="12" s="1"/>
  <c r="G279" i="12"/>
  <c r="O279" i="12" s="1"/>
  <c r="W279" i="12" s="1"/>
  <c r="K279" i="12"/>
  <c r="E279" i="12"/>
  <c r="M279" i="12" s="1"/>
  <c r="U279" i="12" s="1"/>
  <c r="J279" i="12"/>
  <c r="R279" i="12" s="1"/>
  <c r="Z279" i="12" s="1"/>
  <c r="I279" i="12"/>
  <c r="Q279" i="12" s="1"/>
  <c r="Y279" i="12" s="1"/>
  <c r="L279" i="12"/>
  <c r="C281" i="12"/>
  <c r="D280" i="12"/>
  <c r="AB286" i="10"/>
  <c r="K286" i="10"/>
  <c r="E286" i="10"/>
  <c r="M286" i="10" s="1"/>
  <c r="U286" i="10" s="1"/>
  <c r="F286" i="10"/>
  <c r="N286" i="10" s="1"/>
  <c r="V286" i="10" s="1"/>
  <c r="J286" i="10"/>
  <c r="R286" i="10" s="1"/>
  <c r="Z286" i="10" s="1"/>
  <c r="I286" i="10"/>
  <c r="Q286" i="10" s="1"/>
  <c r="Y286" i="10" s="1"/>
  <c r="G286" i="10"/>
  <c r="O286" i="10" s="1"/>
  <c r="W286" i="10" s="1"/>
  <c r="H286" i="10"/>
  <c r="P286" i="10" s="1"/>
  <c r="X286" i="10" s="1"/>
  <c r="C288" i="10"/>
  <c r="D287" i="10"/>
  <c r="AC285" i="10"/>
  <c r="AE285" i="10" s="1"/>
  <c r="L285" i="10" s="1"/>
  <c r="AD285" i="10"/>
  <c r="S284" i="10"/>
  <c r="B284" i="10" s="1"/>
  <c r="AF284" i="10"/>
  <c r="T284" i="10" s="1"/>
  <c r="AA284" i="10" s="1"/>
  <c r="S240" i="11"/>
  <c r="B240" i="11" s="1"/>
  <c r="AA240" i="11"/>
  <c r="E241" i="11"/>
  <c r="M241" i="11" s="1"/>
  <c r="U241" i="11" s="1"/>
  <c r="I241" i="11"/>
  <c r="Q241" i="11" s="1"/>
  <c r="Y241" i="11" s="1"/>
  <c r="F241" i="11"/>
  <c r="N241" i="11" s="1"/>
  <c r="V241" i="11" s="1"/>
  <c r="J241" i="11"/>
  <c r="R241" i="11" s="1"/>
  <c r="Z241" i="11" s="1"/>
  <c r="G241" i="11"/>
  <c r="O241" i="11" s="1"/>
  <c r="W241" i="11" s="1"/>
  <c r="K241" i="11"/>
  <c r="H241" i="11"/>
  <c r="P241" i="11" s="1"/>
  <c r="X241" i="11" s="1"/>
  <c r="L241" i="11"/>
  <c r="T241" i="11" s="1"/>
  <c r="C243" i="11"/>
  <c r="D243" i="11" s="1"/>
  <c r="AF285" i="10" l="1"/>
  <c r="T285" i="10" s="1"/>
  <c r="AA285" i="10" s="1"/>
  <c r="C282" i="12"/>
  <c r="D281" i="12"/>
  <c r="S279" i="12"/>
  <c r="B279" i="12" s="1"/>
  <c r="T279" i="12"/>
  <c r="AA279" i="12" s="1"/>
  <c r="F280" i="12"/>
  <c r="N280" i="12" s="1"/>
  <c r="V280" i="12" s="1"/>
  <c r="H280" i="12"/>
  <c r="P280" i="12" s="1"/>
  <c r="X280" i="12" s="1"/>
  <c r="J280" i="12"/>
  <c r="R280" i="12" s="1"/>
  <c r="Z280" i="12" s="1"/>
  <c r="E280" i="12"/>
  <c r="M280" i="12" s="1"/>
  <c r="U280" i="12" s="1"/>
  <c r="I280" i="12"/>
  <c r="Q280" i="12" s="1"/>
  <c r="Y280" i="12" s="1"/>
  <c r="K280" i="12"/>
  <c r="G280" i="12"/>
  <c r="O280" i="12" s="1"/>
  <c r="W280" i="12" s="1"/>
  <c r="L280" i="12"/>
  <c r="S285" i="10"/>
  <c r="B285" i="10" s="1"/>
  <c r="AB287" i="10"/>
  <c r="K287" i="10"/>
  <c r="E287" i="10"/>
  <c r="M287" i="10" s="1"/>
  <c r="U287" i="10" s="1"/>
  <c r="F287" i="10"/>
  <c r="N287" i="10" s="1"/>
  <c r="V287" i="10" s="1"/>
  <c r="J287" i="10"/>
  <c r="R287" i="10" s="1"/>
  <c r="Z287" i="10" s="1"/>
  <c r="G287" i="10"/>
  <c r="O287" i="10" s="1"/>
  <c r="W287" i="10" s="1"/>
  <c r="I287" i="10"/>
  <c r="Q287" i="10" s="1"/>
  <c r="Y287" i="10" s="1"/>
  <c r="H287" i="10"/>
  <c r="P287" i="10" s="1"/>
  <c r="X287" i="10" s="1"/>
  <c r="C289" i="10"/>
  <c r="D288" i="10"/>
  <c r="AC286" i="10"/>
  <c r="AE286" i="10" s="1"/>
  <c r="L286" i="10" s="1"/>
  <c r="AD286" i="10"/>
  <c r="G242" i="11"/>
  <c r="O242" i="11" s="1"/>
  <c r="W242" i="11" s="1"/>
  <c r="K242" i="11"/>
  <c r="H242" i="11"/>
  <c r="P242" i="11" s="1"/>
  <c r="X242" i="11" s="1"/>
  <c r="L242" i="11"/>
  <c r="T242" i="11" s="1"/>
  <c r="E242" i="11"/>
  <c r="M242" i="11" s="1"/>
  <c r="U242" i="11" s="1"/>
  <c r="I242" i="11"/>
  <c r="Q242" i="11" s="1"/>
  <c r="Y242" i="11" s="1"/>
  <c r="J242" i="11"/>
  <c r="R242" i="11" s="1"/>
  <c r="Z242" i="11" s="1"/>
  <c r="F242" i="11"/>
  <c r="N242" i="11" s="1"/>
  <c r="V242" i="11" s="1"/>
  <c r="C244" i="11"/>
  <c r="D244" i="11" s="1"/>
  <c r="S241" i="11"/>
  <c r="B241" i="11" s="1"/>
  <c r="AA241" i="11"/>
  <c r="T280" i="12" l="1"/>
  <c r="AA280" i="12" s="1"/>
  <c r="S280" i="12"/>
  <c r="B280" i="12" s="1"/>
  <c r="J281" i="12"/>
  <c r="R281" i="12" s="1"/>
  <c r="Z281" i="12" s="1"/>
  <c r="H281" i="12"/>
  <c r="P281" i="12" s="1"/>
  <c r="X281" i="12" s="1"/>
  <c r="F281" i="12"/>
  <c r="N281" i="12" s="1"/>
  <c r="V281" i="12" s="1"/>
  <c r="K281" i="12"/>
  <c r="E281" i="12"/>
  <c r="M281" i="12" s="1"/>
  <c r="U281" i="12" s="1"/>
  <c r="I281" i="12"/>
  <c r="Q281" i="12" s="1"/>
  <c r="Y281" i="12" s="1"/>
  <c r="G281" i="12"/>
  <c r="O281" i="12" s="1"/>
  <c r="W281" i="12" s="1"/>
  <c r="L281" i="12"/>
  <c r="C283" i="12"/>
  <c r="D282" i="12"/>
  <c r="S286" i="10"/>
  <c r="B286" i="10" s="1"/>
  <c r="AB288" i="10"/>
  <c r="E288" i="10"/>
  <c r="M288" i="10" s="1"/>
  <c r="U288" i="10" s="1"/>
  <c r="K288" i="10"/>
  <c r="F288" i="10"/>
  <c r="N288" i="10" s="1"/>
  <c r="V288" i="10" s="1"/>
  <c r="J288" i="10"/>
  <c r="R288" i="10" s="1"/>
  <c r="Z288" i="10" s="1"/>
  <c r="G288" i="10"/>
  <c r="O288" i="10" s="1"/>
  <c r="W288" i="10" s="1"/>
  <c r="I288" i="10"/>
  <c r="Q288" i="10" s="1"/>
  <c r="Y288" i="10" s="1"/>
  <c r="H288" i="10"/>
  <c r="P288" i="10" s="1"/>
  <c r="X288" i="10" s="1"/>
  <c r="AD287" i="10"/>
  <c r="AC287" i="10"/>
  <c r="AE287" i="10" s="1"/>
  <c r="L287" i="10" s="1"/>
  <c r="AF286" i="10"/>
  <c r="T286" i="10" s="1"/>
  <c r="AA286" i="10" s="1"/>
  <c r="C290" i="10"/>
  <c r="D289" i="10"/>
  <c r="S242" i="11"/>
  <c r="B242" i="11" s="1"/>
  <c r="AA242" i="11"/>
  <c r="E243" i="11"/>
  <c r="M243" i="11" s="1"/>
  <c r="U243" i="11" s="1"/>
  <c r="I243" i="11"/>
  <c r="Q243" i="11" s="1"/>
  <c r="Y243" i="11" s="1"/>
  <c r="F243" i="11"/>
  <c r="N243" i="11" s="1"/>
  <c r="V243" i="11" s="1"/>
  <c r="J243" i="11"/>
  <c r="R243" i="11" s="1"/>
  <c r="Z243" i="11" s="1"/>
  <c r="G243" i="11"/>
  <c r="O243" i="11" s="1"/>
  <c r="W243" i="11" s="1"/>
  <c r="K243" i="11"/>
  <c r="H243" i="11"/>
  <c r="P243" i="11" s="1"/>
  <c r="X243" i="11" s="1"/>
  <c r="L243" i="11"/>
  <c r="T243" i="11" s="1"/>
  <c r="C245" i="11"/>
  <c r="D245" i="11" s="1"/>
  <c r="C284" i="12" l="1"/>
  <c r="D283" i="12"/>
  <c r="J282" i="12"/>
  <c r="R282" i="12" s="1"/>
  <c r="Z282" i="12" s="1"/>
  <c r="H282" i="12"/>
  <c r="P282" i="12" s="1"/>
  <c r="X282" i="12" s="1"/>
  <c r="I282" i="12"/>
  <c r="Q282" i="12" s="1"/>
  <c r="Y282" i="12" s="1"/>
  <c r="E282" i="12"/>
  <c r="M282" i="12" s="1"/>
  <c r="U282" i="12" s="1"/>
  <c r="G282" i="12"/>
  <c r="O282" i="12" s="1"/>
  <c r="W282" i="12" s="1"/>
  <c r="K282" i="12"/>
  <c r="F282" i="12"/>
  <c r="N282" i="12" s="1"/>
  <c r="V282" i="12" s="1"/>
  <c r="L282" i="12"/>
  <c r="T281" i="12"/>
  <c r="AA281" i="12" s="1"/>
  <c r="S281" i="12"/>
  <c r="B281" i="12" s="1"/>
  <c r="C291" i="10"/>
  <c r="D290" i="10"/>
  <c r="AD288" i="10"/>
  <c r="AC288" i="10"/>
  <c r="AE288" i="10" s="1"/>
  <c r="L288" i="10" s="1"/>
  <c r="AB289" i="10"/>
  <c r="E289" i="10"/>
  <c r="M289" i="10" s="1"/>
  <c r="U289" i="10" s="1"/>
  <c r="K289" i="10"/>
  <c r="F289" i="10"/>
  <c r="N289" i="10" s="1"/>
  <c r="V289" i="10" s="1"/>
  <c r="J289" i="10"/>
  <c r="R289" i="10" s="1"/>
  <c r="Z289" i="10" s="1"/>
  <c r="I289" i="10"/>
  <c r="Q289" i="10" s="1"/>
  <c r="Y289" i="10" s="1"/>
  <c r="G289" i="10"/>
  <c r="O289" i="10" s="1"/>
  <c r="W289" i="10" s="1"/>
  <c r="H289" i="10"/>
  <c r="P289" i="10" s="1"/>
  <c r="X289" i="10" s="1"/>
  <c r="S287" i="10"/>
  <c r="B287" i="10" s="1"/>
  <c r="AF287" i="10"/>
  <c r="T287" i="10" s="1"/>
  <c r="AA287" i="10" s="1"/>
  <c r="S243" i="11"/>
  <c r="B243" i="11" s="1"/>
  <c r="AA243" i="11"/>
  <c r="C246" i="11"/>
  <c r="D246" i="11" s="1"/>
  <c r="G244" i="11"/>
  <c r="O244" i="11" s="1"/>
  <c r="W244" i="11" s="1"/>
  <c r="K244" i="11"/>
  <c r="H244" i="11"/>
  <c r="P244" i="11" s="1"/>
  <c r="X244" i="11" s="1"/>
  <c r="L244" i="11"/>
  <c r="T244" i="11" s="1"/>
  <c r="E244" i="11"/>
  <c r="M244" i="11" s="1"/>
  <c r="U244" i="11" s="1"/>
  <c r="I244" i="11"/>
  <c r="Q244" i="11" s="1"/>
  <c r="Y244" i="11" s="1"/>
  <c r="F244" i="11"/>
  <c r="N244" i="11" s="1"/>
  <c r="V244" i="11" s="1"/>
  <c r="J244" i="11"/>
  <c r="R244" i="11" s="1"/>
  <c r="Z244" i="11" s="1"/>
  <c r="T282" i="12" l="1"/>
  <c r="AA282" i="12" s="1"/>
  <c r="S282" i="12"/>
  <c r="B282" i="12" s="1"/>
  <c r="H283" i="12"/>
  <c r="P283" i="12" s="1"/>
  <c r="X283" i="12" s="1"/>
  <c r="F283" i="12"/>
  <c r="N283" i="12" s="1"/>
  <c r="V283" i="12" s="1"/>
  <c r="J283" i="12"/>
  <c r="R283" i="12" s="1"/>
  <c r="Z283" i="12" s="1"/>
  <c r="G283" i="12"/>
  <c r="O283" i="12" s="1"/>
  <c r="W283" i="12" s="1"/>
  <c r="K283" i="12"/>
  <c r="I283" i="12"/>
  <c r="Q283" i="12" s="1"/>
  <c r="Y283" i="12" s="1"/>
  <c r="E283" i="12"/>
  <c r="M283" i="12" s="1"/>
  <c r="U283" i="12" s="1"/>
  <c r="L283" i="12"/>
  <c r="C285" i="12"/>
  <c r="D284" i="12"/>
  <c r="AC289" i="10"/>
  <c r="AE289" i="10" s="1"/>
  <c r="L289" i="10" s="1"/>
  <c r="AD289" i="10"/>
  <c r="S288" i="10"/>
  <c r="B288" i="10" s="1"/>
  <c r="AF288" i="10"/>
  <c r="T288" i="10" s="1"/>
  <c r="AA288" i="10" s="1"/>
  <c r="AB290" i="10"/>
  <c r="K290" i="10"/>
  <c r="E290" i="10"/>
  <c r="M290" i="10" s="1"/>
  <c r="U290" i="10" s="1"/>
  <c r="F290" i="10"/>
  <c r="N290" i="10" s="1"/>
  <c r="V290" i="10" s="1"/>
  <c r="J290" i="10"/>
  <c r="R290" i="10" s="1"/>
  <c r="Z290" i="10" s="1"/>
  <c r="G290" i="10"/>
  <c r="O290" i="10" s="1"/>
  <c r="W290" i="10" s="1"/>
  <c r="I290" i="10"/>
  <c r="Q290" i="10" s="1"/>
  <c r="Y290" i="10" s="1"/>
  <c r="H290" i="10"/>
  <c r="P290" i="10" s="1"/>
  <c r="X290" i="10" s="1"/>
  <c r="C292" i="10"/>
  <c r="D291" i="10"/>
  <c r="S244" i="11"/>
  <c r="B244" i="11" s="1"/>
  <c r="AA244" i="11"/>
  <c r="E245" i="11"/>
  <c r="M245" i="11" s="1"/>
  <c r="U245" i="11" s="1"/>
  <c r="I245" i="11"/>
  <c r="Q245" i="11" s="1"/>
  <c r="Y245" i="11" s="1"/>
  <c r="F245" i="11"/>
  <c r="N245" i="11" s="1"/>
  <c r="V245" i="11" s="1"/>
  <c r="J245" i="11"/>
  <c r="R245" i="11" s="1"/>
  <c r="Z245" i="11" s="1"/>
  <c r="G245" i="11"/>
  <c r="O245" i="11" s="1"/>
  <c r="W245" i="11" s="1"/>
  <c r="K245" i="11"/>
  <c r="L245" i="11"/>
  <c r="T245" i="11" s="1"/>
  <c r="H245" i="11"/>
  <c r="P245" i="11" s="1"/>
  <c r="X245" i="11" s="1"/>
  <c r="C247" i="11"/>
  <c r="D247" i="11" s="1"/>
  <c r="AF289" i="10" l="1"/>
  <c r="T289" i="10" s="1"/>
  <c r="AA289" i="10" s="1"/>
  <c r="C286" i="12"/>
  <c r="D285" i="12"/>
  <c r="T283" i="12"/>
  <c r="AA283" i="12" s="1"/>
  <c r="S283" i="12"/>
  <c r="B283" i="12" s="1"/>
  <c r="F284" i="12"/>
  <c r="N284" i="12" s="1"/>
  <c r="V284" i="12" s="1"/>
  <c r="J284" i="12"/>
  <c r="R284" i="12" s="1"/>
  <c r="Z284" i="12" s="1"/>
  <c r="E284" i="12"/>
  <c r="M284" i="12" s="1"/>
  <c r="U284" i="12" s="1"/>
  <c r="K284" i="12"/>
  <c r="H284" i="12"/>
  <c r="P284" i="12" s="1"/>
  <c r="X284" i="12" s="1"/>
  <c r="I284" i="12"/>
  <c r="Q284" i="12" s="1"/>
  <c r="Y284" i="12" s="1"/>
  <c r="G284" i="12"/>
  <c r="O284" i="12" s="1"/>
  <c r="W284" i="12" s="1"/>
  <c r="L284" i="12"/>
  <c r="AD290" i="10"/>
  <c r="AC290" i="10"/>
  <c r="AE290" i="10" s="1"/>
  <c r="L290" i="10" s="1"/>
  <c r="AB291" i="10"/>
  <c r="E291" i="10"/>
  <c r="M291" i="10" s="1"/>
  <c r="U291" i="10" s="1"/>
  <c r="K291" i="10"/>
  <c r="J291" i="10"/>
  <c r="R291" i="10" s="1"/>
  <c r="Z291" i="10" s="1"/>
  <c r="F291" i="10"/>
  <c r="N291" i="10" s="1"/>
  <c r="V291" i="10" s="1"/>
  <c r="G291" i="10"/>
  <c r="O291" i="10" s="1"/>
  <c r="W291" i="10" s="1"/>
  <c r="I291" i="10"/>
  <c r="Q291" i="10" s="1"/>
  <c r="Y291" i="10" s="1"/>
  <c r="H291" i="10"/>
  <c r="P291" i="10" s="1"/>
  <c r="X291" i="10" s="1"/>
  <c r="C293" i="10"/>
  <c r="D292" i="10"/>
  <c r="S289" i="10"/>
  <c r="B289" i="10" s="1"/>
  <c r="C248" i="11"/>
  <c r="D248" i="11" s="1"/>
  <c r="G246" i="11"/>
  <c r="O246" i="11" s="1"/>
  <c r="W246" i="11" s="1"/>
  <c r="K246" i="11"/>
  <c r="H246" i="11"/>
  <c r="P246" i="11" s="1"/>
  <c r="X246" i="11" s="1"/>
  <c r="L246" i="11"/>
  <c r="T246" i="11" s="1"/>
  <c r="E246" i="11"/>
  <c r="M246" i="11" s="1"/>
  <c r="U246" i="11" s="1"/>
  <c r="I246" i="11"/>
  <c r="Q246" i="11" s="1"/>
  <c r="Y246" i="11" s="1"/>
  <c r="F246" i="11"/>
  <c r="N246" i="11" s="1"/>
  <c r="V246" i="11" s="1"/>
  <c r="J246" i="11"/>
  <c r="R246" i="11" s="1"/>
  <c r="Z246" i="11" s="1"/>
  <c r="S245" i="11"/>
  <c r="B245" i="11" s="1"/>
  <c r="AA245" i="11"/>
  <c r="J285" i="12" l="1"/>
  <c r="R285" i="12" s="1"/>
  <c r="Z285" i="12" s="1"/>
  <c r="F285" i="12"/>
  <c r="N285" i="12" s="1"/>
  <c r="V285" i="12" s="1"/>
  <c r="K285" i="12"/>
  <c r="H285" i="12"/>
  <c r="P285" i="12" s="1"/>
  <c r="X285" i="12" s="1"/>
  <c r="I285" i="12"/>
  <c r="Q285" i="12" s="1"/>
  <c r="Y285" i="12" s="1"/>
  <c r="G285" i="12"/>
  <c r="O285" i="12" s="1"/>
  <c r="W285" i="12" s="1"/>
  <c r="E285" i="12"/>
  <c r="M285" i="12" s="1"/>
  <c r="U285" i="12" s="1"/>
  <c r="L285" i="12"/>
  <c r="T284" i="12"/>
  <c r="AA284" i="12" s="1"/>
  <c r="S284" i="12"/>
  <c r="B284" i="12" s="1"/>
  <c r="C287" i="12"/>
  <c r="D286" i="12"/>
  <c r="AB292" i="10"/>
  <c r="K292" i="10"/>
  <c r="E292" i="10"/>
  <c r="M292" i="10" s="1"/>
  <c r="U292" i="10" s="1"/>
  <c r="J292" i="10"/>
  <c r="R292" i="10" s="1"/>
  <c r="Z292" i="10" s="1"/>
  <c r="F292" i="10"/>
  <c r="N292" i="10" s="1"/>
  <c r="V292" i="10" s="1"/>
  <c r="I292" i="10"/>
  <c r="Q292" i="10" s="1"/>
  <c r="Y292" i="10" s="1"/>
  <c r="G292" i="10"/>
  <c r="O292" i="10" s="1"/>
  <c r="W292" i="10" s="1"/>
  <c r="H292" i="10"/>
  <c r="P292" i="10" s="1"/>
  <c r="X292" i="10" s="1"/>
  <c r="C294" i="10"/>
  <c r="D293" i="10"/>
  <c r="AD291" i="10"/>
  <c r="AC291" i="10"/>
  <c r="AE291" i="10" s="1"/>
  <c r="L291" i="10" s="1"/>
  <c r="S290" i="10"/>
  <c r="B290" i="10" s="1"/>
  <c r="AF290" i="10"/>
  <c r="T290" i="10" s="1"/>
  <c r="AA290" i="10" s="1"/>
  <c r="S246" i="11"/>
  <c r="B246" i="11" s="1"/>
  <c r="AA246" i="11"/>
  <c r="E247" i="11"/>
  <c r="M247" i="11" s="1"/>
  <c r="U247" i="11" s="1"/>
  <c r="I247" i="11"/>
  <c r="Q247" i="11" s="1"/>
  <c r="Y247" i="11" s="1"/>
  <c r="F247" i="11"/>
  <c r="N247" i="11" s="1"/>
  <c r="V247" i="11" s="1"/>
  <c r="J247" i="11"/>
  <c r="R247" i="11" s="1"/>
  <c r="Z247" i="11" s="1"/>
  <c r="G247" i="11"/>
  <c r="O247" i="11" s="1"/>
  <c r="W247" i="11" s="1"/>
  <c r="K247" i="11"/>
  <c r="H247" i="11"/>
  <c r="P247" i="11" s="1"/>
  <c r="X247" i="11" s="1"/>
  <c r="L247" i="11"/>
  <c r="T247" i="11" s="1"/>
  <c r="C249" i="11"/>
  <c r="D249" i="11" s="1"/>
  <c r="J286" i="12" l="1"/>
  <c r="R286" i="12" s="1"/>
  <c r="Z286" i="12" s="1"/>
  <c r="H286" i="12"/>
  <c r="P286" i="12" s="1"/>
  <c r="X286" i="12" s="1"/>
  <c r="F286" i="12"/>
  <c r="N286" i="12" s="1"/>
  <c r="V286" i="12" s="1"/>
  <c r="K286" i="12"/>
  <c r="G286" i="12"/>
  <c r="O286" i="12" s="1"/>
  <c r="W286" i="12" s="1"/>
  <c r="I286" i="12"/>
  <c r="Q286" i="12" s="1"/>
  <c r="Y286" i="12" s="1"/>
  <c r="E286" i="12"/>
  <c r="M286" i="12" s="1"/>
  <c r="U286" i="12" s="1"/>
  <c r="L286" i="12"/>
  <c r="C288" i="12"/>
  <c r="D287" i="12"/>
  <c r="T285" i="12"/>
  <c r="AA285" i="12" s="1"/>
  <c r="S285" i="12"/>
  <c r="B285" i="12" s="1"/>
  <c r="S291" i="10"/>
  <c r="B291" i="10" s="1"/>
  <c r="AB293" i="10"/>
  <c r="K293" i="10"/>
  <c r="E293" i="10"/>
  <c r="M293" i="10" s="1"/>
  <c r="U293" i="10" s="1"/>
  <c r="F293" i="10"/>
  <c r="N293" i="10" s="1"/>
  <c r="V293" i="10" s="1"/>
  <c r="J293" i="10"/>
  <c r="R293" i="10" s="1"/>
  <c r="Z293" i="10" s="1"/>
  <c r="I293" i="10"/>
  <c r="Q293" i="10" s="1"/>
  <c r="Y293" i="10" s="1"/>
  <c r="G293" i="10"/>
  <c r="O293" i="10" s="1"/>
  <c r="W293" i="10" s="1"/>
  <c r="H293" i="10"/>
  <c r="P293" i="10" s="1"/>
  <c r="X293" i="10" s="1"/>
  <c r="C295" i="10"/>
  <c r="D294" i="10"/>
  <c r="AF291" i="10"/>
  <c r="T291" i="10" s="1"/>
  <c r="AA291" i="10" s="1"/>
  <c r="AC292" i="10"/>
  <c r="AE292" i="10" s="1"/>
  <c r="L292" i="10" s="1"/>
  <c r="AD292" i="10"/>
  <c r="S247" i="11"/>
  <c r="B247" i="11" s="1"/>
  <c r="AA247" i="11"/>
  <c r="C250" i="11"/>
  <c r="D250" i="11" s="1"/>
  <c r="G248" i="11"/>
  <c r="O248" i="11" s="1"/>
  <c r="W248" i="11" s="1"/>
  <c r="K248" i="11"/>
  <c r="H248" i="11"/>
  <c r="P248" i="11" s="1"/>
  <c r="X248" i="11" s="1"/>
  <c r="L248" i="11"/>
  <c r="T248" i="11" s="1"/>
  <c r="E248" i="11"/>
  <c r="M248" i="11" s="1"/>
  <c r="U248" i="11" s="1"/>
  <c r="I248" i="11"/>
  <c r="Q248" i="11" s="1"/>
  <c r="Y248" i="11" s="1"/>
  <c r="F248" i="11"/>
  <c r="N248" i="11" s="1"/>
  <c r="V248" i="11" s="1"/>
  <c r="J248" i="11"/>
  <c r="R248" i="11" s="1"/>
  <c r="Z248" i="11" s="1"/>
  <c r="AF292" i="10" l="1"/>
  <c r="T286" i="12"/>
  <c r="AA286" i="12" s="1"/>
  <c r="S286" i="12"/>
  <c r="B286" i="12" s="1"/>
  <c r="H287" i="12"/>
  <c r="P287" i="12" s="1"/>
  <c r="X287" i="12" s="1"/>
  <c r="F287" i="12"/>
  <c r="N287" i="12" s="1"/>
  <c r="V287" i="12" s="1"/>
  <c r="G287" i="12"/>
  <c r="O287" i="12" s="1"/>
  <c r="W287" i="12" s="1"/>
  <c r="J287" i="12"/>
  <c r="R287" i="12" s="1"/>
  <c r="Z287" i="12" s="1"/>
  <c r="K287" i="12"/>
  <c r="I287" i="12"/>
  <c r="Q287" i="12" s="1"/>
  <c r="Y287" i="12" s="1"/>
  <c r="E287" i="12"/>
  <c r="M287" i="12" s="1"/>
  <c r="U287" i="12" s="1"/>
  <c r="L287" i="12"/>
  <c r="C289" i="12"/>
  <c r="D288" i="12"/>
  <c r="AB294" i="10"/>
  <c r="K294" i="10"/>
  <c r="E294" i="10"/>
  <c r="M294" i="10" s="1"/>
  <c r="U294" i="10" s="1"/>
  <c r="J294" i="10"/>
  <c r="R294" i="10" s="1"/>
  <c r="Z294" i="10" s="1"/>
  <c r="F294" i="10"/>
  <c r="N294" i="10" s="1"/>
  <c r="V294" i="10" s="1"/>
  <c r="I294" i="10"/>
  <c r="Q294" i="10" s="1"/>
  <c r="Y294" i="10" s="1"/>
  <c r="G294" i="10"/>
  <c r="O294" i="10" s="1"/>
  <c r="W294" i="10" s="1"/>
  <c r="H294" i="10"/>
  <c r="P294" i="10" s="1"/>
  <c r="X294" i="10" s="1"/>
  <c r="AC293" i="10"/>
  <c r="AE293" i="10" s="1"/>
  <c r="L293" i="10" s="1"/>
  <c r="AD293" i="10"/>
  <c r="S292" i="10"/>
  <c r="B292" i="10" s="1"/>
  <c r="T292" i="10"/>
  <c r="AA292" i="10" s="1"/>
  <c r="C296" i="10"/>
  <c r="D295" i="10"/>
  <c r="S248" i="11"/>
  <c r="B248" i="11" s="1"/>
  <c r="AA248" i="11"/>
  <c r="E249" i="11"/>
  <c r="M249" i="11" s="1"/>
  <c r="U249" i="11" s="1"/>
  <c r="I249" i="11"/>
  <c r="Q249" i="11" s="1"/>
  <c r="Y249" i="11" s="1"/>
  <c r="F249" i="11"/>
  <c r="N249" i="11" s="1"/>
  <c r="V249" i="11" s="1"/>
  <c r="J249" i="11"/>
  <c r="R249" i="11" s="1"/>
  <c r="Z249" i="11" s="1"/>
  <c r="G249" i="11"/>
  <c r="O249" i="11" s="1"/>
  <c r="W249" i="11" s="1"/>
  <c r="K249" i="11"/>
  <c r="H249" i="11"/>
  <c r="P249" i="11" s="1"/>
  <c r="X249" i="11" s="1"/>
  <c r="L249" i="11"/>
  <c r="T249" i="11" s="1"/>
  <c r="C251" i="11"/>
  <c r="D251" i="11" s="1"/>
  <c r="AF293" i="10" l="1"/>
  <c r="T293" i="10" s="1"/>
  <c r="AA293" i="10" s="1"/>
  <c r="C290" i="12"/>
  <c r="D289" i="12"/>
  <c r="T287" i="12"/>
  <c r="AA287" i="12" s="1"/>
  <c r="S287" i="12"/>
  <c r="B287" i="12" s="1"/>
  <c r="F288" i="12"/>
  <c r="N288" i="12" s="1"/>
  <c r="V288" i="12" s="1"/>
  <c r="H288" i="12"/>
  <c r="P288" i="12" s="1"/>
  <c r="X288" i="12" s="1"/>
  <c r="E288" i="12"/>
  <c r="M288" i="12" s="1"/>
  <c r="U288" i="12" s="1"/>
  <c r="J288" i="12"/>
  <c r="R288" i="12" s="1"/>
  <c r="Z288" i="12" s="1"/>
  <c r="G288" i="12"/>
  <c r="O288" i="12" s="1"/>
  <c r="W288" i="12" s="1"/>
  <c r="K288" i="12"/>
  <c r="I288" i="12"/>
  <c r="Q288" i="12" s="1"/>
  <c r="Y288" i="12" s="1"/>
  <c r="L288" i="12"/>
  <c r="AB295" i="10"/>
  <c r="E295" i="10"/>
  <c r="M295" i="10" s="1"/>
  <c r="U295" i="10" s="1"/>
  <c r="K295" i="10"/>
  <c r="F295" i="10"/>
  <c r="N295" i="10" s="1"/>
  <c r="V295" i="10" s="1"/>
  <c r="J295" i="10"/>
  <c r="R295" i="10" s="1"/>
  <c r="Z295" i="10" s="1"/>
  <c r="G295" i="10"/>
  <c r="O295" i="10" s="1"/>
  <c r="W295" i="10" s="1"/>
  <c r="I295" i="10"/>
  <c r="Q295" i="10" s="1"/>
  <c r="Y295" i="10" s="1"/>
  <c r="H295" i="10"/>
  <c r="P295" i="10" s="1"/>
  <c r="X295" i="10" s="1"/>
  <c r="C297" i="10"/>
  <c r="D296" i="10"/>
  <c r="S293" i="10"/>
  <c r="B293" i="10" s="1"/>
  <c r="AC294" i="10"/>
  <c r="AE294" i="10" s="1"/>
  <c r="L294" i="10" s="1"/>
  <c r="AD294" i="10"/>
  <c r="S249" i="11"/>
  <c r="B249" i="11" s="1"/>
  <c r="AA249" i="11"/>
  <c r="C252" i="11"/>
  <c r="D252" i="11" s="1"/>
  <c r="G250" i="11"/>
  <c r="O250" i="11" s="1"/>
  <c r="W250" i="11" s="1"/>
  <c r="K250" i="11"/>
  <c r="H250" i="11"/>
  <c r="P250" i="11" s="1"/>
  <c r="X250" i="11" s="1"/>
  <c r="L250" i="11"/>
  <c r="T250" i="11" s="1"/>
  <c r="E250" i="11"/>
  <c r="M250" i="11" s="1"/>
  <c r="U250" i="11" s="1"/>
  <c r="I250" i="11"/>
  <c r="Q250" i="11" s="1"/>
  <c r="Y250" i="11" s="1"/>
  <c r="J250" i="11"/>
  <c r="R250" i="11" s="1"/>
  <c r="Z250" i="11" s="1"/>
  <c r="F250" i="11"/>
  <c r="N250" i="11" s="1"/>
  <c r="V250" i="11" s="1"/>
  <c r="AF294" i="10" l="1"/>
  <c r="T294" i="10" s="1"/>
  <c r="AA294" i="10" s="1"/>
  <c r="J289" i="12"/>
  <c r="R289" i="12" s="1"/>
  <c r="Z289" i="12" s="1"/>
  <c r="H289" i="12"/>
  <c r="P289" i="12" s="1"/>
  <c r="X289" i="12" s="1"/>
  <c r="K289" i="12"/>
  <c r="I289" i="12"/>
  <c r="Q289" i="12" s="1"/>
  <c r="Y289" i="12" s="1"/>
  <c r="G289" i="12"/>
  <c r="O289" i="12" s="1"/>
  <c r="W289" i="12" s="1"/>
  <c r="F289" i="12"/>
  <c r="N289" i="12" s="1"/>
  <c r="V289" i="12" s="1"/>
  <c r="E289" i="12"/>
  <c r="M289" i="12" s="1"/>
  <c r="U289" i="12" s="1"/>
  <c r="L289" i="12"/>
  <c r="T288" i="12"/>
  <c r="AA288" i="12" s="1"/>
  <c r="S288" i="12"/>
  <c r="B288" i="12" s="1"/>
  <c r="C291" i="12"/>
  <c r="D290" i="12"/>
  <c r="S294" i="10"/>
  <c r="B294" i="10" s="1"/>
  <c r="AB296" i="10"/>
  <c r="E296" i="10"/>
  <c r="M296" i="10" s="1"/>
  <c r="U296" i="10" s="1"/>
  <c r="K296" i="10"/>
  <c r="F296" i="10"/>
  <c r="N296" i="10" s="1"/>
  <c r="V296" i="10" s="1"/>
  <c r="J296" i="10"/>
  <c r="R296" i="10" s="1"/>
  <c r="Z296" i="10" s="1"/>
  <c r="I296" i="10"/>
  <c r="Q296" i="10" s="1"/>
  <c r="Y296" i="10" s="1"/>
  <c r="G296" i="10"/>
  <c r="O296" i="10" s="1"/>
  <c r="W296" i="10" s="1"/>
  <c r="H296" i="10"/>
  <c r="P296" i="10" s="1"/>
  <c r="X296" i="10" s="1"/>
  <c r="C298" i="10"/>
  <c r="D297" i="10"/>
  <c r="AD295" i="10"/>
  <c r="AC295" i="10"/>
  <c r="AE295" i="10" s="1"/>
  <c r="L295" i="10" s="1"/>
  <c r="S250" i="11"/>
  <c r="B250" i="11" s="1"/>
  <c r="AA250" i="11"/>
  <c r="E251" i="11"/>
  <c r="M251" i="11" s="1"/>
  <c r="U251" i="11" s="1"/>
  <c r="I251" i="11"/>
  <c r="Q251" i="11" s="1"/>
  <c r="Y251" i="11" s="1"/>
  <c r="F251" i="11"/>
  <c r="N251" i="11" s="1"/>
  <c r="V251" i="11" s="1"/>
  <c r="J251" i="11"/>
  <c r="R251" i="11" s="1"/>
  <c r="Z251" i="11" s="1"/>
  <c r="G251" i="11"/>
  <c r="O251" i="11" s="1"/>
  <c r="W251" i="11" s="1"/>
  <c r="K251" i="11"/>
  <c r="H251" i="11"/>
  <c r="P251" i="11" s="1"/>
  <c r="X251" i="11" s="1"/>
  <c r="L251" i="11"/>
  <c r="T251" i="11" s="1"/>
  <c r="C253" i="11"/>
  <c r="D253" i="11" s="1"/>
  <c r="T289" i="12" l="1"/>
  <c r="AA289" i="12" s="1"/>
  <c r="S289" i="12"/>
  <c r="B289" i="12" s="1"/>
  <c r="J290" i="12"/>
  <c r="R290" i="12" s="1"/>
  <c r="Z290" i="12" s="1"/>
  <c r="H290" i="12"/>
  <c r="P290" i="12" s="1"/>
  <c r="X290" i="12" s="1"/>
  <c r="I290" i="12"/>
  <c r="Q290" i="12" s="1"/>
  <c r="Y290" i="12" s="1"/>
  <c r="F290" i="12"/>
  <c r="N290" i="12" s="1"/>
  <c r="V290" i="12" s="1"/>
  <c r="K290" i="12"/>
  <c r="E290" i="12"/>
  <c r="M290" i="12" s="1"/>
  <c r="U290" i="12" s="1"/>
  <c r="G290" i="12"/>
  <c r="O290" i="12" s="1"/>
  <c r="W290" i="12" s="1"/>
  <c r="L290" i="12"/>
  <c r="C292" i="12"/>
  <c r="D291" i="12"/>
  <c r="AF295" i="10"/>
  <c r="T295" i="10" s="1"/>
  <c r="AA295" i="10" s="1"/>
  <c r="S295" i="10"/>
  <c r="B295" i="10" s="1"/>
  <c r="AD296" i="10"/>
  <c r="AC296" i="10"/>
  <c r="AE296" i="10" s="1"/>
  <c r="L296" i="10" s="1"/>
  <c r="AB297" i="10"/>
  <c r="E297" i="10"/>
  <c r="M297" i="10" s="1"/>
  <c r="U297" i="10" s="1"/>
  <c r="K297" i="10"/>
  <c r="J297" i="10"/>
  <c r="R297" i="10" s="1"/>
  <c r="Z297" i="10" s="1"/>
  <c r="F297" i="10"/>
  <c r="N297" i="10" s="1"/>
  <c r="V297" i="10" s="1"/>
  <c r="G297" i="10"/>
  <c r="O297" i="10" s="1"/>
  <c r="W297" i="10" s="1"/>
  <c r="I297" i="10"/>
  <c r="Q297" i="10" s="1"/>
  <c r="Y297" i="10" s="1"/>
  <c r="H297" i="10"/>
  <c r="P297" i="10" s="1"/>
  <c r="X297" i="10" s="1"/>
  <c r="C299" i="10"/>
  <c r="D298" i="10"/>
  <c r="S251" i="11"/>
  <c r="B251" i="11" s="1"/>
  <c r="AA251" i="11"/>
  <c r="C254" i="11"/>
  <c r="D254" i="11" s="1"/>
  <c r="G252" i="11"/>
  <c r="O252" i="11" s="1"/>
  <c r="W252" i="11" s="1"/>
  <c r="K252" i="11"/>
  <c r="H252" i="11"/>
  <c r="P252" i="11" s="1"/>
  <c r="X252" i="11" s="1"/>
  <c r="L252" i="11"/>
  <c r="T252" i="11" s="1"/>
  <c r="E252" i="11"/>
  <c r="M252" i="11" s="1"/>
  <c r="U252" i="11" s="1"/>
  <c r="I252" i="11"/>
  <c r="Q252" i="11" s="1"/>
  <c r="Y252" i="11" s="1"/>
  <c r="F252" i="11"/>
  <c r="N252" i="11" s="1"/>
  <c r="V252" i="11" s="1"/>
  <c r="J252" i="11"/>
  <c r="R252" i="11" s="1"/>
  <c r="Z252" i="11" s="1"/>
  <c r="C293" i="12" l="1"/>
  <c r="D292" i="12"/>
  <c r="T290" i="12"/>
  <c r="AA290" i="12" s="1"/>
  <c r="S290" i="12"/>
  <c r="B290" i="12" s="1"/>
  <c r="H291" i="12"/>
  <c r="P291" i="12" s="1"/>
  <c r="X291" i="12" s="1"/>
  <c r="F291" i="12"/>
  <c r="N291" i="12" s="1"/>
  <c r="V291" i="12" s="1"/>
  <c r="J291" i="12"/>
  <c r="R291" i="12" s="1"/>
  <c r="Z291" i="12" s="1"/>
  <c r="I291" i="12"/>
  <c r="Q291" i="12" s="1"/>
  <c r="Y291" i="12" s="1"/>
  <c r="G291" i="12"/>
  <c r="O291" i="12" s="1"/>
  <c r="W291" i="12" s="1"/>
  <c r="E291" i="12"/>
  <c r="M291" i="12" s="1"/>
  <c r="U291" i="12" s="1"/>
  <c r="K291" i="12"/>
  <c r="L291" i="12"/>
  <c r="AB298" i="10"/>
  <c r="E298" i="10"/>
  <c r="M298" i="10" s="1"/>
  <c r="U298" i="10" s="1"/>
  <c r="K298" i="10"/>
  <c r="F298" i="10"/>
  <c r="N298" i="10" s="1"/>
  <c r="V298" i="10" s="1"/>
  <c r="J298" i="10"/>
  <c r="R298" i="10" s="1"/>
  <c r="Z298" i="10" s="1"/>
  <c r="G298" i="10"/>
  <c r="O298" i="10" s="1"/>
  <c r="W298" i="10" s="1"/>
  <c r="I298" i="10"/>
  <c r="Q298" i="10" s="1"/>
  <c r="Y298" i="10" s="1"/>
  <c r="H298" i="10"/>
  <c r="P298" i="10" s="1"/>
  <c r="X298" i="10" s="1"/>
  <c r="C300" i="10"/>
  <c r="D299" i="10"/>
  <c r="AC297" i="10"/>
  <c r="AE297" i="10" s="1"/>
  <c r="L297" i="10" s="1"/>
  <c r="AD297" i="10"/>
  <c r="S296" i="10"/>
  <c r="B296" i="10" s="1"/>
  <c r="AF296" i="10"/>
  <c r="T296" i="10" s="1"/>
  <c r="AA296" i="10" s="1"/>
  <c r="S252" i="11"/>
  <c r="B252" i="11" s="1"/>
  <c r="AA252" i="11"/>
  <c r="E253" i="11"/>
  <c r="M253" i="11" s="1"/>
  <c r="U253" i="11" s="1"/>
  <c r="I253" i="11"/>
  <c r="Q253" i="11" s="1"/>
  <c r="Y253" i="11" s="1"/>
  <c r="F253" i="11"/>
  <c r="N253" i="11" s="1"/>
  <c r="V253" i="11" s="1"/>
  <c r="J253" i="11"/>
  <c r="R253" i="11" s="1"/>
  <c r="Z253" i="11" s="1"/>
  <c r="G253" i="11"/>
  <c r="O253" i="11" s="1"/>
  <c r="W253" i="11" s="1"/>
  <c r="K253" i="11"/>
  <c r="L253" i="11"/>
  <c r="T253" i="11" s="1"/>
  <c r="H253" i="11"/>
  <c r="P253" i="11" s="1"/>
  <c r="X253" i="11" s="1"/>
  <c r="C255" i="11"/>
  <c r="D255" i="11" s="1"/>
  <c r="AF297" i="10" l="1"/>
  <c r="T291" i="12"/>
  <c r="AA291" i="12" s="1"/>
  <c r="S291" i="12"/>
  <c r="B291" i="12" s="1"/>
  <c r="F292" i="12"/>
  <c r="N292" i="12" s="1"/>
  <c r="V292" i="12" s="1"/>
  <c r="E292" i="12"/>
  <c r="M292" i="12" s="1"/>
  <c r="U292" i="12" s="1"/>
  <c r="J292" i="12"/>
  <c r="R292" i="12" s="1"/>
  <c r="Z292" i="12" s="1"/>
  <c r="H292" i="12"/>
  <c r="P292" i="12" s="1"/>
  <c r="X292" i="12" s="1"/>
  <c r="I292" i="12"/>
  <c r="Q292" i="12" s="1"/>
  <c r="Y292" i="12" s="1"/>
  <c r="K292" i="12"/>
  <c r="G292" i="12"/>
  <c r="O292" i="12" s="1"/>
  <c r="W292" i="12" s="1"/>
  <c r="L292" i="12"/>
  <c r="C294" i="12"/>
  <c r="D293" i="12"/>
  <c r="AB299" i="10"/>
  <c r="E299" i="10"/>
  <c r="M299" i="10" s="1"/>
  <c r="U299" i="10" s="1"/>
  <c r="K299" i="10"/>
  <c r="J299" i="10"/>
  <c r="R299" i="10" s="1"/>
  <c r="Z299" i="10" s="1"/>
  <c r="F299" i="10"/>
  <c r="N299" i="10" s="1"/>
  <c r="V299" i="10" s="1"/>
  <c r="G299" i="10"/>
  <c r="O299" i="10" s="1"/>
  <c r="W299" i="10" s="1"/>
  <c r="I299" i="10"/>
  <c r="Q299" i="10" s="1"/>
  <c r="Y299" i="10" s="1"/>
  <c r="H299" i="10"/>
  <c r="P299" i="10" s="1"/>
  <c r="X299" i="10" s="1"/>
  <c r="C301" i="10"/>
  <c r="D300" i="10"/>
  <c r="T297" i="10"/>
  <c r="AA297" i="10" s="1"/>
  <c r="S297" i="10"/>
  <c r="B297" i="10" s="1"/>
  <c r="AD298" i="10"/>
  <c r="AC298" i="10"/>
  <c r="AE298" i="10" s="1"/>
  <c r="L298" i="10" s="1"/>
  <c r="C256" i="11"/>
  <c r="D256" i="11" s="1"/>
  <c r="G254" i="11"/>
  <c r="O254" i="11" s="1"/>
  <c r="W254" i="11" s="1"/>
  <c r="K254" i="11"/>
  <c r="H254" i="11"/>
  <c r="P254" i="11" s="1"/>
  <c r="X254" i="11" s="1"/>
  <c r="L254" i="11"/>
  <c r="T254" i="11" s="1"/>
  <c r="E254" i="11"/>
  <c r="M254" i="11" s="1"/>
  <c r="U254" i="11" s="1"/>
  <c r="I254" i="11"/>
  <c r="Q254" i="11" s="1"/>
  <c r="Y254" i="11" s="1"/>
  <c r="F254" i="11"/>
  <c r="N254" i="11" s="1"/>
  <c r="V254" i="11" s="1"/>
  <c r="J254" i="11"/>
  <c r="R254" i="11" s="1"/>
  <c r="Z254" i="11" s="1"/>
  <c r="S253" i="11"/>
  <c r="B253" i="11" s="1"/>
  <c r="AA253" i="11"/>
  <c r="C295" i="12" l="1"/>
  <c r="D294" i="12"/>
  <c r="T292" i="12"/>
  <c r="AA292" i="12" s="1"/>
  <c r="S292" i="12"/>
  <c r="B292" i="12" s="1"/>
  <c r="J293" i="12"/>
  <c r="R293" i="12" s="1"/>
  <c r="Z293" i="12" s="1"/>
  <c r="K293" i="12"/>
  <c r="F293" i="12"/>
  <c r="N293" i="12" s="1"/>
  <c r="V293" i="12" s="1"/>
  <c r="H293" i="12"/>
  <c r="P293" i="12" s="1"/>
  <c r="X293" i="12" s="1"/>
  <c r="G293" i="12"/>
  <c r="O293" i="12" s="1"/>
  <c r="W293" i="12" s="1"/>
  <c r="I293" i="12"/>
  <c r="Q293" i="12" s="1"/>
  <c r="Y293" i="12" s="1"/>
  <c r="E293" i="12"/>
  <c r="M293" i="12" s="1"/>
  <c r="U293" i="12" s="1"/>
  <c r="L293" i="12"/>
  <c r="S298" i="10"/>
  <c r="B298" i="10" s="1"/>
  <c r="AF298" i="10"/>
  <c r="T298" i="10" s="1"/>
  <c r="AA298" i="10" s="1"/>
  <c r="AB300" i="10"/>
  <c r="E300" i="10"/>
  <c r="M300" i="10" s="1"/>
  <c r="U300" i="10" s="1"/>
  <c r="K300" i="10"/>
  <c r="F300" i="10"/>
  <c r="N300" i="10" s="1"/>
  <c r="V300" i="10" s="1"/>
  <c r="J300" i="10"/>
  <c r="R300" i="10" s="1"/>
  <c r="Z300" i="10" s="1"/>
  <c r="I300" i="10"/>
  <c r="Q300" i="10" s="1"/>
  <c r="Y300" i="10" s="1"/>
  <c r="G300" i="10"/>
  <c r="O300" i="10" s="1"/>
  <c r="W300" i="10" s="1"/>
  <c r="H300" i="10"/>
  <c r="P300" i="10" s="1"/>
  <c r="X300" i="10" s="1"/>
  <c r="C302" i="10"/>
  <c r="D301" i="10"/>
  <c r="AD299" i="10"/>
  <c r="AC299" i="10"/>
  <c r="AE299" i="10" s="1"/>
  <c r="L299" i="10" s="1"/>
  <c r="S254" i="11"/>
  <c r="B254" i="11" s="1"/>
  <c r="AA254" i="11"/>
  <c r="E255" i="11"/>
  <c r="M255" i="11" s="1"/>
  <c r="U255" i="11" s="1"/>
  <c r="I255" i="11"/>
  <c r="Q255" i="11" s="1"/>
  <c r="Y255" i="11" s="1"/>
  <c r="F255" i="11"/>
  <c r="N255" i="11" s="1"/>
  <c r="V255" i="11" s="1"/>
  <c r="J255" i="11"/>
  <c r="R255" i="11" s="1"/>
  <c r="Z255" i="11" s="1"/>
  <c r="G255" i="11"/>
  <c r="O255" i="11" s="1"/>
  <c r="W255" i="11" s="1"/>
  <c r="K255" i="11"/>
  <c r="H255" i="11"/>
  <c r="P255" i="11" s="1"/>
  <c r="X255" i="11" s="1"/>
  <c r="L255" i="11"/>
  <c r="T255" i="11" s="1"/>
  <c r="C257" i="11"/>
  <c r="D257" i="11" s="1"/>
  <c r="T293" i="12" l="1"/>
  <c r="AA293" i="12" s="1"/>
  <c r="S293" i="12"/>
  <c r="B293" i="12" s="1"/>
  <c r="J294" i="12"/>
  <c r="R294" i="12" s="1"/>
  <c r="Z294" i="12" s="1"/>
  <c r="H294" i="12"/>
  <c r="P294" i="12" s="1"/>
  <c r="X294" i="12" s="1"/>
  <c r="F294" i="12"/>
  <c r="N294" i="12" s="1"/>
  <c r="V294" i="12" s="1"/>
  <c r="I294" i="12"/>
  <c r="Q294" i="12" s="1"/>
  <c r="Y294" i="12" s="1"/>
  <c r="G294" i="12"/>
  <c r="O294" i="12" s="1"/>
  <c r="W294" i="12" s="1"/>
  <c r="K294" i="12"/>
  <c r="E294" i="12"/>
  <c r="M294" i="12" s="1"/>
  <c r="U294" i="12" s="1"/>
  <c r="L294" i="12"/>
  <c r="C296" i="12"/>
  <c r="D295" i="12"/>
  <c r="AB301" i="10"/>
  <c r="E301" i="10"/>
  <c r="M301" i="10" s="1"/>
  <c r="U301" i="10" s="1"/>
  <c r="K301" i="10"/>
  <c r="J301" i="10"/>
  <c r="R301" i="10" s="1"/>
  <c r="Z301" i="10" s="1"/>
  <c r="F301" i="10"/>
  <c r="N301" i="10" s="1"/>
  <c r="V301" i="10" s="1"/>
  <c r="G301" i="10"/>
  <c r="O301" i="10" s="1"/>
  <c r="W301" i="10" s="1"/>
  <c r="I301" i="10"/>
  <c r="Q301" i="10" s="1"/>
  <c r="Y301" i="10" s="1"/>
  <c r="H301" i="10"/>
  <c r="P301" i="10" s="1"/>
  <c r="X301" i="10" s="1"/>
  <c r="S299" i="10"/>
  <c r="B299" i="10" s="1"/>
  <c r="C303" i="10"/>
  <c r="D302" i="10"/>
  <c r="AC300" i="10"/>
  <c r="AE300" i="10" s="1"/>
  <c r="L300" i="10" s="1"/>
  <c r="AD300" i="10"/>
  <c r="AF299" i="10"/>
  <c r="T299" i="10" s="1"/>
  <c r="AA299" i="10" s="1"/>
  <c r="G256" i="11"/>
  <c r="O256" i="11" s="1"/>
  <c r="W256" i="11" s="1"/>
  <c r="K256" i="11"/>
  <c r="H256" i="11"/>
  <c r="P256" i="11" s="1"/>
  <c r="X256" i="11" s="1"/>
  <c r="L256" i="11"/>
  <c r="T256" i="11" s="1"/>
  <c r="E256" i="11"/>
  <c r="M256" i="11" s="1"/>
  <c r="U256" i="11" s="1"/>
  <c r="I256" i="11"/>
  <c r="Q256" i="11" s="1"/>
  <c r="Y256" i="11" s="1"/>
  <c r="F256" i="11"/>
  <c r="N256" i="11" s="1"/>
  <c r="V256" i="11" s="1"/>
  <c r="J256" i="11"/>
  <c r="R256" i="11" s="1"/>
  <c r="Z256" i="11" s="1"/>
  <c r="C258" i="11"/>
  <c r="D258" i="11" s="1"/>
  <c r="S255" i="11"/>
  <c r="B255" i="11" s="1"/>
  <c r="AA255" i="11"/>
  <c r="AF300" i="10" l="1"/>
  <c r="C297" i="12"/>
  <c r="D296" i="12"/>
  <c r="T294" i="12"/>
  <c r="AA294" i="12" s="1"/>
  <c r="S294" i="12"/>
  <c r="B294" i="12" s="1"/>
  <c r="H295" i="12"/>
  <c r="P295" i="12" s="1"/>
  <c r="X295" i="12" s="1"/>
  <c r="F295" i="12"/>
  <c r="N295" i="12" s="1"/>
  <c r="V295" i="12" s="1"/>
  <c r="G295" i="12"/>
  <c r="O295" i="12" s="1"/>
  <c r="W295" i="12" s="1"/>
  <c r="I295" i="12"/>
  <c r="Q295" i="12" s="1"/>
  <c r="Y295" i="12" s="1"/>
  <c r="E295" i="12"/>
  <c r="M295" i="12" s="1"/>
  <c r="U295" i="12" s="1"/>
  <c r="K295" i="12"/>
  <c r="J295" i="12"/>
  <c r="R295" i="12" s="1"/>
  <c r="Z295" i="12" s="1"/>
  <c r="L295" i="12"/>
  <c r="C304" i="10"/>
  <c r="D303" i="10"/>
  <c r="S300" i="10"/>
  <c r="B300" i="10" s="1"/>
  <c r="T300" i="10"/>
  <c r="AA300" i="10" s="1"/>
  <c r="AB302" i="10"/>
  <c r="E302" i="10"/>
  <c r="M302" i="10" s="1"/>
  <c r="U302" i="10" s="1"/>
  <c r="K302" i="10"/>
  <c r="J302" i="10"/>
  <c r="R302" i="10" s="1"/>
  <c r="Z302" i="10" s="1"/>
  <c r="F302" i="10"/>
  <c r="N302" i="10" s="1"/>
  <c r="V302" i="10" s="1"/>
  <c r="G302" i="10"/>
  <c r="O302" i="10" s="1"/>
  <c r="W302" i="10" s="1"/>
  <c r="I302" i="10"/>
  <c r="Q302" i="10" s="1"/>
  <c r="Y302" i="10" s="1"/>
  <c r="H302" i="10"/>
  <c r="P302" i="10" s="1"/>
  <c r="X302" i="10" s="1"/>
  <c r="AD301" i="10"/>
  <c r="AC301" i="10"/>
  <c r="AE301" i="10" s="1"/>
  <c r="L301" i="10" s="1"/>
  <c r="C259" i="11"/>
  <c r="D259" i="11" s="1"/>
  <c r="S256" i="11"/>
  <c r="B256" i="11" s="1"/>
  <c r="AA256" i="11"/>
  <c r="E257" i="11"/>
  <c r="M257" i="11" s="1"/>
  <c r="U257" i="11" s="1"/>
  <c r="I257" i="11"/>
  <c r="Q257" i="11" s="1"/>
  <c r="Y257" i="11" s="1"/>
  <c r="F257" i="11"/>
  <c r="N257" i="11" s="1"/>
  <c r="V257" i="11" s="1"/>
  <c r="J257" i="11"/>
  <c r="R257" i="11" s="1"/>
  <c r="Z257" i="11" s="1"/>
  <c r="G257" i="11"/>
  <c r="O257" i="11" s="1"/>
  <c r="W257" i="11" s="1"/>
  <c r="K257" i="11"/>
  <c r="H257" i="11"/>
  <c r="P257" i="11" s="1"/>
  <c r="X257" i="11" s="1"/>
  <c r="L257" i="11"/>
  <c r="T257" i="11" s="1"/>
  <c r="H296" i="12" l="1"/>
  <c r="P296" i="12" s="1"/>
  <c r="X296" i="12" s="1"/>
  <c r="F296" i="12"/>
  <c r="N296" i="12" s="1"/>
  <c r="V296" i="12" s="1"/>
  <c r="I296" i="12"/>
  <c r="Q296" i="12" s="1"/>
  <c r="Y296" i="12" s="1"/>
  <c r="E296" i="12"/>
  <c r="M296" i="12" s="1"/>
  <c r="U296" i="12" s="1"/>
  <c r="K296" i="12"/>
  <c r="J296" i="12"/>
  <c r="R296" i="12" s="1"/>
  <c r="Z296" i="12" s="1"/>
  <c r="G296" i="12"/>
  <c r="O296" i="12" s="1"/>
  <c r="W296" i="12" s="1"/>
  <c r="L296" i="12"/>
  <c r="T295" i="12"/>
  <c r="AA295" i="12" s="1"/>
  <c r="S295" i="12"/>
  <c r="B295" i="12" s="1"/>
  <c r="C298" i="12"/>
  <c r="D297" i="12"/>
  <c r="S301" i="10"/>
  <c r="B301" i="10" s="1"/>
  <c r="AC302" i="10"/>
  <c r="AE302" i="10" s="1"/>
  <c r="L302" i="10" s="1"/>
  <c r="AD302" i="10"/>
  <c r="AF301" i="10"/>
  <c r="T301" i="10" s="1"/>
  <c r="AA301" i="10" s="1"/>
  <c r="AB303" i="10"/>
  <c r="E303" i="10"/>
  <c r="M303" i="10" s="1"/>
  <c r="U303" i="10" s="1"/>
  <c r="K303" i="10"/>
  <c r="J303" i="10"/>
  <c r="R303" i="10" s="1"/>
  <c r="Z303" i="10" s="1"/>
  <c r="F303" i="10"/>
  <c r="N303" i="10" s="1"/>
  <c r="V303" i="10" s="1"/>
  <c r="G303" i="10"/>
  <c r="O303" i="10" s="1"/>
  <c r="W303" i="10" s="1"/>
  <c r="I303" i="10"/>
  <c r="Q303" i="10" s="1"/>
  <c r="Y303" i="10" s="1"/>
  <c r="H303" i="10"/>
  <c r="P303" i="10" s="1"/>
  <c r="X303" i="10" s="1"/>
  <c r="C305" i="10"/>
  <c r="D304" i="10"/>
  <c r="S257" i="11"/>
  <c r="B257" i="11" s="1"/>
  <c r="AA257" i="11"/>
  <c r="C260" i="11"/>
  <c r="D260" i="11" s="1"/>
  <c r="G258" i="11"/>
  <c r="O258" i="11" s="1"/>
  <c r="W258" i="11" s="1"/>
  <c r="K258" i="11"/>
  <c r="H258" i="11"/>
  <c r="P258" i="11" s="1"/>
  <c r="X258" i="11" s="1"/>
  <c r="L258" i="11"/>
  <c r="T258" i="11" s="1"/>
  <c r="E258" i="11"/>
  <c r="M258" i="11" s="1"/>
  <c r="U258" i="11" s="1"/>
  <c r="I258" i="11"/>
  <c r="Q258" i="11" s="1"/>
  <c r="Y258" i="11" s="1"/>
  <c r="J258" i="11"/>
  <c r="R258" i="11" s="1"/>
  <c r="Z258" i="11" s="1"/>
  <c r="F258" i="11"/>
  <c r="N258" i="11" s="1"/>
  <c r="V258" i="11" s="1"/>
  <c r="AF302" i="10" l="1"/>
  <c r="S296" i="12"/>
  <c r="B296" i="12" s="1"/>
  <c r="T296" i="12"/>
  <c r="AA296" i="12" s="1"/>
  <c r="F297" i="12"/>
  <c r="N297" i="12" s="1"/>
  <c r="V297" i="12" s="1"/>
  <c r="K297" i="12"/>
  <c r="G297" i="12"/>
  <c r="O297" i="12" s="1"/>
  <c r="W297" i="12" s="1"/>
  <c r="H297" i="12"/>
  <c r="P297" i="12" s="1"/>
  <c r="X297" i="12" s="1"/>
  <c r="J297" i="12"/>
  <c r="R297" i="12" s="1"/>
  <c r="Z297" i="12" s="1"/>
  <c r="I297" i="12"/>
  <c r="Q297" i="12" s="1"/>
  <c r="Y297" i="12" s="1"/>
  <c r="E297" i="12"/>
  <c r="M297" i="12" s="1"/>
  <c r="U297" i="12" s="1"/>
  <c r="L297" i="12"/>
  <c r="C299" i="12"/>
  <c r="D298" i="12"/>
  <c r="AD303" i="10"/>
  <c r="AC303" i="10"/>
  <c r="AE303" i="10" s="1"/>
  <c r="L303" i="10" s="1"/>
  <c r="AB304" i="10"/>
  <c r="K304" i="10"/>
  <c r="E304" i="10"/>
  <c r="M304" i="10" s="1"/>
  <c r="U304" i="10" s="1"/>
  <c r="F304" i="10"/>
  <c r="N304" i="10" s="1"/>
  <c r="V304" i="10" s="1"/>
  <c r="J304" i="10"/>
  <c r="R304" i="10" s="1"/>
  <c r="Z304" i="10" s="1"/>
  <c r="G304" i="10"/>
  <c r="O304" i="10" s="1"/>
  <c r="W304" i="10" s="1"/>
  <c r="I304" i="10"/>
  <c r="Q304" i="10" s="1"/>
  <c r="Y304" i="10" s="1"/>
  <c r="H304" i="10"/>
  <c r="P304" i="10" s="1"/>
  <c r="X304" i="10" s="1"/>
  <c r="S302" i="10"/>
  <c r="B302" i="10" s="1"/>
  <c r="T302" i="10"/>
  <c r="AA302" i="10" s="1"/>
  <c r="C306" i="10"/>
  <c r="D305" i="10"/>
  <c r="S258" i="11"/>
  <c r="B258" i="11" s="1"/>
  <c r="AA258" i="11"/>
  <c r="E259" i="11"/>
  <c r="M259" i="11" s="1"/>
  <c r="U259" i="11" s="1"/>
  <c r="I259" i="11"/>
  <c r="Q259" i="11" s="1"/>
  <c r="Y259" i="11" s="1"/>
  <c r="F259" i="11"/>
  <c r="N259" i="11" s="1"/>
  <c r="V259" i="11" s="1"/>
  <c r="J259" i="11"/>
  <c r="R259" i="11" s="1"/>
  <c r="Z259" i="11" s="1"/>
  <c r="G259" i="11"/>
  <c r="O259" i="11" s="1"/>
  <c r="W259" i="11" s="1"/>
  <c r="K259" i="11"/>
  <c r="H259" i="11"/>
  <c r="P259" i="11" s="1"/>
  <c r="X259" i="11" s="1"/>
  <c r="L259" i="11"/>
  <c r="T259" i="11" s="1"/>
  <c r="C261" i="11"/>
  <c r="D261" i="11" s="1"/>
  <c r="J298" i="12" l="1"/>
  <c r="R298" i="12" s="1"/>
  <c r="Z298" i="12" s="1"/>
  <c r="I298" i="12"/>
  <c r="Q298" i="12" s="1"/>
  <c r="Y298" i="12" s="1"/>
  <c r="G298" i="12"/>
  <c r="O298" i="12" s="1"/>
  <c r="W298" i="12" s="1"/>
  <c r="H298" i="12"/>
  <c r="P298" i="12" s="1"/>
  <c r="X298" i="12" s="1"/>
  <c r="E298" i="12"/>
  <c r="M298" i="12" s="1"/>
  <c r="U298" i="12" s="1"/>
  <c r="K298" i="12"/>
  <c r="F298" i="12"/>
  <c r="N298" i="12" s="1"/>
  <c r="V298" i="12" s="1"/>
  <c r="L298" i="12"/>
  <c r="C300" i="12"/>
  <c r="D299" i="12"/>
  <c r="T297" i="12"/>
  <c r="AA297" i="12" s="1"/>
  <c r="S297" i="12"/>
  <c r="B297" i="12" s="1"/>
  <c r="AB305" i="10"/>
  <c r="K305" i="10"/>
  <c r="E305" i="10"/>
  <c r="M305" i="10" s="1"/>
  <c r="U305" i="10" s="1"/>
  <c r="J305" i="10"/>
  <c r="R305" i="10" s="1"/>
  <c r="Z305" i="10" s="1"/>
  <c r="F305" i="10"/>
  <c r="N305" i="10" s="1"/>
  <c r="V305" i="10" s="1"/>
  <c r="I305" i="10"/>
  <c r="Q305" i="10" s="1"/>
  <c r="Y305" i="10" s="1"/>
  <c r="G305" i="10"/>
  <c r="O305" i="10" s="1"/>
  <c r="W305" i="10" s="1"/>
  <c r="H305" i="10"/>
  <c r="P305" i="10" s="1"/>
  <c r="X305" i="10" s="1"/>
  <c r="C307" i="10"/>
  <c r="D306" i="10"/>
  <c r="AC304" i="10"/>
  <c r="AE304" i="10" s="1"/>
  <c r="L304" i="10" s="1"/>
  <c r="AD304" i="10"/>
  <c r="S303" i="10"/>
  <c r="B303" i="10" s="1"/>
  <c r="AF303" i="10"/>
  <c r="T303" i="10" s="1"/>
  <c r="AA303" i="10" s="1"/>
  <c r="G260" i="11"/>
  <c r="O260" i="11" s="1"/>
  <c r="W260" i="11" s="1"/>
  <c r="K260" i="11"/>
  <c r="H260" i="11"/>
  <c r="P260" i="11" s="1"/>
  <c r="X260" i="11" s="1"/>
  <c r="L260" i="11"/>
  <c r="T260" i="11" s="1"/>
  <c r="E260" i="11"/>
  <c r="M260" i="11" s="1"/>
  <c r="U260" i="11" s="1"/>
  <c r="I260" i="11"/>
  <c r="Q260" i="11" s="1"/>
  <c r="Y260" i="11" s="1"/>
  <c r="F260" i="11"/>
  <c r="N260" i="11" s="1"/>
  <c r="V260" i="11" s="1"/>
  <c r="J260" i="11"/>
  <c r="R260" i="11" s="1"/>
  <c r="Z260" i="11" s="1"/>
  <c r="C262" i="11"/>
  <c r="D262" i="11" s="1"/>
  <c r="S259" i="11"/>
  <c r="B259" i="11" s="1"/>
  <c r="AA259" i="11"/>
  <c r="AF304" i="10" l="1"/>
  <c r="T304" i="10" s="1"/>
  <c r="AA304" i="10" s="1"/>
  <c r="T298" i="12"/>
  <c r="AA298" i="12" s="1"/>
  <c r="S298" i="12"/>
  <c r="B298" i="12" s="1"/>
  <c r="J299" i="12"/>
  <c r="R299" i="12" s="1"/>
  <c r="Z299" i="12" s="1"/>
  <c r="H299" i="12"/>
  <c r="P299" i="12" s="1"/>
  <c r="X299" i="12" s="1"/>
  <c r="E299" i="12"/>
  <c r="M299" i="12" s="1"/>
  <c r="U299" i="12" s="1"/>
  <c r="K299" i="12"/>
  <c r="G299" i="12"/>
  <c r="O299" i="12" s="1"/>
  <c r="W299" i="12" s="1"/>
  <c r="I299" i="12"/>
  <c r="Q299" i="12" s="1"/>
  <c r="Y299" i="12" s="1"/>
  <c r="F299" i="12"/>
  <c r="N299" i="12" s="1"/>
  <c r="V299" i="12" s="1"/>
  <c r="L299" i="12"/>
  <c r="C301" i="12"/>
  <c r="D300" i="12"/>
  <c r="AB306" i="10"/>
  <c r="K306" i="10"/>
  <c r="E306" i="10"/>
  <c r="M306" i="10" s="1"/>
  <c r="U306" i="10" s="1"/>
  <c r="J306" i="10"/>
  <c r="R306" i="10" s="1"/>
  <c r="Z306" i="10" s="1"/>
  <c r="F306" i="10"/>
  <c r="N306" i="10" s="1"/>
  <c r="V306" i="10" s="1"/>
  <c r="G306" i="10"/>
  <c r="O306" i="10" s="1"/>
  <c r="W306" i="10" s="1"/>
  <c r="I306" i="10"/>
  <c r="Q306" i="10" s="1"/>
  <c r="Y306" i="10" s="1"/>
  <c r="H306" i="10"/>
  <c r="P306" i="10" s="1"/>
  <c r="X306" i="10" s="1"/>
  <c r="C308" i="10"/>
  <c r="D307" i="10"/>
  <c r="S304" i="10"/>
  <c r="B304" i="10" s="1"/>
  <c r="AC305" i="10"/>
  <c r="AE305" i="10" s="1"/>
  <c r="L305" i="10" s="1"/>
  <c r="AD305" i="10"/>
  <c r="S260" i="11"/>
  <c r="B260" i="11" s="1"/>
  <c r="AA260" i="11"/>
  <c r="C263" i="11"/>
  <c r="D263" i="11" s="1"/>
  <c r="E261" i="11"/>
  <c r="M261" i="11" s="1"/>
  <c r="U261" i="11" s="1"/>
  <c r="I261" i="11"/>
  <c r="Q261" i="11" s="1"/>
  <c r="Y261" i="11" s="1"/>
  <c r="F261" i="11"/>
  <c r="N261" i="11" s="1"/>
  <c r="V261" i="11" s="1"/>
  <c r="J261" i="11"/>
  <c r="R261" i="11" s="1"/>
  <c r="Z261" i="11" s="1"/>
  <c r="G261" i="11"/>
  <c r="O261" i="11" s="1"/>
  <c r="W261" i="11" s="1"/>
  <c r="K261" i="11"/>
  <c r="L261" i="11"/>
  <c r="T261" i="11" s="1"/>
  <c r="H261" i="11"/>
  <c r="P261" i="11" s="1"/>
  <c r="X261" i="11" s="1"/>
  <c r="AF305" i="10" l="1"/>
  <c r="T305" i="10" s="1"/>
  <c r="AA305" i="10" s="1"/>
  <c r="H300" i="12"/>
  <c r="P300" i="12" s="1"/>
  <c r="X300" i="12" s="1"/>
  <c r="F300" i="12"/>
  <c r="N300" i="12" s="1"/>
  <c r="V300" i="12" s="1"/>
  <c r="K300" i="12"/>
  <c r="I300" i="12"/>
  <c r="Q300" i="12" s="1"/>
  <c r="Y300" i="12" s="1"/>
  <c r="E300" i="12"/>
  <c r="M300" i="12" s="1"/>
  <c r="U300" i="12" s="1"/>
  <c r="J300" i="12"/>
  <c r="R300" i="12" s="1"/>
  <c r="Z300" i="12" s="1"/>
  <c r="G300" i="12"/>
  <c r="O300" i="12" s="1"/>
  <c r="W300" i="12" s="1"/>
  <c r="L300" i="12"/>
  <c r="C302" i="12"/>
  <c r="D301" i="12"/>
  <c r="S299" i="12"/>
  <c r="B299" i="12" s="1"/>
  <c r="T299" i="12"/>
  <c r="AA299" i="12" s="1"/>
  <c r="S305" i="10"/>
  <c r="B305" i="10" s="1"/>
  <c r="C309" i="10"/>
  <c r="D308" i="10"/>
  <c r="AB307" i="10"/>
  <c r="E307" i="10"/>
  <c r="M307" i="10" s="1"/>
  <c r="U307" i="10" s="1"/>
  <c r="K307" i="10"/>
  <c r="J307" i="10"/>
  <c r="R307" i="10" s="1"/>
  <c r="Z307" i="10" s="1"/>
  <c r="F307" i="10"/>
  <c r="N307" i="10" s="1"/>
  <c r="V307" i="10" s="1"/>
  <c r="G307" i="10"/>
  <c r="O307" i="10" s="1"/>
  <c r="W307" i="10" s="1"/>
  <c r="I307" i="10"/>
  <c r="Q307" i="10" s="1"/>
  <c r="Y307" i="10" s="1"/>
  <c r="H307" i="10"/>
  <c r="P307" i="10" s="1"/>
  <c r="X307" i="10" s="1"/>
  <c r="AD306" i="10"/>
  <c r="AC306" i="10"/>
  <c r="AE306" i="10" s="1"/>
  <c r="L306" i="10" s="1"/>
  <c r="C264" i="11"/>
  <c r="D264" i="11" s="1"/>
  <c r="G262" i="11"/>
  <c r="O262" i="11" s="1"/>
  <c r="W262" i="11" s="1"/>
  <c r="K262" i="11"/>
  <c r="H262" i="11"/>
  <c r="P262" i="11" s="1"/>
  <c r="X262" i="11" s="1"/>
  <c r="L262" i="11"/>
  <c r="T262" i="11" s="1"/>
  <c r="E262" i="11"/>
  <c r="M262" i="11" s="1"/>
  <c r="U262" i="11" s="1"/>
  <c r="I262" i="11"/>
  <c r="Q262" i="11" s="1"/>
  <c r="Y262" i="11" s="1"/>
  <c r="F262" i="11"/>
  <c r="N262" i="11" s="1"/>
  <c r="V262" i="11" s="1"/>
  <c r="J262" i="11"/>
  <c r="R262" i="11" s="1"/>
  <c r="Z262" i="11" s="1"/>
  <c r="S261" i="11"/>
  <c r="B261" i="11" s="1"/>
  <c r="AA261" i="11"/>
  <c r="AF306" i="10" l="1"/>
  <c r="F301" i="12"/>
  <c r="N301" i="12" s="1"/>
  <c r="V301" i="12" s="1"/>
  <c r="G301" i="12"/>
  <c r="O301" i="12" s="1"/>
  <c r="W301" i="12" s="1"/>
  <c r="I301" i="12"/>
  <c r="Q301" i="12" s="1"/>
  <c r="Y301" i="12" s="1"/>
  <c r="K301" i="12"/>
  <c r="E301" i="12"/>
  <c r="M301" i="12" s="1"/>
  <c r="U301" i="12" s="1"/>
  <c r="J301" i="12"/>
  <c r="R301" i="12" s="1"/>
  <c r="Z301" i="12" s="1"/>
  <c r="H301" i="12"/>
  <c r="P301" i="12" s="1"/>
  <c r="X301" i="12" s="1"/>
  <c r="L301" i="12"/>
  <c r="S300" i="12"/>
  <c r="B300" i="12" s="1"/>
  <c r="T300" i="12"/>
  <c r="AA300" i="12" s="1"/>
  <c r="C303" i="12"/>
  <c r="D302" i="12"/>
  <c r="AD307" i="10"/>
  <c r="AC307" i="10"/>
  <c r="AE307" i="10" s="1"/>
  <c r="L307" i="10" s="1"/>
  <c r="AB308" i="10"/>
  <c r="K308" i="10"/>
  <c r="E308" i="10"/>
  <c r="M308" i="10" s="1"/>
  <c r="U308" i="10" s="1"/>
  <c r="J308" i="10"/>
  <c r="R308" i="10" s="1"/>
  <c r="Z308" i="10" s="1"/>
  <c r="F308" i="10"/>
  <c r="N308" i="10" s="1"/>
  <c r="V308" i="10" s="1"/>
  <c r="I308" i="10"/>
  <c r="Q308" i="10" s="1"/>
  <c r="Y308" i="10" s="1"/>
  <c r="G308" i="10"/>
  <c r="O308" i="10" s="1"/>
  <c r="W308" i="10" s="1"/>
  <c r="H308" i="10"/>
  <c r="P308" i="10" s="1"/>
  <c r="X308" i="10" s="1"/>
  <c r="S306" i="10"/>
  <c r="B306" i="10" s="1"/>
  <c r="T306" i="10"/>
  <c r="AA306" i="10" s="1"/>
  <c r="C310" i="10"/>
  <c r="D309" i="10"/>
  <c r="S262" i="11"/>
  <c r="B262" i="11" s="1"/>
  <c r="AA262" i="11"/>
  <c r="E263" i="11"/>
  <c r="M263" i="11" s="1"/>
  <c r="U263" i="11" s="1"/>
  <c r="I263" i="11"/>
  <c r="Q263" i="11" s="1"/>
  <c r="Y263" i="11" s="1"/>
  <c r="F263" i="11"/>
  <c r="N263" i="11" s="1"/>
  <c r="V263" i="11" s="1"/>
  <c r="J263" i="11"/>
  <c r="R263" i="11" s="1"/>
  <c r="Z263" i="11" s="1"/>
  <c r="G263" i="11"/>
  <c r="O263" i="11" s="1"/>
  <c r="W263" i="11" s="1"/>
  <c r="K263" i="11"/>
  <c r="H263" i="11"/>
  <c r="P263" i="11" s="1"/>
  <c r="X263" i="11" s="1"/>
  <c r="L263" i="11"/>
  <c r="T263" i="11" s="1"/>
  <c r="C265" i="11"/>
  <c r="D265" i="11" s="1"/>
  <c r="J302" i="12" l="1"/>
  <c r="R302" i="12" s="1"/>
  <c r="Z302" i="12" s="1"/>
  <c r="I302" i="12"/>
  <c r="Q302" i="12" s="1"/>
  <c r="Y302" i="12" s="1"/>
  <c r="K302" i="12"/>
  <c r="E302" i="12"/>
  <c r="M302" i="12" s="1"/>
  <c r="U302" i="12" s="1"/>
  <c r="G302" i="12"/>
  <c r="O302" i="12" s="1"/>
  <c r="W302" i="12" s="1"/>
  <c r="H302" i="12"/>
  <c r="P302" i="12" s="1"/>
  <c r="X302" i="12" s="1"/>
  <c r="F302" i="12"/>
  <c r="N302" i="12" s="1"/>
  <c r="V302" i="12" s="1"/>
  <c r="L302" i="12"/>
  <c r="C304" i="12"/>
  <c r="D303" i="12"/>
  <c r="T301" i="12"/>
  <c r="AA301" i="12" s="1"/>
  <c r="S301" i="12"/>
  <c r="B301" i="12" s="1"/>
  <c r="AB309" i="10"/>
  <c r="K309" i="10"/>
  <c r="E309" i="10"/>
  <c r="M309" i="10" s="1"/>
  <c r="U309" i="10" s="1"/>
  <c r="J309" i="10"/>
  <c r="R309" i="10" s="1"/>
  <c r="Z309" i="10" s="1"/>
  <c r="F309" i="10"/>
  <c r="N309" i="10" s="1"/>
  <c r="V309" i="10" s="1"/>
  <c r="G309" i="10"/>
  <c r="O309" i="10" s="1"/>
  <c r="W309" i="10" s="1"/>
  <c r="I309" i="10"/>
  <c r="Q309" i="10" s="1"/>
  <c r="Y309" i="10" s="1"/>
  <c r="H309" i="10"/>
  <c r="P309" i="10" s="1"/>
  <c r="X309" i="10" s="1"/>
  <c r="C311" i="10"/>
  <c r="D310" i="10"/>
  <c r="AD308" i="10"/>
  <c r="AC308" i="10"/>
  <c r="AE308" i="10" s="1"/>
  <c r="L308" i="10" s="1"/>
  <c r="S307" i="10"/>
  <c r="B307" i="10" s="1"/>
  <c r="AF307" i="10"/>
  <c r="T307" i="10" s="1"/>
  <c r="AA307" i="10" s="1"/>
  <c r="S263" i="11"/>
  <c r="B263" i="11" s="1"/>
  <c r="AA263" i="11"/>
  <c r="C266" i="11"/>
  <c r="D266" i="11" s="1"/>
  <c r="G264" i="11"/>
  <c r="O264" i="11" s="1"/>
  <c r="W264" i="11" s="1"/>
  <c r="K264" i="11"/>
  <c r="H264" i="11"/>
  <c r="P264" i="11" s="1"/>
  <c r="X264" i="11" s="1"/>
  <c r="L264" i="11"/>
  <c r="T264" i="11" s="1"/>
  <c r="E264" i="11"/>
  <c r="M264" i="11" s="1"/>
  <c r="U264" i="11" s="1"/>
  <c r="I264" i="11"/>
  <c r="Q264" i="11" s="1"/>
  <c r="Y264" i="11" s="1"/>
  <c r="F264" i="11"/>
  <c r="N264" i="11" s="1"/>
  <c r="V264" i="11" s="1"/>
  <c r="J264" i="11"/>
  <c r="R264" i="11" s="1"/>
  <c r="Z264" i="11" s="1"/>
  <c r="T302" i="12" l="1"/>
  <c r="AA302" i="12" s="1"/>
  <c r="S302" i="12"/>
  <c r="B302" i="12" s="1"/>
  <c r="J303" i="12"/>
  <c r="R303" i="12" s="1"/>
  <c r="Z303" i="12" s="1"/>
  <c r="H303" i="12"/>
  <c r="P303" i="12" s="1"/>
  <c r="X303" i="12" s="1"/>
  <c r="G303" i="12"/>
  <c r="O303" i="12" s="1"/>
  <c r="W303" i="12" s="1"/>
  <c r="E303" i="12"/>
  <c r="M303" i="12" s="1"/>
  <c r="U303" i="12" s="1"/>
  <c r="F303" i="12"/>
  <c r="N303" i="12" s="1"/>
  <c r="V303" i="12" s="1"/>
  <c r="K303" i="12"/>
  <c r="I303" i="12"/>
  <c r="Q303" i="12" s="1"/>
  <c r="Y303" i="12" s="1"/>
  <c r="L303" i="12"/>
  <c r="C305" i="12"/>
  <c r="D304" i="12"/>
  <c r="S308" i="10"/>
  <c r="B308" i="10" s="1"/>
  <c r="AB310" i="10"/>
  <c r="E310" i="10"/>
  <c r="M310" i="10" s="1"/>
  <c r="U310" i="10" s="1"/>
  <c r="K310" i="10"/>
  <c r="J310" i="10"/>
  <c r="R310" i="10" s="1"/>
  <c r="Z310" i="10" s="1"/>
  <c r="F310" i="10"/>
  <c r="N310" i="10" s="1"/>
  <c r="V310" i="10" s="1"/>
  <c r="G310" i="10"/>
  <c r="O310" i="10" s="1"/>
  <c r="W310" i="10" s="1"/>
  <c r="I310" i="10"/>
  <c r="Q310" i="10" s="1"/>
  <c r="Y310" i="10" s="1"/>
  <c r="H310" i="10"/>
  <c r="P310" i="10" s="1"/>
  <c r="X310" i="10" s="1"/>
  <c r="AF308" i="10"/>
  <c r="T308" i="10" s="1"/>
  <c r="AA308" i="10" s="1"/>
  <c r="C312" i="10"/>
  <c r="D311" i="10"/>
  <c r="AC309" i="10"/>
  <c r="AE309" i="10" s="1"/>
  <c r="L309" i="10" s="1"/>
  <c r="AD309" i="10"/>
  <c r="S264" i="11"/>
  <c r="B264" i="11" s="1"/>
  <c r="AA264" i="11"/>
  <c r="E265" i="11"/>
  <c r="M265" i="11" s="1"/>
  <c r="U265" i="11" s="1"/>
  <c r="I265" i="11"/>
  <c r="Q265" i="11" s="1"/>
  <c r="Y265" i="11" s="1"/>
  <c r="F265" i="11"/>
  <c r="N265" i="11" s="1"/>
  <c r="V265" i="11" s="1"/>
  <c r="J265" i="11"/>
  <c r="R265" i="11" s="1"/>
  <c r="Z265" i="11" s="1"/>
  <c r="G265" i="11"/>
  <c r="O265" i="11" s="1"/>
  <c r="W265" i="11" s="1"/>
  <c r="K265" i="11"/>
  <c r="H265" i="11"/>
  <c r="P265" i="11" s="1"/>
  <c r="X265" i="11" s="1"/>
  <c r="L265" i="11"/>
  <c r="T265" i="11" s="1"/>
  <c r="C267" i="11"/>
  <c r="D267" i="11" s="1"/>
  <c r="AF309" i="10" l="1"/>
  <c r="T309" i="10" s="1"/>
  <c r="AA309" i="10" s="1"/>
  <c r="C306" i="12"/>
  <c r="D305" i="12"/>
  <c r="H304" i="12"/>
  <c r="P304" i="12" s="1"/>
  <c r="X304" i="12" s="1"/>
  <c r="F304" i="12"/>
  <c r="N304" i="12" s="1"/>
  <c r="V304" i="12" s="1"/>
  <c r="K304" i="12"/>
  <c r="I304" i="12"/>
  <c r="Q304" i="12" s="1"/>
  <c r="Y304" i="12" s="1"/>
  <c r="E304" i="12"/>
  <c r="M304" i="12" s="1"/>
  <c r="U304" i="12" s="1"/>
  <c r="G304" i="12"/>
  <c r="O304" i="12" s="1"/>
  <c r="W304" i="12" s="1"/>
  <c r="J304" i="12"/>
  <c r="R304" i="12" s="1"/>
  <c r="Z304" i="12" s="1"/>
  <c r="L304" i="12"/>
  <c r="S303" i="12"/>
  <c r="B303" i="12" s="1"/>
  <c r="T303" i="12"/>
  <c r="AA303" i="12" s="1"/>
  <c r="S309" i="10"/>
  <c r="B309" i="10" s="1"/>
  <c r="AC310" i="10"/>
  <c r="AE310" i="10" s="1"/>
  <c r="L310" i="10" s="1"/>
  <c r="AD310" i="10"/>
  <c r="AB311" i="10"/>
  <c r="E311" i="10"/>
  <c r="M311" i="10" s="1"/>
  <c r="U311" i="10" s="1"/>
  <c r="K311" i="10"/>
  <c r="J311" i="10"/>
  <c r="R311" i="10" s="1"/>
  <c r="Z311" i="10" s="1"/>
  <c r="F311" i="10"/>
  <c r="N311" i="10" s="1"/>
  <c r="V311" i="10" s="1"/>
  <c r="G311" i="10"/>
  <c r="O311" i="10" s="1"/>
  <c r="W311" i="10" s="1"/>
  <c r="I311" i="10"/>
  <c r="Q311" i="10" s="1"/>
  <c r="Y311" i="10" s="1"/>
  <c r="H311" i="10"/>
  <c r="P311" i="10" s="1"/>
  <c r="X311" i="10" s="1"/>
  <c r="C313" i="10"/>
  <c r="D312" i="10"/>
  <c r="C268" i="11"/>
  <c r="D268" i="11" s="1"/>
  <c r="G266" i="11"/>
  <c r="O266" i="11" s="1"/>
  <c r="W266" i="11" s="1"/>
  <c r="K266" i="11"/>
  <c r="H266" i="11"/>
  <c r="P266" i="11" s="1"/>
  <c r="X266" i="11" s="1"/>
  <c r="L266" i="11"/>
  <c r="T266" i="11" s="1"/>
  <c r="E266" i="11"/>
  <c r="M266" i="11" s="1"/>
  <c r="U266" i="11" s="1"/>
  <c r="I266" i="11"/>
  <c r="Q266" i="11" s="1"/>
  <c r="Y266" i="11" s="1"/>
  <c r="J266" i="11"/>
  <c r="R266" i="11" s="1"/>
  <c r="Z266" i="11" s="1"/>
  <c r="F266" i="11"/>
  <c r="N266" i="11" s="1"/>
  <c r="V266" i="11" s="1"/>
  <c r="S265" i="11"/>
  <c r="B265" i="11" s="1"/>
  <c r="AA265" i="11"/>
  <c r="AF310" i="10" l="1"/>
  <c r="T310" i="10" s="1"/>
  <c r="AA310" i="10" s="1"/>
  <c r="S304" i="12"/>
  <c r="B304" i="12" s="1"/>
  <c r="T304" i="12"/>
  <c r="AA304" i="12" s="1"/>
  <c r="F305" i="12"/>
  <c r="N305" i="12" s="1"/>
  <c r="V305" i="12" s="1"/>
  <c r="I305" i="12"/>
  <c r="Q305" i="12" s="1"/>
  <c r="Y305" i="12" s="1"/>
  <c r="G305" i="12"/>
  <c r="O305" i="12" s="1"/>
  <c r="W305" i="12" s="1"/>
  <c r="K305" i="12"/>
  <c r="H305" i="12"/>
  <c r="P305" i="12" s="1"/>
  <c r="X305" i="12" s="1"/>
  <c r="J305" i="12"/>
  <c r="R305" i="12" s="1"/>
  <c r="Z305" i="12" s="1"/>
  <c r="E305" i="12"/>
  <c r="M305" i="12" s="1"/>
  <c r="U305" i="12" s="1"/>
  <c r="L305" i="12"/>
  <c r="C307" i="12"/>
  <c r="D306" i="12"/>
  <c r="C314" i="10"/>
  <c r="D313" i="10"/>
  <c r="AD311" i="10"/>
  <c r="AC311" i="10"/>
  <c r="AE311" i="10" s="1"/>
  <c r="L311" i="10" s="1"/>
  <c r="S310" i="10"/>
  <c r="B310" i="10" s="1"/>
  <c r="AB312" i="10"/>
  <c r="K312" i="10"/>
  <c r="E312" i="10"/>
  <c r="M312" i="10" s="1"/>
  <c r="U312" i="10" s="1"/>
  <c r="F312" i="10"/>
  <c r="N312" i="10" s="1"/>
  <c r="V312" i="10" s="1"/>
  <c r="J312" i="10"/>
  <c r="R312" i="10" s="1"/>
  <c r="Z312" i="10" s="1"/>
  <c r="G312" i="10"/>
  <c r="O312" i="10" s="1"/>
  <c r="W312" i="10" s="1"/>
  <c r="I312" i="10"/>
  <c r="Q312" i="10" s="1"/>
  <c r="Y312" i="10" s="1"/>
  <c r="H312" i="10"/>
  <c r="P312" i="10" s="1"/>
  <c r="X312" i="10" s="1"/>
  <c r="S266" i="11"/>
  <c r="B266" i="11" s="1"/>
  <c r="AA266" i="11"/>
  <c r="E267" i="11"/>
  <c r="M267" i="11" s="1"/>
  <c r="U267" i="11" s="1"/>
  <c r="I267" i="11"/>
  <c r="Q267" i="11" s="1"/>
  <c r="Y267" i="11" s="1"/>
  <c r="F267" i="11"/>
  <c r="N267" i="11" s="1"/>
  <c r="V267" i="11" s="1"/>
  <c r="J267" i="11"/>
  <c r="R267" i="11" s="1"/>
  <c r="Z267" i="11" s="1"/>
  <c r="G267" i="11"/>
  <c r="O267" i="11" s="1"/>
  <c r="W267" i="11" s="1"/>
  <c r="K267" i="11"/>
  <c r="H267" i="11"/>
  <c r="P267" i="11" s="1"/>
  <c r="X267" i="11" s="1"/>
  <c r="L267" i="11"/>
  <c r="T267" i="11" s="1"/>
  <c r="C269" i="11"/>
  <c r="D269" i="11" s="1"/>
  <c r="C308" i="12" l="1"/>
  <c r="D307" i="12"/>
  <c r="J306" i="12"/>
  <c r="R306" i="12" s="1"/>
  <c r="Z306" i="12" s="1"/>
  <c r="E306" i="12"/>
  <c r="M306" i="12" s="1"/>
  <c r="U306" i="12" s="1"/>
  <c r="G306" i="12"/>
  <c r="O306" i="12" s="1"/>
  <c r="W306" i="12" s="1"/>
  <c r="I306" i="12"/>
  <c r="Q306" i="12" s="1"/>
  <c r="Y306" i="12" s="1"/>
  <c r="K306" i="12"/>
  <c r="H306" i="12"/>
  <c r="P306" i="12" s="1"/>
  <c r="X306" i="12" s="1"/>
  <c r="F306" i="12"/>
  <c r="N306" i="12" s="1"/>
  <c r="V306" i="12" s="1"/>
  <c r="L306" i="12"/>
  <c r="T305" i="12"/>
  <c r="AA305" i="12" s="1"/>
  <c r="S305" i="12"/>
  <c r="B305" i="12" s="1"/>
  <c r="S311" i="10"/>
  <c r="B311" i="10" s="1"/>
  <c r="AF311" i="10"/>
  <c r="T311" i="10" s="1"/>
  <c r="AA311" i="10" s="1"/>
  <c r="AB313" i="10"/>
  <c r="E313" i="10"/>
  <c r="M313" i="10" s="1"/>
  <c r="U313" i="10" s="1"/>
  <c r="K313" i="10"/>
  <c r="F313" i="10"/>
  <c r="N313" i="10" s="1"/>
  <c r="V313" i="10" s="1"/>
  <c r="J313" i="10"/>
  <c r="R313" i="10" s="1"/>
  <c r="Z313" i="10" s="1"/>
  <c r="G313" i="10"/>
  <c r="O313" i="10" s="1"/>
  <c r="W313" i="10" s="1"/>
  <c r="I313" i="10"/>
  <c r="Q313" i="10" s="1"/>
  <c r="Y313" i="10" s="1"/>
  <c r="H313" i="10"/>
  <c r="P313" i="10" s="1"/>
  <c r="X313" i="10" s="1"/>
  <c r="AD312" i="10"/>
  <c r="AC312" i="10"/>
  <c r="AE312" i="10" s="1"/>
  <c r="L312" i="10" s="1"/>
  <c r="C315" i="10"/>
  <c r="D314" i="10"/>
  <c r="G268" i="11"/>
  <c r="O268" i="11" s="1"/>
  <c r="W268" i="11" s="1"/>
  <c r="K268" i="11"/>
  <c r="H268" i="11"/>
  <c r="P268" i="11" s="1"/>
  <c r="X268" i="11" s="1"/>
  <c r="L268" i="11"/>
  <c r="T268" i="11" s="1"/>
  <c r="E268" i="11"/>
  <c r="M268" i="11" s="1"/>
  <c r="U268" i="11" s="1"/>
  <c r="I268" i="11"/>
  <c r="Q268" i="11" s="1"/>
  <c r="Y268" i="11" s="1"/>
  <c r="F268" i="11"/>
  <c r="N268" i="11" s="1"/>
  <c r="V268" i="11" s="1"/>
  <c r="J268" i="11"/>
  <c r="R268" i="11" s="1"/>
  <c r="Z268" i="11" s="1"/>
  <c r="C270" i="11"/>
  <c r="D270" i="11" s="1"/>
  <c r="S267" i="11"/>
  <c r="B267" i="11" s="1"/>
  <c r="AA267" i="11"/>
  <c r="T306" i="12" l="1"/>
  <c r="AA306" i="12" s="1"/>
  <c r="S306" i="12"/>
  <c r="B306" i="12" s="1"/>
  <c r="J307" i="12"/>
  <c r="R307" i="12" s="1"/>
  <c r="Z307" i="12" s="1"/>
  <c r="H307" i="12"/>
  <c r="P307" i="12" s="1"/>
  <c r="X307" i="12" s="1"/>
  <c r="K307" i="12"/>
  <c r="G307" i="12"/>
  <c r="O307" i="12" s="1"/>
  <c r="W307" i="12" s="1"/>
  <c r="I307" i="12"/>
  <c r="Q307" i="12" s="1"/>
  <c r="Y307" i="12" s="1"/>
  <c r="F307" i="12"/>
  <c r="N307" i="12" s="1"/>
  <c r="V307" i="12" s="1"/>
  <c r="E307" i="12"/>
  <c r="M307" i="12" s="1"/>
  <c r="U307" i="12" s="1"/>
  <c r="L307" i="12"/>
  <c r="C309" i="12"/>
  <c r="D308" i="12"/>
  <c r="S312" i="10"/>
  <c r="B312" i="10" s="1"/>
  <c r="AB314" i="10"/>
  <c r="E314" i="10"/>
  <c r="M314" i="10" s="1"/>
  <c r="U314" i="10" s="1"/>
  <c r="K314" i="10"/>
  <c r="F314" i="10"/>
  <c r="N314" i="10" s="1"/>
  <c r="V314" i="10" s="1"/>
  <c r="J314" i="10"/>
  <c r="R314" i="10" s="1"/>
  <c r="Z314" i="10" s="1"/>
  <c r="G314" i="10"/>
  <c r="O314" i="10" s="1"/>
  <c r="W314" i="10" s="1"/>
  <c r="I314" i="10"/>
  <c r="Q314" i="10" s="1"/>
  <c r="Y314" i="10" s="1"/>
  <c r="H314" i="10"/>
  <c r="P314" i="10" s="1"/>
  <c r="X314" i="10" s="1"/>
  <c r="C316" i="10"/>
  <c r="D315" i="10"/>
  <c r="AF312" i="10"/>
  <c r="T312" i="10" s="1"/>
  <c r="AA312" i="10" s="1"/>
  <c r="AC313" i="10"/>
  <c r="AE313" i="10" s="1"/>
  <c r="L313" i="10" s="1"/>
  <c r="AD313" i="10"/>
  <c r="S268" i="11"/>
  <c r="B268" i="11" s="1"/>
  <c r="AA268" i="11"/>
  <c r="E269" i="11"/>
  <c r="M269" i="11" s="1"/>
  <c r="U269" i="11" s="1"/>
  <c r="I269" i="11"/>
  <c r="Q269" i="11" s="1"/>
  <c r="Y269" i="11" s="1"/>
  <c r="F269" i="11"/>
  <c r="N269" i="11" s="1"/>
  <c r="V269" i="11" s="1"/>
  <c r="J269" i="11"/>
  <c r="R269" i="11" s="1"/>
  <c r="Z269" i="11" s="1"/>
  <c r="G269" i="11"/>
  <c r="O269" i="11" s="1"/>
  <c r="W269" i="11" s="1"/>
  <c r="K269" i="11"/>
  <c r="L269" i="11"/>
  <c r="T269" i="11" s="1"/>
  <c r="H269" i="11"/>
  <c r="P269" i="11" s="1"/>
  <c r="X269" i="11" s="1"/>
  <c r="C271" i="11"/>
  <c r="D271" i="11" s="1"/>
  <c r="AF313" i="10" l="1"/>
  <c r="C310" i="12"/>
  <c r="D309" i="12"/>
  <c r="H308" i="12"/>
  <c r="P308" i="12" s="1"/>
  <c r="X308" i="12" s="1"/>
  <c r="F308" i="12"/>
  <c r="N308" i="12" s="1"/>
  <c r="V308" i="12" s="1"/>
  <c r="E308" i="12"/>
  <c r="M308" i="12" s="1"/>
  <c r="U308" i="12" s="1"/>
  <c r="K308" i="12"/>
  <c r="G308" i="12"/>
  <c r="O308" i="12" s="1"/>
  <c r="W308" i="12" s="1"/>
  <c r="J308" i="12"/>
  <c r="R308" i="12" s="1"/>
  <c r="Z308" i="12" s="1"/>
  <c r="I308" i="12"/>
  <c r="Q308" i="12" s="1"/>
  <c r="Y308" i="12" s="1"/>
  <c r="L308" i="12"/>
  <c r="S307" i="12"/>
  <c r="B307" i="12" s="1"/>
  <c r="T307" i="12"/>
  <c r="AA307" i="12" s="1"/>
  <c r="AB315" i="10"/>
  <c r="K315" i="10"/>
  <c r="E315" i="10"/>
  <c r="M315" i="10" s="1"/>
  <c r="U315" i="10" s="1"/>
  <c r="F315" i="10"/>
  <c r="N315" i="10" s="1"/>
  <c r="V315" i="10" s="1"/>
  <c r="J315" i="10"/>
  <c r="R315" i="10" s="1"/>
  <c r="Z315" i="10" s="1"/>
  <c r="I315" i="10"/>
  <c r="Q315" i="10" s="1"/>
  <c r="Y315" i="10" s="1"/>
  <c r="G315" i="10"/>
  <c r="O315" i="10" s="1"/>
  <c r="W315" i="10" s="1"/>
  <c r="H315" i="10"/>
  <c r="P315" i="10" s="1"/>
  <c r="X315" i="10" s="1"/>
  <c r="T313" i="10"/>
  <c r="AA313" i="10" s="1"/>
  <c r="S313" i="10"/>
  <c r="B313" i="10" s="1"/>
  <c r="AD314" i="10"/>
  <c r="AC314" i="10"/>
  <c r="AE314" i="10" s="1"/>
  <c r="L314" i="10" s="1"/>
  <c r="C317" i="10"/>
  <c r="D316" i="10"/>
  <c r="G270" i="11"/>
  <c r="O270" i="11" s="1"/>
  <c r="W270" i="11" s="1"/>
  <c r="K270" i="11"/>
  <c r="H270" i="11"/>
  <c r="P270" i="11" s="1"/>
  <c r="X270" i="11" s="1"/>
  <c r="L270" i="11"/>
  <c r="T270" i="11" s="1"/>
  <c r="J270" i="11"/>
  <c r="R270" i="11" s="1"/>
  <c r="Z270" i="11" s="1"/>
  <c r="E270" i="11"/>
  <c r="M270" i="11" s="1"/>
  <c r="U270" i="11" s="1"/>
  <c r="F270" i="11"/>
  <c r="N270" i="11" s="1"/>
  <c r="V270" i="11" s="1"/>
  <c r="I270" i="11"/>
  <c r="Q270" i="11" s="1"/>
  <c r="Y270" i="11" s="1"/>
  <c r="C272" i="11"/>
  <c r="D272" i="11" s="1"/>
  <c r="S269" i="11"/>
  <c r="B269" i="11" s="1"/>
  <c r="AA269" i="11"/>
  <c r="S308" i="12" l="1"/>
  <c r="B308" i="12" s="1"/>
  <c r="T308" i="12"/>
  <c r="AA308" i="12" s="1"/>
  <c r="F309" i="12"/>
  <c r="N309" i="12" s="1"/>
  <c r="V309" i="12" s="1"/>
  <c r="K309" i="12"/>
  <c r="I309" i="12"/>
  <c r="Q309" i="12" s="1"/>
  <c r="Y309" i="12" s="1"/>
  <c r="G309" i="12"/>
  <c r="O309" i="12" s="1"/>
  <c r="W309" i="12" s="1"/>
  <c r="H309" i="12"/>
  <c r="P309" i="12" s="1"/>
  <c r="X309" i="12" s="1"/>
  <c r="J309" i="12"/>
  <c r="R309" i="12" s="1"/>
  <c r="Z309" i="12" s="1"/>
  <c r="E309" i="12"/>
  <c r="M309" i="12" s="1"/>
  <c r="U309" i="12" s="1"/>
  <c r="L309" i="12"/>
  <c r="C311" i="12"/>
  <c r="D310" i="12"/>
  <c r="AB316" i="10"/>
  <c r="E316" i="10"/>
  <c r="M316" i="10" s="1"/>
  <c r="U316" i="10" s="1"/>
  <c r="K316" i="10"/>
  <c r="F316" i="10"/>
  <c r="N316" i="10" s="1"/>
  <c r="V316" i="10" s="1"/>
  <c r="J316" i="10"/>
  <c r="R316" i="10" s="1"/>
  <c r="Z316" i="10" s="1"/>
  <c r="G316" i="10"/>
  <c r="O316" i="10" s="1"/>
  <c r="W316" i="10" s="1"/>
  <c r="I316" i="10"/>
  <c r="Q316" i="10" s="1"/>
  <c r="Y316" i="10" s="1"/>
  <c r="H316" i="10"/>
  <c r="P316" i="10" s="1"/>
  <c r="X316" i="10" s="1"/>
  <c r="C318" i="10"/>
  <c r="D317" i="10"/>
  <c r="S314" i="10"/>
  <c r="B314" i="10" s="1"/>
  <c r="AF314" i="10"/>
  <c r="T314" i="10" s="1"/>
  <c r="AA314" i="10" s="1"/>
  <c r="AC315" i="10"/>
  <c r="AE315" i="10" s="1"/>
  <c r="L315" i="10" s="1"/>
  <c r="AD315" i="10"/>
  <c r="S270" i="11"/>
  <c r="B270" i="11" s="1"/>
  <c r="AA270" i="11"/>
  <c r="C273" i="11"/>
  <c r="D273" i="11" s="1"/>
  <c r="F271" i="11"/>
  <c r="N271" i="11" s="1"/>
  <c r="V271" i="11" s="1"/>
  <c r="J271" i="11"/>
  <c r="R271" i="11" s="1"/>
  <c r="Z271" i="11" s="1"/>
  <c r="G271" i="11"/>
  <c r="O271" i="11" s="1"/>
  <c r="W271" i="11" s="1"/>
  <c r="K271" i="11"/>
  <c r="H271" i="11"/>
  <c r="P271" i="11" s="1"/>
  <c r="X271" i="11" s="1"/>
  <c r="L271" i="11"/>
  <c r="T271" i="11" s="1"/>
  <c r="E271" i="11"/>
  <c r="M271" i="11" s="1"/>
  <c r="U271" i="11" s="1"/>
  <c r="I271" i="11"/>
  <c r="Q271" i="11" s="1"/>
  <c r="Y271" i="11" s="1"/>
  <c r="AF315" i="10" l="1"/>
  <c r="J310" i="12"/>
  <c r="R310" i="12" s="1"/>
  <c r="Z310" i="12" s="1"/>
  <c r="G310" i="12"/>
  <c r="O310" i="12" s="1"/>
  <c r="W310" i="12" s="1"/>
  <c r="E310" i="12"/>
  <c r="M310" i="12" s="1"/>
  <c r="U310" i="12" s="1"/>
  <c r="I310" i="12"/>
  <c r="Q310" i="12" s="1"/>
  <c r="Y310" i="12" s="1"/>
  <c r="F310" i="12"/>
  <c r="N310" i="12" s="1"/>
  <c r="V310" i="12" s="1"/>
  <c r="K310" i="12"/>
  <c r="H310" i="12"/>
  <c r="P310" i="12" s="1"/>
  <c r="X310" i="12" s="1"/>
  <c r="L310" i="12"/>
  <c r="C312" i="12"/>
  <c r="D311" i="12"/>
  <c r="T309" i="12"/>
  <c r="AA309" i="12" s="1"/>
  <c r="S309" i="12"/>
  <c r="B309" i="12" s="1"/>
  <c r="AB317" i="10"/>
  <c r="E317" i="10"/>
  <c r="M317" i="10" s="1"/>
  <c r="U317" i="10" s="1"/>
  <c r="K317" i="10"/>
  <c r="J317" i="10"/>
  <c r="R317" i="10" s="1"/>
  <c r="Z317" i="10" s="1"/>
  <c r="F317" i="10"/>
  <c r="N317" i="10" s="1"/>
  <c r="V317" i="10" s="1"/>
  <c r="G317" i="10"/>
  <c r="O317" i="10" s="1"/>
  <c r="W317" i="10" s="1"/>
  <c r="I317" i="10"/>
  <c r="Q317" i="10" s="1"/>
  <c r="Y317" i="10" s="1"/>
  <c r="H317" i="10"/>
  <c r="P317" i="10" s="1"/>
  <c r="X317" i="10" s="1"/>
  <c r="C319" i="10"/>
  <c r="D318" i="10"/>
  <c r="S315" i="10"/>
  <c r="B315" i="10" s="1"/>
  <c r="T315" i="10"/>
  <c r="AA315" i="10" s="1"/>
  <c r="AD316" i="10"/>
  <c r="AC316" i="10"/>
  <c r="AE316" i="10" s="1"/>
  <c r="L316" i="10" s="1"/>
  <c r="S271" i="11"/>
  <c r="B271" i="11" s="1"/>
  <c r="AA271" i="11"/>
  <c r="C274" i="11"/>
  <c r="D274" i="11" s="1"/>
  <c r="H272" i="11"/>
  <c r="P272" i="11" s="1"/>
  <c r="X272" i="11" s="1"/>
  <c r="L272" i="11"/>
  <c r="T272" i="11" s="1"/>
  <c r="E272" i="11"/>
  <c r="M272" i="11" s="1"/>
  <c r="U272" i="11" s="1"/>
  <c r="I272" i="11"/>
  <c r="Q272" i="11" s="1"/>
  <c r="Y272" i="11" s="1"/>
  <c r="F272" i="11"/>
  <c r="N272" i="11" s="1"/>
  <c r="V272" i="11" s="1"/>
  <c r="J272" i="11"/>
  <c r="R272" i="11" s="1"/>
  <c r="Z272" i="11" s="1"/>
  <c r="K272" i="11"/>
  <c r="G272" i="11"/>
  <c r="O272" i="11" s="1"/>
  <c r="W272" i="11" s="1"/>
  <c r="T310" i="12" l="1"/>
  <c r="AA310" i="12" s="1"/>
  <c r="S310" i="12"/>
  <c r="B310" i="12" s="1"/>
  <c r="J311" i="12"/>
  <c r="R311" i="12" s="1"/>
  <c r="Z311" i="12" s="1"/>
  <c r="H311" i="12"/>
  <c r="P311" i="12" s="1"/>
  <c r="X311" i="12" s="1"/>
  <c r="K311" i="12"/>
  <c r="E311" i="12"/>
  <c r="M311" i="12" s="1"/>
  <c r="U311" i="12" s="1"/>
  <c r="G311" i="12"/>
  <c r="O311" i="12" s="1"/>
  <c r="W311" i="12" s="1"/>
  <c r="F311" i="12"/>
  <c r="N311" i="12" s="1"/>
  <c r="V311" i="12" s="1"/>
  <c r="I311" i="12"/>
  <c r="Q311" i="12" s="1"/>
  <c r="Y311" i="12" s="1"/>
  <c r="L311" i="12"/>
  <c r="C313" i="12"/>
  <c r="D312" i="12"/>
  <c r="AF316" i="10"/>
  <c r="T316" i="10" s="1"/>
  <c r="AA316" i="10" s="1"/>
  <c r="S316" i="10"/>
  <c r="B316" i="10" s="1"/>
  <c r="AB318" i="10"/>
  <c r="E318" i="10"/>
  <c r="M318" i="10" s="1"/>
  <c r="U318" i="10" s="1"/>
  <c r="K318" i="10"/>
  <c r="J318" i="10"/>
  <c r="R318" i="10" s="1"/>
  <c r="Z318" i="10" s="1"/>
  <c r="F318" i="10"/>
  <c r="N318" i="10" s="1"/>
  <c r="V318" i="10" s="1"/>
  <c r="G318" i="10"/>
  <c r="O318" i="10" s="1"/>
  <c r="W318" i="10" s="1"/>
  <c r="I318" i="10"/>
  <c r="Q318" i="10" s="1"/>
  <c r="Y318" i="10" s="1"/>
  <c r="H318" i="10"/>
  <c r="P318" i="10" s="1"/>
  <c r="X318" i="10" s="1"/>
  <c r="C320" i="10"/>
  <c r="D319" i="10"/>
  <c r="AC317" i="10"/>
  <c r="AE317" i="10" s="1"/>
  <c r="L317" i="10" s="1"/>
  <c r="AD317" i="10"/>
  <c r="C275" i="11"/>
  <c r="D275" i="11" s="1"/>
  <c r="F273" i="11"/>
  <c r="N273" i="11" s="1"/>
  <c r="V273" i="11" s="1"/>
  <c r="J273" i="11"/>
  <c r="R273" i="11" s="1"/>
  <c r="Z273" i="11" s="1"/>
  <c r="G273" i="11"/>
  <c r="O273" i="11" s="1"/>
  <c r="W273" i="11" s="1"/>
  <c r="K273" i="11"/>
  <c r="H273" i="11"/>
  <c r="P273" i="11" s="1"/>
  <c r="X273" i="11" s="1"/>
  <c r="L273" i="11"/>
  <c r="T273" i="11" s="1"/>
  <c r="E273" i="11"/>
  <c r="M273" i="11" s="1"/>
  <c r="U273" i="11" s="1"/>
  <c r="I273" i="11"/>
  <c r="Q273" i="11" s="1"/>
  <c r="Y273" i="11" s="1"/>
  <c r="AA272" i="11"/>
  <c r="S272" i="11"/>
  <c r="B272" i="11" s="1"/>
  <c r="AF317" i="10" l="1"/>
  <c r="T317" i="10" s="1"/>
  <c r="AA317" i="10" s="1"/>
  <c r="H312" i="12"/>
  <c r="P312" i="12" s="1"/>
  <c r="X312" i="12" s="1"/>
  <c r="F312" i="12"/>
  <c r="N312" i="12" s="1"/>
  <c r="V312" i="12" s="1"/>
  <c r="I312" i="12"/>
  <c r="Q312" i="12" s="1"/>
  <c r="Y312" i="12" s="1"/>
  <c r="E312" i="12"/>
  <c r="M312" i="12" s="1"/>
  <c r="U312" i="12" s="1"/>
  <c r="G312" i="12"/>
  <c r="O312" i="12" s="1"/>
  <c r="W312" i="12" s="1"/>
  <c r="K312" i="12"/>
  <c r="J312" i="12"/>
  <c r="R312" i="12" s="1"/>
  <c r="Z312" i="12" s="1"/>
  <c r="L312" i="12"/>
  <c r="C314" i="12"/>
  <c r="D313" i="12"/>
  <c r="S311" i="12"/>
  <c r="B311" i="12" s="1"/>
  <c r="T311" i="12"/>
  <c r="AA311" i="12" s="1"/>
  <c r="S317" i="10"/>
  <c r="B317" i="10" s="1"/>
  <c r="AB319" i="10"/>
  <c r="E319" i="10"/>
  <c r="M319" i="10" s="1"/>
  <c r="U319" i="10" s="1"/>
  <c r="K319" i="10"/>
  <c r="J319" i="10"/>
  <c r="R319" i="10" s="1"/>
  <c r="Z319" i="10" s="1"/>
  <c r="F319" i="10"/>
  <c r="N319" i="10" s="1"/>
  <c r="V319" i="10" s="1"/>
  <c r="I319" i="10"/>
  <c r="Q319" i="10" s="1"/>
  <c r="Y319" i="10" s="1"/>
  <c r="G319" i="10"/>
  <c r="O319" i="10" s="1"/>
  <c r="W319" i="10" s="1"/>
  <c r="H319" i="10"/>
  <c r="P319" i="10" s="1"/>
  <c r="X319" i="10" s="1"/>
  <c r="C321" i="10"/>
  <c r="D320" i="10"/>
  <c r="AC318" i="10"/>
  <c r="AE318" i="10" s="1"/>
  <c r="L318" i="10" s="1"/>
  <c r="AD318" i="10"/>
  <c r="S273" i="11"/>
  <c r="B273" i="11" s="1"/>
  <c r="AA273" i="11"/>
  <c r="C276" i="11"/>
  <c r="D276" i="11" s="1"/>
  <c r="H274" i="11"/>
  <c r="P274" i="11" s="1"/>
  <c r="X274" i="11" s="1"/>
  <c r="L274" i="11"/>
  <c r="T274" i="11" s="1"/>
  <c r="E274" i="11"/>
  <c r="M274" i="11" s="1"/>
  <c r="U274" i="11" s="1"/>
  <c r="I274" i="11"/>
  <c r="Q274" i="11" s="1"/>
  <c r="Y274" i="11" s="1"/>
  <c r="F274" i="11"/>
  <c r="N274" i="11" s="1"/>
  <c r="V274" i="11" s="1"/>
  <c r="J274" i="11"/>
  <c r="R274" i="11" s="1"/>
  <c r="Z274" i="11" s="1"/>
  <c r="G274" i="11"/>
  <c r="O274" i="11" s="1"/>
  <c r="W274" i="11" s="1"/>
  <c r="K274" i="11"/>
  <c r="AF318" i="10" l="1"/>
  <c r="T318" i="10" s="1"/>
  <c r="AA318" i="10" s="1"/>
  <c r="S312" i="12"/>
  <c r="B312" i="12" s="1"/>
  <c r="T312" i="12"/>
  <c r="AA312" i="12" s="1"/>
  <c r="F313" i="12"/>
  <c r="N313" i="12" s="1"/>
  <c r="V313" i="12" s="1"/>
  <c r="K313" i="12"/>
  <c r="I313" i="12"/>
  <c r="Q313" i="12" s="1"/>
  <c r="Y313" i="12" s="1"/>
  <c r="J313" i="12"/>
  <c r="R313" i="12" s="1"/>
  <c r="Z313" i="12" s="1"/>
  <c r="H313" i="12"/>
  <c r="P313" i="12" s="1"/>
  <c r="X313" i="12" s="1"/>
  <c r="G313" i="12"/>
  <c r="O313" i="12" s="1"/>
  <c r="W313" i="12" s="1"/>
  <c r="E313" i="12"/>
  <c r="M313" i="12" s="1"/>
  <c r="U313" i="12" s="1"/>
  <c r="L313" i="12"/>
  <c r="C315" i="12"/>
  <c r="D314" i="12"/>
  <c r="S318" i="10"/>
  <c r="B318" i="10" s="1"/>
  <c r="AD319" i="10"/>
  <c r="AC319" i="10"/>
  <c r="AE319" i="10" s="1"/>
  <c r="L319" i="10" s="1"/>
  <c r="AB320" i="10"/>
  <c r="K320" i="10"/>
  <c r="E320" i="10"/>
  <c r="M320" i="10" s="1"/>
  <c r="U320" i="10" s="1"/>
  <c r="F320" i="10"/>
  <c r="N320" i="10" s="1"/>
  <c r="V320" i="10" s="1"/>
  <c r="J320" i="10"/>
  <c r="R320" i="10" s="1"/>
  <c r="Z320" i="10" s="1"/>
  <c r="G320" i="10"/>
  <c r="O320" i="10" s="1"/>
  <c r="W320" i="10" s="1"/>
  <c r="I320" i="10"/>
  <c r="Q320" i="10" s="1"/>
  <c r="Y320" i="10" s="1"/>
  <c r="H320" i="10"/>
  <c r="P320" i="10" s="1"/>
  <c r="X320" i="10" s="1"/>
  <c r="C322" i="10"/>
  <c r="D321" i="10"/>
  <c r="C277" i="11"/>
  <c r="D277" i="11" s="1"/>
  <c r="F275" i="11"/>
  <c r="N275" i="11" s="1"/>
  <c r="V275" i="11" s="1"/>
  <c r="J275" i="11"/>
  <c r="R275" i="11" s="1"/>
  <c r="Z275" i="11" s="1"/>
  <c r="G275" i="11"/>
  <c r="O275" i="11" s="1"/>
  <c r="W275" i="11" s="1"/>
  <c r="K275" i="11"/>
  <c r="H275" i="11"/>
  <c r="P275" i="11" s="1"/>
  <c r="X275" i="11" s="1"/>
  <c r="L275" i="11"/>
  <c r="T275" i="11" s="1"/>
  <c r="E275" i="11"/>
  <c r="M275" i="11" s="1"/>
  <c r="U275" i="11" s="1"/>
  <c r="I275" i="11"/>
  <c r="Q275" i="11" s="1"/>
  <c r="Y275" i="11" s="1"/>
  <c r="AA274" i="11"/>
  <c r="S274" i="11"/>
  <c r="B274" i="11" s="1"/>
  <c r="J314" i="12" l="1"/>
  <c r="R314" i="12" s="1"/>
  <c r="Z314" i="12" s="1"/>
  <c r="I314" i="12"/>
  <c r="Q314" i="12" s="1"/>
  <c r="Y314" i="12" s="1"/>
  <c r="G314" i="12"/>
  <c r="O314" i="12" s="1"/>
  <c r="W314" i="12" s="1"/>
  <c r="E314" i="12"/>
  <c r="M314" i="12" s="1"/>
  <c r="U314" i="12" s="1"/>
  <c r="H314" i="12"/>
  <c r="P314" i="12" s="1"/>
  <c r="X314" i="12" s="1"/>
  <c r="F314" i="12"/>
  <c r="N314" i="12" s="1"/>
  <c r="V314" i="12" s="1"/>
  <c r="K314" i="12"/>
  <c r="L314" i="12"/>
  <c r="C316" i="12"/>
  <c r="D315" i="12"/>
  <c r="T313" i="12"/>
  <c r="AA313" i="12" s="1"/>
  <c r="S313" i="12"/>
  <c r="B313" i="12" s="1"/>
  <c r="AD320" i="10"/>
  <c r="AC320" i="10"/>
  <c r="AE320" i="10" s="1"/>
  <c r="L320" i="10" s="1"/>
  <c r="S319" i="10"/>
  <c r="B319" i="10" s="1"/>
  <c r="C323" i="10"/>
  <c r="D322" i="10"/>
  <c r="AF319" i="10"/>
  <c r="T319" i="10" s="1"/>
  <c r="AA319" i="10" s="1"/>
  <c r="AB321" i="10"/>
  <c r="E321" i="10"/>
  <c r="M321" i="10" s="1"/>
  <c r="U321" i="10" s="1"/>
  <c r="K321" i="10"/>
  <c r="F321" i="10"/>
  <c r="N321" i="10" s="1"/>
  <c r="V321" i="10" s="1"/>
  <c r="J321" i="10"/>
  <c r="R321" i="10" s="1"/>
  <c r="Z321" i="10" s="1"/>
  <c r="G321" i="10"/>
  <c r="O321" i="10" s="1"/>
  <c r="W321" i="10" s="1"/>
  <c r="I321" i="10"/>
  <c r="Q321" i="10" s="1"/>
  <c r="Y321" i="10" s="1"/>
  <c r="H321" i="10"/>
  <c r="P321" i="10" s="1"/>
  <c r="X321" i="10" s="1"/>
  <c r="S275" i="11"/>
  <c r="B275" i="11" s="1"/>
  <c r="AA275" i="11"/>
  <c r="C278" i="11"/>
  <c r="D278" i="11" s="1"/>
  <c r="H276" i="11"/>
  <c r="P276" i="11" s="1"/>
  <c r="X276" i="11" s="1"/>
  <c r="L276" i="11"/>
  <c r="T276" i="11" s="1"/>
  <c r="E276" i="11"/>
  <c r="M276" i="11" s="1"/>
  <c r="U276" i="11" s="1"/>
  <c r="I276" i="11"/>
  <c r="Q276" i="11" s="1"/>
  <c r="Y276" i="11" s="1"/>
  <c r="F276" i="11"/>
  <c r="N276" i="11" s="1"/>
  <c r="V276" i="11" s="1"/>
  <c r="J276" i="11"/>
  <c r="R276" i="11" s="1"/>
  <c r="Z276" i="11" s="1"/>
  <c r="G276" i="11"/>
  <c r="O276" i="11" s="1"/>
  <c r="W276" i="11" s="1"/>
  <c r="K276" i="11"/>
  <c r="T314" i="12" l="1"/>
  <c r="AA314" i="12" s="1"/>
  <c r="S314" i="12"/>
  <c r="B314" i="12" s="1"/>
  <c r="J315" i="12"/>
  <c r="R315" i="12" s="1"/>
  <c r="Z315" i="12" s="1"/>
  <c r="H315" i="12"/>
  <c r="P315" i="12" s="1"/>
  <c r="X315" i="12" s="1"/>
  <c r="E315" i="12"/>
  <c r="M315" i="12" s="1"/>
  <c r="U315" i="12" s="1"/>
  <c r="G315" i="12"/>
  <c r="O315" i="12" s="1"/>
  <c r="W315" i="12" s="1"/>
  <c r="F315" i="12"/>
  <c r="N315" i="12" s="1"/>
  <c r="V315" i="12" s="1"/>
  <c r="K315" i="12"/>
  <c r="I315" i="12"/>
  <c r="Q315" i="12" s="1"/>
  <c r="Y315" i="12" s="1"/>
  <c r="L315" i="12"/>
  <c r="C317" i="12"/>
  <c r="D316" i="12"/>
  <c r="C324" i="10"/>
  <c r="D323" i="10"/>
  <c r="S320" i="10"/>
  <c r="B320" i="10" s="1"/>
  <c r="AD321" i="10"/>
  <c r="AC321" i="10"/>
  <c r="AE321" i="10" s="1"/>
  <c r="L321" i="10" s="1"/>
  <c r="AB322" i="10"/>
  <c r="K322" i="10"/>
  <c r="E322" i="10"/>
  <c r="M322" i="10" s="1"/>
  <c r="U322" i="10" s="1"/>
  <c r="J322" i="10"/>
  <c r="R322" i="10" s="1"/>
  <c r="Z322" i="10" s="1"/>
  <c r="F322" i="10"/>
  <c r="N322" i="10" s="1"/>
  <c r="V322" i="10" s="1"/>
  <c r="G322" i="10"/>
  <c r="O322" i="10" s="1"/>
  <c r="W322" i="10" s="1"/>
  <c r="I322" i="10"/>
  <c r="Q322" i="10" s="1"/>
  <c r="Y322" i="10" s="1"/>
  <c r="H322" i="10"/>
  <c r="P322" i="10" s="1"/>
  <c r="X322" i="10" s="1"/>
  <c r="AF320" i="10"/>
  <c r="T320" i="10" s="1"/>
  <c r="AA320" i="10" s="1"/>
  <c r="C279" i="11"/>
  <c r="D279" i="11" s="1"/>
  <c r="F277" i="11"/>
  <c r="N277" i="11" s="1"/>
  <c r="V277" i="11" s="1"/>
  <c r="J277" i="11"/>
  <c r="R277" i="11" s="1"/>
  <c r="Z277" i="11" s="1"/>
  <c r="G277" i="11"/>
  <c r="O277" i="11" s="1"/>
  <c r="W277" i="11" s="1"/>
  <c r="K277" i="11"/>
  <c r="H277" i="11"/>
  <c r="P277" i="11" s="1"/>
  <c r="X277" i="11" s="1"/>
  <c r="L277" i="11"/>
  <c r="T277" i="11" s="1"/>
  <c r="I277" i="11"/>
  <c r="Q277" i="11" s="1"/>
  <c r="Y277" i="11" s="1"/>
  <c r="E277" i="11"/>
  <c r="M277" i="11" s="1"/>
  <c r="U277" i="11" s="1"/>
  <c r="AA276" i="11"/>
  <c r="S276" i="11"/>
  <c r="B276" i="11" s="1"/>
  <c r="C318" i="12" l="1"/>
  <c r="D317" i="12"/>
  <c r="S315" i="12"/>
  <c r="B315" i="12" s="1"/>
  <c r="T315" i="12"/>
  <c r="AA315" i="12" s="1"/>
  <c r="H316" i="12"/>
  <c r="P316" i="12" s="1"/>
  <c r="X316" i="12" s="1"/>
  <c r="F316" i="12"/>
  <c r="N316" i="12" s="1"/>
  <c r="V316" i="12" s="1"/>
  <c r="K316" i="12"/>
  <c r="I316" i="12"/>
  <c r="Q316" i="12" s="1"/>
  <c r="Y316" i="12" s="1"/>
  <c r="J316" i="12"/>
  <c r="R316" i="12" s="1"/>
  <c r="Z316" i="12" s="1"/>
  <c r="E316" i="12"/>
  <c r="M316" i="12" s="1"/>
  <c r="U316" i="12" s="1"/>
  <c r="G316" i="12"/>
  <c r="O316" i="12" s="1"/>
  <c r="W316" i="12" s="1"/>
  <c r="L316" i="12"/>
  <c r="AF321" i="10"/>
  <c r="T321" i="10" s="1"/>
  <c r="AA321" i="10" s="1"/>
  <c r="AD322" i="10"/>
  <c r="AC322" i="10"/>
  <c r="AE322" i="10" s="1"/>
  <c r="L322" i="10" s="1"/>
  <c r="S321" i="10"/>
  <c r="B321" i="10" s="1"/>
  <c r="AB323" i="10"/>
  <c r="E323" i="10"/>
  <c r="M323" i="10" s="1"/>
  <c r="U323" i="10" s="1"/>
  <c r="K323" i="10"/>
  <c r="J323" i="10"/>
  <c r="R323" i="10" s="1"/>
  <c r="Z323" i="10" s="1"/>
  <c r="F323" i="10"/>
  <c r="N323" i="10" s="1"/>
  <c r="V323" i="10" s="1"/>
  <c r="G323" i="10"/>
  <c r="O323" i="10" s="1"/>
  <c r="W323" i="10" s="1"/>
  <c r="I323" i="10"/>
  <c r="Q323" i="10" s="1"/>
  <c r="Y323" i="10" s="1"/>
  <c r="H323" i="10"/>
  <c r="P323" i="10" s="1"/>
  <c r="X323" i="10" s="1"/>
  <c r="C325" i="10"/>
  <c r="D324" i="10"/>
  <c r="S277" i="11"/>
  <c r="B277" i="11" s="1"/>
  <c r="AA277" i="11"/>
  <c r="C280" i="11"/>
  <c r="D280" i="11" s="1"/>
  <c r="H278" i="11"/>
  <c r="P278" i="11" s="1"/>
  <c r="X278" i="11" s="1"/>
  <c r="L278" i="11"/>
  <c r="T278" i="11" s="1"/>
  <c r="E278" i="11"/>
  <c r="M278" i="11" s="1"/>
  <c r="U278" i="11" s="1"/>
  <c r="I278" i="11"/>
  <c r="Q278" i="11" s="1"/>
  <c r="Y278" i="11" s="1"/>
  <c r="F278" i="11"/>
  <c r="N278" i="11" s="1"/>
  <c r="V278" i="11" s="1"/>
  <c r="J278" i="11"/>
  <c r="R278" i="11" s="1"/>
  <c r="Z278" i="11" s="1"/>
  <c r="G278" i="11"/>
  <c r="O278" i="11" s="1"/>
  <c r="W278" i="11" s="1"/>
  <c r="K278" i="11"/>
  <c r="S316" i="12" l="1"/>
  <c r="B316" i="12" s="1"/>
  <c r="T316" i="12"/>
  <c r="AA316" i="12" s="1"/>
  <c r="F317" i="12"/>
  <c r="N317" i="12" s="1"/>
  <c r="V317" i="12" s="1"/>
  <c r="G317" i="12"/>
  <c r="O317" i="12" s="1"/>
  <c r="W317" i="12" s="1"/>
  <c r="E317" i="12"/>
  <c r="M317" i="12" s="1"/>
  <c r="U317" i="12" s="1"/>
  <c r="K317" i="12"/>
  <c r="I317" i="12"/>
  <c r="Q317" i="12" s="1"/>
  <c r="Y317" i="12" s="1"/>
  <c r="J317" i="12"/>
  <c r="R317" i="12" s="1"/>
  <c r="Z317" i="12" s="1"/>
  <c r="H317" i="12"/>
  <c r="P317" i="12" s="1"/>
  <c r="X317" i="12" s="1"/>
  <c r="L317" i="12"/>
  <c r="C319" i="12"/>
  <c r="D318" i="12"/>
  <c r="C326" i="10"/>
  <c r="D325" i="10"/>
  <c r="AC323" i="10"/>
  <c r="AE323" i="10" s="1"/>
  <c r="L323" i="10" s="1"/>
  <c r="AD323" i="10"/>
  <c r="S322" i="10"/>
  <c r="B322" i="10" s="1"/>
  <c r="AF322" i="10"/>
  <c r="T322" i="10" s="1"/>
  <c r="AA322" i="10" s="1"/>
  <c r="AB324" i="10"/>
  <c r="E324" i="10"/>
  <c r="M324" i="10" s="1"/>
  <c r="U324" i="10" s="1"/>
  <c r="K324" i="10"/>
  <c r="J324" i="10"/>
  <c r="R324" i="10" s="1"/>
  <c r="Z324" i="10" s="1"/>
  <c r="F324" i="10"/>
  <c r="N324" i="10" s="1"/>
  <c r="V324" i="10" s="1"/>
  <c r="G324" i="10"/>
  <c r="O324" i="10" s="1"/>
  <c r="W324" i="10" s="1"/>
  <c r="I324" i="10"/>
  <c r="Q324" i="10" s="1"/>
  <c r="Y324" i="10" s="1"/>
  <c r="H324" i="10"/>
  <c r="P324" i="10" s="1"/>
  <c r="X324" i="10" s="1"/>
  <c r="C281" i="11"/>
  <c r="D281" i="11" s="1"/>
  <c r="F279" i="11"/>
  <c r="N279" i="11" s="1"/>
  <c r="V279" i="11" s="1"/>
  <c r="J279" i="11"/>
  <c r="R279" i="11" s="1"/>
  <c r="Z279" i="11" s="1"/>
  <c r="G279" i="11"/>
  <c r="O279" i="11" s="1"/>
  <c r="W279" i="11" s="1"/>
  <c r="K279" i="11"/>
  <c r="H279" i="11"/>
  <c r="P279" i="11" s="1"/>
  <c r="X279" i="11" s="1"/>
  <c r="L279" i="11"/>
  <c r="T279" i="11" s="1"/>
  <c r="E279" i="11"/>
  <c r="M279" i="11" s="1"/>
  <c r="U279" i="11" s="1"/>
  <c r="I279" i="11"/>
  <c r="Q279" i="11" s="1"/>
  <c r="Y279" i="11" s="1"/>
  <c r="AA278" i="11"/>
  <c r="S278" i="11"/>
  <c r="B278" i="11" s="1"/>
  <c r="AF323" i="10" l="1"/>
  <c r="T323" i="10" s="1"/>
  <c r="AA323" i="10" s="1"/>
  <c r="J318" i="12"/>
  <c r="R318" i="12" s="1"/>
  <c r="Z318" i="12" s="1"/>
  <c r="I318" i="12"/>
  <c r="Q318" i="12" s="1"/>
  <c r="Y318" i="12" s="1"/>
  <c r="G318" i="12"/>
  <c r="O318" i="12" s="1"/>
  <c r="W318" i="12" s="1"/>
  <c r="K318" i="12"/>
  <c r="F318" i="12"/>
  <c r="N318" i="12" s="1"/>
  <c r="V318" i="12" s="1"/>
  <c r="H318" i="12"/>
  <c r="P318" i="12" s="1"/>
  <c r="X318" i="12" s="1"/>
  <c r="E318" i="12"/>
  <c r="M318" i="12" s="1"/>
  <c r="U318" i="12" s="1"/>
  <c r="L318" i="12"/>
  <c r="C320" i="12"/>
  <c r="D319" i="12"/>
  <c r="T317" i="12"/>
  <c r="AA317" i="12" s="1"/>
  <c r="S317" i="12"/>
  <c r="B317" i="12" s="1"/>
  <c r="AD324" i="10"/>
  <c r="AC324" i="10"/>
  <c r="AE324" i="10" s="1"/>
  <c r="L324" i="10" s="1"/>
  <c r="S323" i="10"/>
  <c r="B323" i="10" s="1"/>
  <c r="AB325" i="10"/>
  <c r="K325" i="10"/>
  <c r="E325" i="10"/>
  <c r="M325" i="10" s="1"/>
  <c r="U325" i="10" s="1"/>
  <c r="F325" i="10"/>
  <c r="N325" i="10" s="1"/>
  <c r="V325" i="10" s="1"/>
  <c r="J325" i="10"/>
  <c r="R325" i="10" s="1"/>
  <c r="Z325" i="10" s="1"/>
  <c r="G325" i="10"/>
  <c r="O325" i="10" s="1"/>
  <c r="W325" i="10" s="1"/>
  <c r="I325" i="10"/>
  <c r="Q325" i="10" s="1"/>
  <c r="Y325" i="10" s="1"/>
  <c r="H325" i="10"/>
  <c r="P325" i="10" s="1"/>
  <c r="X325" i="10" s="1"/>
  <c r="C327" i="10"/>
  <c r="D326" i="10"/>
  <c r="S279" i="11"/>
  <c r="B279" i="11" s="1"/>
  <c r="AA279" i="11"/>
  <c r="C282" i="11"/>
  <c r="D282" i="11" s="1"/>
  <c r="H280" i="11"/>
  <c r="P280" i="11" s="1"/>
  <c r="X280" i="11" s="1"/>
  <c r="L280" i="11"/>
  <c r="T280" i="11" s="1"/>
  <c r="E280" i="11"/>
  <c r="M280" i="11" s="1"/>
  <c r="U280" i="11" s="1"/>
  <c r="I280" i="11"/>
  <c r="Q280" i="11" s="1"/>
  <c r="Y280" i="11" s="1"/>
  <c r="F280" i="11"/>
  <c r="N280" i="11" s="1"/>
  <c r="V280" i="11" s="1"/>
  <c r="J280" i="11"/>
  <c r="R280" i="11" s="1"/>
  <c r="Z280" i="11" s="1"/>
  <c r="K280" i="11"/>
  <c r="G280" i="11"/>
  <c r="O280" i="11" s="1"/>
  <c r="W280" i="11" s="1"/>
  <c r="T318" i="12" l="1"/>
  <c r="AA318" i="12" s="1"/>
  <c r="S318" i="12"/>
  <c r="B318" i="12" s="1"/>
  <c r="J319" i="12"/>
  <c r="R319" i="12" s="1"/>
  <c r="Z319" i="12" s="1"/>
  <c r="H319" i="12"/>
  <c r="P319" i="12" s="1"/>
  <c r="X319" i="12" s="1"/>
  <c r="G319" i="12"/>
  <c r="O319" i="12" s="1"/>
  <c r="W319" i="12" s="1"/>
  <c r="E319" i="12"/>
  <c r="M319" i="12" s="1"/>
  <c r="U319" i="12" s="1"/>
  <c r="K319" i="12"/>
  <c r="I319" i="12"/>
  <c r="Q319" i="12" s="1"/>
  <c r="Y319" i="12" s="1"/>
  <c r="F319" i="12"/>
  <c r="N319" i="12" s="1"/>
  <c r="V319" i="12" s="1"/>
  <c r="L319" i="12"/>
  <c r="C321" i="12"/>
  <c r="D320" i="12"/>
  <c r="AB326" i="10"/>
  <c r="E326" i="10"/>
  <c r="M326" i="10" s="1"/>
  <c r="U326" i="10" s="1"/>
  <c r="K326" i="10"/>
  <c r="J326" i="10"/>
  <c r="R326" i="10" s="1"/>
  <c r="Z326" i="10" s="1"/>
  <c r="F326" i="10"/>
  <c r="N326" i="10" s="1"/>
  <c r="V326" i="10" s="1"/>
  <c r="I326" i="10"/>
  <c r="Q326" i="10" s="1"/>
  <c r="Y326" i="10" s="1"/>
  <c r="G326" i="10"/>
  <c r="O326" i="10" s="1"/>
  <c r="W326" i="10" s="1"/>
  <c r="H326" i="10"/>
  <c r="P326" i="10" s="1"/>
  <c r="X326" i="10" s="1"/>
  <c r="C328" i="10"/>
  <c r="D327" i="10"/>
  <c r="AC325" i="10"/>
  <c r="AE325" i="10" s="1"/>
  <c r="L325" i="10" s="1"/>
  <c r="AD325" i="10"/>
  <c r="S324" i="10"/>
  <c r="B324" i="10" s="1"/>
  <c r="AF324" i="10"/>
  <c r="T324" i="10" s="1"/>
  <c r="AA324" i="10" s="1"/>
  <c r="C283" i="11"/>
  <c r="D283" i="11" s="1"/>
  <c r="F281" i="11"/>
  <c r="N281" i="11" s="1"/>
  <c r="V281" i="11" s="1"/>
  <c r="J281" i="11"/>
  <c r="R281" i="11" s="1"/>
  <c r="Z281" i="11" s="1"/>
  <c r="G281" i="11"/>
  <c r="O281" i="11" s="1"/>
  <c r="W281" i="11" s="1"/>
  <c r="K281" i="11"/>
  <c r="H281" i="11"/>
  <c r="P281" i="11" s="1"/>
  <c r="X281" i="11" s="1"/>
  <c r="L281" i="11"/>
  <c r="T281" i="11" s="1"/>
  <c r="E281" i="11"/>
  <c r="M281" i="11" s="1"/>
  <c r="U281" i="11" s="1"/>
  <c r="I281" i="11"/>
  <c r="Q281" i="11" s="1"/>
  <c r="Y281" i="11" s="1"/>
  <c r="AA280" i="11"/>
  <c r="S280" i="11"/>
  <c r="B280" i="11" s="1"/>
  <c r="AF325" i="10" l="1"/>
  <c r="T325" i="10" s="1"/>
  <c r="AA325" i="10" s="1"/>
  <c r="C322" i="12"/>
  <c r="D321" i="12"/>
  <c r="H320" i="12"/>
  <c r="P320" i="12" s="1"/>
  <c r="X320" i="12" s="1"/>
  <c r="F320" i="12"/>
  <c r="N320" i="12" s="1"/>
  <c r="V320" i="12" s="1"/>
  <c r="K320" i="12"/>
  <c r="E320" i="12"/>
  <c r="M320" i="12" s="1"/>
  <c r="U320" i="12" s="1"/>
  <c r="J320" i="12"/>
  <c r="R320" i="12" s="1"/>
  <c r="Z320" i="12" s="1"/>
  <c r="I320" i="12"/>
  <c r="Q320" i="12" s="1"/>
  <c r="Y320" i="12" s="1"/>
  <c r="G320" i="12"/>
  <c r="O320" i="12" s="1"/>
  <c r="W320" i="12" s="1"/>
  <c r="L320" i="12"/>
  <c r="S319" i="12"/>
  <c r="B319" i="12" s="1"/>
  <c r="T319" i="12"/>
  <c r="AA319" i="12" s="1"/>
  <c r="S325" i="10"/>
  <c r="B325" i="10" s="1"/>
  <c r="AB327" i="10"/>
  <c r="E327" i="10"/>
  <c r="M327" i="10" s="1"/>
  <c r="U327" i="10" s="1"/>
  <c r="K327" i="10"/>
  <c r="F327" i="10"/>
  <c r="N327" i="10" s="1"/>
  <c r="V327" i="10" s="1"/>
  <c r="J327" i="10"/>
  <c r="R327" i="10" s="1"/>
  <c r="Z327" i="10" s="1"/>
  <c r="I327" i="10"/>
  <c r="Q327" i="10" s="1"/>
  <c r="Y327" i="10" s="1"/>
  <c r="G327" i="10"/>
  <c r="O327" i="10" s="1"/>
  <c r="W327" i="10" s="1"/>
  <c r="H327" i="10"/>
  <c r="P327" i="10" s="1"/>
  <c r="X327" i="10" s="1"/>
  <c r="C329" i="10"/>
  <c r="D328" i="10"/>
  <c r="AC326" i="10"/>
  <c r="AE326" i="10" s="1"/>
  <c r="L326" i="10" s="1"/>
  <c r="AD326" i="10"/>
  <c r="S281" i="11"/>
  <c r="B281" i="11" s="1"/>
  <c r="AA281" i="11"/>
  <c r="C284" i="11"/>
  <c r="D284" i="11" s="1"/>
  <c r="H282" i="11"/>
  <c r="P282" i="11" s="1"/>
  <c r="X282" i="11" s="1"/>
  <c r="L282" i="11"/>
  <c r="T282" i="11" s="1"/>
  <c r="E282" i="11"/>
  <c r="M282" i="11" s="1"/>
  <c r="U282" i="11" s="1"/>
  <c r="I282" i="11"/>
  <c r="Q282" i="11" s="1"/>
  <c r="Y282" i="11" s="1"/>
  <c r="F282" i="11"/>
  <c r="N282" i="11" s="1"/>
  <c r="V282" i="11" s="1"/>
  <c r="J282" i="11"/>
  <c r="R282" i="11" s="1"/>
  <c r="Z282" i="11" s="1"/>
  <c r="G282" i="11"/>
  <c r="O282" i="11" s="1"/>
  <c r="W282" i="11" s="1"/>
  <c r="K282" i="11"/>
  <c r="AF326" i="10" l="1"/>
  <c r="T326" i="10" s="1"/>
  <c r="AA326" i="10" s="1"/>
  <c r="S320" i="12"/>
  <c r="B320" i="12" s="1"/>
  <c r="T320" i="12"/>
  <c r="AA320" i="12" s="1"/>
  <c r="F321" i="12"/>
  <c r="N321" i="12" s="1"/>
  <c r="V321" i="12" s="1"/>
  <c r="I321" i="12"/>
  <c r="Q321" i="12" s="1"/>
  <c r="Y321" i="12" s="1"/>
  <c r="G321" i="12"/>
  <c r="O321" i="12" s="1"/>
  <c r="W321" i="12" s="1"/>
  <c r="H321" i="12"/>
  <c r="P321" i="12" s="1"/>
  <c r="X321" i="12" s="1"/>
  <c r="J321" i="12"/>
  <c r="R321" i="12" s="1"/>
  <c r="Z321" i="12" s="1"/>
  <c r="E321" i="12"/>
  <c r="M321" i="12" s="1"/>
  <c r="U321" i="12" s="1"/>
  <c r="K321" i="12"/>
  <c r="L321" i="12"/>
  <c r="C323" i="12"/>
  <c r="D322" i="12"/>
  <c r="AB328" i="10"/>
  <c r="K328" i="10"/>
  <c r="E328" i="10"/>
  <c r="M328" i="10" s="1"/>
  <c r="U328" i="10" s="1"/>
  <c r="J328" i="10"/>
  <c r="R328" i="10" s="1"/>
  <c r="Z328" i="10" s="1"/>
  <c r="F328" i="10"/>
  <c r="N328" i="10" s="1"/>
  <c r="V328" i="10" s="1"/>
  <c r="G328" i="10"/>
  <c r="O328" i="10" s="1"/>
  <c r="W328" i="10" s="1"/>
  <c r="I328" i="10"/>
  <c r="Q328" i="10" s="1"/>
  <c r="Y328" i="10" s="1"/>
  <c r="H328" i="10"/>
  <c r="P328" i="10" s="1"/>
  <c r="X328" i="10" s="1"/>
  <c r="S326" i="10"/>
  <c r="B326" i="10" s="1"/>
  <c r="C330" i="10"/>
  <c r="D329" i="10"/>
  <c r="AD327" i="10"/>
  <c r="AC327" i="10"/>
  <c r="AE327" i="10" s="1"/>
  <c r="L327" i="10" s="1"/>
  <c r="C285" i="11"/>
  <c r="D285" i="11" s="1"/>
  <c r="F283" i="11"/>
  <c r="N283" i="11" s="1"/>
  <c r="V283" i="11" s="1"/>
  <c r="J283" i="11"/>
  <c r="R283" i="11" s="1"/>
  <c r="Z283" i="11" s="1"/>
  <c r="G283" i="11"/>
  <c r="O283" i="11" s="1"/>
  <c r="W283" i="11" s="1"/>
  <c r="K283" i="11"/>
  <c r="H283" i="11"/>
  <c r="P283" i="11" s="1"/>
  <c r="X283" i="11" s="1"/>
  <c r="L283" i="11"/>
  <c r="T283" i="11" s="1"/>
  <c r="E283" i="11"/>
  <c r="M283" i="11" s="1"/>
  <c r="U283" i="11" s="1"/>
  <c r="I283" i="11"/>
  <c r="Q283" i="11" s="1"/>
  <c r="Y283" i="11" s="1"/>
  <c r="AA282" i="11"/>
  <c r="S282" i="11"/>
  <c r="B282" i="11" s="1"/>
  <c r="T321" i="12" l="1"/>
  <c r="AA321" i="12" s="1"/>
  <c r="S321" i="12"/>
  <c r="B321" i="12" s="1"/>
  <c r="J322" i="12"/>
  <c r="R322" i="12" s="1"/>
  <c r="Z322" i="12" s="1"/>
  <c r="E322" i="12"/>
  <c r="M322" i="12" s="1"/>
  <c r="U322" i="12" s="1"/>
  <c r="I322" i="12"/>
  <c r="Q322" i="12" s="1"/>
  <c r="Y322" i="12" s="1"/>
  <c r="G322" i="12"/>
  <c r="O322" i="12" s="1"/>
  <c r="W322" i="12" s="1"/>
  <c r="F322" i="12"/>
  <c r="N322" i="12" s="1"/>
  <c r="V322" i="12" s="1"/>
  <c r="K322" i="12"/>
  <c r="H322" i="12"/>
  <c r="P322" i="12" s="1"/>
  <c r="X322" i="12" s="1"/>
  <c r="L322" i="12"/>
  <c r="C324" i="12"/>
  <c r="D323" i="12"/>
  <c r="S327" i="10"/>
  <c r="B327" i="10" s="1"/>
  <c r="AF327" i="10"/>
  <c r="T327" i="10" s="1"/>
  <c r="AA327" i="10" s="1"/>
  <c r="AB329" i="10"/>
  <c r="K329" i="10"/>
  <c r="E329" i="10"/>
  <c r="M329" i="10" s="1"/>
  <c r="U329" i="10" s="1"/>
  <c r="F329" i="10"/>
  <c r="N329" i="10" s="1"/>
  <c r="V329" i="10" s="1"/>
  <c r="J329" i="10"/>
  <c r="R329" i="10" s="1"/>
  <c r="Z329" i="10" s="1"/>
  <c r="G329" i="10"/>
  <c r="O329" i="10" s="1"/>
  <c r="W329" i="10" s="1"/>
  <c r="I329" i="10"/>
  <c r="Q329" i="10" s="1"/>
  <c r="Y329" i="10" s="1"/>
  <c r="H329" i="10"/>
  <c r="P329" i="10" s="1"/>
  <c r="X329" i="10" s="1"/>
  <c r="C331" i="10"/>
  <c r="D330" i="10"/>
  <c r="AD328" i="10"/>
  <c r="AC328" i="10"/>
  <c r="AE328" i="10" s="1"/>
  <c r="L328" i="10" s="1"/>
  <c r="S283" i="11"/>
  <c r="B283" i="11" s="1"/>
  <c r="AA283" i="11"/>
  <c r="C286" i="11"/>
  <c r="D286" i="11" s="1"/>
  <c r="H284" i="11"/>
  <c r="P284" i="11" s="1"/>
  <c r="X284" i="11" s="1"/>
  <c r="L284" i="11"/>
  <c r="T284" i="11" s="1"/>
  <c r="E284" i="11"/>
  <c r="M284" i="11" s="1"/>
  <c r="U284" i="11" s="1"/>
  <c r="I284" i="11"/>
  <c r="Q284" i="11" s="1"/>
  <c r="Y284" i="11" s="1"/>
  <c r="F284" i="11"/>
  <c r="N284" i="11" s="1"/>
  <c r="V284" i="11" s="1"/>
  <c r="J284" i="11"/>
  <c r="R284" i="11" s="1"/>
  <c r="Z284" i="11" s="1"/>
  <c r="G284" i="11"/>
  <c r="O284" i="11" s="1"/>
  <c r="W284" i="11" s="1"/>
  <c r="K284" i="11"/>
  <c r="C325" i="12" l="1"/>
  <c r="D324" i="12"/>
  <c r="T322" i="12"/>
  <c r="AA322" i="12" s="1"/>
  <c r="S322" i="12"/>
  <c r="B322" i="12" s="1"/>
  <c r="J323" i="12"/>
  <c r="R323" i="12" s="1"/>
  <c r="Z323" i="12" s="1"/>
  <c r="H323" i="12"/>
  <c r="P323" i="12" s="1"/>
  <c r="X323" i="12" s="1"/>
  <c r="K323" i="12"/>
  <c r="G323" i="12"/>
  <c r="O323" i="12" s="1"/>
  <c r="W323" i="12" s="1"/>
  <c r="E323" i="12"/>
  <c r="M323" i="12" s="1"/>
  <c r="U323" i="12" s="1"/>
  <c r="I323" i="12"/>
  <c r="Q323" i="12" s="1"/>
  <c r="Y323" i="12" s="1"/>
  <c r="F323" i="12"/>
  <c r="N323" i="12" s="1"/>
  <c r="V323" i="12" s="1"/>
  <c r="L323" i="12"/>
  <c r="S328" i="10"/>
  <c r="B328" i="10" s="1"/>
  <c r="AF328" i="10"/>
  <c r="T328" i="10" s="1"/>
  <c r="AA328" i="10" s="1"/>
  <c r="C332" i="10"/>
  <c r="D331" i="10"/>
  <c r="AB330" i="10"/>
  <c r="E330" i="10"/>
  <c r="M330" i="10" s="1"/>
  <c r="U330" i="10" s="1"/>
  <c r="K330" i="10"/>
  <c r="J330" i="10"/>
  <c r="R330" i="10" s="1"/>
  <c r="Z330" i="10" s="1"/>
  <c r="F330" i="10"/>
  <c r="N330" i="10" s="1"/>
  <c r="V330" i="10" s="1"/>
  <c r="I330" i="10"/>
  <c r="Q330" i="10" s="1"/>
  <c r="Y330" i="10" s="1"/>
  <c r="G330" i="10"/>
  <c r="O330" i="10" s="1"/>
  <c r="W330" i="10" s="1"/>
  <c r="H330" i="10"/>
  <c r="P330" i="10" s="1"/>
  <c r="X330" i="10" s="1"/>
  <c r="AD329" i="10"/>
  <c r="AC329" i="10"/>
  <c r="AE329" i="10" s="1"/>
  <c r="L329" i="10" s="1"/>
  <c r="C287" i="11"/>
  <c r="D287" i="11" s="1"/>
  <c r="F285" i="11"/>
  <c r="N285" i="11" s="1"/>
  <c r="V285" i="11" s="1"/>
  <c r="J285" i="11"/>
  <c r="R285" i="11" s="1"/>
  <c r="Z285" i="11" s="1"/>
  <c r="G285" i="11"/>
  <c r="O285" i="11" s="1"/>
  <c r="W285" i="11" s="1"/>
  <c r="K285" i="11"/>
  <c r="H285" i="11"/>
  <c r="P285" i="11" s="1"/>
  <c r="X285" i="11" s="1"/>
  <c r="L285" i="11"/>
  <c r="T285" i="11" s="1"/>
  <c r="I285" i="11"/>
  <c r="Q285" i="11" s="1"/>
  <c r="Y285" i="11" s="1"/>
  <c r="E285" i="11"/>
  <c r="M285" i="11" s="1"/>
  <c r="U285" i="11" s="1"/>
  <c r="AA284" i="11"/>
  <c r="S284" i="11"/>
  <c r="B284" i="11" s="1"/>
  <c r="AF329" i="10" l="1"/>
  <c r="S323" i="12"/>
  <c r="B323" i="12" s="1"/>
  <c r="T323" i="12"/>
  <c r="AA323" i="12" s="1"/>
  <c r="H324" i="12"/>
  <c r="P324" i="12" s="1"/>
  <c r="X324" i="12" s="1"/>
  <c r="F324" i="12"/>
  <c r="N324" i="12" s="1"/>
  <c r="V324" i="12" s="1"/>
  <c r="E324" i="12"/>
  <c r="M324" i="12" s="1"/>
  <c r="U324" i="12" s="1"/>
  <c r="I324" i="12"/>
  <c r="Q324" i="12" s="1"/>
  <c r="Y324" i="12" s="1"/>
  <c r="K324" i="12"/>
  <c r="J324" i="12"/>
  <c r="R324" i="12" s="1"/>
  <c r="Z324" i="12" s="1"/>
  <c r="G324" i="12"/>
  <c r="O324" i="12" s="1"/>
  <c r="W324" i="12" s="1"/>
  <c r="L324" i="12"/>
  <c r="C326" i="12"/>
  <c r="D325" i="12"/>
  <c r="AD330" i="10"/>
  <c r="AC330" i="10"/>
  <c r="AE330" i="10" s="1"/>
  <c r="L330" i="10" s="1"/>
  <c r="S329" i="10"/>
  <c r="B329" i="10" s="1"/>
  <c r="T329" i="10"/>
  <c r="AA329" i="10" s="1"/>
  <c r="C333" i="10"/>
  <c r="D332" i="10"/>
  <c r="AB331" i="10"/>
  <c r="E331" i="10"/>
  <c r="M331" i="10" s="1"/>
  <c r="U331" i="10" s="1"/>
  <c r="K331" i="10"/>
  <c r="F331" i="10"/>
  <c r="N331" i="10" s="1"/>
  <c r="V331" i="10" s="1"/>
  <c r="J331" i="10"/>
  <c r="R331" i="10" s="1"/>
  <c r="Z331" i="10" s="1"/>
  <c r="G331" i="10"/>
  <c r="O331" i="10" s="1"/>
  <c r="W331" i="10" s="1"/>
  <c r="I331" i="10"/>
  <c r="Q331" i="10" s="1"/>
  <c r="Y331" i="10" s="1"/>
  <c r="H331" i="10"/>
  <c r="P331" i="10" s="1"/>
  <c r="X331" i="10" s="1"/>
  <c r="S285" i="11"/>
  <c r="B285" i="11" s="1"/>
  <c r="AA285" i="11"/>
  <c r="C288" i="11"/>
  <c r="D288" i="11" s="1"/>
  <c r="H286" i="11"/>
  <c r="P286" i="11" s="1"/>
  <c r="X286" i="11" s="1"/>
  <c r="L286" i="11"/>
  <c r="T286" i="11" s="1"/>
  <c r="E286" i="11"/>
  <c r="M286" i="11" s="1"/>
  <c r="U286" i="11" s="1"/>
  <c r="I286" i="11"/>
  <c r="Q286" i="11" s="1"/>
  <c r="Y286" i="11" s="1"/>
  <c r="F286" i="11"/>
  <c r="N286" i="11" s="1"/>
  <c r="V286" i="11" s="1"/>
  <c r="J286" i="11"/>
  <c r="R286" i="11" s="1"/>
  <c r="Z286" i="11" s="1"/>
  <c r="G286" i="11"/>
  <c r="O286" i="11" s="1"/>
  <c r="W286" i="11" s="1"/>
  <c r="K286" i="11"/>
  <c r="C327" i="12" l="1"/>
  <c r="D326" i="12"/>
  <c r="T324" i="12"/>
  <c r="AA324" i="12" s="1"/>
  <c r="S324" i="12"/>
  <c r="B324" i="12" s="1"/>
  <c r="F325" i="12"/>
  <c r="N325" i="12" s="1"/>
  <c r="V325" i="12" s="1"/>
  <c r="K325" i="12"/>
  <c r="I325" i="12"/>
  <c r="Q325" i="12" s="1"/>
  <c r="Y325" i="12" s="1"/>
  <c r="J325" i="12"/>
  <c r="R325" i="12" s="1"/>
  <c r="Z325" i="12" s="1"/>
  <c r="G325" i="12"/>
  <c r="O325" i="12" s="1"/>
  <c r="W325" i="12" s="1"/>
  <c r="H325" i="12"/>
  <c r="P325" i="12" s="1"/>
  <c r="X325" i="12" s="1"/>
  <c r="E325" i="12"/>
  <c r="M325" i="12" s="1"/>
  <c r="U325" i="12" s="1"/>
  <c r="L325" i="12"/>
  <c r="AC331" i="10"/>
  <c r="AE331" i="10" s="1"/>
  <c r="L331" i="10" s="1"/>
  <c r="AD331" i="10"/>
  <c r="AB332" i="10"/>
  <c r="E332" i="10"/>
  <c r="M332" i="10" s="1"/>
  <c r="U332" i="10" s="1"/>
  <c r="K332" i="10"/>
  <c r="J332" i="10"/>
  <c r="R332" i="10" s="1"/>
  <c r="Z332" i="10" s="1"/>
  <c r="F332" i="10"/>
  <c r="N332" i="10" s="1"/>
  <c r="V332" i="10" s="1"/>
  <c r="G332" i="10"/>
  <c r="O332" i="10" s="1"/>
  <c r="W332" i="10" s="1"/>
  <c r="I332" i="10"/>
  <c r="Q332" i="10" s="1"/>
  <c r="Y332" i="10" s="1"/>
  <c r="H332" i="10"/>
  <c r="P332" i="10" s="1"/>
  <c r="X332" i="10" s="1"/>
  <c r="S330" i="10"/>
  <c r="B330" i="10" s="1"/>
  <c r="C334" i="10"/>
  <c r="D333" i="10"/>
  <c r="AF330" i="10"/>
  <c r="T330" i="10" s="1"/>
  <c r="AA330" i="10" s="1"/>
  <c r="C289" i="11"/>
  <c r="D289" i="11" s="1"/>
  <c r="F287" i="11"/>
  <c r="N287" i="11" s="1"/>
  <c r="V287" i="11" s="1"/>
  <c r="J287" i="11"/>
  <c r="R287" i="11" s="1"/>
  <c r="Z287" i="11" s="1"/>
  <c r="G287" i="11"/>
  <c r="O287" i="11" s="1"/>
  <c r="W287" i="11" s="1"/>
  <c r="K287" i="11"/>
  <c r="H287" i="11"/>
  <c r="P287" i="11" s="1"/>
  <c r="X287" i="11" s="1"/>
  <c r="L287" i="11"/>
  <c r="T287" i="11" s="1"/>
  <c r="E287" i="11"/>
  <c r="M287" i="11" s="1"/>
  <c r="U287" i="11" s="1"/>
  <c r="I287" i="11"/>
  <c r="Q287" i="11" s="1"/>
  <c r="Y287" i="11" s="1"/>
  <c r="AA286" i="11"/>
  <c r="S286" i="11"/>
  <c r="B286" i="11" s="1"/>
  <c r="AF331" i="10" l="1"/>
  <c r="T331" i="10" s="1"/>
  <c r="AA331" i="10" s="1"/>
  <c r="T325" i="12"/>
  <c r="AA325" i="12" s="1"/>
  <c r="S325" i="12"/>
  <c r="B325" i="12" s="1"/>
  <c r="J326" i="12"/>
  <c r="R326" i="12" s="1"/>
  <c r="Z326" i="12" s="1"/>
  <c r="G326" i="12"/>
  <c r="O326" i="12" s="1"/>
  <c r="W326" i="12" s="1"/>
  <c r="E326" i="12"/>
  <c r="M326" i="12" s="1"/>
  <c r="U326" i="12" s="1"/>
  <c r="F326" i="12"/>
  <c r="N326" i="12" s="1"/>
  <c r="V326" i="12" s="1"/>
  <c r="K326" i="12"/>
  <c r="I326" i="12"/>
  <c r="Q326" i="12" s="1"/>
  <c r="Y326" i="12" s="1"/>
  <c r="H326" i="12"/>
  <c r="P326" i="12" s="1"/>
  <c r="X326" i="12" s="1"/>
  <c r="L326" i="12"/>
  <c r="C328" i="12"/>
  <c r="D327" i="12"/>
  <c r="C335" i="10"/>
  <c r="D334" i="10"/>
  <c r="AB333" i="10"/>
  <c r="E333" i="10"/>
  <c r="M333" i="10" s="1"/>
  <c r="U333" i="10" s="1"/>
  <c r="K333" i="10"/>
  <c r="F333" i="10"/>
  <c r="N333" i="10" s="1"/>
  <c r="V333" i="10" s="1"/>
  <c r="J333" i="10"/>
  <c r="R333" i="10" s="1"/>
  <c r="Z333" i="10" s="1"/>
  <c r="G333" i="10"/>
  <c r="O333" i="10" s="1"/>
  <c r="W333" i="10" s="1"/>
  <c r="I333" i="10"/>
  <c r="Q333" i="10" s="1"/>
  <c r="Y333" i="10" s="1"/>
  <c r="H333" i="10"/>
  <c r="P333" i="10" s="1"/>
  <c r="X333" i="10" s="1"/>
  <c r="AD332" i="10"/>
  <c r="AC332" i="10"/>
  <c r="AE332" i="10" s="1"/>
  <c r="L332" i="10" s="1"/>
  <c r="S331" i="10"/>
  <c r="B331" i="10" s="1"/>
  <c r="S287" i="11"/>
  <c r="B287" i="11" s="1"/>
  <c r="AA287" i="11"/>
  <c r="C290" i="11"/>
  <c r="D290" i="11" s="1"/>
  <c r="H288" i="11"/>
  <c r="P288" i="11" s="1"/>
  <c r="X288" i="11" s="1"/>
  <c r="L288" i="11"/>
  <c r="T288" i="11" s="1"/>
  <c r="E288" i="11"/>
  <c r="M288" i="11" s="1"/>
  <c r="U288" i="11" s="1"/>
  <c r="I288" i="11"/>
  <c r="Q288" i="11" s="1"/>
  <c r="Y288" i="11" s="1"/>
  <c r="F288" i="11"/>
  <c r="N288" i="11" s="1"/>
  <c r="V288" i="11" s="1"/>
  <c r="J288" i="11"/>
  <c r="R288" i="11" s="1"/>
  <c r="Z288" i="11" s="1"/>
  <c r="K288" i="11"/>
  <c r="G288" i="11"/>
  <c r="O288" i="11" s="1"/>
  <c r="W288" i="11" s="1"/>
  <c r="J327" i="12" l="1"/>
  <c r="R327" i="12" s="1"/>
  <c r="Z327" i="12" s="1"/>
  <c r="H327" i="12"/>
  <c r="P327" i="12" s="1"/>
  <c r="X327" i="12" s="1"/>
  <c r="K327" i="12"/>
  <c r="G327" i="12"/>
  <c r="O327" i="12" s="1"/>
  <c r="W327" i="12" s="1"/>
  <c r="E327" i="12"/>
  <c r="M327" i="12" s="1"/>
  <c r="U327" i="12" s="1"/>
  <c r="I327" i="12"/>
  <c r="Q327" i="12" s="1"/>
  <c r="Y327" i="12" s="1"/>
  <c r="F327" i="12"/>
  <c r="N327" i="12" s="1"/>
  <c r="V327" i="12" s="1"/>
  <c r="L327" i="12"/>
  <c r="C329" i="12"/>
  <c r="D328" i="12"/>
  <c r="T326" i="12"/>
  <c r="AA326" i="12" s="1"/>
  <c r="S326" i="12"/>
  <c r="B326" i="12" s="1"/>
  <c r="S332" i="10"/>
  <c r="B332" i="10" s="1"/>
  <c r="AD333" i="10"/>
  <c r="AC333" i="10"/>
  <c r="AE333" i="10" s="1"/>
  <c r="L333" i="10" s="1"/>
  <c r="AB334" i="10"/>
  <c r="E334" i="10"/>
  <c r="M334" i="10" s="1"/>
  <c r="U334" i="10" s="1"/>
  <c r="K334" i="10"/>
  <c r="F334" i="10"/>
  <c r="N334" i="10" s="1"/>
  <c r="V334" i="10" s="1"/>
  <c r="J334" i="10"/>
  <c r="R334" i="10" s="1"/>
  <c r="Z334" i="10" s="1"/>
  <c r="G334" i="10"/>
  <c r="O334" i="10" s="1"/>
  <c r="W334" i="10" s="1"/>
  <c r="I334" i="10"/>
  <c r="Q334" i="10" s="1"/>
  <c r="Y334" i="10" s="1"/>
  <c r="H334" i="10"/>
  <c r="P334" i="10" s="1"/>
  <c r="X334" i="10" s="1"/>
  <c r="AF332" i="10"/>
  <c r="T332" i="10" s="1"/>
  <c r="AA332" i="10" s="1"/>
  <c r="C336" i="10"/>
  <c r="D335" i="10"/>
  <c r="C291" i="11"/>
  <c r="D291" i="11" s="1"/>
  <c r="F289" i="11"/>
  <c r="N289" i="11" s="1"/>
  <c r="V289" i="11" s="1"/>
  <c r="J289" i="11"/>
  <c r="R289" i="11" s="1"/>
  <c r="Z289" i="11" s="1"/>
  <c r="G289" i="11"/>
  <c r="O289" i="11" s="1"/>
  <c r="W289" i="11" s="1"/>
  <c r="K289" i="11"/>
  <c r="H289" i="11"/>
  <c r="P289" i="11" s="1"/>
  <c r="X289" i="11" s="1"/>
  <c r="L289" i="11"/>
  <c r="T289" i="11" s="1"/>
  <c r="E289" i="11"/>
  <c r="M289" i="11" s="1"/>
  <c r="U289" i="11" s="1"/>
  <c r="I289" i="11"/>
  <c r="Q289" i="11" s="1"/>
  <c r="Y289" i="11" s="1"/>
  <c r="AA288" i="11"/>
  <c r="S288" i="11"/>
  <c r="B288" i="11" s="1"/>
  <c r="AF333" i="10" l="1"/>
  <c r="T333" i="10" s="1"/>
  <c r="AA333" i="10" s="1"/>
  <c r="S327" i="12"/>
  <c r="B327" i="12" s="1"/>
  <c r="T327" i="12"/>
  <c r="AA327" i="12" s="1"/>
  <c r="H328" i="12"/>
  <c r="P328" i="12" s="1"/>
  <c r="X328" i="12" s="1"/>
  <c r="F328" i="12"/>
  <c r="N328" i="12" s="1"/>
  <c r="V328" i="12" s="1"/>
  <c r="I328" i="12"/>
  <c r="Q328" i="12" s="1"/>
  <c r="Y328" i="12" s="1"/>
  <c r="E328" i="12"/>
  <c r="M328" i="12" s="1"/>
  <c r="U328" i="12" s="1"/>
  <c r="K328" i="12"/>
  <c r="G328" i="12"/>
  <c r="O328" i="12" s="1"/>
  <c r="W328" i="12" s="1"/>
  <c r="J328" i="12"/>
  <c r="R328" i="12" s="1"/>
  <c r="Z328" i="12" s="1"/>
  <c r="L328" i="12"/>
  <c r="C330" i="12"/>
  <c r="D329" i="12"/>
  <c r="C337" i="10"/>
  <c r="D336" i="10"/>
  <c r="AB335" i="10"/>
  <c r="E335" i="10"/>
  <c r="M335" i="10" s="1"/>
  <c r="U335" i="10" s="1"/>
  <c r="K335" i="10"/>
  <c r="J335" i="10"/>
  <c r="R335" i="10" s="1"/>
  <c r="Z335" i="10" s="1"/>
  <c r="F335" i="10"/>
  <c r="N335" i="10" s="1"/>
  <c r="V335" i="10" s="1"/>
  <c r="G335" i="10"/>
  <c r="O335" i="10" s="1"/>
  <c r="W335" i="10" s="1"/>
  <c r="I335" i="10"/>
  <c r="Q335" i="10" s="1"/>
  <c r="Y335" i="10" s="1"/>
  <c r="H335" i="10"/>
  <c r="P335" i="10" s="1"/>
  <c r="X335" i="10" s="1"/>
  <c r="AC334" i="10"/>
  <c r="AE334" i="10" s="1"/>
  <c r="L334" i="10" s="1"/>
  <c r="AD334" i="10"/>
  <c r="S333" i="10"/>
  <c r="B333" i="10" s="1"/>
  <c r="S289" i="11"/>
  <c r="B289" i="11" s="1"/>
  <c r="AA289" i="11"/>
  <c r="C292" i="11"/>
  <c r="D292" i="11" s="1"/>
  <c r="H290" i="11"/>
  <c r="P290" i="11" s="1"/>
  <c r="X290" i="11" s="1"/>
  <c r="L290" i="11"/>
  <c r="T290" i="11" s="1"/>
  <c r="E290" i="11"/>
  <c r="M290" i="11" s="1"/>
  <c r="U290" i="11" s="1"/>
  <c r="I290" i="11"/>
  <c r="Q290" i="11" s="1"/>
  <c r="Y290" i="11" s="1"/>
  <c r="F290" i="11"/>
  <c r="N290" i="11" s="1"/>
  <c r="V290" i="11" s="1"/>
  <c r="J290" i="11"/>
  <c r="R290" i="11" s="1"/>
  <c r="Z290" i="11" s="1"/>
  <c r="G290" i="11"/>
  <c r="O290" i="11" s="1"/>
  <c r="W290" i="11" s="1"/>
  <c r="K290" i="11"/>
  <c r="AF334" i="10" l="1"/>
  <c r="T334" i="10" s="1"/>
  <c r="AA334" i="10" s="1"/>
  <c r="C331" i="12"/>
  <c r="D330" i="12"/>
  <c r="S328" i="12"/>
  <c r="B328" i="12" s="1"/>
  <c r="T328" i="12"/>
  <c r="AA328" i="12" s="1"/>
  <c r="F329" i="12"/>
  <c r="N329" i="12" s="1"/>
  <c r="V329" i="12" s="1"/>
  <c r="K329" i="12"/>
  <c r="G329" i="12"/>
  <c r="O329" i="12" s="1"/>
  <c r="W329" i="12" s="1"/>
  <c r="I329" i="12"/>
  <c r="Q329" i="12" s="1"/>
  <c r="Y329" i="12" s="1"/>
  <c r="E329" i="12"/>
  <c r="M329" i="12" s="1"/>
  <c r="U329" i="12" s="1"/>
  <c r="J329" i="12"/>
  <c r="R329" i="12" s="1"/>
  <c r="Z329" i="12" s="1"/>
  <c r="H329" i="12"/>
  <c r="P329" i="12" s="1"/>
  <c r="X329" i="12" s="1"/>
  <c r="L329" i="12"/>
  <c r="AD335" i="10"/>
  <c r="AC335" i="10"/>
  <c r="AE335" i="10" s="1"/>
  <c r="L335" i="10" s="1"/>
  <c r="AB336" i="10"/>
  <c r="K336" i="10"/>
  <c r="E336" i="10"/>
  <c r="M336" i="10" s="1"/>
  <c r="U336" i="10" s="1"/>
  <c r="F336" i="10"/>
  <c r="N336" i="10" s="1"/>
  <c r="V336" i="10" s="1"/>
  <c r="J336" i="10"/>
  <c r="R336" i="10" s="1"/>
  <c r="Z336" i="10" s="1"/>
  <c r="I336" i="10"/>
  <c r="Q336" i="10" s="1"/>
  <c r="Y336" i="10" s="1"/>
  <c r="G336" i="10"/>
  <c r="O336" i="10" s="1"/>
  <c r="W336" i="10" s="1"/>
  <c r="H336" i="10"/>
  <c r="P336" i="10" s="1"/>
  <c r="X336" i="10" s="1"/>
  <c r="S334" i="10"/>
  <c r="B334" i="10" s="1"/>
  <c r="C338" i="10"/>
  <c r="D337" i="10"/>
  <c r="C293" i="11"/>
  <c r="D293" i="11" s="1"/>
  <c r="F291" i="11"/>
  <c r="N291" i="11" s="1"/>
  <c r="V291" i="11" s="1"/>
  <c r="J291" i="11"/>
  <c r="R291" i="11" s="1"/>
  <c r="Z291" i="11" s="1"/>
  <c r="G291" i="11"/>
  <c r="O291" i="11" s="1"/>
  <c r="W291" i="11" s="1"/>
  <c r="K291" i="11"/>
  <c r="H291" i="11"/>
  <c r="P291" i="11" s="1"/>
  <c r="X291" i="11" s="1"/>
  <c r="L291" i="11"/>
  <c r="T291" i="11" s="1"/>
  <c r="E291" i="11"/>
  <c r="M291" i="11" s="1"/>
  <c r="U291" i="11" s="1"/>
  <c r="I291" i="11"/>
  <c r="Q291" i="11" s="1"/>
  <c r="Y291" i="11" s="1"/>
  <c r="AA290" i="11"/>
  <c r="S290" i="11"/>
  <c r="B290" i="11" s="1"/>
  <c r="J330" i="12" l="1"/>
  <c r="R330" i="12" s="1"/>
  <c r="Z330" i="12" s="1"/>
  <c r="I330" i="12"/>
  <c r="Q330" i="12" s="1"/>
  <c r="Y330" i="12" s="1"/>
  <c r="G330" i="12"/>
  <c r="O330" i="12" s="1"/>
  <c r="W330" i="12" s="1"/>
  <c r="H330" i="12"/>
  <c r="P330" i="12" s="1"/>
  <c r="X330" i="12" s="1"/>
  <c r="F330" i="12"/>
  <c r="N330" i="12" s="1"/>
  <c r="V330" i="12" s="1"/>
  <c r="K330" i="12"/>
  <c r="E330" i="12"/>
  <c r="M330" i="12" s="1"/>
  <c r="U330" i="12" s="1"/>
  <c r="L330" i="12"/>
  <c r="T329" i="12"/>
  <c r="AA329" i="12" s="1"/>
  <c r="S329" i="12"/>
  <c r="B329" i="12" s="1"/>
  <c r="C332" i="12"/>
  <c r="D331" i="12"/>
  <c r="AB337" i="10"/>
  <c r="E337" i="10"/>
  <c r="M337" i="10" s="1"/>
  <c r="U337" i="10" s="1"/>
  <c r="K337" i="10"/>
  <c r="F337" i="10"/>
  <c r="N337" i="10" s="1"/>
  <c r="V337" i="10" s="1"/>
  <c r="J337" i="10"/>
  <c r="R337" i="10" s="1"/>
  <c r="Z337" i="10" s="1"/>
  <c r="G337" i="10"/>
  <c r="O337" i="10" s="1"/>
  <c r="W337" i="10" s="1"/>
  <c r="I337" i="10"/>
  <c r="Q337" i="10" s="1"/>
  <c r="Y337" i="10" s="1"/>
  <c r="H337" i="10"/>
  <c r="P337" i="10" s="1"/>
  <c r="X337" i="10" s="1"/>
  <c r="C339" i="10"/>
  <c r="D338" i="10"/>
  <c r="AD336" i="10"/>
  <c r="AC336" i="10"/>
  <c r="AE336" i="10" s="1"/>
  <c r="L336" i="10" s="1"/>
  <c r="S335" i="10"/>
  <c r="B335" i="10" s="1"/>
  <c r="AF335" i="10"/>
  <c r="T335" i="10" s="1"/>
  <c r="AA335" i="10" s="1"/>
  <c r="S291" i="11"/>
  <c r="B291" i="11" s="1"/>
  <c r="AA291" i="11"/>
  <c r="C294" i="11"/>
  <c r="D294" i="11" s="1"/>
  <c r="H292" i="11"/>
  <c r="P292" i="11" s="1"/>
  <c r="X292" i="11" s="1"/>
  <c r="L292" i="11"/>
  <c r="T292" i="11" s="1"/>
  <c r="E292" i="11"/>
  <c r="M292" i="11" s="1"/>
  <c r="U292" i="11" s="1"/>
  <c r="I292" i="11"/>
  <c r="Q292" i="11" s="1"/>
  <c r="Y292" i="11" s="1"/>
  <c r="F292" i="11"/>
  <c r="N292" i="11" s="1"/>
  <c r="V292" i="11" s="1"/>
  <c r="J292" i="11"/>
  <c r="R292" i="11" s="1"/>
  <c r="Z292" i="11" s="1"/>
  <c r="G292" i="11"/>
  <c r="O292" i="11" s="1"/>
  <c r="W292" i="11" s="1"/>
  <c r="K292" i="11"/>
  <c r="T330" i="12" l="1"/>
  <c r="AA330" i="12" s="1"/>
  <c r="S330" i="12"/>
  <c r="B330" i="12" s="1"/>
  <c r="J331" i="12"/>
  <c r="R331" i="12" s="1"/>
  <c r="Z331" i="12" s="1"/>
  <c r="H331" i="12"/>
  <c r="P331" i="12" s="1"/>
  <c r="X331" i="12" s="1"/>
  <c r="E331" i="12"/>
  <c r="M331" i="12" s="1"/>
  <c r="U331" i="12" s="1"/>
  <c r="K331" i="12"/>
  <c r="I331" i="12"/>
  <c r="Q331" i="12" s="1"/>
  <c r="Y331" i="12" s="1"/>
  <c r="F331" i="12"/>
  <c r="N331" i="12" s="1"/>
  <c r="V331" i="12" s="1"/>
  <c r="G331" i="12"/>
  <c r="O331" i="12" s="1"/>
  <c r="W331" i="12" s="1"/>
  <c r="L331" i="12"/>
  <c r="C333" i="12"/>
  <c r="D332" i="12"/>
  <c r="S336" i="10"/>
  <c r="B336" i="10" s="1"/>
  <c r="AB338" i="10"/>
  <c r="K338" i="10"/>
  <c r="E338" i="10"/>
  <c r="M338" i="10" s="1"/>
  <c r="U338" i="10" s="1"/>
  <c r="J338" i="10"/>
  <c r="R338" i="10" s="1"/>
  <c r="Z338" i="10" s="1"/>
  <c r="F338" i="10"/>
  <c r="N338" i="10" s="1"/>
  <c r="V338" i="10" s="1"/>
  <c r="I338" i="10"/>
  <c r="Q338" i="10" s="1"/>
  <c r="Y338" i="10" s="1"/>
  <c r="G338" i="10"/>
  <c r="O338" i="10" s="1"/>
  <c r="W338" i="10" s="1"/>
  <c r="H338" i="10"/>
  <c r="P338" i="10" s="1"/>
  <c r="X338" i="10" s="1"/>
  <c r="C340" i="10"/>
  <c r="D339" i="10"/>
  <c r="AF336" i="10"/>
  <c r="T336" i="10" s="1"/>
  <c r="AA336" i="10" s="1"/>
  <c r="AC337" i="10"/>
  <c r="AE337" i="10" s="1"/>
  <c r="L337" i="10" s="1"/>
  <c r="AD337" i="10"/>
  <c r="C295" i="11"/>
  <c r="D295" i="11" s="1"/>
  <c r="F293" i="11"/>
  <c r="N293" i="11" s="1"/>
  <c r="V293" i="11" s="1"/>
  <c r="J293" i="11"/>
  <c r="R293" i="11" s="1"/>
  <c r="Z293" i="11" s="1"/>
  <c r="G293" i="11"/>
  <c r="O293" i="11" s="1"/>
  <c r="W293" i="11" s="1"/>
  <c r="K293" i="11"/>
  <c r="H293" i="11"/>
  <c r="P293" i="11" s="1"/>
  <c r="X293" i="11" s="1"/>
  <c r="L293" i="11"/>
  <c r="T293" i="11" s="1"/>
  <c r="I293" i="11"/>
  <c r="Q293" i="11" s="1"/>
  <c r="Y293" i="11" s="1"/>
  <c r="E293" i="11"/>
  <c r="M293" i="11" s="1"/>
  <c r="U293" i="11" s="1"/>
  <c r="AA292" i="11"/>
  <c r="S292" i="11"/>
  <c r="B292" i="11" s="1"/>
  <c r="AF337" i="10" l="1"/>
  <c r="T337" i="10" s="1"/>
  <c r="AA337" i="10" s="1"/>
  <c r="C334" i="12"/>
  <c r="D333" i="12"/>
  <c r="S331" i="12"/>
  <c r="B331" i="12" s="1"/>
  <c r="T331" i="12"/>
  <c r="AA331" i="12" s="1"/>
  <c r="H332" i="12"/>
  <c r="P332" i="12" s="1"/>
  <c r="X332" i="12" s="1"/>
  <c r="F332" i="12"/>
  <c r="N332" i="12" s="1"/>
  <c r="V332" i="12" s="1"/>
  <c r="K332" i="12"/>
  <c r="I332" i="12"/>
  <c r="Q332" i="12" s="1"/>
  <c r="Y332" i="12" s="1"/>
  <c r="E332" i="12"/>
  <c r="M332" i="12" s="1"/>
  <c r="U332" i="12" s="1"/>
  <c r="G332" i="12"/>
  <c r="O332" i="12" s="1"/>
  <c r="W332" i="12" s="1"/>
  <c r="J332" i="12"/>
  <c r="R332" i="12" s="1"/>
  <c r="Z332" i="12" s="1"/>
  <c r="L332" i="12"/>
  <c r="S337" i="10"/>
  <c r="B337" i="10" s="1"/>
  <c r="AB339" i="10"/>
  <c r="K339" i="10"/>
  <c r="E339" i="10"/>
  <c r="M339" i="10" s="1"/>
  <c r="U339" i="10" s="1"/>
  <c r="J339" i="10"/>
  <c r="R339" i="10" s="1"/>
  <c r="Z339" i="10" s="1"/>
  <c r="F339" i="10"/>
  <c r="N339" i="10" s="1"/>
  <c r="V339" i="10" s="1"/>
  <c r="G339" i="10"/>
  <c r="O339" i="10" s="1"/>
  <c r="W339" i="10" s="1"/>
  <c r="I339" i="10"/>
  <c r="Q339" i="10" s="1"/>
  <c r="Y339" i="10" s="1"/>
  <c r="H339" i="10"/>
  <c r="P339" i="10" s="1"/>
  <c r="X339" i="10" s="1"/>
  <c r="C341" i="10"/>
  <c r="D340" i="10"/>
  <c r="AD338" i="10"/>
  <c r="AC338" i="10"/>
  <c r="AE338" i="10" s="1"/>
  <c r="L338" i="10" s="1"/>
  <c r="S293" i="11"/>
  <c r="B293" i="11" s="1"/>
  <c r="AA293" i="11"/>
  <c r="C296" i="11"/>
  <c r="D296" i="11" s="1"/>
  <c r="H294" i="11"/>
  <c r="P294" i="11" s="1"/>
  <c r="X294" i="11" s="1"/>
  <c r="L294" i="11"/>
  <c r="T294" i="11" s="1"/>
  <c r="E294" i="11"/>
  <c r="M294" i="11" s="1"/>
  <c r="U294" i="11" s="1"/>
  <c r="I294" i="11"/>
  <c r="Q294" i="11" s="1"/>
  <c r="Y294" i="11" s="1"/>
  <c r="F294" i="11"/>
  <c r="N294" i="11" s="1"/>
  <c r="V294" i="11" s="1"/>
  <c r="J294" i="11"/>
  <c r="R294" i="11" s="1"/>
  <c r="Z294" i="11" s="1"/>
  <c r="G294" i="11"/>
  <c r="O294" i="11" s="1"/>
  <c r="W294" i="11" s="1"/>
  <c r="K294" i="11"/>
  <c r="AF338" i="10" l="1"/>
  <c r="T338" i="10" s="1"/>
  <c r="AA338" i="10" s="1"/>
  <c r="F333" i="12"/>
  <c r="N333" i="12" s="1"/>
  <c r="V333" i="12" s="1"/>
  <c r="G333" i="12"/>
  <c r="O333" i="12" s="1"/>
  <c r="W333" i="12" s="1"/>
  <c r="I333" i="12"/>
  <c r="Q333" i="12" s="1"/>
  <c r="Y333" i="12" s="1"/>
  <c r="E333" i="12"/>
  <c r="M333" i="12" s="1"/>
  <c r="U333" i="12" s="1"/>
  <c r="K333" i="12"/>
  <c r="J333" i="12"/>
  <c r="R333" i="12" s="1"/>
  <c r="Z333" i="12" s="1"/>
  <c r="H333" i="12"/>
  <c r="P333" i="12" s="1"/>
  <c r="X333" i="12" s="1"/>
  <c r="L333" i="12"/>
  <c r="S332" i="12"/>
  <c r="B332" i="12" s="1"/>
  <c r="T332" i="12"/>
  <c r="AA332" i="12" s="1"/>
  <c r="C335" i="12"/>
  <c r="D334" i="12"/>
  <c r="AB340" i="10"/>
  <c r="K340" i="10"/>
  <c r="E340" i="10"/>
  <c r="M340" i="10" s="1"/>
  <c r="U340" i="10" s="1"/>
  <c r="J340" i="10"/>
  <c r="R340" i="10" s="1"/>
  <c r="Z340" i="10" s="1"/>
  <c r="F340" i="10"/>
  <c r="N340" i="10" s="1"/>
  <c r="V340" i="10" s="1"/>
  <c r="G340" i="10"/>
  <c r="O340" i="10" s="1"/>
  <c r="W340" i="10" s="1"/>
  <c r="I340" i="10"/>
  <c r="Q340" i="10" s="1"/>
  <c r="Y340" i="10" s="1"/>
  <c r="H340" i="10"/>
  <c r="P340" i="10" s="1"/>
  <c r="X340" i="10" s="1"/>
  <c r="S338" i="10"/>
  <c r="B338" i="10" s="1"/>
  <c r="AC339" i="10"/>
  <c r="AE339" i="10" s="1"/>
  <c r="L339" i="10" s="1"/>
  <c r="AD339" i="10"/>
  <c r="C342" i="10"/>
  <c r="D341" i="10"/>
  <c r="C297" i="11"/>
  <c r="D297" i="11" s="1"/>
  <c r="F295" i="11"/>
  <c r="N295" i="11" s="1"/>
  <c r="V295" i="11" s="1"/>
  <c r="J295" i="11"/>
  <c r="R295" i="11" s="1"/>
  <c r="Z295" i="11" s="1"/>
  <c r="G295" i="11"/>
  <c r="O295" i="11" s="1"/>
  <c r="W295" i="11" s="1"/>
  <c r="K295" i="11"/>
  <c r="H295" i="11"/>
  <c r="P295" i="11" s="1"/>
  <c r="X295" i="11" s="1"/>
  <c r="L295" i="11"/>
  <c r="T295" i="11" s="1"/>
  <c r="E295" i="11"/>
  <c r="M295" i="11" s="1"/>
  <c r="U295" i="11" s="1"/>
  <c r="I295" i="11"/>
  <c r="Q295" i="11" s="1"/>
  <c r="Y295" i="11" s="1"/>
  <c r="AA294" i="11"/>
  <c r="S294" i="11"/>
  <c r="B294" i="11" s="1"/>
  <c r="AF339" i="10" l="1"/>
  <c r="T333" i="12"/>
  <c r="AA333" i="12" s="1"/>
  <c r="S333" i="12"/>
  <c r="B333" i="12" s="1"/>
  <c r="J334" i="12"/>
  <c r="R334" i="12" s="1"/>
  <c r="Z334" i="12" s="1"/>
  <c r="I334" i="12"/>
  <c r="Q334" i="12" s="1"/>
  <c r="Y334" i="12" s="1"/>
  <c r="E334" i="12"/>
  <c r="M334" i="12" s="1"/>
  <c r="U334" i="12" s="1"/>
  <c r="K334" i="12"/>
  <c r="G334" i="12"/>
  <c r="O334" i="12" s="1"/>
  <c r="W334" i="12" s="1"/>
  <c r="H334" i="12"/>
  <c r="P334" i="12" s="1"/>
  <c r="X334" i="12" s="1"/>
  <c r="F334" i="12"/>
  <c r="N334" i="12" s="1"/>
  <c r="V334" i="12" s="1"/>
  <c r="L334" i="12"/>
  <c r="C336" i="12"/>
  <c r="D335" i="12"/>
  <c r="AB341" i="10"/>
  <c r="K341" i="10"/>
  <c r="E341" i="10"/>
  <c r="M341" i="10" s="1"/>
  <c r="U341" i="10" s="1"/>
  <c r="J341" i="10"/>
  <c r="R341" i="10" s="1"/>
  <c r="Z341" i="10" s="1"/>
  <c r="F341" i="10"/>
  <c r="N341" i="10" s="1"/>
  <c r="V341" i="10" s="1"/>
  <c r="G341" i="10"/>
  <c r="O341" i="10" s="1"/>
  <c r="W341" i="10" s="1"/>
  <c r="I341" i="10"/>
  <c r="Q341" i="10" s="1"/>
  <c r="Y341" i="10" s="1"/>
  <c r="H341" i="10"/>
  <c r="P341" i="10" s="1"/>
  <c r="X341" i="10" s="1"/>
  <c r="C343" i="10"/>
  <c r="D342" i="10"/>
  <c r="S339" i="10"/>
  <c r="B339" i="10" s="1"/>
  <c r="T339" i="10"/>
  <c r="AA339" i="10" s="1"/>
  <c r="AD340" i="10"/>
  <c r="AC340" i="10"/>
  <c r="AE340" i="10" s="1"/>
  <c r="L340" i="10" s="1"/>
  <c r="S295" i="11"/>
  <c r="B295" i="11" s="1"/>
  <c r="AA295" i="11"/>
  <c r="C298" i="11"/>
  <c r="D298" i="11" s="1"/>
  <c r="H296" i="11"/>
  <c r="P296" i="11" s="1"/>
  <c r="X296" i="11" s="1"/>
  <c r="L296" i="11"/>
  <c r="T296" i="11" s="1"/>
  <c r="E296" i="11"/>
  <c r="M296" i="11" s="1"/>
  <c r="U296" i="11" s="1"/>
  <c r="I296" i="11"/>
  <c r="Q296" i="11" s="1"/>
  <c r="Y296" i="11" s="1"/>
  <c r="F296" i="11"/>
  <c r="N296" i="11" s="1"/>
  <c r="V296" i="11" s="1"/>
  <c r="J296" i="11"/>
  <c r="R296" i="11" s="1"/>
  <c r="Z296" i="11" s="1"/>
  <c r="K296" i="11"/>
  <c r="G296" i="11"/>
  <c r="O296" i="11" s="1"/>
  <c r="W296" i="11" s="1"/>
  <c r="C337" i="12" l="1"/>
  <c r="D336" i="12"/>
  <c r="T334" i="12"/>
  <c r="AA334" i="12" s="1"/>
  <c r="S334" i="12"/>
  <c r="B334" i="12" s="1"/>
  <c r="J335" i="12"/>
  <c r="R335" i="12" s="1"/>
  <c r="Z335" i="12" s="1"/>
  <c r="H335" i="12"/>
  <c r="P335" i="12" s="1"/>
  <c r="X335" i="12" s="1"/>
  <c r="G335" i="12"/>
  <c r="O335" i="12" s="1"/>
  <c r="W335" i="12" s="1"/>
  <c r="E335" i="12"/>
  <c r="M335" i="12" s="1"/>
  <c r="U335" i="12" s="1"/>
  <c r="F335" i="12"/>
  <c r="N335" i="12" s="1"/>
  <c r="V335" i="12" s="1"/>
  <c r="K335" i="12"/>
  <c r="I335" i="12"/>
  <c r="Q335" i="12" s="1"/>
  <c r="Y335" i="12" s="1"/>
  <c r="L335" i="12"/>
  <c r="AF340" i="10"/>
  <c r="T340" i="10" s="1"/>
  <c r="AA340" i="10" s="1"/>
  <c r="S340" i="10"/>
  <c r="B340" i="10" s="1"/>
  <c r="AB342" i="10"/>
  <c r="K342" i="10"/>
  <c r="E342" i="10"/>
  <c r="M342" i="10" s="1"/>
  <c r="U342" i="10" s="1"/>
  <c r="J342" i="10"/>
  <c r="R342" i="10" s="1"/>
  <c r="Z342" i="10" s="1"/>
  <c r="F342" i="10"/>
  <c r="N342" i="10" s="1"/>
  <c r="V342" i="10" s="1"/>
  <c r="G342" i="10"/>
  <c r="O342" i="10" s="1"/>
  <c r="W342" i="10" s="1"/>
  <c r="I342" i="10"/>
  <c r="Q342" i="10" s="1"/>
  <c r="Y342" i="10" s="1"/>
  <c r="H342" i="10"/>
  <c r="P342" i="10" s="1"/>
  <c r="X342" i="10" s="1"/>
  <c r="C344" i="10"/>
  <c r="D343" i="10"/>
  <c r="AD341" i="10"/>
  <c r="AC341" i="10"/>
  <c r="AE341" i="10" s="1"/>
  <c r="L341" i="10" s="1"/>
  <c r="C299" i="11"/>
  <c r="D299" i="11" s="1"/>
  <c r="F297" i="11"/>
  <c r="N297" i="11" s="1"/>
  <c r="V297" i="11" s="1"/>
  <c r="J297" i="11"/>
  <c r="R297" i="11" s="1"/>
  <c r="Z297" i="11" s="1"/>
  <c r="G297" i="11"/>
  <c r="O297" i="11" s="1"/>
  <c r="W297" i="11" s="1"/>
  <c r="K297" i="11"/>
  <c r="H297" i="11"/>
  <c r="P297" i="11" s="1"/>
  <c r="X297" i="11" s="1"/>
  <c r="L297" i="11"/>
  <c r="T297" i="11" s="1"/>
  <c r="E297" i="11"/>
  <c r="M297" i="11" s="1"/>
  <c r="U297" i="11" s="1"/>
  <c r="I297" i="11"/>
  <c r="Q297" i="11" s="1"/>
  <c r="Y297" i="11" s="1"/>
  <c r="AA296" i="11"/>
  <c r="S296" i="11"/>
  <c r="B296" i="11" s="1"/>
  <c r="H336" i="12" l="1"/>
  <c r="P336" i="12" s="1"/>
  <c r="X336" i="12" s="1"/>
  <c r="F336" i="12"/>
  <c r="N336" i="12" s="1"/>
  <c r="V336" i="12" s="1"/>
  <c r="K336" i="12"/>
  <c r="I336" i="12"/>
  <c r="Q336" i="12" s="1"/>
  <c r="Y336" i="12" s="1"/>
  <c r="E336" i="12"/>
  <c r="M336" i="12" s="1"/>
  <c r="U336" i="12" s="1"/>
  <c r="J336" i="12"/>
  <c r="R336" i="12" s="1"/>
  <c r="Z336" i="12" s="1"/>
  <c r="G336" i="12"/>
  <c r="O336" i="12" s="1"/>
  <c r="W336" i="12" s="1"/>
  <c r="L336" i="12"/>
  <c r="S335" i="12"/>
  <c r="B335" i="12" s="1"/>
  <c r="T335" i="12"/>
  <c r="AA335" i="12" s="1"/>
  <c r="C338" i="12"/>
  <c r="D337" i="12"/>
  <c r="S341" i="10"/>
  <c r="B341" i="10" s="1"/>
  <c r="AC342" i="10"/>
  <c r="AE342" i="10" s="1"/>
  <c r="L342" i="10" s="1"/>
  <c r="AD342" i="10"/>
  <c r="AF341" i="10"/>
  <c r="T341" i="10" s="1"/>
  <c r="AA341" i="10" s="1"/>
  <c r="C345" i="10"/>
  <c r="D344" i="10"/>
  <c r="AB343" i="10"/>
  <c r="E343" i="10"/>
  <c r="M343" i="10" s="1"/>
  <c r="U343" i="10" s="1"/>
  <c r="K343" i="10"/>
  <c r="J343" i="10"/>
  <c r="R343" i="10" s="1"/>
  <c r="Z343" i="10" s="1"/>
  <c r="F343" i="10"/>
  <c r="N343" i="10" s="1"/>
  <c r="V343" i="10" s="1"/>
  <c r="I343" i="10"/>
  <c r="Q343" i="10" s="1"/>
  <c r="Y343" i="10" s="1"/>
  <c r="G343" i="10"/>
  <c r="O343" i="10" s="1"/>
  <c r="W343" i="10" s="1"/>
  <c r="H343" i="10"/>
  <c r="P343" i="10" s="1"/>
  <c r="X343" i="10" s="1"/>
  <c r="S297" i="11"/>
  <c r="B297" i="11" s="1"/>
  <c r="AA297" i="11"/>
  <c r="C300" i="11"/>
  <c r="D300" i="11" s="1"/>
  <c r="H298" i="11"/>
  <c r="P298" i="11" s="1"/>
  <c r="X298" i="11" s="1"/>
  <c r="L298" i="11"/>
  <c r="T298" i="11" s="1"/>
  <c r="E298" i="11"/>
  <c r="M298" i="11" s="1"/>
  <c r="U298" i="11" s="1"/>
  <c r="I298" i="11"/>
  <c r="Q298" i="11" s="1"/>
  <c r="Y298" i="11" s="1"/>
  <c r="F298" i="11"/>
  <c r="N298" i="11" s="1"/>
  <c r="V298" i="11" s="1"/>
  <c r="J298" i="11"/>
  <c r="R298" i="11" s="1"/>
  <c r="Z298" i="11" s="1"/>
  <c r="G298" i="11"/>
  <c r="O298" i="11" s="1"/>
  <c r="W298" i="11" s="1"/>
  <c r="K298" i="11"/>
  <c r="AF342" i="10" l="1"/>
  <c r="T342" i="10" s="1"/>
  <c r="AA342" i="10" s="1"/>
  <c r="T336" i="12"/>
  <c r="AA336" i="12" s="1"/>
  <c r="S336" i="12"/>
  <c r="B336" i="12" s="1"/>
  <c r="F337" i="12"/>
  <c r="N337" i="12" s="1"/>
  <c r="V337" i="12" s="1"/>
  <c r="I337" i="12"/>
  <c r="Q337" i="12" s="1"/>
  <c r="Y337" i="12" s="1"/>
  <c r="G337" i="12"/>
  <c r="O337" i="12" s="1"/>
  <c r="W337" i="12" s="1"/>
  <c r="K337" i="12"/>
  <c r="H337" i="12"/>
  <c r="P337" i="12" s="1"/>
  <c r="X337" i="12" s="1"/>
  <c r="J337" i="12"/>
  <c r="R337" i="12" s="1"/>
  <c r="Z337" i="12" s="1"/>
  <c r="E337" i="12"/>
  <c r="M337" i="12" s="1"/>
  <c r="U337" i="12" s="1"/>
  <c r="L337" i="12"/>
  <c r="C339" i="12"/>
  <c r="D338" i="12"/>
  <c r="C346" i="10"/>
  <c r="D345" i="10"/>
  <c r="AB344" i="10"/>
  <c r="K344" i="10"/>
  <c r="E344" i="10"/>
  <c r="M344" i="10" s="1"/>
  <c r="U344" i="10" s="1"/>
  <c r="J344" i="10"/>
  <c r="R344" i="10" s="1"/>
  <c r="Z344" i="10" s="1"/>
  <c r="F344" i="10"/>
  <c r="N344" i="10" s="1"/>
  <c r="V344" i="10" s="1"/>
  <c r="I344" i="10"/>
  <c r="Q344" i="10" s="1"/>
  <c r="Y344" i="10" s="1"/>
  <c r="G344" i="10"/>
  <c r="O344" i="10" s="1"/>
  <c r="W344" i="10" s="1"/>
  <c r="H344" i="10"/>
  <c r="P344" i="10" s="1"/>
  <c r="X344" i="10" s="1"/>
  <c r="S342" i="10"/>
  <c r="B342" i="10" s="1"/>
  <c r="AD343" i="10"/>
  <c r="AC343" i="10"/>
  <c r="AE343" i="10" s="1"/>
  <c r="L343" i="10" s="1"/>
  <c r="C301" i="11"/>
  <c r="D301" i="11" s="1"/>
  <c r="F299" i="11"/>
  <c r="N299" i="11" s="1"/>
  <c r="V299" i="11" s="1"/>
  <c r="J299" i="11"/>
  <c r="R299" i="11" s="1"/>
  <c r="Z299" i="11" s="1"/>
  <c r="G299" i="11"/>
  <c r="O299" i="11" s="1"/>
  <c r="W299" i="11" s="1"/>
  <c r="K299" i="11"/>
  <c r="H299" i="11"/>
  <c r="P299" i="11" s="1"/>
  <c r="X299" i="11" s="1"/>
  <c r="L299" i="11"/>
  <c r="T299" i="11" s="1"/>
  <c r="E299" i="11"/>
  <c r="M299" i="11" s="1"/>
  <c r="U299" i="11" s="1"/>
  <c r="I299" i="11"/>
  <c r="Q299" i="11" s="1"/>
  <c r="Y299" i="11" s="1"/>
  <c r="AA298" i="11"/>
  <c r="S298" i="11"/>
  <c r="B298" i="11" s="1"/>
  <c r="AF343" i="10" l="1"/>
  <c r="T343" i="10" s="1"/>
  <c r="AA343" i="10" s="1"/>
  <c r="J338" i="12"/>
  <c r="R338" i="12" s="1"/>
  <c r="Z338" i="12" s="1"/>
  <c r="E338" i="12"/>
  <c r="M338" i="12" s="1"/>
  <c r="U338" i="12" s="1"/>
  <c r="G338" i="12"/>
  <c r="O338" i="12" s="1"/>
  <c r="W338" i="12" s="1"/>
  <c r="I338" i="12"/>
  <c r="Q338" i="12" s="1"/>
  <c r="Y338" i="12" s="1"/>
  <c r="F338" i="12"/>
  <c r="N338" i="12" s="1"/>
  <c r="V338" i="12" s="1"/>
  <c r="K338" i="12"/>
  <c r="H338" i="12"/>
  <c r="P338" i="12" s="1"/>
  <c r="X338" i="12" s="1"/>
  <c r="L338" i="12"/>
  <c r="C340" i="12"/>
  <c r="D339" i="12"/>
  <c r="T337" i="12"/>
  <c r="AA337" i="12" s="1"/>
  <c r="S337" i="12"/>
  <c r="B337" i="12" s="1"/>
  <c r="S343" i="10"/>
  <c r="B343" i="10" s="1"/>
  <c r="AD344" i="10"/>
  <c r="AC344" i="10"/>
  <c r="AE344" i="10" s="1"/>
  <c r="L344" i="10" s="1"/>
  <c r="AB345" i="10"/>
  <c r="E345" i="10"/>
  <c r="M345" i="10" s="1"/>
  <c r="U345" i="10" s="1"/>
  <c r="K345" i="10"/>
  <c r="F345" i="10"/>
  <c r="N345" i="10" s="1"/>
  <c r="V345" i="10" s="1"/>
  <c r="J345" i="10"/>
  <c r="R345" i="10" s="1"/>
  <c r="Z345" i="10" s="1"/>
  <c r="G345" i="10"/>
  <c r="O345" i="10" s="1"/>
  <c r="W345" i="10" s="1"/>
  <c r="I345" i="10"/>
  <c r="Q345" i="10" s="1"/>
  <c r="Y345" i="10" s="1"/>
  <c r="H345" i="10"/>
  <c r="P345" i="10" s="1"/>
  <c r="X345" i="10" s="1"/>
  <c r="C347" i="10"/>
  <c r="D346" i="10"/>
  <c r="S299" i="11"/>
  <c r="B299" i="11" s="1"/>
  <c r="AA299" i="11"/>
  <c r="C302" i="11"/>
  <c r="D302" i="11" s="1"/>
  <c r="H300" i="11"/>
  <c r="P300" i="11" s="1"/>
  <c r="X300" i="11" s="1"/>
  <c r="L300" i="11"/>
  <c r="T300" i="11" s="1"/>
  <c r="E300" i="11"/>
  <c r="M300" i="11" s="1"/>
  <c r="U300" i="11" s="1"/>
  <c r="I300" i="11"/>
  <c r="Q300" i="11" s="1"/>
  <c r="Y300" i="11" s="1"/>
  <c r="F300" i="11"/>
  <c r="N300" i="11" s="1"/>
  <c r="V300" i="11" s="1"/>
  <c r="J300" i="11"/>
  <c r="R300" i="11" s="1"/>
  <c r="Z300" i="11" s="1"/>
  <c r="G300" i="11"/>
  <c r="O300" i="11" s="1"/>
  <c r="W300" i="11" s="1"/>
  <c r="K300" i="11"/>
  <c r="J339" i="12" l="1"/>
  <c r="R339" i="12" s="1"/>
  <c r="Z339" i="12" s="1"/>
  <c r="H339" i="12"/>
  <c r="P339" i="12" s="1"/>
  <c r="X339" i="12" s="1"/>
  <c r="E339" i="12"/>
  <c r="M339" i="12" s="1"/>
  <c r="U339" i="12" s="1"/>
  <c r="K339" i="12"/>
  <c r="G339" i="12"/>
  <c r="O339" i="12" s="1"/>
  <c r="W339" i="12" s="1"/>
  <c r="I339" i="12"/>
  <c r="Q339" i="12" s="1"/>
  <c r="Y339" i="12" s="1"/>
  <c r="F339" i="12"/>
  <c r="N339" i="12" s="1"/>
  <c r="V339" i="12" s="1"/>
  <c r="L339" i="12"/>
  <c r="T338" i="12"/>
  <c r="AA338" i="12" s="1"/>
  <c r="S338" i="12"/>
  <c r="B338" i="12" s="1"/>
  <c r="C341" i="12"/>
  <c r="D340" i="12"/>
  <c r="AD345" i="10"/>
  <c r="AC345" i="10"/>
  <c r="AE345" i="10" s="1"/>
  <c r="L345" i="10" s="1"/>
  <c r="AB346" i="10"/>
  <c r="K346" i="10"/>
  <c r="E346" i="10"/>
  <c r="M346" i="10" s="1"/>
  <c r="U346" i="10" s="1"/>
  <c r="J346" i="10"/>
  <c r="R346" i="10" s="1"/>
  <c r="Z346" i="10" s="1"/>
  <c r="F346" i="10"/>
  <c r="N346" i="10" s="1"/>
  <c r="V346" i="10" s="1"/>
  <c r="I346" i="10"/>
  <c r="Q346" i="10" s="1"/>
  <c r="Y346" i="10" s="1"/>
  <c r="G346" i="10"/>
  <c r="O346" i="10" s="1"/>
  <c r="W346" i="10" s="1"/>
  <c r="H346" i="10"/>
  <c r="P346" i="10" s="1"/>
  <c r="X346" i="10" s="1"/>
  <c r="S344" i="10"/>
  <c r="B344" i="10" s="1"/>
  <c r="AF344" i="10"/>
  <c r="T344" i="10" s="1"/>
  <c r="AA344" i="10" s="1"/>
  <c r="C348" i="10"/>
  <c r="D347" i="10"/>
  <c r="C303" i="11"/>
  <c r="D303" i="11" s="1"/>
  <c r="F301" i="11"/>
  <c r="N301" i="11" s="1"/>
  <c r="V301" i="11" s="1"/>
  <c r="J301" i="11"/>
  <c r="R301" i="11" s="1"/>
  <c r="Z301" i="11" s="1"/>
  <c r="G301" i="11"/>
  <c r="O301" i="11" s="1"/>
  <c r="W301" i="11" s="1"/>
  <c r="K301" i="11"/>
  <c r="H301" i="11"/>
  <c r="P301" i="11" s="1"/>
  <c r="X301" i="11" s="1"/>
  <c r="L301" i="11"/>
  <c r="T301" i="11" s="1"/>
  <c r="I301" i="11"/>
  <c r="Q301" i="11" s="1"/>
  <c r="Y301" i="11" s="1"/>
  <c r="E301" i="11"/>
  <c r="M301" i="11" s="1"/>
  <c r="U301" i="11" s="1"/>
  <c r="AA300" i="11"/>
  <c r="S300" i="11"/>
  <c r="B300" i="11" s="1"/>
  <c r="H340" i="12" l="1"/>
  <c r="P340" i="12" s="1"/>
  <c r="X340" i="12" s="1"/>
  <c r="F340" i="12"/>
  <c r="N340" i="12" s="1"/>
  <c r="V340" i="12" s="1"/>
  <c r="K340" i="12"/>
  <c r="E340" i="12"/>
  <c r="M340" i="12" s="1"/>
  <c r="U340" i="12" s="1"/>
  <c r="J340" i="12"/>
  <c r="R340" i="12" s="1"/>
  <c r="Z340" i="12" s="1"/>
  <c r="G340" i="12"/>
  <c r="O340" i="12" s="1"/>
  <c r="W340" i="12" s="1"/>
  <c r="I340" i="12"/>
  <c r="Q340" i="12" s="1"/>
  <c r="Y340" i="12" s="1"/>
  <c r="L340" i="12"/>
  <c r="S339" i="12"/>
  <c r="B339" i="12" s="1"/>
  <c r="T339" i="12"/>
  <c r="AA339" i="12" s="1"/>
  <c r="C342" i="12"/>
  <c r="D341" i="12"/>
  <c r="AB347" i="10"/>
  <c r="E347" i="10"/>
  <c r="M347" i="10" s="1"/>
  <c r="U347" i="10" s="1"/>
  <c r="K347" i="10"/>
  <c r="F347" i="10"/>
  <c r="N347" i="10" s="1"/>
  <c r="V347" i="10" s="1"/>
  <c r="J347" i="10"/>
  <c r="R347" i="10" s="1"/>
  <c r="Z347" i="10" s="1"/>
  <c r="I347" i="10"/>
  <c r="Q347" i="10" s="1"/>
  <c r="Y347" i="10" s="1"/>
  <c r="G347" i="10"/>
  <c r="O347" i="10" s="1"/>
  <c r="W347" i="10" s="1"/>
  <c r="H347" i="10"/>
  <c r="P347" i="10" s="1"/>
  <c r="X347" i="10" s="1"/>
  <c r="C349" i="10"/>
  <c r="D348" i="10"/>
  <c r="AD346" i="10"/>
  <c r="AC346" i="10"/>
  <c r="AE346" i="10" s="1"/>
  <c r="L346" i="10" s="1"/>
  <c r="S345" i="10"/>
  <c r="B345" i="10" s="1"/>
  <c r="AF345" i="10"/>
  <c r="T345" i="10" s="1"/>
  <c r="AA345" i="10" s="1"/>
  <c r="S301" i="11"/>
  <c r="B301" i="11" s="1"/>
  <c r="AA301" i="11"/>
  <c r="C304" i="11"/>
  <c r="D304" i="11" s="1"/>
  <c r="H302" i="11"/>
  <c r="P302" i="11" s="1"/>
  <c r="X302" i="11" s="1"/>
  <c r="L302" i="11"/>
  <c r="T302" i="11" s="1"/>
  <c r="E302" i="11"/>
  <c r="M302" i="11" s="1"/>
  <c r="U302" i="11" s="1"/>
  <c r="I302" i="11"/>
  <c r="Q302" i="11" s="1"/>
  <c r="Y302" i="11" s="1"/>
  <c r="F302" i="11"/>
  <c r="N302" i="11" s="1"/>
  <c r="V302" i="11" s="1"/>
  <c r="J302" i="11"/>
  <c r="R302" i="11" s="1"/>
  <c r="Z302" i="11" s="1"/>
  <c r="G302" i="11"/>
  <c r="O302" i="11" s="1"/>
  <c r="W302" i="11" s="1"/>
  <c r="K302" i="11"/>
  <c r="AF346" i="10" l="1"/>
  <c r="T346" i="10" s="1"/>
  <c r="AA346" i="10" s="1"/>
  <c r="T340" i="12"/>
  <c r="AA340" i="12" s="1"/>
  <c r="S340" i="12"/>
  <c r="B340" i="12" s="1"/>
  <c r="F341" i="12"/>
  <c r="N341" i="12" s="1"/>
  <c r="V341" i="12" s="1"/>
  <c r="G341" i="12"/>
  <c r="O341" i="12" s="1"/>
  <c r="W341" i="12" s="1"/>
  <c r="K341" i="12"/>
  <c r="I341" i="12"/>
  <c r="Q341" i="12" s="1"/>
  <c r="Y341" i="12" s="1"/>
  <c r="H341" i="12"/>
  <c r="P341" i="12" s="1"/>
  <c r="X341" i="12" s="1"/>
  <c r="E341" i="12"/>
  <c r="M341" i="12" s="1"/>
  <c r="U341" i="12" s="1"/>
  <c r="J341" i="12"/>
  <c r="R341" i="12" s="1"/>
  <c r="Z341" i="12" s="1"/>
  <c r="L341" i="12"/>
  <c r="C343" i="12"/>
  <c r="D342" i="12"/>
  <c r="AB348" i="10"/>
  <c r="E348" i="10"/>
  <c r="M348" i="10" s="1"/>
  <c r="U348" i="10" s="1"/>
  <c r="K348" i="10"/>
  <c r="F348" i="10"/>
  <c r="N348" i="10" s="1"/>
  <c r="V348" i="10" s="1"/>
  <c r="J348" i="10"/>
  <c r="R348" i="10" s="1"/>
  <c r="Z348" i="10" s="1"/>
  <c r="I348" i="10"/>
  <c r="Q348" i="10" s="1"/>
  <c r="Y348" i="10" s="1"/>
  <c r="G348" i="10"/>
  <c r="O348" i="10" s="1"/>
  <c r="W348" i="10" s="1"/>
  <c r="H348" i="10"/>
  <c r="P348" i="10" s="1"/>
  <c r="X348" i="10" s="1"/>
  <c r="S346" i="10"/>
  <c r="B346" i="10" s="1"/>
  <c r="C350" i="10"/>
  <c r="D349" i="10"/>
  <c r="AC347" i="10"/>
  <c r="AE347" i="10" s="1"/>
  <c r="L347" i="10" s="1"/>
  <c r="AD347" i="10"/>
  <c r="C305" i="11"/>
  <c r="D305" i="11" s="1"/>
  <c r="F303" i="11"/>
  <c r="N303" i="11" s="1"/>
  <c r="V303" i="11" s="1"/>
  <c r="J303" i="11"/>
  <c r="R303" i="11" s="1"/>
  <c r="Z303" i="11" s="1"/>
  <c r="G303" i="11"/>
  <c r="O303" i="11" s="1"/>
  <c r="W303" i="11" s="1"/>
  <c r="K303" i="11"/>
  <c r="H303" i="11"/>
  <c r="P303" i="11" s="1"/>
  <c r="X303" i="11" s="1"/>
  <c r="L303" i="11"/>
  <c r="T303" i="11" s="1"/>
  <c r="E303" i="11"/>
  <c r="M303" i="11" s="1"/>
  <c r="U303" i="11" s="1"/>
  <c r="I303" i="11"/>
  <c r="Q303" i="11" s="1"/>
  <c r="Y303" i="11" s="1"/>
  <c r="AA302" i="11"/>
  <c r="S302" i="11"/>
  <c r="B302" i="11" s="1"/>
  <c r="AF347" i="10" l="1"/>
  <c r="C344" i="12"/>
  <c r="D343" i="12"/>
  <c r="J342" i="12"/>
  <c r="R342" i="12" s="1"/>
  <c r="Z342" i="12" s="1"/>
  <c r="G342" i="12"/>
  <c r="O342" i="12" s="1"/>
  <c r="W342" i="12" s="1"/>
  <c r="E342" i="12"/>
  <c r="M342" i="12" s="1"/>
  <c r="U342" i="12" s="1"/>
  <c r="K342" i="12"/>
  <c r="H342" i="12"/>
  <c r="P342" i="12" s="1"/>
  <c r="X342" i="12" s="1"/>
  <c r="I342" i="12"/>
  <c r="Q342" i="12" s="1"/>
  <c r="Y342" i="12" s="1"/>
  <c r="F342" i="12"/>
  <c r="N342" i="12" s="1"/>
  <c r="V342" i="12" s="1"/>
  <c r="L342" i="12"/>
  <c r="T341" i="12"/>
  <c r="AA341" i="12" s="1"/>
  <c r="S341" i="12"/>
  <c r="B341" i="12" s="1"/>
  <c r="C351" i="10"/>
  <c r="D350" i="10"/>
  <c r="AB349" i="10"/>
  <c r="E349" i="10"/>
  <c r="M349" i="10" s="1"/>
  <c r="U349" i="10" s="1"/>
  <c r="K349" i="10"/>
  <c r="J349" i="10"/>
  <c r="R349" i="10" s="1"/>
  <c r="Z349" i="10" s="1"/>
  <c r="F349" i="10"/>
  <c r="N349" i="10" s="1"/>
  <c r="V349" i="10" s="1"/>
  <c r="I349" i="10"/>
  <c r="Q349" i="10" s="1"/>
  <c r="Y349" i="10" s="1"/>
  <c r="G349" i="10"/>
  <c r="O349" i="10" s="1"/>
  <c r="W349" i="10" s="1"/>
  <c r="H349" i="10"/>
  <c r="P349" i="10" s="1"/>
  <c r="X349" i="10" s="1"/>
  <c r="T347" i="10"/>
  <c r="AA347" i="10" s="1"/>
  <c r="S347" i="10"/>
  <c r="B347" i="10" s="1"/>
  <c r="AD348" i="10"/>
  <c r="AC348" i="10"/>
  <c r="AE348" i="10" s="1"/>
  <c r="L348" i="10" s="1"/>
  <c r="S303" i="11"/>
  <c r="B303" i="11" s="1"/>
  <c r="AA303" i="11"/>
  <c r="C306" i="11"/>
  <c r="D306" i="11" s="1"/>
  <c r="H304" i="11"/>
  <c r="P304" i="11" s="1"/>
  <c r="X304" i="11" s="1"/>
  <c r="L304" i="11"/>
  <c r="T304" i="11" s="1"/>
  <c r="E304" i="11"/>
  <c r="M304" i="11" s="1"/>
  <c r="U304" i="11" s="1"/>
  <c r="I304" i="11"/>
  <c r="Q304" i="11" s="1"/>
  <c r="Y304" i="11" s="1"/>
  <c r="F304" i="11"/>
  <c r="N304" i="11" s="1"/>
  <c r="V304" i="11" s="1"/>
  <c r="J304" i="11"/>
  <c r="R304" i="11" s="1"/>
  <c r="Z304" i="11" s="1"/>
  <c r="K304" i="11"/>
  <c r="G304" i="11"/>
  <c r="O304" i="11" s="1"/>
  <c r="W304" i="11" s="1"/>
  <c r="T342" i="12" l="1"/>
  <c r="AA342" i="12" s="1"/>
  <c r="S342" i="12"/>
  <c r="B342" i="12" s="1"/>
  <c r="J343" i="12"/>
  <c r="R343" i="12" s="1"/>
  <c r="Z343" i="12" s="1"/>
  <c r="H343" i="12"/>
  <c r="P343" i="12" s="1"/>
  <c r="X343" i="12" s="1"/>
  <c r="G343" i="12"/>
  <c r="O343" i="12" s="1"/>
  <c r="W343" i="12" s="1"/>
  <c r="K343" i="12"/>
  <c r="F343" i="12"/>
  <c r="N343" i="12" s="1"/>
  <c r="V343" i="12" s="1"/>
  <c r="I343" i="12"/>
  <c r="Q343" i="12" s="1"/>
  <c r="Y343" i="12" s="1"/>
  <c r="E343" i="12"/>
  <c r="M343" i="12" s="1"/>
  <c r="U343" i="12" s="1"/>
  <c r="L343" i="12"/>
  <c r="C345" i="12"/>
  <c r="D344" i="12"/>
  <c r="S348" i="10"/>
  <c r="B348" i="10" s="1"/>
  <c r="AD349" i="10"/>
  <c r="AC349" i="10"/>
  <c r="AE349" i="10" s="1"/>
  <c r="L349" i="10" s="1"/>
  <c r="AB350" i="10"/>
  <c r="K350" i="10"/>
  <c r="E350" i="10"/>
  <c r="M350" i="10" s="1"/>
  <c r="U350" i="10" s="1"/>
  <c r="F350" i="10"/>
  <c r="N350" i="10" s="1"/>
  <c r="V350" i="10" s="1"/>
  <c r="J350" i="10"/>
  <c r="R350" i="10" s="1"/>
  <c r="Z350" i="10" s="1"/>
  <c r="I350" i="10"/>
  <c r="Q350" i="10" s="1"/>
  <c r="Y350" i="10" s="1"/>
  <c r="G350" i="10"/>
  <c r="O350" i="10" s="1"/>
  <c r="W350" i="10" s="1"/>
  <c r="H350" i="10"/>
  <c r="P350" i="10" s="1"/>
  <c r="X350" i="10" s="1"/>
  <c r="AF348" i="10"/>
  <c r="T348" i="10" s="1"/>
  <c r="AA348" i="10" s="1"/>
  <c r="C352" i="10"/>
  <c r="D351" i="10"/>
  <c r="C307" i="11"/>
  <c r="D307" i="11" s="1"/>
  <c r="F305" i="11"/>
  <c r="N305" i="11" s="1"/>
  <c r="V305" i="11" s="1"/>
  <c r="J305" i="11"/>
  <c r="R305" i="11" s="1"/>
  <c r="Z305" i="11" s="1"/>
  <c r="G305" i="11"/>
  <c r="O305" i="11" s="1"/>
  <c r="W305" i="11" s="1"/>
  <c r="K305" i="11"/>
  <c r="H305" i="11"/>
  <c r="P305" i="11" s="1"/>
  <c r="X305" i="11" s="1"/>
  <c r="L305" i="11"/>
  <c r="T305" i="11" s="1"/>
  <c r="E305" i="11"/>
  <c r="M305" i="11" s="1"/>
  <c r="U305" i="11" s="1"/>
  <c r="I305" i="11"/>
  <c r="Q305" i="11" s="1"/>
  <c r="Y305" i="11" s="1"/>
  <c r="AA304" i="11"/>
  <c r="S304" i="11"/>
  <c r="B304" i="11" s="1"/>
  <c r="C346" i="12" l="1"/>
  <c r="D345" i="12"/>
  <c r="S343" i="12"/>
  <c r="B343" i="12" s="1"/>
  <c r="T343" i="12"/>
  <c r="AA343" i="12" s="1"/>
  <c r="H344" i="12"/>
  <c r="P344" i="12" s="1"/>
  <c r="X344" i="12" s="1"/>
  <c r="F344" i="12"/>
  <c r="N344" i="12" s="1"/>
  <c r="V344" i="12" s="1"/>
  <c r="I344" i="12"/>
  <c r="Q344" i="12" s="1"/>
  <c r="Y344" i="12" s="1"/>
  <c r="E344" i="12"/>
  <c r="M344" i="12" s="1"/>
  <c r="U344" i="12" s="1"/>
  <c r="K344" i="12"/>
  <c r="J344" i="12"/>
  <c r="R344" i="12" s="1"/>
  <c r="Z344" i="12" s="1"/>
  <c r="G344" i="12"/>
  <c r="O344" i="12" s="1"/>
  <c r="W344" i="12" s="1"/>
  <c r="L344" i="12"/>
  <c r="AB351" i="10"/>
  <c r="E351" i="10"/>
  <c r="M351" i="10" s="1"/>
  <c r="U351" i="10" s="1"/>
  <c r="K351" i="10"/>
  <c r="J351" i="10"/>
  <c r="R351" i="10" s="1"/>
  <c r="Z351" i="10" s="1"/>
  <c r="F351" i="10"/>
  <c r="N351" i="10" s="1"/>
  <c r="V351" i="10" s="1"/>
  <c r="I351" i="10"/>
  <c r="Q351" i="10" s="1"/>
  <c r="Y351" i="10" s="1"/>
  <c r="G351" i="10"/>
  <c r="O351" i="10" s="1"/>
  <c r="W351" i="10" s="1"/>
  <c r="H351" i="10"/>
  <c r="P351" i="10" s="1"/>
  <c r="X351" i="10" s="1"/>
  <c r="C353" i="10"/>
  <c r="D352" i="10"/>
  <c r="S349" i="10"/>
  <c r="B349" i="10" s="1"/>
  <c r="AC350" i="10"/>
  <c r="AE350" i="10" s="1"/>
  <c r="L350" i="10" s="1"/>
  <c r="AD350" i="10"/>
  <c r="AF349" i="10"/>
  <c r="T349" i="10" s="1"/>
  <c r="AA349" i="10" s="1"/>
  <c r="S305" i="11"/>
  <c r="B305" i="11" s="1"/>
  <c r="AA305" i="11"/>
  <c r="C308" i="11"/>
  <c r="D308" i="11" s="1"/>
  <c r="H306" i="11"/>
  <c r="P306" i="11" s="1"/>
  <c r="X306" i="11" s="1"/>
  <c r="L306" i="11"/>
  <c r="T306" i="11" s="1"/>
  <c r="E306" i="11"/>
  <c r="M306" i="11" s="1"/>
  <c r="U306" i="11" s="1"/>
  <c r="I306" i="11"/>
  <c r="Q306" i="11" s="1"/>
  <c r="Y306" i="11" s="1"/>
  <c r="F306" i="11"/>
  <c r="N306" i="11" s="1"/>
  <c r="V306" i="11" s="1"/>
  <c r="J306" i="11"/>
  <c r="R306" i="11" s="1"/>
  <c r="Z306" i="11" s="1"/>
  <c r="G306" i="11"/>
  <c r="O306" i="11" s="1"/>
  <c r="W306" i="11" s="1"/>
  <c r="K306" i="11"/>
  <c r="AF350" i="10" l="1"/>
  <c r="T350" i="10" s="1"/>
  <c r="AA350" i="10" s="1"/>
  <c r="F345" i="12"/>
  <c r="N345" i="12" s="1"/>
  <c r="V345" i="12" s="1"/>
  <c r="I345" i="12"/>
  <c r="Q345" i="12" s="1"/>
  <c r="Y345" i="12" s="1"/>
  <c r="K345" i="12"/>
  <c r="J345" i="12"/>
  <c r="R345" i="12" s="1"/>
  <c r="Z345" i="12" s="1"/>
  <c r="G345" i="12"/>
  <c r="O345" i="12" s="1"/>
  <c r="W345" i="12" s="1"/>
  <c r="E345" i="12"/>
  <c r="M345" i="12" s="1"/>
  <c r="U345" i="12" s="1"/>
  <c r="H345" i="12"/>
  <c r="P345" i="12" s="1"/>
  <c r="X345" i="12" s="1"/>
  <c r="L345" i="12"/>
  <c r="S344" i="12"/>
  <c r="B344" i="12" s="1"/>
  <c r="T344" i="12"/>
  <c r="AA344" i="12" s="1"/>
  <c r="C347" i="12"/>
  <c r="D346" i="12"/>
  <c r="AB352" i="10"/>
  <c r="E352" i="10"/>
  <c r="M352" i="10" s="1"/>
  <c r="U352" i="10" s="1"/>
  <c r="K352" i="10"/>
  <c r="F352" i="10"/>
  <c r="N352" i="10" s="1"/>
  <c r="V352" i="10" s="1"/>
  <c r="J352" i="10"/>
  <c r="R352" i="10" s="1"/>
  <c r="Z352" i="10" s="1"/>
  <c r="I352" i="10"/>
  <c r="Q352" i="10" s="1"/>
  <c r="Y352" i="10" s="1"/>
  <c r="G352" i="10"/>
  <c r="O352" i="10" s="1"/>
  <c r="W352" i="10" s="1"/>
  <c r="H352" i="10"/>
  <c r="P352" i="10" s="1"/>
  <c r="X352" i="10" s="1"/>
  <c r="C354" i="10"/>
  <c r="D353" i="10"/>
  <c r="S350" i="10"/>
  <c r="B350" i="10" s="1"/>
  <c r="AD351" i="10"/>
  <c r="AC351" i="10"/>
  <c r="AE351" i="10" s="1"/>
  <c r="L351" i="10" s="1"/>
  <c r="C309" i="11"/>
  <c r="D309" i="11" s="1"/>
  <c r="F307" i="11"/>
  <c r="N307" i="11" s="1"/>
  <c r="V307" i="11" s="1"/>
  <c r="J307" i="11"/>
  <c r="R307" i="11" s="1"/>
  <c r="Z307" i="11" s="1"/>
  <c r="G307" i="11"/>
  <c r="O307" i="11" s="1"/>
  <c r="W307" i="11" s="1"/>
  <c r="K307" i="11"/>
  <c r="H307" i="11"/>
  <c r="P307" i="11" s="1"/>
  <c r="X307" i="11" s="1"/>
  <c r="L307" i="11"/>
  <c r="T307" i="11" s="1"/>
  <c r="E307" i="11"/>
  <c r="M307" i="11" s="1"/>
  <c r="U307" i="11" s="1"/>
  <c r="I307" i="11"/>
  <c r="Q307" i="11" s="1"/>
  <c r="Y307" i="11" s="1"/>
  <c r="AA306" i="11"/>
  <c r="S306" i="11"/>
  <c r="B306" i="11" s="1"/>
  <c r="T345" i="12" l="1"/>
  <c r="AA345" i="12" s="1"/>
  <c r="S345" i="12"/>
  <c r="B345" i="12" s="1"/>
  <c r="J346" i="12"/>
  <c r="R346" i="12" s="1"/>
  <c r="Z346" i="12" s="1"/>
  <c r="E346" i="12"/>
  <c r="M346" i="12" s="1"/>
  <c r="U346" i="12" s="1"/>
  <c r="I346" i="12"/>
  <c r="Q346" i="12" s="1"/>
  <c r="Y346" i="12" s="1"/>
  <c r="G346" i="12"/>
  <c r="O346" i="12" s="1"/>
  <c r="W346" i="12" s="1"/>
  <c r="K346" i="12"/>
  <c r="F346" i="12"/>
  <c r="N346" i="12" s="1"/>
  <c r="V346" i="12" s="1"/>
  <c r="H346" i="12"/>
  <c r="P346" i="12" s="1"/>
  <c r="X346" i="12" s="1"/>
  <c r="L346" i="12"/>
  <c r="C348" i="12"/>
  <c r="D347" i="12"/>
  <c r="S351" i="10"/>
  <c r="B351" i="10" s="1"/>
  <c r="AF351" i="10"/>
  <c r="T351" i="10" s="1"/>
  <c r="AA351" i="10" s="1"/>
  <c r="C355" i="10"/>
  <c r="D354" i="10"/>
  <c r="AB353" i="10"/>
  <c r="E353" i="10"/>
  <c r="M353" i="10" s="1"/>
  <c r="U353" i="10" s="1"/>
  <c r="K353" i="10"/>
  <c r="J353" i="10"/>
  <c r="R353" i="10" s="1"/>
  <c r="Z353" i="10" s="1"/>
  <c r="F353" i="10"/>
  <c r="N353" i="10" s="1"/>
  <c r="V353" i="10" s="1"/>
  <c r="I353" i="10"/>
  <c r="Q353" i="10" s="1"/>
  <c r="Y353" i="10" s="1"/>
  <c r="G353" i="10"/>
  <c r="O353" i="10" s="1"/>
  <c r="W353" i="10" s="1"/>
  <c r="H353" i="10"/>
  <c r="P353" i="10" s="1"/>
  <c r="X353" i="10" s="1"/>
  <c r="AD352" i="10"/>
  <c r="AC352" i="10"/>
  <c r="AE352" i="10" s="1"/>
  <c r="L352" i="10" s="1"/>
  <c r="S307" i="11"/>
  <c r="B307" i="11" s="1"/>
  <c r="AA307" i="11"/>
  <c r="C310" i="11"/>
  <c r="D310" i="11" s="1"/>
  <c r="H308" i="11"/>
  <c r="P308" i="11" s="1"/>
  <c r="X308" i="11" s="1"/>
  <c r="L308" i="11"/>
  <c r="T308" i="11" s="1"/>
  <c r="F308" i="11"/>
  <c r="N308" i="11" s="1"/>
  <c r="V308" i="11" s="1"/>
  <c r="J308" i="11"/>
  <c r="R308" i="11" s="1"/>
  <c r="Z308" i="11" s="1"/>
  <c r="G308" i="11"/>
  <c r="O308" i="11" s="1"/>
  <c r="W308" i="11" s="1"/>
  <c r="I308" i="11"/>
  <c r="Q308" i="11" s="1"/>
  <c r="Y308" i="11" s="1"/>
  <c r="K308" i="11"/>
  <c r="E308" i="11"/>
  <c r="M308" i="11" s="1"/>
  <c r="U308" i="11" s="1"/>
  <c r="J347" i="12" l="1"/>
  <c r="R347" i="12" s="1"/>
  <c r="Z347" i="12" s="1"/>
  <c r="H347" i="12"/>
  <c r="P347" i="12" s="1"/>
  <c r="X347" i="12" s="1"/>
  <c r="K347" i="12"/>
  <c r="E347" i="12"/>
  <c r="M347" i="12" s="1"/>
  <c r="U347" i="12" s="1"/>
  <c r="I347" i="12"/>
  <c r="Q347" i="12" s="1"/>
  <c r="Y347" i="12" s="1"/>
  <c r="F347" i="12"/>
  <c r="N347" i="12" s="1"/>
  <c r="V347" i="12" s="1"/>
  <c r="G347" i="12"/>
  <c r="O347" i="12" s="1"/>
  <c r="W347" i="12" s="1"/>
  <c r="L347" i="12"/>
  <c r="C349" i="12"/>
  <c r="D348" i="12"/>
  <c r="T346" i="12"/>
  <c r="AA346" i="12" s="1"/>
  <c r="S346" i="12"/>
  <c r="B346" i="12" s="1"/>
  <c r="C356" i="10"/>
  <c r="D355" i="10"/>
  <c r="AF352" i="10"/>
  <c r="T352" i="10" s="1"/>
  <c r="AA352" i="10" s="1"/>
  <c r="S352" i="10"/>
  <c r="B352" i="10" s="1"/>
  <c r="AD353" i="10"/>
  <c r="AC353" i="10"/>
  <c r="AE353" i="10" s="1"/>
  <c r="L353" i="10" s="1"/>
  <c r="AB354" i="10"/>
  <c r="K354" i="10"/>
  <c r="E354" i="10"/>
  <c r="M354" i="10" s="1"/>
  <c r="U354" i="10" s="1"/>
  <c r="F354" i="10"/>
  <c r="N354" i="10" s="1"/>
  <c r="V354" i="10" s="1"/>
  <c r="J354" i="10"/>
  <c r="R354" i="10" s="1"/>
  <c r="Z354" i="10" s="1"/>
  <c r="I354" i="10"/>
  <c r="Q354" i="10" s="1"/>
  <c r="Y354" i="10" s="1"/>
  <c r="G354" i="10"/>
  <c r="O354" i="10" s="1"/>
  <c r="W354" i="10" s="1"/>
  <c r="H354" i="10"/>
  <c r="P354" i="10" s="1"/>
  <c r="X354" i="10" s="1"/>
  <c r="C311" i="11"/>
  <c r="D311" i="11" s="1"/>
  <c r="F309" i="11"/>
  <c r="N309" i="11" s="1"/>
  <c r="V309" i="11" s="1"/>
  <c r="J309" i="11"/>
  <c r="R309" i="11" s="1"/>
  <c r="Z309" i="11" s="1"/>
  <c r="E309" i="11"/>
  <c r="M309" i="11" s="1"/>
  <c r="U309" i="11" s="1"/>
  <c r="K309" i="11"/>
  <c r="G309" i="11"/>
  <c r="O309" i="11" s="1"/>
  <c r="W309" i="11" s="1"/>
  <c r="L309" i="11"/>
  <c r="T309" i="11" s="1"/>
  <c r="H309" i="11"/>
  <c r="P309" i="11" s="1"/>
  <c r="X309" i="11" s="1"/>
  <c r="I309" i="11"/>
  <c r="Q309" i="11" s="1"/>
  <c r="Y309" i="11" s="1"/>
  <c r="AA308" i="11"/>
  <c r="S308" i="11"/>
  <c r="B308" i="11" s="1"/>
  <c r="H348" i="12" l="1"/>
  <c r="P348" i="12" s="1"/>
  <c r="X348" i="12" s="1"/>
  <c r="F348" i="12"/>
  <c r="N348" i="12" s="1"/>
  <c r="V348" i="12" s="1"/>
  <c r="E348" i="12"/>
  <c r="M348" i="12" s="1"/>
  <c r="U348" i="12" s="1"/>
  <c r="K348" i="12"/>
  <c r="I348" i="12"/>
  <c r="Q348" i="12" s="1"/>
  <c r="Y348" i="12" s="1"/>
  <c r="J348" i="12"/>
  <c r="R348" i="12" s="1"/>
  <c r="Z348" i="12" s="1"/>
  <c r="G348" i="12"/>
  <c r="O348" i="12" s="1"/>
  <c r="W348" i="12" s="1"/>
  <c r="L348" i="12"/>
  <c r="S347" i="12"/>
  <c r="B347" i="12" s="1"/>
  <c r="T347" i="12"/>
  <c r="AA347" i="12" s="1"/>
  <c r="C350" i="12"/>
  <c r="D349" i="12"/>
  <c r="AD354" i="10"/>
  <c r="AC354" i="10"/>
  <c r="AE354" i="10" s="1"/>
  <c r="L354" i="10" s="1"/>
  <c r="S353" i="10"/>
  <c r="B353" i="10" s="1"/>
  <c r="AF353" i="10"/>
  <c r="T353" i="10" s="1"/>
  <c r="AA353" i="10" s="1"/>
  <c r="AB355" i="10"/>
  <c r="E355" i="10"/>
  <c r="M355" i="10" s="1"/>
  <c r="U355" i="10" s="1"/>
  <c r="K355" i="10"/>
  <c r="J355" i="10"/>
  <c r="R355" i="10" s="1"/>
  <c r="Z355" i="10" s="1"/>
  <c r="F355" i="10"/>
  <c r="N355" i="10" s="1"/>
  <c r="V355" i="10" s="1"/>
  <c r="I355" i="10"/>
  <c r="Q355" i="10" s="1"/>
  <c r="Y355" i="10" s="1"/>
  <c r="G355" i="10"/>
  <c r="O355" i="10" s="1"/>
  <c r="W355" i="10" s="1"/>
  <c r="H355" i="10"/>
  <c r="P355" i="10" s="1"/>
  <c r="X355" i="10" s="1"/>
  <c r="C357" i="10"/>
  <c r="D356" i="10"/>
  <c r="AA309" i="11"/>
  <c r="S309" i="11"/>
  <c r="B309" i="11" s="1"/>
  <c r="C312" i="11"/>
  <c r="D312" i="11" s="1"/>
  <c r="F310" i="11"/>
  <c r="N310" i="11" s="1"/>
  <c r="V310" i="11" s="1"/>
  <c r="J310" i="11"/>
  <c r="R310" i="11" s="1"/>
  <c r="Z310" i="11" s="1"/>
  <c r="G310" i="11"/>
  <c r="O310" i="11" s="1"/>
  <c r="W310" i="11" s="1"/>
  <c r="K310" i="11"/>
  <c r="H310" i="11"/>
  <c r="P310" i="11" s="1"/>
  <c r="X310" i="11" s="1"/>
  <c r="L310" i="11"/>
  <c r="T310" i="11" s="1"/>
  <c r="E310" i="11"/>
  <c r="M310" i="11" s="1"/>
  <c r="U310" i="11" s="1"/>
  <c r="I310" i="11"/>
  <c r="Q310" i="11" s="1"/>
  <c r="Y310" i="11" s="1"/>
  <c r="F349" i="12" l="1"/>
  <c r="N349" i="12" s="1"/>
  <c r="V349" i="12" s="1"/>
  <c r="K349" i="12"/>
  <c r="G349" i="12"/>
  <c r="O349" i="12" s="1"/>
  <c r="W349" i="12" s="1"/>
  <c r="I349" i="12"/>
  <c r="Q349" i="12" s="1"/>
  <c r="Y349" i="12" s="1"/>
  <c r="E349" i="12"/>
  <c r="M349" i="12" s="1"/>
  <c r="U349" i="12" s="1"/>
  <c r="J349" i="12"/>
  <c r="R349" i="12" s="1"/>
  <c r="Z349" i="12" s="1"/>
  <c r="H349" i="12"/>
  <c r="P349" i="12" s="1"/>
  <c r="X349" i="12" s="1"/>
  <c r="L349" i="12"/>
  <c r="S348" i="12"/>
  <c r="B348" i="12" s="1"/>
  <c r="T348" i="12"/>
  <c r="AA348" i="12" s="1"/>
  <c r="C351" i="12"/>
  <c r="D350" i="12"/>
  <c r="AC355" i="10"/>
  <c r="AE355" i="10" s="1"/>
  <c r="L355" i="10" s="1"/>
  <c r="AD355" i="10"/>
  <c r="AB356" i="10"/>
  <c r="E356" i="10"/>
  <c r="M356" i="10" s="1"/>
  <c r="U356" i="10" s="1"/>
  <c r="K356" i="10"/>
  <c r="F356" i="10"/>
  <c r="N356" i="10" s="1"/>
  <c r="V356" i="10" s="1"/>
  <c r="J356" i="10"/>
  <c r="R356" i="10" s="1"/>
  <c r="Z356" i="10" s="1"/>
  <c r="I356" i="10"/>
  <c r="Q356" i="10" s="1"/>
  <c r="Y356" i="10" s="1"/>
  <c r="G356" i="10"/>
  <c r="O356" i="10" s="1"/>
  <c r="W356" i="10" s="1"/>
  <c r="H356" i="10"/>
  <c r="P356" i="10" s="1"/>
  <c r="X356" i="10" s="1"/>
  <c r="C358" i="10"/>
  <c r="D357" i="10"/>
  <c r="S354" i="10"/>
  <c r="B354" i="10" s="1"/>
  <c r="AF354" i="10"/>
  <c r="T354" i="10" s="1"/>
  <c r="AA354" i="10" s="1"/>
  <c r="C313" i="11"/>
  <c r="D313" i="11" s="1"/>
  <c r="H311" i="11"/>
  <c r="P311" i="11" s="1"/>
  <c r="X311" i="11" s="1"/>
  <c r="L311" i="11"/>
  <c r="T311" i="11" s="1"/>
  <c r="E311" i="11"/>
  <c r="M311" i="11" s="1"/>
  <c r="U311" i="11" s="1"/>
  <c r="I311" i="11"/>
  <c r="Q311" i="11" s="1"/>
  <c r="Y311" i="11" s="1"/>
  <c r="F311" i="11"/>
  <c r="N311" i="11" s="1"/>
  <c r="V311" i="11" s="1"/>
  <c r="J311" i="11"/>
  <c r="R311" i="11" s="1"/>
  <c r="Z311" i="11" s="1"/>
  <c r="G311" i="11"/>
  <c r="O311" i="11" s="1"/>
  <c r="W311" i="11" s="1"/>
  <c r="K311" i="11"/>
  <c r="S310" i="11"/>
  <c r="B310" i="11" s="1"/>
  <c r="AA310" i="11"/>
  <c r="AF355" i="10" l="1"/>
  <c r="T355" i="10" s="1"/>
  <c r="AA355" i="10" s="1"/>
  <c r="C352" i="12"/>
  <c r="D351" i="12"/>
  <c r="T349" i="12"/>
  <c r="AA349" i="12" s="1"/>
  <c r="S349" i="12"/>
  <c r="B349" i="12" s="1"/>
  <c r="J350" i="12"/>
  <c r="R350" i="12" s="1"/>
  <c r="Z350" i="12" s="1"/>
  <c r="G350" i="12"/>
  <c r="O350" i="12" s="1"/>
  <c r="W350" i="12" s="1"/>
  <c r="I350" i="12"/>
  <c r="Q350" i="12" s="1"/>
  <c r="Y350" i="12" s="1"/>
  <c r="H350" i="12"/>
  <c r="P350" i="12" s="1"/>
  <c r="X350" i="12" s="1"/>
  <c r="K350" i="12"/>
  <c r="F350" i="12"/>
  <c r="N350" i="12" s="1"/>
  <c r="V350" i="12" s="1"/>
  <c r="E350" i="12"/>
  <c r="M350" i="12" s="1"/>
  <c r="U350" i="12" s="1"/>
  <c r="L350" i="12"/>
  <c r="C359" i="10"/>
  <c r="D358" i="10"/>
  <c r="AD356" i="10"/>
  <c r="AC356" i="10"/>
  <c r="AE356" i="10" s="1"/>
  <c r="L356" i="10" s="1"/>
  <c r="AB357" i="10"/>
  <c r="E357" i="10"/>
  <c r="M357" i="10" s="1"/>
  <c r="U357" i="10" s="1"/>
  <c r="K357" i="10"/>
  <c r="F357" i="10"/>
  <c r="N357" i="10" s="1"/>
  <c r="V357" i="10" s="1"/>
  <c r="J357" i="10"/>
  <c r="R357" i="10" s="1"/>
  <c r="Z357" i="10" s="1"/>
  <c r="G357" i="10"/>
  <c r="O357" i="10" s="1"/>
  <c r="W357" i="10" s="1"/>
  <c r="I357" i="10"/>
  <c r="Q357" i="10" s="1"/>
  <c r="Y357" i="10" s="1"/>
  <c r="H357" i="10"/>
  <c r="P357" i="10" s="1"/>
  <c r="X357" i="10" s="1"/>
  <c r="S355" i="10"/>
  <c r="B355" i="10" s="1"/>
  <c r="AA311" i="11"/>
  <c r="S311" i="11"/>
  <c r="B311" i="11" s="1"/>
  <c r="C314" i="11"/>
  <c r="D314" i="11" s="1"/>
  <c r="F312" i="11"/>
  <c r="N312" i="11" s="1"/>
  <c r="V312" i="11" s="1"/>
  <c r="J312" i="11"/>
  <c r="R312" i="11" s="1"/>
  <c r="Z312" i="11" s="1"/>
  <c r="G312" i="11"/>
  <c r="O312" i="11" s="1"/>
  <c r="W312" i="11" s="1"/>
  <c r="K312" i="11"/>
  <c r="H312" i="11"/>
  <c r="P312" i="11" s="1"/>
  <c r="X312" i="11" s="1"/>
  <c r="L312" i="11"/>
  <c r="T312" i="11" s="1"/>
  <c r="E312" i="11"/>
  <c r="M312" i="11" s="1"/>
  <c r="U312" i="11" s="1"/>
  <c r="I312" i="11"/>
  <c r="Q312" i="11" s="1"/>
  <c r="Y312" i="11" s="1"/>
  <c r="T350" i="12" l="1"/>
  <c r="AA350" i="12" s="1"/>
  <c r="S350" i="12"/>
  <c r="B350" i="12" s="1"/>
  <c r="J351" i="12"/>
  <c r="R351" i="12" s="1"/>
  <c r="Z351" i="12" s="1"/>
  <c r="H351" i="12"/>
  <c r="P351" i="12" s="1"/>
  <c r="X351" i="12" s="1"/>
  <c r="G351" i="12"/>
  <c r="O351" i="12" s="1"/>
  <c r="W351" i="12" s="1"/>
  <c r="E351" i="12"/>
  <c r="M351" i="12" s="1"/>
  <c r="U351" i="12" s="1"/>
  <c r="I351" i="12"/>
  <c r="Q351" i="12" s="1"/>
  <c r="Y351" i="12" s="1"/>
  <c r="K351" i="12"/>
  <c r="F351" i="12"/>
  <c r="N351" i="12" s="1"/>
  <c r="V351" i="12" s="1"/>
  <c r="L351" i="12"/>
  <c r="C353" i="12"/>
  <c r="D352" i="12"/>
  <c r="S356" i="10"/>
  <c r="B356" i="10" s="1"/>
  <c r="AC357" i="10"/>
  <c r="AE357" i="10" s="1"/>
  <c r="L357" i="10" s="1"/>
  <c r="AD357" i="10"/>
  <c r="AF356" i="10"/>
  <c r="T356" i="10" s="1"/>
  <c r="AA356" i="10" s="1"/>
  <c r="AB358" i="10"/>
  <c r="K358" i="10"/>
  <c r="E358" i="10"/>
  <c r="M358" i="10" s="1"/>
  <c r="U358" i="10" s="1"/>
  <c r="F358" i="10"/>
  <c r="N358" i="10" s="1"/>
  <c r="V358" i="10" s="1"/>
  <c r="J358" i="10"/>
  <c r="R358" i="10" s="1"/>
  <c r="Z358" i="10" s="1"/>
  <c r="I358" i="10"/>
  <c r="Q358" i="10" s="1"/>
  <c r="Y358" i="10" s="1"/>
  <c r="G358" i="10"/>
  <c r="O358" i="10" s="1"/>
  <c r="W358" i="10" s="1"/>
  <c r="H358" i="10"/>
  <c r="P358" i="10" s="1"/>
  <c r="X358" i="10" s="1"/>
  <c r="C360" i="10"/>
  <c r="D359" i="10"/>
  <c r="C315" i="11"/>
  <c r="D315" i="11" s="1"/>
  <c r="H313" i="11"/>
  <c r="P313" i="11" s="1"/>
  <c r="X313" i="11" s="1"/>
  <c r="L313" i="11"/>
  <c r="T313" i="11" s="1"/>
  <c r="E313" i="11"/>
  <c r="M313" i="11" s="1"/>
  <c r="U313" i="11" s="1"/>
  <c r="I313" i="11"/>
  <c r="Q313" i="11" s="1"/>
  <c r="Y313" i="11" s="1"/>
  <c r="F313" i="11"/>
  <c r="N313" i="11" s="1"/>
  <c r="V313" i="11" s="1"/>
  <c r="J313" i="11"/>
  <c r="R313" i="11" s="1"/>
  <c r="Z313" i="11" s="1"/>
  <c r="G313" i="11"/>
  <c r="O313" i="11" s="1"/>
  <c r="W313" i="11" s="1"/>
  <c r="K313" i="11"/>
  <c r="S312" i="11"/>
  <c r="B312" i="11" s="1"/>
  <c r="AA312" i="11"/>
  <c r="AF357" i="10" l="1"/>
  <c r="T357" i="10" s="1"/>
  <c r="AA357" i="10" s="1"/>
  <c r="H352" i="12"/>
  <c r="P352" i="12" s="1"/>
  <c r="X352" i="12" s="1"/>
  <c r="F352" i="12"/>
  <c r="N352" i="12" s="1"/>
  <c r="V352" i="12" s="1"/>
  <c r="I352" i="12"/>
  <c r="Q352" i="12" s="1"/>
  <c r="Y352" i="12" s="1"/>
  <c r="K352" i="12"/>
  <c r="G352" i="12"/>
  <c r="O352" i="12" s="1"/>
  <c r="W352" i="12" s="1"/>
  <c r="J352" i="12"/>
  <c r="R352" i="12" s="1"/>
  <c r="Z352" i="12" s="1"/>
  <c r="E352" i="12"/>
  <c r="M352" i="12" s="1"/>
  <c r="U352" i="12" s="1"/>
  <c r="L352" i="12"/>
  <c r="C354" i="12"/>
  <c r="D353" i="12"/>
  <c r="S351" i="12"/>
  <c r="B351" i="12" s="1"/>
  <c r="T351" i="12"/>
  <c r="AA351" i="12" s="1"/>
  <c r="AD358" i="10"/>
  <c r="AC358" i="10"/>
  <c r="AE358" i="10" s="1"/>
  <c r="L358" i="10" s="1"/>
  <c r="AB359" i="10"/>
  <c r="E359" i="10"/>
  <c r="M359" i="10" s="1"/>
  <c r="U359" i="10" s="1"/>
  <c r="K359" i="10"/>
  <c r="J359" i="10"/>
  <c r="R359" i="10" s="1"/>
  <c r="Z359" i="10" s="1"/>
  <c r="F359" i="10"/>
  <c r="N359" i="10" s="1"/>
  <c r="V359" i="10" s="1"/>
  <c r="I359" i="10"/>
  <c r="Q359" i="10" s="1"/>
  <c r="Y359" i="10" s="1"/>
  <c r="G359" i="10"/>
  <c r="O359" i="10" s="1"/>
  <c r="W359" i="10" s="1"/>
  <c r="H359" i="10"/>
  <c r="P359" i="10" s="1"/>
  <c r="X359" i="10" s="1"/>
  <c r="C361" i="10"/>
  <c r="D360" i="10"/>
  <c r="S357" i="10"/>
  <c r="B357" i="10" s="1"/>
  <c r="AA313" i="11"/>
  <c r="S313" i="11"/>
  <c r="B313" i="11" s="1"/>
  <c r="G314" i="11"/>
  <c r="O314" i="11" s="1"/>
  <c r="W314" i="11" s="1"/>
  <c r="K314" i="11"/>
  <c r="E314" i="11"/>
  <c r="M314" i="11" s="1"/>
  <c r="U314" i="11" s="1"/>
  <c r="I314" i="11"/>
  <c r="Q314" i="11" s="1"/>
  <c r="Y314" i="11" s="1"/>
  <c r="L314" i="11"/>
  <c r="T314" i="11" s="1"/>
  <c r="F314" i="11"/>
  <c r="N314" i="11" s="1"/>
  <c r="V314" i="11" s="1"/>
  <c r="H314" i="11"/>
  <c r="P314" i="11" s="1"/>
  <c r="X314" i="11" s="1"/>
  <c r="J314" i="11"/>
  <c r="R314" i="11" s="1"/>
  <c r="Z314" i="11" s="1"/>
  <c r="C316" i="11"/>
  <c r="D316" i="11" s="1"/>
  <c r="S352" i="12" l="1"/>
  <c r="B352" i="12" s="1"/>
  <c r="T352" i="12"/>
  <c r="AA352" i="12" s="1"/>
  <c r="F353" i="12"/>
  <c r="N353" i="12" s="1"/>
  <c r="V353" i="12" s="1"/>
  <c r="I353" i="12"/>
  <c r="Q353" i="12" s="1"/>
  <c r="Y353" i="12" s="1"/>
  <c r="G353" i="12"/>
  <c r="O353" i="12" s="1"/>
  <c r="W353" i="12" s="1"/>
  <c r="H353" i="12"/>
  <c r="P353" i="12" s="1"/>
  <c r="X353" i="12" s="1"/>
  <c r="E353" i="12"/>
  <c r="M353" i="12" s="1"/>
  <c r="U353" i="12" s="1"/>
  <c r="K353" i="12"/>
  <c r="J353" i="12"/>
  <c r="R353" i="12" s="1"/>
  <c r="Z353" i="12" s="1"/>
  <c r="L353" i="12"/>
  <c r="C355" i="12"/>
  <c r="D354" i="12"/>
  <c r="AD359" i="10"/>
  <c r="AC359" i="10"/>
  <c r="AE359" i="10" s="1"/>
  <c r="L359" i="10" s="1"/>
  <c r="AB360" i="10"/>
  <c r="K360" i="10"/>
  <c r="E360" i="10"/>
  <c r="M360" i="10" s="1"/>
  <c r="U360" i="10" s="1"/>
  <c r="F360" i="10"/>
  <c r="N360" i="10" s="1"/>
  <c r="V360" i="10" s="1"/>
  <c r="J360" i="10"/>
  <c r="R360" i="10" s="1"/>
  <c r="Z360" i="10" s="1"/>
  <c r="G360" i="10"/>
  <c r="O360" i="10" s="1"/>
  <c r="W360" i="10" s="1"/>
  <c r="I360" i="10"/>
  <c r="Q360" i="10" s="1"/>
  <c r="Y360" i="10" s="1"/>
  <c r="H360" i="10"/>
  <c r="P360" i="10" s="1"/>
  <c r="X360" i="10" s="1"/>
  <c r="C362" i="10"/>
  <c r="D361" i="10"/>
  <c r="S358" i="10"/>
  <c r="B358" i="10" s="1"/>
  <c r="AF358" i="10"/>
  <c r="T358" i="10" s="1"/>
  <c r="AA358" i="10" s="1"/>
  <c r="E315" i="11"/>
  <c r="M315" i="11" s="1"/>
  <c r="U315" i="11" s="1"/>
  <c r="I315" i="11"/>
  <c r="Q315" i="11" s="1"/>
  <c r="Y315" i="11" s="1"/>
  <c r="G315" i="11"/>
  <c r="O315" i="11" s="1"/>
  <c r="W315" i="11" s="1"/>
  <c r="K315" i="11"/>
  <c r="J315" i="11"/>
  <c r="R315" i="11" s="1"/>
  <c r="Z315" i="11" s="1"/>
  <c r="L315" i="11"/>
  <c r="T315" i="11" s="1"/>
  <c r="F315" i="11"/>
  <c r="N315" i="11" s="1"/>
  <c r="V315" i="11" s="1"/>
  <c r="H315" i="11"/>
  <c r="P315" i="11" s="1"/>
  <c r="X315" i="11" s="1"/>
  <c r="C317" i="11"/>
  <c r="D317" i="11" s="1"/>
  <c r="S314" i="11"/>
  <c r="B314" i="11" s="1"/>
  <c r="AA314" i="11"/>
  <c r="J354" i="12" l="1"/>
  <c r="R354" i="12" s="1"/>
  <c r="Z354" i="12" s="1"/>
  <c r="I354" i="12"/>
  <c r="Q354" i="12" s="1"/>
  <c r="Y354" i="12" s="1"/>
  <c r="E354" i="12"/>
  <c r="M354" i="12" s="1"/>
  <c r="U354" i="12" s="1"/>
  <c r="G354" i="12"/>
  <c r="O354" i="12" s="1"/>
  <c r="W354" i="12" s="1"/>
  <c r="F354" i="12"/>
  <c r="N354" i="12" s="1"/>
  <c r="V354" i="12" s="1"/>
  <c r="K354" i="12"/>
  <c r="H354" i="12"/>
  <c r="P354" i="12" s="1"/>
  <c r="X354" i="12" s="1"/>
  <c r="L354" i="12"/>
  <c r="C356" i="12"/>
  <c r="D355" i="12"/>
  <c r="T353" i="12"/>
  <c r="AA353" i="12" s="1"/>
  <c r="S353" i="12"/>
  <c r="B353" i="12" s="1"/>
  <c r="AB361" i="10"/>
  <c r="K361" i="10"/>
  <c r="E361" i="10"/>
  <c r="M361" i="10" s="1"/>
  <c r="U361" i="10" s="1"/>
  <c r="F361" i="10"/>
  <c r="N361" i="10" s="1"/>
  <c r="V361" i="10" s="1"/>
  <c r="J361" i="10"/>
  <c r="R361" i="10" s="1"/>
  <c r="Z361" i="10" s="1"/>
  <c r="I361" i="10"/>
  <c r="Q361" i="10" s="1"/>
  <c r="Y361" i="10" s="1"/>
  <c r="G361" i="10"/>
  <c r="O361" i="10" s="1"/>
  <c r="W361" i="10" s="1"/>
  <c r="H361" i="10"/>
  <c r="P361" i="10" s="1"/>
  <c r="X361" i="10" s="1"/>
  <c r="C363" i="10"/>
  <c r="D362" i="10"/>
  <c r="AD360" i="10"/>
  <c r="AC360" i="10"/>
  <c r="AE360" i="10" s="1"/>
  <c r="L360" i="10" s="1"/>
  <c r="S359" i="10"/>
  <c r="B359" i="10" s="1"/>
  <c r="AF359" i="10"/>
  <c r="T359" i="10" s="1"/>
  <c r="AA359" i="10" s="1"/>
  <c r="C318" i="11"/>
  <c r="D318" i="11" s="1"/>
  <c r="G316" i="11"/>
  <c r="O316" i="11" s="1"/>
  <c r="W316" i="11" s="1"/>
  <c r="K316" i="11"/>
  <c r="E316" i="11"/>
  <c r="M316" i="11" s="1"/>
  <c r="U316" i="11" s="1"/>
  <c r="I316" i="11"/>
  <c r="Q316" i="11" s="1"/>
  <c r="Y316" i="11" s="1"/>
  <c r="H316" i="11"/>
  <c r="P316" i="11" s="1"/>
  <c r="X316" i="11" s="1"/>
  <c r="J316" i="11"/>
  <c r="R316" i="11" s="1"/>
  <c r="Z316" i="11" s="1"/>
  <c r="L316" i="11"/>
  <c r="T316" i="11" s="1"/>
  <c r="F316" i="11"/>
  <c r="N316" i="11" s="1"/>
  <c r="V316" i="11" s="1"/>
  <c r="S315" i="11"/>
  <c r="B315" i="11" s="1"/>
  <c r="AA315" i="11"/>
  <c r="AF360" i="10" l="1"/>
  <c r="T354" i="12"/>
  <c r="AA354" i="12" s="1"/>
  <c r="S354" i="12"/>
  <c r="B354" i="12" s="1"/>
  <c r="J355" i="12"/>
  <c r="R355" i="12" s="1"/>
  <c r="Z355" i="12" s="1"/>
  <c r="E355" i="12"/>
  <c r="M355" i="12" s="1"/>
  <c r="U355" i="12" s="1"/>
  <c r="H355" i="12"/>
  <c r="P355" i="12" s="1"/>
  <c r="X355" i="12" s="1"/>
  <c r="K355" i="12"/>
  <c r="I355" i="12"/>
  <c r="Q355" i="12" s="1"/>
  <c r="Y355" i="12" s="1"/>
  <c r="F355" i="12"/>
  <c r="N355" i="12" s="1"/>
  <c r="V355" i="12" s="1"/>
  <c r="G355" i="12"/>
  <c r="O355" i="12" s="1"/>
  <c r="W355" i="12" s="1"/>
  <c r="L355" i="12"/>
  <c r="C357" i="12"/>
  <c r="D356" i="12"/>
  <c r="C364" i="10"/>
  <c r="D363" i="10"/>
  <c r="S360" i="10"/>
  <c r="B360" i="10" s="1"/>
  <c r="T360" i="10"/>
  <c r="AA360" i="10" s="1"/>
  <c r="AB362" i="10"/>
  <c r="E362" i="10"/>
  <c r="M362" i="10" s="1"/>
  <c r="U362" i="10" s="1"/>
  <c r="K362" i="10"/>
  <c r="J362" i="10"/>
  <c r="R362" i="10" s="1"/>
  <c r="Z362" i="10" s="1"/>
  <c r="F362" i="10"/>
  <c r="N362" i="10" s="1"/>
  <c r="V362" i="10" s="1"/>
  <c r="G362" i="10"/>
  <c r="O362" i="10" s="1"/>
  <c r="W362" i="10" s="1"/>
  <c r="I362" i="10"/>
  <c r="Q362" i="10" s="1"/>
  <c r="Y362" i="10" s="1"/>
  <c r="H362" i="10"/>
  <c r="P362" i="10" s="1"/>
  <c r="X362" i="10" s="1"/>
  <c r="AD361" i="10"/>
  <c r="AC361" i="10"/>
  <c r="AE361" i="10" s="1"/>
  <c r="L361" i="10" s="1"/>
  <c r="E317" i="11"/>
  <c r="M317" i="11" s="1"/>
  <c r="U317" i="11" s="1"/>
  <c r="I317" i="11"/>
  <c r="Q317" i="11" s="1"/>
  <c r="Y317" i="11" s="1"/>
  <c r="G317" i="11"/>
  <c r="O317" i="11" s="1"/>
  <c r="W317" i="11" s="1"/>
  <c r="K317" i="11"/>
  <c r="F317" i="11"/>
  <c r="N317" i="11" s="1"/>
  <c r="V317" i="11" s="1"/>
  <c r="H317" i="11"/>
  <c r="P317" i="11" s="1"/>
  <c r="X317" i="11" s="1"/>
  <c r="J317" i="11"/>
  <c r="R317" i="11" s="1"/>
  <c r="Z317" i="11" s="1"/>
  <c r="L317" i="11"/>
  <c r="T317" i="11" s="1"/>
  <c r="S316" i="11"/>
  <c r="B316" i="11" s="1"/>
  <c r="AA316" i="11"/>
  <c r="C319" i="11"/>
  <c r="D319" i="11" s="1"/>
  <c r="J356" i="12" l="1"/>
  <c r="R356" i="12" s="1"/>
  <c r="Z356" i="12" s="1"/>
  <c r="H356" i="12"/>
  <c r="P356" i="12" s="1"/>
  <c r="X356" i="12" s="1"/>
  <c r="K356" i="12"/>
  <c r="G356" i="12"/>
  <c r="O356" i="12" s="1"/>
  <c r="W356" i="12" s="1"/>
  <c r="F356" i="12"/>
  <c r="N356" i="12" s="1"/>
  <c r="V356" i="12" s="1"/>
  <c r="E356" i="12"/>
  <c r="M356" i="12" s="1"/>
  <c r="U356" i="12" s="1"/>
  <c r="I356" i="12"/>
  <c r="Q356" i="12" s="1"/>
  <c r="Y356" i="12" s="1"/>
  <c r="L356" i="12"/>
  <c r="T355" i="12"/>
  <c r="AA355" i="12" s="1"/>
  <c r="S355" i="12"/>
  <c r="B355" i="12" s="1"/>
  <c r="C358" i="12"/>
  <c r="D357" i="12"/>
  <c r="AC362" i="10"/>
  <c r="AE362" i="10" s="1"/>
  <c r="L362" i="10" s="1"/>
  <c r="AD362" i="10"/>
  <c r="S361" i="10"/>
  <c r="B361" i="10" s="1"/>
  <c r="AF361" i="10"/>
  <c r="T361" i="10" s="1"/>
  <c r="AA361" i="10" s="1"/>
  <c r="AB363" i="10"/>
  <c r="K363" i="10"/>
  <c r="E363" i="10"/>
  <c r="M363" i="10" s="1"/>
  <c r="U363" i="10" s="1"/>
  <c r="J363" i="10"/>
  <c r="R363" i="10" s="1"/>
  <c r="Z363" i="10" s="1"/>
  <c r="F363" i="10"/>
  <c r="N363" i="10" s="1"/>
  <c r="V363" i="10" s="1"/>
  <c r="I363" i="10"/>
  <c r="Q363" i="10" s="1"/>
  <c r="Y363" i="10" s="1"/>
  <c r="G363" i="10"/>
  <c r="O363" i="10" s="1"/>
  <c r="W363" i="10" s="1"/>
  <c r="H363" i="10"/>
  <c r="P363" i="10" s="1"/>
  <c r="X363" i="10" s="1"/>
  <c r="C365" i="10"/>
  <c r="D364" i="10"/>
  <c r="G318" i="11"/>
  <c r="O318" i="11" s="1"/>
  <c r="W318" i="11" s="1"/>
  <c r="K318" i="11"/>
  <c r="E318" i="11"/>
  <c r="M318" i="11" s="1"/>
  <c r="U318" i="11" s="1"/>
  <c r="I318" i="11"/>
  <c r="Q318" i="11" s="1"/>
  <c r="Y318" i="11" s="1"/>
  <c r="L318" i="11"/>
  <c r="T318" i="11" s="1"/>
  <c r="F318" i="11"/>
  <c r="N318" i="11" s="1"/>
  <c r="V318" i="11" s="1"/>
  <c r="H318" i="11"/>
  <c r="P318" i="11" s="1"/>
  <c r="X318" i="11" s="1"/>
  <c r="J318" i="11"/>
  <c r="R318" i="11" s="1"/>
  <c r="Z318" i="11" s="1"/>
  <c r="S317" i="11"/>
  <c r="B317" i="11" s="1"/>
  <c r="AA317" i="11"/>
  <c r="C320" i="11"/>
  <c r="D320" i="11" s="1"/>
  <c r="AF362" i="10" l="1"/>
  <c r="T362" i="10" s="1"/>
  <c r="AA362" i="10" s="1"/>
  <c r="H357" i="12"/>
  <c r="P357" i="12" s="1"/>
  <c r="X357" i="12" s="1"/>
  <c r="F357" i="12"/>
  <c r="N357" i="12" s="1"/>
  <c r="V357" i="12" s="1"/>
  <c r="E357" i="12"/>
  <c r="M357" i="12" s="1"/>
  <c r="U357" i="12" s="1"/>
  <c r="G357" i="12"/>
  <c r="O357" i="12" s="1"/>
  <c r="W357" i="12" s="1"/>
  <c r="K357" i="12"/>
  <c r="J357" i="12"/>
  <c r="R357" i="12" s="1"/>
  <c r="Z357" i="12" s="1"/>
  <c r="I357" i="12"/>
  <c r="Q357" i="12" s="1"/>
  <c r="Y357" i="12" s="1"/>
  <c r="L357" i="12"/>
  <c r="C359" i="12"/>
  <c r="D358" i="12"/>
  <c r="S356" i="12"/>
  <c r="B356" i="12" s="1"/>
  <c r="T356" i="12"/>
  <c r="AA356" i="12" s="1"/>
  <c r="AD363" i="10"/>
  <c r="AC363" i="10"/>
  <c r="AE363" i="10" s="1"/>
  <c r="L363" i="10" s="1"/>
  <c r="AB364" i="10"/>
  <c r="K364" i="10"/>
  <c r="E364" i="10"/>
  <c r="M364" i="10" s="1"/>
  <c r="U364" i="10" s="1"/>
  <c r="J364" i="10"/>
  <c r="R364" i="10" s="1"/>
  <c r="Z364" i="10" s="1"/>
  <c r="F364" i="10"/>
  <c r="N364" i="10" s="1"/>
  <c r="V364" i="10" s="1"/>
  <c r="G364" i="10"/>
  <c r="O364" i="10" s="1"/>
  <c r="W364" i="10" s="1"/>
  <c r="I364" i="10"/>
  <c r="Q364" i="10" s="1"/>
  <c r="Y364" i="10" s="1"/>
  <c r="H364" i="10"/>
  <c r="P364" i="10" s="1"/>
  <c r="X364" i="10" s="1"/>
  <c r="C366" i="10"/>
  <c r="D365" i="10"/>
  <c r="S362" i="10"/>
  <c r="B362" i="10" s="1"/>
  <c r="C321" i="11"/>
  <c r="D321" i="11" s="1"/>
  <c r="E319" i="11"/>
  <c r="M319" i="11" s="1"/>
  <c r="U319" i="11" s="1"/>
  <c r="I319" i="11"/>
  <c r="Q319" i="11" s="1"/>
  <c r="Y319" i="11" s="1"/>
  <c r="G319" i="11"/>
  <c r="O319" i="11" s="1"/>
  <c r="W319" i="11" s="1"/>
  <c r="K319" i="11"/>
  <c r="J319" i="11"/>
  <c r="R319" i="11" s="1"/>
  <c r="Z319" i="11" s="1"/>
  <c r="L319" i="11"/>
  <c r="T319" i="11" s="1"/>
  <c r="F319" i="11"/>
  <c r="N319" i="11" s="1"/>
  <c r="V319" i="11" s="1"/>
  <c r="H319" i="11"/>
  <c r="P319" i="11" s="1"/>
  <c r="X319" i="11" s="1"/>
  <c r="S318" i="11"/>
  <c r="B318" i="11" s="1"/>
  <c r="AA318" i="11"/>
  <c r="F358" i="12" l="1"/>
  <c r="N358" i="12" s="1"/>
  <c r="V358" i="12" s="1"/>
  <c r="K358" i="12"/>
  <c r="I358" i="12"/>
  <c r="Q358" i="12" s="1"/>
  <c r="Y358" i="12" s="1"/>
  <c r="H358" i="12"/>
  <c r="P358" i="12" s="1"/>
  <c r="X358" i="12" s="1"/>
  <c r="E358" i="12"/>
  <c r="M358" i="12" s="1"/>
  <c r="U358" i="12" s="1"/>
  <c r="J358" i="12"/>
  <c r="R358" i="12" s="1"/>
  <c r="Z358" i="12" s="1"/>
  <c r="G358" i="12"/>
  <c r="O358" i="12" s="1"/>
  <c r="W358" i="12" s="1"/>
  <c r="L358" i="12"/>
  <c r="T357" i="12"/>
  <c r="AA357" i="12" s="1"/>
  <c r="S357" i="12"/>
  <c r="B357" i="12" s="1"/>
  <c r="C360" i="12"/>
  <c r="D359" i="12"/>
  <c r="C367" i="10"/>
  <c r="D366" i="10"/>
  <c r="AD364" i="10"/>
  <c r="AC364" i="10"/>
  <c r="AE364" i="10" s="1"/>
  <c r="L364" i="10" s="1"/>
  <c r="S363" i="10"/>
  <c r="B363" i="10" s="1"/>
  <c r="AB365" i="10"/>
  <c r="K365" i="10"/>
  <c r="E365" i="10"/>
  <c r="M365" i="10" s="1"/>
  <c r="U365" i="10" s="1"/>
  <c r="F365" i="10"/>
  <c r="N365" i="10" s="1"/>
  <c r="V365" i="10" s="1"/>
  <c r="J365" i="10"/>
  <c r="R365" i="10" s="1"/>
  <c r="Z365" i="10" s="1"/>
  <c r="G365" i="10"/>
  <c r="O365" i="10" s="1"/>
  <c r="W365" i="10" s="1"/>
  <c r="I365" i="10"/>
  <c r="Q365" i="10" s="1"/>
  <c r="Y365" i="10" s="1"/>
  <c r="H365" i="10"/>
  <c r="P365" i="10" s="1"/>
  <c r="X365" i="10" s="1"/>
  <c r="AF363" i="10"/>
  <c r="T363" i="10" s="1"/>
  <c r="AA363" i="10" s="1"/>
  <c r="S319" i="11"/>
  <c r="B319" i="11" s="1"/>
  <c r="AA319" i="11"/>
  <c r="G320" i="11"/>
  <c r="O320" i="11" s="1"/>
  <c r="W320" i="11" s="1"/>
  <c r="K320" i="11"/>
  <c r="E320" i="11"/>
  <c r="M320" i="11" s="1"/>
  <c r="U320" i="11" s="1"/>
  <c r="I320" i="11"/>
  <c r="Q320" i="11" s="1"/>
  <c r="Y320" i="11" s="1"/>
  <c r="H320" i="11"/>
  <c r="P320" i="11" s="1"/>
  <c r="X320" i="11" s="1"/>
  <c r="J320" i="11"/>
  <c r="R320" i="11" s="1"/>
  <c r="Z320" i="11" s="1"/>
  <c r="L320" i="11"/>
  <c r="T320" i="11" s="1"/>
  <c r="F320" i="11"/>
  <c r="N320" i="11" s="1"/>
  <c r="V320" i="11" s="1"/>
  <c r="C322" i="11"/>
  <c r="D322" i="11" s="1"/>
  <c r="T358" i="12" l="1"/>
  <c r="AA358" i="12" s="1"/>
  <c r="S358" i="12"/>
  <c r="B358" i="12" s="1"/>
  <c r="C361" i="12"/>
  <c r="D360" i="12"/>
  <c r="J359" i="12"/>
  <c r="R359" i="12" s="1"/>
  <c r="Z359" i="12" s="1"/>
  <c r="G359" i="12"/>
  <c r="O359" i="12" s="1"/>
  <c r="W359" i="12" s="1"/>
  <c r="E359" i="12"/>
  <c r="M359" i="12" s="1"/>
  <c r="U359" i="12" s="1"/>
  <c r="K359" i="12"/>
  <c r="H359" i="12"/>
  <c r="P359" i="12" s="1"/>
  <c r="X359" i="12" s="1"/>
  <c r="I359" i="12"/>
  <c r="Q359" i="12" s="1"/>
  <c r="Y359" i="12" s="1"/>
  <c r="F359" i="12"/>
  <c r="N359" i="12" s="1"/>
  <c r="V359" i="12" s="1"/>
  <c r="L359" i="12"/>
  <c r="AC365" i="10"/>
  <c r="AE365" i="10" s="1"/>
  <c r="L365" i="10" s="1"/>
  <c r="AD365" i="10"/>
  <c r="AF364" i="10"/>
  <c r="T364" i="10" s="1"/>
  <c r="AA364" i="10" s="1"/>
  <c r="AB366" i="10"/>
  <c r="K366" i="10"/>
  <c r="E366" i="10"/>
  <c r="M366" i="10" s="1"/>
  <c r="U366" i="10" s="1"/>
  <c r="F366" i="10"/>
  <c r="N366" i="10" s="1"/>
  <c r="V366" i="10" s="1"/>
  <c r="J366" i="10"/>
  <c r="R366" i="10" s="1"/>
  <c r="Z366" i="10" s="1"/>
  <c r="G366" i="10"/>
  <c r="O366" i="10" s="1"/>
  <c r="W366" i="10" s="1"/>
  <c r="I366" i="10"/>
  <c r="Q366" i="10" s="1"/>
  <c r="Y366" i="10" s="1"/>
  <c r="H366" i="10"/>
  <c r="P366" i="10" s="1"/>
  <c r="X366" i="10" s="1"/>
  <c r="S364" i="10"/>
  <c r="B364" i="10" s="1"/>
  <c r="C368" i="10"/>
  <c r="D367" i="10"/>
  <c r="E321" i="11"/>
  <c r="M321" i="11" s="1"/>
  <c r="U321" i="11" s="1"/>
  <c r="I321" i="11"/>
  <c r="Q321" i="11" s="1"/>
  <c r="Y321" i="11" s="1"/>
  <c r="G321" i="11"/>
  <c r="O321" i="11" s="1"/>
  <c r="W321" i="11" s="1"/>
  <c r="K321" i="11"/>
  <c r="F321" i="11"/>
  <c r="N321" i="11" s="1"/>
  <c r="V321" i="11" s="1"/>
  <c r="H321" i="11"/>
  <c r="P321" i="11" s="1"/>
  <c r="X321" i="11" s="1"/>
  <c r="J321" i="11"/>
  <c r="R321" i="11" s="1"/>
  <c r="Z321" i="11" s="1"/>
  <c r="L321" i="11"/>
  <c r="T321" i="11" s="1"/>
  <c r="C323" i="11"/>
  <c r="D323" i="11" s="1"/>
  <c r="S320" i="11"/>
  <c r="B320" i="11" s="1"/>
  <c r="AA320" i="11"/>
  <c r="AF365" i="10" l="1"/>
  <c r="T359" i="12"/>
  <c r="AA359" i="12" s="1"/>
  <c r="S359" i="12"/>
  <c r="B359" i="12" s="1"/>
  <c r="J360" i="12"/>
  <c r="R360" i="12" s="1"/>
  <c r="Z360" i="12" s="1"/>
  <c r="H360" i="12"/>
  <c r="P360" i="12" s="1"/>
  <c r="X360" i="12" s="1"/>
  <c r="K360" i="12"/>
  <c r="F360" i="12"/>
  <c r="N360" i="12" s="1"/>
  <c r="V360" i="12" s="1"/>
  <c r="I360" i="12"/>
  <c r="Q360" i="12" s="1"/>
  <c r="Y360" i="12" s="1"/>
  <c r="E360" i="12"/>
  <c r="M360" i="12" s="1"/>
  <c r="U360" i="12" s="1"/>
  <c r="G360" i="12"/>
  <c r="O360" i="12" s="1"/>
  <c r="W360" i="12" s="1"/>
  <c r="L360" i="12"/>
  <c r="C362" i="12"/>
  <c r="D361" i="12"/>
  <c r="AD366" i="10"/>
  <c r="AC366" i="10"/>
  <c r="AE366" i="10" s="1"/>
  <c r="L366" i="10" s="1"/>
  <c r="AB367" i="10"/>
  <c r="K367" i="10"/>
  <c r="E367" i="10"/>
  <c r="M367" i="10" s="1"/>
  <c r="U367" i="10" s="1"/>
  <c r="J367" i="10"/>
  <c r="R367" i="10" s="1"/>
  <c r="Z367" i="10" s="1"/>
  <c r="F367" i="10"/>
  <c r="N367" i="10" s="1"/>
  <c r="V367" i="10" s="1"/>
  <c r="I367" i="10"/>
  <c r="Q367" i="10" s="1"/>
  <c r="Y367" i="10" s="1"/>
  <c r="G367" i="10"/>
  <c r="O367" i="10" s="1"/>
  <c r="W367" i="10" s="1"/>
  <c r="H367" i="10"/>
  <c r="P367" i="10" s="1"/>
  <c r="X367" i="10" s="1"/>
  <c r="C369" i="10"/>
  <c r="D368" i="10"/>
  <c r="T365" i="10"/>
  <c r="AA365" i="10" s="1"/>
  <c r="S365" i="10"/>
  <c r="B365" i="10" s="1"/>
  <c r="G322" i="11"/>
  <c r="O322" i="11" s="1"/>
  <c r="W322" i="11" s="1"/>
  <c r="K322" i="11"/>
  <c r="E322" i="11"/>
  <c r="M322" i="11" s="1"/>
  <c r="U322" i="11" s="1"/>
  <c r="I322" i="11"/>
  <c r="Q322" i="11" s="1"/>
  <c r="Y322" i="11" s="1"/>
  <c r="L322" i="11"/>
  <c r="T322" i="11" s="1"/>
  <c r="F322" i="11"/>
  <c r="N322" i="11" s="1"/>
  <c r="V322" i="11" s="1"/>
  <c r="H322" i="11"/>
  <c r="P322" i="11" s="1"/>
  <c r="X322" i="11" s="1"/>
  <c r="J322" i="11"/>
  <c r="R322" i="11" s="1"/>
  <c r="Z322" i="11" s="1"/>
  <c r="C324" i="11"/>
  <c r="D324" i="11" s="1"/>
  <c r="S321" i="11"/>
  <c r="B321" i="11" s="1"/>
  <c r="AA321" i="11"/>
  <c r="C363" i="12" l="1"/>
  <c r="D362" i="12"/>
  <c r="H361" i="12"/>
  <c r="P361" i="12" s="1"/>
  <c r="X361" i="12" s="1"/>
  <c r="F361" i="12"/>
  <c r="N361" i="12" s="1"/>
  <c r="V361" i="12" s="1"/>
  <c r="I361" i="12"/>
  <c r="Q361" i="12" s="1"/>
  <c r="Y361" i="12" s="1"/>
  <c r="E361" i="12"/>
  <c r="M361" i="12" s="1"/>
  <c r="U361" i="12" s="1"/>
  <c r="J361" i="12"/>
  <c r="R361" i="12" s="1"/>
  <c r="Z361" i="12" s="1"/>
  <c r="G361" i="12"/>
  <c r="O361" i="12" s="1"/>
  <c r="W361" i="12" s="1"/>
  <c r="K361" i="12"/>
  <c r="L361" i="12"/>
  <c r="T360" i="12"/>
  <c r="AA360" i="12" s="1"/>
  <c r="S360" i="12"/>
  <c r="B360" i="12" s="1"/>
  <c r="C370" i="10"/>
  <c r="D369" i="10"/>
  <c r="AD367" i="10"/>
  <c r="AC367" i="10"/>
  <c r="AE367" i="10" s="1"/>
  <c r="L367" i="10" s="1"/>
  <c r="S366" i="10"/>
  <c r="B366" i="10" s="1"/>
  <c r="AB368" i="10"/>
  <c r="K368" i="10"/>
  <c r="E368" i="10"/>
  <c r="M368" i="10" s="1"/>
  <c r="U368" i="10" s="1"/>
  <c r="F368" i="10"/>
  <c r="N368" i="10" s="1"/>
  <c r="V368" i="10" s="1"/>
  <c r="J368" i="10"/>
  <c r="R368" i="10" s="1"/>
  <c r="Z368" i="10" s="1"/>
  <c r="G368" i="10"/>
  <c r="O368" i="10" s="1"/>
  <c r="W368" i="10" s="1"/>
  <c r="I368" i="10"/>
  <c r="Q368" i="10" s="1"/>
  <c r="Y368" i="10" s="1"/>
  <c r="H368" i="10"/>
  <c r="P368" i="10" s="1"/>
  <c r="X368" i="10" s="1"/>
  <c r="AF366" i="10"/>
  <c r="T366" i="10" s="1"/>
  <c r="AA366" i="10" s="1"/>
  <c r="E323" i="11"/>
  <c r="M323" i="11" s="1"/>
  <c r="U323" i="11" s="1"/>
  <c r="I323" i="11"/>
  <c r="Q323" i="11" s="1"/>
  <c r="Y323" i="11" s="1"/>
  <c r="G323" i="11"/>
  <c r="O323" i="11" s="1"/>
  <c r="W323" i="11" s="1"/>
  <c r="K323" i="11"/>
  <c r="J323" i="11"/>
  <c r="R323" i="11" s="1"/>
  <c r="Z323" i="11" s="1"/>
  <c r="L323" i="11"/>
  <c r="T323" i="11" s="1"/>
  <c r="F323" i="11"/>
  <c r="N323" i="11" s="1"/>
  <c r="V323" i="11" s="1"/>
  <c r="H323" i="11"/>
  <c r="P323" i="11" s="1"/>
  <c r="X323" i="11" s="1"/>
  <c r="C325" i="11"/>
  <c r="D325" i="11" s="1"/>
  <c r="S322" i="11"/>
  <c r="B322" i="11" s="1"/>
  <c r="AA322" i="11"/>
  <c r="F362" i="12" l="1"/>
  <c r="N362" i="12" s="1"/>
  <c r="V362" i="12" s="1"/>
  <c r="K362" i="12"/>
  <c r="J362" i="12"/>
  <c r="R362" i="12" s="1"/>
  <c r="Z362" i="12" s="1"/>
  <c r="E362" i="12"/>
  <c r="M362" i="12" s="1"/>
  <c r="U362" i="12" s="1"/>
  <c r="I362" i="12"/>
  <c r="Q362" i="12" s="1"/>
  <c r="Y362" i="12" s="1"/>
  <c r="G362" i="12"/>
  <c r="O362" i="12" s="1"/>
  <c r="W362" i="12" s="1"/>
  <c r="H362" i="12"/>
  <c r="P362" i="12" s="1"/>
  <c r="X362" i="12" s="1"/>
  <c r="L362" i="12"/>
  <c r="S361" i="12"/>
  <c r="B361" i="12" s="1"/>
  <c r="T361" i="12"/>
  <c r="AA361" i="12" s="1"/>
  <c r="C364" i="12"/>
  <c r="D363" i="12"/>
  <c r="AD368" i="10"/>
  <c r="AC368" i="10"/>
  <c r="AE368" i="10" s="1"/>
  <c r="L368" i="10" s="1"/>
  <c r="S367" i="10"/>
  <c r="B367" i="10" s="1"/>
  <c r="AF367" i="10"/>
  <c r="T367" i="10" s="1"/>
  <c r="AA367" i="10" s="1"/>
  <c r="AB369" i="10"/>
  <c r="E369" i="10"/>
  <c r="M369" i="10" s="1"/>
  <c r="U369" i="10" s="1"/>
  <c r="K369" i="10"/>
  <c r="F369" i="10"/>
  <c r="N369" i="10" s="1"/>
  <c r="V369" i="10" s="1"/>
  <c r="J369" i="10"/>
  <c r="R369" i="10" s="1"/>
  <c r="Z369" i="10" s="1"/>
  <c r="G369" i="10"/>
  <c r="O369" i="10" s="1"/>
  <c r="W369" i="10" s="1"/>
  <c r="I369" i="10"/>
  <c r="Q369" i="10" s="1"/>
  <c r="Y369" i="10" s="1"/>
  <c r="H369" i="10"/>
  <c r="P369" i="10" s="1"/>
  <c r="X369" i="10" s="1"/>
  <c r="C371" i="10"/>
  <c r="D370" i="10"/>
  <c r="C326" i="11"/>
  <c r="D326" i="11" s="1"/>
  <c r="G324" i="11"/>
  <c r="O324" i="11" s="1"/>
  <c r="W324" i="11" s="1"/>
  <c r="K324" i="11"/>
  <c r="E324" i="11"/>
  <c r="M324" i="11" s="1"/>
  <c r="U324" i="11" s="1"/>
  <c r="I324" i="11"/>
  <c r="Q324" i="11" s="1"/>
  <c r="Y324" i="11" s="1"/>
  <c r="H324" i="11"/>
  <c r="P324" i="11" s="1"/>
  <c r="X324" i="11" s="1"/>
  <c r="J324" i="11"/>
  <c r="R324" i="11" s="1"/>
  <c r="Z324" i="11" s="1"/>
  <c r="L324" i="11"/>
  <c r="T324" i="11" s="1"/>
  <c r="F324" i="11"/>
  <c r="N324" i="11" s="1"/>
  <c r="V324" i="11" s="1"/>
  <c r="S323" i="11"/>
  <c r="B323" i="11" s="1"/>
  <c r="AA323" i="11"/>
  <c r="T362" i="12" l="1"/>
  <c r="AA362" i="12" s="1"/>
  <c r="S362" i="12"/>
  <c r="B362" i="12" s="1"/>
  <c r="C365" i="12"/>
  <c r="D364" i="12"/>
  <c r="J363" i="12"/>
  <c r="R363" i="12" s="1"/>
  <c r="Z363" i="12" s="1"/>
  <c r="I363" i="12"/>
  <c r="Q363" i="12" s="1"/>
  <c r="Y363" i="12" s="1"/>
  <c r="G363" i="12"/>
  <c r="O363" i="12" s="1"/>
  <c r="W363" i="12" s="1"/>
  <c r="F363" i="12"/>
  <c r="N363" i="12" s="1"/>
  <c r="V363" i="12" s="1"/>
  <c r="H363" i="12"/>
  <c r="P363" i="12" s="1"/>
  <c r="X363" i="12" s="1"/>
  <c r="E363" i="12"/>
  <c r="M363" i="12" s="1"/>
  <c r="U363" i="12" s="1"/>
  <c r="K363" i="12"/>
  <c r="L363" i="12"/>
  <c r="AD369" i="10"/>
  <c r="AC369" i="10"/>
  <c r="AE369" i="10" s="1"/>
  <c r="L369" i="10" s="1"/>
  <c r="AB370" i="10"/>
  <c r="K370" i="10"/>
  <c r="E370" i="10"/>
  <c r="M370" i="10" s="1"/>
  <c r="U370" i="10" s="1"/>
  <c r="J370" i="10"/>
  <c r="R370" i="10" s="1"/>
  <c r="Z370" i="10" s="1"/>
  <c r="F370" i="10"/>
  <c r="N370" i="10" s="1"/>
  <c r="V370" i="10" s="1"/>
  <c r="I370" i="10"/>
  <c r="Q370" i="10" s="1"/>
  <c r="Y370" i="10" s="1"/>
  <c r="G370" i="10"/>
  <c r="O370" i="10" s="1"/>
  <c r="W370" i="10" s="1"/>
  <c r="H370" i="10"/>
  <c r="P370" i="10" s="1"/>
  <c r="X370" i="10" s="1"/>
  <c r="C372" i="10"/>
  <c r="D371" i="10"/>
  <c r="S368" i="10"/>
  <c r="B368" i="10" s="1"/>
  <c r="AF368" i="10"/>
  <c r="T368" i="10" s="1"/>
  <c r="AA368" i="10" s="1"/>
  <c r="C327" i="11"/>
  <c r="D327" i="11" s="1"/>
  <c r="S324" i="11"/>
  <c r="B324" i="11" s="1"/>
  <c r="AA324" i="11"/>
  <c r="E325" i="11"/>
  <c r="M325" i="11" s="1"/>
  <c r="U325" i="11" s="1"/>
  <c r="I325" i="11"/>
  <c r="Q325" i="11" s="1"/>
  <c r="Y325" i="11" s="1"/>
  <c r="G325" i="11"/>
  <c r="O325" i="11" s="1"/>
  <c r="W325" i="11" s="1"/>
  <c r="K325" i="11"/>
  <c r="F325" i="11"/>
  <c r="N325" i="11" s="1"/>
  <c r="V325" i="11" s="1"/>
  <c r="H325" i="11"/>
  <c r="P325" i="11" s="1"/>
  <c r="X325" i="11" s="1"/>
  <c r="J325" i="11"/>
  <c r="R325" i="11" s="1"/>
  <c r="Z325" i="11" s="1"/>
  <c r="L325" i="11"/>
  <c r="T325" i="11" s="1"/>
  <c r="J364" i="12" l="1"/>
  <c r="R364" i="12" s="1"/>
  <c r="Z364" i="12" s="1"/>
  <c r="H364" i="12"/>
  <c r="P364" i="12" s="1"/>
  <c r="X364" i="12" s="1"/>
  <c r="E364" i="12"/>
  <c r="M364" i="12" s="1"/>
  <c r="U364" i="12" s="1"/>
  <c r="I364" i="12"/>
  <c r="Q364" i="12" s="1"/>
  <c r="Y364" i="12" s="1"/>
  <c r="F364" i="12"/>
  <c r="N364" i="12" s="1"/>
  <c r="V364" i="12" s="1"/>
  <c r="K364" i="12"/>
  <c r="G364" i="12"/>
  <c r="O364" i="12" s="1"/>
  <c r="W364" i="12" s="1"/>
  <c r="L364" i="12"/>
  <c r="T363" i="12"/>
  <c r="AA363" i="12" s="1"/>
  <c r="S363" i="12"/>
  <c r="B363" i="12" s="1"/>
  <c r="C366" i="12"/>
  <c r="D365" i="12"/>
  <c r="C373" i="10"/>
  <c r="D372" i="10"/>
  <c r="AC370" i="10"/>
  <c r="AE370" i="10" s="1"/>
  <c r="L370" i="10" s="1"/>
  <c r="AD370" i="10"/>
  <c r="S369" i="10"/>
  <c r="B369" i="10" s="1"/>
  <c r="AB371" i="10"/>
  <c r="E371" i="10"/>
  <c r="M371" i="10" s="1"/>
  <c r="U371" i="10" s="1"/>
  <c r="K371" i="10"/>
  <c r="J371" i="10"/>
  <c r="R371" i="10" s="1"/>
  <c r="Z371" i="10" s="1"/>
  <c r="F371" i="10"/>
  <c r="N371" i="10" s="1"/>
  <c r="V371" i="10" s="1"/>
  <c r="G371" i="10"/>
  <c r="O371" i="10" s="1"/>
  <c r="W371" i="10" s="1"/>
  <c r="I371" i="10"/>
  <c r="Q371" i="10" s="1"/>
  <c r="Y371" i="10" s="1"/>
  <c r="H371" i="10"/>
  <c r="P371" i="10" s="1"/>
  <c r="X371" i="10" s="1"/>
  <c r="AF369" i="10"/>
  <c r="T369" i="10" s="1"/>
  <c r="AA369" i="10" s="1"/>
  <c r="S325" i="11"/>
  <c r="B325" i="11" s="1"/>
  <c r="AA325" i="11"/>
  <c r="C328" i="11"/>
  <c r="D328" i="11" s="1"/>
  <c r="H326" i="11"/>
  <c r="P326" i="11" s="1"/>
  <c r="X326" i="11" s="1"/>
  <c r="L326" i="11"/>
  <c r="T326" i="11" s="1"/>
  <c r="E326" i="11"/>
  <c r="M326" i="11" s="1"/>
  <c r="U326" i="11" s="1"/>
  <c r="I326" i="11"/>
  <c r="Q326" i="11" s="1"/>
  <c r="Y326" i="11" s="1"/>
  <c r="F326" i="11"/>
  <c r="N326" i="11" s="1"/>
  <c r="V326" i="11" s="1"/>
  <c r="J326" i="11"/>
  <c r="R326" i="11" s="1"/>
  <c r="Z326" i="11" s="1"/>
  <c r="G326" i="11"/>
  <c r="O326" i="11" s="1"/>
  <c r="W326" i="11" s="1"/>
  <c r="K326" i="11"/>
  <c r="AF370" i="10" l="1"/>
  <c r="T370" i="10" s="1"/>
  <c r="AA370" i="10" s="1"/>
  <c r="C367" i="12"/>
  <c r="D366" i="12"/>
  <c r="T364" i="12"/>
  <c r="AA364" i="12" s="1"/>
  <c r="S364" i="12"/>
  <c r="B364" i="12" s="1"/>
  <c r="H365" i="12"/>
  <c r="P365" i="12" s="1"/>
  <c r="X365" i="12" s="1"/>
  <c r="F365" i="12"/>
  <c r="N365" i="12" s="1"/>
  <c r="V365" i="12" s="1"/>
  <c r="K365" i="12"/>
  <c r="I365" i="12"/>
  <c r="Q365" i="12" s="1"/>
  <c r="Y365" i="12" s="1"/>
  <c r="G365" i="12"/>
  <c r="O365" i="12" s="1"/>
  <c r="W365" i="12" s="1"/>
  <c r="J365" i="12"/>
  <c r="R365" i="12" s="1"/>
  <c r="Z365" i="12" s="1"/>
  <c r="E365" i="12"/>
  <c r="M365" i="12" s="1"/>
  <c r="U365" i="12" s="1"/>
  <c r="L365" i="12"/>
  <c r="AD371" i="10"/>
  <c r="AC371" i="10"/>
  <c r="AE371" i="10" s="1"/>
  <c r="L371" i="10" s="1"/>
  <c r="S370" i="10"/>
  <c r="B370" i="10" s="1"/>
  <c r="AB372" i="10"/>
  <c r="K372" i="10"/>
  <c r="E372" i="10"/>
  <c r="M372" i="10" s="1"/>
  <c r="U372" i="10" s="1"/>
  <c r="F372" i="10"/>
  <c r="N372" i="10" s="1"/>
  <c r="V372" i="10" s="1"/>
  <c r="J372" i="10"/>
  <c r="R372" i="10" s="1"/>
  <c r="Z372" i="10" s="1"/>
  <c r="G372" i="10"/>
  <c r="O372" i="10" s="1"/>
  <c r="W372" i="10" s="1"/>
  <c r="I372" i="10"/>
  <c r="Q372" i="10" s="1"/>
  <c r="Y372" i="10" s="1"/>
  <c r="H372" i="10"/>
  <c r="P372" i="10" s="1"/>
  <c r="X372" i="10" s="1"/>
  <c r="C374" i="10"/>
  <c r="D373" i="10"/>
  <c r="C329" i="11"/>
  <c r="D329" i="11" s="1"/>
  <c r="F327" i="11"/>
  <c r="N327" i="11" s="1"/>
  <c r="V327" i="11" s="1"/>
  <c r="J327" i="11"/>
  <c r="R327" i="11" s="1"/>
  <c r="Z327" i="11" s="1"/>
  <c r="G327" i="11"/>
  <c r="O327" i="11" s="1"/>
  <c r="W327" i="11" s="1"/>
  <c r="K327" i="11"/>
  <c r="H327" i="11"/>
  <c r="P327" i="11" s="1"/>
  <c r="X327" i="11" s="1"/>
  <c r="L327" i="11"/>
  <c r="T327" i="11" s="1"/>
  <c r="E327" i="11"/>
  <c r="M327" i="11" s="1"/>
  <c r="U327" i="11" s="1"/>
  <c r="I327" i="11"/>
  <c r="Q327" i="11" s="1"/>
  <c r="Y327" i="11" s="1"/>
  <c r="AA326" i="11"/>
  <c r="S326" i="11"/>
  <c r="B326" i="11" s="1"/>
  <c r="S365" i="12" l="1"/>
  <c r="B365" i="12" s="1"/>
  <c r="T365" i="12"/>
  <c r="AA365" i="12" s="1"/>
  <c r="F366" i="12"/>
  <c r="N366" i="12" s="1"/>
  <c r="V366" i="12" s="1"/>
  <c r="G366" i="12"/>
  <c r="O366" i="12" s="1"/>
  <c r="W366" i="12" s="1"/>
  <c r="H366" i="12"/>
  <c r="P366" i="12" s="1"/>
  <c r="X366" i="12" s="1"/>
  <c r="J366" i="12"/>
  <c r="R366" i="12" s="1"/>
  <c r="Z366" i="12" s="1"/>
  <c r="I366" i="12"/>
  <c r="Q366" i="12" s="1"/>
  <c r="Y366" i="12" s="1"/>
  <c r="E366" i="12"/>
  <c r="M366" i="12" s="1"/>
  <c r="U366" i="12" s="1"/>
  <c r="K366" i="12"/>
  <c r="L366" i="12"/>
  <c r="C368" i="12"/>
  <c r="D367" i="12"/>
  <c r="C375" i="10"/>
  <c r="D374" i="10"/>
  <c r="AD372" i="10"/>
  <c r="AC372" i="10"/>
  <c r="AE372" i="10" s="1"/>
  <c r="L372" i="10" s="1"/>
  <c r="S371" i="10"/>
  <c r="B371" i="10" s="1"/>
  <c r="AB373" i="10"/>
  <c r="K373" i="10"/>
  <c r="E373" i="10"/>
  <c r="M373" i="10" s="1"/>
  <c r="U373" i="10" s="1"/>
  <c r="F373" i="10"/>
  <c r="N373" i="10" s="1"/>
  <c r="V373" i="10" s="1"/>
  <c r="J373" i="10"/>
  <c r="R373" i="10" s="1"/>
  <c r="Z373" i="10" s="1"/>
  <c r="G373" i="10"/>
  <c r="O373" i="10" s="1"/>
  <c r="W373" i="10" s="1"/>
  <c r="I373" i="10"/>
  <c r="Q373" i="10" s="1"/>
  <c r="Y373" i="10" s="1"/>
  <c r="H373" i="10"/>
  <c r="P373" i="10" s="1"/>
  <c r="X373" i="10" s="1"/>
  <c r="AF371" i="10"/>
  <c r="T371" i="10" s="1"/>
  <c r="AA371" i="10" s="1"/>
  <c r="S327" i="11"/>
  <c r="B327" i="11" s="1"/>
  <c r="AA327" i="11"/>
  <c r="C330" i="11"/>
  <c r="D330" i="11" s="1"/>
  <c r="H328" i="11"/>
  <c r="P328" i="11" s="1"/>
  <c r="X328" i="11" s="1"/>
  <c r="L328" i="11"/>
  <c r="T328" i="11" s="1"/>
  <c r="E328" i="11"/>
  <c r="M328" i="11" s="1"/>
  <c r="U328" i="11" s="1"/>
  <c r="I328" i="11"/>
  <c r="Q328" i="11" s="1"/>
  <c r="Y328" i="11" s="1"/>
  <c r="F328" i="11"/>
  <c r="N328" i="11" s="1"/>
  <c r="V328" i="11" s="1"/>
  <c r="J328" i="11"/>
  <c r="R328" i="11" s="1"/>
  <c r="Z328" i="11" s="1"/>
  <c r="G328" i="11"/>
  <c r="O328" i="11" s="1"/>
  <c r="W328" i="11" s="1"/>
  <c r="K328" i="11"/>
  <c r="J367" i="12" l="1"/>
  <c r="R367" i="12" s="1"/>
  <c r="Z367" i="12" s="1"/>
  <c r="I367" i="12"/>
  <c r="Q367" i="12" s="1"/>
  <c r="Y367" i="12" s="1"/>
  <c r="H367" i="12"/>
  <c r="P367" i="12" s="1"/>
  <c r="X367" i="12" s="1"/>
  <c r="F367" i="12"/>
  <c r="N367" i="12" s="1"/>
  <c r="V367" i="12" s="1"/>
  <c r="E367" i="12"/>
  <c r="M367" i="12" s="1"/>
  <c r="U367" i="12" s="1"/>
  <c r="K367" i="12"/>
  <c r="G367" i="12"/>
  <c r="O367" i="12" s="1"/>
  <c r="W367" i="12" s="1"/>
  <c r="L367" i="12"/>
  <c r="T366" i="12"/>
  <c r="AA366" i="12" s="1"/>
  <c r="S366" i="12"/>
  <c r="B366" i="12" s="1"/>
  <c r="C369" i="12"/>
  <c r="D368" i="12"/>
  <c r="AC373" i="10"/>
  <c r="AE373" i="10" s="1"/>
  <c r="L373" i="10" s="1"/>
  <c r="AD373" i="10"/>
  <c r="S372" i="10"/>
  <c r="B372" i="10" s="1"/>
  <c r="AF372" i="10"/>
  <c r="T372" i="10" s="1"/>
  <c r="AA372" i="10" s="1"/>
  <c r="AB374" i="10"/>
  <c r="K374" i="10"/>
  <c r="E374" i="10"/>
  <c r="M374" i="10" s="1"/>
  <c r="U374" i="10" s="1"/>
  <c r="J374" i="10"/>
  <c r="R374" i="10" s="1"/>
  <c r="Z374" i="10" s="1"/>
  <c r="F374" i="10"/>
  <c r="N374" i="10" s="1"/>
  <c r="V374" i="10" s="1"/>
  <c r="G374" i="10"/>
  <c r="O374" i="10" s="1"/>
  <c r="W374" i="10" s="1"/>
  <c r="I374" i="10"/>
  <c r="Q374" i="10" s="1"/>
  <c r="Y374" i="10" s="1"/>
  <c r="H374" i="10"/>
  <c r="P374" i="10" s="1"/>
  <c r="X374" i="10" s="1"/>
  <c r="C376" i="10"/>
  <c r="D375" i="10"/>
  <c r="C331" i="11"/>
  <c r="D331" i="11" s="1"/>
  <c r="F329" i="11"/>
  <c r="N329" i="11" s="1"/>
  <c r="V329" i="11" s="1"/>
  <c r="J329" i="11"/>
  <c r="R329" i="11" s="1"/>
  <c r="Z329" i="11" s="1"/>
  <c r="G329" i="11"/>
  <c r="O329" i="11" s="1"/>
  <c r="W329" i="11" s="1"/>
  <c r="K329" i="11"/>
  <c r="H329" i="11"/>
  <c r="P329" i="11" s="1"/>
  <c r="X329" i="11" s="1"/>
  <c r="L329" i="11"/>
  <c r="T329" i="11" s="1"/>
  <c r="E329" i="11"/>
  <c r="M329" i="11" s="1"/>
  <c r="U329" i="11" s="1"/>
  <c r="I329" i="11"/>
  <c r="Q329" i="11" s="1"/>
  <c r="Y329" i="11" s="1"/>
  <c r="AA328" i="11"/>
  <c r="S328" i="11"/>
  <c r="B328" i="11" s="1"/>
  <c r="AF373" i="10" l="1"/>
  <c r="T373" i="10" s="1"/>
  <c r="AA373" i="10" s="1"/>
  <c r="J368" i="12"/>
  <c r="R368" i="12" s="1"/>
  <c r="Z368" i="12" s="1"/>
  <c r="H368" i="12"/>
  <c r="P368" i="12" s="1"/>
  <c r="X368" i="12" s="1"/>
  <c r="G368" i="12"/>
  <c r="O368" i="12" s="1"/>
  <c r="W368" i="12" s="1"/>
  <c r="E368" i="12"/>
  <c r="M368" i="12" s="1"/>
  <c r="U368" i="12" s="1"/>
  <c r="I368" i="12"/>
  <c r="Q368" i="12" s="1"/>
  <c r="Y368" i="12" s="1"/>
  <c r="K368" i="12"/>
  <c r="F368" i="12"/>
  <c r="N368" i="12" s="1"/>
  <c r="V368" i="12" s="1"/>
  <c r="L368" i="12"/>
  <c r="T367" i="12"/>
  <c r="AA367" i="12" s="1"/>
  <c r="S367" i="12"/>
  <c r="B367" i="12" s="1"/>
  <c r="C370" i="12"/>
  <c r="D369" i="12"/>
  <c r="AD374" i="10"/>
  <c r="AC374" i="10"/>
  <c r="AE374" i="10" s="1"/>
  <c r="L374" i="10" s="1"/>
  <c r="C377" i="10"/>
  <c r="D376" i="10"/>
  <c r="AB375" i="10"/>
  <c r="K375" i="10"/>
  <c r="E375" i="10"/>
  <c r="M375" i="10" s="1"/>
  <c r="U375" i="10" s="1"/>
  <c r="J375" i="10"/>
  <c r="R375" i="10" s="1"/>
  <c r="Z375" i="10" s="1"/>
  <c r="F375" i="10"/>
  <c r="N375" i="10" s="1"/>
  <c r="V375" i="10" s="1"/>
  <c r="I375" i="10"/>
  <c r="Q375" i="10" s="1"/>
  <c r="Y375" i="10" s="1"/>
  <c r="G375" i="10"/>
  <c r="O375" i="10" s="1"/>
  <c r="W375" i="10" s="1"/>
  <c r="H375" i="10"/>
  <c r="P375" i="10" s="1"/>
  <c r="X375" i="10" s="1"/>
  <c r="S373" i="10"/>
  <c r="B373" i="10" s="1"/>
  <c r="S329" i="11"/>
  <c r="B329" i="11" s="1"/>
  <c r="AA329" i="11"/>
  <c r="C332" i="11"/>
  <c r="D332" i="11" s="1"/>
  <c r="H330" i="11"/>
  <c r="P330" i="11" s="1"/>
  <c r="X330" i="11" s="1"/>
  <c r="L330" i="11"/>
  <c r="T330" i="11" s="1"/>
  <c r="E330" i="11"/>
  <c r="M330" i="11" s="1"/>
  <c r="U330" i="11" s="1"/>
  <c r="I330" i="11"/>
  <c r="Q330" i="11" s="1"/>
  <c r="Y330" i="11" s="1"/>
  <c r="F330" i="11"/>
  <c r="N330" i="11" s="1"/>
  <c r="V330" i="11" s="1"/>
  <c r="J330" i="11"/>
  <c r="R330" i="11" s="1"/>
  <c r="Z330" i="11" s="1"/>
  <c r="G330" i="11"/>
  <c r="O330" i="11" s="1"/>
  <c r="W330" i="11" s="1"/>
  <c r="K330" i="11"/>
  <c r="S368" i="12" l="1"/>
  <c r="B368" i="12" s="1"/>
  <c r="T368" i="12"/>
  <c r="AA368" i="12" s="1"/>
  <c r="H369" i="12"/>
  <c r="P369" i="12" s="1"/>
  <c r="X369" i="12" s="1"/>
  <c r="F369" i="12"/>
  <c r="N369" i="12" s="1"/>
  <c r="V369" i="12" s="1"/>
  <c r="K369" i="12"/>
  <c r="G369" i="12"/>
  <c r="O369" i="12" s="1"/>
  <c r="W369" i="12" s="1"/>
  <c r="J369" i="12"/>
  <c r="R369" i="12" s="1"/>
  <c r="Z369" i="12" s="1"/>
  <c r="E369" i="12"/>
  <c r="M369" i="12" s="1"/>
  <c r="U369" i="12" s="1"/>
  <c r="I369" i="12"/>
  <c r="Q369" i="12" s="1"/>
  <c r="Y369" i="12" s="1"/>
  <c r="L369" i="12"/>
  <c r="C371" i="12"/>
  <c r="D370" i="12"/>
  <c r="AD375" i="10"/>
  <c r="AC375" i="10"/>
  <c r="AE375" i="10" s="1"/>
  <c r="L375" i="10" s="1"/>
  <c r="AB376" i="10"/>
  <c r="E376" i="10"/>
  <c r="M376" i="10" s="1"/>
  <c r="U376" i="10" s="1"/>
  <c r="K376" i="10"/>
  <c r="J376" i="10"/>
  <c r="R376" i="10" s="1"/>
  <c r="Z376" i="10" s="1"/>
  <c r="F376" i="10"/>
  <c r="N376" i="10" s="1"/>
  <c r="V376" i="10" s="1"/>
  <c r="G376" i="10"/>
  <c r="O376" i="10" s="1"/>
  <c r="W376" i="10" s="1"/>
  <c r="I376" i="10"/>
  <c r="Q376" i="10" s="1"/>
  <c r="Y376" i="10" s="1"/>
  <c r="H376" i="10"/>
  <c r="P376" i="10" s="1"/>
  <c r="X376" i="10" s="1"/>
  <c r="C378" i="10"/>
  <c r="D377" i="10"/>
  <c r="S374" i="10"/>
  <c r="B374" i="10" s="1"/>
  <c r="AF374" i="10"/>
  <c r="T374" i="10" s="1"/>
  <c r="AA374" i="10" s="1"/>
  <c r="C333" i="11"/>
  <c r="D333" i="11" s="1"/>
  <c r="F331" i="11"/>
  <c r="N331" i="11" s="1"/>
  <c r="V331" i="11" s="1"/>
  <c r="J331" i="11"/>
  <c r="R331" i="11" s="1"/>
  <c r="Z331" i="11" s="1"/>
  <c r="G331" i="11"/>
  <c r="O331" i="11" s="1"/>
  <c r="W331" i="11" s="1"/>
  <c r="K331" i="11"/>
  <c r="H331" i="11"/>
  <c r="P331" i="11" s="1"/>
  <c r="X331" i="11" s="1"/>
  <c r="L331" i="11"/>
  <c r="T331" i="11" s="1"/>
  <c r="E331" i="11"/>
  <c r="M331" i="11" s="1"/>
  <c r="U331" i="11" s="1"/>
  <c r="I331" i="11"/>
  <c r="Q331" i="11" s="1"/>
  <c r="Y331" i="11" s="1"/>
  <c r="AA330" i="11"/>
  <c r="S330" i="11"/>
  <c r="B330" i="11" s="1"/>
  <c r="T369" i="12" l="1"/>
  <c r="AA369" i="12" s="1"/>
  <c r="S369" i="12"/>
  <c r="B369" i="12" s="1"/>
  <c r="F370" i="12"/>
  <c r="N370" i="12" s="1"/>
  <c r="V370" i="12" s="1"/>
  <c r="I370" i="12"/>
  <c r="Q370" i="12" s="1"/>
  <c r="Y370" i="12" s="1"/>
  <c r="G370" i="12"/>
  <c r="O370" i="12" s="1"/>
  <c r="W370" i="12" s="1"/>
  <c r="J370" i="12"/>
  <c r="R370" i="12" s="1"/>
  <c r="Z370" i="12" s="1"/>
  <c r="E370" i="12"/>
  <c r="M370" i="12" s="1"/>
  <c r="U370" i="12" s="1"/>
  <c r="K370" i="12"/>
  <c r="H370" i="12"/>
  <c r="P370" i="12" s="1"/>
  <c r="X370" i="12" s="1"/>
  <c r="L370" i="12"/>
  <c r="C372" i="12"/>
  <c r="D371" i="12"/>
  <c r="AD376" i="10"/>
  <c r="AC376" i="10"/>
  <c r="AE376" i="10" s="1"/>
  <c r="L376" i="10" s="1"/>
  <c r="S375" i="10"/>
  <c r="B375" i="10" s="1"/>
  <c r="AB377" i="10"/>
  <c r="E377" i="10"/>
  <c r="M377" i="10" s="1"/>
  <c r="U377" i="10" s="1"/>
  <c r="K377" i="10"/>
  <c r="F377" i="10"/>
  <c r="N377" i="10" s="1"/>
  <c r="V377" i="10" s="1"/>
  <c r="J377" i="10"/>
  <c r="R377" i="10" s="1"/>
  <c r="Z377" i="10" s="1"/>
  <c r="I377" i="10"/>
  <c r="Q377" i="10" s="1"/>
  <c r="Y377" i="10" s="1"/>
  <c r="G377" i="10"/>
  <c r="O377" i="10" s="1"/>
  <c r="W377" i="10" s="1"/>
  <c r="H377" i="10"/>
  <c r="P377" i="10" s="1"/>
  <c r="X377" i="10" s="1"/>
  <c r="C379" i="10"/>
  <c r="D378" i="10"/>
  <c r="AF375" i="10"/>
  <c r="T375" i="10" s="1"/>
  <c r="AA375" i="10" s="1"/>
  <c r="S331" i="11"/>
  <c r="B331" i="11" s="1"/>
  <c r="AA331" i="11"/>
  <c r="C334" i="11"/>
  <c r="D334" i="11" s="1"/>
  <c r="H332" i="11"/>
  <c r="P332" i="11" s="1"/>
  <c r="X332" i="11" s="1"/>
  <c r="L332" i="11"/>
  <c r="T332" i="11" s="1"/>
  <c r="E332" i="11"/>
  <c r="M332" i="11" s="1"/>
  <c r="U332" i="11" s="1"/>
  <c r="I332" i="11"/>
  <c r="Q332" i="11" s="1"/>
  <c r="Y332" i="11" s="1"/>
  <c r="F332" i="11"/>
  <c r="N332" i="11" s="1"/>
  <c r="V332" i="11" s="1"/>
  <c r="J332" i="11"/>
  <c r="R332" i="11" s="1"/>
  <c r="Z332" i="11" s="1"/>
  <c r="G332" i="11"/>
  <c r="O332" i="11" s="1"/>
  <c r="W332" i="11" s="1"/>
  <c r="K332" i="11"/>
  <c r="C373" i="12" l="1"/>
  <c r="D372" i="12"/>
  <c r="T370" i="12"/>
  <c r="AA370" i="12" s="1"/>
  <c r="S370" i="12"/>
  <c r="B370" i="12" s="1"/>
  <c r="J371" i="12"/>
  <c r="R371" i="12" s="1"/>
  <c r="Z371" i="12" s="1"/>
  <c r="E371" i="12"/>
  <c r="M371" i="12" s="1"/>
  <c r="U371" i="12" s="1"/>
  <c r="F371" i="12"/>
  <c r="N371" i="12" s="1"/>
  <c r="V371" i="12" s="1"/>
  <c r="K371" i="12"/>
  <c r="H371" i="12"/>
  <c r="P371" i="12" s="1"/>
  <c r="X371" i="12" s="1"/>
  <c r="I371" i="12"/>
  <c r="Q371" i="12" s="1"/>
  <c r="Y371" i="12" s="1"/>
  <c r="G371" i="12"/>
  <c r="O371" i="12" s="1"/>
  <c r="W371" i="12" s="1"/>
  <c r="L371" i="12"/>
  <c r="AB378" i="10"/>
  <c r="K378" i="10"/>
  <c r="E378" i="10"/>
  <c r="M378" i="10" s="1"/>
  <c r="U378" i="10" s="1"/>
  <c r="F378" i="10"/>
  <c r="N378" i="10" s="1"/>
  <c r="V378" i="10" s="1"/>
  <c r="J378" i="10"/>
  <c r="R378" i="10" s="1"/>
  <c r="Z378" i="10" s="1"/>
  <c r="G378" i="10"/>
  <c r="O378" i="10" s="1"/>
  <c r="W378" i="10" s="1"/>
  <c r="I378" i="10"/>
  <c r="Q378" i="10" s="1"/>
  <c r="Y378" i="10" s="1"/>
  <c r="H378" i="10"/>
  <c r="P378" i="10" s="1"/>
  <c r="X378" i="10" s="1"/>
  <c r="AC377" i="10"/>
  <c r="AE377" i="10" s="1"/>
  <c r="L377" i="10" s="1"/>
  <c r="AD377" i="10"/>
  <c r="S376" i="10"/>
  <c r="B376" i="10" s="1"/>
  <c r="C380" i="10"/>
  <c r="D379" i="10"/>
  <c r="AF376" i="10"/>
  <c r="T376" i="10" s="1"/>
  <c r="AA376" i="10" s="1"/>
  <c r="C335" i="11"/>
  <c r="D335" i="11" s="1"/>
  <c r="F333" i="11"/>
  <c r="N333" i="11" s="1"/>
  <c r="V333" i="11" s="1"/>
  <c r="J333" i="11"/>
  <c r="R333" i="11" s="1"/>
  <c r="Z333" i="11" s="1"/>
  <c r="G333" i="11"/>
  <c r="O333" i="11" s="1"/>
  <c r="W333" i="11" s="1"/>
  <c r="K333" i="11"/>
  <c r="H333" i="11"/>
  <c r="P333" i="11" s="1"/>
  <c r="X333" i="11" s="1"/>
  <c r="L333" i="11"/>
  <c r="T333" i="11" s="1"/>
  <c r="E333" i="11"/>
  <c r="M333" i="11" s="1"/>
  <c r="U333" i="11" s="1"/>
  <c r="I333" i="11"/>
  <c r="Q333" i="11" s="1"/>
  <c r="Y333" i="11" s="1"/>
  <c r="AA332" i="11"/>
  <c r="S332" i="11"/>
  <c r="B332" i="11" s="1"/>
  <c r="AF377" i="10" l="1"/>
  <c r="J372" i="12"/>
  <c r="R372" i="12" s="1"/>
  <c r="Z372" i="12" s="1"/>
  <c r="H372" i="12"/>
  <c r="P372" i="12" s="1"/>
  <c r="X372" i="12" s="1"/>
  <c r="K372" i="12"/>
  <c r="G372" i="12"/>
  <c r="O372" i="12" s="1"/>
  <c r="W372" i="12" s="1"/>
  <c r="F372" i="12"/>
  <c r="N372" i="12" s="1"/>
  <c r="V372" i="12" s="1"/>
  <c r="I372" i="12"/>
  <c r="Q372" i="12" s="1"/>
  <c r="Y372" i="12" s="1"/>
  <c r="E372" i="12"/>
  <c r="M372" i="12" s="1"/>
  <c r="U372" i="12" s="1"/>
  <c r="L372" i="12"/>
  <c r="T371" i="12"/>
  <c r="AA371" i="12" s="1"/>
  <c r="S371" i="12"/>
  <c r="B371" i="12" s="1"/>
  <c r="C374" i="12"/>
  <c r="D373" i="12"/>
  <c r="AB379" i="10"/>
  <c r="E379" i="10"/>
  <c r="M379" i="10" s="1"/>
  <c r="U379" i="10" s="1"/>
  <c r="K379" i="10"/>
  <c r="J379" i="10"/>
  <c r="R379" i="10" s="1"/>
  <c r="Z379" i="10" s="1"/>
  <c r="F379" i="10"/>
  <c r="N379" i="10" s="1"/>
  <c r="V379" i="10" s="1"/>
  <c r="I379" i="10"/>
  <c r="Q379" i="10" s="1"/>
  <c r="Y379" i="10" s="1"/>
  <c r="G379" i="10"/>
  <c r="O379" i="10" s="1"/>
  <c r="W379" i="10" s="1"/>
  <c r="H379" i="10"/>
  <c r="P379" i="10" s="1"/>
  <c r="X379" i="10" s="1"/>
  <c r="T377" i="10"/>
  <c r="AA377" i="10" s="1"/>
  <c r="S377" i="10"/>
  <c r="B377" i="10" s="1"/>
  <c r="C381" i="10"/>
  <c r="D380" i="10"/>
  <c r="AC378" i="10"/>
  <c r="AE378" i="10" s="1"/>
  <c r="L378" i="10" s="1"/>
  <c r="AD378" i="10"/>
  <c r="S333" i="11"/>
  <c r="B333" i="11" s="1"/>
  <c r="AA333" i="11"/>
  <c r="C336" i="11"/>
  <c r="D336" i="11" s="1"/>
  <c r="H334" i="11"/>
  <c r="P334" i="11" s="1"/>
  <c r="X334" i="11" s="1"/>
  <c r="L334" i="11"/>
  <c r="T334" i="11" s="1"/>
  <c r="E334" i="11"/>
  <c r="M334" i="11" s="1"/>
  <c r="U334" i="11" s="1"/>
  <c r="I334" i="11"/>
  <c r="Q334" i="11" s="1"/>
  <c r="Y334" i="11" s="1"/>
  <c r="F334" i="11"/>
  <c r="N334" i="11" s="1"/>
  <c r="V334" i="11" s="1"/>
  <c r="J334" i="11"/>
  <c r="R334" i="11" s="1"/>
  <c r="Z334" i="11" s="1"/>
  <c r="G334" i="11"/>
  <c r="O334" i="11" s="1"/>
  <c r="W334" i="11" s="1"/>
  <c r="K334" i="11"/>
  <c r="AF378" i="10" l="1"/>
  <c r="T378" i="10" s="1"/>
  <c r="AA378" i="10" s="1"/>
  <c r="S372" i="12"/>
  <c r="B372" i="12" s="1"/>
  <c r="T372" i="12"/>
  <c r="AA372" i="12" s="1"/>
  <c r="H373" i="12"/>
  <c r="P373" i="12" s="1"/>
  <c r="X373" i="12" s="1"/>
  <c r="F373" i="12"/>
  <c r="N373" i="12" s="1"/>
  <c r="V373" i="12" s="1"/>
  <c r="E373" i="12"/>
  <c r="M373" i="12" s="1"/>
  <c r="U373" i="12" s="1"/>
  <c r="J373" i="12"/>
  <c r="R373" i="12" s="1"/>
  <c r="Z373" i="12" s="1"/>
  <c r="I373" i="12"/>
  <c r="Q373" i="12" s="1"/>
  <c r="Y373" i="12" s="1"/>
  <c r="G373" i="12"/>
  <c r="O373" i="12" s="1"/>
  <c r="W373" i="12" s="1"/>
  <c r="K373" i="12"/>
  <c r="L373" i="12"/>
  <c r="C375" i="12"/>
  <c r="D374" i="12"/>
  <c r="S378" i="10"/>
  <c r="B378" i="10" s="1"/>
  <c r="AB380" i="10"/>
  <c r="K380" i="10"/>
  <c r="E380" i="10"/>
  <c r="M380" i="10" s="1"/>
  <c r="U380" i="10" s="1"/>
  <c r="F380" i="10"/>
  <c r="N380" i="10" s="1"/>
  <c r="V380" i="10" s="1"/>
  <c r="J380" i="10"/>
  <c r="R380" i="10" s="1"/>
  <c r="Z380" i="10" s="1"/>
  <c r="G380" i="10"/>
  <c r="O380" i="10" s="1"/>
  <c r="W380" i="10" s="1"/>
  <c r="I380" i="10"/>
  <c r="Q380" i="10" s="1"/>
  <c r="Y380" i="10" s="1"/>
  <c r="H380" i="10"/>
  <c r="P380" i="10" s="1"/>
  <c r="X380" i="10" s="1"/>
  <c r="C382" i="10"/>
  <c r="D381" i="10"/>
  <c r="AD379" i="10"/>
  <c r="AC379" i="10"/>
  <c r="AE379" i="10" s="1"/>
  <c r="L379" i="10" s="1"/>
  <c r="C337" i="11"/>
  <c r="D337" i="11" s="1"/>
  <c r="F335" i="11"/>
  <c r="N335" i="11" s="1"/>
  <c r="V335" i="11" s="1"/>
  <c r="J335" i="11"/>
  <c r="R335" i="11" s="1"/>
  <c r="Z335" i="11" s="1"/>
  <c r="G335" i="11"/>
  <c r="O335" i="11" s="1"/>
  <c r="W335" i="11" s="1"/>
  <c r="K335" i="11"/>
  <c r="H335" i="11"/>
  <c r="P335" i="11" s="1"/>
  <c r="X335" i="11" s="1"/>
  <c r="L335" i="11"/>
  <c r="T335" i="11" s="1"/>
  <c r="E335" i="11"/>
  <c r="M335" i="11" s="1"/>
  <c r="U335" i="11" s="1"/>
  <c r="I335" i="11"/>
  <c r="Q335" i="11" s="1"/>
  <c r="Y335" i="11" s="1"/>
  <c r="AA334" i="11"/>
  <c r="S334" i="11"/>
  <c r="B334" i="11" s="1"/>
  <c r="F374" i="12" l="1"/>
  <c r="N374" i="12" s="1"/>
  <c r="V374" i="12" s="1"/>
  <c r="K374" i="12"/>
  <c r="I374" i="12"/>
  <c r="Q374" i="12" s="1"/>
  <c r="Y374" i="12" s="1"/>
  <c r="E374" i="12"/>
  <c r="M374" i="12" s="1"/>
  <c r="U374" i="12" s="1"/>
  <c r="G374" i="12"/>
  <c r="O374" i="12" s="1"/>
  <c r="W374" i="12" s="1"/>
  <c r="J374" i="12"/>
  <c r="R374" i="12" s="1"/>
  <c r="Z374" i="12" s="1"/>
  <c r="H374" i="12"/>
  <c r="P374" i="12" s="1"/>
  <c r="X374" i="12" s="1"/>
  <c r="L374" i="12"/>
  <c r="T373" i="12"/>
  <c r="AA373" i="12" s="1"/>
  <c r="S373" i="12"/>
  <c r="B373" i="12" s="1"/>
  <c r="C376" i="12"/>
  <c r="D375" i="12"/>
  <c r="C383" i="10"/>
  <c r="D382" i="10"/>
  <c r="AD380" i="10"/>
  <c r="AC380" i="10"/>
  <c r="AE380" i="10" s="1"/>
  <c r="L380" i="10" s="1"/>
  <c r="S379" i="10"/>
  <c r="B379" i="10" s="1"/>
  <c r="AF379" i="10"/>
  <c r="T379" i="10" s="1"/>
  <c r="AA379" i="10" s="1"/>
  <c r="AB381" i="10"/>
  <c r="K381" i="10"/>
  <c r="E381" i="10"/>
  <c r="M381" i="10" s="1"/>
  <c r="U381" i="10" s="1"/>
  <c r="F381" i="10"/>
  <c r="N381" i="10" s="1"/>
  <c r="V381" i="10" s="1"/>
  <c r="J381" i="10"/>
  <c r="R381" i="10" s="1"/>
  <c r="Z381" i="10" s="1"/>
  <c r="G381" i="10"/>
  <c r="O381" i="10" s="1"/>
  <c r="W381" i="10" s="1"/>
  <c r="I381" i="10"/>
  <c r="Q381" i="10" s="1"/>
  <c r="Y381" i="10" s="1"/>
  <c r="H381" i="10"/>
  <c r="P381" i="10" s="1"/>
  <c r="X381" i="10" s="1"/>
  <c r="S335" i="11"/>
  <c r="B335" i="11" s="1"/>
  <c r="AA335" i="11"/>
  <c r="C338" i="11"/>
  <c r="D338" i="11" s="1"/>
  <c r="H336" i="11"/>
  <c r="P336" i="11" s="1"/>
  <c r="X336" i="11" s="1"/>
  <c r="L336" i="11"/>
  <c r="T336" i="11" s="1"/>
  <c r="E336" i="11"/>
  <c r="M336" i="11" s="1"/>
  <c r="U336" i="11" s="1"/>
  <c r="I336" i="11"/>
  <c r="Q336" i="11" s="1"/>
  <c r="Y336" i="11" s="1"/>
  <c r="F336" i="11"/>
  <c r="N336" i="11" s="1"/>
  <c r="V336" i="11" s="1"/>
  <c r="J336" i="11"/>
  <c r="R336" i="11" s="1"/>
  <c r="Z336" i="11" s="1"/>
  <c r="G336" i="11"/>
  <c r="O336" i="11" s="1"/>
  <c r="W336" i="11" s="1"/>
  <c r="K336" i="11"/>
  <c r="T374" i="12" l="1"/>
  <c r="AA374" i="12" s="1"/>
  <c r="S374" i="12"/>
  <c r="B374" i="12" s="1"/>
  <c r="C377" i="12"/>
  <c r="D376" i="12"/>
  <c r="J375" i="12"/>
  <c r="R375" i="12" s="1"/>
  <c r="Z375" i="12" s="1"/>
  <c r="G375" i="12"/>
  <c r="O375" i="12" s="1"/>
  <c r="W375" i="12" s="1"/>
  <c r="E375" i="12"/>
  <c r="M375" i="12" s="1"/>
  <c r="U375" i="12" s="1"/>
  <c r="H375" i="12"/>
  <c r="P375" i="12" s="1"/>
  <c r="X375" i="12" s="1"/>
  <c r="I375" i="12"/>
  <c r="Q375" i="12" s="1"/>
  <c r="Y375" i="12" s="1"/>
  <c r="K375" i="12"/>
  <c r="F375" i="12"/>
  <c r="N375" i="12" s="1"/>
  <c r="V375" i="12" s="1"/>
  <c r="L375" i="12"/>
  <c r="AC381" i="10"/>
  <c r="AE381" i="10" s="1"/>
  <c r="L381" i="10" s="1"/>
  <c r="AD381" i="10"/>
  <c r="AF380" i="10"/>
  <c r="T380" i="10" s="1"/>
  <c r="AA380" i="10" s="1"/>
  <c r="S380" i="10"/>
  <c r="B380" i="10" s="1"/>
  <c r="AB382" i="10"/>
  <c r="E382" i="10"/>
  <c r="M382" i="10" s="1"/>
  <c r="U382" i="10" s="1"/>
  <c r="K382" i="10"/>
  <c r="F382" i="10"/>
  <c r="N382" i="10" s="1"/>
  <c r="V382" i="10" s="1"/>
  <c r="J382" i="10"/>
  <c r="R382" i="10" s="1"/>
  <c r="Z382" i="10" s="1"/>
  <c r="G382" i="10"/>
  <c r="O382" i="10" s="1"/>
  <c r="W382" i="10" s="1"/>
  <c r="I382" i="10"/>
  <c r="Q382" i="10" s="1"/>
  <c r="Y382" i="10" s="1"/>
  <c r="H382" i="10"/>
  <c r="P382" i="10" s="1"/>
  <c r="X382" i="10" s="1"/>
  <c r="C384" i="10"/>
  <c r="D383" i="10"/>
  <c r="C339" i="11"/>
  <c r="D339" i="11" s="1"/>
  <c r="F337" i="11"/>
  <c r="N337" i="11" s="1"/>
  <c r="V337" i="11" s="1"/>
  <c r="J337" i="11"/>
  <c r="R337" i="11" s="1"/>
  <c r="Z337" i="11" s="1"/>
  <c r="G337" i="11"/>
  <c r="O337" i="11" s="1"/>
  <c r="W337" i="11" s="1"/>
  <c r="K337" i="11"/>
  <c r="H337" i="11"/>
  <c r="P337" i="11" s="1"/>
  <c r="X337" i="11" s="1"/>
  <c r="L337" i="11"/>
  <c r="T337" i="11" s="1"/>
  <c r="E337" i="11"/>
  <c r="M337" i="11" s="1"/>
  <c r="U337" i="11" s="1"/>
  <c r="I337" i="11"/>
  <c r="Q337" i="11" s="1"/>
  <c r="Y337" i="11" s="1"/>
  <c r="AA336" i="11"/>
  <c r="S336" i="11"/>
  <c r="B336" i="11" s="1"/>
  <c r="AF381" i="10" l="1"/>
  <c r="T381" i="10" s="1"/>
  <c r="AA381" i="10" s="1"/>
  <c r="T375" i="12"/>
  <c r="AA375" i="12" s="1"/>
  <c r="S375" i="12"/>
  <c r="B375" i="12" s="1"/>
  <c r="J376" i="12"/>
  <c r="R376" i="12" s="1"/>
  <c r="Z376" i="12" s="1"/>
  <c r="H376" i="12"/>
  <c r="P376" i="12" s="1"/>
  <c r="X376" i="12" s="1"/>
  <c r="K376" i="12"/>
  <c r="I376" i="12"/>
  <c r="Q376" i="12" s="1"/>
  <c r="Y376" i="12" s="1"/>
  <c r="F376" i="12"/>
  <c r="N376" i="12" s="1"/>
  <c r="V376" i="12" s="1"/>
  <c r="E376" i="12"/>
  <c r="M376" i="12" s="1"/>
  <c r="U376" i="12" s="1"/>
  <c r="G376" i="12"/>
  <c r="O376" i="12" s="1"/>
  <c r="W376" i="12" s="1"/>
  <c r="L376" i="12"/>
  <c r="C378" i="12"/>
  <c r="D377" i="12"/>
  <c r="AB383" i="10"/>
  <c r="K383" i="10"/>
  <c r="E383" i="10"/>
  <c r="M383" i="10" s="1"/>
  <c r="U383" i="10" s="1"/>
  <c r="J383" i="10"/>
  <c r="R383" i="10" s="1"/>
  <c r="Z383" i="10" s="1"/>
  <c r="F383" i="10"/>
  <c r="N383" i="10" s="1"/>
  <c r="V383" i="10" s="1"/>
  <c r="I383" i="10"/>
  <c r="Q383" i="10" s="1"/>
  <c r="Y383" i="10" s="1"/>
  <c r="G383" i="10"/>
  <c r="O383" i="10" s="1"/>
  <c r="W383" i="10" s="1"/>
  <c r="H383" i="10"/>
  <c r="P383" i="10" s="1"/>
  <c r="X383" i="10" s="1"/>
  <c r="AD382" i="10"/>
  <c r="AC382" i="10"/>
  <c r="AE382" i="10" s="1"/>
  <c r="L382" i="10" s="1"/>
  <c r="C385" i="10"/>
  <c r="D384" i="10"/>
  <c r="S381" i="10"/>
  <c r="B381" i="10" s="1"/>
  <c r="S337" i="11"/>
  <c r="B337" i="11" s="1"/>
  <c r="AA337" i="11"/>
  <c r="C340" i="11"/>
  <c r="D340" i="11" s="1"/>
  <c r="H338" i="11"/>
  <c r="P338" i="11" s="1"/>
  <c r="X338" i="11" s="1"/>
  <c r="L338" i="11"/>
  <c r="T338" i="11" s="1"/>
  <c r="E338" i="11"/>
  <c r="M338" i="11" s="1"/>
  <c r="U338" i="11" s="1"/>
  <c r="I338" i="11"/>
  <c r="Q338" i="11" s="1"/>
  <c r="Y338" i="11" s="1"/>
  <c r="F338" i="11"/>
  <c r="N338" i="11" s="1"/>
  <c r="V338" i="11" s="1"/>
  <c r="J338" i="11"/>
  <c r="R338" i="11" s="1"/>
  <c r="Z338" i="11" s="1"/>
  <c r="G338" i="11"/>
  <c r="O338" i="11" s="1"/>
  <c r="W338" i="11" s="1"/>
  <c r="K338" i="11"/>
  <c r="H377" i="12" l="1"/>
  <c r="P377" i="12" s="1"/>
  <c r="X377" i="12" s="1"/>
  <c r="F377" i="12"/>
  <c r="N377" i="12" s="1"/>
  <c r="V377" i="12" s="1"/>
  <c r="I377" i="12"/>
  <c r="Q377" i="12" s="1"/>
  <c r="Y377" i="12" s="1"/>
  <c r="E377" i="12"/>
  <c r="M377" i="12" s="1"/>
  <c r="U377" i="12" s="1"/>
  <c r="J377" i="12"/>
  <c r="R377" i="12" s="1"/>
  <c r="Z377" i="12" s="1"/>
  <c r="K377" i="12"/>
  <c r="G377" i="12"/>
  <c r="O377" i="12" s="1"/>
  <c r="W377" i="12" s="1"/>
  <c r="L377" i="12"/>
  <c r="C379" i="12"/>
  <c r="D378" i="12"/>
  <c r="T376" i="12"/>
  <c r="AA376" i="12" s="1"/>
  <c r="S376" i="12"/>
  <c r="B376" i="12" s="1"/>
  <c r="AB384" i="10"/>
  <c r="E384" i="10"/>
  <c r="M384" i="10" s="1"/>
  <c r="U384" i="10" s="1"/>
  <c r="K384" i="10"/>
  <c r="J384" i="10"/>
  <c r="R384" i="10" s="1"/>
  <c r="Z384" i="10" s="1"/>
  <c r="F384" i="10"/>
  <c r="N384" i="10" s="1"/>
  <c r="V384" i="10" s="1"/>
  <c r="I384" i="10"/>
  <c r="Q384" i="10" s="1"/>
  <c r="Y384" i="10" s="1"/>
  <c r="G384" i="10"/>
  <c r="O384" i="10" s="1"/>
  <c r="W384" i="10" s="1"/>
  <c r="H384" i="10"/>
  <c r="P384" i="10" s="1"/>
  <c r="X384" i="10" s="1"/>
  <c r="S382" i="10"/>
  <c r="B382" i="10" s="1"/>
  <c r="C386" i="10"/>
  <c r="D385" i="10"/>
  <c r="AF382" i="10"/>
  <c r="T382" i="10" s="1"/>
  <c r="AA382" i="10" s="1"/>
  <c r="AD383" i="10"/>
  <c r="AC383" i="10"/>
  <c r="AE383" i="10" s="1"/>
  <c r="L383" i="10" s="1"/>
  <c r="C341" i="11"/>
  <c r="D341" i="11" s="1"/>
  <c r="F339" i="11"/>
  <c r="N339" i="11" s="1"/>
  <c r="V339" i="11" s="1"/>
  <c r="J339" i="11"/>
  <c r="R339" i="11" s="1"/>
  <c r="Z339" i="11" s="1"/>
  <c r="G339" i="11"/>
  <c r="O339" i="11" s="1"/>
  <c r="W339" i="11" s="1"/>
  <c r="K339" i="11"/>
  <c r="H339" i="11"/>
  <c r="P339" i="11" s="1"/>
  <c r="X339" i="11" s="1"/>
  <c r="L339" i="11"/>
  <c r="T339" i="11" s="1"/>
  <c r="E339" i="11"/>
  <c r="M339" i="11" s="1"/>
  <c r="U339" i="11" s="1"/>
  <c r="I339" i="11"/>
  <c r="Q339" i="11" s="1"/>
  <c r="Y339" i="11" s="1"/>
  <c r="AA338" i="11"/>
  <c r="S338" i="11"/>
  <c r="B338" i="11" s="1"/>
  <c r="S377" i="12" l="1"/>
  <c r="B377" i="12" s="1"/>
  <c r="T377" i="12"/>
  <c r="AA377" i="12" s="1"/>
  <c r="F378" i="12"/>
  <c r="N378" i="12" s="1"/>
  <c r="V378" i="12" s="1"/>
  <c r="K378" i="12"/>
  <c r="H378" i="12"/>
  <c r="P378" i="12" s="1"/>
  <c r="X378" i="12" s="1"/>
  <c r="J378" i="12"/>
  <c r="R378" i="12" s="1"/>
  <c r="Z378" i="12" s="1"/>
  <c r="I378" i="12"/>
  <c r="Q378" i="12" s="1"/>
  <c r="Y378" i="12" s="1"/>
  <c r="G378" i="12"/>
  <c r="O378" i="12" s="1"/>
  <c r="W378" i="12" s="1"/>
  <c r="E378" i="12"/>
  <c r="M378" i="12" s="1"/>
  <c r="U378" i="12" s="1"/>
  <c r="L378" i="12"/>
  <c r="C380" i="12"/>
  <c r="D379" i="12"/>
  <c r="S383" i="10"/>
  <c r="B383" i="10" s="1"/>
  <c r="AB385" i="10"/>
  <c r="E385" i="10"/>
  <c r="M385" i="10" s="1"/>
  <c r="U385" i="10" s="1"/>
  <c r="K385" i="10"/>
  <c r="J385" i="10"/>
  <c r="R385" i="10" s="1"/>
  <c r="Z385" i="10" s="1"/>
  <c r="F385" i="10"/>
  <c r="N385" i="10" s="1"/>
  <c r="V385" i="10" s="1"/>
  <c r="I385" i="10"/>
  <c r="Q385" i="10" s="1"/>
  <c r="Y385" i="10" s="1"/>
  <c r="G385" i="10"/>
  <c r="O385" i="10" s="1"/>
  <c r="W385" i="10" s="1"/>
  <c r="H385" i="10"/>
  <c r="P385" i="10" s="1"/>
  <c r="X385" i="10" s="1"/>
  <c r="C387" i="10"/>
  <c r="D386" i="10"/>
  <c r="AF383" i="10"/>
  <c r="T383" i="10" s="1"/>
  <c r="AA383" i="10" s="1"/>
  <c r="AC384" i="10"/>
  <c r="AE384" i="10" s="1"/>
  <c r="L384" i="10" s="1"/>
  <c r="AD384" i="10"/>
  <c r="S339" i="11"/>
  <c r="B339" i="11" s="1"/>
  <c r="AA339" i="11"/>
  <c r="C342" i="11"/>
  <c r="D342" i="11" s="1"/>
  <c r="H340" i="11"/>
  <c r="P340" i="11" s="1"/>
  <c r="X340" i="11" s="1"/>
  <c r="L340" i="11"/>
  <c r="T340" i="11" s="1"/>
  <c r="E340" i="11"/>
  <c r="M340" i="11" s="1"/>
  <c r="U340" i="11" s="1"/>
  <c r="I340" i="11"/>
  <c r="Q340" i="11" s="1"/>
  <c r="Y340" i="11" s="1"/>
  <c r="F340" i="11"/>
  <c r="N340" i="11" s="1"/>
  <c r="V340" i="11" s="1"/>
  <c r="J340" i="11"/>
  <c r="R340" i="11" s="1"/>
  <c r="Z340" i="11" s="1"/>
  <c r="G340" i="11"/>
  <c r="O340" i="11" s="1"/>
  <c r="W340" i="11" s="1"/>
  <c r="K340" i="11"/>
  <c r="AF384" i="10" l="1"/>
  <c r="T384" i="10" s="1"/>
  <c r="AA384" i="10" s="1"/>
  <c r="J379" i="12"/>
  <c r="R379" i="12" s="1"/>
  <c r="Z379" i="12" s="1"/>
  <c r="I379" i="12"/>
  <c r="Q379" i="12" s="1"/>
  <c r="Y379" i="12" s="1"/>
  <c r="G379" i="12"/>
  <c r="O379" i="12" s="1"/>
  <c r="W379" i="12" s="1"/>
  <c r="K379" i="12"/>
  <c r="H379" i="12"/>
  <c r="P379" i="12" s="1"/>
  <c r="X379" i="12" s="1"/>
  <c r="F379" i="12"/>
  <c r="N379" i="12" s="1"/>
  <c r="V379" i="12" s="1"/>
  <c r="E379" i="12"/>
  <c r="M379" i="12" s="1"/>
  <c r="U379" i="12" s="1"/>
  <c r="L379" i="12"/>
  <c r="C381" i="12"/>
  <c r="D380" i="12"/>
  <c r="T378" i="12"/>
  <c r="AA378" i="12" s="1"/>
  <c r="S378" i="12"/>
  <c r="B378" i="12" s="1"/>
  <c r="S384" i="10"/>
  <c r="B384" i="10" s="1"/>
  <c r="AB386" i="10"/>
  <c r="E386" i="10"/>
  <c r="M386" i="10" s="1"/>
  <c r="U386" i="10" s="1"/>
  <c r="K386" i="10"/>
  <c r="F386" i="10"/>
  <c r="N386" i="10" s="1"/>
  <c r="V386" i="10" s="1"/>
  <c r="J386" i="10"/>
  <c r="R386" i="10" s="1"/>
  <c r="Z386" i="10" s="1"/>
  <c r="I386" i="10"/>
  <c r="Q386" i="10" s="1"/>
  <c r="Y386" i="10" s="1"/>
  <c r="G386" i="10"/>
  <c r="O386" i="10" s="1"/>
  <c r="W386" i="10" s="1"/>
  <c r="H386" i="10"/>
  <c r="P386" i="10" s="1"/>
  <c r="X386" i="10" s="1"/>
  <c r="C388" i="10"/>
  <c r="D387" i="10"/>
  <c r="AC385" i="10"/>
  <c r="AE385" i="10" s="1"/>
  <c r="L385" i="10" s="1"/>
  <c r="AD385" i="10"/>
  <c r="C343" i="11"/>
  <c r="D343" i="11" s="1"/>
  <c r="F341" i="11"/>
  <c r="N341" i="11" s="1"/>
  <c r="V341" i="11" s="1"/>
  <c r="J341" i="11"/>
  <c r="R341" i="11" s="1"/>
  <c r="Z341" i="11" s="1"/>
  <c r="G341" i="11"/>
  <c r="O341" i="11" s="1"/>
  <c r="W341" i="11" s="1"/>
  <c r="K341" i="11"/>
  <c r="H341" i="11"/>
  <c r="P341" i="11" s="1"/>
  <c r="X341" i="11" s="1"/>
  <c r="L341" i="11"/>
  <c r="T341" i="11" s="1"/>
  <c r="E341" i="11"/>
  <c r="M341" i="11" s="1"/>
  <c r="U341" i="11" s="1"/>
  <c r="I341" i="11"/>
  <c r="Q341" i="11" s="1"/>
  <c r="Y341" i="11" s="1"/>
  <c r="AA340" i="11"/>
  <c r="S340" i="11"/>
  <c r="B340" i="11" s="1"/>
  <c r="AF385" i="10" l="1"/>
  <c r="T379" i="12"/>
  <c r="AA379" i="12" s="1"/>
  <c r="S379" i="12"/>
  <c r="B379" i="12" s="1"/>
  <c r="J380" i="12"/>
  <c r="R380" i="12" s="1"/>
  <c r="Z380" i="12" s="1"/>
  <c r="H380" i="12"/>
  <c r="P380" i="12" s="1"/>
  <c r="X380" i="12" s="1"/>
  <c r="E380" i="12"/>
  <c r="M380" i="12" s="1"/>
  <c r="U380" i="12" s="1"/>
  <c r="F380" i="12"/>
  <c r="N380" i="12" s="1"/>
  <c r="V380" i="12" s="1"/>
  <c r="I380" i="12"/>
  <c r="Q380" i="12" s="1"/>
  <c r="Y380" i="12" s="1"/>
  <c r="G380" i="12"/>
  <c r="O380" i="12" s="1"/>
  <c r="W380" i="12" s="1"/>
  <c r="K380" i="12"/>
  <c r="L380" i="12"/>
  <c r="C382" i="12"/>
  <c r="D381" i="12"/>
  <c r="AB387" i="10"/>
  <c r="K387" i="10"/>
  <c r="E387" i="10"/>
  <c r="M387" i="10" s="1"/>
  <c r="U387" i="10" s="1"/>
  <c r="J387" i="10"/>
  <c r="R387" i="10" s="1"/>
  <c r="Z387" i="10" s="1"/>
  <c r="F387" i="10"/>
  <c r="N387" i="10" s="1"/>
  <c r="V387" i="10" s="1"/>
  <c r="G387" i="10"/>
  <c r="O387" i="10" s="1"/>
  <c r="W387" i="10" s="1"/>
  <c r="I387" i="10"/>
  <c r="Q387" i="10" s="1"/>
  <c r="Y387" i="10" s="1"/>
  <c r="H387" i="10"/>
  <c r="P387" i="10" s="1"/>
  <c r="X387" i="10" s="1"/>
  <c r="AC386" i="10"/>
  <c r="AE386" i="10" s="1"/>
  <c r="L386" i="10" s="1"/>
  <c r="AD386" i="10"/>
  <c r="T385" i="10"/>
  <c r="AA385" i="10" s="1"/>
  <c r="S385" i="10"/>
  <c r="B385" i="10" s="1"/>
  <c r="C389" i="10"/>
  <c r="D388" i="10"/>
  <c r="S341" i="11"/>
  <c r="B341" i="11" s="1"/>
  <c r="AA341" i="11"/>
  <c r="C344" i="11"/>
  <c r="D344" i="11" s="1"/>
  <c r="H342" i="11"/>
  <c r="P342" i="11" s="1"/>
  <c r="X342" i="11" s="1"/>
  <c r="L342" i="11"/>
  <c r="T342" i="11" s="1"/>
  <c r="E342" i="11"/>
  <c r="M342" i="11" s="1"/>
  <c r="U342" i="11" s="1"/>
  <c r="I342" i="11"/>
  <c r="Q342" i="11" s="1"/>
  <c r="Y342" i="11" s="1"/>
  <c r="F342" i="11"/>
  <c r="N342" i="11" s="1"/>
  <c r="V342" i="11" s="1"/>
  <c r="J342" i="11"/>
  <c r="R342" i="11" s="1"/>
  <c r="Z342" i="11" s="1"/>
  <c r="G342" i="11"/>
  <c r="O342" i="11" s="1"/>
  <c r="W342" i="11" s="1"/>
  <c r="K342" i="11"/>
  <c r="AF386" i="10" l="1"/>
  <c r="H381" i="12"/>
  <c r="P381" i="12" s="1"/>
  <c r="X381" i="12" s="1"/>
  <c r="F381" i="12"/>
  <c r="N381" i="12" s="1"/>
  <c r="V381" i="12" s="1"/>
  <c r="K381" i="12"/>
  <c r="I381" i="12"/>
  <c r="Q381" i="12" s="1"/>
  <c r="Y381" i="12" s="1"/>
  <c r="G381" i="12"/>
  <c r="O381" i="12" s="1"/>
  <c r="W381" i="12" s="1"/>
  <c r="E381" i="12"/>
  <c r="M381" i="12" s="1"/>
  <c r="U381" i="12" s="1"/>
  <c r="J381" i="12"/>
  <c r="R381" i="12" s="1"/>
  <c r="Z381" i="12" s="1"/>
  <c r="L381" i="12"/>
  <c r="T380" i="12"/>
  <c r="AA380" i="12" s="1"/>
  <c r="S380" i="12"/>
  <c r="B380" i="12" s="1"/>
  <c r="C383" i="12"/>
  <c r="D382" i="12"/>
  <c r="C390" i="10"/>
  <c r="D389" i="10"/>
  <c r="S386" i="10"/>
  <c r="B386" i="10" s="1"/>
  <c r="T386" i="10"/>
  <c r="AA386" i="10" s="1"/>
  <c r="AB388" i="10"/>
  <c r="E388" i="10"/>
  <c r="M388" i="10" s="1"/>
  <c r="U388" i="10" s="1"/>
  <c r="K388" i="10"/>
  <c r="F388" i="10"/>
  <c r="N388" i="10" s="1"/>
  <c r="V388" i="10" s="1"/>
  <c r="J388" i="10"/>
  <c r="R388" i="10" s="1"/>
  <c r="Z388" i="10" s="1"/>
  <c r="G388" i="10"/>
  <c r="O388" i="10" s="1"/>
  <c r="W388" i="10" s="1"/>
  <c r="I388" i="10"/>
  <c r="Q388" i="10" s="1"/>
  <c r="Y388" i="10" s="1"/>
  <c r="H388" i="10"/>
  <c r="P388" i="10" s="1"/>
  <c r="X388" i="10" s="1"/>
  <c r="AD387" i="10"/>
  <c r="AC387" i="10"/>
  <c r="AE387" i="10" s="1"/>
  <c r="L387" i="10" s="1"/>
  <c r="C345" i="11"/>
  <c r="D345" i="11" s="1"/>
  <c r="F343" i="11"/>
  <c r="N343" i="11" s="1"/>
  <c r="V343" i="11" s="1"/>
  <c r="J343" i="11"/>
  <c r="R343" i="11" s="1"/>
  <c r="Z343" i="11" s="1"/>
  <c r="G343" i="11"/>
  <c r="O343" i="11" s="1"/>
  <c r="W343" i="11" s="1"/>
  <c r="K343" i="11"/>
  <c r="H343" i="11"/>
  <c r="P343" i="11" s="1"/>
  <c r="X343" i="11" s="1"/>
  <c r="L343" i="11"/>
  <c r="T343" i="11" s="1"/>
  <c r="E343" i="11"/>
  <c r="M343" i="11" s="1"/>
  <c r="U343" i="11" s="1"/>
  <c r="I343" i="11"/>
  <c r="Q343" i="11" s="1"/>
  <c r="Y343" i="11" s="1"/>
  <c r="AA342" i="11"/>
  <c r="S342" i="11"/>
  <c r="B342" i="11" s="1"/>
  <c r="F382" i="12" l="1"/>
  <c r="N382" i="12" s="1"/>
  <c r="V382" i="12" s="1"/>
  <c r="G382" i="12"/>
  <c r="O382" i="12" s="1"/>
  <c r="W382" i="12" s="1"/>
  <c r="J382" i="12"/>
  <c r="R382" i="12" s="1"/>
  <c r="Z382" i="12" s="1"/>
  <c r="H382" i="12"/>
  <c r="P382" i="12" s="1"/>
  <c r="X382" i="12" s="1"/>
  <c r="K382" i="12"/>
  <c r="I382" i="12"/>
  <c r="Q382" i="12" s="1"/>
  <c r="Y382" i="12" s="1"/>
  <c r="E382" i="12"/>
  <c r="M382" i="12" s="1"/>
  <c r="U382" i="12" s="1"/>
  <c r="L382" i="12"/>
  <c r="C384" i="12"/>
  <c r="D383" i="12"/>
  <c r="S381" i="12"/>
  <c r="B381" i="12" s="1"/>
  <c r="T381" i="12"/>
  <c r="AA381" i="12" s="1"/>
  <c r="AD388" i="10"/>
  <c r="AC388" i="10"/>
  <c r="AE388" i="10" s="1"/>
  <c r="L388" i="10" s="1"/>
  <c r="AF387" i="10"/>
  <c r="T387" i="10" s="1"/>
  <c r="AA387" i="10" s="1"/>
  <c r="AB389" i="10"/>
  <c r="K389" i="10"/>
  <c r="E389" i="10"/>
  <c r="M389" i="10" s="1"/>
  <c r="U389" i="10" s="1"/>
  <c r="J389" i="10"/>
  <c r="R389" i="10" s="1"/>
  <c r="Z389" i="10" s="1"/>
  <c r="F389" i="10"/>
  <c r="N389" i="10" s="1"/>
  <c r="V389" i="10" s="1"/>
  <c r="G389" i="10"/>
  <c r="O389" i="10" s="1"/>
  <c r="W389" i="10" s="1"/>
  <c r="I389" i="10"/>
  <c r="Q389" i="10" s="1"/>
  <c r="Y389" i="10" s="1"/>
  <c r="H389" i="10"/>
  <c r="P389" i="10" s="1"/>
  <c r="X389" i="10" s="1"/>
  <c r="S387" i="10"/>
  <c r="B387" i="10" s="1"/>
  <c r="C391" i="10"/>
  <c r="D390" i="10"/>
  <c r="S343" i="11"/>
  <c r="B343" i="11" s="1"/>
  <c r="AA343" i="11"/>
  <c r="C346" i="11"/>
  <c r="D346" i="11" s="1"/>
  <c r="H344" i="11"/>
  <c r="P344" i="11" s="1"/>
  <c r="X344" i="11" s="1"/>
  <c r="L344" i="11"/>
  <c r="T344" i="11" s="1"/>
  <c r="E344" i="11"/>
  <c r="M344" i="11" s="1"/>
  <c r="U344" i="11" s="1"/>
  <c r="I344" i="11"/>
  <c r="Q344" i="11" s="1"/>
  <c r="Y344" i="11" s="1"/>
  <c r="F344" i="11"/>
  <c r="N344" i="11" s="1"/>
  <c r="V344" i="11" s="1"/>
  <c r="J344" i="11"/>
  <c r="R344" i="11" s="1"/>
  <c r="Z344" i="11" s="1"/>
  <c r="G344" i="11"/>
  <c r="O344" i="11" s="1"/>
  <c r="W344" i="11" s="1"/>
  <c r="K344" i="11"/>
  <c r="T382" i="12" l="1"/>
  <c r="AA382" i="12" s="1"/>
  <c r="S382" i="12"/>
  <c r="B382" i="12" s="1"/>
  <c r="J383" i="12"/>
  <c r="R383" i="12" s="1"/>
  <c r="Z383" i="12" s="1"/>
  <c r="I383" i="12"/>
  <c r="Q383" i="12" s="1"/>
  <c r="Y383" i="12" s="1"/>
  <c r="F383" i="12"/>
  <c r="N383" i="12" s="1"/>
  <c r="V383" i="12" s="1"/>
  <c r="H383" i="12"/>
  <c r="P383" i="12" s="1"/>
  <c r="X383" i="12" s="1"/>
  <c r="K383" i="12"/>
  <c r="G383" i="12"/>
  <c r="O383" i="12" s="1"/>
  <c r="W383" i="12" s="1"/>
  <c r="E383" i="12"/>
  <c r="M383" i="12" s="1"/>
  <c r="U383" i="12" s="1"/>
  <c r="L383" i="12"/>
  <c r="C385" i="12"/>
  <c r="D384" i="12"/>
  <c r="AB390" i="10"/>
  <c r="E390" i="10"/>
  <c r="M390" i="10" s="1"/>
  <c r="U390" i="10" s="1"/>
  <c r="K390" i="10"/>
  <c r="J390" i="10"/>
  <c r="R390" i="10" s="1"/>
  <c r="Z390" i="10" s="1"/>
  <c r="F390" i="10"/>
  <c r="N390" i="10" s="1"/>
  <c r="V390" i="10" s="1"/>
  <c r="I390" i="10"/>
  <c r="Q390" i="10" s="1"/>
  <c r="Y390" i="10" s="1"/>
  <c r="G390" i="10"/>
  <c r="O390" i="10" s="1"/>
  <c r="W390" i="10" s="1"/>
  <c r="H390" i="10"/>
  <c r="P390" i="10" s="1"/>
  <c r="X390" i="10" s="1"/>
  <c r="C392" i="10"/>
  <c r="D391" i="10"/>
  <c r="S388" i="10"/>
  <c r="B388" i="10" s="1"/>
  <c r="AC389" i="10"/>
  <c r="AE389" i="10" s="1"/>
  <c r="L389" i="10" s="1"/>
  <c r="AD389" i="10"/>
  <c r="AF388" i="10"/>
  <c r="T388" i="10" s="1"/>
  <c r="AA388" i="10" s="1"/>
  <c r="C347" i="11"/>
  <c r="D347" i="11" s="1"/>
  <c r="F345" i="11"/>
  <c r="N345" i="11" s="1"/>
  <c r="V345" i="11" s="1"/>
  <c r="J345" i="11"/>
  <c r="R345" i="11" s="1"/>
  <c r="Z345" i="11" s="1"/>
  <c r="G345" i="11"/>
  <c r="O345" i="11" s="1"/>
  <c r="W345" i="11" s="1"/>
  <c r="K345" i="11"/>
  <c r="H345" i="11"/>
  <c r="P345" i="11" s="1"/>
  <c r="X345" i="11" s="1"/>
  <c r="L345" i="11"/>
  <c r="T345" i="11" s="1"/>
  <c r="E345" i="11"/>
  <c r="M345" i="11" s="1"/>
  <c r="U345" i="11" s="1"/>
  <c r="I345" i="11"/>
  <c r="Q345" i="11" s="1"/>
  <c r="Y345" i="11" s="1"/>
  <c r="AA344" i="11"/>
  <c r="S344" i="11"/>
  <c r="B344" i="11" s="1"/>
  <c r="AF389" i="10" l="1"/>
  <c r="T389" i="10" s="1"/>
  <c r="AA389" i="10" s="1"/>
  <c r="C386" i="12"/>
  <c r="D385" i="12"/>
  <c r="T383" i="12"/>
  <c r="AA383" i="12" s="1"/>
  <c r="S383" i="12"/>
  <c r="B383" i="12" s="1"/>
  <c r="J384" i="12"/>
  <c r="R384" i="12" s="1"/>
  <c r="Z384" i="12" s="1"/>
  <c r="H384" i="12"/>
  <c r="P384" i="12" s="1"/>
  <c r="X384" i="12" s="1"/>
  <c r="G384" i="12"/>
  <c r="O384" i="12" s="1"/>
  <c r="W384" i="12" s="1"/>
  <c r="E384" i="12"/>
  <c r="M384" i="12" s="1"/>
  <c r="U384" i="12" s="1"/>
  <c r="I384" i="12"/>
  <c r="Q384" i="12" s="1"/>
  <c r="Y384" i="12" s="1"/>
  <c r="K384" i="12"/>
  <c r="F384" i="12"/>
  <c r="N384" i="12" s="1"/>
  <c r="V384" i="12" s="1"/>
  <c r="L384" i="12"/>
  <c r="S389" i="10"/>
  <c r="B389" i="10" s="1"/>
  <c r="AB391" i="10"/>
  <c r="E391" i="10"/>
  <c r="M391" i="10" s="1"/>
  <c r="U391" i="10" s="1"/>
  <c r="K391" i="10"/>
  <c r="J391" i="10"/>
  <c r="R391" i="10" s="1"/>
  <c r="Z391" i="10" s="1"/>
  <c r="F391" i="10"/>
  <c r="N391" i="10" s="1"/>
  <c r="V391" i="10" s="1"/>
  <c r="G391" i="10"/>
  <c r="O391" i="10" s="1"/>
  <c r="W391" i="10" s="1"/>
  <c r="I391" i="10"/>
  <c r="Q391" i="10" s="1"/>
  <c r="Y391" i="10" s="1"/>
  <c r="H391" i="10"/>
  <c r="P391" i="10" s="1"/>
  <c r="X391" i="10" s="1"/>
  <c r="C393" i="10"/>
  <c r="D392" i="10"/>
  <c r="AD390" i="10"/>
  <c r="AC390" i="10"/>
  <c r="AE390" i="10" s="1"/>
  <c r="L390" i="10" s="1"/>
  <c r="S345" i="11"/>
  <c r="B345" i="11" s="1"/>
  <c r="AA345" i="11"/>
  <c r="C348" i="11"/>
  <c r="D348" i="11" s="1"/>
  <c r="H346" i="11"/>
  <c r="P346" i="11" s="1"/>
  <c r="X346" i="11" s="1"/>
  <c r="L346" i="11"/>
  <c r="T346" i="11" s="1"/>
  <c r="E346" i="11"/>
  <c r="M346" i="11" s="1"/>
  <c r="U346" i="11" s="1"/>
  <c r="I346" i="11"/>
  <c r="Q346" i="11" s="1"/>
  <c r="Y346" i="11" s="1"/>
  <c r="F346" i="11"/>
  <c r="N346" i="11" s="1"/>
  <c r="V346" i="11" s="1"/>
  <c r="J346" i="11"/>
  <c r="R346" i="11" s="1"/>
  <c r="Z346" i="11" s="1"/>
  <c r="G346" i="11"/>
  <c r="O346" i="11" s="1"/>
  <c r="W346" i="11" s="1"/>
  <c r="K346" i="11"/>
  <c r="H385" i="12" l="1"/>
  <c r="P385" i="12" s="1"/>
  <c r="X385" i="12" s="1"/>
  <c r="F385" i="12"/>
  <c r="N385" i="12" s="1"/>
  <c r="V385" i="12" s="1"/>
  <c r="K385" i="12"/>
  <c r="J385" i="12"/>
  <c r="R385" i="12" s="1"/>
  <c r="Z385" i="12" s="1"/>
  <c r="I385" i="12"/>
  <c r="Q385" i="12" s="1"/>
  <c r="Y385" i="12" s="1"/>
  <c r="G385" i="12"/>
  <c r="O385" i="12" s="1"/>
  <c r="W385" i="12" s="1"/>
  <c r="E385" i="12"/>
  <c r="M385" i="12" s="1"/>
  <c r="U385" i="12" s="1"/>
  <c r="L385" i="12"/>
  <c r="S384" i="12"/>
  <c r="B384" i="12" s="1"/>
  <c r="T384" i="12"/>
  <c r="AA384" i="12" s="1"/>
  <c r="C387" i="12"/>
  <c r="D386" i="12"/>
  <c r="AF390" i="10"/>
  <c r="T390" i="10" s="1"/>
  <c r="AA390" i="10" s="1"/>
  <c r="AD391" i="10"/>
  <c r="AC391" i="10"/>
  <c r="AE391" i="10" s="1"/>
  <c r="L391" i="10" s="1"/>
  <c r="S390" i="10"/>
  <c r="B390" i="10" s="1"/>
  <c r="AB392" i="10"/>
  <c r="K392" i="10"/>
  <c r="E392" i="10"/>
  <c r="M392" i="10" s="1"/>
  <c r="U392" i="10" s="1"/>
  <c r="J392" i="10"/>
  <c r="R392" i="10" s="1"/>
  <c r="Z392" i="10" s="1"/>
  <c r="F392" i="10"/>
  <c r="N392" i="10" s="1"/>
  <c r="V392" i="10" s="1"/>
  <c r="I392" i="10"/>
  <c r="Q392" i="10" s="1"/>
  <c r="Y392" i="10" s="1"/>
  <c r="G392" i="10"/>
  <c r="O392" i="10" s="1"/>
  <c r="W392" i="10" s="1"/>
  <c r="H392" i="10"/>
  <c r="P392" i="10" s="1"/>
  <c r="X392" i="10" s="1"/>
  <c r="C394" i="10"/>
  <c r="D393" i="10"/>
  <c r="C349" i="11"/>
  <c r="D349" i="11" s="1"/>
  <c r="F347" i="11"/>
  <c r="N347" i="11" s="1"/>
  <c r="V347" i="11" s="1"/>
  <c r="J347" i="11"/>
  <c r="R347" i="11" s="1"/>
  <c r="Z347" i="11" s="1"/>
  <c r="G347" i="11"/>
  <c r="O347" i="11" s="1"/>
  <c r="W347" i="11" s="1"/>
  <c r="K347" i="11"/>
  <c r="H347" i="11"/>
  <c r="P347" i="11" s="1"/>
  <c r="X347" i="11" s="1"/>
  <c r="L347" i="11"/>
  <c r="T347" i="11" s="1"/>
  <c r="E347" i="11"/>
  <c r="M347" i="11" s="1"/>
  <c r="U347" i="11" s="1"/>
  <c r="I347" i="11"/>
  <c r="Q347" i="11" s="1"/>
  <c r="Y347" i="11" s="1"/>
  <c r="AA346" i="11"/>
  <c r="S346" i="11"/>
  <c r="B346" i="11" s="1"/>
  <c r="T385" i="12" l="1"/>
  <c r="AA385" i="12" s="1"/>
  <c r="S385" i="12"/>
  <c r="B385" i="12" s="1"/>
  <c r="F386" i="12"/>
  <c r="N386" i="12" s="1"/>
  <c r="V386" i="12" s="1"/>
  <c r="H386" i="12"/>
  <c r="P386" i="12" s="1"/>
  <c r="X386" i="12" s="1"/>
  <c r="E386" i="12"/>
  <c r="M386" i="12" s="1"/>
  <c r="U386" i="12" s="1"/>
  <c r="K386" i="12"/>
  <c r="I386" i="12"/>
  <c r="Q386" i="12" s="1"/>
  <c r="Y386" i="12" s="1"/>
  <c r="G386" i="12"/>
  <c r="O386" i="12" s="1"/>
  <c r="W386" i="12" s="1"/>
  <c r="J386" i="12"/>
  <c r="R386" i="12" s="1"/>
  <c r="Z386" i="12" s="1"/>
  <c r="L386" i="12"/>
  <c r="C388" i="12"/>
  <c r="D387" i="12"/>
  <c r="AC392" i="10"/>
  <c r="AE392" i="10" s="1"/>
  <c r="L392" i="10" s="1"/>
  <c r="AD392" i="10"/>
  <c r="S391" i="10"/>
  <c r="B391" i="10" s="1"/>
  <c r="AB393" i="10"/>
  <c r="E393" i="10"/>
  <c r="M393" i="10" s="1"/>
  <c r="U393" i="10" s="1"/>
  <c r="K393" i="10"/>
  <c r="J393" i="10"/>
  <c r="R393" i="10" s="1"/>
  <c r="Z393" i="10" s="1"/>
  <c r="F393" i="10"/>
  <c r="N393" i="10" s="1"/>
  <c r="V393" i="10" s="1"/>
  <c r="I393" i="10"/>
  <c r="Q393" i="10" s="1"/>
  <c r="Y393" i="10" s="1"/>
  <c r="G393" i="10"/>
  <c r="O393" i="10" s="1"/>
  <c r="W393" i="10" s="1"/>
  <c r="H393" i="10"/>
  <c r="P393" i="10" s="1"/>
  <c r="X393" i="10" s="1"/>
  <c r="C395" i="10"/>
  <c r="D394" i="10"/>
  <c r="AF391" i="10"/>
  <c r="T391" i="10" s="1"/>
  <c r="AA391" i="10" s="1"/>
  <c r="S347" i="11"/>
  <c r="B347" i="11" s="1"/>
  <c r="AA347" i="11"/>
  <c r="C350" i="11"/>
  <c r="D350" i="11" s="1"/>
  <c r="H348" i="11"/>
  <c r="P348" i="11" s="1"/>
  <c r="X348" i="11" s="1"/>
  <c r="L348" i="11"/>
  <c r="T348" i="11" s="1"/>
  <c r="E348" i="11"/>
  <c r="M348" i="11" s="1"/>
  <c r="U348" i="11" s="1"/>
  <c r="I348" i="11"/>
  <c r="Q348" i="11" s="1"/>
  <c r="Y348" i="11" s="1"/>
  <c r="F348" i="11"/>
  <c r="N348" i="11" s="1"/>
  <c r="V348" i="11" s="1"/>
  <c r="J348" i="11"/>
  <c r="R348" i="11" s="1"/>
  <c r="Z348" i="11" s="1"/>
  <c r="G348" i="11"/>
  <c r="O348" i="11" s="1"/>
  <c r="W348" i="11" s="1"/>
  <c r="K348" i="11"/>
  <c r="AF392" i="10" l="1"/>
  <c r="T392" i="10" s="1"/>
  <c r="AA392" i="10" s="1"/>
  <c r="C389" i="12"/>
  <c r="D388" i="12"/>
  <c r="T386" i="12"/>
  <c r="AA386" i="12" s="1"/>
  <c r="S386" i="12"/>
  <c r="B386" i="12" s="1"/>
  <c r="J387" i="12"/>
  <c r="R387" i="12" s="1"/>
  <c r="Z387" i="12" s="1"/>
  <c r="K387" i="12"/>
  <c r="I387" i="12"/>
  <c r="Q387" i="12" s="1"/>
  <c r="Y387" i="12" s="1"/>
  <c r="H387" i="12"/>
  <c r="P387" i="12" s="1"/>
  <c r="X387" i="12" s="1"/>
  <c r="G387" i="12"/>
  <c r="O387" i="12" s="1"/>
  <c r="W387" i="12" s="1"/>
  <c r="F387" i="12"/>
  <c r="N387" i="12" s="1"/>
  <c r="V387" i="12" s="1"/>
  <c r="E387" i="12"/>
  <c r="M387" i="12" s="1"/>
  <c r="U387" i="12" s="1"/>
  <c r="L387" i="12"/>
  <c r="AB394" i="10"/>
  <c r="K394" i="10"/>
  <c r="E394" i="10"/>
  <c r="M394" i="10" s="1"/>
  <c r="U394" i="10" s="1"/>
  <c r="F394" i="10"/>
  <c r="N394" i="10" s="1"/>
  <c r="V394" i="10" s="1"/>
  <c r="J394" i="10"/>
  <c r="R394" i="10" s="1"/>
  <c r="Z394" i="10" s="1"/>
  <c r="I394" i="10"/>
  <c r="Q394" i="10" s="1"/>
  <c r="Y394" i="10" s="1"/>
  <c r="G394" i="10"/>
  <c r="O394" i="10" s="1"/>
  <c r="W394" i="10" s="1"/>
  <c r="H394" i="10"/>
  <c r="P394" i="10" s="1"/>
  <c r="X394" i="10" s="1"/>
  <c r="C396" i="10"/>
  <c r="D395" i="10"/>
  <c r="AD393" i="10"/>
  <c r="AC393" i="10"/>
  <c r="AE393" i="10" s="1"/>
  <c r="L393" i="10" s="1"/>
  <c r="S392" i="10"/>
  <c r="B392" i="10" s="1"/>
  <c r="C351" i="11"/>
  <c r="D351" i="11" s="1"/>
  <c r="F349" i="11"/>
  <c r="N349" i="11" s="1"/>
  <c r="V349" i="11" s="1"/>
  <c r="J349" i="11"/>
  <c r="R349" i="11" s="1"/>
  <c r="Z349" i="11" s="1"/>
  <c r="G349" i="11"/>
  <c r="O349" i="11" s="1"/>
  <c r="W349" i="11" s="1"/>
  <c r="K349" i="11"/>
  <c r="H349" i="11"/>
  <c r="P349" i="11" s="1"/>
  <c r="X349" i="11" s="1"/>
  <c r="L349" i="11"/>
  <c r="T349" i="11" s="1"/>
  <c r="E349" i="11"/>
  <c r="M349" i="11" s="1"/>
  <c r="U349" i="11" s="1"/>
  <c r="I349" i="11"/>
  <c r="Q349" i="11" s="1"/>
  <c r="Y349" i="11" s="1"/>
  <c r="AA348" i="11"/>
  <c r="S348" i="11"/>
  <c r="B348" i="11" s="1"/>
  <c r="AF393" i="10" l="1"/>
  <c r="T393" i="10" s="1"/>
  <c r="AA393" i="10" s="1"/>
  <c r="J388" i="12"/>
  <c r="R388" i="12" s="1"/>
  <c r="Z388" i="12" s="1"/>
  <c r="H388" i="12"/>
  <c r="P388" i="12" s="1"/>
  <c r="X388" i="12" s="1"/>
  <c r="I388" i="12"/>
  <c r="Q388" i="12" s="1"/>
  <c r="Y388" i="12" s="1"/>
  <c r="F388" i="12"/>
  <c r="N388" i="12" s="1"/>
  <c r="V388" i="12" s="1"/>
  <c r="G388" i="12"/>
  <c r="O388" i="12" s="1"/>
  <c r="W388" i="12" s="1"/>
  <c r="K388" i="12"/>
  <c r="E388" i="12"/>
  <c r="M388" i="12" s="1"/>
  <c r="U388" i="12" s="1"/>
  <c r="L388" i="12"/>
  <c r="T387" i="12"/>
  <c r="AA387" i="12" s="1"/>
  <c r="S387" i="12"/>
  <c r="B387" i="12" s="1"/>
  <c r="C390" i="12"/>
  <c r="D389" i="12"/>
  <c r="S393" i="10"/>
  <c r="B393" i="10" s="1"/>
  <c r="AB395" i="10"/>
  <c r="K395" i="10"/>
  <c r="E395" i="10"/>
  <c r="M395" i="10" s="1"/>
  <c r="U395" i="10" s="1"/>
  <c r="J395" i="10"/>
  <c r="R395" i="10" s="1"/>
  <c r="Z395" i="10" s="1"/>
  <c r="F395" i="10"/>
  <c r="N395" i="10" s="1"/>
  <c r="V395" i="10" s="1"/>
  <c r="G395" i="10"/>
  <c r="O395" i="10" s="1"/>
  <c r="W395" i="10" s="1"/>
  <c r="I395" i="10"/>
  <c r="Q395" i="10" s="1"/>
  <c r="Y395" i="10" s="1"/>
  <c r="H395" i="10"/>
  <c r="P395" i="10" s="1"/>
  <c r="X395" i="10" s="1"/>
  <c r="C397" i="10"/>
  <c r="D396" i="10"/>
  <c r="AC394" i="10"/>
  <c r="AE394" i="10" s="1"/>
  <c r="L394" i="10" s="1"/>
  <c r="AD394" i="10"/>
  <c r="S349" i="11"/>
  <c r="B349" i="11" s="1"/>
  <c r="AA349" i="11"/>
  <c r="C352" i="11"/>
  <c r="D352" i="11" s="1"/>
  <c r="H350" i="11"/>
  <c r="P350" i="11" s="1"/>
  <c r="X350" i="11" s="1"/>
  <c r="L350" i="11"/>
  <c r="T350" i="11" s="1"/>
  <c r="E350" i="11"/>
  <c r="M350" i="11" s="1"/>
  <c r="U350" i="11" s="1"/>
  <c r="I350" i="11"/>
  <c r="Q350" i="11" s="1"/>
  <c r="Y350" i="11" s="1"/>
  <c r="F350" i="11"/>
  <c r="N350" i="11" s="1"/>
  <c r="V350" i="11" s="1"/>
  <c r="J350" i="11"/>
  <c r="R350" i="11" s="1"/>
  <c r="Z350" i="11" s="1"/>
  <c r="G350" i="11"/>
  <c r="O350" i="11" s="1"/>
  <c r="W350" i="11" s="1"/>
  <c r="K350" i="11"/>
  <c r="AF394" i="10" l="1"/>
  <c r="C391" i="12"/>
  <c r="D390" i="12"/>
  <c r="T388" i="12"/>
  <c r="AA388" i="12" s="1"/>
  <c r="S388" i="12"/>
  <c r="B388" i="12" s="1"/>
  <c r="H389" i="12"/>
  <c r="P389" i="12" s="1"/>
  <c r="X389" i="12" s="1"/>
  <c r="F389" i="12"/>
  <c r="N389" i="12" s="1"/>
  <c r="V389" i="12" s="1"/>
  <c r="E389" i="12"/>
  <c r="M389" i="12" s="1"/>
  <c r="U389" i="12" s="1"/>
  <c r="G389" i="12"/>
  <c r="O389" i="12" s="1"/>
  <c r="W389" i="12" s="1"/>
  <c r="K389" i="12"/>
  <c r="J389" i="12"/>
  <c r="R389" i="12" s="1"/>
  <c r="Z389" i="12" s="1"/>
  <c r="I389" i="12"/>
  <c r="Q389" i="12" s="1"/>
  <c r="Y389" i="12" s="1"/>
  <c r="L389" i="12"/>
  <c r="AB396" i="10"/>
  <c r="K396" i="10"/>
  <c r="E396" i="10"/>
  <c r="M396" i="10" s="1"/>
  <c r="U396" i="10" s="1"/>
  <c r="J396" i="10"/>
  <c r="R396" i="10" s="1"/>
  <c r="Z396" i="10" s="1"/>
  <c r="F396" i="10"/>
  <c r="N396" i="10" s="1"/>
  <c r="V396" i="10" s="1"/>
  <c r="I396" i="10"/>
  <c r="Q396" i="10" s="1"/>
  <c r="Y396" i="10" s="1"/>
  <c r="G396" i="10"/>
  <c r="O396" i="10" s="1"/>
  <c r="W396" i="10" s="1"/>
  <c r="H396" i="10"/>
  <c r="P396" i="10" s="1"/>
  <c r="X396" i="10" s="1"/>
  <c r="C398" i="10"/>
  <c r="D397" i="10"/>
  <c r="AD395" i="10"/>
  <c r="AC395" i="10"/>
  <c r="AE395" i="10" s="1"/>
  <c r="L395" i="10" s="1"/>
  <c r="S394" i="10"/>
  <c r="B394" i="10" s="1"/>
  <c r="T394" i="10"/>
  <c r="AA394" i="10" s="1"/>
  <c r="C353" i="11"/>
  <c r="D353" i="11" s="1"/>
  <c r="F351" i="11"/>
  <c r="N351" i="11" s="1"/>
  <c r="V351" i="11" s="1"/>
  <c r="J351" i="11"/>
  <c r="R351" i="11" s="1"/>
  <c r="Z351" i="11" s="1"/>
  <c r="G351" i="11"/>
  <c r="O351" i="11" s="1"/>
  <c r="W351" i="11" s="1"/>
  <c r="K351" i="11"/>
  <c r="H351" i="11"/>
  <c r="P351" i="11" s="1"/>
  <c r="X351" i="11" s="1"/>
  <c r="L351" i="11"/>
  <c r="T351" i="11" s="1"/>
  <c r="E351" i="11"/>
  <c r="M351" i="11" s="1"/>
  <c r="U351" i="11" s="1"/>
  <c r="I351" i="11"/>
  <c r="Q351" i="11" s="1"/>
  <c r="Y351" i="11" s="1"/>
  <c r="AA350" i="11"/>
  <c r="S350" i="11"/>
  <c r="B350" i="11" s="1"/>
  <c r="S389" i="12" l="1"/>
  <c r="B389" i="12" s="1"/>
  <c r="T389" i="12"/>
  <c r="AA389" i="12" s="1"/>
  <c r="F390" i="12"/>
  <c r="N390" i="12" s="1"/>
  <c r="V390" i="12" s="1"/>
  <c r="J390" i="12"/>
  <c r="R390" i="12" s="1"/>
  <c r="Z390" i="12" s="1"/>
  <c r="H390" i="12"/>
  <c r="P390" i="12" s="1"/>
  <c r="X390" i="12" s="1"/>
  <c r="G390" i="12"/>
  <c r="O390" i="12" s="1"/>
  <c r="W390" i="12" s="1"/>
  <c r="I390" i="12"/>
  <c r="Q390" i="12" s="1"/>
  <c r="Y390" i="12" s="1"/>
  <c r="K390" i="12"/>
  <c r="E390" i="12"/>
  <c r="M390" i="12" s="1"/>
  <c r="U390" i="12" s="1"/>
  <c r="L390" i="12"/>
  <c r="C392" i="12"/>
  <c r="D391" i="12"/>
  <c r="S395" i="10"/>
  <c r="B395" i="10" s="1"/>
  <c r="AF395" i="10"/>
  <c r="T395" i="10" s="1"/>
  <c r="AA395" i="10" s="1"/>
  <c r="AB397" i="10"/>
  <c r="K397" i="10"/>
  <c r="E397" i="10"/>
  <c r="M397" i="10" s="1"/>
  <c r="U397" i="10" s="1"/>
  <c r="J397" i="10"/>
  <c r="R397" i="10" s="1"/>
  <c r="Z397" i="10" s="1"/>
  <c r="F397" i="10"/>
  <c r="N397" i="10" s="1"/>
  <c r="V397" i="10" s="1"/>
  <c r="I397" i="10"/>
  <c r="Q397" i="10" s="1"/>
  <c r="Y397" i="10" s="1"/>
  <c r="G397" i="10"/>
  <c r="O397" i="10" s="1"/>
  <c r="W397" i="10" s="1"/>
  <c r="H397" i="10"/>
  <c r="P397" i="10" s="1"/>
  <c r="X397" i="10" s="1"/>
  <c r="C399" i="10"/>
  <c r="D398" i="10"/>
  <c r="AC396" i="10"/>
  <c r="AE396" i="10" s="1"/>
  <c r="L396" i="10" s="1"/>
  <c r="AD396" i="10"/>
  <c r="S351" i="11"/>
  <c r="B351" i="11" s="1"/>
  <c r="AA351" i="11"/>
  <c r="C354" i="11"/>
  <c r="D354" i="11" s="1"/>
  <c r="H352" i="11"/>
  <c r="P352" i="11" s="1"/>
  <c r="X352" i="11" s="1"/>
  <c r="L352" i="11"/>
  <c r="T352" i="11" s="1"/>
  <c r="E352" i="11"/>
  <c r="M352" i="11" s="1"/>
  <c r="U352" i="11" s="1"/>
  <c r="I352" i="11"/>
  <c r="Q352" i="11" s="1"/>
  <c r="Y352" i="11" s="1"/>
  <c r="F352" i="11"/>
  <c r="N352" i="11" s="1"/>
  <c r="V352" i="11" s="1"/>
  <c r="J352" i="11"/>
  <c r="R352" i="11" s="1"/>
  <c r="Z352" i="11" s="1"/>
  <c r="G352" i="11"/>
  <c r="O352" i="11" s="1"/>
  <c r="W352" i="11" s="1"/>
  <c r="K352" i="11"/>
  <c r="AF396" i="10" l="1"/>
  <c r="J391" i="12"/>
  <c r="R391" i="12" s="1"/>
  <c r="Z391" i="12" s="1"/>
  <c r="F391" i="12"/>
  <c r="N391" i="12" s="1"/>
  <c r="V391" i="12" s="1"/>
  <c r="I391" i="12"/>
  <c r="Q391" i="12" s="1"/>
  <c r="Y391" i="12" s="1"/>
  <c r="G391" i="12"/>
  <c r="O391" i="12" s="1"/>
  <c r="W391" i="12" s="1"/>
  <c r="K391" i="12"/>
  <c r="E391" i="12"/>
  <c r="M391" i="12" s="1"/>
  <c r="U391" i="12" s="1"/>
  <c r="H391" i="12"/>
  <c r="P391" i="12" s="1"/>
  <c r="X391" i="12" s="1"/>
  <c r="L391" i="12"/>
  <c r="C393" i="12"/>
  <c r="D392" i="12"/>
  <c r="T390" i="12"/>
  <c r="AA390" i="12" s="1"/>
  <c r="S390" i="12"/>
  <c r="B390" i="12" s="1"/>
  <c r="AB398" i="10"/>
  <c r="K398" i="10"/>
  <c r="E398" i="10"/>
  <c r="M398" i="10" s="1"/>
  <c r="U398" i="10" s="1"/>
  <c r="J398" i="10"/>
  <c r="R398" i="10" s="1"/>
  <c r="Z398" i="10" s="1"/>
  <c r="F398" i="10"/>
  <c r="N398" i="10" s="1"/>
  <c r="V398" i="10" s="1"/>
  <c r="I398" i="10"/>
  <c r="Q398" i="10" s="1"/>
  <c r="Y398" i="10" s="1"/>
  <c r="G398" i="10"/>
  <c r="O398" i="10" s="1"/>
  <c r="W398" i="10" s="1"/>
  <c r="H398" i="10"/>
  <c r="P398" i="10" s="1"/>
  <c r="X398" i="10" s="1"/>
  <c r="C400" i="10"/>
  <c r="D399" i="10"/>
  <c r="T396" i="10"/>
  <c r="AA396" i="10" s="1"/>
  <c r="S396" i="10"/>
  <c r="B396" i="10" s="1"/>
  <c r="AC397" i="10"/>
  <c r="AE397" i="10" s="1"/>
  <c r="L397" i="10" s="1"/>
  <c r="AD397" i="10"/>
  <c r="C355" i="11"/>
  <c r="D355" i="11" s="1"/>
  <c r="AA352" i="11"/>
  <c r="S352" i="11"/>
  <c r="B352" i="11" s="1"/>
  <c r="F353" i="11"/>
  <c r="N353" i="11" s="1"/>
  <c r="V353" i="11" s="1"/>
  <c r="J353" i="11"/>
  <c r="R353" i="11" s="1"/>
  <c r="Z353" i="11" s="1"/>
  <c r="G353" i="11"/>
  <c r="O353" i="11" s="1"/>
  <c r="W353" i="11" s="1"/>
  <c r="K353" i="11"/>
  <c r="H353" i="11"/>
  <c r="P353" i="11" s="1"/>
  <c r="X353" i="11" s="1"/>
  <c r="L353" i="11"/>
  <c r="T353" i="11" s="1"/>
  <c r="E353" i="11"/>
  <c r="M353" i="11" s="1"/>
  <c r="U353" i="11" s="1"/>
  <c r="I353" i="11"/>
  <c r="Q353" i="11" s="1"/>
  <c r="Y353" i="11" s="1"/>
  <c r="AF397" i="10" l="1"/>
  <c r="T397" i="10" s="1"/>
  <c r="AA397" i="10" s="1"/>
  <c r="J392" i="12"/>
  <c r="R392" i="12" s="1"/>
  <c r="Z392" i="12" s="1"/>
  <c r="H392" i="12"/>
  <c r="P392" i="12" s="1"/>
  <c r="X392" i="12" s="1"/>
  <c r="I392" i="12"/>
  <c r="Q392" i="12" s="1"/>
  <c r="Y392" i="12" s="1"/>
  <c r="G392" i="12"/>
  <c r="O392" i="12" s="1"/>
  <c r="W392" i="12" s="1"/>
  <c r="K392" i="12"/>
  <c r="F392" i="12"/>
  <c r="N392" i="12" s="1"/>
  <c r="V392" i="12" s="1"/>
  <c r="E392" i="12"/>
  <c r="M392" i="12" s="1"/>
  <c r="U392" i="12" s="1"/>
  <c r="L392" i="12"/>
  <c r="T391" i="12"/>
  <c r="AA391" i="12" s="1"/>
  <c r="S391" i="12"/>
  <c r="B391" i="12" s="1"/>
  <c r="C394" i="12"/>
  <c r="D393" i="12"/>
  <c r="C401" i="10"/>
  <c r="D400" i="10"/>
  <c r="S397" i="10"/>
  <c r="B397" i="10" s="1"/>
  <c r="AB399" i="10"/>
  <c r="E399" i="10"/>
  <c r="M399" i="10" s="1"/>
  <c r="U399" i="10" s="1"/>
  <c r="K399" i="10"/>
  <c r="F399" i="10"/>
  <c r="N399" i="10" s="1"/>
  <c r="V399" i="10" s="1"/>
  <c r="J399" i="10"/>
  <c r="R399" i="10" s="1"/>
  <c r="Z399" i="10" s="1"/>
  <c r="G399" i="10"/>
  <c r="O399" i="10" s="1"/>
  <c r="W399" i="10" s="1"/>
  <c r="I399" i="10"/>
  <c r="Q399" i="10" s="1"/>
  <c r="Y399" i="10" s="1"/>
  <c r="H399" i="10"/>
  <c r="P399" i="10" s="1"/>
  <c r="X399" i="10" s="1"/>
  <c r="AD398" i="10"/>
  <c r="AC398" i="10"/>
  <c r="AE398" i="10" s="1"/>
  <c r="L398" i="10" s="1"/>
  <c r="S353" i="11"/>
  <c r="B353" i="11" s="1"/>
  <c r="AA353" i="11"/>
  <c r="C356" i="11"/>
  <c r="D356" i="11" s="1"/>
  <c r="H354" i="11"/>
  <c r="P354" i="11" s="1"/>
  <c r="X354" i="11" s="1"/>
  <c r="L354" i="11"/>
  <c r="T354" i="11" s="1"/>
  <c r="E354" i="11"/>
  <c r="M354" i="11" s="1"/>
  <c r="U354" i="11" s="1"/>
  <c r="I354" i="11"/>
  <c r="Q354" i="11" s="1"/>
  <c r="Y354" i="11" s="1"/>
  <c r="F354" i="11"/>
  <c r="N354" i="11" s="1"/>
  <c r="V354" i="11" s="1"/>
  <c r="J354" i="11"/>
  <c r="R354" i="11" s="1"/>
  <c r="Z354" i="11" s="1"/>
  <c r="G354" i="11"/>
  <c r="O354" i="11" s="1"/>
  <c r="W354" i="11" s="1"/>
  <c r="K354" i="11"/>
  <c r="T392" i="12" l="1"/>
  <c r="AA392" i="12" s="1"/>
  <c r="S392" i="12"/>
  <c r="B392" i="12" s="1"/>
  <c r="C395" i="12"/>
  <c r="D394" i="12"/>
  <c r="H393" i="12"/>
  <c r="P393" i="12" s="1"/>
  <c r="X393" i="12" s="1"/>
  <c r="F393" i="12"/>
  <c r="N393" i="12" s="1"/>
  <c r="V393" i="12" s="1"/>
  <c r="G393" i="12"/>
  <c r="O393" i="12" s="1"/>
  <c r="W393" i="12" s="1"/>
  <c r="K393" i="12"/>
  <c r="E393" i="12"/>
  <c r="M393" i="12" s="1"/>
  <c r="U393" i="12" s="1"/>
  <c r="J393" i="12"/>
  <c r="R393" i="12" s="1"/>
  <c r="Z393" i="12" s="1"/>
  <c r="I393" i="12"/>
  <c r="Q393" i="12" s="1"/>
  <c r="Y393" i="12" s="1"/>
  <c r="L393" i="12"/>
  <c r="AF398" i="10"/>
  <c r="T398" i="10" s="1"/>
  <c r="AA398" i="10" s="1"/>
  <c r="AD399" i="10"/>
  <c r="AC399" i="10"/>
  <c r="AE399" i="10" s="1"/>
  <c r="L399" i="10" s="1"/>
  <c r="S398" i="10"/>
  <c r="B398" i="10" s="1"/>
  <c r="AB400" i="10"/>
  <c r="K400" i="10"/>
  <c r="E400" i="10"/>
  <c r="M400" i="10" s="1"/>
  <c r="U400" i="10" s="1"/>
  <c r="J400" i="10"/>
  <c r="R400" i="10" s="1"/>
  <c r="Z400" i="10" s="1"/>
  <c r="F400" i="10"/>
  <c r="N400" i="10" s="1"/>
  <c r="V400" i="10" s="1"/>
  <c r="I400" i="10"/>
  <c r="Q400" i="10" s="1"/>
  <c r="Y400" i="10" s="1"/>
  <c r="G400" i="10"/>
  <c r="O400" i="10" s="1"/>
  <c r="W400" i="10" s="1"/>
  <c r="H400" i="10"/>
  <c r="P400" i="10" s="1"/>
  <c r="X400" i="10" s="1"/>
  <c r="C402" i="10"/>
  <c r="D401" i="10"/>
  <c r="C357" i="11"/>
  <c r="D357" i="11" s="1"/>
  <c r="AA354" i="11"/>
  <c r="S354" i="11"/>
  <c r="B354" i="11" s="1"/>
  <c r="F355" i="11"/>
  <c r="N355" i="11" s="1"/>
  <c r="V355" i="11" s="1"/>
  <c r="J355" i="11"/>
  <c r="R355" i="11" s="1"/>
  <c r="Z355" i="11" s="1"/>
  <c r="G355" i="11"/>
  <c r="O355" i="11" s="1"/>
  <c r="W355" i="11" s="1"/>
  <c r="K355" i="11"/>
  <c r="H355" i="11"/>
  <c r="P355" i="11" s="1"/>
  <c r="X355" i="11" s="1"/>
  <c r="L355" i="11"/>
  <c r="T355" i="11" s="1"/>
  <c r="E355" i="11"/>
  <c r="M355" i="11" s="1"/>
  <c r="U355" i="11" s="1"/>
  <c r="I355" i="11"/>
  <c r="Q355" i="11" s="1"/>
  <c r="Y355" i="11" s="1"/>
  <c r="S393" i="12" l="1"/>
  <c r="B393" i="12" s="1"/>
  <c r="T393" i="12"/>
  <c r="AA393" i="12" s="1"/>
  <c r="F394" i="12"/>
  <c r="N394" i="12" s="1"/>
  <c r="V394" i="12" s="1"/>
  <c r="J394" i="12"/>
  <c r="R394" i="12" s="1"/>
  <c r="Z394" i="12" s="1"/>
  <c r="H394" i="12"/>
  <c r="P394" i="12" s="1"/>
  <c r="X394" i="12" s="1"/>
  <c r="E394" i="12"/>
  <c r="M394" i="12" s="1"/>
  <c r="U394" i="12" s="1"/>
  <c r="K394" i="12"/>
  <c r="I394" i="12"/>
  <c r="Q394" i="12" s="1"/>
  <c r="Y394" i="12" s="1"/>
  <c r="G394" i="12"/>
  <c r="O394" i="12" s="1"/>
  <c r="W394" i="12" s="1"/>
  <c r="L394" i="12"/>
  <c r="C396" i="12"/>
  <c r="D395" i="12"/>
  <c r="AD400" i="10"/>
  <c r="AC400" i="10"/>
  <c r="AE400" i="10" s="1"/>
  <c r="L400" i="10" s="1"/>
  <c r="AB401" i="10"/>
  <c r="K401" i="10"/>
  <c r="E401" i="10"/>
  <c r="M401" i="10" s="1"/>
  <c r="U401" i="10" s="1"/>
  <c r="F401" i="10"/>
  <c r="N401" i="10" s="1"/>
  <c r="V401" i="10" s="1"/>
  <c r="J401" i="10"/>
  <c r="R401" i="10" s="1"/>
  <c r="Z401" i="10" s="1"/>
  <c r="G401" i="10"/>
  <c r="O401" i="10" s="1"/>
  <c r="W401" i="10" s="1"/>
  <c r="I401" i="10"/>
  <c r="Q401" i="10" s="1"/>
  <c r="Y401" i="10" s="1"/>
  <c r="H401" i="10"/>
  <c r="P401" i="10" s="1"/>
  <c r="X401" i="10" s="1"/>
  <c r="S399" i="10"/>
  <c r="B399" i="10" s="1"/>
  <c r="C403" i="10"/>
  <c r="D402" i="10"/>
  <c r="AF399" i="10"/>
  <c r="T399" i="10" s="1"/>
  <c r="AA399" i="10" s="1"/>
  <c r="S355" i="11"/>
  <c r="B355" i="11" s="1"/>
  <c r="AA355" i="11"/>
  <c r="C358" i="11"/>
  <c r="D358" i="11" s="1"/>
  <c r="H356" i="11"/>
  <c r="P356" i="11" s="1"/>
  <c r="X356" i="11" s="1"/>
  <c r="L356" i="11"/>
  <c r="T356" i="11" s="1"/>
  <c r="E356" i="11"/>
  <c r="M356" i="11" s="1"/>
  <c r="U356" i="11" s="1"/>
  <c r="I356" i="11"/>
  <c r="Q356" i="11" s="1"/>
  <c r="Y356" i="11" s="1"/>
  <c r="F356" i="11"/>
  <c r="N356" i="11" s="1"/>
  <c r="V356" i="11" s="1"/>
  <c r="J356" i="11"/>
  <c r="R356" i="11" s="1"/>
  <c r="Z356" i="11" s="1"/>
  <c r="G356" i="11"/>
  <c r="O356" i="11" s="1"/>
  <c r="W356" i="11" s="1"/>
  <c r="K356" i="11"/>
  <c r="C397" i="12" l="1"/>
  <c r="D396" i="12"/>
  <c r="J395" i="12"/>
  <c r="R395" i="12" s="1"/>
  <c r="Z395" i="12" s="1"/>
  <c r="H395" i="12"/>
  <c r="P395" i="12" s="1"/>
  <c r="X395" i="12" s="1"/>
  <c r="F395" i="12"/>
  <c r="N395" i="12" s="1"/>
  <c r="V395" i="12" s="1"/>
  <c r="E395" i="12"/>
  <c r="M395" i="12" s="1"/>
  <c r="U395" i="12" s="1"/>
  <c r="K395" i="12"/>
  <c r="I395" i="12"/>
  <c r="Q395" i="12" s="1"/>
  <c r="Y395" i="12" s="1"/>
  <c r="G395" i="12"/>
  <c r="O395" i="12" s="1"/>
  <c r="W395" i="12" s="1"/>
  <c r="L395" i="12"/>
  <c r="T394" i="12"/>
  <c r="AA394" i="12" s="1"/>
  <c r="S394" i="12"/>
  <c r="B394" i="12" s="1"/>
  <c r="AC401" i="10"/>
  <c r="AE401" i="10" s="1"/>
  <c r="L401" i="10" s="1"/>
  <c r="AD401" i="10"/>
  <c r="S400" i="10"/>
  <c r="B400" i="10" s="1"/>
  <c r="AB402" i="10"/>
  <c r="E402" i="10"/>
  <c r="M402" i="10" s="1"/>
  <c r="U402" i="10" s="1"/>
  <c r="K402" i="10"/>
  <c r="J402" i="10"/>
  <c r="R402" i="10" s="1"/>
  <c r="Z402" i="10" s="1"/>
  <c r="F402" i="10"/>
  <c r="N402" i="10" s="1"/>
  <c r="V402" i="10" s="1"/>
  <c r="G402" i="10"/>
  <c r="O402" i="10" s="1"/>
  <c r="W402" i="10" s="1"/>
  <c r="I402" i="10"/>
  <c r="Q402" i="10" s="1"/>
  <c r="Y402" i="10" s="1"/>
  <c r="H402" i="10"/>
  <c r="P402" i="10" s="1"/>
  <c r="X402" i="10" s="1"/>
  <c r="C404" i="10"/>
  <c r="D403" i="10"/>
  <c r="AF400" i="10"/>
  <c r="T400" i="10" s="1"/>
  <c r="AA400" i="10" s="1"/>
  <c r="F357" i="11"/>
  <c r="N357" i="11" s="1"/>
  <c r="V357" i="11" s="1"/>
  <c r="J357" i="11"/>
  <c r="R357" i="11" s="1"/>
  <c r="Z357" i="11" s="1"/>
  <c r="G357" i="11"/>
  <c r="O357" i="11" s="1"/>
  <c r="W357" i="11" s="1"/>
  <c r="K357" i="11"/>
  <c r="H357" i="11"/>
  <c r="P357" i="11" s="1"/>
  <c r="X357" i="11" s="1"/>
  <c r="L357" i="11"/>
  <c r="T357" i="11" s="1"/>
  <c r="E357" i="11"/>
  <c r="M357" i="11" s="1"/>
  <c r="U357" i="11" s="1"/>
  <c r="I357" i="11"/>
  <c r="Q357" i="11" s="1"/>
  <c r="Y357" i="11" s="1"/>
  <c r="C359" i="11"/>
  <c r="D359" i="11" s="1"/>
  <c r="AA356" i="11"/>
  <c r="S356" i="11"/>
  <c r="B356" i="11" s="1"/>
  <c r="AF401" i="10" l="1"/>
  <c r="T401" i="10" s="1"/>
  <c r="AA401" i="10" s="1"/>
  <c r="T395" i="12"/>
  <c r="AA395" i="12" s="1"/>
  <c r="S395" i="12"/>
  <c r="B395" i="12" s="1"/>
  <c r="J396" i="12"/>
  <c r="R396" i="12" s="1"/>
  <c r="Z396" i="12" s="1"/>
  <c r="H396" i="12"/>
  <c r="P396" i="12" s="1"/>
  <c r="X396" i="12" s="1"/>
  <c r="G396" i="12"/>
  <c r="O396" i="12" s="1"/>
  <c r="W396" i="12" s="1"/>
  <c r="E396" i="12"/>
  <c r="M396" i="12" s="1"/>
  <c r="U396" i="12" s="1"/>
  <c r="I396" i="12"/>
  <c r="Q396" i="12" s="1"/>
  <c r="Y396" i="12" s="1"/>
  <c r="K396" i="12"/>
  <c r="F396" i="12"/>
  <c r="N396" i="12" s="1"/>
  <c r="V396" i="12" s="1"/>
  <c r="L396" i="12"/>
  <c r="C398" i="12"/>
  <c r="D397" i="12"/>
  <c r="AC402" i="10"/>
  <c r="AE402" i="10" s="1"/>
  <c r="L402" i="10" s="1"/>
  <c r="AD402" i="10"/>
  <c r="AB403" i="10"/>
  <c r="K403" i="10"/>
  <c r="E403" i="10"/>
  <c r="M403" i="10" s="1"/>
  <c r="U403" i="10" s="1"/>
  <c r="F403" i="10"/>
  <c r="N403" i="10" s="1"/>
  <c r="V403" i="10" s="1"/>
  <c r="J403" i="10"/>
  <c r="R403" i="10" s="1"/>
  <c r="Z403" i="10" s="1"/>
  <c r="I403" i="10"/>
  <c r="Q403" i="10" s="1"/>
  <c r="Y403" i="10" s="1"/>
  <c r="G403" i="10"/>
  <c r="O403" i="10" s="1"/>
  <c r="W403" i="10" s="1"/>
  <c r="H403" i="10"/>
  <c r="P403" i="10" s="1"/>
  <c r="X403" i="10" s="1"/>
  <c r="C405" i="10"/>
  <c r="D404" i="10"/>
  <c r="S401" i="10"/>
  <c r="B401" i="10" s="1"/>
  <c r="C360" i="11"/>
  <c r="D360" i="11" s="1"/>
  <c r="S357" i="11"/>
  <c r="B357" i="11" s="1"/>
  <c r="AA357" i="11"/>
  <c r="H358" i="11"/>
  <c r="P358" i="11" s="1"/>
  <c r="X358" i="11" s="1"/>
  <c r="L358" i="11"/>
  <c r="T358" i="11" s="1"/>
  <c r="E358" i="11"/>
  <c r="M358" i="11" s="1"/>
  <c r="U358" i="11" s="1"/>
  <c r="I358" i="11"/>
  <c r="Q358" i="11" s="1"/>
  <c r="Y358" i="11" s="1"/>
  <c r="F358" i="11"/>
  <c r="N358" i="11" s="1"/>
  <c r="V358" i="11" s="1"/>
  <c r="J358" i="11"/>
  <c r="R358" i="11" s="1"/>
  <c r="Z358" i="11" s="1"/>
  <c r="G358" i="11"/>
  <c r="O358" i="11" s="1"/>
  <c r="W358" i="11" s="1"/>
  <c r="K358" i="11"/>
  <c r="AF402" i="10" l="1"/>
  <c r="T402" i="10" s="1"/>
  <c r="AA402" i="10" s="1"/>
  <c r="C399" i="12"/>
  <c r="D398" i="12"/>
  <c r="S396" i="12"/>
  <c r="B396" i="12" s="1"/>
  <c r="T396" i="12"/>
  <c r="AA396" i="12" s="1"/>
  <c r="H397" i="12"/>
  <c r="P397" i="12" s="1"/>
  <c r="X397" i="12" s="1"/>
  <c r="F397" i="12"/>
  <c r="N397" i="12" s="1"/>
  <c r="V397" i="12" s="1"/>
  <c r="J397" i="12"/>
  <c r="R397" i="12" s="1"/>
  <c r="Z397" i="12" s="1"/>
  <c r="G397" i="12"/>
  <c r="O397" i="12" s="1"/>
  <c r="W397" i="12" s="1"/>
  <c r="K397" i="12"/>
  <c r="E397" i="12"/>
  <c r="M397" i="12" s="1"/>
  <c r="U397" i="12" s="1"/>
  <c r="I397" i="12"/>
  <c r="Q397" i="12" s="1"/>
  <c r="Y397" i="12" s="1"/>
  <c r="L397" i="12"/>
  <c r="AB404" i="10"/>
  <c r="E404" i="10"/>
  <c r="M404" i="10" s="1"/>
  <c r="U404" i="10" s="1"/>
  <c r="K404" i="10"/>
  <c r="F404" i="10"/>
  <c r="N404" i="10" s="1"/>
  <c r="V404" i="10" s="1"/>
  <c r="J404" i="10"/>
  <c r="R404" i="10" s="1"/>
  <c r="Z404" i="10" s="1"/>
  <c r="G404" i="10"/>
  <c r="O404" i="10" s="1"/>
  <c r="W404" i="10" s="1"/>
  <c r="I404" i="10"/>
  <c r="Q404" i="10" s="1"/>
  <c r="Y404" i="10" s="1"/>
  <c r="H404" i="10"/>
  <c r="P404" i="10" s="1"/>
  <c r="X404" i="10" s="1"/>
  <c r="C406" i="10"/>
  <c r="D405" i="10"/>
  <c r="AD403" i="10"/>
  <c r="AC403" i="10"/>
  <c r="AE403" i="10" s="1"/>
  <c r="L403" i="10" s="1"/>
  <c r="S402" i="10"/>
  <c r="B402" i="10" s="1"/>
  <c r="AA358" i="11"/>
  <c r="S358" i="11"/>
  <c r="B358" i="11" s="1"/>
  <c r="C361" i="11"/>
  <c r="D361" i="11" s="1"/>
  <c r="F359" i="11"/>
  <c r="N359" i="11" s="1"/>
  <c r="V359" i="11" s="1"/>
  <c r="J359" i="11"/>
  <c r="R359" i="11" s="1"/>
  <c r="Z359" i="11" s="1"/>
  <c r="G359" i="11"/>
  <c r="O359" i="11" s="1"/>
  <c r="W359" i="11" s="1"/>
  <c r="K359" i="11"/>
  <c r="H359" i="11"/>
  <c r="P359" i="11" s="1"/>
  <c r="X359" i="11" s="1"/>
  <c r="L359" i="11"/>
  <c r="T359" i="11" s="1"/>
  <c r="E359" i="11"/>
  <c r="M359" i="11" s="1"/>
  <c r="U359" i="11" s="1"/>
  <c r="I359" i="11"/>
  <c r="Q359" i="11" s="1"/>
  <c r="Y359" i="11" s="1"/>
  <c r="AF403" i="10" l="1"/>
  <c r="T397" i="12"/>
  <c r="AA397" i="12" s="1"/>
  <c r="S397" i="12"/>
  <c r="B397" i="12" s="1"/>
  <c r="F398" i="12"/>
  <c r="N398" i="12" s="1"/>
  <c r="V398" i="12" s="1"/>
  <c r="E398" i="12"/>
  <c r="M398" i="12" s="1"/>
  <c r="U398" i="12" s="1"/>
  <c r="K398" i="12"/>
  <c r="I398" i="12"/>
  <c r="Q398" i="12" s="1"/>
  <c r="Y398" i="12" s="1"/>
  <c r="H398" i="12"/>
  <c r="P398" i="12" s="1"/>
  <c r="X398" i="12" s="1"/>
  <c r="G398" i="12"/>
  <c r="O398" i="12" s="1"/>
  <c r="W398" i="12" s="1"/>
  <c r="J398" i="12"/>
  <c r="R398" i="12" s="1"/>
  <c r="Z398" i="12" s="1"/>
  <c r="L398" i="12"/>
  <c r="C400" i="12"/>
  <c r="D399" i="12"/>
  <c r="S403" i="10"/>
  <c r="B403" i="10" s="1"/>
  <c r="T403" i="10"/>
  <c r="AA403" i="10" s="1"/>
  <c r="AB405" i="10"/>
  <c r="E405" i="10"/>
  <c r="M405" i="10" s="1"/>
  <c r="U405" i="10" s="1"/>
  <c r="K405" i="10"/>
  <c r="F405" i="10"/>
  <c r="N405" i="10" s="1"/>
  <c r="V405" i="10" s="1"/>
  <c r="J405" i="10"/>
  <c r="R405" i="10" s="1"/>
  <c r="Z405" i="10" s="1"/>
  <c r="I405" i="10"/>
  <c r="Q405" i="10" s="1"/>
  <c r="Y405" i="10" s="1"/>
  <c r="G405" i="10"/>
  <c r="O405" i="10" s="1"/>
  <c r="W405" i="10" s="1"/>
  <c r="H405" i="10"/>
  <c r="P405" i="10" s="1"/>
  <c r="X405" i="10" s="1"/>
  <c r="C407" i="10"/>
  <c r="D406" i="10"/>
  <c r="AD404" i="10"/>
  <c r="AC404" i="10"/>
  <c r="AE404" i="10" s="1"/>
  <c r="L404" i="10" s="1"/>
  <c r="H360" i="11"/>
  <c r="P360" i="11" s="1"/>
  <c r="X360" i="11" s="1"/>
  <c r="L360" i="11"/>
  <c r="T360" i="11" s="1"/>
  <c r="E360" i="11"/>
  <c r="M360" i="11" s="1"/>
  <c r="U360" i="11" s="1"/>
  <c r="I360" i="11"/>
  <c r="Q360" i="11" s="1"/>
  <c r="Y360" i="11" s="1"/>
  <c r="F360" i="11"/>
  <c r="N360" i="11" s="1"/>
  <c r="V360" i="11" s="1"/>
  <c r="J360" i="11"/>
  <c r="R360" i="11" s="1"/>
  <c r="Z360" i="11" s="1"/>
  <c r="G360" i="11"/>
  <c r="O360" i="11" s="1"/>
  <c r="W360" i="11" s="1"/>
  <c r="K360" i="11"/>
  <c r="C362" i="11"/>
  <c r="D362" i="11" s="1"/>
  <c r="S359" i="11"/>
  <c r="B359" i="11" s="1"/>
  <c r="AA359" i="11"/>
  <c r="AF404" i="10" l="1"/>
  <c r="T404" i="10" s="1"/>
  <c r="AA404" i="10" s="1"/>
  <c r="C401" i="12"/>
  <c r="D400" i="12"/>
  <c r="J399" i="12"/>
  <c r="R399" i="12" s="1"/>
  <c r="Z399" i="12" s="1"/>
  <c r="K399" i="12"/>
  <c r="H399" i="12"/>
  <c r="P399" i="12" s="1"/>
  <c r="X399" i="12" s="1"/>
  <c r="I399" i="12"/>
  <c r="Q399" i="12" s="1"/>
  <c r="Y399" i="12" s="1"/>
  <c r="F399" i="12"/>
  <c r="N399" i="12" s="1"/>
  <c r="V399" i="12" s="1"/>
  <c r="G399" i="12"/>
  <c r="O399" i="12" s="1"/>
  <c r="W399" i="12" s="1"/>
  <c r="E399" i="12"/>
  <c r="M399" i="12" s="1"/>
  <c r="U399" i="12" s="1"/>
  <c r="L399" i="12"/>
  <c r="T398" i="12"/>
  <c r="AA398" i="12" s="1"/>
  <c r="S398" i="12"/>
  <c r="B398" i="12" s="1"/>
  <c r="S404" i="10"/>
  <c r="B404" i="10" s="1"/>
  <c r="AC405" i="10"/>
  <c r="AE405" i="10" s="1"/>
  <c r="L405" i="10" s="1"/>
  <c r="AD405" i="10"/>
  <c r="AB406" i="10"/>
  <c r="E406" i="10"/>
  <c r="M406" i="10" s="1"/>
  <c r="U406" i="10" s="1"/>
  <c r="K406" i="10"/>
  <c r="J406" i="10"/>
  <c r="R406" i="10" s="1"/>
  <c r="Z406" i="10" s="1"/>
  <c r="F406" i="10"/>
  <c r="N406" i="10" s="1"/>
  <c r="V406" i="10" s="1"/>
  <c r="I406" i="10"/>
  <c r="Q406" i="10" s="1"/>
  <c r="Y406" i="10" s="1"/>
  <c r="G406" i="10"/>
  <c r="O406" i="10" s="1"/>
  <c r="W406" i="10" s="1"/>
  <c r="H406" i="10"/>
  <c r="P406" i="10" s="1"/>
  <c r="X406" i="10" s="1"/>
  <c r="C408" i="10"/>
  <c r="D407" i="10"/>
  <c r="C363" i="11"/>
  <c r="D363" i="11" s="1"/>
  <c r="AA360" i="11"/>
  <c r="S360" i="11"/>
  <c r="B360" i="11" s="1"/>
  <c r="F361" i="11"/>
  <c r="N361" i="11" s="1"/>
  <c r="V361" i="11" s="1"/>
  <c r="J361" i="11"/>
  <c r="R361" i="11" s="1"/>
  <c r="Z361" i="11" s="1"/>
  <c r="G361" i="11"/>
  <c r="O361" i="11" s="1"/>
  <c r="W361" i="11" s="1"/>
  <c r="K361" i="11"/>
  <c r="H361" i="11"/>
  <c r="P361" i="11" s="1"/>
  <c r="X361" i="11" s="1"/>
  <c r="L361" i="11"/>
  <c r="T361" i="11" s="1"/>
  <c r="E361" i="11"/>
  <c r="M361" i="11" s="1"/>
  <c r="U361" i="11" s="1"/>
  <c r="I361" i="11"/>
  <c r="Q361" i="11" s="1"/>
  <c r="Y361" i="11" s="1"/>
  <c r="AF405" i="10" l="1"/>
  <c r="T405" i="10" s="1"/>
  <c r="AA405" i="10" s="1"/>
  <c r="T399" i="12"/>
  <c r="AA399" i="12" s="1"/>
  <c r="S399" i="12"/>
  <c r="B399" i="12" s="1"/>
  <c r="J400" i="12"/>
  <c r="R400" i="12" s="1"/>
  <c r="Z400" i="12" s="1"/>
  <c r="H400" i="12"/>
  <c r="P400" i="12" s="1"/>
  <c r="X400" i="12" s="1"/>
  <c r="F400" i="12"/>
  <c r="N400" i="12" s="1"/>
  <c r="V400" i="12" s="1"/>
  <c r="E400" i="12"/>
  <c r="M400" i="12" s="1"/>
  <c r="U400" i="12" s="1"/>
  <c r="K400" i="12"/>
  <c r="I400" i="12"/>
  <c r="Q400" i="12" s="1"/>
  <c r="Y400" i="12" s="1"/>
  <c r="G400" i="12"/>
  <c r="O400" i="12" s="1"/>
  <c r="W400" i="12" s="1"/>
  <c r="L400" i="12"/>
  <c r="C402" i="12"/>
  <c r="D401" i="12"/>
  <c r="AD406" i="10"/>
  <c r="AC406" i="10"/>
  <c r="AE406" i="10" s="1"/>
  <c r="L406" i="10" s="1"/>
  <c r="S405" i="10"/>
  <c r="B405" i="10" s="1"/>
  <c r="AB407" i="10"/>
  <c r="E407" i="10"/>
  <c r="M407" i="10" s="1"/>
  <c r="U407" i="10" s="1"/>
  <c r="K407" i="10"/>
  <c r="F407" i="10"/>
  <c r="N407" i="10" s="1"/>
  <c r="V407" i="10" s="1"/>
  <c r="J407" i="10"/>
  <c r="R407" i="10" s="1"/>
  <c r="Z407" i="10" s="1"/>
  <c r="I407" i="10"/>
  <c r="Q407" i="10" s="1"/>
  <c r="Y407" i="10" s="1"/>
  <c r="G407" i="10"/>
  <c r="O407" i="10" s="1"/>
  <c r="W407" i="10" s="1"/>
  <c r="H407" i="10"/>
  <c r="P407" i="10" s="1"/>
  <c r="X407" i="10" s="1"/>
  <c r="C409" i="10"/>
  <c r="D408" i="10"/>
  <c r="S361" i="11"/>
  <c r="B361" i="11" s="1"/>
  <c r="AA361" i="11"/>
  <c r="C364" i="11"/>
  <c r="D364" i="11" s="1"/>
  <c r="H362" i="11"/>
  <c r="P362" i="11" s="1"/>
  <c r="X362" i="11" s="1"/>
  <c r="L362" i="11"/>
  <c r="T362" i="11" s="1"/>
  <c r="E362" i="11"/>
  <c r="M362" i="11" s="1"/>
  <c r="U362" i="11" s="1"/>
  <c r="I362" i="11"/>
  <c r="Q362" i="11" s="1"/>
  <c r="Y362" i="11" s="1"/>
  <c r="F362" i="11"/>
  <c r="N362" i="11" s="1"/>
  <c r="V362" i="11" s="1"/>
  <c r="J362" i="11"/>
  <c r="R362" i="11" s="1"/>
  <c r="Z362" i="11" s="1"/>
  <c r="G362" i="11"/>
  <c r="O362" i="11" s="1"/>
  <c r="W362" i="11" s="1"/>
  <c r="K362" i="11"/>
  <c r="C403" i="12" l="1"/>
  <c r="D402" i="12"/>
  <c r="H401" i="12"/>
  <c r="P401" i="12" s="1"/>
  <c r="X401" i="12" s="1"/>
  <c r="F401" i="12"/>
  <c r="N401" i="12" s="1"/>
  <c r="V401" i="12" s="1"/>
  <c r="J401" i="12"/>
  <c r="R401" i="12" s="1"/>
  <c r="Z401" i="12" s="1"/>
  <c r="E401" i="12"/>
  <c r="M401" i="12" s="1"/>
  <c r="U401" i="12" s="1"/>
  <c r="G401" i="12"/>
  <c r="O401" i="12" s="1"/>
  <c r="W401" i="12" s="1"/>
  <c r="K401" i="12"/>
  <c r="I401" i="12"/>
  <c r="Q401" i="12" s="1"/>
  <c r="Y401" i="12" s="1"/>
  <c r="L401" i="12"/>
  <c r="S400" i="12"/>
  <c r="B400" i="12" s="1"/>
  <c r="T400" i="12"/>
  <c r="AA400" i="12" s="1"/>
  <c r="AD407" i="10"/>
  <c r="AC407" i="10"/>
  <c r="AE407" i="10" s="1"/>
  <c r="L407" i="10" s="1"/>
  <c r="AB408" i="10"/>
  <c r="E408" i="10"/>
  <c r="M408" i="10" s="1"/>
  <c r="U408" i="10" s="1"/>
  <c r="K408" i="10"/>
  <c r="J408" i="10"/>
  <c r="R408" i="10" s="1"/>
  <c r="Z408" i="10" s="1"/>
  <c r="F408" i="10"/>
  <c r="N408" i="10" s="1"/>
  <c r="V408" i="10" s="1"/>
  <c r="I408" i="10"/>
  <c r="Q408" i="10" s="1"/>
  <c r="Y408" i="10" s="1"/>
  <c r="G408" i="10"/>
  <c r="O408" i="10" s="1"/>
  <c r="W408" i="10" s="1"/>
  <c r="H408" i="10"/>
  <c r="P408" i="10" s="1"/>
  <c r="X408" i="10" s="1"/>
  <c r="C410" i="10"/>
  <c r="D409" i="10"/>
  <c r="S406" i="10"/>
  <c r="B406" i="10" s="1"/>
  <c r="AF406" i="10"/>
  <c r="T406" i="10" s="1"/>
  <c r="AA406" i="10" s="1"/>
  <c r="F363" i="11"/>
  <c r="N363" i="11" s="1"/>
  <c r="V363" i="11" s="1"/>
  <c r="J363" i="11"/>
  <c r="R363" i="11" s="1"/>
  <c r="Z363" i="11" s="1"/>
  <c r="G363" i="11"/>
  <c r="O363" i="11" s="1"/>
  <c r="W363" i="11" s="1"/>
  <c r="K363" i="11"/>
  <c r="H363" i="11"/>
  <c r="P363" i="11" s="1"/>
  <c r="X363" i="11" s="1"/>
  <c r="L363" i="11"/>
  <c r="T363" i="11" s="1"/>
  <c r="E363" i="11"/>
  <c r="M363" i="11" s="1"/>
  <c r="U363" i="11" s="1"/>
  <c r="I363" i="11"/>
  <c r="Q363" i="11" s="1"/>
  <c r="Y363" i="11" s="1"/>
  <c r="C365" i="11"/>
  <c r="D365" i="11" s="1"/>
  <c r="AA362" i="11"/>
  <c r="S362" i="11"/>
  <c r="B362" i="11" s="1"/>
  <c r="T401" i="12" l="1"/>
  <c r="AA401" i="12" s="1"/>
  <c r="S401" i="12"/>
  <c r="B401" i="12" s="1"/>
  <c r="F402" i="12"/>
  <c r="N402" i="12" s="1"/>
  <c r="V402" i="12" s="1"/>
  <c r="H402" i="12"/>
  <c r="P402" i="12" s="1"/>
  <c r="X402" i="12" s="1"/>
  <c r="E402" i="12"/>
  <c r="M402" i="12" s="1"/>
  <c r="U402" i="12" s="1"/>
  <c r="I402" i="12"/>
  <c r="Q402" i="12" s="1"/>
  <c r="Y402" i="12" s="1"/>
  <c r="J402" i="12"/>
  <c r="R402" i="12" s="1"/>
  <c r="Z402" i="12" s="1"/>
  <c r="K402" i="12"/>
  <c r="G402" i="12"/>
  <c r="O402" i="12" s="1"/>
  <c r="W402" i="12" s="1"/>
  <c r="L402" i="12"/>
  <c r="C404" i="12"/>
  <c r="D403" i="12"/>
  <c r="C411" i="10"/>
  <c r="D410" i="10"/>
  <c r="AC408" i="10"/>
  <c r="AE408" i="10" s="1"/>
  <c r="L408" i="10" s="1"/>
  <c r="AD408" i="10"/>
  <c r="S407" i="10"/>
  <c r="B407" i="10" s="1"/>
  <c r="AB409" i="10"/>
  <c r="E409" i="10"/>
  <c r="M409" i="10" s="1"/>
  <c r="U409" i="10" s="1"/>
  <c r="K409" i="10"/>
  <c r="F409" i="10"/>
  <c r="N409" i="10" s="1"/>
  <c r="V409" i="10" s="1"/>
  <c r="J409" i="10"/>
  <c r="R409" i="10" s="1"/>
  <c r="Z409" i="10" s="1"/>
  <c r="G409" i="10"/>
  <c r="O409" i="10" s="1"/>
  <c r="W409" i="10" s="1"/>
  <c r="I409" i="10"/>
  <c r="Q409" i="10" s="1"/>
  <c r="Y409" i="10" s="1"/>
  <c r="H409" i="10"/>
  <c r="P409" i="10" s="1"/>
  <c r="X409" i="10" s="1"/>
  <c r="AF407" i="10"/>
  <c r="T407" i="10" s="1"/>
  <c r="AA407" i="10" s="1"/>
  <c r="C366" i="11"/>
  <c r="D366" i="11" s="1"/>
  <c r="S363" i="11"/>
  <c r="B363" i="11" s="1"/>
  <c r="AA363" i="11"/>
  <c r="H364" i="11"/>
  <c r="P364" i="11" s="1"/>
  <c r="X364" i="11" s="1"/>
  <c r="L364" i="11"/>
  <c r="T364" i="11" s="1"/>
  <c r="E364" i="11"/>
  <c r="M364" i="11" s="1"/>
  <c r="U364" i="11" s="1"/>
  <c r="I364" i="11"/>
  <c r="Q364" i="11" s="1"/>
  <c r="Y364" i="11" s="1"/>
  <c r="F364" i="11"/>
  <c r="N364" i="11" s="1"/>
  <c r="V364" i="11" s="1"/>
  <c r="J364" i="11"/>
  <c r="R364" i="11" s="1"/>
  <c r="Z364" i="11" s="1"/>
  <c r="G364" i="11"/>
  <c r="O364" i="11" s="1"/>
  <c r="W364" i="11" s="1"/>
  <c r="K364" i="11"/>
  <c r="AF408" i="10" l="1"/>
  <c r="T408" i="10" s="1"/>
  <c r="AA408" i="10" s="1"/>
  <c r="J403" i="12"/>
  <c r="R403" i="12" s="1"/>
  <c r="Z403" i="12" s="1"/>
  <c r="K403" i="12"/>
  <c r="I403" i="12"/>
  <c r="Q403" i="12" s="1"/>
  <c r="Y403" i="12" s="1"/>
  <c r="G403" i="12"/>
  <c r="O403" i="12" s="1"/>
  <c r="W403" i="12" s="1"/>
  <c r="H403" i="12"/>
  <c r="P403" i="12" s="1"/>
  <c r="X403" i="12" s="1"/>
  <c r="F403" i="12"/>
  <c r="N403" i="12" s="1"/>
  <c r="V403" i="12" s="1"/>
  <c r="E403" i="12"/>
  <c r="M403" i="12" s="1"/>
  <c r="U403" i="12" s="1"/>
  <c r="L403" i="12"/>
  <c r="C405" i="12"/>
  <c r="D404" i="12"/>
  <c r="T402" i="12"/>
  <c r="AA402" i="12" s="1"/>
  <c r="S402" i="12"/>
  <c r="B402" i="12" s="1"/>
  <c r="S408" i="10"/>
  <c r="B408" i="10" s="1"/>
  <c r="AB410" i="10"/>
  <c r="K410" i="10"/>
  <c r="E410" i="10"/>
  <c r="M410" i="10" s="1"/>
  <c r="U410" i="10" s="1"/>
  <c r="J410" i="10"/>
  <c r="R410" i="10" s="1"/>
  <c r="Z410" i="10" s="1"/>
  <c r="F410" i="10"/>
  <c r="N410" i="10" s="1"/>
  <c r="V410" i="10" s="1"/>
  <c r="G410" i="10"/>
  <c r="O410" i="10" s="1"/>
  <c r="W410" i="10" s="1"/>
  <c r="I410" i="10"/>
  <c r="Q410" i="10" s="1"/>
  <c r="Y410" i="10" s="1"/>
  <c r="H410" i="10"/>
  <c r="P410" i="10" s="1"/>
  <c r="X410" i="10" s="1"/>
  <c r="AC409" i="10"/>
  <c r="AE409" i="10" s="1"/>
  <c r="L409" i="10" s="1"/>
  <c r="AD409" i="10"/>
  <c r="C412" i="10"/>
  <c r="D411" i="10"/>
  <c r="S364" i="11"/>
  <c r="B364" i="11" s="1"/>
  <c r="AA364" i="11"/>
  <c r="G365" i="11"/>
  <c r="O365" i="11" s="1"/>
  <c r="W365" i="11" s="1"/>
  <c r="K365" i="11"/>
  <c r="E365" i="11"/>
  <c r="M365" i="11" s="1"/>
  <c r="U365" i="11" s="1"/>
  <c r="I365" i="11"/>
  <c r="Q365" i="11" s="1"/>
  <c r="Y365" i="11" s="1"/>
  <c r="H365" i="11"/>
  <c r="P365" i="11" s="1"/>
  <c r="X365" i="11" s="1"/>
  <c r="J365" i="11"/>
  <c r="R365" i="11" s="1"/>
  <c r="Z365" i="11" s="1"/>
  <c r="L365" i="11"/>
  <c r="T365" i="11" s="1"/>
  <c r="F365" i="11"/>
  <c r="N365" i="11" s="1"/>
  <c r="V365" i="11" s="1"/>
  <c r="C367" i="11"/>
  <c r="D367" i="11" s="1"/>
  <c r="AF409" i="10" l="1"/>
  <c r="T409" i="10" s="1"/>
  <c r="AA409" i="10" s="1"/>
  <c r="T403" i="12"/>
  <c r="AA403" i="12" s="1"/>
  <c r="S403" i="12"/>
  <c r="B403" i="12" s="1"/>
  <c r="J404" i="12"/>
  <c r="R404" i="12" s="1"/>
  <c r="Z404" i="12" s="1"/>
  <c r="H404" i="12"/>
  <c r="P404" i="12" s="1"/>
  <c r="X404" i="12" s="1"/>
  <c r="I404" i="12"/>
  <c r="Q404" i="12" s="1"/>
  <c r="Y404" i="12" s="1"/>
  <c r="F404" i="12"/>
  <c r="N404" i="12" s="1"/>
  <c r="V404" i="12" s="1"/>
  <c r="K404" i="12"/>
  <c r="G404" i="12"/>
  <c r="O404" i="12" s="1"/>
  <c r="W404" i="12" s="1"/>
  <c r="E404" i="12"/>
  <c r="M404" i="12" s="1"/>
  <c r="U404" i="12" s="1"/>
  <c r="L404" i="12"/>
  <c r="C406" i="12"/>
  <c r="D405" i="12"/>
  <c r="AB411" i="10"/>
  <c r="E411" i="10"/>
  <c r="M411" i="10" s="1"/>
  <c r="U411" i="10" s="1"/>
  <c r="K411" i="10"/>
  <c r="F411" i="10"/>
  <c r="N411" i="10" s="1"/>
  <c r="V411" i="10" s="1"/>
  <c r="J411" i="10"/>
  <c r="R411" i="10" s="1"/>
  <c r="Z411" i="10" s="1"/>
  <c r="G411" i="10"/>
  <c r="O411" i="10" s="1"/>
  <c r="W411" i="10" s="1"/>
  <c r="I411" i="10"/>
  <c r="Q411" i="10" s="1"/>
  <c r="Y411" i="10" s="1"/>
  <c r="H411" i="10"/>
  <c r="P411" i="10" s="1"/>
  <c r="X411" i="10" s="1"/>
  <c r="S409" i="10"/>
  <c r="B409" i="10" s="1"/>
  <c r="AC410" i="10"/>
  <c r="AE410" i="10" s="1"/>
  <c r="L410" i="10" s="1"/>
  <c r="AD410" i="10"/>
  <c r="C413" i="10"/>
  <c r="D412" i="10"/>
  <c r="E366" i="11"/>
  <c r="M366" i="11" s="1"/>
  <c r="U366" i="11" s="1"/>
  <c r="I366" i="11"/>
  <c r="Q366" i="11" s="1"/>
  <c r="Y366" i="11" s="1"/>
  <c r="G366" i="11"/>
  <c r="O366" i="11" s="1"/>
  <c r="W366" i="11" s="1"/>
  <c r="K366" i="11"/>
  <c r="F366" i="11"/>
  <c r="N366" i="11" s="1"/>
  <c r="V366" i="11" s="1"/>
  <c r="H366" i="11"/>
  <c r="P366" i="11" s="1"/>
  <c r="X366" i="11" s="1"/>
  <c r="J366" i="11"/>
  <c r="R366" i="11" s="1"/>
  <c r="Z366" i="11" s="1"/>
  <c r="L366" i="11"/>
  <c r="T366" i="11" s="1"/>
  <c r="C368" i="11"/>
  <c r="D368" i="11" s="1"/>
  <c r="S365" i="11"/>
  <c r="B365" i="11" s="1"/>
  <c r="AA365" i="11"/>
  <c r="AF410" i="10" l="1"/>
  <c r="T410" i="10" s="1"/>
  <c r="AA410" i="10" s="1"/>
  <c r="C407" i="12"/>
  <c r="D406" i="12"/>
  <c r="H405" i="12"/>
  <c r="P405" i="12" s="1"/>
  <c r="X405" i="12" s="1"/>
  <c r="F405" i="12"/>
  <c r="N405" i="12" s="1"/>
  <c r="V405" i="12" s="1"/>
  <c r="K405" i="12"/>
  <c r="G405" i="12"/>
  <c r="O405" i="12" s="1"/>
  <c r="W405" i="12" s="1"/>
  <c r="I405" i="12"/>
  <c r="Q405" i="12" s="1"/>
  <c r="Y405" i="12" s="1"/>
  <c r="E405" i="12"/>
  <c r="M405" i="12" s="1"/>
  <c r="U405" i="12" s="1"/>
  <c r="J405" i="12"/>
  <c r="R405" i="12" s="1"/>
  <c r="Z405" i="12" s="1"/>
  <c r="L405" i="12"/>
  <c r="T404" i="12"/>
  <c r="AA404" i="12" s="1"/>
  <c r="S404" i="12"/>
  <c r="B404" i="12" s="1"/>
  <c r="AB412" i="10"/>
  <c r="K412" i="10"/>
  <c r="E412" i="10"/>
  <c r="M412" i="10" s="1"/>
  <c r="U412" i="10" s="1"/>
  <c r="F412" i="10"/>
  <c r="N412" i="10" s="1"/>
  <c r="V412" i="10" s="1"/>
  <c r="J412" i="10"/>
  <c r="R412" i="10" s="1"/>
  <c r="Z412" i="10" s="1"/>
  <c r="G412" i="10"/>
  <c r="O412" i="10" s="1"/>
  <c r="W412" i="10" s="1"/>
  <c r="I412" i="10"/>
  <c r="Q412" i="10" s="1"/>
  <c r="Y412" i="10" s="1"/>
  <c r="H412" i="10"/>
  <c r="P412" i="10" s="1"/>
  <c r="X412" i="10" s="1"/>
  <c r="S410" i="10"/>
  <c r="B410" i="10" s="1"/>
  <c r="C414" i="10"/>
  <c r="D413" i="10"/>
  <c r="AD411" i="10"/>
  <c r="AC411" i="10"/>
  <c r="AE411" i="10" s="1"/>
  <c r="L411" i="10" s="1"/>
  <c r="G367" i="11"/>
  <c r="O367" i="11" s="1"/>
  <c r="W367" i="11" s="1"/>
  <c r="K367" i="11"/>
  <c r="E367" i="11"/>
  <c r="M367" i="11" s="1"/>
  <c r="U367" i="11" s="1"/>
  <c r="I367" i="11"/>
  <c r="Q367" i="11" s="1"/>
  <c r="Y367" i="11" s="1"/>
  <c r="L367" i="11"/>
  <c r="T367" i="11" s="1"/>
  <c r="F367" i="11"/>
  <c r="N367" i="11" s="1"/>
  <c r="V367" i="11" s="1"/>
  <c r="H367" i="11"/>
  <c r="P367" i="11" s="1"/>
  <c r="X367" i="11" s="1"/>
  <c r="J367" i="11"/>
  <c r="R367" i="11" s="1"/>
  <c r="Z367" i="11" s="1"/>
  <c r="S366" i="11"/>
  <c r="B366" i="11" s="1"/>
  <c r="AA366" i="11"/>
  <c r="C369" i="11"/>
  <c r="D369" i="11" s="1"/>
  <c r="T405" i="12" l="1"/>
  <c r="AA405" i="12" s="1"/>
  <c r="S405" i="12"/>
  <c r="B405" i="12" s="1"/>
  <c r="F406" i="12"/>
  <c r="N406" i="12" s="1"/>
  <c r="V406" i="12" s="1"/>
  <c r="J406" i="12"/>
  <c r="R406" i="12" s="1"/>
  <c r="Z406" i="12" s="1"/>
  <c r="H406" i="12"/>
  <c r="P406" i="12" s="1"/>
  <c r="X406" i="12" s="1"/>
  <c r="I406" i="12"/>
  <c r="Q406" i="12" s="1"/>
  <c r="Y406" i="12" s="1"/>
  <c r="K406" i="12"/>
  <c r="G406" i="12"/>
  <c r="O406" i="12" s="1"/>
  <c r="W406" i="12" s="1"/>
  <c r="E406" i="12"/>
  <c r="M406" i="12" s="1"/>
  <c r="U406" i="12" s="1"/>
  <c r="L406" i="12"/>
  <c r="C408" i="12"/>
  <c r="D407" i="12"/>
  <c r="AF411" i="10"/>
  <c r="T411" i="10" s="1"/>
  <c r="AA411" i="10" s="1"/>
  <c r="C415" i="10"/>
  <c r="D414" i="10"/>
  <c r="S411" i="10"/>
  <c r="B411" i="10" s="1"/>
  <c r="AB413" i="10"/>
  <c r="E413" i="10"/>
  <c r="M413" i="10" s="1"/>
  <c r="U413" i="10" s="1"/>
  <c r="K413" i="10"/>
  <c r="F413" i="10"/>
  <c r="N413" i="10" s="1"/>
  <c r="V413" i="10" s="1"/>
  <c r="J413" i="10"/>
  <c r="R413" i="10" s="1"/>
  <c r="Z413" i="10" s="1"/>
  <c r="I413" i="10"/>
  <c r="Q413" i="10" s="1"/>
  <c r="Y413" i="10" s="1"/>
  <c r="G413" i="10"/>
  <c r="O413" i="10" s="1"/>
  <c r="W413" i="10" s="1"/>
  <c r="H413" i="10"/>
  <c r="P413" i="10" s="1"/>
  <c r="X413" i="10" s="1"/>
  <c r="AC412" i="10"/>
  <c r="AE412" i="10" s="1"/>
  <c r="L412" i="10" s="1"/>
  <c r="AD412" i="10"/>
  <c r="E368" i="11"/>
  <c r="M368" i="11" s="1"/>
  <c r="U368" i="11" s="1"/>
  <c r="I368" i="11"/>
  <c r="Q368" i="11" s="1"/>
  <c r="Y368" i="11" s="1"/>
  <c r="G368" i="11"/>
  <c r="O368" i="11" s="1"/>
  <c r="W368" i="11" s="1"/>
  <c r="K368" i="11"/>
  <c r="J368" i="11"/>
  <c r="R368" i="11" s="1"/>
  <c r="Z368" i="11" s="1"/>
  <c r="L368" i="11"/>
  <c r="T368" i="11" s="1"/>
  <c r="F368" i="11"/>
  <c r="N368" i="11" s="1"/>
  <c r="V368" i="11" s="1"/>
  <c r="H368" i="11"/>
  <c r="P368" i="11" s="1"/>
  <c r="X368" i="11" s="1"/>
  <c r="C370" i="11"/>
  <c r="D370" i="11" s="1"/>
  <c r="S367" i="11"/>
  <c r="B367" i="11" s="1"/>
  <c r="AA367" i="11"/>
  <c r="AF412" i="10" l="1"/>
  <c r="C409" i="12"/>
  <c r="D408" i="12"/>
  <c r="J407" i="12"/>
  <c r="R407" i="12" s="1"/>
  <c r="Z407" i="12" s="1"/>
  <c r="F407" i="12"/>
  <c r="N407" i="12" s="1"/>
  <c r="V407" i="12" s="1"/>
  <c r="G407" i="12"/>
  <c r="O407" i="12" s="1"/>
  <c r="W407" i="12" s="1"/>
  <c r="K407" i="12"/>
  <c r="H407" i="12"/>
  <c r="P407" i="12" s="1"/>
  <c r="X407" i="12" s="1"/>
  <c r="I407" i="12"/>
  <c r="Q407" i="12" s="1"/>
  <c r="Y407" i="12" s="1"/>
  <c r="E407" i="12"/>
  <c r="M407" i="12" s="1"/>
  <c r="U407" i="12" s="1"/>
  <c r="L407" i="12"/>
  <c r="T406" i="12"/>
  <c r="AA406" i="12" s="1"/>
  <c r="S406" i="12"/>
  <c r="B406" i="12" s="1"/>
  <c r="AB414" i="10"/>
  <c r="E414" i="10"/>
  <c r="M414" i="10" s="1"/>
  <c r="U414" i="10" s="1"/>
  <c r="K414" i="10"/>
  <c r="J414" i="10"/>
  <c r="R414" i="10" s="1"/>
  <c r="Z414" i="10" s="1"/>
  <c r="F414" i="10"/>
  <c r="N414" i="10" s="1"/>
  <c r="V414" i="10" s="1"/>
  <c r="I414" i="10"/>
  <c r="Q414" i="10" s="1"/>
  <c r="Y414" i="10" s="1"/>
  <c r="G414" i="10"/>
  <c r="O414" i="10" s="1"/>
  <c r="W414" i="10" s="1"/>
  <c r="H414" i="10"/>
  <c r="P414" i="10" s="1"/>
  <c r="X414" i="10" s="1"/>
  <c r="AC413" i="10"/>
  <c r="AE413" i="10" s="1"/>
  <c r="L413" i="10" s="1"/>
  <c r="AD413" i="10"/>
  <c r="C416" i="10"/>
  <c r="D415" i="10"/>
  <c r="T412" i="10"/>
  <c r="AA412" i="10" s="1"/>
  <c r="S412" i="10"/>
  <c r="B412" i="10" s="1"/>
  <c r="G369" i="11"/>
  <c r="O369" i="11" s="1"/>
  <c r="W369" i="11" s="1"/>
  <c r="K369" i="11"/>
  <c r="E369" i="11"/>
  <c r="M369" i="11" s="1"/>
  <c r="U369" i="11" s="1"/>
  <c r="I369" i="11"/>
  <c r="Q369" i="11" s="1"/>
  <c r="Y369" i="11" s="1"/>
  <c r="H369" i="11"/>
  <c r="P369" i="11" s="1"/>
  <c r="X369" i="11" s="1"/>
  <c r="J369" i="11"/>
  <c r="R369" i="11" s="1"/>
  <c r="Z369" i="11" s="1"/>
  <c r="L369" i="11"/>
  <c r="T369" i="11" s="1"/>
  <c r="F369" i="11"/>
  <c r="N369" i="11" s="1"/>
  <c r="V369" i="11" s="1"/>
  <c r="S368" i="11"/>
  <c r="B368" i="11" s="1"/>
  <c r="AA368" i="11"/>
  <c r="C371" i="11"/>
  <c r="D371" i="11" s="1"/>
  <c r="AF413" i="10" l="1"/>
  <c r="T413" i="10" s="1"/>
  <c r="AA413" i="10" s="1"/>
  <c r="T407" i="12"/>
  <c r="AA407" i="12" s="1"/>
  <c r="S407" i="12"/>
  <c r="B407" i="12" s="1"/>
  <c r="J408" i="12"/>
  <c r="R408" i="12" s="1"/>
  <c r="Z408" i="12" s="1"/>
  <c r="H408" i="12"/>
  <c r="P408" i="12" s="1"/>
  <c r="X408" i="12" s="1"/>
  <c r="I408" i="12"/>
  <c r="Q408" i="12" s="1"/>
  <c r="Y408" i="12" s="1"/>
  <c r="G408" i="12"/>
  <c r="O408" i="12" s="1"/>
  <c r="W408" i="12" s="1"/>
  <c r="E408" i="12"/>
  <c r="M408" i="12" s="1"/>
  <c r="U408" i="12" s="1"/>
  <c r="K408" i="12"/>
  <c r="F408" i="12"/>
  <c r="N408" i="12" s="1"/>
  <c r="V408" i="12" s="1"/>
  <c r="L408" i="12"/>
  <c r="C410" i="12"/>
  <c r="D409" i="12"/>
  <c r="AB415" i="10"/>
  <c r="K415" i="10"/>
  <c r="E415" i="10"/>
  <c r="M415" i="10" s="1"/>
  <c r="U415" i="10" s="1"/>
  <c r="J415" i="10"/>
  <c r="R415" i="10" s="1"/>
  <c r="Z415" i="10" s="1"/>
  <c r="F415" i="10"/>
  <c r="N415" i="10" s="1"/>
  <c r="V415" i="10" s="1"/>
  <c r="I415" i="10"/>
  <c r="Q415" i="10" s="1"/>
  <c r="Y415" i="10" s="1"/>
  <c r="G415" i="10"/>
  <c r="O415" i="10" s="1"/>
  <c r="W415" i="10" s="1"/>
  <c r="H415" i="10"/>
  <c r="P415" i="10" s="1"/>
  <c r="X415" i="10" s="1"/>
  <c r="C417" i="10"/>
  <c r="D416" i="10"/>
  <c r="S413" i="10"/>
  <c r="B413" i="10" s="1"/>
  <c r="AD414" i="10"/>
  <c r="AC414" i="10"/>
  <c r="AE414" i="10" s="1"/>
  <c r="L414" i="10" s="1"/>
  <c r="E370" i="11"/>
  <c r="M370" i="11" s="1"/>
  <c r="U370" i="11" s="1"/>
  <c r="I370" i="11"/>
  <c r="Q370" i="11" s="1"/>
  <c r="Y370" i="11" s="1"/>
  <c r="G370" i="11"/>
  <c r="O370" i="11" s="1"/>
  <c r="W370" i="11" s="1"/>
  <c r="K370" i="11"/>
  <c r="F370" i="11"/>
  <c r="N370" i="11" s="1"/>
  <c r="V370" i="11" s="1"/>
  <c r="H370" i="11"/>
  <c r="P370" i="11" s="1"/>
  <c r="X370" i="11" s="1"/>
  <c r="J370" i="11"/>
  <c r="R370" i="11" s="1"/>
  <c r="Z370" i="11" s="1"/>
  <c r="L370" i="11"/>
  <c r="T370" i="11" s="1"/>
  <c r="C372" i="11"/>
  <c r="D372" i="11" s="1"/>
  <c r="S369" i="11"/>
  <c r="B369" i="11" s="1"/>
  <c r="AA369" i="11"/>
  <c r="H409" i="12" l="1"/>
  <c r="P409" i="12" s="1"/>
  <c r="X409" i="12" s="1"/>
  <c r="F409" i="12"/>
  <c r="N409" i="12" s="1"/>
  <c r="V409" i="12" s="1"/>
  <c r="G409" i="12"/>
  <c r="O409" i="12" s="1"/>
  <c r="W409" i="12" s="1"/>
  <c r="K409" i="12"/>
  <c r="I409" i="12"/>
  <c r="Q409" i="12" s="1"/>
  <c r="Y409" i="12" s="1"/>
  <c r="E409" i="12"/>
  <c r="M409" i="12" s="1"/>
  <c r="U409" i="12" s="1"/>
  <c r="J409" i="12"/>
  <c r="R409" i="12" s="1"/>
  <c r="Z409" i="12" s="1"/>
  <c r="L409" i="12"/>
  <c r="C411" i="12"/>
  <c r="D410" i="12"/>
  <c r="T408" i="12"/>
  <c r="AA408" i="12" s="1"/>
  <c r="S408" i="12"/>
  <c r="B408" i="12" s="1"/>
  <c r="S414" i="10"/>
  <c r="B414" i="10" s="1"/>
  <c r="AF414" i="10"/>
  <c r="T414" i="10" s="1"/>
  <c r="AA414" i="10" s="1"/>
  <c r="AB416" i="10"/>
  <c r="E416" i="10"/>
  <c r="M416" i="10" s="1"/>
  <c r="U416" i="10" s="1"/>
  <c r="K416" i="10"/>
  <c r="F416" i="10"/>
  <c r="N416" i="10" s="1"/>
  <c r="V416" i="10" s="1"/>
  <c r="J416" i="10"/>
  <c r="R416" i="10" s="1"/>
  <c r="Z416" i="10" s="1"/>
  <c r="I416" i="10"/>
  <c r="Q416" i="10" s="1"/>
  <c r="Y416" i="10" s="1"/>
  <c r="G416" i="10"/>
  <c r="O416" i="10" s="1"/>
  <c r="W416" i="10" s="1"/>
  <c r="H416" i="10"/>
  <c r="P416" i="10" s="1"/>
  <c r="X416" i="10" s="1"/>
  <c r="C418" i="10"/>
  <c r="D417" i="10"/>
  <c r="AD415" i="10"/>
  <c r="AC415" i="10"/>
  <c r="AE415" i="10" s="1"/>
  <c r="L415" i="10" s="1"/>
  <c r="S370" i="11"/>
  <c r="B370" i="11" s="1"/>
  <c r="AA370" i="11"/>
  <c r="G371" i="11"/>
  <c r="O371" i="11" s="1"/>
  <c r="W371" i="11" s="1"/>
  <c r="K371" i="11"/>
  <c r="E371" i="11"/>
  <c r="M371" i="11" s="1"/>
  <c r="U371" i="11" s="1"/>
  <c r="I371" i="11"/>
  <c r="Q371" i="11" s="1"/>
  <c r="Y371" i="11" s="1"/>
  <c r="L371" i="11"/>
  <c r="T371" i="11" s="1"/>
  <c r="F371" i="11"/>
  <c r="N371" i="11" s="1"/>
  <c r="V371" i="11" s="1"/>
  <c r="H371" i="11"/>
  <c r="P371" i="11" s="1"/>
  <c r="X371" i="11" s="1"/>
  <c r="J371" i="11"/>
  <c r="R371" i="11" s="1"/>
  <c r="Z371" i="11" s="1"/>
  <c r="C373" i="11"/>
  <c r="D373" i="11" s="1"/>
  <c r="T409" i="12" l="1"/>
  <c r="AA409" i="12" s="1"/>
  <c r="S409" i="12"/>
  <c r="B409" i="12" s="1"/>
  <c r="F410" i="12"/>
  <c r="N410" i="12" s="1"/>
  <c r="V410" i="12" s="1"/>
  <c r="J410" i="12"/>
  <c r="R410" i="12" s="1"/>
  <c r="Z410" i="12" s="1"/>
  <c r="I410" i="12"/>
  <c r="Q410" i="12" s="1"/>
  <c r="Y410" i="12" s="1"/>
  <c r="H410" i="12"/>
  <c r="P410" i="12" s="1"/>
  <c r="X410" i="12" s="1"/>
  <c r="E410" i="12"/>
  <c r="M410" i="12" s="1"/>
  <c r="U410" i="12" s="1"/>
  <c r="K410" i="12"/>
  <c r="G410" i="12"/>
  <c r="O410" i="12" s="1"/>
  <c r="W410" i="12" s="1"/>
  <c r="L410" i="12"/>
  <c r="C412" i="12"/>
  <c r="D411" i="12"/>
  <c r="S415" i="10"/>
  <c r="B415" i="10" s="1"/>
  <c r="AC416" i="10"/>
  <c r="AE416" i="10" s="1"/>
  <c r="L416" i="10" s="1"/>
  <c r="AD416" i="10"/>
  <c r="AF415" i="10"/>
  <c r="T415" i="10" s="1"/>
  <c r="AA415" i="10" s="1"/>
  <c r="AB417" i="10"/>
  <c r="K417" i="10"/>
  <c r="E417" i="10"/>
  <c r="M417" i="10" s="1"/>
  <c r="U417" i="10" s="1"/>
  <c r="J417" i="10"/>
  <c r="R417" i="10" s="1"/>
  <c r="Z417" i="10" s="1"/>
  <c r="F417" i="10"/>
  <c r="N417" i="10" s="1"/>
  <c r="V417" i="10" s="1"/>
  <c r="G417" i="10"/>
  <c r="O417" i="10" s="1"/>
  <c r="W417" i="10" s="1"/>
  <c r="I417" i="10"/>
  <c r="Q417" i="10" s="1"/>
  <c r="Y417" i="10" s="1"/>
  <c r="H417" i="10"/>
  <c r="P417" i="10" s="1"/>
  <c r="X417" i="10" s="1"/>
  <c r="C419" i="10"/>
  <c r="D418" i="10"/>
  <c r="C374" i="11"/>
  <c r="D374" i="11" s="1"/>
  <c r="E372" i="11"/>
  <c r="M372" i="11" s="1"/>
  <c r="U372" i="11" s="1"/>
  <c r="I372" i="11"/>
  <c r="Q372" i="11" s="1"/>
  <c r="Y372" i="11" s="1"/>
  <c r="G372" i="11"/>
  <c r="O372" i="11" s="1"/>
  <c r="W372" i="11" s="1"/>
  <c r="J372" i="11"/>
  <c r="R372" i="11" s="1"/>
  <c r="Z372" i="11" s="1"/>
  <c r="K372" i="11"/>
  <c r="F372" i="11"/>
  <c r="N372" i="11" s="1"/>
  <c r="V372" i="11" s="1"/>
  <c r="L372" i="11"/>
  <c r="T372" i="11" s="1"/>
  <c r="H372" i="11"/>
  <c r="P372" i="11" s="1"/>
  <c r="X372" i="11" s="1"/>
  <c r="S371" i="11"/>
  <c r="B371" i="11" s="1"/>
  <c r="AA371" i="11"/>
  <c r="AF416" i="10" l="1"/>
  <c r="T416" i="10" s="1"/>
  <c r="AA416" i="10" s="1"/>
  <c r="C413" i="12"/>
  <c r="D412" i="12"/>
  <c r="T410" i="12"/>
  <c r="AA410" i="12" s="1"/>
  <c r="S410" i="12"/>
  <c r="B410" i="12" s="1"/>
  <c r="J411" i="12"/>
  <c r="R411" i="12" s="1"/>
  <c r="Z411" i="12" s="1"/>
  <c r="H411" i="12"/>
  <c r="P411" i="12" s="1"/>
  <c r="X411" i="12" s="1"/>
  <c r="F411" i="12"/>
  <c r="N411" i="12" s="1"/>
  <c r="V411" i="12" s="1"/>
  <c r="K411" i="12"/>
  <c r="E411" i="12"/>
  <c r="M411" i="12" s="1"/>
  <c r="U411" i="12" s="1"/>
  <c r="I411" i="12"/>
  <c r="Q411" i="12" s="1"/>
  <c r="Y411" i="12" s="1"/>
  <c r="G411" i="12"/>
  <c r="O411" i="12" s="1"/>
  <c r="W411" i="12" s="1"/>
  <c r="L411" i="12"/>
  <c r="AB418" i="10"/>
  <c r="K418" i="10"/>
  <c r="E418" i="10"/>
  <c r="M418" i="10" s="1"/>
  <c r="U418" i="10" s="1"/>
  <c r="F418" i="10"/>
  <c r="N418" i="10" s="1"/>
  <c r="V418" i="10" s="1"/>
  <c r="J418" i="10"/>
  <c r="R418" i="10" s="1"/>
  <c r="Z418" i="10" s="1"/>
  <c r="I418" i="10"/>
  <c r="Q418" i="10" s="1"/>
  <c r="Y418" i="10" s="1"/>
  <c r="G418" i="10"/>
  <c r="O418" i="10" s="1"/>
  <c r="W418" i="10" s="1"/>
  <c r="H418" i="10"/>
  <c r="P418" i="10" s="1"/>
  <c r="X418" i="10" s="1"/>
  <c r="C420" i="10"/>
  <c r="D419" i="10"/>
  <c r="AD417" i="10"/>
  <c r="AC417" i="10"/>
  <c r="AE417" i="10" s="1"/>
  <c r="L417" i="10" s="1"/>
  <c r="S416" i="10"/>
  <c r="B416" i="10" s="1"/>
  <c r="C375" i="11"/>
  <c r="D375" i="11" s="1"/>
  <c r="S372" i="11"/>
  <c r="B372" i="11" s="1"/>
  <c r="AA372" i="11"/>
  <c r="H373" i="11"/>
  <c r="P373" i="11" s="1"/>
  <c r="X373" i="11" s="1"/>
  <c r="L373" i="11"/>
  <c r="T373" i="11" s="1"/>
  <c r="E373" i="11"/>
  <c r="M373" i="11" s="1"/>
  <c r="U373" i="11" s="1"/>
  <c r="I373" i="11"/>
  <c r="Q373" i="11" s="1"/>
  <c r="Y373" i="11" s="1"/>
  <c r="F373" i="11"/>
  <c r="N373" i="11" s="1"/>
  <c r="V373" i="11" s="1"/>
  <c r="J373" i="11"/>
  <c r="R373" i="11" s="1"/>
  <c r="Z373" i="11" s="1"/>
  <c r="G373" i="11"/>
  <c r="O373" i="11" s="1"/>
  <c r="W373" i="11" s="1"/>
  <c r="K373" i="11"/>
  <c r="T411" i="12" l="1"/>
  <c r="AA411" i="12" s="1"/>
  <c r="S411" i="12"/>
  <c r="B411" i="12" s="1"/>
  <c r="J412" i="12"/>
  <c r="R412" i="12" s="1"/>
  <c r="Z412" i="12" s="1"/>
  <c r="H412" i="12"/>
  <c r="P412" i="12" s="1"/>
  <c r="X412" i="12" s="1"/>
  <c r="E412" i="12"/>
  <c r="M412" i="12" s="1"/>
  <c r="U412" i="12" s="1"/>
  <c r="F412" i="12"/>
  <c r="N412" i="12" s="1"/>
  <c r="V412" i="12" s="1"/>
  <c r="I412" i="12"/>
  <c r="Q412" i="12" s="1"/>
  <c r="Y412" i="12" s="1"/>
  <c r="G412" i="12"/>
  <c r="O412" i="12" s="1"/>
  <c r="W412" i="12" s="1"/>
  <c r="K412" i="12"/>
  <c r="L412" i="12"/>
  <c r="C414" i="12"/>
  <c r="D413" i="12"/>
  <c r="S417" i="10"/>
  <c r="B417" i="10" s="1"/>
  <c r="AF417" i="10"/>
  <c r="T417" i="10" s="1"/>
  <c r="AA417" i="10" s="1"/>
  <c r="AB419" i="10"/>
  <c r="E419" i="10"/>
  <c r="M419" i="10" s="1"/>
  <c r="U419" i="10" s="1"/>
  <c r="K419" i="10"/>
  <c r="F419" i="10"/>
  <c r="N419" i="10" s="1"/>
  <c r="V419" i="10" s="1"/>
  <c r="J419" i="10"/>
  <c r="R419" i="10" s="1"/>
  <c r="Z419" i="10" s="1"/>
  <c r="I419" i="10"/>
  <c r="Q419" i="10" s="1"/>
  <c r="Y419" i="10" s="1"/>
  <c r="G419" i="10"/>
  <c r="O419" i="10" s="1"/>
  <c r="W419" i="10" s="1"/>
  <c r="H419" i="10"/>
  <c r="P419" i="10" s="1"/>
  <c r="X419" i="10" s="1"/>
  <c r="C421" i="10"/>
  <c r="D420" i="10"/>
  <c r="AC418" i="10"/>
  <c r="AE418" i="10" s="1"/>
  <c r="L418" i="10" s="1"/>
  <c r="AD418" i="10"/>
  <c r="AA373" i="11"/>
  <c r="S373" i="11"/>
  <c r="B373" i="11" s="1"/>
  <c r="C376" i="11"/>
  <c r="D376" i="11" s="1"/>
  <c r="F374" i="11"/>
  <c r="N374" i="11" s="1"/>
  <c r="V374" i="11" s="1"/>
  <c r="J374" i="11"/>
  <c r="R374" i="11" s="1"/>
  <c r="Z374" i="11" s="1"/>
  <c r="G374" i="11"/>
  <c r="O374" i="11" s="1"/>
  <c r="W374" i="11" s="1"/>
  <c r="K374" i="11"/>
  <c r="H374" i="11"/>
  <c r="P374" i="11" s="1"/>
  <c r="X374" i="11" s="1"/>
  <c r="L374" i="11"/>
  <c r="T374" i="11" s="1"/>
  <c r="E374" i="11"/>
  <c r="M374" i="11" s="1"/>
  <c r="U374" i="11" s="1"/>
  <c r="I374" i="11"/>
  <c r="Q374" i="11" s="1"/>
  <c r="Y374" i="11" s="1"/>
  <c r="AF418" i="10" l="1"/>
  <c r="T418" i="10" s="1"/>
  <c r="AA418" i="10" s="1"/>
  <c r="S412" i="12"/>
  <c r="B412" i="12" s="1"/>
  <c r="T412" i="12"/>
  <c r="AA412" i="12" s="1"/>
  <c r="H413" i="12"/>
  <c r="P413" i="12" s="1"/>
  <c r="X413" i="12" s="1"/>
  <c r="F413" i="12"/>
  <c r="N413" i="12" s="1"/>
  <c r="V413" i="12" s="1"/>
  <c r="J413" i="12"/>
  <c r="R413" i="12" s="1"/>
  <c r="Z413" i="12" s="1"/>
  <c r="G413" i="12"/>
  <c r="O413" i="12" s="1"/>
  <c r="W413" i="12" s="1"/>
  <c r="E413" i="12"/>
  <c r="M413" i="12" s="1"/>
  <c r="U413" i="12" s="1"/>
  <c r="I413" i="12"/>
  <c r="Q413" i="12" s="1"/>
  <c r="Y413" i="12" s="1"/>
  <c r="K413" i="12"/>
  <c r="L413" i="12"/>
  <c r="C415" i="12"/>
  <c r="D414" i="12"/>
  <c r="S418" i="10"/>
  <c r="B418" i="10" s="1"/>
  <c r="C422" i="10"/>
  <c r="D421" i="10"/>
  <c r="AD419" i="10"/>
  <c r="AC419" i="10"/>
  <c r="AE419" i="10" s="1"/>
  <c r="L419" i="10" s="1"/>
  <c r="AB420" i="10"/>
  <c r="K420" i="10"/>
  <c r="E420" i="10"/>
  <c r="M420" i="10" s="1"/>
  <c r="U420" i="10" s="1"/>
  <c r="F420" i="10"/>
  <c r="N420" i="10" s="1"/>
  <c r="V420" i="10" s="1"/>
  <c r="J420" i="10"/>
  <c r="R420" i="10" s="1"/>
  <c r="Z420" i="10" s="1"/>
  <c r="G420" i="10"/>
  <c r="O420" i="10" s="1"/>
  <c r="W420" i="10" s="1"/>
  <c r="I420" i="10"/>
  <c r="Q420" i="10" s="1"/>
  <c r="Y420" i="10" s="1"/>
  <c r="H420" i="10"/>
  <c r="P420" i="10" s="1"/>
  <c r="X420" i="10" s="1"/>
  <c r="C377" i="11"/>
  <c r="D377" i="11" s="1"/>
  <c r="H375" i="11"/>
  <c r="P375" i="11" s="1"/>
  <c r="X375" i="11" s="1"/>
  <c r="L375" i="11"/>
  <c r="T375" i="11" s="1"/>
  <c r="E375" i="11"/>
  <c r="M375" i="11" s="1"/>
  <c r="U375" i="11" s="1"/>
  <c r="I375" i="11"/>
  <c r="Q375" i="11" s="1"/>
  <c r="Y375" i="11" s="1"/>
  <c r="F375" i="11"/>
  <c r="N375" i="11" s="1"/>
  <c r="V375" i="11" s="1"/>
  <c r="J375" i="11"/>
  <c r="R375" i="11" s="1"/>
  <c r="Z375" i="11" s="1"/>
  <c r="G375" i="11"/>
  <c r="O375" i="11" s="1"/>
  <c r="W375" i="11" s="1"/>
  <c r="K375" i="11"/>
  <c r="S374" i="11"/>
  <c r="B374" i="11" s="1"/>
  <c r="AA374" i="11"/>
  <c r="F414" i="12" l="1"/>
  <c r="N414" i="12" s="1"/>
  <c r="V414" i="12" s="1"/>
  <c r="E414" i="12"/>
  <c r="M414" i="12" s="1"/>
  <c r="U414" i="12" s="1"/>
  <c r="I414" i="12"/>
  <c r="Q414" i="12" s="1"/>
  <c r="Y414" i="12" s="1"/>
  <c r="G414" i="12"/>
  <c r="O414" i="12" s="1"/>
  <c r="W414" i="12" s="1"/>
  <c r="J414" i="12"/>
  <c r="R414" i="12" s="1"/>
  <c r="Z414" i="12" s="1"/>
  <c r="K414" i="12"/>
  <c r="H414" i="12"/>
  <c r="P414" i="12" s="1"/>
  <c r="X414" i="12" s="1"/>
  <c r="L414" i="12"/>
  <c r="T413" i="12"/>
  <c r="AA413" i="12" s="1"/>
  <c r="S413" i="12"/>
  <c r="B413" i="12" s="1"/>
  <c r="C416" i="12"/>
  <c r="D415" i="12"/>
  <c r="S419" i="10"/>
  <c r="B419" i="10" s="1"/>
  <c r="AF419" i="10"/>
  <c r="T419" i="10" s="1"/>
  <c r="AA419" i="10" s="1"/>
  <c r="AC420" i="10"/>
  <c r="AE420" i="10" s="1"/>
  <c r="L420" i="10" s="1"/>
  <c r="AD420" i="10"/>
  <c r="C423" i="10"/>
  <c r="D422" i="10"/>
  <c r="AB421" i="10"/>
  <c r="E421" i="10"/>
  <c r="M421" i="10" s="1"/>
  <c r="U421" i="10" s="1"/>
  <c r="K421" i="10"/>
  <c r="F421" i="10"/>
  <c r="N421" i="10" s="1"/>
  <c r="V421" i="10" s="1"/>
  <c r="J421" i="10"/>
  <c r="R421" i="10" s="1"/>
  <c r="Z421" i="10" s="1"/>
  <c r="I421" i="10"/>
  <c r="Q421" i="10" s="1"/>
  <c r="Y421" i="10" s="1"/>
  <c r="G421" i="10"/>
  <c r="O421" i="10" s="1"/>
  <c r="W421" i="10" s="1"/>
  <c r="H421" i="10"/>
  <c r="P421" i="10" s="1"/>
  <c r="X421" i="10" s="1"/>
  <c r="C378" i="11"/>
  <c r="D378" i="11" s="1"/>
  <c r="AA375" i="11"/>
  <c r="S375" i="11"/>
  <c r="B375" i="11" s="1"/>
  <c r="F376" i="11"/>
  <c r="N376" i="11" s="1"/>
  <c r="V376" i="11" s="1"/>
  <c r="J376" i="11"/>
  <c r="R376" i="11" s="1"/>
  <c r="Z376" i="11" s="1"/>
  <c r="G376" i="11"/>
  <c r="O376" i="11" s="1"/>
  <c r="W376" i="11" s="1"/>
  <c r="K376" i="11"/>
  <c r="H376" i="11"/>
  <c r="P376" i="11" s="1"/>
  <c r="X376" i="11" s="1"/>
  <c r="L376" i="11"/>
  <c r="T376" i="11" s="1"/>
  <c r="E376" i="11"/>
  <c r="M376" i="11" s="1"/>
  <c r="U376" i="11" s="1"/>
  <c r="I376" i="11"/>
  <c r="Q376" i="11" s="1"/>
  <c r="Y376" i="11" s="1"/>
  <c r="AF420" i="10" l="1"/>
  <c r="T420" i="10" s="1"/>
  <c r="AA420" i="10" s="1"/>
  <c r="J415" i="12"/>
  <c r="R415" i="12" s="1"/>
  <c r="Z415" i="12" s="1"/>
  <c r="K415" i="12"/>
  <c r="H415" i="12"/>
  <c r="P415" i="12" s="1"/>
  <c r="X415" i="12" s="1"/>
  <c r="G415" i="12"/>
  <c r="O415" i="12" s="1"/>
  <c r="W415" i="12" s="1"/>
  <c r="F415" i="12"/>
  <c r="N415" i="12" s="1"/>
  <c r="V415" i="12" s="1"/>
  <c r="I415" i="12"/>
  <c r="Q415" i="12" s="1"/>
  <c r="Y415" i="12" s="1"/>
  <c r="E415" i="12"/>
  <c r="M415" i="12" s="1"/>
  <c r="U415" i="12" s="1"/>
  <c r="L415" i="12"/>
  <c r="C417" i="12"/>
  <c r="D416" i="12"/>
  <c r="T414" i="12"/>
  <c r="AA414" i="12" s="1"/>
  <c r="S414" i="12"/>
  <c r="B414" i="12" s="1"/>
  <c r="AC421" i="10"/>
  <c r="AE421" i="10" s="1"/>
  <c r="L421" i="10" s="1"/>
  <c r="AD421" i="10"/>
  <c r="AB422" i="10"/>
  <c r="E422" i="10"/>
  <c r="M422" i="10" s="1"/>
  <c r="U422" i="10" s="1"/>
  <c r="K422" i="10"/>
  <c r="F422" i="10"/>
  <c r="N422" i="10" s="1"/>
  <c r="V422" i="10" s="1"/>
  <c r="J422" i="10"/>
  <c r="R422" i="10" s="1"/>
  <c r="Z422" i="10" s="1"/>
  <c r="I422" i="10"/>
  <c r="Q422" i="10" s="1"/>
  <c r="Y422" i="10" s="1"/>
  <c r="G422" i="10"/>
  <c r="O422" i="10" s="1"/>
  <c r="W422" i="10" s="1"/>
  <c r="H422" i="10"/>
  <c r="P422" i="10" s="1"/>
  <c r="X422" i="10" s="1"/>
  <c r="C424" i="10"/>
  <c r="D423" i="10"/>
  <c r="S420" i="10"/>
  <c r="B420" i="10" s="1"/>
  <c r="S376" i="11"/>
  <c r="B376" i="11" s="1"/>
  <c r="AA376" i="11"/>
  <c r="C379" i="11"/>
  <c r="D379" i="11" s="1"/>
  <c r="H377" i="11"/>
  <c r="P377" i="11" s="1"/>
  <c r="X377" i="11" s="1"/>
  <c r="L377" i="11"/>
  <c r="T377" i="11" s="1"/>
  <c r="E377" i="11"/>
  <c r="M377" i="11" s="1"/>
  <c r="U377" i="11" s="1"/>
  <c r="I377" i="11"/>
  <c r="Q377" i="11" s="1"/>
  <c r="Y377" i="11" s="1"/>
  <c r="F377" i="11"/>
  <c r="N377" i="11" s="1"/>
  <c r="V377" i="11" s="1"/>
  <c r="J377" i="11"/>
  <c r="R377" i="11" s="1"/>
  <c r="Z377" i="11" s="1"/>
  <c r="G377" i="11"/>
  <c r="O377" i="11" s="1"/>
  <c r="W377" i="11" s="1"/>
  <c r="K377" i="11"/>
  <c r="AF421" i="10" l="1"/>
  <c r="T421" i="10" s="1"/>
  <c r="AA421" i="10" s="1"/>
  <c r="T415" i="12"/>
  <c r="AA415" i="12" s="1"/>
  <c r="S415" i="12"/>
  <c r="B415" i="12" s="1"/>
  <c r="J416" i="12"/>
  <c r="R416" i="12" s="1"/>
  <c r="Z416" i="12" s="1"/>
  <c r="H416" i="12"/>
  <c r="P416" i="12" s="1"/>
  <c r="X416" i="12" s="1"/>
  <c r="F416" i="12"/>
  <c r="N416" i="12" s="1"/>
  <c r="V416" i="12" s="1"/>
  <c r="K416" i="12"/>
  <c r="E416" i="12"/>
  <c r="M416" i="12" s="1"/>
  <c r="U416" i="12" s="1"/>
  <c r="I416" i="12"/>
  <c r="Q416" i="12" s="1"/>
  <c r="Y416" i="12" s="1"/>
  <c r="G416" i="12"/>
  <c r="O416" i="12" s="1"/>
  <c r="W416" i="12" s="1"/>
  <c r="L416" i="12"/>
  <c r="C418" i="12"/>
  <c r="D417" i="12"/>
  <c r="AB423" i="10"/>
  <c r="E423" i="10"/>
  <c r="M423" i="10" s="1"/>
  <c r="U423" i="10" s="1"/>
  <c r="K423" i="10"/>
  <c r="J423" i="10"/>
  <c r="R423" i="10" s="1"/>
  <c r="Z423" i="10" s="1"/>
  <c r="F423" i="10"/>
  <c r="N423" i="10" s="1"/>
  <c r="V423" i="10" s="1"/>
  <c r="I423" i="10"/>
  <c r="Q423" i="10" s="1"/>
  <c r="Y423" i="10" s="1"/>
  <c r="G423" i="10"/>
  <c r="O423" i="10" s="1"/>
  <c r="W423" i="10" s="1"/>
  <c r="H423" i="10"/>
  <c r="P423" i="10" s="1"/>
  <c r="X423" i="10" s="1"/>
  <c r="C425" i="10"/>
  <c r="D424" i="10"/>
  <c r="AD422" i="10"/>
  <c r="AC422" i="10"/>
  <c r="AE422" i="10" s="1"/>
  <c r="L422" i="10" s="1"/>
  <c r="S421" i="10"/>
  <c r="B421" i="10" s="1"/>
  <c r="C380" i="11"/>
  <c r="D380" i="11" s="1"/>
  <c r="F378" i="11"/>
  <c r="N378" i="11" s="1"/>
  <c r="V378" i="11" s="1"/>
  <c r="J378" i="11"/>
  <c r="R378" i="11" s="1"/>
  <c r="Z378" i="11" s="1"/>
  <c r="G378" i="11"/>
  <c r="O378" i="11" s="1"/>
  <c r="W378" i="11" s="1"/>
  <c r="K378" i="11"/>
  <c r="H378" i="11"/>
  <c r="P378" i="11" s="1"/>
  <c r="X378" i="11" s="1"/>
  <c r="L378" i="11"/>
  <c r="T378" i="11" s="1"/>
  <c r="E378" i="11"/>
  <c r="M378" i="11" s="1"/>
  <c r="U378" i="11" s="1"/>
  <c r="I378" i="11"/>
  <c r="Q378" i="11" s="1"/>
  <c r="Y378" i="11" s="1"/>
  <c r="AA377" i="11"/>
  <c r="S377" i="11"/>
  <c r="B377" i="11" s="1"/>
  <c r="AF422" i="10" l="1"/>
  <c r="C419" i="12"/>
  <c r="D418" i="12"/>
  <c r="H417" i="12"/>
  <c r="P417" i="12" s="1"/>
  <c r="X417" i="12" s="1"/>
  <c r="F417" i="12"/>
  <c r="N417" i="12" s="1"/>
  <c r="V417" i="12" s="1"/>
  <c r="J417" i="12"/>
  <c r="R417" i="12" s="1"/>
  <c r="Z417" i="12" s="1"/>
  <c r="G417" i="12"/>
  <c r="O417" i="12" s="1"/>
  <c r="W417" i="12" s="1"/>
  <c r="K417" i="12"/>
  <c r="I417" i="12"/>
  <c r="Q417" i="12" s="1"/>
  <c r="Y417" i="12" s="1"/>
  <c r="E417" i="12"/>
  <c r="M417" i="12" s="1"/>
  <c r="U417" i="12" s="1"/>
  <c r="L417" i="12"/>
  <c r="T416" i="12"/>
  <c r="AA416" i="12" s="1"/>
  <c r="S416" i="12"/>
  <c r="B416" i="12" s="1"/>
  <c r="AB424" i="10"/>
  <c r="K424" i="10"/>
  <c r="E424" i="10"/>
  <c r="M424" i="10" s="1"/>
  <c r="U424" i="10" s="1"/>
  <c r="F424" i="10"/>
  <c r="N424" i="10" s="1"/>
  <c r="V424" i="10" s="1"/>
  <c r="J424" i="10"/>
  <c r="R424" i="10" s="1"/>
  <c r="Z424" i="10" s="1"/>
  <c r="G424" i="10"/>
  <c r="O424" i="10" s="1"/>
  <c r="W424" i="10" s="1"/>
  <c r="I424" i="10"/>
  <c r="Q424" i="10" s="1"/>
  <c r="Y424" i="10" s="1"/>
  <c r="H424" i="10"/>
  <c r="P424" i="10" s="1"/>
  <c r="X424" i="10" s="1"/>
  <c r="C426" i="10"/>
  <c r="D425" i="10"/>
  <c r="S422" i="10"/>
  <c r="B422" i="10" s="1"/>
  <c r="T422" i="10"/>
  <c r="AA422" i="10" s="1"/>
  <c r="AD423" i="10"/>
  <c r="AC423" i="10"/>
  <c r="AE423" i="10" s="1"/>
  <c r="L423" i="10" s="1"/>
  <c r="S378" i="11"/>
  <c r="B378" i="11" s="1"/>
  <c r="AA378" i="11"/>
  <c r="C381" i="11"/>
  <c r="D381" i="11" s="1"/>
  <c r="H379" i="11"/>
  <c r="P379" i="11" s="1"/>
  <c r="X379" i="11" s="1"/>
  <c r="L379" i="11"/>
  <c r="T379" i="11" s="1"/>
  <c r="E379" i="11"/>
  <c r="M379" i="11" s="1"/>
  <c r="U379" i="11" s="1"/>
  <c r="I379" i="11"/>
  <c r="Q379" i="11" s="1"/>
  <c r="Y379" i="11" s="1"/>
  <c r="F379" i="11"/>
  <c r="N379" i="11" s="1"/>
  <c r="V379" i="11" s="1"/>
  <c r="J379" i="11"/>
  <c r="R379" i="11" s="1"/>
  <c r="Z379" i="11" s="1"/>
  <c r="G379" i="11"/>
  <c r="O379" i="11" s="1"/>
  <c r="W379" i="11" s="1"/>
  <c r="K379" i="11"/>
  <c r="T417" i="12" l="1"/>
  <c r="AA417" i="12" s="1"/>
  <c r="S417" i="12"/>
  <c r="B417" i="12" s="1"/>
  <c r="F418" i="12"/>
  <c r="N418" i="12" s="1"/>
  <c r="V418" i="12" s="1"/>
  <c r="H418" i="12"/>
  <c r="P418" i="12" s="1"/>
  <c r="X418" i="12" s="1"/>
  <c r="E418" i="12"/>
  <c r="M418" i="12" s="1"/>
  <c r="U418" i="12" s="1"/>
  <c r="J418" i="12"/>
  <c r="R418" i="12" s="1"/>
  <c r="Z418" i="12" s="1"/>
  <c r="G418" i="12"/>
  <c r="O418" i="12" s="1"/>
  <c r="W418" i="12" s="1"/>
  <c r="K418" i="12"/>
  <c r="I418" i="12"/>
  <c r="Q418" i="12" s="1"/>
  <c r="Y418" i="12" s="1"/>
  <c r="L418" i="12"/>
  <c r="C420" i="12"/>
  <c r="D419" i="12"/>
  <c r="S423" i="10"/>
  <c r="B423" i="10" s="1"/>
  <c r="AF423" i="10"/>
  <c r="T423" i="10" s="1"/>
  <c r="AA423" i="10" s="1"/>
  <c r="AB425" i="10"/>
  <c r="K425" i="10"/>
  <c r="E425" i="10"/>
  <c r="M425" i="10" s="1"/>
  <c r="U425" i="10" s="1"/>
  <c r="F425" i="10"/>
  <c r="N425" i="10" s="1"/>
  <c r="V425" i="10" s="1"/>
  <c r="J425" i="10"/>
  <c r="R425" i="10" s="1"/>
  <c r="Z425" i="10" s="1"/>
  <c r="I425" i="10"/>
  <c r="Q425" i="10" s="1"/>
  <c r="Y425" i="10" s="1"/>
  <c r="G425" i="10"/>
  <c r="O425" i="10" s="1"/>
  <c r="W425" i="10" s="1"/>
  <c r="H425" i="10"/>
  <c r="P425" i="10" s="1"/>
  <c r="X425" i="10" s="1"/>
  <c r="C427" i="10"/>
  <c r="D426" i="10"/>
  <c r="AD424" i="10"/>
  <c r="AC424" i="10"/>
  <c r="AE424" i="10" s="1"/>
  <c r="L424" i="10" s="1"/>
  <c r="C382" i="11"/>
  <c r="D382" i="11" s="1"/>
  <c r="F380" i="11"/>
  <c r="N380" i="11" s="1"/>
  <c r="V380" i="11" s="1"/>
  <c r="J380" i="11"/>
  <c r="R380" i="11" s="1"/>
  <c r="Z380" i="11" s="1"/>
  <c r="G380" i="11"/>
  <c r="O380" i="11" s="1"/>
  <c r="W380" i="11" s="1"/>
  <c r="K380" i="11"/>
  <c r="H380" i="11"/>
  <c r="P380" i="11" s="1"/>
  <c r="X380" i="11" s="1"/>
  <c r="L380" i="11"/>
  <c r="T380" i="11" s="1"/>
  <c r="E380" i="11"/>
  <c r="M380" i="11" s="1"/>
  <c r="U380" i="11" s="1"/>
  <c r="I380" i="11"/>
  <c r="Q380" i="11" s="1"/>
  <c r="Y380" i="11" s="1"/>
  <c r="AA379" i="11"/>
  <c r="S379" i="11"/>
  <c r="B379" i="11" s="1"/>
  <c r="C421" i="12" l="1"/>
  <c r="D420" i="12"/>
  <c r="T418" i="12"/>
  <c r="AA418" i="12" s="1"/>
  <c r="S418" i="12"/>
  <c r="B418" i="12" s="1"/>
  <c r="J419" i="12"/>
  <c r="R419" i="12" s="1"/>
  <c r="Z419" i="12" s="1"/>
  <c r="K419" i="12"/>
  <c r="G419" i="12"/>
  <c r="O419" i="12" s="1"/>
  <c r="W419" i="12" s="1"/>
  <c r="E419" i="12"/>
  <c r="M419" i="12" s="1"/>
  <c r="U419" i="12" s="1"/>
  <c r="H419" i="12"/>
  <c r="P419" i="12" s="1"/>
  <c r="X419" i="12" s="1"/>
  <c r="F419" i="12"/>
  <c r="N419" i="12" s="1"/>
  <c r="V419" i="12" s="1"/>
  <c r="I419" i="12"/>
  <c r="Q419" i="12" s="1"/>
  <c r="Y419" i="12" s="1"/>
  <c r="L419" i="12"/>
  <c r="S424" i="10"/>
  <c r="B424" i="10" s="1"/>
  <c r="C428" i="10"/>
  <c r="D427" i="10"/>
  <c r="AB426" i="10"/>
  <c r="E426" i="10"/>
  <c r="M426" i="10" s="1"/>
  <c r="U426" i="10" s="1"/>
  <c r="K426" i="10"/>
  <c r="J426" i="10"/>
  <c r="R426" i="10" s="1"/>
  <c r="Z426" i="10" s="1"/>
  <c r="F426" i="10"/>
  <c r="N426" i="10" s="1"/>
  <c r="V426" i="10" s="1"/>
  <c r="I426" i="10"/>
  <c r="Q426" i="10" s="1"/>
  <c r="Y426" i="10" s="1"/>
  <c r="G426" i="10"/>
  <c r="O426" i="10" s="1"/>
  <c r="W426" i="10" s="1"/>
  <c r="H426" i="10"/>
  <c r="P426" i="10" s="1"/>
  <c r="X426" i="10" s="1"/>
  <c r="AC425" i="10"/>
  <c r="AE425" i="10" s="1"/>
  <c r="L425" i="10" s="1"/>
  <c r="AD425" i="10"/>
  <c r="AF424" i="10"/>
  <c r="T424" i="10" s="1"/>
  <c r="AA424" i="10" s="1"/>
  <c r="S380" i="11"/>
  <c r="B380" i="11" s="1"/>
  <c r="AA380" i="11"/>
  <c r="C383" i="11"/>
  <c r="D383" i="11" s="1"/>
  <c r="H381" i="11"/>
  <c r="P381" i="11" s="1"/>
  <c r="X381" i="11" s="1"/>
  <c r="L381" i="11"/>
  <c r="T381" i="11" s="1"/>
  <c r="E381" i="11"/>
  <c r="M381" i="11" s="1"/>
  <c r="U381" i="11" s="1"/>
  <c r="I381" i="11"/>
  <c r="Q381" i="11" s="1"/>
  <c r="Y381" i="11" s="1"/>
  <c r="F381" i="11"/>
  <c r="N381" i="11" s="1"/>
  <c r="V381" i="11" s="1"/>
  <c r="J381" i="11"/>
  <c r="R381" i="11" s="1"/>
  <c r="Z381" i="11" s="1"/>
  <c r="G381" i="11"/>
  <c r="O381" i="11" s="1"/>
  <c r="W381" i="11" s="1"/>
  <c r="K381" i="11"/>
  <c r="AF425" i="10" l="1"/>
  <c r="T425" i="10" s="1"/>
  <c r="AA425" i="10" s="1"/>
  <c r="J420" i="12"/>
  <c r="R420" i="12" s="1"/>
  <c r="Z420" i="12" s="1"/>
  <c r="H420" i="12"/>
  <c r="P420" i="12" s="1"/>
  <c r="X420" i="12" s="1"/>
  <c r="I420" i="12"/>
  <c r="Q420" i="12" s="1"/>
  <c r="Y420" i="12" s="1"/>
  <c r="F420" i="12"/>
  <c r="N420" i="12" s="1"/>
  <c r="V420" i="12" s="1"/>
  <c r="K420" i="12"/>
  <c r="E420" i="12"/>
  <c r="M420" i="12" s="1"/>
  <c r="U420" i="12" s="1"/>
  <c r="G420" i="12"/>
  <c r="O420" i="12" s="1"/>
  <c r="W420" i="12" s="1"/>
  <c r="L420" i="12"/>
  <c r="T419" i="12"/>
  <c r="AA419" i="12" s="1"/>
  <c r="S419" i="12"/>
  <c r="B419" i="12" s="1"/>
  <c r="C422" i="12"/>
  <c r="D421" i="12"/>
  <c r="AB427" i="10"/>
  <c r="K427" i="10"/>
  <c r="E427" i="10"/>
  <c r="M427" i="10" s="1"/>
  <c r="U427" i="10" s="1"/>
  <c r="F427" i="10"/>
  <c r="N427" i="10" s="1"/>
  <c r="V427" i="10" s="1"/>
  <c r="J427" i="10"/>
  <c r="R427" i="10" s="1"/>
  <c r="Z427" i="10" s="1"/>
  <c r="I427" i="10"/>
  <c r="Q427" i="10" s="1"/>
  <c r="Y427" i="10" s="1"/>
  <c r="G427" i="10"/>
  <c r="O427" i="10" s="1"/>
  <c r="W427" i="10" s="1"/>
  <c r="H427" i="10"/>
  <c r="P427" i="10" s="1"/>
  <c r="X427" i="10" s="1"/>
  <c r="C429" i="10"/>
  <c r="D428" i="10"/>
  <c r="S425" i="10"/>
  <c r="B425" i="10" s="1"/>
  <c r="AC426" i="10"/>
  <c r="AE426" i="10" s="1"/>
  <c r="L426" i="10" s="1"/>
  <c r="AD426" i="10"/>
  <c r="C384" i="11"/>
  <c r="D384" i="11" s="1"/>
  <c r="F382" i="11"/>
  <c r="N382" i="11" s="1"/>
  <c r="V382" i="11" s="1"/>
  <c r="J382" i="11"/>
  <c r="R382" i="11" s="1"/>
  <c r="Z382" i="11" s="1"/>
  <c r="G382" i="11"/>
  <c r="O382" i="11" s="1"/>
  <c r="W382" i="11" s="1"/>
  <c r="K382" i="11"/>
  <c r="H382" i="11"/>
  <c r="P382" i="11" s="1"/>
  <c r="X382" i="11" s="1"/>
  <c r="L382" i="11"/>
  <c r="T382" i="11" s="1"/>
  <c r="E382" i="11"/>
  <c r="M382" i="11" s="1"/>
  <c r="U382" i="11" s="1"/>
  <c r="I382" i="11"/>
  <c r="Q382" i="11" s="1"/>
  <c r="Y382" i="11" s="1"/>
  <c r="AA381" i="11"/>
  <c r="S381" i="11"/>
  <c r="B381" i="11" s="1"/>
  <c r="AF426" i="10" l="1"/>
  <c r="T420" i="12"/>
  <c r="AA420" i="12" s="1"/>
  <c r="S420" i="12"/>
  <c r="B420" i="12" s="1"/>
  <c r="H421" i="12"/>
  <c r="P421" i="12" s="1"/>
  <c r="X421" i="12" s="1"/>
  <c r="F421" i="12"/>
  <c r="N421" i="12" s="1"/>
  <c r="V421" i="12" s="1"/>
  <c r="K421" i="12"/>
  <c r="I421" i="12"/>
  <c r="Q421" i="12" s="1"/>
  <c r="Y421" i="12" s="1"/>
  <c r="G421" i="12"/>
  <c r="O421" i="12" s="1"/>
  <c r="W421" i="12" s="1"/>
  <c r="J421" i="12"/>
  <c r="R421" i="12" s="1"/>
  <c r="Z421" i="12" s="1"/>
  <c r="E421" i="12"/>
  <c r="M421" i="12" s="1"/>
  <c r="U421" i="12" s="1"/>
  <c r="L421" i="12"/>
  <c r="C423" i="12"/>
  <c r="D422" i="12"/>
  <c r="AB428" i="10"/>
  <c r="E428" i="10"/>
  <c r="M428" i="10" s="1"/>
  <c r="U428" i="10" s="1"/>
  <c r="K428" i="10"/>
  <c r="F428" i="10"/>
  <c r="N428" i="10" s="1"/>
  <c r="V428" i="10" s="1"/>
  <c r="J428" i="10"/>
  <c r="R428" i="10" s="1"/>
  <c r="Z428" i="10" s="1"/>
  <c r="I428" i="10"/>
  <c r="Q428" i="10" s="1"/>
  <c r="Y428" i="10" s="1"/>
  <c r="G428" i="10"/>
  <c r="O428" i="10" s="1"/>
  <c r="W428" i="10" s="1"/>
  <c r="H428" i="10"/>
  <c r="P428" i="10" s="1"/>
  <c r="X428" i="10" s="1"/>
  <c r="C430" i="10"/>
  <c r="D429" i="10"/>
  <c r="T426" i="10"/>
  <c r="AA426" i="10" s="1"/>
  <c r="S426" i="10"/>
  <c r="B426" i="10" s="1"/>
  <c r="AD427" i="10"/>
  <c r="AC427" i="10"/>
  <c r="AE427" i="10" s="1"/>
  <c r="L427" i="10" s="1"/>
  <c r="S382" i="11"/>
  <c r="B382" i="11" s="1"/>
  <c r="AA382" i="11"/>
  <c r="C385" i="11"/>
  <c r="D385" i="11" s="1"/>
  <c r="H383" i="11"/>
  <c r="P383" i="11" s="1"/>
  <c r="X383" i="11" s="1"/>
  <c r="L383" i="11"/>
  <c r="T383" i="11" s="1"/>
  <c r="E383" i="11"/>
  <c r="M383" i="11" s="1"/>
  <c r="U383" i="11" s="1"/>
  <c r="I383" i="11"/>
  <c r="Q383" i="11" s="1"/>
  <c r="Y383" i="11" s="1"/>
  <c r="F383" i="11"/>
  <c r="N383" i="11" s="1"/>
  <c r="V383" i="11" s="1"/>
  <c r="J383" i="11"/>
  <c r="R383" i="11" s="1"/>
  <c r="Z383" i="11" s="1"/>
  <c r="G383" i="11"/>
  <c r="O383" i="11" s="1"/>
  <c r="W383" i="11" s="1"/>
  <c r="K383" i="11"/>
  <c r="C424" i="12" l="1"/>
  <c r="D423" i="12"/>
  <c r="T421" i="12"/>
  <c r="AA421" i="12" s="1"/>
  <c r="S421" i="12"/>
  <c r="B421" i="12" s="1"/>
  <c r="F422" i="12"/>
  <c r="N422" i="12" s="1"/>
  <c r="V422" i="12" s="1"/>
  <c r="J422" i="12"/>
  <c r="R422" i="12" s="1"/>
  <c r="Z422" i="12" s="1"/>
  <c r="H422" i="12"/>
  <c r="P422" i="12" s="1"/>
  <c r="X422" i="12" s="1"/>
  <c r="K422" i="12"/>
  <c r="I422" i="12"/>
  <c r="Q422" i="12" s="1"/>
  <c r="Y422" i="12" s="1"/>
  <c r="G422" i="12"/>
  <c r="O422" i="12" s="1"/>
  <c r="W422" i="12" s="1"/>
  <c r="E422" i="12"/>
  <c r="M422" i="12" s="1"/>
  <c r="U422" i="12" s="1"/>
  <c r="L422" i="12"/>
  <c r="AF427" i="10"/>
  <c r="T427" i="10" s="1"/>
  <c r="AA427" i="10" s="1"/>
  <c r="AB429" i="10"/>
  <c r="K429" i="10"/>
  <c r="E429" i="10"/>
  <c r="M429" i="10" s="1"/>
  <c r="U429" i="10" s="1"/>
  <c r="F429" i="10"/>
  <c r="N429" i="10" s="1"/>
  <c r="V429" i="10" s="1"/>
  <c r="J429" i="10"/>
  <c r="R429" i="10" s="1"/>
  <c r="Z429" i="10" s="1"/>
  <c r="I429" i="10"/>
  <c r="Q429" i="10" s="1"/>
  <c r="Y429" i="10" s="1"/>
  <c r="G429" i="10"/>
  <c r="O429" i="10" s="1"/>
  <c r="W429" i="10" s="1"/>
  <c r="H429" i="10"/>
  <c r="P429" i="10" s="1"/>
  <c r="X429" i="10" s="1"/>
  <c r="S427" i="10"/>
  <c r="B427" i="10" s="1"/>
  <c r="C431" i="10"/>
  <c r="D430" i="10"/>
  <c r="AC428" i="10"/>
  <c r="AE428" i="10" s="1"/>
  <c r="L428" i="10" s="1"/>
  <c r="AD428" i="10"/>
  <c r="C386" i="11"/>
  <c r="D386" i="11" s="1"/>
  <c r="F384" i="11"/>
  <c r="N384" i="11" s="1"/>
  <c r="V384" i="11" s="1"/>
  <c r="J384" i="11"/>
  <c r="R384" i="11" s="1"/>
  <c r="Z384" i="11" s="1"/>
  <c r="G384" i="11"/>
  <c r="O384" i="11" s="1"/>
  <c r="W384" i="11" s="1"/>
  <c r="K384" i="11"/>
  <c r="H384" i="11"/>
  <c r="P384" i="11" s="1"/>
  <c r="X384" i="11" s="1"/>
  <c r="L384" i="11"/>
  <c r="T384" i="11" s="1"/>
  <c r="E384" i="11"/>
  <c r="M384" i="11" s="1"/>
  <c r="U384" i="11" s="1"/>
  <c r="I384" i="11"/>
  <c r="Q384" i="11" s="1"/>
  <c r="Y384" i="11" s="1"/>
  <c r="AA383" i="11"/>
  <c r="S383" i="11"/>
  <c r="B383" i="11" s="1"/>
  <c r="AF428" i="10" l="1"/>
  <c r="J423" i="12"/>
  <c r="R423" i="12" s="1"/>
  <c r="Z423" i="12" s="1"/>
  <c r="F423" i="12"/>
  <c r="N423" i="12" s="1"/>
  <c r="V423" i="12" s="1"/>
  <c r="E423" i="12"/>
  <c r="M423" i="12" s="1"/>
  <c r="U423" i="12" s="1"/>
  <c r="K423" i="12"/>
  <c r="H423" i="12"/>
  <c r="P423" i="12" s="1"/>
  <c r="X423" i="12" s="1"/>
  <c r="I423" i="12"/>
  <c r="Q423" i="12" s="1"/>
  <c r="Y423" i="12" s="1"/>
  <c r="G423" i="12"/>
  <c r="O423" i="12" s="1"/>
  <c r="W423" i="12" s="1"/>
  <c r="L423" i="12"/>
  <c r="T422" i="12"/>
  <c r="AA422" i="12" s="1"/>
  <c r="S422" i="12"/>
  <c r="B422" i="12" s="1"/>
  <c r="C425" i="12"/>
  <c r="D424" i="12"/>
  <c r="AC429" i="10"/>
  <c r="AE429" i="10" s="1"/>
  <c r="L429" i="10" s="1"/>
  <c r="AD429" i="10"/>
  <c r="T428" i="10"/>
  <c r="AA428" i="10" s="1"/>
  <c r="S428" i="10"/>
  <c r="B428" i="10" s="1"/>
  <c r="AB430" i="10"/>
  <c r="E430" i="10"/>
  <c r="M430" i="10" s="1"/>
  <c r="U430" i="10" s="1"/>
  <c r="K430" i="10"/>
  <c r="J430" i="10"/>
  <c r="R430" i="10" s="1"/>
  <c r="Z430" i="10" s="1"/>
  <c r="F430" i="10"/>
  <c r="N430" i="10" s="1"/>
  <c r="V430" i="10" s="1"/>
  <c r="I430" i="10"/>
  <c r="Q430" i="10" s="1"/>
  <c r="Y430" i="10" s="1"/>
  <c r="G430" i="10"/>
  <c r="O430" i="10" s="1"/>
  <c r="W430" i="10" s="1"/>
  <c r="H430" i="10"/>
  <c r="P430" i="10" s="1"/>
  <c r="X430" i="10" s="1"/>
  <c r="C432" i="10"/>
  <c r="D431" i="10"/>
  <c r="S384" i="11"/>
  <c r="B384" i="11" s="1"/>
  <c r="AA384" i="11"/>
  <c r="C387" i="11"/>
  <c r="D387" i="11" s="1"/>
  <c r="H385" i="11"/>
  <c r="P385" i="11" s="1"/>
  <c r="X385" i="11" s="1"/>
  <c r="L385" i="11"/>
  <c r="T385" i="11" s="1"/>
  <c r="E385" i="11"/>
  <c r="M385" i="11" s="1"/>
  <c r="U385" i="11" s="1"/>
  <c r="I385" i="11"/>
  <c r="Q385" i="11" s="1"/>
  <c r="Y385" i="11" s="1"/>
  <c r="F385" i="11"/>
  <c r="N385" i="11" s="1"/>
  <c r="V385" i="11" s="1"/>
  <c r="J385" i="11"/>
  <c r="R385" i="11" s="1"/>
  <c r="Z385" i="11" s="1"/>
  <c r="G385" i="11"/>
  <c r="O385" i="11" s="1"/>
  <c r="W385" i="11" s="1"/>
  <c r="K385" i="11"/>
  <c r="AF429" i="10" l="1"/>
  <c r="T429" i="10" s="1"/>
  <c r="AA429" i="10" s="1"/>
  <c r="J424" i="12"/>
  <c r="R424" i="12" s="1"/>
  <c r="Z424" i="12" s="1"/>
  <c r="H424" i="12"/>
  <c r="P424" i="12" s="1"/>
  <c r="X424" i="12" s="1"/>
  <c r="I424" i="12"/>
  <c r="Q424" i="12" s="1"/>
  <c r="Y424" i="12" s="1"/>
  <c r="E424" i="12"/>
  <c r="M424" i="12" s="1"/>
  <c r="U424" i="12" s="1"/>
  <c r="F424" i="12"/>
  <c r="N424" i="12" s="1"/>
  <c r="V424" i="12" s="1"/>
  <c r="K424" i="12"/>
  <c r="G424" i="12"/>
  <c r="O424" i="12" s="1"/>
  <c r="W424" i="12" s="1"/>
  <c r="L424" i="12"/>
  <c r="T423" i="12"/>
  <c r="AA423" i="12" s="1"/>
  <c r="S423" i="12"/>
  <c r="B423" i="12" s="1"/>
  <c r="C426" i="12"/>
  <c r="D425" i="12"/>
  <c r="AB431" i="10"/>
  <c r="K431" i="10"/>
  <c r="E431" i="10"/>
  <c r="M431" i="10" s="1"/>
  <c r="U431" i="10" s="1"/>
  <c r="J431" i="10"/>
  <c r="R431" i="10" s="1"/>
  <c r="Z431" i="10" s="1"/>
  <c r="F431" i="10"/>
  <c r="N431" i="10" s="1"/>
  <c r="V431" i="10" s="1"/>
  <c r="I431" i="10"/>
  <c r="Q431" i="10" s="1"/>
  <c r="Y431" i="10" s="1"/>
  <c r="G431" i="10"/>
  <c r="O431" i="10" s="1"/>
  <c r="W431" i="10" s="1"/>
  <c r="H431" i="10"/>
  <c r="P431" i="10" s="1"/>
  <c r="X431" i="10" s="1"/>
  <c r="AD430" i="10"/>
  <c r="AC430" i="10"/>
  <c r="AE430" i="10" s="1"/>
  <c r="L430" i="10" s="1"/>
  <c r="C433" i="10"/>
  <c r="D432" i="10"/>
  <c r="S429" i="10"/>
  <c r="B429" i="10" s="1"/>
  <c r="C388" i="11"/>
  <c r="D388" i="11" s="1"/>
  <c r="F386" i="11"/>
  <c r="N386" i="11" s="1"/>
  <c r="V386" i="11" s="1"/>
  <c r="J386" i="11"/>
  <c r="R386" i="11" s="1"/>
  <c r="Z386" i="11" s="1"/>
  <c r="G386" i="11"/>
  <c r="O386" i="11" s="1"/>
  <c r="W386" i="11" s="1"/>
  <c r="K386" i="11"/>
  <c r="H386" i="11"/>
  <c r="P386" i="11" s="1"/>
  <c r="X386" i="11" s="1"/>
  <c r="L386" i="11"/>
  <c r="T386" i="11" s="1"/>
  <c r="E386" i="11"/>
  <c r="M386" i="11" s="1"/>
  <c r="U386" i="11" s="1"/>
  <c r="I386" i="11"/>
  <c r="Q386" i="11" s="1"/>
  <c r="Y386" i="11" s="1"/>
  <c r="AA385" i="11"/>
  <c r="S385" i="11"/>
  <c r="B385" i="11" s="1"/>
  <c r="T424" i="12" l="1"/>
  <c r="AA424" i="12" s="1"/>
  <c r="S424" i="12"/>
  <c r="B424" i="12" s="1"/>
  <c r="H425" i="12"/>
  <c r="P425" i="12" s="1"/>
  <c r="X425" i="12" s="1"/>
  <c r="F425" i="12"/>
  <c r="N425" i="12" s="1"/>
  <c r="V425" i="12" s="1"/>
  <c r="G425" i="12"/>
  <c r="O425" i="12" s="1"/>
  <c r="W425" i="12" s="1"/>
  <c r="I425" i="12"/>
  <c r="Q425" i="12" s="1"/>
  <c r="Y425" i="12" s="1"/>
  <c r="J425" i="12"/>
  <c r="R425" i="12" s="1"/>
  <c r="Z425" i="12" s="1"/>
  <c r="K425" i="12"/>
  <c r="E425" i="12"/>
  <c r="M425" i="12" s="1"/>
  <c r="U425" i="12" s="1"/>
  <c r="L425" i="12"/>
  <c r="C427" i="12"/>
  <c r="D426" i="12"/>
  <c r="C434" i="10"/>
  <c r="D433" i="10"/>
  <c r="AB432" i="10"/>
  <c r="K432" i="10"/>
  <c r="E432" i="10"/>
  <c r="M432" i="10" s="1"/>
  <c r="U432" i="10" s="1"/>
  <c r="J432" i="10"/>
  <c r="R432" i="10" s="1"/>
  <c r="Z432" i="10" s="1"/>
  <c r="F432" i="10"/>
  <c r="N432" i="10" s="1"/>
  <c r="V432" i="10" s="1"/>
  <c r="G432" i="10"/>
  <c r="O432" i="10" s="1"/>
  <c r="W432" i="10" s="1"/>
  <c r="I432" i="10"/>
  <c r="Q432" i="10" s="1"/>
  <c r="Y432" i="10" s="1"/>
  <c r="H432" i="10"/>
  <c r="P432" i="10" s="1"/>
  <c r="X432" i="10" s="1"/>
  <c r="S430" i="10"/>
  <c r="B430" i="10" s="1"/>
  <c r="AF430" i="10"/>
  <c r="T430" i="10" s="1"/>
  <c r="AA430" i="10" s="1"/>
  <c r="AD431" i="10"/>
  <c r="AC431" i="10"/>
  <c r="AE431" i="10" s="1"/>
  <c r="L431" i="10" s="1"/>
  <c r="C389" i="11"/>
  <c r="D389" i="11" s="1"/>
  <c r="S386" i="11"/>
  <c r="B386" i="11" s="1"/>
  <c r="AA386" i="11"/>
  <c r="H387" i="11"/>
  <c r="P387" i="11" s="1"/>
  <c r="X387" i="11" s="1"/>
  <c r="L387" i="11"/>
  <c r="T387" i="11" s="1"/>
  <c r="E387" i="11"/>
  <c r="M387" i="11" s="1"/>
  <c r="U387" i="11" s="1"/>
  <c r="I387" i="11"/>
  <c r="Q387" i="11" s="1"/>
  <c r="Y387" i="11" s="1"/>
  <c r="F387" i="11"/>
  <c r="N387" i="11" s="1"/>
  <c r="V387" i="11" s="1"/>
  <c r="J387" i="11"/>
  <c r="R387" i="11" s="1"/>
  <c r="Z387" i="11" s="1"/>
  <c r="G387" i="11"/>
  <c r="O387" i="11" s="1"/>
  <c r="W387" i="11" s="1"/>
  <c r="K387" i="11"/>
  <c r="AF431" i="10" l="1"/>
  <c r="T431" i="10" s="1"/>
  <c r="AA431" i="10" s="1"/>
  <c r="F426" i="12"/>
  <c r="N426" i="12" s="1"/>
  <c r="V426" i="12" s="1"/>
  <c r="J426" i="12"/>
  <c r="R426" i="12" s="1"/>
  <c r="Z426" i="12" s="1"/>
  <c r="I426" i="12"/>
  <c r="Q426" i="12" s="1"/>
  <c r="Y426" i="12" s="1"/>
  <c r="G426" i="12"/>
  <c r="O426" i="12" s="1"/>
  <c r="W426" i="12" s="1"/>
  <c r="K426" i="12"/>
  <c r="E426" i="12"/>
  <c r="M426" i="12" s="1"/>
  <c r="U426" i="12" s="1"/>
  <c r="H426" i="12"/>
  <c r="P426" i="12" s="1"/>
  <c r="X426" i="12" s="1"/>
  <c r="L426" i="12"/>
  <c r="C428" i="12"/>
  <c r="D427" i="12"/>
  <c r="S425" i="12"/>
  <c r="B425" i="12" s="1"/>
  <c r="T425" i="12"/>
  <c r="AA425" i="12" s="1"/>
  <c r="S431" i="10"/>
  <c r="B431" i="10" s="1"/>
  <c r="AD432" i="10"/>
  <c r="AC432" i="10"/>
  <c r="AE432" i="10" s="1"/>
  <c r="L432" i="10" s="1"/>
  <c r="AB433" i="10"/>
  <c r="K433" i="10"/>
  <c r="E433" i="10"/>
  <c r="M433" i="10" s="1"/>
  <c r="U433" i="10" s="1"/>
  <c r="J433" i="10"/>
  <c r="R433" i="10" s="1"/>
  <c r="Z433" i="10" s="1"/>
  <c r="F433" i="10"/>
  <c r="N433" i="10" s="1"/>
  <c r="V433" i="10" s="1"/>
  <c r="G433" i="10"/>
  <c r="O433" i="10" s="1"/>
  <c r="W433" i="10" s="1"/>
  <c r="I433" i="10"/>
  <c r="Q433" i="10" s="1"/>
  <c r="Y433" i="10" s="1"/>
  <c r="H433" i="10"/>
  <c r="P433" i="10" s="1"/>
  <c r="X433" i="10" s="1"/>
  <c r="C435" i="10"/>
  <c r="D434" i="10"/>
  <c r="AA387" i="11"/>
  <c r="S387" i="11"/>
  <c r="B387" i="11" s="1"/>
  <c r="C390" i="11"/>
  <c r="D390" i="11" s="1"/>
  <c r="F388" i="11"/>
  <c r="N388" i="11" s="1"/>
  <c r="V388" i="11" s="1"/>
  <c r="J388" i="11"/>
  <c r="R388" i="11" s="1"/>
  <c r="Z388" i="11" s="1"/>
  <c r="G388" i="11"/>
  <c r="O388" i="11" s="1"/>
  <c r="W388" i="11" s="1"/>
  <c r="K388" i="11"/>
  <c r="H388" i="11"/>
  <c r="P388" i="11" s="1"/>
  <c r="X388" i="11" s="1"/>
  <c r="L388" i="11"/>
  <c r="T388" i="11" s="1"/>
  <c r="E388" i="11"/>
  <c r="M388" i="11" s="1"/>
  <c r="U388" i="11" s="1"/>
  <c r="I388" i="11"/>
  <c r="Q388" i="11" s="1"/>
  <c r="Y388" i="11" s="1"/>
  <c r="J427" i="12" l="1"/>
  <c r="R427" i="12" s="1"/>
  <c r="Z427" i="12" s="1"/>
  <c r="H427" i="12"/>
  <c r="P427" i="12" s="1"/>
  <c r="X427" i="12" s="1"/>
  <c r="F427" i="12"/>
  <c r="N427" i="12" s="1"/>
  <c r="V427" i="12" s="1"/>
  <c r="I427" i="12"/>
  <c r="Q427" i="12" s="1"/>
  <c r="Y427" i="12" s="1"/>
  <c r="K427" i="12"/>
  <c r="G427" i="12"/>
  <c r="O427" i="12" s="1"/>
  <c r="W427" i="12" s="1"/>
  <c r="E427" i="12"/>
  <c r="M427" i="12" s="1"/>
  <c r="U427" i="12" s="1"/>
  <c r="L427" i="12"/>
  <c r="T426" i="12"/>
  <c r="AA426" i="12" s="1"/>
  <c r="S426" i="12"/>
  <c r="B426" i="12" s="1"/>
  <c r="C429" i="12"/>
  <c r="D428" i="12"/>
  <c r="C436" i="10"/>
  <c r="D435" i="10"/>
  <c r="AD433" i="10"/>
  <c r="AC433" i="10"/>
  <c r="AE433" i="10" s="1"/>
  <c r="L433" i="10" s="1"/>
  <c r="S432" i="10"/>
  <c r="B432" i="10" s="1"/>
  <c r="AF432" i="10"/>
  <c r="T432" i="10" s="1"/>
  <c r="AA432" i="10" s="1"/>
  <c r="AB434" i="10"/>
  <c r="K434" i="10"/>
  <c r="E434" i="10"/>
  <c r="M434" i="10" s="1"/>
  <c r="U434" i="10" s="1"/>
  <c r="F434" i="10"/>
  <c r="N434" i="10" s="1"/>
  <c r="V434" i="10" s="1"/>
  <c r="J434" i="10"/>
  <c r="R434" i="10" s="1"/>
  <c r="Z434" i="10" s="1"/>
  <c r="I434" i="10"/>
  <c r="Q434" i="10" s="1"/>
  <c r="Y434" i="10" s="1"/>
  <c r="G434" i="10"/>
  <c r="O434" i="10" s="1"/>
  <c r="W434" i="10" s="1"/>
  <c r="H434" i="10"/>
  <c r="P434" i="10" s="1"/>
  <c r="X434" i="10" s="1"/>
  <c r="C391" i="11"/>
  <c r="D391" i="11" s="1"/>
  <c r="H389" i="11"/>
  <c r="P389" i="11" s="1"/>
  <c r="X389" i="11" s="1"/>
  <c r="L389" i="11"/>
  <c r="T389" i="11" s="1"/>
  <c r="E389" i="11"/>
  <c r="M389" i="11" s="1"/>
  <c r="U389" i="11" s="1"/>
  <c r="I389" i="11"/>
  <c r="Q389" i="11" s="1"/>
  <c r="Y389" i="11" s="1"/>
  <c r="F389" i="11"/>
  <c r="N389" i="11" s="1"/>
  <c r="V389" i="11" s="1"/>
  <c r="J389" i="11"/>
  <c r="R389" i="11" s="1"/>
  <c r="Z389" i="11" s="1"/>
  <c r="G389" i="11"/>
  <c r="O389" i="11" s="1"/>
  <c r="W389" i="11" s="1"/>
  <c r="K389" i="11"/>
  <c r="S388" i="11"/>
  <c r="B388" i="11" s="1"/>
  <c r="AA388" i="11"/>
  <c r="C430" i="12" l="1"/>
  <c r="D429" i="12"/>
  <c r="T427" i="12"/>
  <c r="AA427" i="12" s="1"/>
  <c r="S427" i="12"/>
  <c r="B427" i="12" s="1"/>
  <c r="J428" i="12"/>
  <c r="R428" i="12" s="1"/>
  <c r="Z428" i="12" s="1"/>
  <c r="H428" i="12"/>
  <c r="P428" i="12" s="1"/>
  <c r="X428" i="12" s="1"/>
  <c r="E428" i="12"/>
  <c r="M428" i="12" s="1"/>
  <c r="U428" i="12" s="1"/>
  <c r="K428" i="12"/>
  <c r="I428" i="12"/>
  <c r="Q428" i="12" s="1"/>
  <c r="Y428" i="12" s="1"/>
  <c r="G428" i="12"/>
  <c r="O428" i="12" s="1"/>
  <c r="W428" i="12" s="1"/>
  <c r="F428" i="12"/>
  <c r="N428" i="12" s="1"/>
  <c r="V428" i="12" s="1"/>
  <c r="L428" i="12"/>
  <c r="AC434" i="10"/>
  <c r="AE434" i="10" s="1"/>
  <c r="L434" i="10" s="1"/>
  <c r="AD434" i="10"/>
  <c r="S433" i="10"/>
  <c r="B433" i="10" s="1"/>
  <c r="AF433" i="10"/>
  <c r="T433" i="10" s="1"/>
  <c r="AA433" i="10" s="1"/>
  <c r="AB435" i="10"/>
  <c r="E435" i="10"/>
  <c r="M435" i="10" s="1"/>
  <c r="U435" i="10" s="1"/>
  <c r="K435" i="10"/>
  <c r="J435" i="10"/>
  <c r="R435" i="10" s="1"/>
  <c r="Z435" i="10" s="1"/>
  <c r="F435" i="10"/>
  <c r="N435" i="10" s="1"/>
  <c r="V435" i="10" s="1"/>
  <c r="G435" i="10"/>
  <c r="O435" i="10" s="1"/>
  <c r="W435" i="10" s="1"/>
  <c r="I435" i="10"/>
  <c r="Q435" i="10" s="1"/>
  <c r="Y435" i="10" s="1"/>
  <c r="H435" i="10"/>
  <c r="P435" i="10" s="1"/>
  <c r="X435" i="10" s="1"/>
  <c r="C437" i="10"/>
  <c r="D436" i="10"/>
  <c r="AA389" i="11"/>
  <c r="S389" i="11"/>
  <c r="B389" i="11" s="1"/>
  <c r="C392" i="11"/>
  <c r="D392" i="11" s="1"/>
  <c r="F390" i="11"/>
  <c r="N390" i="11" s="1"/>
  <c r="V390" i="11" s="1"/>
  <c r="J390" i="11"/>
  <c r="R390" i="11" s="1"/>
  <c r="Z390" i="11" s="1"/>
  <c r="G390" i="11"/>
  <c r="O390" i="11" s="1"/>
  <c r="W390" i="11" s="1"/>
  <c r="K390" i="11"/>
  <c r="H390" i="11"/>
  <c r="P390" i="11" s="1"/>
  <c r="X390" i="11" s="1"/>
  <c r="L390" i="11"/>
  <c r="T390" i="11" s="1"/>
  <c r="E390" i="11"/>
  <c r="M390" i="11" s="1"/>
  <c r="U390" i="11" s="1"/>
  <c r="I390" i="11"/>
  <c r="Q390" i="11" s="1"/>
  <c r="Y390" i="11" s="1"/>
  <c r="AF434" i="10" l="1"/>
  <c r="H429" i="12"/>
  <c r="P429" i="12" s="1"/>
  <c r="X429" i="12" s="1"/>
  <c r="F429" i="12"/>
  <c r="N429" i="12" s="1"/>
  <c r="V429" i="12" s="1"/>
  <c r="J429" i="12"/>
  <c r="R429" i="12" s="1"/>
  <c r="Z429" i="12" s="1"/>
  <c r="G429" i="12"/>
  <c r="O429" i="12" s="1"/>
  <c r="W429" i="12" s="1"/>
  <c r="E429" i="12"/>
  <c r="M429" i="12" s="1"/>
  <c r="U429" i="12" s="1"/>
  <c r="I429" i="12"/>
  <c r="Q429" i="12" s="1"/>
  <c r="Y429" i="12" s="1"/>
  <c r="K429" i="12"/>
  <c r="L429" i="12"/>
  <c r="S428" i="12"/>
  <c r="B428" i="12" s="1"/>
  <c r="T428" i="12"/>
  <c r="AA428" i="12" s="1"/>
  <c r="C431" i="12"/>
  <c r="D430" i="12"/>
  <c r="AD435" i="10"/>
  <c r="AC435" i="10"/>
  <c r="AE435" i="10" s="1"/>
  <c r="L435" i="10" s="1"/>
  <c r="AB436" i="10"/>
  <c r="K436" i="10"/>
  <c r="E436" i="10"/>
  <c r="M436" i="10" s="1"/>
  <c r="U436" i="10" s="1"/>
  <c r="F436" i="10"/>
  <c r="N436" i="10" s="1"/>
  <c r="V436" i="10" s="1"/>
  <c r="J436" i="10"/>
  <c r="R436" i="10" s="1"/>
  <c r="Z436" i="10" s="1"/>
  <c r="I436" i="10"/>
  <c r="Q436" i="10" s="1"/>
  <c r="Y436" i="10" s="1"/>
  <c r="G436" i="10"/>
  <c r="O436" i="10" s="1"/>
  <c r="W436" i="10" s="1"/>
  <c r="H436" i="10"/>
  <c r="P436" i="10" s="1"/>
  <c r="X436" i="10" s="1"/>
  <c r="C438" i="10"/>
  <c r="D437" i="10"/>
  <c r="T434" i="10"/>
  <c r="AA434" i="10" s="1"/>
  <c r="S434" i="10"/>
  <c r="B434" i="10" s="1"/>
  <c r="H391" i="11"/>
  <c r="P391" i="11" s="1"/>
  <c r="X391" i="11" s="1"/>
  <c r="L391" i="11"/>
  <c r="T391" i="11" s="1"/>
  <c r="E391" i="11"/>
  <c r="M391" i="11" s="1"/>
  <c r="U391" i="11" s="1"/>
  <c r="I391" i="11"/>
  <c r="Q391" i="11" s="1"/>
  <c r="Y391" i="11" s="1"/>
  <c r="F391" i="11"/>
  <c r="N391" i="11" s="1"/>
  <c r="V391" i="11" s="1"/>
  <c r="J391" i="11"/>
  <c r="R391" i="11" s="1"/>
  <c r="Z391" i="11" s="1"/>
  <c r="G391" i="11"/>
  <c r="O391" i="11" s="1"/>
  <c r="W391" i="11" s="1"/>
  <c r="K391" i="11"/>
  <c r="C393" i="11"/>
  <c r="D393" i="11" s="1"/>
  <c r="S390" i="11"/>
  <c r="B390" i="11" s="1"/>
  <c r="AA390" i="11"/>
  <c r="C432" i="12" l="1"/>
  <c r="D431" i="12"/>
  <c r="T429" i="12"/>
  <c r="AA429" i="12" s="1"/>
  <c r="S429" i="12"/>
  <c r="B429" i="12" s="1"/>
  <c r="F430" i="12"/>
  <c r="N430" i="12" s="1"/>
  <c r="V430" i="12" s="1"/>
  <c r="E430" i="12"/>
  <c r="M430" i="12" s="1"/>
  <c r="U430" i="12" s="1"/>
  <c r="I430" i="12"/>
  <c r="Q430" i="12" s="1"/>
  <c r="Y430" i="12" s="1"/>
  <c r="G430" i="12"/>
  <c r="O430" i="12" s="1"/>
  <c r="W430" i="12" s="1"/>
  <c r="J430" i="12"/>
  <c r="R430" i="12" s="1"/>
  <c r="Z430" i="12" s="1"/>
  <c r="H430" i="12"/>
  <c r="P430" i="12" s="1"/>
  <c r="X430" i="12" s="1"/>
  <c r="K430" i="12"/>
  <c r="L430" i="12"/>
  <c r="AD436" i="10"/>
  <c r="AC436" i="10"/>
  <c r="AE436" i="10" s="1"/>
  <c r="L436" i="10" s="1"/>
  <c r="S435" i="10"/>
  <c r="B435" i="10" s="1"/>
  <c r="AB437" i="10"/>
  <c r="E437" i="10"/>
  <c r="M437" i="10" s="1"/>
  <c r="U437" i="10" s="1"/>
  <c r="K437" i="10"/>
  <c r="J437" i="10"/>
  <c r="R437" i="10" s="1"/>
  <c r="Z437" i="10" s="1"/>
  <c r="F437" i="10"/>
  <c r="N437" i="10" s="1"/>
  <c r="V437" i="10" s="1"/>
  <c r="G437" i="10"/>
  <c r="O437" i="10" s="1"/>
  <c r="W437" i="10" s="1"/>
  <c r="I437" i="10"/>
  <c r="Q437" i="10" s="1"/>
  <c r="Y437" i="10" s="1"/>
  <c r="H437" i="10"/>
  <c r="P437" i="10" s="1"/>
  <c r="X437" i="10" s="1"/>
  <c r="C439" i="10"/>
  <c r="D438" i="10"/>
  <c r="AF435" i="10"/>
  <c r="T435" i="10" s="1"/>
  <c r="AA435" i="10" s="1"/>
  <c r="C394" i="11"/>
  <c r="D394" i="11" s="1"/>
  <c r="AA391" i="11"/>
  <c r="S391" i="11"/>
  <c r="B391" i="11" s="1"/>
  <c r="F392" i="11"/>
  <c r="N392" i="11" s="1"/>
  <c r="V392" i="11" s="1"/>
  <c r="J392" i="11"/>
  <c r="R392" i="11" s="1"/>
  <c r="Z392" i="11" s="1"/>
  <c r="G392" i="11"/>
  <c r="O392" i="11" s="1"/>
  <c r="W392" i="11" s="1"/>
  <c r="K392" i="11"/>
  <c r="H392" i="11"/>
  <c r="P392" i="11" s="1"/>
  <c r="X392" i="11" s="1"/>
  <c r="L392" i="11"/>
  <c r="T392" i="11" s="1"/>
  <c r="E392" i="11"/>
  <c r="M392" i="11" s="1"/>
  <c r="U392" i="11" s="1"/>
  <c r="I392" i="11"/>
  <c r="Q392" i="11" s="1"/>
  <c r="Y392" i="11" s="1"/>
  <c r="T430" i="12" l="1"/>
  <c r="AA430" i="12" s="1"/>
  <c r="S430" i="12"/>
  <c r="B430" i="12" s="1"/>
  <c r="J431" i="12"/>
  <c r="R431" i="12" s="1"/>
  <c r="Z431" i="12" s="1"/>
  <c r="K431" i="12"/>
  <c r="H431" i="12"/>
  <c r="P431" i="12" s="1"/>
  <c r="X431" i="12" s="1"/>
  <c r="I431" i="12"/>
  <c r="Q431" i="12" s="1"/>
  <c r="Y431" i="12" s="1"/>
  <c r="G431" i="12"/>
  <c r="O431" i="12" s="1"/>
  <c r="W431" i="12" s="1"/>
  <c r="E431" i="12"/>
  <c r="M431" i="12" s="1"/>
  <c r="U431" i="12" s="1"/>
  <c r="F431" i="12"/>
  <c r="N431" i="12" s="1"/>
  <c r="V431" i="12" s="1"/>
  <c r="L431" i="12"/>
  <c r="C433" i="12"/>
  <c r="D432" i="12"/>
  <c r="AB438" i="10"/>
  <c r="E438" i="10"/>
  <c r="M438" i="10" s="1"/>
  <c r="U438" i="10" s="1"/>
  <c r="K438" i="10"/>
  <c r="J438" i="10"/>
  <c r="R438" i="10" s="1"/>
  <c r="Z438" i="10" s="1"/>
  <c r="F438" i="10"/>
  <c r="N438" i="10" s="1"/>
  <c r="V438" i="10" s="1"/>
  <c r="G438" i="10"/>
  <c r="O438" i="10" s="1"/>
  <c r="W438" i="10" s="1"/>
  <c r="I438" i="10"/>
  <c r="Q438" i="10" s="1"/>
  <c r="Y438" i="10" s="1"/>
  <c r="H438" i="10"/>
  <c r="P438" i="10" s="1"/>
  <c r="X438" i="10" s="1"/>
  <c r="C440" i="10"/>
  <c r="D439" i="10"/>
  <c r="AC437" i="10"/>
  <c r="AE437" i="10" s="1"/>
  <c r="L437" i="10" s="1"/>
  <c r="AD437" i="10"/>
  <c r="S436" i="10"/>
  <c r="B436" i="10" s="1"/>
  <c r="AF436" i="10"/>
  <c r="T436" i="10" s="1"/>
  <c r="AA436" i="10" s="1"/>
  <c r="S392" i="11"/>
  <c r="B392" i="11" s="1"/>
  <c r="AA392" i="11"/>
  <c r="C395" i="11"/>
  <c r="D395" i="11" s="1"/>
  <c r="H393" i="11"/>
  <c r="P393" i="11" s="1"/>
  <c r="X393" i="11" s="1"/>
  <c r="L393" i="11"/>
  <c r="T393" i="11" s="1"/>
  <c r="E393" i="11"/>
  <c r="M393" i="11" s="1"/>
  <c r="U393" i="11" s="1"/>
  <c r="I393" i="11"/>
  <c r="Q393" i="11" s="1"/>
  <c r="Y393" i="11" s="1"/>
  <c r="F393" i="11"/>
  <c r="N393" i="11" s="1"/>
  <c r="V393" i="11" s="1"/>
  <c r="J393" i="11"/>
  <c r="R393" i="11" s="1"/>
  <c r="Z393" i="11" s="1"/>
  <c r="G393" i="11"/>
  <c r="O393" i="11" s="1"/>
  <c r="W393" i="11" s="1"/>
  <c r="K393" i="11"/>
  <c r="AF437" i="10" l="1"/>
  <c r="T437" i="10" s="1"/>
  <c r="AA437" i="10" s="1"/>
  <c r="J432" i="12"/>
  <c r="R432" i="12" s="1"/>
  <c r="Z432" i="12" s="1"/>
  <c r="H432" i="12"/>
  <c r="P432" i="12" s="1"/>
  <c r="X432" i="12" s="1"/>
  <c r="F432" i="12"/>
  <c r="N432" i="12" s="1"/>
  <c r="V432" i="12" s="1"/>
  <c r="K432" i="12"/>
  <c r="I432" i="12"/>
  <c r="Q432" i="12" s="1"/>
  <c r="Y432" i="12" s="1"/>
  <c r="G432" i="12"/>
  <c r="O432" i="12" s="1"/>
  <c r="W432" i="12" s="1"/>
  <c r="E432" i="12"/>
  <c r="M432" i="12" s="1"/>
  <c r="U432" i="12" s="1"/>
  <c r="L432" i="12"/>
  <c r="C434" i="12"/>
  <c r="D433" i="12"/>
  <c r="T431" i="12"/>
  <c r="AA431" i="12" s="1"/>
  <c r="S431" i="12"/>
  <c r="B431" i="12" s="1"/>
  <c r="S437" i="10"/>
  <c r="B437" i="10" s="1"/>
  <c r="AB439" i="10"/>
  <c r="E439" i="10"/>
  <c r="M439" i="10" s="1"/>
  <c r="U439" i="10" s="1"/>
  <c r="K439" i="10"/>
  <c r="J439" i="10"/>
  <c r="R439" i="10" s="1"/>
  <c r="Z439" i="10" s="1"/>
  <c r="F439" i="10"/>
  <c r="N439" i="10" s="1"/>
  <c r="V439" i="10" s="1"/>
  <c r="G439" i="10"/>
  <c r="O439" i="10" s="1"/>
  <c r="W439" i="10" s="1"/>
  <c r="I439" i="10"/>
  <c r="Q439" i="10" s="1"/>
  <c r="Y439" i="10" s="1"/>
  <c r="H439" i="10"/>
  <c r="P439" i="10" s="1"/>
  <c r="X439" i="10" s="1"/>
  <c r="C441" i="10"/>
  <c r="D440" i="10"/>
  <c r="AD438" i="10"/>
  <c r="AC438" i="10"/>
  <c r="AE438" i="10" s="1"/>
  <c r="L438" i="10" s="1"/>
  <c r="F394" i="11"/>
  <c r="N394" i="11" s="1"/>
  <c r="V394" i="11" s="1"/>
  <c r="J394" i="11"/>
  <c r="R394" i="11" s="1"/>
  <c r="Z394" i="11" s="1"/>
  <c r="G394" i="11"/>
  <c r="O394" i="11" s="1"/>
  <c r="W394" i="11" s="1"/>
  <c r="K394" i="11"/>
  <c r="H394" i="11"/>
  <c r="P394" i="11" s="1"/>
  <c r="X394" i="11" s="1"/>
  <c r="L394" i="11"/>
  <c r="T394" i="11" s="1"/>
  <c r="E394" i="11"/>
  <c r="M394" i="11" s="1"/>
  <c r="U394" i="11" s="1"/>
  <c r="I394" i="11"/>
  <c r="Q394" i="11" s="1"/>
  <c r="Y394" i="11" s="1"/>
  <c r="C396" i="11"/>
  <c r="D396" i="11" s="1"/>
  <c r="AA393" i="11"/>
  <c r="S393" i="11"/>
  <c r="B393" i="11" s="1"/>
  <c r="AF438" i="10" l="1"/>
  <c r="T438" i="10" s="1"/>
  <c r="AA438" i="10" s="1"/>
  <c r="S432" i="12"/>
  <c r="B432" i="12" s="1"/>
  <c r="T432" i="12"/>
  <c r="AA432" i="12" s="1"/>
  <c r="H433" i="12"/>
  <c r="P433" i="12" s="1"/>
  <c r="X433" i="12" s="1"/>
  <c r="F433" i="12"/>
  <c r="N433" i="12" s="1"/>
  <c r="V433" i="12" s="1"/>
  <c r="J433" i="12"/>
  <c r="R433" i="12" s="1"/>
  <c r="Z433" i="12" s="1"/>
  <c r="E433" i="12"/>
  <c r="M433" i="12" s="1"/>
  <c r="U433" i="12" s="1"/>
  <c r="K433" i="12"/>
  <c r="I433" i="12"/>
  <c r="Q433" i="12" s="1"/>
  <c r="Y433" i="12" s="1"/>
  <c r="G433" i="12"/>
  <c r="O433" i="12" s="1"/>
  <c r="W433" i="12" s="1"/>
  <c r="L433" i="12"/>
  <c r="C435" i="12"/>
  <c r="D434" i="12"/>
  <c r="AD439" i="10"/>
  <c r="AC439" i="10"/>
  <c r="AE439" i="10" s="1"/>
  <c r="L439" i="10" s="1"/>
  <c r="S438" i="10"/>
  <c r="B438" i="10" s="1"/>
  <c r="AB440" i="10"/>
  <c r="E440" i="10"/>
  <c r="M440" i="10" s="1"/>
  <c r="U440" i="10" s="1"/>
  <c r="K440" i="10"/>
  <c r="J440" i="10"/>
  <c r="R440" i="10" s="1"/>
  <c r="Z440" i="10" s="1"/>
  <c r="F440" i="10"/>
  <c r="N440" i="10" s="1"/>
  <c r="V440" i="10" s="1"/>
  <c r="G440" i="10"/>
  <c r="O440" i="10" s="1"/>
  <c r="W440" i="10" s="1"/>
  <c r="I440" i="10"/>
  <c r="Q440" i="10" s="1"/>
  <c r="Y440" i="10" s="1"/>
  <c r="H440" i="10"/>
  <c r="P440" i="10" s="1"/>
  <c r="X440" i="10" s="1"/>
  <c r="C442" i="10"/>
  <c r="D441" i="10"/>
  <c r="C397" i="11"/>
  <c r="D397" i="11" s="1"/>
  <c r="S394" i="11"/>
  <c r="B394" i="11" s="1"/>
  <c r="AA394" i="11"/>
  <c r="H395" i="11"/>
  <c r="P395" i="11" s="1"/>
  <c r="X395" i="11" s="1"/>
  <c r="L395" i="11"/>
  <c r="T395" i="11" s="1"/>
  <c r="E395" i="11"/>
  <c r="M395" i="11" s="1"/>
  <c r="U395" i="11" s="1"/>
  <c r="I395" i="11"/>
  <c r="Q395" i="11" s="1"/>
  <c r="Y395" i="11" s="1"/>
  <c r="F395" i="11"/>
  <c r="N395" i="11" s="1"/>
  <c r="V395" i="11" s="1"/>
  <c r="J395" i="11"/>
  <c r="R395" i="11" s="1"/>
  <c r="Z395" i="11" s="1"/>
  <c r="G395" i="11"/>
  <c r="O395" i="11" s="1"/>
  <c r="W395" i="11" s="1"/>
  <c r="K395" i="11"/>
  <c r="F434" i="12" l="1"/>
  <c r="N434" i="12" s="1"/>
  <c r="V434" i="12" s="1"/>
  <c r="H434" i="12"/>
  <c r="P434" i="12" s="1"/>
  <c r="X434" i="12" s="1"/>
  <c r="E434" i="12"/>
  <c r="M434" i="12" s="1"/>
  <c r="U434" i="12" s="1"/>
  <c r="I434" i="12"/>
  <c r="Q434" i="12" s="1"/>
  <c r="Y434" i="12" s="1"/>
  <c r="K434" i="12"/>
  <c r="J434" i="12"/>
  <c r="R434" i="12" s="1"/>
  <c r="Z434" i="12" s="1"/>
  <c r="G434" i="12"/>
  <c r="O434" i="12" s="1"/>
  <c r="W434" i="12" s="1"/>
  <c r="L434" i="12"/>
  <c r="C436" i="12"/>
  <c r="D435" i="12"/>
  <c r="T433" i="12"/>
  <c r="AA433" i="12" s="1"/>
  <c r="S433" i="12"/>
  <c r="B433" i="12" s="1"/>
  <c r="C443" i="10"/>
  <c r="D442" i="10"/>
  <c r="AB441" i="10"/>
  <c r="E441" i="10"/>
  <c r="M441" i="10" s="1"/>
  <c r="U441" i="10" s="1"/>
  <c r="K441" i="10"/>
  <c r="F441" i="10"/>
  <c r="N441" i="10" s="1"/>
  <c r="V441" i="10" s="1"/>
  <c r="J441" i="10"/>
  <c r="R441" i="10" s="1"/>
  <c r="Z441" i="10" s="1"/>
  <c r="I441" i="10"/>
  <c r="Q441" i="10" s="1"/>
  <c r="Y441" i="10" s="1"/>
  <c r="G441" i="10"/>
  <c r="O441" i="10" s="1"/>
  <c r="W441" i="10" s="1"/>
  <c r="H441" i="10"/>
  <c r="P441" i="10" s="1"/>
  <c r="X441" i="10" s="1"/>
  <c r="AD440" i="10"/>
  <c r="AC440" i="10"/>
  <c r="AE440" i="10" s="1"/>
  <c r="L440" i="10" s="1"/>
  <c r="S439" i="10"/>
  <c r="B439" i="10" s="1"/>
  <c r="AF439" i="10"/>
  <c r="T439" i="10" s="1"/>
  <c r="AA439" i="10" s="1"/>
  <c r="AA395" i="11"/>
  <c r="S395" i="11"/>
  <c r="B395" i="11" s="1"/>
  <c r="C398" i="11"/>
  <c r="D398" i="11" s="1"/>
  <c r="F396" i="11"/>
  <c r="N396" i="11" s="1"/>
  <c r="V396" i="11" s="1"/>
  <c r="J396" i="11"/>
  <c r="R396" i="11" s="1"/>
  <c r="Z396" i="11" s="1"/>
  <c r="G396" i="11"/>
  <c r="O396" i="11" s="1"/>
  <c r="W396" i="11" s="1"/>
  <c r="K396" i="11"/>
  <c r="H396" i="11"/>
  <c r="P396" i="11" s="1"/>
  <c r="X396" i="11" s="1"/>
  <c r="L396" i="11"/>
  <c r="T396" i="11" s="1"/>
  <c r="E396" i="11"/>
  <c r="M396" i="11" s="1"/>
  <c r="U396" i="11" s="1"/>
  <c r="I396" i="11"/>
  <c r="Q396" i="11" s="1"/>
  <c r="Y396" i="11" s="1"/>
  <c r="T434" i="12" l="1"/>
  <c r="AA434" i="12" s="1"/>
  <c r="S434" i="12"/>
  <c r="B434" i="12" s="1"/>
  <c r="J435" i="12"/>
  <c r="R435" i="12" s="1"/>
  <c r="Z435" i="12" s="1"/>
  <c r="K435" i="12"/>
  <c r="I435" i="12"/>
  <c r="Q435" i="12" s="1"/>
  <c r="Y435" i="12" s="1"/>
  <c r="G435" i="12"/>
  <c r="O435" i="12" s="1"/>
  <c r="W435" i="12" s="1"/>
  <c r="F435" i="12"/>
  <c r="N435" i="12" s="1"/>
  <c r="V435" i="12" s="1"/>
  <c r="E435" i="12"/>
  <c r="M435" i="12" s="1"/>
  <c r="U435" i="12" s="1"/>
  <c r="H435" i="12"/>
  <c r="P435" i="12" s="1"/>
  <c r="X435" i="12" s="1"/>
  <c r="L435" i="12"/>
  <c r="C437" i="12"/>
  <c r="D436" i="12"/>
  <c r="S440" i="10"/>
  <c r="B440" i="10" s="1"/>
  <c r="AD441" i="10"/>
  <c r="AC441" i="10"/>
  <c r="AE441" i="10" s="1"/>
  <c r="L441" i="10" s="1"/>
  <c r="AB442" i="10"/>
  <c r="E442" i="10"/>
  <c r="M442" i="10" s="1"/>
  <c r="U442" i="10" s="1"/>
  <c r="K442" i="10"/>
  <c r="F442" i="10"/>
  <c r="N442" i="10" s="1"/>
  <c r="V442" i="10" s="1"/>
  <c r="J442" i="10"/>
  <c r="R442" i="10" s="1"/>
  <c r="Z442" i="10" s="1"/>
  <c r="G442" i="10"/>
  <c r="O442" i="10" s="1"/>
  <c r="W442" i="10" s="1"/>
  <c r="I442" i="10"/>
  <c r="Q442" i="10" s="1"/>
  <c r="Y442" i="10" s="1"/>
  <c r="H442" i="10"/>
  <c r="P442" i="10" s="1"/>
  <c r="X442" i="10" s="1"/>
  <c r="AF440" i="10"/>
  <c r="T440" i="10" s="1"/>
  <c r="AA440" i="10" s="1"/>
  <c r="C444" i="10"/>
  <c r="D443" i="10"/>
  <c r="H397" i="11"/>
  <c r="P397" i="11" s="1"/>
  <c r="X397" i="11" s="1"/>
  <c r="L397" i="11"/>
  <c r="T397" i="11" s="1"/>
  <c r="E397" i="11"/>
  <c r="M397" i="11" s="1"/>
  <c r="U397" i="11" s="1"/>
  <c r="I397" i="11"/>
  <c r="Q397" i="11" s="1"/>
  <c r="Y397" i="11" s="1"/>
  <c r="F397" i="11"/>
  <c r="N397" i="11" s="1"/>
  <c r="V397" i="11" s="1"/>
  <c r="J397" i="11"/>
  <c r="R397" i="11" s="1"/>
  <c r="Z397" i="11" s="1"/>
  <c r="G397" i="11"/>
  <c r="O397" i="11" s="1"/>
  <c r="W397" i="11" s="1"/>
  <c r="K397" i="11"/>
  <c r="C399" i="11"/>
  <c r="D399" i="11" s="1"/>
  <c r="S396" i="11"/>
  <c r="B396" i="11" s="1"/>
  <c r="AA396" i="11"/>
  <c r="J436" i="12" l="1"/>
  <c r="R436" i="12" s="1"/>
  <c r="Z436" i="12" s="1"/>
  <c r="H436" i="12"/>
  <c r="P436" i="12" s="1"/>
  <c r="X436" i="12" s="1"/>
  <c r="I436" i="12"/>
  <c r="Q436" i="12" s="1"/>
  <c r="Y436" i="12" s="1"/>
  <c r="F436" i="12"/>
  <c r="N436" i="12" s="1"/>
  <c r="V436" i="12" s="1"/>
  <c r="K436" i="12"/>
  <c r="G436" i="12"/>
  <c r="O436" i="12" s="1"/>
  <c r="W436" i="12" s="1"/>
  <c r="E436" i="12"/>
  <c r="M436" i="12" s="1"/>
  <c r="U436" i="12" s="1"/>
  <c r="L436" i="12"/>
  <c r="C438" i="12"/>
  <c r="D437" i="12"/>
  <c r="T435" i="12"/>
  <c r="AA435" i="12" s="1"/>
  <c r="S435" i="12"/>
  <c r="B435" i="12" s="1"/>
  <c r="C445" i="10"/>
  <c r="D444" i="10"/>
  <c r="AC442" i="10"/>
  <c r="AE442" i="10" s="1"/>
  <c r="L442" i="10" s="1"/>
  <c r="AD442" i="10"/>
  <c r="S441" i="10"/>
  <c r="B441" i="10" s="1"/>
  <c r="AB443" i="10"/>
  <c r="E443" i="10"/>
  <c r="M443" i="10" s="1"/>
  <c r="U443" i="10" s="1"/>
  <c r="K443" i="10"/>
  <c r="J443" i="10"/>
  <c r="R443" i="10" s="1"/>
  <c r="Z443" i="10" s="1"/>
  <c r="F443" i="10"/>
  <c r="N443" i="10" s="1"/>
  <c r="V443" i="10" s="1"/>
  <c r="I443" i="10"/>
  <c r="Q443" i="10" s="1"/>
  <c r="Y443" i="10" s="1"/>
  <c r="G443" i="10"/>
  <c r="O443" i="10" s="1"/>
  <c r="W443" i="10" s="1"/>
  <c r="H443" i="10"/>
  <c r="P443" i="10" s="1"/>
  <c r="X443" i="10" s="1"/>
  <c r="AF441" i="10"/>
  <c r="T441" i="10" s="1"/>
  <c r="AA441" i="10" s="1"/>
  <c r="C400" i="11"/>
  <c r="D400" i="11" s="1"/>
  <c r="AA397" i="11"/>
  <c r="S397" i="11"/>
  <c r="B397" i="11" s="1"/>
  <c r="F398" i="11"/>
  <c r="N398" i="11" s="1"/>
  <c r="V398" i="11" s="1"/>
  <c r="J398" i="11"/>
  <c r="R398" i="11" s="1"/>
  <c r="Z398" i="11" s="1"/>
  <c r="G398" i="11"/>
  <c r="O398" i="11" s="1"/>
  <c r="W398" i="11" s="1"/>
  <c r="K398" i="11"/>
  <c r="H398" i="11"/>
  <c r="P398" i="11" s="1"/>
  <c r="X398" i="11" s="1"/>
  <c r="L398" i="11"/>
  <c r="T398" i="11" s="1"/>
  <c r="E398" i="11"/>
  <c r="M398" i="11" s="1"/>
  <c r="U398" i="11" s="1"/>
  <c r="I398" i="11"/>
  <c r="Q398" i="11" s="1"/>
  <c r="Y398" i="11" s="1"/>
  <c r="AF442" i="10" l="1"/>
  <c r="T442" i="10" s="1"/>
  <c r="AA442" i="10" s="1"/>
  <c r="T436" i="12"/>
  <c r="AA436" i="12" s="1"/>
  <c r="S436" i="12"/>
  <c r="B436" i="12" s="1"/>
  <c r="H437" i="12"/>
  <c r="P437" i="12" s="1"/>
  <c r="X437" i="12" s="1"/>
  <c r="F437" i="12"/>
  <c r="N437" i="12" s="1"/>
  <c r="V437" i="12" s="1"/>
  <c r="K437" i="12"/>
  <c r="J437" i="12"/>
  <c r="R437" i="12" s="1"/>
  <c r="Z437" i="12" s="1"/>
  <c r="I437" i="12"/>
  <c r="Q437" i="12" s="1"/>
  <c r="Y437" i="12" s="1"/>
  <c r="G437" i="12"/>
  <c r="O437" i="12" s="1"/>
  <c r="W437" i="12" s="1"/>
  <c r="E437" i="12"/>
  <c r="M437" i="12" s="1"/>
  <c r="U437" i="12" s="1"/>
  <c r="L437" i="12"/>
  <c r="C439" i="12"/>
  <c r="D438" i="12"/>
  <c r="AD443" i="10"/>
  <c r="AC443" i="10"/>
  <c r="AE443" i="10" s="1"/>
  <c r="L443" i="10" s="1"/>
  <c r="S442" i="10"/>
  <c r="B442" i="10" s="1"/>
  <c r="AB444" i="10"/>
  <c r="E444" i="10"/>
  <c r="M444" i="10" s="1"/>
  <c r="U444" i="10" s="1"/>
  <c r="K444" i="10"/>
  <c r="J444" i="10"/>
  <c r="R444" i="10" s="1"/>
  <c r="Z444" i="10" s="1"/>
  <c r="F444" i="10"/>
  <c r="N444" i="10" s="1"/>
  <c r="V444" i="10" s="1"/>
  <c r="I444" i="10"/>
  <c r="Q444" i="10" s="1"/>
  <c r="Y444" i="10" s="1"/>
  <c r="G444" i="10"/>
  <c r="O444" i="10" s="1"/>
  <c r="W444" i="10" s="1"/>
  <c r="H444" i="10"/>
  <c r="P444" i="10" s="1"/>
  <c r="X444" i="10" s="1"/>
  <c r="C446" i="10"/>
  <c r="D445" i="10"/>
  <c r="S398" i="11"/>
  <c r="B398" i="11" s="1"/>
  <c r="AA398" i="11"/>
  <c r="C401" i="11"/>
  <c r="D401" i="11" s="1"/>
  <c r="H399" i="11"/>
  <c r="P399" i="11" s="1"/>
  <c r="X399" i="11" s="1"/>
  <c r="L399" i="11"/>
  <c r="T399" i="11" s="1"/>
  <c r="E399" i="11"/>
  <c r="M399" i="11" s="1"/>
  <c r="U399" i="11" s="1"/>
  <c r="I399" i="11"/>
  <c r="Q399" i="11" s="1"/>
  <c r="Y399" i="11" s="1"/>
  <c r="F399" i="11"/>
  <c r="N399" i="11" s="1"/>
  <c r="V399" i="11" s="1"/>
  <c r="J399" i="11"/>
  <c r="R399" i="11" s="1"/>
  <c r="Z399" i="11" s="1"/>
  <c r="G399" i="11"/>
  <c r="O399" i="11" s="1"/>
  <c r="W399" i="11" s="1"/>
  <c r="K399" i="11"/>
  <c r="C440" i="12" l="1"/>
  <c r="D439" i="12"/>
  <c r="T437" i="12"/>
  <c r="AA437" i="12" s="1"/>
  <c r="S437" i="12"/>
  <c r="B437" i="12" s="1"/>
  <c r="E438" i="12"/>
  <c r="M438" i="12" s="1"/>
  <c r="U438" i="12" s="1"/>
  <c r="G438" i="12"/>
  <c r="O438" i="12" s="1"/>
  <c r="W438" i="12" s="1"/>
  <c r="K438" i="12"/>
  <c r="I438" i="12"/>
  <c r="Q438" i="12" s="1"/>
  <c r="Y438" i="12" s="1"/>
  <c r="J438" i="12"/>
  <c r="R438" i="12" s="1"/>
  <c r="Z438" i="12" s="1"/>
  <c r="H438" i="12"/>
  <c r="P438" i="12" s="1"/>
  <c r="X438" i="12" s="1"/>
  <c r="F438" i="12"/>
  <c r="N438" i="12" s="1"/>
  <c r="V438" i="12" s="1"/>
  <c r="L438" i="12"/>
  <c r="C447" i="10"/>
  <c r="D446" i="10"/>
  <c r="AD444" i="10"/>
  <c r="AC444" i="10"/>
  <c r="AE444" i="10" s="1"/>
  <c r="L444" i="10" s="1"/>
  <c r="AB445" i="10"/>
  <c r="K445" i="10"/>
  <c r="E445" i="10"/>
  <c r="M445" i="10" s="1"/>
  <c r="U445" i="10" s="1"/>
  <c r="F445" i="10"/>
  <c r="N445" i="10" s="1"/>
  <c r="V445" i="10" s="1"/>
  <c r="J445" i="10"/>
  <c r="R445" i="10" s="1"/>
  <c r="Z445" i="10" s="1"/>
  <c r="G445" i="10"/>
  <c r="O445" i="10" s="1"/>
  <c r="W445" i="10" s="1"/>
  <c r="I445" i="10"/>
  <c r="Q445" i="10" s="1"/>
  <c r="Y445" i="10" s="1"/>
  <c r="H445" i="10"/>
  <c r="P445" i="10" s="1"/>
  <c r="X445" i="10" s="1"/>
  <c r="S443" i="10"/>
  <c r="B443" i="10" s="1"/>
  <c r="AF443" i="10"/>
  <c r="T443" i="10" s="1"/>
  <c r="AA443" i="10" s="1"/>
  <c r="F400" i="11"/>
  <c r="N400" i="11" s="1"/>
  <c r="V400" i="11" s="1"/>
  <c r="J400" i="11"/>
  <c r="R400" i="11" s="1"/>
  <c r="Z400" i="11" s="1"/>
  <c r="G400" i="11"/>
  <c r="O400" i="11" s="1"/>
  <c r="W400" i="11" s="1"/>
  <c r="K400" i="11"/>
  <c r="H400" i="11"/>
  <c r="P400" i="11" s="1"/>
  <c r="X400" i="11" s="1"/>
  <c r="L400" i="11"/>
  <c r="T400" i="11" s="1"/>
  <c r="E400" i="11"/>
  <c r="M400" i="11" s="1"/>
  <c r="U400" i="11" s="1"/>
  <c r="I400" i="11"/>
  <c r="Q400" i="11" s="1"/>
  <c r="Y400" i="11" s="1"/>
  <c r="C402" i="11"/>
  <c r="D402" i="11" s="1"/>
  <c r="AA399" i="11"/>
  <c r="S399" i="11"/>
  <c r="B399" i="11" s="1"/>
  <c r="E439" i="12" l="1"/>
  <c r="M439" i="12" s="1"/>
  <c r="U439" i="12" s="1"/>
  <c r="K439" i="12"/>
  <c r="J439" i="12"/>
  <c r="R439" i="12" s="1"/>
  <c r="Z439" i="12" s="1"/>
  <c r="H439" i="12"/>
  <c r="P439" i="12" s="1"/>
  <c r="X439" i="12" s="1"/>
  <c r="I439" i="12"/>
  <c r="Q439" i="12" s="1"/>
  <c r="Y439" i="12" s="1"/>
  <c r="G439" i="12"/>
  <c r="O439" i="12" s="1"/>
  <c r="W439" i="12" s="1"/>
  <c r="F439" i="12"/>
  <c r="N439" i="12" s="1"/>
  <c r="V439" i="12" s="1"/>
  <c r="L439" i="12"/>
  <c r="T438" i="12"/>
  <c r="AA438" i="12" s="1"/>
  <c r="S438" i="12"/>
  <c r="B438" i="12" s="1"/>
  <c r="C441" i="12"/>
  <c r="D440" i="12"/>
  <c r="AD445" i="10"/>
  <c r="AC445" i="10"/>
  <c r="AE445" i="10" s="1"/>
  <c r="L445" i="10" s="1"/>
  <c r="S444" i="10"/>
  <c r="B444" i="10" s="1"/>
  <c r="AF444" i="10"/>
  <c r="T444" i="10" s="1"/>
  <c r="AA444" i="10" s="1"/>
  <c r="AB446" i="10"/>
  <c r="E446" i="10"/>
  <c r="M446" i="10" s="1"/>
  <c r="U446" i="10" s="1"/>
  <c r="K446" i="10"/>
  <c r="J446" i="10"/>
  <c r="R446" i="10" s="1"/>
  <c r="Z446" i="10" s="1"/>
  <c r="F446" i="10"/>
  <c r="N446" i="10" s="1"/>
  <c r="V446" i="10" s="1"/>
  <c r="I446" i="10"/>
  <c r="Q446" i="10" s="1"/>
  <c r="Y446" i="10" s="1"/>
  <c r="G446" i="10"/>
  <c r="O446" i="10" s="1"/>
  <c r="W446" i="10" s="1"/>
  <c r="H446" i="10"/>
  <c r="P446" i="10" s="1"/>
  <c r="X446" i="10" s="1"/>
  <c r="C448" i="10"/>
  <c r="D447" i="10"/>
  <c r="C403" i="11"/>
  <c r="D403" i="11" s="1"/>
  <c r="S400" i="11"/>
  <c r="B400" i="11" s="1"/>
  <c r="AA400" i="11"/>
  <c r="H401" i="11"/>
  <c r="P401" i="11" s="1"/>
  <c r="X401" i="11" s="1"/>
  <c r="L401" i="11"/>
  <c r="T401" i="11" s="1"/>
  <c r="E401" i="11"/>
  <c r="M401" i="11" s="1"/>
  <c r="U401" i="11" s="1"/>
  <c r="I401" i="11"/>
  <c r="Q401" i="11" s="1"/>
  <c r="Y401" i="11" s="1"/>
  <c r="F401" i="11"/>
  <c r="N401" i="11" s="1"/>
  <c r="V401" i="11" s="1"/>
  <c r="J401" i="11"/>
  <c r="R401" i="11" s="1"/>
  <c r="Z401" i="11" s="1"/>
  <c r="G401" i="11"/>
  <c r="O401" i="11" s="1"/>
  <c r="W401" i="11" s="1"/>
  <c r="K401" i="11"/>
  <c r="S439" i="12" l="1"/>
  <c r="B439" i="12" s="1"/>
  <c r="T439" i="12"/>
  <c r="AA439" i="12" s="1"/>
  <c r="C442" i="12"/>
  <c r="D441" i="12"/>
  <c r="K440" i="12"/>
  <c r="I440" i="12"/>
  <c r="Q440" i="12" s="1"/>
  <c r="Y440" i="12" s="1"/>
  <c r="F440" i="12"/>
  <c r="N440" i="12" s="1"/>
  <c r="V440" i="12" s="1"/>
  <c r="G440" i="12"/>
  <c r="O440" i="12" s="1"/>
  <c r="W440" i="12" s="1"/>
  <c r="E440" i="12"/>
  <c r="M440" i="12" s="1"/>
  <c r="U440" i="12" s="1"/>
  <c r="J440" i="12"/>
  <c r="R440" i="12" s="1"/>
  <c r="Z440" i="12" s="1"/>
  <c r="H440" i="12"/>
  <c r="P440" i="12" s="1"/>
  <c r="X440" i="12" s="1"/>
  <c r="L440" i="12"/>
  <c r="AD446" i="10"/>
  <c r="AC446" i="10"/>
  <c r="AE446" i="10" s="1"/>
  <c r="L446" i="10" s="1"/>
  <c r="AB447" i="10"/>
  <c r="E447" i="10"/>
  <c r="M447" i="10" s="1"/>
  <c r="U447" i="10" s="1"/>
  <c r="K447" i="10"/>
  <c r="J447" i="10"/>
  <c r="R447" i="10" s="1"/>
  <c r="Z447" i="10" s="1"/>
  <c r="F447" i="10"/>
  <c r="N447" i="10" s="1"/>
  <c r="V447" i="10" s="1"/>
  <c r="I447" i="10"/>
  <c r="Q447" i="10" s="1"/>
  <c r="Y447" i="10" s="1"/>
  <c r="G447" i="10"/>
  <c r="O447" i="10" s="1"/>
  <c r="W447" i="10" s="1"/>
  <c r="H447" i="10"/>
  <c r="P447" i="10" s="1"/>
  <c r="X447" i="10" s="1"/>
  <c r="C449" i="10"/>
  <c r="D448" i="10"/>
  <c r="S445" i="10"/>
  <c r="B445" i="10" s="1"/>
  <c r="AF445" i="10"/>
  <c r="T445" i="10" s="1"/>
  <c r="AA445" i="10" s="1"/>
  <c r="AA401" i="11"/>
  <c r="S401" i="11"/>
  <c r="B401" i="11" s="1"/>
  <c r="C404" i="11"/>
  <c r="D404" i="11" s="1"/>
  <c r="F402" i="11"/>
  <c r="N402" i="11" s="1"/>
  <c r="V402" i="11" s="1"/>
  <c r="J402" i="11"/>
  <c r="R402" i="11" s="1"/>
  <c r="Z402" i="11" s="1"/>
  <c r="G402" i="11"/>
  <c r="O402" i="11" s="1"/>
  <c r="W402" i="11" s="1"/>
  <c r="K402" i="11"/>
  <c r="H402" i="11"/>
  <c r="P402" i="11" s="1"/>
  <c r="X402" i="11" s="1"/>
  <c r="L402" i="11"/>
  <c r="T402" i="11" s="1"/>
  <c r="E402" i="11"/>
  <c r="M402" i="11" s="1"/>
  <c r="U402" i="11" s="1"/>
  <c r="I402" i="11"/>
  <c r="Q402" i="11" s="1"/>
  <c r="Y402" i="11" s="1"/>
  <c r="S440" i="12" l="1"/>
  <c r="B440" i="12" s="1"/>
  <c r="T440" i="12"/>
  <c r="AA440" i="12" s="1"/>
  <c r="I441" i="12"/>
  <c r="Q441" i="12" s="1"/>
  <c r="Y441" i="12" s="1"/>
  <c r="G441" i="12"/>
  <c r="O441" i="12" s="1"/>
  <c r="W441" i="12" s="1"/>
  <c r="J441" i="12"/>
  <c r="R441" i="12" s="1"/>
  <c r="Z441" i="12" s="1"/>
  <c r="K441" i="12"/>
  <c r="H441" i="12"/>
  <c r="P441" i="12" s="1"/>
  <c r="X441" i="12" s="1"/>
  <c r="F441" i="12"/>
  <c r="N441" i="12" s="1"/>
  <c r="V441" i="12" s="1"/>
  <c r="E441" i="12"/>
  <c r="M441" i="12" s="1"/>
  <c r="U441" i="12" s="1"/>
  <c r="L441" i="12"/>
  <c r="C443" i="12"/>
  <c r="D442" i="12"/>
  <c r="AB448" i="10"/>
  <c r="E448" i="10"/>
  <c r="M448" i="10" s="1"/>
  <c r="U448" i="10" s="1"/>
  <c r="K448" i="10"/>
  <c r="F448" i="10"/>
  <c r="N448" i="10" s="1"/>
  <c r="V448" i="10" s="1"/>
  <c r="J448" i="10"/>
  <c r="R448" i="10" s="1"/>
  <c r="Z448" i="10" s="1"/>
  <c r="I448" i="10"/>
  <c r="Q448" i="10" s="1"/>
  <c r="Y448" i="10" s="1"/>
  <c r="G448" i="10"/>
  <c r="O448" i="10" s="1"/>
  <c r="W448" i="10" s="1"/>
  <c r="H448" i="10"/>
  <c r="P448" i="10" s="1"/>
  <c r="X448" i="10" s="1"/>
  <c r="AD447" i="10"/>
  <c r="AC447" i="10"/>
  <c r="AE447" i="10" s="1"/>
  <c r="L447" i="10" s="1"/>
  <c r="S446" i="10"/>
  <c r="B446" i="10" s="1"/>
  <c r="C450" i="10"/>
  <c r="D449" i="10"/>
  <c r="AF446" i="10"/>
  <c r="T446" i="10" s="1"/>
  <c r="AA446" i="10" s="1"/>
  <c r="H403" i="11"/>
  <c r="P403" i="11" s="1"/>
  <c r="X403" i="11" s="1"/>
  <c r="L403" i="11"/>
  <c r="T403" i="11" s="1"/>
  <c r="E403" i="11"/>
  <c r="M403" i="11" s="1"/>
  <c r="U403" i="11" s="1"/>
  <c r="I403" i="11"/>
  <c r="Q403" i="11" s="1"/>
  <c r="Y403" i="11" s="1"/>
  <c r="F403" i="11"/>
  <c r="N403" i="11" s="1"/>
  <c r="V403" i="11" s="1"/>
  <c r="J403" i="11"/>
  <c r="R403" i="11" s="1"/>
  <c r="Z403" i="11" s="1"/>
  <c r="G403" i="11"/>
  <c r="O403" i="11" s="1"/>
  <c r="W403" i="11" s="1"/>
  <c r="K403" i="11"/>
  <c r="C405" i="11"/>
  <c r="D405" i="11" s="1"/>
  <c r="S402" i="11"/>
  <c r="B402" i="11" s="1"/>
  <c r="AA402" i="11"/>
  <c r="AF447" i="10" l="1"/>
  <c r="T447" i="10" s="1"/>
  <c r="AA447" i="10" s="1"/>
  <c r="C444" i="12"/>
  <c r="D443" i="12"/>
  <c r="T441" i="12"/>
  <c r="AA441" i="12" s="1"/>
  <c r="S441" i="12"/>
  <c r="B441" i="12" s="1"/>
  <c r="G442" i="12"/>
  <c r="O442" i="12" s="1"/>
  <c r="W442" i="12" s="1"/>
  <c r="E442" i="12"/>
  <c r="M442" i="12" s="1"/>
  <c r="U442" i="12" s="1"/>
  <c r="H442" i="12"/>
  <c r="P442" i="12" s="1"/>
  <c r="X442" i="12" s="1"/>
  <c r="F442" i="12"/>
  <c r="N442" i="12" s="1"/>
  <c r="V442" i="12" s="1"/>
  <c r="K442" i="12"/>
  <c r="J442" i="12"/>
  <c r="R442" i="12" s="1"/>
  <c r="Z442" i="12" s="1"/>
  <c r="I442" i="12"/>
  <c r="Q442" i="12" s="1"/>
  <c r="Y442" i="12" s="1"/>
  <c r="L442" i="12"/>
  <c r="AB449" i="10"/>
  <c r="E449" i="10"/>
  <c r="M449" i="10" s="1"/>
  <c r="U449" i="10" s="1"/>
  <c r="K449" i="10"/>
  <c r="J449" i="10"/>
  <c r="R449" i="10" s="1"/>
  <c r="Z449" i="10" s="1"/>
  <c r="F449" i="10"/>
  <c r="N449" i="10" s="1"/>
  <c r="V449" i="10" s="1"/>
  <c r="G449" i="10"/>
  <c r="O449" i="10" s="1"/>
  <c r="W449" i="10" s="1"/>
  <c r="I449" i="10"/>
  <c r="Q449" i="10" s="1"/>
  <c r="Y449" i="10" s="1"/>
  <c r="H449" i="10"/>
  <c r="P449" i="10" s="1"/>
  <c r="X449" i="10" s="1"/>
  <c r="S447" i="10"/>
  <c r="B447" i="10" s="1"/>
  <c r="C451" i="10"/>
  <c r="D450" i="10"/>
  <c r="AC448" i="10"/>
  <c r="AE448" i="10" s="1"/>
  <c r="L448" i="10" s="1"/>
  <c r="AD448" i="10"/>
  <c r="C406" i="11"/>
  <c r="D406" i="11" s="1"/>
  <c r="AA403" i="11"/>
  <c r="S403" i="11"/>
  <c r="B403" i="11" s="1"/>
  <c r="F404" i="11"/>
  <c r="N404" i="11" s="1"/>
  <c r="V404" i="11" s="1"/>
  <c r="J404" i="11"/>
  <c r="R404" i="11" s="1"/>
  <c r="Z404" i="11" s="1"/>
  <c r="G404" i="11"/>
  <c r="O404" i="11" s="1"/>
  <c r="W404" i="11" s="1"/>
  <c r="K404" i="11"/>
  <c r="H404" i="11"/>
  <c r="P404" i="11" s="1"/>
  <c r="X404" i="11" s="1"/>
  <c r="L404" i="11"/>
  <c r="T404" i="11" s="1"/>
  <c r="E404" i="11"/>
  <c r="M404" i="11" s="1"/>
  <c r="U404" i="11" s="1"/>
  <c r="I404" i="11"/>
  <c r="Q404" i="11" s="1"/>
  <c r="Y404" i="11" s="1"/>
  <c r="AF448" i="10" l="1"/>
  <c r="T448" i="10" s="1"/>
  <c r="AA448" i="10" s="1"/>
  <c r="T442" i="12"/>
  <c r="AA442" i="12" s="1"/>
  <c r="S442" i="12"/>
  <c r="B442" i="12" s="1"/>
  <c r="E443" i="12"/>
  <c r="M443" i="12" s="1"/>
  <c r="U443" i="12" s="1"/>
  <c r="K443" i="12"/>
  <c r="J443" i="12"/>
  <c r="R443" i="12" s="1"/>
  <c r="Z443" i="12" s="1"/>
  <c r="H443" i="12"/>
  <c r="P443" i="12" s="1"/>
  <c r="X443" i="12" s="1"/>
  <c r="F443" i="12"/>
  <c r="N443" i="12" s="1"/>
  <c r="V443" i="12" s="1"/>
  <c r="I443" i="12"/>
  <c r="Q443" i="12" s="1"/>
  <c r="Y443" i="12" s="1"/>
  <c r="G443" i="12"/>
  <c r="O443" i="12" s="1"/>
  <c r="W443" i="12" s="1"/>
  <c r="L443" i="12"/>
  <c r="C445" i="12"/>
  <c r="D444" i="12"/>
  <c r="S448" i="10"/>
  <c r="B448" i="10" s="1"/>
  <c r="AB450" i="10"/>
  <c r="E450" i="10"/>
  <c r="M450" i="10" s="1"/>
  <c r="U450" i="10" s="1"/>
  <c r="K450" i="10"/>
  <c r="J450" i="10"/>
  <c r="R450" i="10" s="1"/>
  <c r="Z450" i="10" s="1"/>
  <c r="F450" i="10"/>
  <c r="N450" i="10" s="1"/>
  <c r="V450" i="10" s="1"/>
  <c r="G450" i="10"/>
  <c r="O450" i="10" s="1"/>
  <c r="W450" i="10" s="1"/>
  <c r="I450" i="10"/>
  <c r="Q450" i="10" s="1"/>
  <c r="Y450" i="10" s="1"/>
  <c r="H450" i="10"/>
  <c r="P450" i="10" s="1"/>
  <c r="X450" i="10" s="1"/>
  <c r="C452" i="10"/>
  <c r="D451" i="10"/>
  <c r="AC449" i="10"/>
  <c r="AE449" i="10" s="1"/>
  <c r="L449" i="10" s="1"/>
  <c r="AD449" i="10"/>
  <c r="S404" i="11"/>
  <c r="B404" i="11" s="1"/>
  <c r="AA404" i="11"/>
  <c r="C407" i="11"/>
  <c r="D407" i="11" s="1"/>
  <c r="H405" i="11"/>
  <c r="P405" i="11" s="1"/>
  <c r="X405" i="11" s="1"/>
  <c r="L405" i="11"/>
  <c r="T405" i="11" s="1"/>
  <c r="E405" i="11"/>
  <c r="M405" i="11" s="1"/>
  <c r="U405" i="11" s="1"/>
  <c r="I405" i="11"/>
  <c r="Q405" i="11" s="1"/>
  <c r="Y405" i="11" s="1"/>
  <c r="F405" i="11"/>
  <c r="N405" i="11" s="1"/>
  <c r="V405" i="11" s="1"/>
  <c r="J405" i="11"/>
  <c r="R405" i="11" s="1"/>
  <c r="Z405" i="11" s="1"/>
  <c r="G405" i="11"/>
  <c r="O405" i="11" s="1"/>
  <c r="W405" i="11" s="1"/>
  <c r="K405" i="11"/>
  <c r="AF449" i="10" l="1"/>
  <c r="K444" i="12"/>
  <c r="I444" i="12"/>
  <c r="Q444" i="12" s="1"/>
  <c r="Y444" i="12" s="1"/>
  <c r="H444" i="12"/>
  <c r="P444" i="12" s="1"/>
  <c r="X444" i="12" s="1"/>
  <c r="F444" i="12"/>
  <c r="N444" i="12" s="1"/>
  <c r="V444" i="12" s="1"/>
  <c r="G444" i="12"/>
  <c r="O444" i="12" s="1"/>
  <c r="W444" i="12" s="1"/>
  <c r="J444" i="12"/>
  <c r="R444" i="12" s="1"/>
  <c r="Z444" i="12" s="1"/>
  <c r="E444" i="12"/>
  <c r="M444" i="12" s="1"/>
  <c r="U444" i="12" s="1"/>
  <c r="L444" i="12"/>
  <c r="C446" i="12"/>
  <c r="D445" i="12"/>
  <c r="S443" i="12"/>
  <c r="B443" i="12" s="1"/>
  <c r="T443" i="12"/>
  <c r="AA443" i="12" s="1"/>
  <c r="AB451" i="10"/>
  <c r="E451" i="10"/>
  <c r="M451" i="10" s="1"/>
  <c r="U451" i="10" s="1"/>
  <c r="K451" i="10"/>
  <c r="F451" i="10"/>
  <c r="N451" i="10" s="1"/>
  <c r="V451" i="10" s="1"/>
  <c r="J451" i="10"/>
  <c r="R451" i="10" s="1"/>
  <c r="Z451" i="10" s="1"/>
  <c r="I451" i="10"/>
  <c r="Q451" i="10" s="1"/>
  <c r="Y451" i="10" s="1"/>
  <c r="G451" i="10"/>
  <c r="O451" i="10" s="1"/>
  <c r="W451" i="10" s="1"/>
  <c r="H451" i="10"/>
  <c r="P451" i="10" s="1"/>
  <c r="X451" i="10" s="1"/>
  <c r="AD450" i="10"/>
  <c r="AC450" i="10"/>
  <c r="AE450" i="10" s="1"/>
  <c r="L450" i="10" s="1"/>
  <c r="T449" i="10"/>
  <c r="AA449" i="10" s="1"/>
  <c r="S449" i="10"/>
  <c r="B449" i="10" s="1"/>
  <c r="C453" i="10"/>
  <c r="D452" i="10"/>
  <c r="C408" i="11"/>
  <c r="D408" i="11" s="1"/>
  <c r="F406" i="11"/>
  <c r="N406" i="11" s="1"/>
  <c r="V406" i="11" s="1"/>
  <c r="J406" i="11"/>
  <c r="R406" i="11" s="1"/>
  <c r="Z406" i="11" s="1"/>
  <c r="G406" i="11"/>
  <c r="O406" i="11" s="1"/>
  <c r="W406" i="11" s="1"/>
  <c r="K406" i="11"/>
  <c r="H406" i="11"/>
  <c r="P406" i="11" s="1"/>
  <c r="X406" i="11" s="1"/>
  <c r="L406" i="11"/>
  <c r="T406" i="11" s="1"/>
  <c r="E406" i="11"/>
  <c r="M406" i="11" s="1"/>
  <c r="U406" i="11" s="1"/>
  <c r="I406" i="11"/>
  <c r="Q406" i="11" s="1"/>
  <c r="Y406" i="11" s="1"/>
  <c r="AA405" i="11"/>
  <c r="S405" i="11"/>
  <c r="B405" i="11" s="1"/>
  <c r="AF450" i="10" l="1"/>
  <c r="T450" i="10" s="1"/>
  <c r="AA450" i="10" s="1"/>
  <c r="S444" i="12"/>
  <c r="B444" i="12" s="1"/>
  <c r="T444" i="12"/>
  <c r="AA444" i="12" s="1"/>
  <c r="I445" i="12"/>
  <c r="Q445" i="12" s="1"/>
  <c r="Y445" i="12" s="1"/>
  <c r="G445" i="12"/>
  <c r="O445" i="12" s="1"/>
  <c r="W445" i="12" s="1"/>
  <c r="J445" i="12"/>
  <c r="R445" i="12" s="1"/>
  <c r="Z445" i="12" s="1"/>
  <c r="H445" i="12"/>
  <c r="P445" i="12" s="1"/>
  <c r="X445" i="12" s="1"/>
  <c r="F445" i="12"/>
  <c r="N445" i="12" s="1"/>
  <c r="V445" i="12" s="1"/>
  <c r="E445" i="12"/>
  <c r="M445" i="12" s="1"/>
  <c r="U445" i="12" s="1"/>
  <c r="K445" i="12"/>
  <c r="L445" i="12"/>
  <c r="C447" i="12"/>
  <c r="D446" i="12"/>
  <c r="AB452" i="10"/>
  <c r="E452" i="10"/>
  <c r="M452" i="10" s="1"/>
  <c r="U452" i="10" s="1"/>
  <c r="K452" i="10"/>
  <c r="J452" i="10"/>
  <c r="R452" i="10" s="1"/>
  <c r="Z452" i="10" s="1"/>
  <c r="F452" i="10"/>
  <c r="N452" i="10" s="1"/>
  <c r="V452" i="10" s="1"/>
  <c r="G452" i="10"/>
  <c r="O452" i="10" s="1"/>
  <c r="W452" i="10" s="1"/>
  <c r="I452" i="10"/>
  <c r="Q452" i="10" s="1"/>
  <c r="Y452" i="10" s="1"/>
  <c r="H452" i="10"/>
  <c r="P452" i="10" s="1"/>
  <c r="X452" i="10" s="1"/>
  <c r="S450" i="10"/>
  <c r="B450" i="10" s="1"/>
  <c r="C454" i="10"/>
  <c r="D453" i="10"/>
  <c r="AD451" i="10"/>
  <c r="AC451" i="10"/>
  <c r="AE451" i="10" s="1"/>
  <c r="L451" i="10" s="1"/>
  <c r="S406" i="11"/>
  <c r="B406" i="11" s="1"/>
  <c r="AA406" i="11"/>
  <c r="C409" i="11"/>
  <c r="D409" i="11" s="1"/>
  <c r="H407" i="11"/>
  <c r="P407" i="11" s="1"/>
  <c r="X407" i="11" s="1"/>
  <c r="L407" i="11"/>
  <c r="T407" i="11" s="1"/>
  <c r="E407" i="11"/>
  <c r="M407" i="11" s="1"/>
  <c r="U407" i="11" s="1"/>
  <c r="I407" i="11"/>
  <c r="Q407" i="11" s="1"/>
  <c r="Y407" i="11" s="1"/>
  <c r="F407" i="11"/>
  <c r="N407" i="11" s="1"/>
  <c r="V407" i="11" s="1"/>
  <c r="J407" i="11"/>
  <c r="R407" i="11" s="1"/>
  <c r="Z407" i="11" s="1"/>
  <c r="G407" i="11"/>
  <c r="O407" i="11" s="1"/>
  <c r="W407" i="11" s="1"/>
  <c r="K407" i="11"/>
  <c r="T445" i="12" l="1"/>
  <c r="AA445" i="12" s="1"/>
  <c r="S445" i="12"/>
  <c r="B445" i="12" s="1"/>
  <c r="G446" i="12"/>
  <c r="O446" i="12" s="1"/>
  <c r="W446" i="12" s="1"/>
  <c r="E446" i="12"/>
  <c r="M446" i="12" s="1"/>
  <c r="U446" i="12" s="1"/>
  <c r="J446" i="12"/>
  <c r="R446" i="12" s="1"/>
  <c r="Z446" i="12" s="1"/>
  <c r="H446" i="12"/>
  <c r="P446" i="12" s="1"/>
  <c r="X446" i="12" s="1"/>
  <c r="K446" i="12"/>
  <c r="I446" i="12"/>
  <c r="Q446" i="12" s="1"/>
  <c r="Y446" i="12" s="1"/>
  <c r="F446" i="12"/>
  <c r="N446" i="12" s="1"/>
  <c r="V446" i="12" s="1"/>
  <c r="L446" i="12"/>
  <c r="C448" i="12"/>
  <c r="D447" i="12"/>
  <c r="AF451" i="10"/>
  <c r="T451" i="10" s="1"/>
  <c r="AA451" i="10" s="1"/>
  <c r="C455" i="10"/>
  <c r="D454" i="10"/>
  <c r="S451" i="10"/>
  <c r="B451" i="10" s="1"/>
  <c r="AB453" i="10"/>
  <c r="K453" i="10"/>
  <c r="E453" i="10"/>
  <c r="M453" i="10" s="1"/>
  <c r="U453" i="10" s="1"/>
  <c r="F453" i="10"/>
  <c r="N453" i="10" s="1"/>
  <c r="V453" i="10" s="1"/>
  <c r="J453" i="10"/>
  <c r="R453" i="10" s="1"/>
  <c r="Z453" i="10" s="1"/>
  <c r="I453" i="10"/>
  <c r="Q453" i="10" s="1"/>
  <c r="Y453" i="10" s="1"/>
  <c r="G453" i="10"/>
  <c r="O453" i="10" s="1"/>
  <c r="W453" i="10" s="1"/>
  <c r="H453" i="10"/>
  <c r="P453" i="10" s="1"/>
  <c r="X453" i="10" s="1"/>
  <c r="AD452" i="10"/>
  <c r="AC452" i="10"/>
  <c r="AE452" i="10" s="1"/>
  <c r="L452" i="10" s="1"/>
  <c r="C410" i="11"/>
  <c r="D410" i="11" s="1"/>
  <c r="F408" i="11"/>
  <c r="N408" i="11" s="1"/>
  <c r="V408" i="11" s="1"/>
  <c r="J408" i="11"/>
  <c r="R408" i="11" s="1"/>
  <c r="Z408" i="11" s="1"/>
  <c r="G408" i="11"/>
  <c r="O408" i="11" s="1"/>
  <c r="W408" i="11" s="1"/>
  <c r="K408" i="11"/>
  <c r="H408" i="11"/>
  <c r="P408" i="11" s="1"/>
  <c r="X408" i="11" s="1"/>
  <c r="L408" i="11"/>
  <c r="T408" i="11" s="1"/>
  <c r="E408" i="11"/>
  <c r="M408" i="11" s="1"/>
  <c r="U408" i="11" s="1"/>
  <c r="I408" i="11"/>
  <c r="Q408" i="11" s="1"/>
  <c r="Y408" i="11" s="1"/>
  <c r="AA407" i="11"/>
  <c r="S407" i="11"/>
  <c r="B407" i="11" s="1"/>
  <c r="AF452" i="10" l="1"/>
  <c r="C449" i="12"/>
  <c r="D448" i="12"/>
  <c r="E447" i="12"/>
  <c r="M447" i="12" s="1"/>
  <c r="U447" i="12" s="1"/>
  <c r="K447" i="12"/>
  <c r="F447" i="12"/>
  <c r="N447" i="12" s="1"/>
  <c r="V447" i="12" s="1"/>
  <c r="J447" i="12"/>
  <c r="R447" i="12" s="1"/>
  <c r="Z447" i="12" s="1"/>
  <c r="I447" i="12"/>
  <c r="Q447" i="12" s="1"/>
  <c r="Y447" i="12" s="1"/>
  <c r="H447" i="12"/>
  <c r="P447" i="12" s="1"/>
  <c r="X447" i="12" s="1"/>
  <c r="G447" i="12"/>
  <c r="O447" i="12" s="1"/>
  <c r="W447" i="12" s="1"/>
  <c r="L447" i="12"/>
  <c r="T446" i="12"/>
  <c r="AA446" i="12" s="1"/>
  <c r="S446" i="12"/>
  <c r="B446" i="12" s="1"/>
  <c r="AD453" i="10"/>
  <c r="AC453" i="10"/>
  <c r="AE453" i="10" s="1"/>
  <c r="L453" i="10" s="1"/>
  <c r="S452" i="10"/>
  <c r="B452" i="10" s="1"/>
  <c r="T452" i="10"/>
  <c r="AA452" i="10" s="1"/>
  <c r="AB454" i="10"/>
  <c r="K454" i="10"/>
  <c r="E454" i="10"/>
  <c r="M454" i="10" s="1"/>
  <c r="U454" i="10" s="1"/>
  <c r="F454" i="10"/>
  <c r="N454" i="10" s="1"/>
  <c r="V454" i="10" s="1"/>
  <c r="J454" i="10"/>
  <c r="R454" i="10" s="1"/>
  <c r="Z454" i="10" s="1"/>
  <c r="G454" i="10"/>
  <c r="O454" i="10" s="1"/>
  <c r="W454" i="10" s="1"/>
  <c r="I454" i="10"/>
  <c r="Q454" i="10" s="1"/>
  <c r="Y454" i="10" s="1"/>
  <c r="H454" i="10"/>
  <c r="P454" i="10" s="1"/>
  <c r="X454" i="10" s="1"/>
  <c r="C456" i="10"/>
  <c r="D455" i="10"/>
  <c r="S408" i="11"/>
  <c r="B408" i="11" s="1"/>
  <c r="AA408" i="11"/>
  <c r="C411" i="11"/>
  <c r="D411" i="11" s="1"/>
  <c r="H409" i="11"/>
  <c r="P409" i="11" s="1"/>
  <c r="X409" i="11" s="1"/>
  <c r="L409" i="11"/>
  <c r="T409" i="11" s="1"/>
  <c r="E409" i="11"/>
  <c r="M409" i="11" s="1"/>
  <c r="U409" i="11" s="1"/>
  <c r="I409" i="11"/>
  <c r="Q409" i="11" s="1"/>
  <c r="Y409" i="11" s="1"/>
  <c r="F409" i="11"/>
  <c r="N409" i="11" s="1"/>
  <c r="V409" i="11" s="1"/>
  <c r="J409" i="11"/>
  <c r="R409" i="11" s="1"/>
  <c r="Z409" i="11" s="1"/>
  <c r="G409" i="11"/>
  <c r="O409" i="11" s="1"/>
  <c r="W409" i="11" s="1"/>
  <c r="K409" i="11"/>
  <c r="S447" i="12" l="1"/>
  <c r="B447" i="12" s="1"/>
  <c r="T447" i="12"/>
  <c r="AA447" i="12" s="1"/>
  <c r="K448" i="12"/>
  <c r="I448" i="12"/>
  <c r="Q448" i="12" s="1"/>
  <c r="Y448" i="12" s="1"/>
  <c r="H448" i="12"/>
  <c r="P448" i="12" s="1"/>
  <c r="X448" i="12" s="1"/>
  <c r="F448" i="12"/>
  <c r="N448" i="12" s="1"/>
  <c r="V448" i="12" s="1"/>
  <c r="G448" i="12"/>
  <c r="O448" i="12" s="1"/>
  <c r="W448" i="12" s="1"/>
  <c r="E448" i="12"/>
  <c r="M448" i="12" s="1"/>
  <c r="U448" i="12" s="1"/>
  <c r="J448" i="12"/>
  <c r="R448" i="12" s="1"/>
  <c r="Z448" i="12" s="1"/>
  <c r="L448" i="12"/>
  <c r="C450" i="12"/>
  <c r="D449" i="12"/>
  <c r="AC454" i="10"/>
  <c r="AE454" i="10" s="1"/>
  <c r="L454" i="10" s="1"/>
  <c r="AD454" i="10"/>
  <c r="AB455" i="10"/>
  <c r="E455" i="10"/>
  <c r="M455" i="10" s="1"/>
  <c r="U455" i="10" s="1"/>
  <c r="K455" i="10"/>
  <c r="J455" i="10"/>
  <c r="R455" i="10" s="1"/>
  <c r="Z455" i="10" s="1"/>
  <c r="F455" i="10"/>
  <c r="N455" i="10" s="1"/>
  <c r="V455" i="10" s="1"/>
  <c r="I455" i="10"/>
  <c r="Q455" i="10" s="1"/>
  <c r="Y455" i="10" s="1"/>
  <c r="G455" i="10"/>
  <c r="O455" i="10" s="1"/>
  <c r="W455" i="10" s="1"/>
  <c r="H455" i="10"/>
  <c r="P455" i="10" s="1"/>
  <c r="X455" i="10" s="1"/>
  <c r="C457" i="10"/>
  <c r="D456" i="10"/>
  <c r="S453" i="10"/>
  <c r="B453" i="10" s="1"/>
  <c r="AF453" i="10"/>
  <c r="T453" i="10" s="1"/>
  <c r="AA453" i="10" s="1"/>
  <c r="C412" i="11"/>
  <c r="D412" i="11" s="1"/>
  <c r="F410" i="11"/>
  <c r="N410" i="11" s="1"/>
  <c r="V410" i="11" s="1"/>
  <c r="J410" i="11"/>
  <c r="R410" i="11" s="1"/>
  <c r="Z410" i="11" s="1"/>
  <c r="G410" i="11"/>
  <c r="O410" i="11" s="1"/>
  <c r="W410" i="11" s="1"/>
  <c r="K410" i="11"/>
  <c r="H410" i="11"/>
  <c r="P410" i="11" s="1"/>
  <c r="X410" i="11" s="1"/>
  <c r="L410" i="11"/>
  <c r="T410" i="11" s="1"/>
  <c r="E410" i="11"/>
  <c r="M410" i="11" s="1"/>
  <c r="U410" i="11" s="1"/>
  <c r="I410" i="11"/>
  <c r="Q410" i="11" s="1"/>
  <c r="Y410" i="11" s="1"/>
  <c r="AA409" i="11"/>
  <c r="S409" i="11"/>
  <c r="B409" i="11" s="1"/>
  <c r="AF454" i="10" l="1"/>
  <c r="T454" i="10" s="1"/>
  <c r="AA454" i="10" s="1"/>
  <c r="I449" i="12"/>
  <c r="Q449" i="12" s="1"/>
  <c r="Y449" i="12" s="1"/>
  <c r="G449" i="12"/>
  <c r="O449" i="12" s="1"/>
  <c r="W449" i="12" s="1"/>
  <c r="F449" i="12"/>
  <c r="N449" i="12" s="1"/>
  <c r="V449" i="12" s="1"/>
  <c r="J449" i="12"/>
  <c r="R449" i="12" s="1"/>
  <c r="Z449" i="12" s="1"/>
  <c r="E449" i="12"/>
  <c r="M449" i="12" s="1"/>
  <c r="U449" i="12" s="1"/>
  <c r="K449" i="12"/>
  <c r="H449" i="12"/>
  <c r="P449" i="12" s="1"/>
  <c r="X449" i="12" s="1"/>
  <c r="L449" i="12"/>
  <c r="C451" i="12"/>
  <c r="D450" i="12"/>
  <c r="S448" i="12"/>
  <c r="B448" i="12" s="1"/>
  <c r="T448" i="12"/>
  <c r="AA448" i="12" s="1"/>
  <c r="AB456" i="10"/>
  <c r="E456" i="10"/>
  <c r="M456" i="10" s="1"/>
  <c r="U456" i="10" s="1"/>
  <c r="K456" i="10"/>
  <c r="F456" i="10"/>
  <c r="N456" i="10" s="1"/>
  <c r="V456" i="10" s="1"/>
  <c r="J456" i="10"/>
  <c r="R456" i="10" s="1"/>
  <c r="Z456" i="10" s="1"/>
  <c r="G456" i="10"/>
  <c r="O456" i="10" s="1"/>
  <c r="W456" i="10" s="1"/>
  <c r="I456" i="10"/>
  <c r="Q456" i="10" s="1"/>
  <c r="Y456" i="10" s="1"/>
  <c r="H456" i="10"/>
  <c r="P456" i="10" s="1"/>
  <c r="X456" i="10" s="1"/>
  <c r="AD455" i="10"/>
  <c r="AC455" i="10"/>
  <c r="AE455" i="10" s="1"/>
  <c r="L455" i="10" s="1"/>
  <c r="C458" i="10"/>
  <c r="D457" i="10"/>
  <c r="S454" i="10"/>
  <c r="B454" i="10" s="1"/>
  <c r="S410" i="11"/>
  <c r="B410" i="11" s="1"/>
  <c r="AA410" i="11"/>
  <c r="C413" i="11"/>
  <c r="D413" i="11" s="1"/>
  <c r="H411" i="11"/>
  <c r="P411" i="11" s="1"/>
  <c r="X411" i="11" s="1"/>
  <c r="L411" i="11"/>
  <c r="T411" i="11" s="1"/>
  <c r="E411" i="11"/>
  <c r="M411" i="11" s="1"/>
  <c r="U411" i="11" s="1"/>
  <c r="I411" i="11"/>
  <c r="Q411" i="11" s="1"/>
  <c r="Y411" i="11" s="1"/>
  <c r="F411" i="11"/>
  <c r="N411" i="11" s="1"/>
  <c r="V411" i="11" s="1"/>
  <c r="J411" i="11"/>
  <c r="R411" i="11" s="1"/>
  <c r="Z411" i="11" s="1"/>
  <c r="G411" i="11"/>
  <c r="O411" i="11" s="1"/>
  <c r="W411" i="11" s="1"/>
  <c r="K411" i="11"/>
  <c r="T449" i="12" l="1"/>
  <c r="AA449" i="12" s="1"/>
  <c r="S449" i="12"/>
  <c r="B449" i="12" s="1"/>
  <c r="G450" i="12"/>
  <c r="O450" i="12" s="1"/>
  <c r="W450" i="12" s="1"/>
  <c r="E450" i="12"/>
  <c r="M450" i="12" s="1"/>
  <c r="U450" i="12" s="1"/>
  <c r="J450" i="12"/>
  <c r="R450" i="12" s="1"/>
  <c r="Z450" i="12" s="1"/>
  <c r="K450" i="12"/>
  <c r="H450" i="12"/>
  <c r="P450" i="12" s="1"/>
  <c r="X450" i="12" s="1"/>
  <c r="I450" i="12"/>
  <c r="Q450" i="12" s="1"/>
  <c r="Y450" i="12" s="1"/>
  <c r="F450" i="12"/>
  <c r="N450" i="12" s="1"/>
  <c r="V450" i="12" s="1"/>
  <c r="L450" i="12"/>
  <c r="C452" i="12"/>
  <c r="D451" i="12"/>
  <c r="S455" i="10"/>
  <c r="B455" i="10" s="1"/>
  <c r="AB457" i="10"/>
  <c r="K457" i="10"/>
  <c r="E457" i="10"/>
  <c r="M457" i="10" s="1"/>
  <c r="U457" i="10" s="1"/>
  <c r="J457" i="10"/>
  <c r="R457" i="10" s="1"/>
  <c r="Z457" i="10" s="1"/>
  <c r="F457" i="10"/>
  <c r="N457" i="10" s="1"/>
  <c r="V457" i="10" s="1"/>
  <c r="I457" i="10"/>
  <c r="Q457" i="10" s="1"/>
  <c r="Y457" i="10" s="1"/>
  <c r="G457" i="10"/>
  <c r="O457" i="10" s="1"/>
  <c r="W457" i="10" s="1"/>
  <c r="H457" i="10"/>
  <c r="P457" i="10" s="1"/>
  <c r="X457" i="10" s="1"/>
  <c r="C459" i="10"/>
  <c r="D458" i="10"/>
  <c r="AF455" i="10"/>
  <c r="T455" i="10" s="1"/>
  <c r="AA455" i="10" s="1"/>
  <c r="AD456" i="10"/>
  <c r="AC456" i="10"/>
  <c r="AE456" i="10" s="1"/>
  <c r="L456" i="10" s="1"/>
  <c r="C414" i="11"/>
  <c r="D414" i="11" s="1"/>
  <c r="F412" i="11"/>
  <c r="N412" i="11" s="1"/>
  <c r="V412" i="11" s="1"/>
  <c r="J412" i="11"/>
  <c r="R412" i="11" s="1"/>
  <c r="Z412" i="11" s="1"/>
  <c r="G412" i="11"/>
  <c r="O412" i="11" s="1"/>
  <c r="W412" i="11" s="1"/>
  <c r="K412" i="11"/>
  <c r="H412" i="11"/>
  <c r="P412" i="11" s="1"/>
  <c r="X412" i="11" s="1"/>
  <c r="L412" i="11"/>
  <c r="T412" i="11" s="1"/>
  <c r="E412" i="11"/>
  <c r="M412" i="11" s="1"/>
  <c r="U412" i="11" s="1"/>
  <c r="I412" i="11"/>
  <c r="Q412" i="11" s="1"/>
  <c r="Y412" i="11" s="1"/>
  <c r="AA411" i="11"/>
  <c r="S411" i="11"/>
  <c r="B411" i="11" s="1"/>
  <c r="E451" i="12" l="1"/>
  <c r="M451" i="12" s="1"/>
  <c r="U451" i="12" s="1"/>
  <c r="K451" i="12"/>
  <c r="H451" i="12"/>
  <c r="P451" i="12" s="1"/>
  <c r="X451" i="12" s="1"/>
  <c r="F451" i="12"/>
  <c r="N451" i="12" s="1"/>
  <c r="V451" i="12" s="1"/>
  <c r="J451" i="12"/>
  <c r="R451" i="12" s="1"/>
  <c r="Z451" i="12" s="1"/>
  <c r="I451" i="12"/>
  <c r="Q451" i="12" s="1"/>
  <c r="Y451" i="12" s="1"/>
  <c r="G451" i="12"/>
  <c r="O451" i="12" s="1"/>
  <c r="W451" i="12" s="1"/>
  <c r="L451" i="12"/>
  <c r="C453" i="12"/>
  <c r="D452" i="12"/>
  <c r="T450" i="12"/>
  <c r="AA450" i="12" s="1"/>
  <c r="S450" i="12"/>
  <c r="B450" i="12" s="1"/>
  <c r="S456" i="10"/>
  <c r="B456" i="10" s="1"/>
  <c r="AB458" i="10"/>
  <c r="K458" i="10"/>
  <c r="E458" i="10"/>
  <c r="M458" i="10" s="1"/>
  <c r="U458" i="10" s="1"/>
  <c r="F458" i="10"/>
  <c r="N458" i="10" s="1"/>
  <c r="V458" i="10" s="1"/>
  <c r="J458" i="10"/>
  <c r="R458" i="10" s="1"/>
  <c r="Z458" i="10" s="1"/>
  <c r="G458" i="10"/>
  <c r="O458" i="10" s="1"/>
  <c r="W458" i="10" s="1"/>
  <c r="I458" i="10"/>
  <c r="Q458" i="10" s="1"/>
  <c r="Y458" i="10" s="1"/>
  <c r="H458" i="10"/>
  <c r="P458" i="10" s="1"/>
  <c r="X458" i="10" s="1"/>
  <c r="AF456" i="10"/>
  <c r="T456" i="10" s="1"/>
  <c r="AA456" i="10" s="1"/>
  <c r="AC457" i="10"/>
  <c r="AE457" i="10" s="1"/>
  <c r="L457" i="10" s="1"/>
  <c r="AD457" i="10"/>
  <c r="C460" i="10"/>
  <c r="D459" i="10"/>
  <c r="S412" i="11"/>
  <c r="B412" i="11" s="1"/>
  <c r="AA412" i="11"/>
  <c r="C415" i="11"/>
  <c r="D415" i="11" s="1"/>
  <c r="H413" i="11"/>
  <c r="P413" i="11" s="1"/>
  <c r="X413" i="11" s="1"/>
  <c r="L413" i="11"/>
  <c r="T413" i="11" s="1"/>
  <c r="E413" i="11"/>
  <c r="M413" i="11" s="1"/>
  <c r="U413" i="11" s="1"/>
  <c r="I413" i="11"/>
  <c r="Q413" i="11" s="1"/>
  <c r="Y413" i="11" s="1"/>
  <c r="F413" i="11"/>
  <c r="N413" i="11" s="1"/>
  <c r="V413" i="11" s="1"/>
  <c r="J413" i="11"/>
  <c r="R413" i="11" s="1"/>
  <c r="Z413" i="11" s="1"/>
  <c r="G413" i="11"/>
  <c r="O413" i="11" s="1"/>
  <c r="W413" i="11" s="1"/>
  <c r="K413" i="11"/>
  <c r="S451" i="12" l="1"/>
  <c r="B451" i="12" s="1"/>
  <c r="T451" i="12"/>
  <c r="AA451" i="12" s="1"/>
  <c r="K452" i="12"/>
  <c r="I452" i="12"/>
  <c r="Q452" i="12" s="1"/>
  <c r="Y452" i="12" s="1"/>
  <c r="J452" i="12"/>
  <c r="R452" i="12" s="1"/>
  <c r="Z452" i="12" s="1"/>
  <c r="H452" i="12"/>
  <c r="P452" i="12" s="1"/>
  <c r="X452" i="12" s="1"/>
  <c r="G452" i="12"/>
  <c r="O452" i="12" s="1"/>
  <c r="W452" i="12" s="1"/>
  <c r="F452" i="12"/>
  <c r="N452" i="12" s="1"/>
  <c r="V452" i="12" s="1"/>
  <c r="E452" i="12"/>
  <c r="M452" i="12" s="1"/>
  <c r="U452" i="12" s="1"/>
  <c r="L452" i="12"/>
  <c r="C454" i="12"/>
  <c r="D453" i="12"/>
  <c r="C461" i="10"/>
  <c r="D460" i="10"/>
  <c r="S457" i="10"/>
  <c r="B457" i="10" s="1"/>
  <c r="AD458" i="10"/>
  <c r="AC458" i="10"/>
  <c r="AE458" i="10" s="1"/>
  <c r="L458" i="10" s="1"/>
  <c r="AB459" i="10"/>
  <c r="K459" i="10"/>
  <c r="E459" i="10"/>
  <c r="M459" i="10" s="1"/>
  <c r="U459" i="10" s="1"/>
  <c r="F459" i="10"/>
  <c r="N459" i="10" s="1"/>
  <c r="V459" i="10" s="1"/>
  <c r="J459" i="10"/>
  <c r="R459" i="10" s="1"/>
  <c r="Z459" i="10" s="1"/>
  <c r="G459" i="10"/>
  <c r="O459" i="10" s="1"/>
  <c r="W459" i="10" s="1"/>
  <c r="I459" i="10"/>
  <c r="Q459" i="10" s="1"/>
  <c r="Y459" i="10" s="1"/>
  <c r="H459" i="10"/>
  <c r="P459" i="10" s="1"/>
  <c r="X459" i="10" s="1"/>
  <c r="AF457" i="10"/>
  <c r="T457" i="10" s="1"/>
  <c r="AA457" i="10" s="1"/>
  <c r="C416" i="11"/>
  <c r="D416" i="11" s="1"/>
  <c r="F414" i="11"/>
  <c r="N414" i="11" s="1"/>
  <c r="V414" i="11" s="1"/>
  <c r="J414" i="11"/>
  <c r="R414" i="11" s="1"/>
  <c r="Z414" i="11" s="1"/>
  <c r="G414" i="11"/>
  <c r="O414" i="11" s="1"/>
  <c r="W414" i="11" s="1"/>
  <c r="K414" i="11"/>
  <c r="H414" i="11"/>
  <c r="P414" i="11" s="1"/>
  <c r="X414" i="11" s="1"/>
  <c r="L414" i="11"/>
  <c r="T414" i="11" s="1"/>
  <c r="E414" i="11"/>
  <c r="M414" i="11" s="1"/>
  <c r="U414" i="11" s="1"/>
  <c r="I414" i="11"/>
  <c r="Q414" i="11" s="1"/>
  <c r="Y414" i="11" s="1"/>
  <c r="AA413" i="11"/>
  <c r="S413" i="11"/>
  <c r="B413" i="11" s="1"/>
  <c r="I453" i="12" l="1"/>
  <c r="Q453" i="12" s="1"/>
  <c r="Y453" i="12" s="1"/>
  <c r="G453" i="12"/>
  <c r="O453" i="12" s="1"/>
  <c r="W453" i="12" s="1"/>
  <c r="J453" i="12"/>
  <c r="R453" i="12" s="1"/>
  <c r="Z453" i="12" s="1"/>
  <c r="F453" i="12"/>
  <c r="N453" i="12" s="1"/>
  <c r="V453" i="12" s="1"/>
  <c r="K453" i="12"/>
  <c r="H453" i="12"/>
  <c r="P453" i="12" s="1"/>
  <c r="X453" i="12" s="1"/>
  <c r="E453" i="12"/>
  <c r="M453" i="12" s="1"/>
  <c r="U453" i="12" s="1"/>
  <c r="L453" i="12"/>
  <c r="C455" i="12"/>
  <c r="D454" i="12"/>
  <c r="S452" i="12"/>
  <c r="B452" i="12" s="1"/>
  <c r="T452" i="12"/>
  <c r="AA452" i="12" s="1"/>
  <c r="AD459" i="10"/>
  <c r="AC459" i="10"/>
  <c r="AE459" i="10" s="1"/>
  <c r="L459" i="10" s="1"/>
  <c r="AF458" i="10"/>
  <c r="T458" i="10" s="1"/>
  <c r="AA458" i="10" s="1"/>
  <c r="S458" i="10"/>
  <c r="B458" i="10" s="1"/>
  <c r="AB460" i="10"/>
  <c r="E460" i="10"/>
  <c r="M460" i="10" s="1"/>
  <c r="U460" i="10" s="1"/>
  <c r="K460" i="10"/>
  <c r="F460" i="10"/>
  <c r="N460" i="10" s="1"/>
  <c r="V460" i="10" s="1"/>
  <c r="J460" i="10"/>
  <c r="R460" i="10" s="1"/>
  <c r="Z460" i="10" s="1"/>
  <c r="G460" i="10"/>
  <c r="O460" i="10" s="1"/>
  <c r="W460" i="10" s="1"/>
  <c r="I460" i="10"/>
  <c r="Q460" i="10" s="1"/>
  <c r="Y460" i="10" s="1"/>
  <c r="H460" i="10"/>
  <c r="P460" i="10" s="1"/>
  <c r="X460" i="10" s="1"/>
  <c r="C462" i="10"/>
  <c r="D461" i="10"/>
  <c r="S414" i="11"/>
  <c r="B414" i="11" s="1"/>
  <c r="AA414" i="11"/>
  <c r="C417" i="11"/>
  <c r="D417" i="11" s="1"/>
  <c r="H415" i="11"/>
  <c r="P415" i="11" s="1"/>
  <c r="X415" i="11" s="1"/>
  <c r="L415" i="11"/>
  <c r="T415" i="11" s="1"/>
  <c r="E415" i="11"/>
  <c r="M415" i="11" s="1"/>
  <c r="U415" i="11" s="1"/>
  <c r="I415" i="11"/>
  <c r="Q415" i="11" s="1"/>
  <c r="Y415" i="11" s="1"/>
  <c r="F415" i="11"/>
  <c r="N415" i="11" s="1"/>
  <c r="V415" i="11" s="1"/>
  <c r="J415" i="11"/>
  <c r="R415" i="11" s="1"/>
  <c r="Z415" i="11" s="1"/>
  <c r="G415" i="11"/>
  <c r="O415" i="11" s="1"/>
  <c r="W415" i="11" s="1"/>
  <c r="K415" i="11"/>
  <c r="T453" i="12" l="1"/>
  <c r="AA453" i="12" s="1"/>
  <c r="S453" i="12"/>
  <c r="B453" i="12" s="1"/>
  <c r="G454" i="12"/>
  <c r="O454" i="12" s="1"/>
  <c r="W454" i="12" s="1"/>
  <c r="E454" i="12"/>
  <c r="M454" i="12" s="1"/>
  <c r="U454" i="12" s="1"/>
  <c r="H454" i="12"/>
  <c r="P454" i="12" s="1"/>
  <c r="X454" i="12" s="1"/>
  <c r="K454" i="12"/>
  <c r="J454" i="12"/>
  <c r="R454" i="12" s="1"/>
  <c r="Z454" i="12" s="1"/>
  <c r="I454" i="12"/>
  <c r="Q454" i="12" s="1"/>
  <c r="Y454" i="12" s="1"/>
  <c r="F454" i="12"/>
  <c r="N454" i="12" s="1"/>
  <c r="V454" i="12" s="1"/>
  <c r="L454" i="12"/>
  <c r="C456" i="12"/>
  <c r="D455" i="12"/>
  <c r="S459" i="10"/>
  <c r="B459" i="10" s="1"/>
  <c r="AB461" i="10"/>
  <c r="K461" i="10"/>
  <c r="E461" i="10"/>
  <c r="M461" i="10" s="1"/>
  <c r="U461" i="10" s="1"/>
  <c r="F461" i="10"/>
  <c r="N461" i="10" s="1"/>
  <c r="V461" i="10" s="1"/>
  <c r="J461" i="10"/>
  <c r="R461" i="10" s="1"/>
  <c r="Z461" i="10" s="1"/>
  <c r="G461" i="10"/>
  <c r="O461" i="10" s="1"/>
  <c r="W461" i="10" s="1"/>
  <c r="I461" i="10"/>
  <c r="Q461" i="10" s="1"/>
  <c r="Y461" i="10" s="1"/>
  <c r="H461" i="10"/>
  <c r="P461" i="10" s="1"/>
  <c r="X461" i="10" s="1"/>
  <c r="C463" i="10"/>
  <c r="D462" i="10"/>
  <c r="AD460" i="10"/>
  <c r="AC460" i="10"/>
  <c r="AE460" i="10" s="1"/>
  <c r="L460" i="10" s="1"/>
  <c r="AF459" i="10"/>
  <c r="T459" i="10" s="1"/>
  <c r="AA459" i="10" s="1"/>
  <c r="C418" i="11"/>
  <c r="D418" i="11" s="1"/>
  <c r="F416" i="11"/>
  <c r="N416" i="11" s="1"/>
  <c r="V416" i="11" s="1"/>
  <c r="J416" i="11"/>
  <c r="R416" i="11" s="1"/>
  <c r="Z416" i="11" s="1"/>
  <c r="G416" i="11"/>
  <c r="O416" i="11" s="1"/>
  <c r="W416" i="11" s="1"/>
  <c r="K416" i="11"/>
  <c r="H416" i="11"/>
  <c r="P416" i="11" s="1"/>
  <c r="X416" i="11" s="1"/>
  <c r="L416" i="11"/>
  <c r="T416" i="11" s="1"/>
  <c r="E416" i="11"/>
  <c r="M416" i="11" s="1"/>
  <c r="U416" i="11" s="1"/>
  <c r="I416" i="11"/>
  <c r="Q416" i="11" s="1"/>
  <c r="Y416" i="11" s="1"/>
  <c r="AA415" i="11"/>
  <c r="S415" i="11"/>
  <c r="B415" i="11" s="1"/>
  <c r="AF460" i="10" l="1"/>
  <c r="C457" i="12"/>
  <c r="D456" i="12"/>
  <c r="T454" i="12"/>
  <c r="AA454" i="12" s="1"/>
  <c r="S454" i="12"/>
  <c r="B454" i="12" s="1"/>
  <c r="E455" i="12"/>
  <c r="M455" i="12" s="1"/>
  <c r="U455" i="12" s="1"/>
  <c r="K455" i="12"/>
  <c r="J455" i="12"/>
  <c r="R455" i="12" s="1"/>
  <c r="Z455" i="12" s="1"/>
  <c r="H455" i="12"/>
  <c r="P455" i="12" s="1"/>
  <c r="X455" i="12" s="1"/>
  <c r="I455" i="12"/>
  <c r="Q455" i="12" s="1"/>
  <c r="Y455" i="12" s="1"/>
  <c r="F455" i="12"/>
  <c r="N455" i="12" s="1"/>
  <c r="V455" i="12" s="1"/>
  <c r="G455" i="12"/>
  <c r="O455" i="12" s="1"/>
  <c r="W455" i="12" s="1"/>
  <c r="L455" i="12"/>
  <c r="AB462" i="10"/>
  <c r="K462" i="10"/>
  <c r="E462" i="10"/>
  <c r="M462" i="10" s="1"/>
  <c r="U462" i="10" s="1"/>
  <c r="F462" i="10"/>
  <c r="N462" i="10" s="1"/>
  <c r="V462" i="10" s="1"/>
  <c r="J462" i="10"/>
  <c r="R462" i="10" s="1"/>
  <c r="Z462" i="10" s="1"/>
  <c r="G462" i="10"/>
  <c r="O462" i="10" s="1"/>
  <c r="W462" i="10" s="1"/>
  <c r="I462" i="10"/>
  <c r="Q462" i="10" s="1"/>
  <c r="Y462" i="10" s="1"/>
  <c r="H462" i="10"/>
  <c r="P462" i="10" s="1"/>
  <c r="X462" i="10" s="1"/>
  <c r="S460" i="10"/>
  <c r="B460" i="10" s="1"/>
  <c r="T460" i="10"/>
  <c r="AA460" i="10" s="1"/>
  <c r="C464" i="10"/>
  <c r="D463" i="10"/>
  <c r="AD461" i="10"/>
  <c r="AC461" i="10"/>
  <c r="AE461" i="10" s="1"/>
  <c r="L461" i="10" s="1"/>
  <c r="S416" i="11"/>
  <c r="B416" i="11" s="1"/>
  <c r="AA416" i="11"/>
  <c r="C419" i="11"/>
  <c r="D419" i="11" s="1"/>
  <c r="H417" i="11"/>
  <c r="P417" i="11" s="1"/>
  <c r="X417" i="11" s="1"/>
  <c r="L417" i="11"/>
  <c r="T417" i="11" s="1"/>
  <c r="E417" i="11"/>
  <c r="M417" i="11" s="1"/>
  <c r="U417" i="11" s="1"/>
  <c r="I417" i="11"/>
  <c r="Q417" i="11" s="1"/>
  <c r="Y417" i="11" s="1"/>
  <c r="F417" i="11"/>
  <c r="N417" i="11" s="1"/>
  <c r="V417" i="11" s="1"/>
  <c r="J417" i="11"/>
  <c r="R417" i="11" s="1"/>
  <c r="Z417" i="11" s="1"/>
  <c r="G417" i="11"/>
  <c r="O417" i="11" s="1"/>
  <c r="W417" i="11" s="1"/>
  <c r="K417" i="11"/>
  <c r="S455" i="12" l="1"/>
  <c r="B455" i="12" s="1"/>
  <c r="T455" i="12"/>
  <c r="AA455" i="12" s="1"/>
  <c r="K456" i="12"/>
  <c r="I456" i="12"/>
  <c r="Q456" i="12" s="1"/>
  <c r="Y456" i="12" s="1"/>
  <c r="F456" i="12"/>
  <c r="N456" i="12" s="1"/>
  <c r="V456" i="12" s="1"/>
  <c r="H456" i="12"/>
  <c r="P456" i="12" s="1"/>
  <c r="X456" i="12" s="1"/>
  <c r="G456" i="12"/>
  <c r="O456" i="12" s="1"/>
  <c r="W456" i="12" s="1"/>
  <c r="E456" i="12"/>
  <c r="M456" i="12" s="1"/>
  <c r="U456" i="12" s="1"/>
  <c r="J456" i="12"/>
  <c r="R456" i="12" s="1"/>
  <c r="Z456" i="12" s="1"/>
  <c r="L456" i="12"/>
  <c r="C458" i="12"/>
  <c r="D457" i="12"/>
  <c r="S461" i="10"/>
  <c r="B461" i="10" s="1"/>
  <c r="AF461" i="10"/>
  <c r="T461" i="10" s="1"/>
  <c r="AA461" i="10" s="1"/>
  <c r="C465" i="10"/>
  <c r="D464" i="10"/>
  <c r="AB463" i="10"/>
  <c r="E463" i="10"/>
  <c r="M463" i="10" s="1"/>
  <c r="U463" i="10" s="1"/>
  <c r="K463" i="10"/>
  <c r="J463" i="10"/>
  <c r="R463" i="10" s="1"/>
  <c r="Z463" i="10" s="1"/>
  <c r="F463" i="10"/>
  <c r="N463" i="10" s="1"/>
  <c r="V463" i="10" s="1"/>
  <c r="G463" i="10"/>
  <c r="O463" i="10" s="1"/>
  <c r="W463" i="10" s="1"/>
  <c r="I463" i="10"/>
  <c r="Q463" i="10" s="1"/>
  <c r="Y463" i="10" s="1"/>
  <c r="H463" i="10"/>
  <c r="P463" i="10" s="1"/>
  <c r="X463" i="10" s="1"/>
  <c r="AC462" i="10"/>
  <c r="AE462" i="10" s="1"/>
  <c r="L462" i="10" s="1"/>
  <c r="AD462" i="10"/>
  <c r="C420" i="11"/>
  <c r="D420" i="11" s="1"/>
  <c r="F418" i="11"/>
  <c r="N418" i="11" s="1"/>
  <c r="V418" i="11" s="1"/>
  <c r="J418" i="11"/>
  <c r="R418" i="11" s="1"/>
  <c r="Z418" i="11" s="1"/>
  <c r="G418" i="11"/>
  <c r="O418" i="11" s="1"/>
  <c r="W418" i="11" s="1"/>
  <c r="K418" i="11"/>
  <c r="H418" i="11"/>
  <c r="P418" i="11" s="1"/>
  <c r="X418" i="11" s="1"/>
  <c r="L418" i="11"/>
  <c r="T418" i="11" s="1"/>
  <c r="E418" i="11"/>
  <c r="M418" i="11" s="1"/>
  <c r="U418" i="11" s="1"/>
  <c r="I418" i="11"/>
  <c r="Q418" i="11" s="1"/>
  <c r="Y418" i="11" s="1"/>
  <c r="AA417" i="11"/>
  <c r="S417" i="11"/>
  <c r="B417" i="11" s="1"/>
  <c r="AF462" i="10" l="1"/>
  <c r="T462" i="10" s="1"/>
  <c r="AA462" i="10" s="1"/>
  <c r="I457" i="12"/>
  <c r="Q457" i="12" s="1"/>
  <c r="Y457" i="12" s="1"/>
  <c r="G457" i="12"/>
  <c r="O457" i="12" s="1"/>
  <c r="W457" i="12" s="1"/>
  <c r="F457" i="12"/>
  <c r="N457" i="12" s="1"/>
  <c r="V457" i="12" s="1"/>
  <c r="J457" i="12"/>
  <c r="R457" i="12" s="1"/>
  <c r="Z457" i="12" s="1"/>
  <c r="K457" i="12"/>
  <c r="H457" i="12"/>
  <c r="P457" i="12" s="1"/>
  <c r="X457" i="12" s="1"/>
  <c r="E457" i="12"/>
  <c r="M457" i="12" s="1"/>
  <c r="U457" i="12" s="1"/>
  <c r="L457" i="12"/>
  <c r="C459" i="12"/>
  <c r="D458" i="12"/>
  <c r="S456" i="12"/>
  <c r="B456" i="12" s="1"/>
  <c r="T456" i="12"/>
  <c r="AA456" i="12" s="1"/>
  <c r="AD463" i="10"/>
  <c r="AC463" i="10"/>
  <c r="AE463" i="10" s="1"/>
  <c r="L463" i="10" s="1"/>
  <c r="AB464" i="10"/>
  <c r="K464" i="10"/>
  <c r="E464" i="10"/>
  <c r="M464" i="10" s="1"/>
  <c r="U464" i="10" s="1"/>
  <c r="J464" i="10"/>
  <c r="R464" i="10" s="1"/>
  <c r="Z464" i="10" s="1"/>
  <c r="F464" i="10"/>
  <c r="N464" i="10" s="1"/>
  <c r="V464" i="10" s="1"/>
  <c r="I464" i="10"/>
  <c r="Q464" i="10" s="1"/>
  <c r="Y464" i="10" s="1"/>
  <c r="G464" i="10"/>
  <c r="O464" i="10" s="1"/>
  <c r="W464" i="10" s="1"/>
  <c r="H464" i="10"/>
  <c r="P464" i="10" s="1"/>
  <c r="X464" i="10" s="1"/>
  <c r="C466" i="10"/>
  <c r="D465" i="10"/>
  <c r="S462" i="10"/>
  <c r="B462" i="10" s="1"/>
  <c r="S418" i="11"/>
  <c r="B418" i="11" s="1"/>
  <c r="AA418" i="11"/>
  <c r="C421" i="11"/>
  <c r="D421" i="11" s="1"/>
  <c r="H419" i="11"/>
  <c r="P419" i="11" s="1"/>
  <c r="X419" i="11" s="1"/>
  <c r="L419" i="11"/>
  <c r="T419" i="11" s="1"/>
  <c r="E419" i="11"/>
  <c r="M419" i="11" s="1"/>
  <c r="U419" i="11" s="1"/>
  <c r="I419" i="11"/>
  <c r="Q419" i="11" s="1"/>
  <c r="Y419" i="11" s="1"/>
  <c r="F419" i="11"/>
  <c r="N419" i="11" s="1"/>
  <c r="V419" i="11" s="1"/>
  <c r="J419" i="11"/>
  <c r="R419" i="11" s="1"/>
  <c r="Z419" i="11" s="1"/>
  <c r="G419" i="11"/>
  <c r="O419" i="11" s="1"/>
  <c r="W419" i="11" s="1"/>
  <c r="K419" i="11"/>
  <c r="T457" i="12" l="1"/>
  <c r="AA457" i="12" s="1"/>
  <c r="S457" i="12"/>
  <c r="B457" i="12" s="1"/>
  <c r="G458" i="12"/>
  <c r="O458" i="12" s="1"/>
  <c r="W458" i="12" s="1"/>
  <c r="E458" i="12"/>
  <c r="M458" i="12" s="1"/>
  <c r="U458" i="12" s="1"/>
  <c r="H458" i="12"/>
  <c r="P458" i="12" s="1"/>
  <c r="X458" i="12" s="1"/>
  <c r="I458" i="12"/>
  <c r="Q458" i="12" s="1"/>
  <c r="Y458" i="12" s="1"/>
  <c r="K458" i="12"/>
  <c r="J458" i="12"/>
  <c r="R458" i="12" s="1"/>
  <c r="Z458" i="12" s="1"/>
  <c r="F458" i="12"/>
  <c r="N458" i="12" s="1"/>
  <c r="V458" i="12" s="1"/>
  <c r="L458" i="12"/>
  <c r="C460" i="12"/>
  <c r="D459" i="12"/>
  <c r="AD464" i="10"/>
  <c r="AC464" i="10"/>
  <c r="AE464" i="10" s="1"/>
  <c r="L464" i="10" s="1"/>
  <c r="S463" i="10"/>
  <c r="B463" i="10" s="1"/>
  <c r="AB465" i="10"/>
  <c r="E465" i="10"/>
  <c r="M465" i="10" s="1"/>
  <c r="U465" i="10" s="1"/>
  <c r="K465" i="10"/>
  <c r="F465" i="10"/>
  <c r="N465" i="10" s="1"/>
  <c r="V465" i="10" s="1"/>
  <c r="J465" i="10"/>
  <c r="R465" i="10" s="1"/>
  <c r="Z465" i="10" s="1"/>
  <c r="I465" i="10"/>
  <c r="Q465" i="10" s="1"/>
  <c r="Y465" i="10" s="1"/>
  <c r="G465" i="10"/>
  <c r="O465" i="10" s="1"/>
  <c r="W465" i="10" s="1"/>
  <c r="H465" i="10"/>
  <c r="P465" i="10" s="1"/>
  <c r="X465" i="10" s="1"/>
  <c r="C467" i="10"/>
  <c r="D466" i="10"/>
  <c r="AF463" i="10"/>
  <c r="T463" i="10" s="1"/>
  <c r="AA463" i="10" s="1"/>
  <c r="C422" i="11"/>
  <c r="D422" i="11" s="1"/>
  <c r="F420" i="11"/>
  <c r="N420" i="11" s="1"/>
  <c r="V420" i="11" s="1"/>
  <c r="J420" i="11"/>
  <c r="R420" i="11" s="1"/>
  <c r="Z420" i="11" s="1"/>
  <c r="G420" i="11"/>
  <c r="O420" i="11" s="1"/>
  <c r="W420" i="11" s="1"/>
  <c r="K420" i="11"/>
  <c r="H420" i="11"/>
  <c r="P420" i="11" s="1"/>
  <c r="X420" i="11" s="1"/>
  <c r="L420" i="11"/>
  <c r="T420" i="11" s="1"/>
  <c r="E420" i="11"/>
  <c r="M420" i="11" s="1"/>
  <c r="U420" i="11" s="1"/>
  <c r="I420" i="11"/>
  <c r="Q420" i="11" s="1"/>
  <c r="Y420" i="11" s="1"/>
  <c r="AA419" i="11"/>
  <c r="S419" i="11"/>
  <c r="B419" i="11" s="1"/>
  <c r="C461" i="12" l="1"/>
  <c r="D460" i="12"/>
  <c r="E459" i="12"/>
  <c r="M459" i="12" s="1"/>
  <c r="U459" i="12" s="1"/>
  <c r="K459" i="12"/>
  <c r="H459" i="12"/>
  <c r="P459" i="12" s="1"/>
  <c r="X459" i="12" s="1"/>
  <c r="J459" i="12"/>
  <c r="R459" i="12" s="1"/>
  <c r="Z459" i="12" s="1"/>
  <c r="I459" i="12"/>
  <c r="Q459" i="12" s="1"/>
  <c r="Y459" i="12" s="1"/>
  <c r="G459" i="12"/>
  <c r="O459" i="12" s="1"/>
  <c r="W459" i="12" s="1"/>
  <c r="F459" i="12"/>
  <c r="N459" i="12" s="1"/>
  <c r="V459" i="12" s="1"/>
  <c r="L459" i="12"/>
  <c r="T458" i="12"/>
  <c r="AA458" i="12" s="1"/>
  <c r="S458" i="12"/>
  <c r="B458" i="12" s="1"/>
  <c r="C468" i="10"/>
  <c r="D467" i="10"/>
  <c r="AD465" i="10"/>
  <c r="AC465" i="10"/>
  <c r="AE465" i="10" s="1"/>
  <c r="L465" i="10" s="1"/>
  <c r="AB466" i="10"/>
  <c r="K466" i="10"/>
  <c r="E466" i="10"/>
  <c r="M466" i="10" s="1"/>
  <c r="U466" i="10" s="1"/>
  <c r="J466" i="10"/>
  <c r="R466" i="10" s="1"/>
  <c r="Z466" i="10" s="1"/>
  <c r="F466" i="10"/>
  <c r="N466" i="10" s="1"/>
  <c r="V466" i="10" s="1"/>
  <c r="G466" i="10"/>
  <c r="O466" i="10" s="1"/>
  <c r="W466" i="10" s="1"/>
  <c r="I466" i="10"/>
  <c r="Q466" i="10" s="1"/>
  <c r="Y466" i="10" s="1"/>
  <c r="H466" i="10"/>
  <c r="P466" i="10" s="1"/>
  <c r="X466" i="10" s="1"/>
  <c r="S464" i="10"/>
  <c r="B464" i="10" s="1"/>
  <c r="AF464" i="10"/>
  <c r="T464" i="10" s="1"/>
  <c r="AA464" i="10" s="1"/>
  <c r="S420" i="11"/>
  <c r="B420" i="11" s="1"/>
  <c r="AA420" i="11"/>
  <c r="C423" i="11"/>
  <c r="D423" i="11" s="1"/>
  <c r="H421" i="11"/>
  <c r="P421" i="11" s="1"/>
  <c r="X421" i="11" s="1"/>
  <c r="L421" i="11"/>
  <c r="T421" i="11" s="1"/>
  <c r="E421" i="11"/>
  <c r="M421" i="11" s="1"/>
  <c r="U421" i="11" s="1"/>
  <c r="I421" i="11"/>
  <c r="Q421" i="11" s="1"/>
  <c r="Y421" i="11" s="1"/>
  <c r="F421" i="11"/>
  <c r="N421" i="11" s="1"/>
  <c r="V421" i="11" s="1"/>
  <c r="J421" i="11"/>
  <c r="R421" i="11" s="1"/>
  <c r="Z421" i="11" s="1"/>
  <c r="G421" i="11"/>
  <c r="O421" i="11" s="1"/>
  <c r="W421" i="11" s="1"/>
  <c r="K421" i="11"/>
  <c r="S459" i="12" l="1"/>
  <c r="B459" i="12" s="1"/>
  <c r="T459" i="12"/>
  <c r="AA459" i="12" s="1"/>
  <c r="K460" i="12"/>
  <c r="I460" i="12"/>
  <c r="Q460" i="12" s="1"/>
  <c r="Y460" i="12" s="1"/>
  <c r="H460" i="12"/>
  <c r="P460" i="12" s="1"/>
  <c r="X460" i="12" s="1"/>
  <c r="F460" i="12"/>
  <c r="N460" i="12" s="1"/>
  <c r="V460" i="12" s="1"/>
  <c r="G460" i="12"/>
  <c r="O460" i="12" s="1"/>
  <c r="W460" i="12" s="1"/>
  <c r="J460" i="12"/>
  <c r="R460" i="12" s="1"/>
  <c r="Z460" i="12" s="1"/>
  <c r="E460" i="12"/>
  <c r="M460" i="12" s="1"/>
  <c r="U460" i="12" s="1"/>
  <c r="L460" i="12"/>
  <c r="C462" i="12"/>
  <c r="D461" i="12"/>
  <c r="AC466" i="10"/>
  <c r="AE466" i="10" s="1"/>
  <c r="L466" i="10" s="1"/>
  <c r="AD466" i="10"/>
  <c r="S465" i="10"/>
  <c r="B465" i="10" s="1"/>
  <c r="AF465" i="10"/>
  <c r="T465" i="10" s="1"/>
  <c r="AA465" i="10" s="1"/>
  <c r="AB467" i="10"/>
  <c r="K467" i="10"/>
  <c r="E467" i="10"/>
  <c r="M467" i="10" s="1"/>
  <c r="U467" i="10" s="1"/>
  <c r="J467" i="10"/>
  <c r="R467" i="10" s="1"/>
  <c r="Z467" i="10" s="1"/>
  <c r="F467" i="10"/>
  <c r="N467" i="10" s="1"/>
  <c r="V467" i="10" s="1"/>
  <c r="G467" i="10"/>
  <c r="O467" i="10" s="1"/>
  <c r="W467" i="10" s="1"/>
  <c r="I467" i="10"/>
  <c r="Q467" i="10" s="1"/>
  <c r="Y467" i="10" s="1"/>
  <c r="H467" i="10"/>
  <c r="P467" i="10" s="1"/>
  <c r="X467" i="10" s="1"/>
  <c r="C469" i="10"/>
  <c r="D468" i="10"/>
  <c r="C424" i="11"/>
  <c r="D424" i="11" s="1"/>
  <c r="F422" i="11"/>
  <c r="N422" i="11" s="1"/>
  <c r="V422" i="11" s="1"/>
  <c r="J422" i="11"/>
  <c r="R422" i="11" s="1"/>
  <c r="Z422" i="11" s="1"/>
  <c r="G422" i="11"/>
  <c r="O422" i="11" s="1"/>
  <c r="W422" i="11" s="1"/>
  <c r="K422" i="11"/>
  <c r="H422" i="11"/>
  <c r="P422" i="11" s="1"/>
  <c r="X422" i="11" s="1"/>
  <c r="L422" i="11"/>
  <c r="T422" i="11" s="1"/>
  <c r="E422" i="11"/>
  <c r="M422" i="11" s="1"/>
  <c r="U422" i="11" s="1"/>
  <c r="I422" i="11"/>
  <c r="Q422" i="11" s="1"/>
  <c r="Y422" i="11" s="1"/>
  <c r="AA421" i="11"/>
  <c r="S421" i="11"/>
  <c r="B421" i="11" s="1"/>
  <c r="AF466" i="10" l="1"/>
  <c r="T466" i="10" s="1"/>
  <c r="AA466" i="10" s="1"/>
  <c r="I461" i="12"/>
  <c r="Q461" i="12" s="1"/>
  <c r="Y461" i="12" s="1"/>
  <c r="G461" i="12"/>
  <c r="O461" i="12" s="1"/>
  <c r="W461" i="12" s="1"/>
  <c r="J461" i="12"/>
  <c r="R461" i="12" s="1"/>
  <c r="Z461" i="12" s="1"/>
  <c r="K461" i="12"/>
  <c r="H461" i="12"/>
  <c r="P461" i="12" s="1"/>
  <c r="X461" i="12" s="1"/>
  <c r="F461" i="12"/>
  <c r="N461" i="12" s="1"/>
  <c r="V461" i="12" s="1"/>
  <c r="E461" i="12"/>
  <c r="M461" i="12" s="1"/>
  <c r="U461" i="12" s="1"/>
  <c r="L461" i="12"/>
  <c r="C463" i="12"/>
  <c r="D462" i="12"/>
  <c r="S460" i="12"/>
  <c r="B460" i="12" s="1"/>
  <c r="T460" i="12"/>
  <c r="AA460" i="12" s="1"/>
  <c r="C470" i="10"/>
  <c r="D469" i="10"/>
  <c r="AC467" i="10"/>
  <c r="AE467" i="10" s="1"/>
  <c r="L467" i="10" s="1"/>
  <c r="AD467" i="10"/>
  <c r="AB468" i="10"/>
  <c r="E468" i="10"/>
  <c r="M468" i="10" s="1"/>
  <c r="U468" i="10" s="1"/>
  <c r="K468" i="10"/>
  <c r="F468" i="10"/>
  <c r="N468" i="10" s="1"/>
  <c r="V468" i="10" s="1"/>
  <c r="J468" i="10"/>
  <c r="R468" i="10" s="1"/>
  <c r="Z468" i="10" s="1"/>
  <c r="I468" i="10"/>
  <c r="Q468" i="10" s="1"/>
  <c r="Y468" i="10" s="1"/>
  <c r="G468" i="10"/>
  <c r="O468" i="10" s="1"/>
  <c r="W468" i="10" s="1"/>
  <c r="H468" i="10"/>
  <c r="P468" i="10" s="1"/>
  <c r="X468" i="10" s="1"/>
  <c r="S466" i="10"/>
  <c r="B466" i="10" s="1"/>
  <c r="S422" i="11"/>
  <c r="B422" i="11" s="1"/>
  <c r="AA422" i="11"/>
  <c r="C425" i="11"/>
  <c r="D425" i="11" s="1"/>
  <c r="H423" i="11"/>
  <c r="P423" i="11" s="1"/>
  <c r="X423" i="11" s="1"/>
  <c r="L423" i="11"/>
  <c r="T423" i="11" s="1"/>
  <c r="E423" i="11"/>
  <c r="M423" i="11" s="1"/>
  <c r="U423" i="11" s="1"/>
  <c r="I423" i="11"/>
  <c r="Q423" i="11" s="1"/>
  <c r="Y423" i="11" s="1"/>
  <c r="F423" i="11"/>
  <c r="N423" i="11" s="1"/>
  <c r="V423" i="11" s="1"/>
  <c r="J423" i="11"/>
  <c r="R423" i="11" s="1"/>
  <c r="Z423" i="11" s="1"/>
  <c r="G423" i="11"/>
  <c r="O423" i="11" s="1"/>
  <c r="W423" i="11" s="1"/>
  <c r="K423" i="11"/>
  <c r="AF467" i="10" l="1"/>
  <c r="T467" i="10" s="1"/>
  <c r="AA467" i="10" s="1"/>
  <c r="T461" i="12"/>
  <c r="AA461" i="12" s="1"/>
  <c r="S461" i="12"/>
  <c r="B461" i="12" s="1"/>
  <c r="G462" i="12"/>
  <c r="O462" i="12" s="1"/>
  <c r="W462" i="12" s="1"/>
  <c r="E462" i="12"/>
  <c r="M462" i="12" s="1"/>
  <c r="U462" i="12" s="1"/>
  <c r="J462" i="12"/>
  <c r="R462" i="12" s="1"/>
  <c r="Z462" i="12" s="1"/>
  <c r="H462" i="12"/>
  <c r="P462" i="12" s="1"/>
  <c r="X462" i="12" s="1"/>
  <c r="F462" i="12"/>
  <c r="N462" i="12" s="1"/>
  <c r="V462" i="12" s="1"/>
  <c r="I462" i="12"/>
  <c r="Q462" i="12" s="1"/>
  <c r="Y462" i="12" s="1"/>
  <c r="K462" i="12"/>
  <c r="L462" i="12"/>
  <c r="C464" i="12"/>
  <c r="D463" i="12"/>
  <c r="AD468" i="10"/>
  <c r="AC468" i="10"/>
  <c r="AE468" i="10" s="1"/>
  <c r="L468" i="10" s="1"/>
  <c r="S467" i="10"/>
  <c r="B467" i="10" s="1"/>
  <c r="AB469" i="10"/>
  <c r="K469" i="10"/>
  <c r="E469" i="10"/>
  <c r="M469" i="10" s="1"/>
  <c r="U469" i="10" s="1"/>
  <c r="J469" i="10"/>
  <c r="R469" i="10" s="1"/>
  <c r="Z469" i="10" s="1"/>
  <c r="F469" i="10"/>
  <c r="N469" i="10" s="1"/>
  <c r="V469" i="10" s="1"/>
  <c r="I469" i="10"/>
  <c r="Q469" i="10" s="1"/>
  <c r="Y469" i="10" s="1"/>
  <c r="G469" i="10"/>
  <c r="O469" i="10" s="1"/>
  <c r="W469" i="10" s="1"/>
  <c r="H469" i="10"/>
  <c r="P469" i="10" s="1"/>
  <c r="X469" i="10" s="1"/>
  <c r="C471" i="10"/>
  <c r="D470" i="10"/>
  <c r="C426" i="11"/>
  <c r="D426" i="11" s="1"/>
  <c r="F424" i="11"/>
  <c r="N424" i="11" s="1"/>
  <c r="V424" i="11" s="1"/>
  <c r="J424" i="11"/>
  <c r="R424" i="11" s="1"/>
  <c r="Z424" i="11" s="1"/>
  <c r="G424" i="11"/>
  <c r="O424" i="11" s="1"/>
  <c r="W424" i="11" s="1"/>
  <c r="K424" i="11"/>
  <c r="H424" i="11"/>
  <c r="P424" i="11" s="1"/>
  <c r="X424" i="11" s="1"/>
  <c r="L424" i="11"/>
  <c r="T424" i="11" s="1"/>
  <c r="E424" i="11"/>
  <c r="M424" i="11" s="1"/>
  <c r="U424" i="11" s="1"/>
  <c r="I424" i="11"/>
  <c r="Q424" i="11" s="1"/>
  <c r="Y424" i="11" s="1"/>
  <c r="AA423" i="11"/>
  <c r="S423" i="11"/>
  <c r="B423" i="11" s="1"/>
  <c r="E463" i="12" l="1"/>
  <c r="M463" i="12" s="1"/>
  <c r="U463" i="12" s="1"/>
  <c r="K463" i="12"/>
  <c r="J463" i="12"/>
  <c r="R463" i="12" s="1"/>
  <c r="Z463" i="12" s="1"/>
  <c r="F463" i="12"/>
  <c r="N463" i="12" s="1"/>
  <c r="V463" i="12" s="1"/>
  <c r="I463" i="12"/>
  <c r="Q463" i="12" s="1"/>
  <c r="Y463" i="12" s="1"/>
  <c r="H463" i="12"/>
  <c r="P463" i="12" s="1"/>
  <c r="X463" i="12" s="1"/>
  <c r="G463" i="12"/>
  <c r="O463" i="12" s="1"/>
  <c r="W463" i="12" s="1"/>
  <c r="L463" i="12"/>
  <c r="T462" i="12"/>
  <c r="AA462" i="12" s="1"/>
  <c r="S462" i="12"/>
  <c r="B462" i="12" s="1"/>
  <c r="C465" i="12"/>
  <c r="D464" i="12"/>
  <c r="AB470" i="10"/>
  <c r="E470" i="10"/>
  <c r="M470" i="10" s="1"/>
  <c r="U470" i="10" s="1"/>
  <c r="K470" i="10"/>
  <c r="J470" i="10"/>
  <c r="R470" i="10" s="1"/>
  <c r="Z470" i="10" s="1"/>
  <c r="F470" i="10"/>
  <c r="N470" i="10" s="1"/>
  <c r="V470" i="10" s="1"/>
  <c r="I470" i="10"/>
  <c r="Q470" i="10" s="1"/>
  <c r="Y470" i="10" s="1"/>
  <c r="G470" i="10"/>
  <c r="O470" i="10" s="1"/>
  <c r="W470" i="10" s="1"/>
  <c r="H470" i="10"/>
  <c r="P470" i="10" s="1"/>
  <c r="X470" i="10" s="1"/>
  <c r="C472" i="10"/>
  <c r="D471" i="10"/>
  <c r="AD469" i="10"/>
  <c r="AC469" i="10"/>
  <c r="AE469" i="10" s="1"/>
  <c r="L469" i="10" s="1"/>
  <c r="S468" i="10"/>
  <c r="B468" i="10" s="1"/>
  <c r="AF468" i="10"/>
  <c r="T468" i="10" s="1"/>
  <c r="AA468" i="10" s="1"/>
  <c r="S424" i="11"/>
  <c r="B424" i="11" s="1"/>
  <c r="AA424" i="11"/>
  <c r="C427" i="11"/>
  <c r="D427" i="11" s="1"/>
  <c r="H425" i="11"/>
  <c r="P425" i="11" s="1"/>
  <c r="X425" i="11" s="1"/>
  <c r="L425" i="11"/>
  <c r="T425" i="11" s="1"/>
  <c r="E425" i="11"/>
  <c r="M425" i="11" s="1"/>
  <c r="U425" i="11" s="1"/>
  <c r="I425" i="11"/>
  <c r="Q425" i="11" s="1"/>
  <c r="Y425" i="11" s="1"/>
  <c r="F425" i="11"/>
  <c r="N425" i="11" s="1"/>
  <c r="V425" i="11" s="1"/>
  <c r="J425" i="11"/>
  <c r="R425" i="11" s="1"/>
  <c r="Z425" i="11" s="1"/>
  <c r="G425" i="11"/>
  <c r="O425" i="11" s="1"/>
  <c r="W425" i="11" s="1"/>
  <c r="K425" i="11"/>
  <c r="C466" i="12" l="1"/>
  <c r="D465" i="12"/>
  <c r="K464" i="12"/>
  <c r="I464" i="12"/>
  <c r="Q464" i="12" s="1"/>
  <c r="Y464" i="12" s="1"/>
  <c r="F464" i="12"/>
  <c r="N464" i="12" s="1"/>
  <c r="V464" i="12" s="1"/>
  <c r="H464" i="12"/>
  <c r="P464" i="12" s="1"/>
  <c r="X464" i="12" s="1"/>
  <c r="E464" i="12"/>
  <c r="M464" i="12" s="1"/>
  <c r="U464" i="12" s="1"/>
  <c r="J464" i="12"/>
  <c r="R464" i="12" s="1"/>
  <c r="Z464" i="12" s="1"/>
  <c r="G464" i="12"/>
  <c r="O464" i="12" s="1"/>
  <c r="W464" i="12" s="1"/>
  <c r="L464" i="12"/>
  <c r="S463" i="12"/>
  <c r="B463" i="12" s="1"/>
  <c r="T463" i="12"/>
  <c r="AA463" i="12" s="1"/>
  <c r="S469" i="10"/>
  <c r="B469" i="10" s="1"/>
  <c r="AB471" i="10"/>
  <c r="E471" i="10"/>
  <c r="M471" i="10" s="1"/>
  <c r="U471" i="10" s="1"/>
  <c r="K471" i="10"/>
  <c r="J471" i="10"/>
  <c r="R471" i="10" s="1"/>
  <c r="Z471" i="10" s="1"/>
  <c r="F471" i="10"/>
  <c r="N471" i="10" s="1"/>
  <c r="V471" i="10" s="1"/>
  <c r="G471" i="10"/>
  <c r="O471" i="10" s="1"/>
  <c r="W471" i="10" s="1"/>
  <c r="I471" i="10"/>
  <c r="Q471" i="10" s="1"/>
  <c r="Y471" i="10" s="1"/>
  <c r="H471" i="10"/>
  <c r="P471" i="10" s="1"/>
  <c r="X471" i="10" s="1"/>
  <c r="AF469" i="10"/>
  <c r="T469" i="10" s="1"/>
  <c r="AA469" i="10" s="1"/>
  <c r="C473" i="10"/>
  <c r="D472" i="10"/>
  <c r="AC470" i="10"/>
  <c r="AE470" i="10" s="1"/>
  <c r="L470" i="10" s="1"/>
  <c r="AD470" i="10"/>
  <c r="C428" i="11"/>
  <c r="D428" i="11" s="1"/>
  <c r="F426" i="11"/>
  <c r="N426" i="11" s="1"/>
  <c r="V426" i="11" s="1"/>
  <c r="J426" i="11"/>
  <c r="R426" i="11" s="1"/>
  <c r="Z426" i="11" s="1"/>
  <c r="G426" i="11"/>
  <c r="O426" i="11" s="1"/>
  <c r="W426" i="11" s="1"/>
  <c r="K426" i="11"/>
  <c r="H426" i="11"/>
  <c r="P426" i="11" s="1"/>
  <c r="X426" i="11" s="1"/>
  <c r="L426" i="11"/>
  <c r="T426" i="11" s="1"/>
  <c r="E426" i="11"/>
  <c r="M426" i="11" s="1"/>
  <c r="U426" i="11" s="1"/>
  <c r="I426" i="11"/>
  <c r="Q426" i="11" s="1"/>
  <c r="Y426" i="11" s="1"/>
  <c r="AA425" i="11"/>
  <c r="S425" i="11"/>
  <c r="B425" i="11" s="1"/>
  <c r="AF470" i="10" l="1"/>
  <c r="T470" i="10" s="1"/>
  <c r="AA470" i="10" s="1"/>
  <c r="S464" i="12"/>
  <c r="B464" i="12" s="1"/>
  <c r="T464" i="12"/>
  <c r="AA464" i="12" s="1"/>
  <c r="I465" i="12"/>
  <c r="Q465" i="12" s="1"/>
  <c r="Y465" i="12" s="1"/>
  <c r="G465" i="12"/>
  <c r="O465" i="12" s="1"/>
  <c r="W465" i="12" s="1"/>
  <c r="F465" i="12"/>
  <c r="N465" i="12" s="1"/>
  <c r="V465" i="12" s="1"/>
  <c r="J465" i="12"/>
  <c r="R465" i="12" s="1"/>
  <c r="Z465" i="12" s="1"/>
  <c r="K465" i="12"/>
  <c r="H465" i="12"/>
  <c r="P465" i="12" s="1"/>
  <c r="X465" i="12" s="1"/>
  <c r="E465" i="12"/>
  <c r="M465" i="12" s="1"/>
  <c r="U465" i="12" s="1"/>
  <c r="L465" i="12"/>
  <c r="C467" i="12"/>
  <c r="D466" i="12"/>
  <c r="C474" i="10"/>
  <c r="D473" i="10"/>
  <c r="AD471" i="10"/>
  <c r="AC471" i="10"/>
  <c r="AE471" i="10" s="1"/>
  <c r="L471" i="10" s="1"/>
  <c r="S470" i="10"/>
  <c r="B470" i="10" s="1"/>
  <c r="AB472" i="10"/>
  <c r="E472" i="10"/>
  <c r="M472" i="10" s="1"/>
  <c r="U472" i="10" s="1"/>
  <c r="K472" i="10"/>
  <c r="F472" i="10"/>
  <c r="N472" i="10" s="1"/>
  <c r="V472" i="10" s="1"/>
  <c r="J472" i="10"/>
  <c r="R472" i="10" s="1"/>
  <c r="Z472" i="10" s="1"/>
  <c r="I472" i="10"/>
  <c r="Q472" i="10" s="1"/>
  <c r="Y472" i="10" s="1"/>
  <c r="G472" i="10"/>
  <c r="O472" i="10" s="1"/>
  <c r="W472" i="10" s="1"/>
  <c r="H472" i="10"/>
  <c r="P472" i="10" s="1"/>
  <c r="X472" i="10" s="1"/>
  <c r="S426" i="11"/>
  <c r="B426" i="11" s="1"/>
  <c r="AA426" i="11"/>
  <c r="C429" i="11"/>
  <c r="D429" i="11" s="1"/>
  <c r="H427" i="11"/>
  <c r="P427" i="11" s="1"/>
  <c r="X427" i="11" s="1"/>
  <c r="L427" i="11"/>
  <c r="T427" i="11" s="1"/>
  <c r="E427" i="11"/>
  <c r="M427" i="11" s="1"/>
  <c r="U427" i="11" s="1"/>
  <c r="I427" i="11"/>
  <c r="Q427" i="11" s="1"/>
  <c r="Y427" i="11" s="1"/>
  <c r="F427" i="11"/>
  <c r="N427" i="11" s="1"/>
  <c r="V427" i="11" s="1"/>
  <c r="J427" i="11"/>
  <c r="R427" i="11" s="1"/>
  <c r="Z427" i="11" s="1"/>
  <c r="G427" i="11"/>
  <c r="O427" i="11" s="1"/>
  <c r="W427" i="11" s="1"/>
  <c r="K427" i="11"/>
  <c r="C468" i="12" l="1"/>
  <c r="D467" i="12"/>
  <c r="G466" i="12"/>
  <c r="O466" i="12" s="1"/>
  <c r="W466" i="12" s="1"/>
  <c r="E466" i="12"/>
  <c r="M466" i="12" s="1"/>
  <c r="U466" i="12" s="1"/>
  <c r="H466" i="12"/>
  <c r="P466" i="12" s="1"/>
  <c r="X466" i="12" s="1"/>
  <c r="J466" i="12"/>
  <c r="R466" i="12" s="1"/>
  <c r="Z466" i="12" s="1"/>
  <c r="K466" i="12"/>
  <c r="I466" i="12"/>
  <c r="Q466" i="12" s="1"/>
  <c r="Y466" i="12" s="1"/>
  <c r="F466" i="12"/>
  <c r="N466" i="12" s="1"/>
  <c r="V466" i="12" s="1"/>
  <c r="L466" i="12"/>
  <c r="T465" i="12"/>
  <c r="AA465" i="12" s="1"/>
  <c r="S465" i="12"/>
  <c r="B465" i="12" s="1"/>
  <c r="S471" i="10"/>
  <c r="B471" i="10" s="1"/>
  <c r="AF471" i="10"/>
  <c r="T471" i="10" s="1"/>
  <c r="AA471" i="10" s="1"/>
  <c r="AB473" i="10"/>
  <c r="E473" i="10"/>
  <c r="M473" i="10" s="1"/>
  <c r="U473" i="10" s="1"/>
  <c r="K473" i="10"/>
  <c r="F473" i="10"/>
  <c r="N473" i="10" s="1"/>
  <c r="V473" i="10" s="1"/>
  <c r="J473" i="10"/>
  <c r="R473" i="10" s="1"/>
  <c r="Z473" i="10" s="1"/>
  <c r="G473" i="10"/>
  <c r="O473" i="10" s="1"/>
  <c r="W473" i="10" s="1"/>
  <c r="I473" i="10"/>
  <c r="Q473" i="10" s="1"/>
  <c r="Y473" i="10" s="1"/>
  <c r="H473" i="10"/>
  <c r="P473" i="10" s="1"/>
  <c r="X473" i="10" s="1"/>
  <c r="AD472" i="10"/>
  <c r="AC472" i="10"/>
  <c r="AE472" i="10" s="1"/>
  <c r="L472" i="10" s="1"/>
  <c r="C475" i="10"/>
  <c r="D474" i="10"/>
  <c r="F428" i="11"/>
  <c r="N428" i="11" s="1"/>
  <c r="V428" i="11" s="1"/>
  <c r="J428" i="11"/>
  <c r="R428" i="11" s="1"/>
  <c r="Z428" i="11" s="1"/>
  <c r="G428" i="11"/>
  <c r="O428" i="11" s="1"/>
  <c r="W428" i="11" s="1"/>
  <c r="K428" i="11"/>
  <c r="H428" i="11"/>
  <c r="P428" i="11" s="1"/>
  <c r="X428" i="11" s="1"/>
  <c r="L428" i="11"/>
  <c r="T428" i="11" s="1"/>
  <c r="E428" i="11"/>
  <c r="M428" i="11" s="1"/>
  <c r="U428" i="11" s="1"/>
  <c r="I428" i="11"/>
  <c r="Q428" i="11" s="1"/>
  <c r="Y428" i="11" s="1"/>
  <c r="C430" i="11"/>
  <c r="D430" i="11" s="1"/>
  <c r="AA427" i="11"/>
  <c r="S427" i="11"/>
  <c r="B427" i="11" s="1"/>
  <c r="T466" i="12" l="1"/>
  <c r="AA466" i="12" s="1"/>
  <c r="S466" i="12"/>
  <c r="B466" i="12" s="1"/>
  <c r="E467" i="12"/>
  <c r="M467" i="12" s="1"/>
  <c r="U467" i="12" s="1"/>
  <c r="K467" i="12"/>
  <c r="H467" i="12"/>
  <c r="P467" i="12" s="1"/>
  <c r="X467" i="12" s="1"/>
  <c r="F467" i="12"/>
  <c r="N467" i="12" s="1"/>
  <c r="V467" i="12" s="1"/>
  <c r="I467" i="12"/>
  <c r="Q467" i="12" s="1"/>
  <c r="Y467" i="12" s="1"/>
  <c r="J467" i="12"/>
  <c r="R467" i="12" s="1"/>
  <c r="Z467" i="12" s="1"/>
  <c r="G467" i="12"/>
  <c r="O467" i="12" s="1"/>
  <c r="W467" i="12" s="1"/>
  <c r="L467" i="12"/>
  <c r="C469" i="12"/>
  <c r="D468" i="12"/>
  <c r="AB474" i="10"/>
  <c r="E474" i="10"/>
  <c r="M474" i="10" s="1"/>
  <c r="U474" i="10" s="1"/>
  <c r="K474" i="10"/>
  <c r="J474" i="10"/>
  <c r="R474" i="10" s="1"/>
  <c r="Z474" i="10" s="1"/>
  <c r="F474" i="10"/>
  <c r="N474" i="10" s="1"/>
  <c r="V474" i="10" s="1"/>
  <c r="I474" i="10"/>
  <c r="Q474" i="10" s="1"/>
  <c r="Y474" i="10" s="1"/>
  <c r="G474" i="10"/>
  <c r="O474" i="10" s="1"/>
  <c r="W474" i="10" s="1"/>
  <c r="H474" i="10"/>
  <c r="P474" i="10" s="1"/>
  <c r="X474" i="10" s="1"/>
  <c r="C476" i="10"/>
  <c r="D475" i="10"/>
  <c r="AF472" i="10"/>
  <c r="T472" i="10" s="1"/>
  <c r="AA472" i="10" s="1"/>
  <c r="AC473" i="10"/>
  <c r="AE473" i="10" s="1"/>
  <c r="L473" i="10" s="1"/>
  <c r="AD473" i="10"/>
  <c r="S472" i="10"/>
  <c r="B472" i="10" s="1"/>
  <c r="C431" i="11"/>
  <c r="D431" i="11" s="1"/>
  <c r="S428" i="11"/>
  <c r="B428" i="11" s="1"/>
  <c r="AA428" i="11"/>
  <c r="H429" i="11"/>
  <c r="P429" i="11" s="1"/>
  <c r="X429" i="11" s="1"/>
  <c r="L429" i="11"/>
  <c r="T429" i="11" s="1"/>
  <c r="E429" i="11"/>
  <c r="M429" i="11" s="1"/>
  <c r="U429" i="11" s="1"/>
  <c r="I429" i="11"/>
  <c r="Q429" i="11" s="1"/>
  <c r="Y429" i="11" s="1"/>
  <c r="F429" i="11"/>
  <c r="N429" i="11" s="1"/>
  <c r="V429" i="11" s="1"/>
  <c r="J429" i="11"/>
  <c r="R429" i="11" s="1"/>
  <c r="Z429" i="11" s="1"/>
  <c r="G429" i="11"/>
  <c r="O429" i="11" s="1"/>
  <c r="W429" i="11" s="1"/>
  <c r="K429" i="11"/>
  <c r="AF473" i="10" l="1"/>
  <c r="T473" i="10" s="1"/>
  <c r="AA473" i="10" s="1"/>
  <c r="K468" i="12"/>
  <c r="I468" i="12"/>
  <c r="Q468" i="12" s="1"/>
  <c r="Y468" i="12" s="1"/>
  <c r="H468" i="12"/>
  <c r="P468" i="12" s="1"/>
  <c r="X468" i="12" s="1"/>
  <c r="E468" i="12"/>
  <c r="M468" i="12" s="1"/>
  <c r="U468" i="12" s="1"/>
  <c r="J468" i="12"/>
  <c r="R468" i="12" s="1"/>
  <c r="Z468" i="12" s="1"/>
  <c r="G468" i="12"/>
  <c r="O468" i="12" s="1"/>
  <c r="W468" i="12" s="1"/>
  <c r="F468" i="12"/>
  <c r="N468" i="12" s="1"/>
  <c r="V468" i="12" s="1"/>
  <c r="L468" i="12"/>
  <c r="C470" i="12"/>
  <c r="D469" i="12"/>
  <c r="S467" i="12"/>
  <c r="B467" i="12" s="1"/>
  <c r="T467" i="12"/>
  <c r="AA467" i="12" s="1"/>
  <c r="S473" i="10"/>
  <c r="B473" i="10" s="1"/>
  <c r="AB475" i="10"/>
  <c r="E475" i="10"/>
  <c r="M475" i="10" s="1"/>
  <c r="U475" i="10" s="1"/>
  <c r="K475" i="10"/>
  <c r="F475" i="10"/>
  <c r="N475" i="10" s="1"/>
  <c r="V475" i="10" s="1"/>
  <c r="J475" i="10"/>
  <c r="R475" i="10" s="1"/>
  <c r="Z475" i="10" s="1"/>
  <c r="I475" i="10"/>
  <c r="Q475" i="10" s="1"/>
  <c r="Y475" i="10" s="1"/>
  <c r="G475" i="10"/>
  <c r="O475" i="10" s="1"/>
  <c r="W475" i="10" s="1"/>
  <c r="H475" i="10"/>
  <c r="P475" i="10" s="1"/>
  <c r="X475" i="10" s="1"/>
  <c r="C477" i="10"/>
  <c r="D476" i="10"/>
  <c r="AD474" i="10"/>
  <c r="AC474" i="10"/>
  <c r="AE474" i="10" s="1"/>
  <c r="L474" i="10" s="1"/>
  <c r="AA429" i="11"/>
  <c r="S429" i="11"/>
  <c r="B429" i="11" s="1"/>
  <c r="C432" i="11"/>
  <c r="D432" i="11" s="1"/>
  <c r="F430" i="11"/>
  <c r="N430" i="11" s="1"/>
  <c r="V430" i="11" s="1"/>
  <c r="J430" i="11"/>
  <c r="R430" i="11" s="1"/>
  <c r="Z430" i="11" s="1"/>
  <c r="G430" i="11"/>
  <c r="O430" i="11" s="1"/>
  <c r="W430" i="11" s="1"/>
  <c r="K430" i="11"/>
  <c r="H430" i="11"/>
  <c r="P430" i="11" s="1"/>
  <c r="X430" i="11" s="1"/>
  <c r="L430" i="11"/>
  <c r="T430" i="11" s="1"/>
  <c r="E430" i="11"/>
  <c r="M430" i="11" s="1"/>
  <c r="U430" i="11" s="1"/>
  <c r="I430" i="11"/>
  <c r="Q430" i="11" s="1"/>
  <c r="Y430" i="11" s="1"/>
  <c r="S468" i="12" l="1"/>
  <c r="B468" i="12" s="1"/>
  <c r="T468" i="12"/>
  <c r="AA468" i="12" s="1"/>
  <c r="I469" i="12"/>
  <c r="Q469" i="12" s="1"/>
  <c r="Y469" i="12" s="1"/>
  <c r="G469" i="12"/>
  <c r="O469" i="12" s="1"/>
  <c r="W469" i="12" s="1"/>
  <c r="J469" i="12"/>
  <c r="R469" i="12" s="1"/>
  <c r="Z469" i="12" s="1"/>
  <c r="F469" i="12"/>
  <c r="N469" i="12" s="1"/>
  <c r="V469" i="12" s="1"/>
  <c r="H469" i="12"/>
  <c r="P469" i="12" s="1"/>
  <c r="X469" i="12" s="1"/>
  <c r="E469" i="12"/>
  <c r="M469" i="12" s="1"/>
  <c r="U469" i="12" s="1"/>
  <c r="K469" i="12"/>
  <c r="L469" i="12"/>
  <c r="C471" i="12"/>
  <c r="D470" i="12"/>
  <c r="S474" i="10"/>
  <c r="B474" i="10" s="1"/>
  <c r="C478" i="10"/>
  <c r="D477" i="10"/>
  <c r="AD475" i="10"/>
  <c r="AC475" i="10"/>
  <c r="AE475" i="10" s="1"/>
  <c r="L475" i="10" s="1"/>
  <c r="AF474" i="10"/>
  <c r="T474" i="10" s="1"/>
  <c r="AA474" i="10" s="1"/>
  <c r="AB476" i="10"/>
  <c r="K476" i="10"/>
  <c r="E476" i="10"/>
  <c r="M476" i="10" s="1"/>
  <c r="U476" i="10" s="1"/>
  <c r="J476" i="10"/>
  <c r="R476" i="10" s="1"/>
  <c r="Z476" i="10" s="1"/>
  <c r="F476" i="10"/>
  <c r="N476" i="10" s="1"/>
  <c r="V476" i="10" s="1"/>
  <c r="G476" i="10"/>
  <c r="O476" i="10" s="1"/>
  <c r="W476" i="10" s="1"/>
  <c r="I476" i="10"/>
  <c r="Q476" i="10" s="1"/>
  <c r="Y476" i="10" s="1"/>
  <c r="H476" i="10"/>
  <c r="P476" i="10" s="1"/>
  <c r="X476" i="10" s="1"/>
  <c r="H431" i="11"/>
  <c r="P431" i="11" s="1"/>
  <c r="X431" i="11" s="1"/>
  <c r="L431" i="11"/>
  <c r="T431" i="11" s="1"/>
  <c r="E431" i="11"/>
  <c r="M431" i="11" s="1"/>
  <c r="U431" i="11" s="1"/>
  <c r="I431" i="11"/>
  <c r="Q431" i="11" s="1"/>
  <c r="Y431" i="11" s="1"/>
  <c r="F431" i="11"/>
  <c r="N431" i="11" s="1"/>
  <c r="V431" i="11" s="1"/>
  <c r="J431" i="11"/>
  <c r="R431" i="11" s="1"/>
  <c r="Z431" i="11" s="1"/>
  <c r="G431" i="11"/>
  <c r="O431" i="11" s="1"/>
  <c r="W431" i="11" s="1"/>
  <c r="K431" i="11"/>
  <c r="C433" i="11"/>
  <c r="D433" i="11" s="1"/>
  <c r="S430" i="11"/>
  <c r="B430" i="11" s="1"/>
  <c r="AA430" i="11"/>
  <c r="AF475" i="10" l="1"/>
  <c r="T475" i="10" s="1"/>
  <c r="AA475" i="10" s="1"/>
  <c r="T469" i="12"/>
  <c r="AA469" i="12" s="1"/>
  <c r="S469" i="12"/>
  <c r="B469" i="12" s="1"/>
  <c r="G470" i="12"/>
  <c r="O470" i="12" s="1"/>
  <c r="W470" i="12" s="1"/>
  <c r="E470" i="12"/>
  <c r="M470" i="12" s="1"/>
  <c r="U470" i="12" s="1"/>
  <c r="J470" i="12"/>
  <c r="R470" i="12" s="1"/>
  <c r="Z470" i="12" s="1"/>
  <c r="F470" i="12"/>
  <c r="N470" i="12" s="1"/>
  <c r="V470" i="12" s="1"/>
  <c r="K470" i="12"/>
  <c r="I470" i="12"/>
  <c r="Q470" i="12" s="1"/>
  <c r="Y470" i="12" s="1"/>
  <c r="H470" i="12"/>
  <c r="P470" i="12" s="1"/>
  <c r="X470" i="12" s="1"/>
  <c r="L470" i="12"/>
  <c r="C472" i="12"/>
  <c r="D471" i="12"/>
  <c r="AD476" i="10"/>
  <c r="AC476" i="10"/>
  <c r="AE476" i="10" s="1"/>
  <c r="L476" i="10" s="1"/>
  <c r="C479" i="10"/>
  <c r="D478" i="10"/>
  <c r="S475" i="10"/>
  <c r="B475" i="10" s="1"/>
  <c r="AB477" i="10"/>
  <c r="E477" i="10"/>
  <c r="M477" i="10" s="1"/>
  <c r="U477" i="10" s="1"/>
  <c r="K477" i="10"/>
  <c r="J477" i="10"/>
  <c r="R477" i="10" s="1"/>
  <c r="Z477" i="10" s="1"/>
  <c r="F477" i="10"/>
  <c r="N477" i="10" s="1"/>
  <c r="V477" i="10" s="1"/>
  <c r="I477" i="10"/>
  <c r="Q477" i="10" s="1"/>
  <c r="Y477" i="10" s="1"/>
  <c r="G477" i="10"/>
  <c r="O477" i="10" s="1"/>
  <c r="W477" i="10" s="1"/>
  <c r="H477" i="10"/>
  <c r="P477" i="10" s="1"/>
  <c r="X477" i="10" s="1"/>
  <c r="C434" i="11"/>
  <c r="D434" i="11" s="1"/>
  <c r="AA431" i="11"/>
  <c r="S431" i="11"/>
  <c r="B431" i="11" s="1"/>
  <c r="F432" i="11"/>
  <c r="N432" i="11" s="1"/>
  <c r="V432" i="11" s="1"/>
  <c r="J432" i="11"/>
  <c r="R432" i="11" s="1"/>
  <c r="Z432" i="11" s="1"/>
  <c r="G432" i="11"/>
  <c r="O432" i="11" s="1"/>
  <c r="W432" i="11" s="1"/>
  <c r="K432" i="11"/>
  <c r="H432" i="11"/>
  <c r="P432" i="11" s="1"/>
  <c r="X432" i="11" s="1"/>
  <c r="L432" i="11"/>
  <c r="T432" i="11" s="1"/>
  <c r="E432" i="11"/>
  <c r="M432" i="11" s="1"/>
  <c r="U432" i="11" s="1"/>
  <c r="I432" i="11"/>
  <c r="Q432" i="11" s="1"/>
  <c r="Y432" i="11" s="1"/>
  <c r="C473" i="12" l="1"/>
  <c r="D472" i="12"/>
  <c r="E471" i="12"/>
  <c r="M471" i="12" s="1"/>
  <c r="U471" i="12" s="1"/>
  <c r="K471" i="12"/>
  <c r="F471" i="12"/>
  <c r="N471" i="12" s="1"/>
  <c r="V471" i="12" s="1"/>
  <c r="J471" i="12"/>
  <c r="R471" i="12" s="1"/>
  <c r="Z471" i="12" s="1"/>
  <c r="H471" i="12"/>
  <c r="P471" i="12" s="1"/>
  <c r="X471" i="12" s="1"/>
  <c r="G471" i="12"/>
  <c r="O471" i="12" s="1"/>
  <c r="W471" i="12" s="1"/>
  <c r="I471" i="12"/>
  <c r="Q471" i="12" s="1"/>
  <c r="Y471" i="12" s="1"/>
  <c r="L471" i="12"/>
  <c r="T470" i="12"/>
  <c r="AA470" i="12" s="1"/>
  <c r="S470" i="12"/>
  <c r="B470" i="12" s="1"/>
  <c r="AB478" i="10"/>
  <c r="E478" i="10"/>
  <c r="M478" i="10" s="1"/>
  <c r="U478" i="10" s="1"/>
  <c r="K478" i="10"/>
  <c r="F478" i="10"/>
  <c r="N478" i="10" s="1"/>
  <c r="V478" i="10" s="1"/>
  <c r="J478" i="10"/>
  <c r="R478" i="10" s="1"/>
  <c r="Z478" i="10" s="1"/>
  <c r="I478" i="10"/>
  <c r="Q478" i="10" s="1"/>
  <c r="Y478" i="10" s="1"/>
  <c r="G478" i="10"/>
  <c r="O478" i="10" s="1"/>
  <c r="W478" i="10" s="1"/>
  <c r="H478" i="10"/>
  <c r="P478" i="10" s="1"/>
  <c r="X478" i="10" s="1"/>
  <c r="AD477" i="10"/>
  <c r="AC477" i="10"/>
  <c r="AE477" i="10" s="1"/>
  <c r="L477" i="10" s="1"/>
  <c r="C480" i="10"/>
  <c r="D479" i="10"/>
  <c r="S476" i="10"/>
  <c r="B476" i="10" s="1"/>
  <c r="AF476" i="10"/>
  <c r="T476" i="10" s="1"/>
  <c r="AA476" i="10" s="1"/>
  <c r="S432" i="11"/>
  <c r="B432" i="11" s="1"/>
  <c r="AA432" i="11"/>
  <c r="C435" i="11"/>
  <c r="D435" i="11" s="1"/>
  <c r="H433" i="11"/>
  <c r="P433" i="11" s="1"/>
  <c r="X433" i="11" s="1"/>
  <c r="L433" i="11"/>
  <c r="T433" i="11" s="1"/>
  <c r="E433" i="11"/>
  <c r="M433" i="11" s="1"/>
  <c r="U433" i="11" s="1"/>
  <c r="I433" i="11"/>
  <c r="Q433" i="11" s="1"/>
  <c r="Y433" i="11" s="1"/>
  <c r="F433" i="11"/>
  <c r="N433" i="11" s="1"/>
  <c r="V433" i="11" s="1"/>
  <c r="J433" i="11"/>
  <c r="R433" i="11" s="1"/>
  <c r="Z433" i="11" s="1"/>
  <c r="G433" i="11"/>
  <c r="O433" i="11" s="1"/>
  <c r="W433" i="11" s="1"/>
  <c r="K433" i="11"/>
  <c r="AF477" i="10" l="1"/>
  <c r="S471" i="12"/>
  <c r="B471" i="12" s="1"/>
  <c r="T471" i="12"/>
  <c r="AA471" i="12" s="1"/>
  <c r="K472" i="12"/>
  <c r="I472" i="12"/>
  <c r="Q472" i="12" s="1"/>
  <c r="Y472" i="12" s="1"/>
  <c r="F472" i="12"/>
  <c r="N472" i="12" s="1"/>
  <c r="V472" i="12" s="1"/>
  <c r="J472" i="12"/>
  <c r="R472" i="12" s="1"/>
  <c r="Z472" i="12" s="1"/>
  <c r="H472" i="12"/>
  <c r="P472" i="12" s="1"/>
  <c r="X472" i="12" s="1"/>
  <c r="G472" i="12"/>
  <c r="O472" i="12" s="1"/>
  <c r="W472" i="12" s="1"/>
  <c r="E472" i="12"/>
  <c r="M472" i="12" s="1"/>
  <c r="U472" i="12" s="1"/>
  <c r="L472" i="12"/>
  <c r="C474" i="12"/>
  <c r="D473" i="12"/>
  <c r="AB479" i="10"/>
  <c r="E479" i="10"/>
  <c r="M479" i="10" s="1"/>
  <c r="U479" i="10" s="1"/>
  <c r="K479" i="10"/>
  <c r="J479" i="10"/>
  <c r="R479" i="10" s="1"/>
  <c r="Z479" i="10" s="1"/>
  <c r="F479" i="10"/>
  <c r="N479" i="10" s="1"/>
  <c r="V479" i="10" s="1"/>
  <c r="G479" i="10"/>
  <c r="O479" i="10" s="1"/>
  <c r="W479" i="10" s="1"/>
  <c r="I479" i="10"/>
  <c r="Q479" i="10" s="1"/>
  <c r="Y479" i="10" s="1"/>
  <c r="H479" i="10"/>
  <c r="P479" i="10" s="1"/>
  <c r="X479" i="10" s="1"/>
  <c r="C481" i="10"/>
  <c r="D480" i="10"/>
  <c r="S477" i="10"/>
  <c r="B477" i="10" s="1"/>
  <c r="T477" i="10"/>
  <c r="AA477" i="10" s="1"/>
  <c r="AC478" i="10"/>
  <c r="AE478" i="10" s="1"/>
  <c r="L478" i="10" s="1"/>
  <c r="AD478" i="10"/>
  <c r="C436" i="11"/>
  <c r="D436" i="11" s="1"/>
  <c r="F434" i="11"/>
  <c r="N434" i="11" s="1"/>
  <c r="V434" i="11" s="1"/>
  <c r="J434" i="11"/>
  <c r="R434" i="11" s="1"/>
  <c r="Z434" i="11" s="1"/>
  <c r="G434" i="11"/>
  <c r="O434" i="11" s="1"/>
  <c r="W434" i="11" s="1"/>
  <c r="K434" i="11"/>
  <c r="H434" i="11"/>
  <c r="P434" i="11" s="1"/>
  <c r="X434" i="11" s="1"/>
  <c r="L434" i="11"/>
  <c r="T434" i="11" s="1"/>
  <c r="E434" i="11"/>
  <c r="M434" i="11" s="1"/>
  <c r="U434" i="11" s="1"/>
  <c r="I434" i="11"/>
  <c r="Q434" i="11" s="1"/>
  <c r="Y434" i="11" s="1"/>
  <c r="AA433" i="11"/>
  <c r="S433" i="11"/>
  <c r="B433" i="11" s="1"/>
  <c r="AF478" i="10" l="1"/>
  <c r="I473" i="12"/>
  <c r="Q473" i="12" s="1"/>
  <c r="Y473" i="12" s="1"/>
  <c r="G473" i="12"/>
  <c r="O473" i="12" s="1"/>
  <c r="W473" i="12" s="1"/>
  <c r="F473" i="12"/>
  <c r="N473" i="12" s="1"/>
  <c r="V473" i="12" s="1"/>
  <c r="J473" i="12"/>
  <c r="R473" i="12" s="1"/>
  <c r="Z473" i="12" s="1"/>
  <c r="K473" i="12"/>
  <c r="E473" i="12"/>
  <c r="M473" i="12" s="1"/>
  <c r="U473" i="12" s="1"/>
  <c r="H473" i="12"/>
  <c r="P473" i="12" s="1"/>
  <c r="X473" i="12" s="1"/>
  <c r="L473" i="12"/>
  <c r="C475" i="12"/>
  <c r="D474" i="12"/>
  <c r="S472" i="12"/>
  <c r="B472" i="12" s="1"/>
  <c r="T472" i="12"/>
  <c r="AA472" i="12" s="1"/>
  <c r="AB480" i="10"/>
  <c r="K480" i="10"/>
  <c r="E480" i="10"/>
  <c r="M480" i="10" s="1"/>
  <c r="U480" i="10" s="1"/>
  <c r="J480" i="10"/>
  <c r="R480" i="10" s="1"/>
  <c r="Z480" i="10" s="1"/>
  <c r="F480" i="10"/>
  <c r="N480" i="10" s="1"/>
  <c r="V480" i="10" s="1"/>
  <c r="G480" i="10"/>
  <c r="O480" i="10" s="1"/>
  <c r="W480" i="10" s="1"/>
  <c r="I480" i="10"/>
  <c r="Q480" i="10" s="1"/>
  <c r="Y480" i="10" s="1"/>
  <c r="H480" i="10"/>
  <c r="P480" i="10" s="1"/>
  <c r="X480" i="10" s="1"/>
  <c r="S478" i="10"/>
  <c r="B478" i="10" s="1"/>
  <c r="T478" i="10"/>
  <c r="AA478" i="10" s="1"/>
  <c r="C482" i="10"/>
  <c r="D481" i="10"/>
  <c r="AD479" i="10"/>
  <c r="AC479" i="10"/>
  <c r="AE479" i="10" s="1"/>
  <c r="L479" i="10" s="1"/>
  <c r="S434" i="11"/>
  <c r="B434" i="11" s="1"/>
  <c r="AA434" i="11"/>
  <c r="C437" i="11"/>
  <c r="D437" i="11" s="1"/>
  <c r="H435" i="11"/>
  <c r="P435" i="11" s="1"/>
  <c r="X435" i="11" s="1"/>
  <c r="L435" i="11"/>
  <c r="T435" i="11" s="1"/>
  <c r="E435" i="11"/>
  <c r="M435" i="11" s="1"/>
  <c r="U435" i="11" s="1"/>
  <c r="I435" i="11"/>
  <c r="Q435" i="11" s="1"/>
  <c r="Y435" i="11" s="1"/>
  <c r="F435" i="11"/>
  <c r="N435" i="11" s="1"/>
  <c r="V435" i="11" s="1"/>
  <c r="J435" i="11"/>
  <c r="R435" i="11" s="1"/>
  <c r="Z435" i="11" s="1"/>
  <c r="G435" i="11"/>
  <c r="O435" i="11" s="1"/>
  <c r="W435" i="11" s="1"/>
  <c r="K435" i="11"/>
  <c r="T473" i="12" l="1"/>
  <c r="AA473" i="12" s="1"/>
  <c r="S473" i="12"/>
  <c r="B473" i="12" s="1"/>
  <c r="G474" i="12"/>
  <c r="O474" i="12" s="1"/>
  <c r="W474" i="12" s="1"/>
  <c r="E474" i="12"/>
  <c r="M474" i="12" s="1"/>
  <c r="U474" i="12" s="1"/>
  <c r="H474" i="12"/>
  <c r="P474" i="12" s="1"/>
  <c r="X474" i="12" s="1"/>
  <c r="K474" i="12"/>
  <c r="J474" i="12"/>
  <c r="R474" i="12" s="1"/>
  <c r="Z474" i="12" s="1"/>
  <c r="I474" i="12"/>
  <c r="Q474" i="12" s="1"/>
  <c r="Y474" i="12" s="1"/>
  <c r="F474" i="12"/>
  <c r="N474" i="12" s="1"/>
  <c r="V474" i="12" s="1"/>
  <c r="L474" i="12"/>
  <c r="C476" i="12"/>
  <c r="D475" i="12"/>
  <c r="S479" i="10"/>
  <c r="B479" i="10" s="1"/>
  <c r="AF479" i="10"/>
  <c r="T479" i="10" s="1"/>
  <c r="AA479" i="10" s="1"/>
  <c r="AB481" i="10"/>
  <c r="E481" i="10"/>
  <c r="M481" i="10" s="1"/>
  <c r="U481" i="10" s="1"/>
  <c r="K481" i="10"/>
  <c r="J481" i="10"/>
  <c r="R481" i="10" s="1"/>
  <c r="Z481" i="10" s="1"/>
  <c r="F481" i="10"/>
  <c r="N481" i="10" s="1"/>
  <c r="V481" i="10" s="1"/>
  <c r="I481" i="10"/>
  <c r="Q481" i="10" s="1"/>
  <c r="Y481" i="10" s="1"/>
  <c r="G481" i="10"/>
  <c r="O481" i="10" s="1"/>
  <c r="W481" i="10" s="1"/>
  <c r="H481" i="10"/>
  <c r="P481" i="10" s="1"/>
  <c r="X481" i="10" s="1"/>
  <c r="C483" i="10"/>
  <c r="D482" i="10"/>
  <c r="AD480" i="10"/>
  <c r="AC480" i="10"/>
  <c r="AE480" i="10" s="1"/>
  <c r="L480" i="10" s="1"/>
  <c r="F436" i="11"/>
  <c r="N436" i="11" s="1"/>
  <c r="V436" i="11" s="1"/>
  <c r="J436" i="11"/>
  <c r="R436" i="11" s="1"/>
  <c r="Z436" i="11" s="1"/>
  <c r="G436" i="11"/>
  <c r="O436" i="11" s="1"/>
  <c r="W436" i="11" s="1"/>
  <c r="K436" i="11"/>
  <c r="H436" i="11"/>
  <c r="P436" i="11" s="1"/>
  <c r="X436" i="11" s="1"/>
  <c r="L436" i="11"/>
  <c r="T436" i="11" s="1"/>
  <c r="E436" i="11"/>
  <c r="M436" i="11" s="1"/>
  <c r="U436" i="11" s="1"/>
  <c r="I436" i="11"/>
  <c r="Q436" i="11" s="1"/>
  <c r="Y436" i="11" s="1"/>
  <c r="C438" i="11"/>
  <c r="D438" i="11" s="1"/>
  <c r="AA435" i="11"/>
  <c r="S435" i="11"/>
  <c r="B435" i="11" s="1"/>
  <c r="C477" i="12" l="1"/>
  <c r="D476" i="12"/>
  <c r="S474" i="12"/>
  <c r="B474" i="12" s="1"/>
  <c r="T474" i="12"/>
  <c r="AA474" i="12" s="1"/>
  <c r="E475" i="12"/>
  <c r="M475" i="12" s="1"/>
  <c r="U475" i="12" s="1"/>
  <c r="K475" i="12"/>
  <c r="H475" i="12"/>
  <c r="P475" i="12" s="1"/>
  <c r="X475" i="12" s="1"/>
  <c r="J475" i="12"/>
  <c r="R475" i="12" s="1"/>
  <c r="Z475" i="12" s="1"/>
  <c r="I475" i="12"/>
  <c r="Q475" i="12" s="1"/>
  <c r="Y475" i="12" s="1"/>
  <c r="F475" i="12"/>
  <c r="N475" i="12" s="1"/>
  <c r="V475" i="12" s="1"/>
  <c r="G475" i="12"/>
  <c r="O475" i="12" s="1"/>
  <c r="W475" i="12" s="1"/>
  <c r="L475" i="12"/>
  <c r="S480" i="10"/>
  <c r="B480" i="10" s="1"/>
  <c r="AB482" i="10"/>
  <c r="E482" i="10"/>
  <c r="M482" i="10" s="1"/>
  <c r="U482" i="10" s="1"/>
  <c r="K482" i="10"/>
  <c r="F482" i="10"/>
  <c r="N482" i="10" s="1"/>
  <c r="V482" i="10" s="1"/>
  <c r="J482" i="10"/>
  <c r="R482" i="10" s="1"/>
  <c r="Z482" i="10" s="1"/>
  <c r="G482" i="10"/>
  <c r="O482" i="10" s="1"/>
  <c r="W482" i="10" s="1"/>
  <c r="I482" i="10"/>
  <c r="Q482" i="10" s="1"/>
  <c r="Y482" i="10" s="1"/>
  <c r="H482" i="10"/>
  <c r="P482" i="10" s="1"/>
  <c r="X482" i="10" s="1"/>
  <c r="C484" i="10"/>
  <c r="D483" i="10"/>
  <c r="AC481" i="10"/>
  <c r="AE481" i="10" s="1"/>
  <c r="L481" i="10" s="1"/>
  <c r="AD481" i="10"/>
  <c r="AF480" i="10"/>
  <c r="T480" i="10" s="1"/>
  <c r="AA480" i="10" s="1"/>
  <c r="C439" i="11"/>
  <c r="D439" i="11" s="1"/>
  <c r="S436" i="11"/>
  <c r="B436" i="11" s="1"/>
  <c r="AA436" i="11"/>
  <c r="H437" i="11"/>
  <c r="P437" i="11" s="1"/>
  <c r="X437" i="11" s="1"/>
  <c r="L437" i="11"/>
  <c r="T437" i="11" s="1"/>
  <c r="E437" i="11"/>
  <c r="M437" i="11" s="1"/>
  <c r="U437" i="11" s="1"/>
  <c r="I437" i="11"/>
  <c r="Q437" i="11" s="1"/>
  <c r="Y437" i="11" s="1"/>
  <c r="F437" i="11"/>
  <c r="N437" i="11" s="1"/>
  <c r="V437" i="11" s="1"/>
  <c r="J437" i="11"/>
  <c r="R437" i="11" s="1"/>
  <c r="Z437" i="11" s="1"/>
  <c r="G437" i="11"/>
  <c r="O437" i="11" s="1"/>
  <c r="W437" i="11" s="1"/>
  <c r="K437" i="11"/>
  <c r="AF481" i="10" l="1"/>
  <c r="K476" i="12"/>
  <c r="I476" i="12"/>
  <c r="Q476" i="12" s="1"/>
  <c r="Y476" i="12" s="1"/>
  <c r="H476" i="12"/>
  <c r="P476" i="12" s="1"/>
  <c r="X476" i="12" s="1"/>
  <c r="F476" i="12"/>
  <c r="N476" i="12" s="1"/>
  <c r="V476" i="12" s="1"/>
  <c r="G476" i="12"/>
  <c r="O476" i="12" s="1"/>
  <c r="W476" i="12" s="1"/>
  <c r="E476" i="12"/>
  <c r="M476" i="12" s="1"/>
  <c r="U476" i="12" s="1"/>
  <c r="J476" i="12"/>
  <c r="R476" i="12" s="1"/>
  <c r="Z476" i="12" s="1"/>
  <c r="L476" i="12"/>
  <c r="S475" i="12"/>
  <c r="B475" i="12" s="1"/>
  <c r="T475" i="12"/>
  <c r="AA475" i="12" s="1"/>
  <c r="C478" i="12"/>
  <c r="D477" i="12"/>
  <c r="AB483" i="10"/>
  <c r="K483" i="10"/>
  <c r="E483" i="10"/>
  <c r="M483" i="10" s="1"/>
  <c r="U483" i="10" s="1"/>
  <c r="J483" i="10"/>
  <c r="R483" i="10" s="1"/>
  <c r="Z483" i="10" s="1"/>
  <c r="F483" i="10"/>
  <c r="N483" i="10" s="1"/>
  <c r="V483" i="10" s="1"/>
  <c r="G483" i="10"/>
  <c r="O483" i="10" s="1"/>
  <c r="W483" i="10" s="1"/>
  <c r="I483" i="10"/>
  <c r="Q483" i="10" s="1"/>
  <c r="Y483" i="10" s="1"/>
  <c r="H483" i="10"/>
  <c r="P483" i="10" s="1"/>
  <c r="X483" i="10" s="1"/>
  <c r="S481" i="10"/>
  <c r="B481" i="10" s="1"/>
  <c r="T481" i="10"/>
  <c r="AA481" i="10" s="1"/>
  <c r="C485" i="10"/>
  <c r="D484" i="10"/>
  <c r="AD482" i="10"/>
  <c r="AC482" i="10"/>
  <c r="AE482" i="10" s="1"/>
  <c r="L482" i="10" s="1"/>
  <c r="AA437" i="11"/>
  <c r="S437" i="11"/>
  <c r="B437" i="11" s="1"/>
  <c r="C440" i="11"/>
  <c r="D440" i="11" s="1"/>
  <c r="F438" i="11"/>
  <c r="N438" i="11" s="1"/>
  <c r="V438" i="11" s="1"/>
  <c r="J438" i="11"/>
  <c r="R438" i="11" s="1"/>
  <c r="Z438" i="11" s="1"/>
  <c r="G438" i="11"/>
  <c r="O438" i="11" s="1"/>
  <c r="W438" i="11" s="1"/>
  <c r="K438" i="11"/>
  <c r="H438" i="11"/>
  <c r="P438" i="11" s="1"/>
  <c r="X438" i="11" s="1"/>
  <c r="L438" i="11"/>
  <c r="T438" i="11" s="1"/>
  <c r="E438" i="11"/>
  <c r="M438" i="11" s="1"/>
  <c r="U438" i="11" s="1"/>
  <c r="I438" i="11"/>
  <c r="Q438" i="11" s="1"/>
  <c r="Y438" i="11" s="1"/>
  <c r="C479" i="12" l="1"/>
  <c r="D478" i="12"/>
  <c r="S476" i="12"/>
  <c r="B476" i="12" s="1"/>
  <c r="T476" i="12"/>
  <c r="AA476" i="12" s="1"/>
  <c r="I477" i="12"/>
  <c r="Q477" i="12" s="1"/>
  <c r="Y477" i="12" s="1"/>
  <c r="G477" i="12"/>
  <c r="O477" i="12" s="1"/>
  <c r="W477" i="12" s="1"/>
  <c r="J477" i="12"/>
  <c r="R477" i="12" s="1"/>
  <c r="Z477" i="12" s="1"/>
  <c r="H477" i="12"/>
  <c r="P477" i="12" s="1"/>
  <c r="X477" i="12" s="1"/>
  <c r="E477" i="12"/>
  <c r="M477" i="12" s="1"/>
  <c r="U477" i="12" s="1"/>
  <c r="K477" i="12"/>
  <c r="F477" i="12"/>
  <c r="N477" i="12" s="1"/>
  <c r="V477" i="12" s="1"/>
  <c r="L477" i="12"/>
  <c r="AF482" i="10"/>
  <c r="T482" i="10" s="1"/>
  <c r="AA482" i="10" s="1"/>
  <c r="AB484" i="10"/>
  <c r="E484" i="10"/>
  <c r="M484" i="10" s="1"/>
  <c r="U484" i="10" s="1"/>
  <c r="K484" i="10"/>
  <c r="J484" i="10"/>
  <c r="R484" i="10" s="1"/>
  <c r="Z484" i="10" s="1"/>
  <c r="F484" i="10"/>
  <c r="N484" i="10" s="1"/>
  <c r="V484" i="10" s="1"/>
  <c r="G484" i="10"/>
  <c r="O484" i="10" s="1"/>
  <c r="W484" i="10" s="1"/>
  <c r="I484" i="10"/>
  <c r="Q484" i="10" s="1"/>
  <c r="Y484" i="10" s="1"/>
  <c r="H484" i="10"/>
  <c r="P484" i="10" s="1"/>
  <c r="X484" i="10" s="1"/>
  <c r="C486" i="10"/>
  <c r="D485" i="10"/>
  <c r="S482" i="10"/>
  <c r="B482" i="10" s="1"/>
  <c r="AC483" i="10"/>
  <c r="AE483" i="10" s="1"/>
  <c r="L483" i="10" s="1"/>
  <c r="AD483" i="10"/>
  <c r="H439" i="11"/>
  <c r="P439" i="11" s="1"/>
  <c r="X439" i="11" s="1"/>
  <c r="L439" i="11"/>
  <c r="T439" i="11" s="1"/>
  <c r="E439" i="11"/>
  <c r="M439" i="11" s="1"/>
  <c r="U439" i="11" s="1"/>
  <c r="I439" i="11"/>
  <c r="Q439" i="11" s="1"/>
  <c r="Y439" i="11" s="1"/>
  <c r="F439" i="11"/>
  <c r="N439" i="11" s="1"/>
  <c r="V439" i="11" s="1"/>
  <c r="J439" i="11"/>
  <c r="R439" i="11" s="1"/>
  <c r="Z439" i="11" s="1"/>
  <c r="G439" i="11"/>
  <c r="O439" i="11" s="1"/>
  <c r="W439" i="11" s="1"/>
  <c r="K439" i="11"/>
  <c r="C441" i="11"/>
  <c r="D441" i="11" s="1"/>
  <c r="S438" i="11"/>
  <c r="B438" i="11" s="1"/>
  <c r="AA438" i="11"/>
  <c r="AF483" i="10" l="1"/>
  <c r="T483" i="10" s="1"/>
  <c r="AA483" i="10" s="1"/>
  <c r="G478" i="12"/>
  <c r="O478" i="12" s="1"/>
  <c r="W478" i="12" s="1"/>
  <c r="E478" i="12"/>
  <c r="M478" i="12" s="1"/>
  <c r="U478" i="12" s="1"/>
  <c r="J478" i="12"/>
  <c r="R478" i="12" s="1"/>
  <c r="Z478" i="12" s="1"/>
  <c r="H478" i="12"/>
  <c r="P478" i="12" s="1"/>
  <c r="X478" i="12" s="1"/>
  <c r="K478" i="12"/>
  <c r="I478" i="12"/>
  <c r="Q478" i="12" s="1"/>
  <c r="Y478" i="12" s="1"/>
  <c r="F478" i="12"/>
  <c r="N478" i="12" s="1"/>
  <c r="V478" i="12" s="1"/>
  <c r="L478" i="12"/>
  <c r="T477" i="12"/>
  <c r="AA477" i="12" s="1"/>
  <c r="S477" i="12"/>
  <c r="B477" i="12" s="1"/>
  <c r="C480" i="12"/>
  <c r="D479" i="12"/>
  <c r="C487" i="10"/>
  <c r="D486" i="10"/>
  <c r="S483" i="10"/>
  <c r="B483" i="10" s="1"/>
  <c r="AC484" i="10"/>
  <c r="AE484" i="10" s="1"/>
  <c r="L484" i="10" s="1"/>
  <c r="AD484" i="10"/>
  <c r="AB485" i="10"/>
  <c r="K485" i="10"/>
  <c r="E485" i="10"/>
  <c r="M485" i="10" s="1"/>
  <c r="U485" i="10" s="1"/>
  <c r="J485" i="10"/>
  <c r="R485" i="10" s="1"/>
  <c r="Z485" i="10" s="1"/>
  <c r="F485" i="10"/>
  <c r="N485" i="10" s="1"/>
  <c r="V485" i="10" s="1"/>
  <c r="G485" i="10"/>
  <c r="O485" i="10" s="1"/>
  <c r="W485" i="10" s="1"/>
  <c r="I485" i="10"/>
  <c r="Q485" i="10" s="1"/>
  <c r="Y485" i="10" s="1"/>
  <c r="H485" i="10"/>
  <c r="P485" i="10" s="1"/>
  <c r="X485" i="10" s="1"/>
  <c r="C442" i="11"/>
  <c r="D442" i="11" s="1"/>
  <c r="AA439" i="11"/>
  <c r="S439" i="11"/>
  <c r="B439" i="11" s="1"/>
  <c r="F440" i="11"/>
  <c r="N440" i="11" s="1"/>
  <c r="V440" i="11" s="1"/>
  <c r="J440" i="11"/>
  <c r="R440" i="11" s="1"/>
  <c r="Z440" i="11" s="1"/>
  <c r="G440" i="11"/>
  <c r="O440" i="11" s="1"/>
  <c r="W440" i="11" s="1"/>
  <c r="K440" i="11"/>
  <c r="H440" i="11"/>
  <c r="P440" i="11" s="1"/>
  <c r="X440" i="11" s="1"/>
  <c r="L440" i="11"/>
  <c r="T440" i="11" s="1"/>
  <c r="E440" i="11"/>
  <c r="M440" i="11" s="1"/>
  <c r="U440" i="11" s="1"/>
  <c r="I440" i="11"/>
  <c r="Q440" i="11" s="1"/>
  <c r="Y440" i="11" s="1"/>
  <c r="AF484" i="10" l="1"/>
  <c r="T484" i="10" s="1"/>
  <c r="AA484" i="10" s="1"/>
  <c r="T478" i="12"/>
  <c r="AA478" i="12" s="1"/>
  <c r="S478" i="12"/>
  <c r="B478" i="12" s="1"/>
  <c r="E479" i="12"/>
  <c r="M479" i="12" s="1"/>
  <c r="U479" i="12" s="1"/>
  <c r="K479" i="12"/>
  <c r="J479" i="12"/>
  <c r="R479" i="12" s="1"/>
  <c r="Z479" i="12" s="1"/>
  <c r="F479" i="12"/>
  <c r="N479" i="12" s="1"/>
  <c r="V479" i="12" s="1"/>
  <c r="H479" i="12"/>
  <c r="P479" i="12" s="1"/>
  <c r="X479" i="12" s="1"/>
  <c r="I479" i="12"/>
  <c r="Q479" i="12" s="1"/>
  <c r="Y479" i="12" s="1"/>
  <c r="G479" i="12"/>
  <c r="O479" i="12" s="1"/>
  <c r="W479" i="12" s="1"/>
  <c r="L479" i="12"/>
  <c r="C481" i="12"/>
  <c r="D480" i="12"/>
  <c r="AD485" i="10"/>
  <c r="AC485" i="10"/>
  <c r="AE485" i="10" s="1"/>
  <c r="L485" i="10" s="1"/>
  <c r="S484" i="10"/>
  <c r="B484" i="10" s="1"/>
  <c r="AB486" i="10"/>
  <c r="E486" i="10"/>
  <c r="M486" i="10" s="1"/>
  <c r="U486" i="10" s="1"/>
  <c r="K486" i="10"/>
  <c r="F486" i="10"/>
  <c r="N486" i="10" s="1"/>
  <c r="V486" i="10" s="1"/>
  <c r="J486" i="10"/>
  <c r="R486" i="10" s="1"/>
  <c r="Z486" i="10" s="1"/>
  <c r="I486" i="10"/>
  <c r="Q486" i="10" s="1"/>
  <c r="Y486" i="10" s="1"/>
  <c r="G486" i="10"/>
  <c r="O486" i="10" s="1"/>
  <c r="W486" i="10" s="1"/>
  <c r="H486" i="10"/>
  <c r="P486" i="10" s="1"/>
  <c r="X486" i="10" s="1"/>
  <c r="C488" i="10"/>
  <c r="D487" i="10"/>
  <c r="S440" i="11"/>
  <c r="B440" i="11" s="1"/>
  <c r="AA440" i="11"/>
  <c r="C443" i="11"/>
  <c r="D443" i="11" s="1"/>
  <c r="H441" i="11"/>
  <c r="P441" i="11" s="1"/>
  <c r="X441" i="11" s="1"/>
  <c r="L441" i="11"/>
  <c r="T441" i="11" s="1"/>
  <c r="E441" i="11"/>
  <c r="M441" i="11" s="1"/>
  <c r="U441" i="11" s="1"/>
  <c r="I441" i="11"/>
  <c r="Q441" i="11" s="1"/>
  <c r="Y441" i="11" s="1"/>
  <c r="F441" i="11"/>
  <c r="N441" i="11" s="1"/>
  <c r="V441" i="11" s="1"/>
  <c r="J441" i="11"/>
  <c r="R441" i="11" s="1"/>
  <c r="Z441" i="11" s="1"/>
  <c r="G441" i="11"/>
  <c r="O441" i="11" s="1"/>
  <c r="W441" i="11" s="1"/>
  <c r="K441" i="11"/>
  <c r="C482" i="12" l="1"/>
  <c r="D481" i="12"/>
  <c r="K480" i="12"/>
  <c r="I480" i="12"/>
  <c r="Q480" i="12" s="1"/>
  <c r="Y480" i="12" s="1"/>
  <c r="G480" i="12"/>
  <c r="O480" i="12" s="1"/>
  <c r="W480" i="12" s="1"/>
  <c r="E480" i="12"/>
  <c r="M480" i="12" s="1"/>
  <c r="U480" i="12" s="1"/>
  <c r="H480" i="12"/>
  <c r="P480" i="12" s="1"/>
  <c r="X480" i="12" s="1"/>
  <c r="J480" i="12"/>
  <c r="R480" i="12" s="1"/>
  <c r="Z480" i="12" s="1"/>
  <c r="F480" i="12"/>
  <c r="N480" i="12" s="1"/>
  <c r="V480" i="12" s="1"/>
  <c r="L480" i="12"/>
  <c r="S479" i="12"/>
  <c r="B479" i="12" s="1"/>
  <c r="T479" i="12"/>
  <c r="AA479" i="12" s="1"/>
  <c r="AB487" i="10"/>
  <c r="K487" i="10"/>
  <c r="E487" i="10"/>
  <c r="M487" i="10" s="1"/>
  <c r="U487" i="10" s="1"/>
  <c r="F487" i="10"/>
  <c r="N487" i="10" s="1"/>
  <c r="V487" i="10" s="1"/>
  <c r="J487" i="10"/>
  <c r="R487" i="10" s="1"/>
  <c r="Z487" i="10" s="1"/>
  <c r="G487" i="10"/>
  <c r="O487" i="10" s="1"/>
  <c r="W487" i="10" s="1"/>
  <c r="I487" i="10"/>
  <c r="Q487" i="10" s="1"/>
  <c r="Y487" i="10" s="1"/>
  <c r="H487" i="10"/>
  <c r="P487" i="10" s="1"/>
  <c r="X487" i="10" s="1"/>
  <c r="C489" i="10"/>
  <c r="D488" i="10"/>
  <c r="AD486" i="10"/>
  <c r="AC486" i="10"/>
  <c r="AE486" i="10" s="1"/>
  <c r="L486" i="10" s="1"/>
  <c r="S485" i="10"/>
  <c r="B485" i="10" s="1"/>
  <c r="AF485" i="10"/>
  <c r="T485" i="10" s="1"/>
  <c r="AA485" i="10" s="1"/>
  <c r="F442" i="11"/>
  <c r="N442" i="11" s="1"/>
  <c r="V442" i="11" s="1"/>
  <c r="J442" i="11"/>
  <c r="R442" i="11" s="1"/>
  <c r="Z442" i="11" s="1"/>
  <c r="G442" i="11"/>
  <c r="O442" i="11" s="1"/>
  <c r="W442" i="11" s="1"/>
  <c r="K442" i="11"/>
  <c r="H442" i="11"/>
  <c r="P442" i="11" s="1"/>
  <c r="X442" i="11" s="1"/>
  <c r="L442" i="11"/>
  <c r="T442" i="11" s="1"/>
  <c r="E442" i="11"/>
  <c r="M442" i="11" s="1"/>
  <c r="U442" i="11" s="1"/>
  <c r="I442" i="11"/>
  <c r="Q442" i="11" s="1"/>
  <c r="Y442" i="11" s="1"/>
  <c r="C444" i="11"/>
  <c r="D444" i="11" s="1"/>
  <c r="AA441" i="11"/>
  <c r="S441" i="11"/>
  <c r="B441" i="11" s="1"/>
  <c r="S480" i="12" l="1"/>
  <c r="B480" i="12" s="1"/>
  <c r="T480" i="12"/>
  <c r="AA480" i="12" s="1"/>
  <c r="I481" i="12"/>
  <c r="Q481" i="12" s="1"/>
  <c r="Y481" i="12" s="1"/>
  <c r="G481" i="12"/>
  <c r="O481" i="12" s="1"/>
  <c r="W481" i="12" s="1"/>
  <c r="K481" i="12"/>
  <c r="F481" i="12"/>
  <c r="N481" i="12" s="1"/>
  <c r="V481" i="12" s="1"/>
  <c r="H481" i="12"/>
  <c r="P481" i="12" s="1"/>
  <c r="X481" i="12" s="1"/>
  <c r="E481" i="12"/>
  <c r="M481" i="12" s="1"/>
  <c r="U481" i="12" s="1"/>
  <c r="J481" i="12"/>
  <c r="R481" i="12" s="1"/>
  <c r="Z481" i="12" s="1"/>
  <c r="L481" i="12"/>
  <c r="C483" i="12"/>
  <c r="D482" i="12"/>
  <c r="AF486" i="10"/>
  <c r="AB488" i="10"/>
  <c r="K488" i="10"/>
  <c r="E488" i="10"/>
  <c r="M488" i="10" s="1"/>
  <c r="U488" i="10" s="1"/>
  <c r="J488" i="10"/>
  <c r="R488" i="10" s="1"/>
  <c r="Z488" i="10" s="1"/>
  <c r="F488" i="10"/>
  <c r="N488" i="10" s="1"/>
  <c r="V488" i="10" s="1"/>
  <c r="I488" i="10"/>
  <c r="Q488" i="10" s="1"/>
  <c r="Y488" i="10" s="1"/>
  <c r="G488" i="10"/>
  <c r="O488" i="10" s="1"/>
  <c r="W488" i="10" s="1"/>
  <c r="H488" i="10"/>
  <c r="P488" i="10" s="1"/>
  <c r="X488" i="10" s="1"/>
  <c r="C490" i="10"/>
  <c r="D489" i="10"/>
  <c r="T486" i="10"/>
  <c r="AA486" i="10" s="1"/>
  <c r="S486" i="10"/>
  <c r="B486" i="10" s="1"/>
  <c r="AC487" i="10"/>
  <c r="AE487" i="10" s="1"/>
  <c r="L487" i="10" s="1"/>
  <c r="AD487" i="10"/>
  <c r="C445" i="11"/>
  <c r="D445" i="11" s="1"/>
  <c r="S442" i="11"/>
  <c r="B442" i="11" s="1"/>
  <c r="AA442" i="11"/>
  <c r="H443" i="11"/>
  <c r="P443" i="11" s="1"/>
  <c r="X443" i="11" s="1"/>
  <c r="L443" i="11"/>
  <c r="T443" i="11" s="1"/>
  <c r="E443" i="11"/>
  <c r="M443" i="11" s="1"/>
  <c r="U443" i="11" s="1"/>
  <c r="I443" i="11"/>
  <c r="Q443" i="11" s="1"/>
  <c r="Y443" i="11" s="1"/>
  <c r="F443" i="11"/>
  <c r="N443" i="11" s="1"/>
  <c r="V443" i="11" s="1"/>
  <c r="J443" i="11"/>
  <c r="R443" i="11" s="1"/>
  <c r="Z443" i="11" s="1"/>
  <c r="G443" i="11"/>
  <c r="O443" i="11" s="1"/>
  <c r="W443" i="11" s="1"/>
  <c r="K443" i="11"/>
  <c r="AF487" i="10" l="1"/>
  <c r="C484" i="12"/>
  <c r="D483" i="12"/>
  <c r="T481" i="12"/>
  <c r="AA481" i="12" s="1"/>
  <c r="S481" i="12"/>
  <c r="B481" i="12" s="1"/>
  <c r="G482" i="12"/>
  <c r="O482" i="12" s="1"/>
  <c r="W482" i="12" s="1"/>
  <c r="E482" i="12"/>
  <c r="M482" i="12" s="1"/>
  <c r="U482" i="12" s="1"/>
  <c r="I482" i="12"/>
  <c r="Q482" i="12" s="1"/>
  <c r="Y482" i="12" s="1"/>
  <c r="F482" i="12"/>
  <c r="N482" i="12" s="1"/>
  <c r="V482" i="12" s="1"/>
  <c r="J482" i="12"/>
  <c r="R482" i="12" s="1"/>
  <c r="Z482" i="12" s="1"/>
  <c r="K482" i="12"/>
  <c r="H482" i="12"/>
  <c r="P482" i="12" s="1"/>
  <c r="X482" i="12" s="1"/>
  <c r="L482" i="12"/>
  <c r="AB489" i="10"/>
  <c r="K489" i="10"/>
  <c r="E489" i="10"/>
  <c r="M489" i="10" s="1"/>
  <c r="U489" i="10" s="1"/>
  <c r="F489" i="10"/>
  <c r="N489" i="10" s="1"/>
  <c r="V489" i="10" s="1"/>
  <c r="J489" i="10"/>
  <c r="R489" i="10" s="1"/>
  <c r="Z489" i="10" s="1"/>
  <c r="I489" i="10"/>
  <c r="Q489" i="10" s="1"/>
  <c r="Y489" i="10" s="1"/>
  <c r="G489" i="10"/>
  <c r="O489" i="10" s="1"/>
  <c r="W489" i="10" s="1"/>
  <c r="H489" i="10"/>
  <c r="P489" i="10" s="1"/>
  <c r="X489" i="10" s="1"/>
  <c r="C491" i="10"/>
  <c r="D490" i="10"/>
  <c r="S487" i="10"/>
  <c r="B487" i="10" s="1"/>
  <c r="T487" i="10"/>
  <c r="AA487" i="10" s="1"/>
  <c r="AC488" i="10"/>
  <c r="AE488" i="10" s="1"/>
  <c r="L488" i="10" s="1"/>
  <c r="AD488" i="10"/>
  <c r="AA443" i="11"/>
  <c r="S443" i="11"/>
  <c r="B443" i="11" s="1"/>
  <c r="C446" i="11"/>
  <c r="D446" i="11" s="1"/>
  <c r="F444" i="11"/>
  <c r="N444" i="11" s="1"/>
  <c r="V444" i="11" s="1"/>
  <c r="J444" i="11"/>
  <c r="R444" i="11" s="1"/>
  <c r="Z444" i="11" s="1"/>
  <c r="G444" i="11"/>
  <c r="O444" i="11" s="1"/>
  <c r="W444" i="11" s="1"/>
  <c r="K444" i="11"/>
  <c r="H444" i="11"/>
  <c r="P444" i="11" s="1"/>
  <c r="X444" i="11" s="1"/>
  <c r="L444" i="11"/>
  <c r="T444" i="11" s="1"/>
  <c r="E444" i="11"/>
  <c r="M444" i="11" s="1"/>
  <c r="U444" i="11" s="1"/>
  <c r="I444" i="11"/>
  <c r="Q444" i="11" s="1"/>
  <c r="Y444" i="11" s="1"/>
  <c r="AF488" i="10" l="1"/>
  <c r="E483" i="12"/>
  <c r="M483" i="12" s="1"/>
  <c r="U483" i="12" s="1"/>
  <c r="K483" i="12"/>
  <c r="F483" i="12"/>
  <c r="N483" i="12" s="1"/>
  <c r="V483" i="12" s="1"/>
  <c r="J483" i="12"/>
  <c r="R483" i="12" s="1"/>
  <c r="Z483" i="12" s="1"/>
  <c r="H483" i="12"/>
  <c r="P483" i="12" s="1"/>
  <c r="X483" i="12" s="1"/>
  <c r="I483" i="12"/>
  <c r="Q483" i="12" s="1"/>
  <c r="Y483" i="12" s="1"/>
  <c r="G483" i="12"/>
  <c r="O483" i="12" s="1"/>
  <c r="W483" i="12" s="1"/>
  <c r="L483" i="12"/>
  <c r="S482" i="12"/>
  <c r="B482" i="12" s="1"/>
  <c r="T482" i="12"/>
  <c r="AA482" i="12" s="1"/>
  <c r="C485" i="12"/>
  <c r="D484" i="12"/>
  <c r="AB490" i="10"/>
  <c r="E490" i="10"/>
  <c r="M490" i="10" s="1"/>
  <c r="U490" i="10" s="1"/>
  <c r="K490" i="10"/>
  <c r="F490" i="10"/>
  <c r="N490" i="10" s="1"/>
  <c r="V490" i="10" s="1"/>
  <c r="J490" i="10"/>
  <c r="R490" i="10" s="1"/>
  <c r="Z490" i="10" s="1"/>
  <c r="G490" i="10"/>
  <c r="O490" i="10" s="1"/>
  <c r="W490" i="10" s="1"/>
  <c r="I490" i="10"/>
  <c r="Q490" i="10" s="1"/>
  <c r="Y490" i="10" s="1"/>
  <c r="H490" i="10"/>
  <c r="P490" i="10" s="1"/>
  <c r="X490" i="10" s="1"/>
  <c r="C492" i="10"/>
  <c r="D491" i="10"/>
  <c r="T488" i="10"/>
  <c r="AA488" i="10" s="1"/>
  <c r="S488" i="10"/>
  <c r="B488" i="10" s="1"/>
  <c r="AC489" i="10"/>
  <c r="AE489" i="10" s="1"/>
  <c r="L489" i="10" s="1"/>
  <c r="AD489" i="10"/>
  <c r="H445" i="11"/>
  <c r="P445" i="11" s="1"/>
  <c r="X445" i="11" s="1"/>
  <c r="L445" i="11"/>
  <c r="T445" i="11" s="1"/>
  <c r="E445" i="11"/>
  <c r="M445" i="11" s="1"/>
  <c r="U445" i="11" s="1"/>
  <c r="I445" i="11"/>
  <c r="Q445" i="11" s="1"/>
  <c r="Y445" i="11" s="1"/>
  <c r="F445" i="11"/>
  <c r="N445" i="11" s="1"/>
  <c r="V445" i="11" s="1"/>
  <c r="J445" i="11"/>
  <c r="R445" i="11" s="1"/>
  <c r="Z445" i="11" s="1"/>
  <c r="G445" i="11"/>
  <c r="O445" i="11" s="1"/>
  <c r="W445" i="11" s="1"/>
  <c r="K445" i="11"/>
  <c r="C447" i="11"/>
  <c r="D447" i="11" s="1"/>
  <c r="S444" i="11"/>
  <c r="B444" i="11" s="1"/>
  <c r="AA444" i="11"/>
  <c r="AF489" i="10" l="1"/>
  <c r="S483" i="12"/>
  <c r="B483" i="12" s="1"/>
  <c r="T483" i="12"/>
  <c r="AA483" i="12" s="1"/>
  <c r="C486" i="12"/>
  <c r="D485" i="12"/>
  <c r="K484" i="12"/>
  <c r="J484" i="12"/>
  <c r="R484" i="12" s="1"/>
  <c r="Z484" i="12" s="1"/>
  <c r="I484" i="12"/>
  <c r="Q484" i="12" s="1"/>
  <c r="Y484" i="12" s="1"/>
  <c r="H484" i="12"/>
  <c r="P484" i="12" s="1"/>
  <c r="X484" i="12" s="1"/>
  <c r="G484" i="12"/>
  <c r="O484" i="12" s="1"/>
  <c r="W484" i="12" s="1"/>
  <c r="F484" i="12"/>
  <c r="N484" i="12" s="1"/>
  <c r="V484" i="12" s="1"/>
  <c r="E484" i="12"/>
  <c r="M484" i="12" s="1"/>
  <c r="U484" i="12" s="1"/>
  <c r="L484" i="12"/>
  <c r="AB491" i="10"/>
  <c r="E491" i="10"/>
  <c r="M491" i="10" s="1"/>
  <c r="U491" i="10" s="1"/>
  <c r="K491" i="10"/>
  <c r="F491" i="10"/>
  <c r="N491" i="10" s="1"/>
  <c r="V491" i="10" s="1"/>
  <c r="J491" i="10"/>
  <c r="R491" i="10" s="1"/>
  <c r="Z491" i="10" s="1"/>
  <c r="I491" i="10"/>
  <c r="Q491" i="10" s="1"/>
  <c r="Y491" i="10" s="1"/>
  <c r="G491" i="10"/>
  <c r="O491" i="10" s="1"/>
  <c r="W491" i="10" s="1"/>
  <c r="H491" i="10"/>
  <c r="P491" i="10" s="1"/>
  <c r="X491" i="10" s="1"/>
  <c r="C493" i="10"/>
  <c r="D492" i="10"/>
  <c r="S489" i="10"/>
  <c r="B489" i="10" s="1"/>
  <c r="T489" i="10"/>
  <c r="AA489" i="10" s="1"/>
  <c r="AD490" i="10"/>
  <c r="AC490" i="10"/>
  <c r="AE490" i="10" s="1"/>
  <c r="L490" i="10" s="1"/>
  <c r="C448" i="11"/>
  <c r="D448" i="11" s="1"/>
  <c r="AA445" i="11"/>
  <c r="S445" i="11"/>
  <c r="B445" i="11" s="1"/>
  <c r="F446" i="11"/>
  <c r="N446" i="11" s="1"/>
  <c r="V446" i="11" s="1"/>
  <c r="J446" i="11"/>
  <c r="R446" i="11" s="1"/>
  <c r="Z446" i="11" s="1"/>
  <c r="G446" i="11"/>
  <c r="O446" i="11" s="1"/>
  <c r="W446" i="11" s="1"/>
  <c r="K446" i="11"/>
  <c r="H446" i="11"/>
  <c r="P446" i="11" s="1"/>
  <c r="X446" i="11" s="1"/>
  <c r="L446" i="11"/>
  <c r="T446" i="11" s="1"/>
  <c r="E446" i="11"/>
  <c r="M446" i="11" s="1"/>
  <c r="U446" i="11" s="1"/>
  <c r="I446" i="11"/>
  <c r="Q446" i="11" s="1"/>
  <c r="Y446" i="11" s="1"/>
  <c r="S484" i="12" l="1"/>
  <c r="B484" i="12" s="1"/>
  <c r="T484" i="12"/>
  <c r="AA484" i="12" s="1"/>
  <c r="I485" i="12"/>
  <c r="Q485" i="12" s="1"/>
  <c r="Y485" i="12" s="1"/>
  <c r="H485" i="12"/>
  <c r="P485" i="12" s="1"/>
  <c r="X485" i="12" s="1"/>
  <c r="G485" i="12"/>
  <c r="O485" i="12" s="1"/>
  <c r="W485" i="12" s="1"/>
  <c r="J485" i="12"/>
  <c r="R485" i="12" s="1"/>
  <c r="Z485" i="12" s="1"/>
  <c r="F485" i="12"/>
  <c r="N485" i="12" s="1"/>
  <c r="V485" i="12" s="1"/>
  <c r="K485" i="12"/>
  <c r="E485" i="12"/>
  <c r="M485" i="12" s="1"/>
  <c r="U485" i="12" s="1"/>
  <c r="L485" i="12"/>
  <c r="C487" i="12"/>
  <c r="D486" i="12"/>
  <c r="S490" i="10"/>
  <c r="B490" i="10" s="1"/>
  <c r="AF490" i="10"/>
  <c r="T490" i="10" s="1"/>
  <c r="AA490" i="10" s="1"/>
  <c r="AB492" i="10"/>
  <c r="K492" i="10"/>
  <c r="E492" i="10"/>
  <c r="M492" i="10" s="1"/>
  <c r="U492" i="10" s="1"/>
  <c r="J492" i="10"/>
  <c r="R492" i="10" s="1"/>
  <c r="Z492" i="10" s="1"/>
  <c r="F492" i="10"/>
  <c r="N492" i="10" s="1"/>
  <c r="V492" i="10" s="1"/>
  <c r="G492" i="10"/>
  <c r="O492" i="10" s="1"/>
  <c r="W492" i="10" s="1"/>
  <c r="I492" i="10"/>
  <c r="Q492" i="10" s="1"/>
  <c r="Y492" i="10" s="1"/>
  <c r="H492" i="10"/>
  <c r="P492" i="10" s="1"/>
  <c r="X492" i="10" s="1"/>
  <c r="C494" i="10"/>
  <c r="D493" i="10"/>
  <c r="AD491" i="10"/>
  <c r="AC491" i="10"/>
  <c r="AE491" i="10" s="1"/>
  <c r="L491" i="10" s="1"/>
  <c r="S446" i="11"/>
  <c r="B446" i="11" s="1"/>
  <c r="AA446" i="11"/>
  <c r="C449" i="11"/>
  <c r="D449" i="11" s="1"/>
  <c r="H447" i="11"/>
  <c r="P447" i="11" s="1"/>
  <c r="X447" i="11" s="1"/>
  <c r="L447" i="11"/>
  <c r="T447" i="11" s="1"/>
  <c r="E447" i="11"/>
  <c r="M447" i="11" s="1"/>
  <c r="U447" i="11" s="1"/>
  <c r="I447" i="11"/>
  <c r="Q447" i="11" s="1"/>
  <c r="Y447" i="11" s="1"/>
  <c r="F447" i="11"/>
  <c r="N447" i="11" s="1"/>
  <c r="V447" i="11" s="1"/>
  <c r="J447" i="11"/>
  <c r="R447" i="11" s="1"/>
  <c r="Z447" i="11" s="1"/>
  <c r="G447" i="11"/>
  <c r="O447" i="11" s="1"/>
  <c r="W447" i="11" s="1"/>
  <c r="K447" i="11"/>
  <c r="C488" i="12" l="1"/>
  <c r="D487" i="12"/>
  <c r="G486" i="12"/>
  <c r="O486" i="12" s="1"/>
  <c r="W486" i="12" s="1"/>
  <c r="F486" i="12"/>
  <c r="N486" i="12" s="1"/>
  <c r="V486" i="12" s="1"/>
  <c r="E486" i="12"/>
  <c r="M486" i="12" s="1"/>
  <c r="U486" i="12" s="1"/>
  <c r="K486" i="12"/>
  <c r="I486" i="12"/>
  <c r="Q486" i="12" s="1"/>
  <c r="Y486" i="12" s="1"/>
  <c r="H486" i="12"/>
  <c r="P486" i="12" s="1"/>
  <c r="X486" i="12" s="1"/>
  <c r="J486" i="12"/>
  <c r="R486" i="12" s="1"/>
  <c r="Z486" i="12" s="1"/>
  <c r="L486" i="12"/>
  <c r="T485" i="12"/>
  <c r="AA485" i="12" s="1"/>
  <c r="S485" i="12"/>
  <c r="B485" i="12" s="1"/>
  <c r="AC492" i="10"/>
  <c r="AE492" i="10" s="1"/>
  <c r="L492" i="10" s="1"/>
  <c r="AD492" i="10"/>
  <c r="S491" i="10"/>
  <c r="B491" i="10" s="1"/>
  <c r="AF491" i="10"/>
  <c r="T491" i="10" s="1"/>
  <c r="AA491" i="10" s="1"/>
  <c r="AB493" i="10"/>
  <c r="E493" i="10"/>
  <c r="M493" i="10" s="1"/>
  <c r="U493" i="10" s="1"/>
  <c r="K493" i="10"/>
  <c r="F493" i="10"/>
  <c r="N493" i="10" s="1"/>
  <c r="V493" i="10" s="1"/>
  <c r="J493" i="10"/>
  <c r="R493" i="10" s="1"/>
  <c r="Z493" i="10" s="1"/>
  <c r="G493" i="10"/>
  <c r="O493" i="10" s="1"/>
  <c r="W493" i="10" s="1"/>
  <c r="I493" i="10"/>
  <c r="Q493" i="10" s="1"/>
  <c r="Y493" i="10" s="1"/>
  <c r="H493" i="10"/>
  <c r="P493" i="10" s="1"/>
  <c r="X493" i="10" s="1"/>
  <c r="C495" i="10"/>
  <c r="D494" i="10"/>
  <c r="F448" i="11"/>
  <c r="N448" i="11" s="1"/>
  <c r="V448" i="11" s="1"/>
  <c r="J448" i="11"/>
  <c r="R448" i="11" s="1"/>
  <c r="Z448" i="11" s="1"/>
  <c r="G448" i="11"/>
  <c r="O448" i="11" s="1"/>
  <c r="W448" i="11" s="1"/>
  <c r="K448" i="11"/>
  <c r="H448" i="11"/>
  <c r="P448" i="11" s="1"/>
  <c r="X448" i="11" s="1"/>
  <c r="L448" i="11"/>
  <c r="T448" i="11" s="1"/>
  <c r="E448" i="11"/>
  <c r="M448" i="11" s="1"/>
  <c r="U448" i="11" s="1"/>
  <c r="I448" i="11"/>
  <c r="Q448" i="11" s="1"/>
  <c r="Y448" i="11" s="1"/>
  <c r="AA447" i="11"/>
  <c r="S447" i="11"/>
  <c r="B447" i="11" s="1"/>
  <c r="C450" i="11"/>
  <c r="D450" i="11" s="1"/>
  <c r="AF492" i="10" l="1"/>
  <c r="T492" i="10" s="1"/>
  <c r="AA492" i="10" s="1"/>
  <c r="T486" i="12"/>
  <c r="AA486" i="12" s="1"/>
  <c r="S486" i="12"/>
  <c r="B486" i="12" s="1"/>
  <c r="E487" i="12"/>
  <c r="M487" i="12" s="1"/>
  <c r="U487" i="12" s="1"/>
  <c r="K487" i="12"/>
  <c r="J487" i="12"/>
  <c r="R487" i="12" s="1"/>
  <c r="Z487" i="12" s="1"/>
  <c r="H487" i="12"/>
  <c r="P487" i="12" s="1"/>
  <c r="X487" i="12" s="1"/>
  <c r="G487" i="12"/>
  <c r="O487" i="12" s="1"/>
  <c r="W487" i="12" s="1"/>
  <c r="I487" i="12"/>
  <c r="Q487" i="12" s="1"/>
  <c r="Y487" i="12" s="1"/>
  <c r="F487" i="12"/>
  <c r="N487" i="12" s="1"/>
  <c r="V487" i="12" s="1"/>
  <c r="L487" i="12"/>
  <c r="C489" i="12"/>
  <c r="D488" i="12"/>
  <c r="AB494" i="10"/>
  <c r="K494" i="10"/>
  <c r="E494" i="10"/>
  <c r="M494" i="10" s="1"/>
  <c r="U494" i="10" s="1"/>
  <c r="F494" i="10"/>
  <c r="N494" i="10" s="1"/>
  <c r="V494" i="10" s="1"/>
  <c r="J494" i="10"/>
  <c r="R494" i="10" s="1"/>
  <c r="Z494" i="10" s="1"/>
  <c r="G494" i="10"/>
  <c r="O494" i="10" s="1"/>
  <c r="W494" i="10" s="1"/>
  <c r="I494" i="10"/>
  <c r="Q494" i="10" s="1"/>
  <c r="Y494" i="10" s="1"/>
  <c r="H494" i="10"/>
  <c r="P494" i="10" s="1"/>
  <c r="X494" i="10" s="1"/>
  <c r="AD493" i="10"/>
  <c r="AC493" i="10"/>
  <c r="AE493" i="10" s="1"/>
  <c r="L493" i="10" s="1"/>
  <c r="C496" i="10"/>
  <c r="D495" i="10"/>
  <c r="S492" i="10"/>
  <c r="B492" i="10" s="1"/>
  <c r="H449" i="11"/>
  <c r="P449" i="11" s="1"/>
  <c r="X449" i="11" s="1"/>
  <c r="L449" i="11"/>
  <c r="T449" i="11" s="1"/>
  <c r="E449" i="11"/>
  <c r="M449" i="11" s="1"/>
  <c r="U449" i="11" s="1"/>
  <c r="I449" i="11"/>
  <c r="Q449" i="11" s="1"/>
  <c r="Y449" i="11" s="1"/>
  <c r="F449" i="11"/>
  <c r="N449" i="11" s="1"/>
  <c r="V449" i="11" s="1"/>
  <c r="J449" i="11"/>
  <c r="R449" i="11" s="1"/>
  <c r="Z449" i="11" s="1"/>
  <c r="G449" i="11"/>
  <c r="O449" i="11" s="1"/>
  <c r="W449" i="11" s="1"/>
  <c r="K449" i="11"/>
  <c r="S448" i="11"/>
  <c r="B448" i="11" s="1"/>
  <c r="AA448" i="11"/>
  <c r="C451" i="11"/>
  <c r="D451" i="11" s="1"/>
  <c r="K488" i="12" l="1"/>
  <c r="J488" i="12"/>
  <c r="R488" i="12" s="1"/>
  <c r="Z488" i="12" s="1"/>
  <c r="I488" i="12"/>
  <c r="Q488" i="12" s="1"/>
  <c r="Y488" i="12" s="1"/>
  <c r="G488" i="12"/>
  <c r="O488" i="12" s="1"/>
  <c r="W488" i="12" s="1"/>
  <c r="F488" i="12"/>
  <c r="N488" i="12" s="1"/>
  <c r="V488" i="12" s="1"/>
  <c r="H488" i="12"/>
  <c r="P488" i="12" s="1"/>
  <c r="X488" i="12" s="1"/>
  <c r="E488" i="12"/>
  <c r="M488" i="12" s="1"/>
  <c r="U488" i="12" s="1"/>
  <c r="L488" i="12"/>
  <c r="C490" i="12"/>
  <c r="D489" i="12"/>
  <c r="T487" i="12"/>
  <c r="AA487" i="12" s="1"/>
  <c r="S487" i="12"/>
  <c r="B487" i="12" s="1"/>
  <c r="S493" i="10"/>
  <c r="B493" i="10" s="1"/>
  <c r="AB495" i="10"/>
  <c r="E495" i="10"/>
  <c r="M495" i="10" s="1"/>
  <c r="U495" i="10" s="1"/>
  <c r="K495" i="10"/>
  <c r="J495" i="10"/>
  <c r="R495" i="10" s="1"/>
  <c r="Z495" i="10" s="1"/>
  <c r="F495" i="10"/>
  <c r="N495" i="10" s="1"/>
  <c r="V495" i="10" s="1"/>
  <c r="I495" i="10"/>
  <c r="Q495" i="10" s="1"/>
  <c r="Y495" i="10" s="1"/>
  <c r="G495" i="10"/>
  <c r="O495" i="10" s="1"/>
  <c r="W495" i="10" s="1"/>
  <c r="H495" i="10"/>
  <c r="P495" i="10" s="1"/>
  <c r="X495" i="10" s="1"/>
  <c r="AF493" i="10"/>
  <c r="T493" i="10" s="1"/>
  <c r="AA493" i="10" s="1"/>
  <c r="C497" i="10"/>
  <c r="D496" i="10"/>
  <c r="AC494" i="10"/>
  <c r="AE494" i="10" s="1"/>
  <c r="L494" i="10" s="1"/>
  <c r="AD494" i="10"/>
  <c r="F450" i="11"/>
  <c r="N450" i="11" s="1"/>
  <c r="V450" i="11" s="1"/>
  <c r="J450" i="11"/>
  <c r="R450" i="11" s="1"/>
  <c r="Z450" i="11" s="1"/>
  <c r="G450" i="11"/>
  <c r="O450" i="11" s="1"/>
  <c r="W450" i="11" s="1"/>
  <c r="K450" i="11"/>
  <c r="H450" i="11"/>
  <c r="P450" i="11" s="1"/>
  <c r="X450" i="11" s="1"/>
  <c r="L450" i="11"/>
  <c r="T450" i="11" s="1"/>
  <c r="E450" i="11"/>
  <c r="M450" i="11" s="1"/>
  <c r="U450" i="11" s="1"/>
  <c r="I450" i="11"/>
  <c r="Q450" i="11" s="1"/>
  <c r="Y450" i="11" s="1"/>
  <c r="AA449" i="11"/>
  <c r="S449" i="11"/>
  <c r="B449" i="11" s="1"/>
  <c r="C452" i="11"/>
  <c r="D452" i="11" s="1"/>
  <c r="AF494" i="10" l="1"/>
  <c r="T494" i="10" s="1"/>
  <c r="AA494" i="10" s="1"/>
  <c r="S488" i="12"/>
  <c r="B488" i="12" s="1"/>
  <c r="T488" i="12"/>
  <c r="AA488" i="12" s="1"/>
  <c r="I489" i="12"/>
  <c r="Q489" i="12" s="1"/>
  <c r="Y489" i="12" s="1"/>
  <c r="H489" i="12"/>
  <c r="P489" i="12" s="1"/>
  <c r="X489" i="12" s="1"/>
  <c r="G489" i="12"/>
  <c r="O489" i="12" s="1"/>
  <c r="W489" i="12" s="1"/>
  <c r="K489" i="12"/>
  <c r="F489" i="12"/>
  <c r="N489" i="12" s="1"/>
  <c r="V489" i="12" s="1"/>
  <c r="E489" i="12"/>
  <c r="M489" i="12" s="1"/>
  <c r="U489" i="12" s="1"/>
  <c r="J489" i="12"/>
  <c r="R489" i="12" s="1"/>
  <c r="Z489" i="12" s="1"/>
  <c r="L489" i="12"/>
  <c r="C491" i="12"/>
  <c r="D490" i="12"/>
  <c r="AB496" i="10"/>
  <c r="E496" i="10"/>
  <c r="M496" i="10" s="1"/>
  <c r="U496" i="10" s="1"/>
  <c r="K496" i="10"/>
  <c r="J496" i="10"/>
  <c r="R496" i="10" s="1"/>
  <c r="Z496" i="10" s="1"/>
  <c r="F496" i="10"/>
  <c r="N496" i="10" s="1"/>
  <c r="V496" i="10" s="1"/>
  <c r="G496" i="10"/>
  <c r="O496" i="10" s="1"/>
  <c r="W496" i="10" s="1"/>
  <c r="I496" i="10"/>
  <c r="Q496" i="10" s="1"/>
  <c r="Y496" i="10" s="1"/>
  <c r="H496" i="10"/>
  <c r="P496" i="10" s="1"/>
  <c r="X496" i="10" s="1"/>
  <c r="AC495" i="10"/>
  <c r="AE495" i="10" s="1"/>
  <c r="L495" i="10" s="1"/>
  <c r="AD495" i="10"/>
  <c r="S494" i="10"/>
  <c r="B494" i="10" s="1"/>
  <c r="C498" i="10"/>
  <c r="D497" i="10"/>
  <c r="H451" i="11"/>
  <c r="P451" i="11" s="1"/>
  <c r="X451" i="11" s="1"/>
  <c r="L451" i="11"/>
  <c r="T451" i="11" s="1"/>
  <c r="E451" i="11"/>
  <c r="M451" i="11" s="1"/>
  <c r="U451" i="11" s="1"/>
  <c r="I451" i="11"/>
  <c r="Q451" i="11" s="1"/>
  <c r="Y451" i="11" s="1"/>
  <c r="F451" i="11"/>
  <c r="N451" i="11" s="1"/>
  <c r="V451" i="11" s="1"/>
  <c r="J451" i="11"/>
  <c r="R451" i="11" s="1"/>
  <c r="Z451" i="11" s="1"/>
  <c r="G451" i="11"/>
  <c r="O451" i="11" s="1"/>
  <c r="W451" i="11" s="1"/>
  <c r="K451" i="11"/>
  <c r="C453" i="11"/>
  <c r="D453" i="11" s="1"/>
  <c r="S450" i="11"/>
  <c r="B450" i="11" s="1"/>
  <c r="AA450" i="11"/>
  <c r="AF495" i="10" l="1"/>
  <c r="C492" i="12"/>
  <c r="D491" i="12"/>
  <c r="G490" i="12"/>
  <c r="O490" i="12" s="1"/>
  <c r="W490" i="12" s="1"/>
  <c r="F490" i="12"/>
  <c r="N490" i="12" s="1"/>
  <c r="V490" i="12" s="1"/>
  <c r="E490" i="12"/>
  <c r="M490" i="12" s="1"/>
  <c r="U490" i="12" s="1"/>
  <c r="J490" i="12"/>
  <c r="R490" i="12" s="1"/>
  <c r="Z490" i="12" s="1"/>
  <c r="H490" i="12"/>
  <c r="P490" i="12" s="1"/>
  <c r="X490" i="12" s="1"/>
  <c r="K490" i="12"/>
  <c r="I490" i="12"/>
  <c r="Q490" i="12" s="1"/>
  <c r="Y490" i="12" s="1"/>
  <c r="L490" i="12"/>
  <c r="T489" i="12"/>
  <c r="AA489" i="12" s="1"/>
  <c r="S489" i="12"/>
  <c r="B489" i="12" s="1"/>
  <c r="AB497" i="10"/>
  <c r="E497" i="10"/>
  <c r="M497" i="10" s="1"/>
  <c r="U497" i="10" s="1"/>
  <c r="K497" i="10"/>
  <c r="J497" i="10"/>
  <c r="R497" i="10" s="1"/>
  <c r="Z497" i="10" s="1"/>
  <c r="F497" i="10"/>
  <c r="N497" i="10" s="1"/>
  <c r="V497" i="10" s="1"/>
  <c r="G497" i="10"/>
  <c r="O497" i="10" s="1"/>
  <c r="W497" i="10" s="1"/>
  <c r="I497" i="10"/>
  <c r="Q497" i="10" s="1"/>
  <c r="Y497" i="10" s="1"/>
  <c r="H497" i="10"/>
  <c r="P497" i="10" s="1"/>
  <c r="X497" i="10" s="1"/>
  <c r="C499" i="10"/>
  <c r="D498" i="10"/>
  <c r="S495" i="10"/>
  <c r="B495" i="10" s="1"/>
  <c r="T495" i="10"/>
  <c r="AA495" i="10" s="1"/>
  <c r="AD496" i="10"/>
  <c r="AC496" i="10"/>
  <c r="AE496" i="10" s="1"/>
  <c r="L496" i="10" s="1"/>
  <c r="C454" i="11"/>
  <c r="D454" i="11" s="1"/>
  <c r="AA451" i="11"/>
  <c r="S451" i="11"/>
  <c r="B451" i="11" s="1"/>
  <c r="F452" i="11"/>
  <c r="N452" i="11" s="1"/>
  <c r="V452" i="11" s="1"/>
  <c r="J452" i="11"/>
  <c r="R452" i="11" s="1"/>
  <c r="Z452" i="11" s="1"/>
  <c r="G452" i="11"/>
  <c r="O452" i="11" s="1"/>
  <c r="W452" i="11" s="1"/>
  <c r="K452" i="11"/>
  <c r="H452" i="11"/>
  <c r="P452" i="11" s="1"/>
  <c r="X452" i="11" s="1"/>
  <c r="L452" i="11"/>
  <c r="T452" i="11" s="1"/>
  <c r="E452" i="11"/>
  <c r="M452" i="11" s="1"/>
  <c r="U452" i="11" s="1"/>
  <c r="I452" i="11"/>
  <c r="Q452" i="11" s="1"/>
  <c r="Y452" i="11" s="1"/>
  <c r="S490" i="12" l="1"/>
  <c r="B490" i="12" s="1"/>
  <c r="T490" i="12"/>
  <c r="AA490" i="12" s="1"/>
  <c r="E491" i="12"/>
  <c r="M491" i="12" s="1"/>
  <c r="U491" i="12" s="1"/>
  <c r="K491" i="12"/>
  <c r="I491" i="12"/>
  <c r="Q491" i="12" s="1"/>
  <c r="Y491" i="12" s="1"/>
  <c r="G491" i="12"/>
  <c r="O491" i="12" s="1"/>
  <c r="W491" i="12" s="1"/>
  <c r="J491" i="12"/>
  <c r="R491" i="12" s="1"/>
  <c r="Z491" i="12" s="1"/>
  <c r="F491" i="12"/>
  <c r="N491" i="12" s="1"/>
  <c r="V491" i="12" s="1"/>
  <c r="H491" i="12"/>
  <c r="P491" i="12" s="1"/>
  <c r="X491" i="12" s="1"/>
  <c r="L491" i="12"/>
  <c r="C493" i="12"/>
  <c r="D492" i="12"/>
  <c r="AB498" i="10"/>
  <c r="E498" i="10"/>
  <c r="M498" i="10" s="1"/>
  <c r="U498" i="10" s="1"/>
  <c r="K498" i="10"/>
  <c r="F498" i="10"/>
  <c r="N498" i="10" s="1"/>
  <c r="V498" i="10" s="1"/>
  <c r="J498" i="10"/>
  <c r="R498" i="10" s="1"/>
  <c r="Z498" i="10" s="1"/>
  <c r="I498" i="10"/>
  <c r="Q498" i="10" s="1"/>
  <c r="Y498" i="10" s="1"/>
  <c r="G498" i="10"/>
  <c r="O498" i="10" s="1"/>
  <c r="W498" i="10" s="1"/>
  <c r="H498" i="10"/>
  <c r="P498" i="10" s="1"/>
  <c r="X498" i="10" s="1"/>
  <c r="AF496" i="10"/>
  <c r="T496" i="10" s="1"/>
  <c r="AA496" i="10" s="1"/>
  <c r="S496" i="10"/>
  <c r="B496" i="10" s="1"/>
  <c r="C500" i="10"/>
  <c r="D499" i="10"/>
  <c r="AC497" i="10"/>
  <c r="AE497" i="10" s="1"/>
  <c r="L497" i="10" s="1"/>
  <c r="AD497" i="10"/>
  <c r="S452" i="11"/>
  <c r="B452" i="11" s="1"/>
  <c r="AA452" i="11"/>
  <c r="C455" i="11"/>
  <c r="D455" i="11" s="1"/>
  <c r="H453" i="11"/>
  <c r="P453" i="11" s="1"/>
  <c r="X453" i="11" s="1"/>
  <c r="L453" i="11"/>
  <c r="T453" i="11" s="1"/>
  <c r="E453" i="11"/>
  <c r="M453" i="11" s="1"/>
  <c r="U453" i="11" s="1"/>
  <c r="I453" i="11"/>
  <c r="Q453" i="11" s="1"/>
  <c r="Y453" i="11" s="1"/>
  <c r="F453" i="11"/>
  <c r="N453" i="11" s="1"/>
  <c r="V453" i="11" s="1"/>
  <c r="J453" i="11"/>
  <c r="R453" i="11" s="1"/>
  <c r="Z453" i="11" s="1"/>
  <c r="G453" i="11"/>
  <c r="O453" i="11" s="1"/>
  <c r="W453" i="11" s="1"/>
  <c r="K453" i="11"/>
  <c r="AF497" i="10" l="1"/>
  <c r="T497" i="10" s="1"/>
  <c r="AA497" i="10" s="1"/>
  <c r="K492" i="12"/>
  <c r="J492" i="12"/>
  <c r="R492" i="12" s="1"/>
  <c r="Z492" i="12" s="1"/>
  <c r="I492" i="12"/>
  <c r="Q492" i="12" s="1"/>
  <c r="Y492" i="12" s="1"/>
  <c r="H492" i="12"/>
  <c r="P492" i="12" s="1"/>
  <c r="X492" i="12" s="1"/>
  <c r="F492" i="12"/>
  <c r="N492" i="12" s="1"/>
  <c r="V492" i="12" s="1"/>
  <c r="E492" i="12"/>
  <c r="M492" i="12" s="1"/>
  <c r="U492" i="12" s="1"/>
  <c r="G492" i="12"/>
  <c r="O492" i="12" s="1"/>
  <c r="W492" i="12" s="1"/>
  <c r="L492" i="12"/>
  <c r="C494" i="12"/>
  <c r="D493" i="12"/>
  <c r="T491" i="12"/>
  <c r="AA491" i="12" s="1"/>
  <c r="S491" i="12"/>
  <c r="B491" i="12" s="1"/>
  <c r="AB499" i="10"/>
  <c r="E499" i="10"/>
  <c r="M499" i="10" s="1"/>
  <c r="U499" i="10" s="1"/>
  <c r="K499" i="10"/>
  <c r="J499" i="10"/>
  <c r="R499" i="10" s="1"/>
  <c r="Z499" i="10" s="1"/>
  <c r="F499" i="10"/>
  <c r="N499" i="10" s="1"/>
  <c r="V499" i="10" s="1"/>
  <c r="G499" i="10"/>
  <c r="O499" i="10" s="1"/>
  <c r="W499" i="10" s="1"/>
  <c r="I499" i="10"/>
  <c r="Q499" i="10" s="1"/>
  <c r="Y499" i="10" s="1"/>
  <c r="H499" i="10"/>
  <c r="P499" i="10" s="1"/>
  <c r="X499" i="10" s="1"/>
  <c r="S497" i="10"/>
  <c r="B497" i="10" s="1"/>
  <c r="C501" i="10"/>
  <c r="D500" i="10"/>
  <c r="AD498" i="10"/>
  <c r="AC498" i="10"/>
  <c r="AE498" i="10" s="1"/>
  <c r="L498" i="10" s="1"/>
  <c r="C456" i="11"/>
  <c r="D456" i="11" s="1"/>
  <c r="F454" i="11"/>
  <c r="N454" i="11" s="1"/>
  <c r="V454" i="11" s="1"/>
  <c r="J454" i="11"/>
  <c r="R454" i="11" s="1"/>
  <c r="Z454" i="11" s="1"/>
  <c r="G454" i="11"/>
  <c r="O454" i="11" s="1"/>
  <c r="W454" i="11" s="1"/>
  <c r="K454" i="11"/>
  <c r="H454" i="11"/>
  <c r="P454" i="11" s="1"/>
  <c r="X454" i="11" s="1"/>
  <c r="L454" i="11"/>
  <c r="T454" i="11" s="1"/>
  <c r="E454" i="11"/>
  <c r="M454" i="11" s="1"/>
  <c r="U454" i="11" s="1"/>
  <c r="I454" i="11"/>
  <c r="Q454" i="11" s="1"/>
  <c r="Y454" i="11" s="1"/>
  <c r="AA453" i="11"/>
  <c r="S453" i="11"/>
  <c r="B453" i="11" s="1"/>
  <c r="S492" i="12" l="1"/>
  <c r="B492" i="12" s="1"/>
  <c r="T492" i="12"/>
  <c r="AA492" i="12" s="1"/>
  <c r="I493" i="12"/>
  <c r="Q493" i="12" s="1"/>
  <c r="Y493" i="12" s="1"/>
  <c r="H493" i="12"/>
  <c r="P493" i="12" s="1"/>
  <c r="X493" i="12" s="1"/>
  <c r="G493" i="12"/>
  <c r="O493" i="12" s="1"/>
  <c r="W493" i="12" s="1"/>
  <c r="J493" i="12"/>
  <c r="R493" i="12" s="1"/>
  <c r="Z493" i="12" s="1"/>
  <c r="E493" i="12"/>
  <c r="M493" i="12" s="1"/>
  <c r="U493" i="12" s="1"/>
  <c r="K493" i="12"/>
  <c r="F493" i="12"/>
  <c r="N493" i="12" s="1"/>
  <c r="V493" i="12" s="1"/>
  <c r="L493" i="12"/>
  <c r="C495" i="12"/>
  <c r="D494" i="12"/>
  <c r="S498" i="10"/>
  <c r="B498" i="10" s="1"/>
  <c r="C502" i="10"/>
  <c r="D501" i="10"/>
  <c r="AB500" i="10"/>
  <c r="K500" i="10"/>
  <c r="E500" i="10"/>
  <c r="M500" i="10" s="1"/>
  <c r="U500" i="10" s="1"/>
  <c r="F500" i="10"/>
  <c r="N500" i="10" s="1"/>
  <c r="V500" i="10" s="1"/>
  <c r="J500" i="10"/>
  <c r="R500" i="10" s="1"/>
  <c r="Z500" i="10" s="1"/>
  <c r="I500" i="10"/>
  <c r="Q500" i="10" s="1"/>
  <c r="Y500" i="10" s="1"/>
  <c r="G500" i="10"/>
  <c r="O500" i="10" s="1"/>
  <c r="W500" i="10" s="1"/>
  <c r="H500" i="10"/>
  <c r="P500" i="10" s="1"/>
  <c r="X500" i="10" s="1"/>
  <c r="AF498" i="10"/>
  <c r="T498" i="10" s="1"/>
  <c r="AA498" i="10" s="1"/>
  <c r="AC499" i="10"/>
  <c r="AE499" i="10" s="1"/>
  <c r="L499" i="10" s="1"/>
  <c r="AD499" i="10"/>
  <c r="S454" i="11"/>
  <c r="B454" i="11" s="1"/>
  <c r="AA454" i="11"/>
  <c r="C457" i="11"/>
  <c r="D457" i="11" s="1"/>
  <c r="H455" i="11"/>
  <c r="P455" i="11" s="1"/>
  <c r="X455" i="11" s="1"/>
  <c r="L455" i="11"/>
  <c r="T455" i="11" s="1"/>
  <c r="E455" i="11"/>
  <c r="M455" i="11" s="1"/>
  <c r="U455" i="11" s="1"/>
  <c r="I455" i="11"/>
  <c r="Q455" i="11" s="1"/>
  <c r="Y455" i="11" s="1"/>
  <c r="F455" i="11"/>
  <c r="N455" i="11" s="1"/>
  <c r="V455" i="11" s="1"/>
  <c r="J455" i="11"/>
  <c r="R455" i="11" s="1"/>
  <c r="Z455" i="11" s="1"/>
  <c r="G455" i="11"/>
  <c r="O455" i="11" s="1"/>
  <c r="W455" i="11" s="1"/>
  <c r="K455" i="11"/>
  <c r="AF499" i="10" l="1"/>
  <c r="T499" i="10" s="1"/>
  <c r="AA499" i="10" s="1"/>
  <c r="C496" i="12"/>
  <c r="D495" i="12"/>
  <c r="G494" i="12"/>
  <c r="O494" i="12" s="1"/>
  <c r="W494" i="12" s="1"/>
  <c r="F494" i="12"/>
  <c r="N494" i="12" s="1"/>
  <c r="V494" i="12" s="1"/>
  <c r="E494" i="12"/>
  <c r="M494" i="12" s="1"/>
  <c r="U494" i="12" s="1"/>
  <c r="I494" i="12"/>
  <c r="Q494" i="12" s="1"/>
  <c r="Y494" i="12" s="1"/>
  <c r="J494" i="12"/>
  <c r="R494" i="12" s="1"/>
  <c r="Z494" i="12" s="1"/>
  <c r="K494" i="12"/>
  <c r="H494" i="12"/>
  <c r="P494" i="12" s="1"/>
  <c r="X494" i="12" s="1"/>
  <c r="L494" i="12"/>
  <c r="S493" i="12"/>
  <c r="B493" i="12" s="1"/>
  <c r="T493" i="12"/>
  <c r="AA493" i="12" s="1"/>
  <c r="S499" i="10"/>
  <c r="B499" i="10" s="1"/>
  <c r="AC500" i="10"/>
  <c r="AE500" i="10" s="1"/>
  <c r="L500" i="10" s="1"/>
  <c r="AD500" i="10"/>
  <c r="AB501" i="10"/>
  <c r="E501" i="10"/>
  <c r="M501" i="10" s="1"/>
  <c r="U501" i="10" s="1"/>
  <c r="K501" i="10"/>
  <c r="J501" i="10"/>
  <c r="R501" i="10" s="1"/>
  <c r="Z501" i="10" s="1"/>
  <c r="F501" i="10"/>
  <c r="N501" i="10" s="1"/>
  <c r="V501" i="10" s="1"/>
  <c r="G501" i="10"/>
  <c r="O501" i="10" s="1"/>
  <c r="W501" i="10" s="1"/>
  <c r="I501" i="10"/>
  <c r="Q501" i="10" s="1"/>
  <c r="Y501" i="10" s="1"/>
  <c r="H501" i="10"/>
  <c r="P501" i="10" s="1"/>
  <c r="X501" i="10" s="1"/>
  <c r="C503" i="10"/>
  <c r="D502" i="10"/>
  <c r="C458" i="11"/>
  <c r="D458" i="11" s="1"/>
  <c r="F456" i="11"/>
  <c r="N456" i="11" s="1"/>
  <c r="V456" i="11" s="1"/>
  <c r="J456" i="11"/>
  <c r="R456" i="11" s="1"/>
  <c r="Z456" i="11" s="1"/>
  <c r="G456" i="11"/>
  <c r="O456" i="11" s="1"/>
  <c r="W456" i="11" s="1"/>
  <c r="K456" i="11"/>
  <c r="H456" i="11"/>
  <c r="P456" i="11" s="1"/>
  <c r="X456" i="11" s="1"/>
  <c r="L456" i="11"/>
  <c r="T456" i="11" s="1"/>
  <c r="E456" i="11"/>
  <c r="M456" i="11" s="1"/>
  <c r="U456" i="11" s="1"/>
  <c r="I456" i="11"/>
  <c r="Q456" i="11" s="1"/>
  <c r="Y456" i="11" s="1"/>
  <c r="AA455" i="11"/>
  <c r="S455" i="11"/>
  <c r="B455" i="11" s="1"/>
  <c r="AF500" i="10" l="1"/>
  <c r="T494" i="12"/>
  <c r="AA494" i="12" s="1"/>
  <c r="S494" i="12"/>
  <c r="B494" i="12" s="1"/>
  <c r="E495" i="12"/>
  <c r="M495" i="12" s="1"/>
  <c r="U495" i="12" s="1"/>
  <c r="K495" i="12"/>
  <c r="H495" i="12"/>
  <c r="P495" i="12" s="1"/>
  <c r="X495" i="12" s="1"/>
  <c r="F495" i="12"/>
  <c r="N495" i="12" s="1"/>
  <c r="V495" i="12" s="1"/>
  <c r="I495" i="12"/>
  <c r="Q495" i="12" s="1"/>
  <c r="Y495" i="12" s="1"/>
  <c r="J495" i="12"/>
  <c r="R495" i="12" s="1"/>
  <c r="Z495" i="12" s="1"/>
  <c r="G495" i="12"/>
  <c r="O495" i="12" s="1"/>
  <c r="W495" i="12" s="1"/>
  <c r="L495" i="12"/>
  <c r="C497" i="12"/>
  <c r="D496" i="12"/>
  <c r="AB502" i="10"/>
  <c r="E502" i="10"/>
  <c r="M502" i="10" s="1"/>
  <c r="U502" i="10" s="1"/>
  <c r="K502" i="10"/>
  <c r="J502" i="10"/>
  <c r="R502" i="10" s="1"/>
  <c r="Z502" i="10" s="1"/>
  <c r="F502" i="10"/>
  <c r="N502" i="10" s="1"/>
  <c r="V502" i="10" s="1"/>
  <c r="G502" i="10"/>
  <c r="O502" i="10" s="1"/>
  <c r="W502" i="10" s="1"/>
  <c r="I502" i="10"/>
  <c r="Q502" i="10" s="1"/>
  <c r="Y502" i="10" s="1"/>
  <c r="H502" i="10"/>
  <c r="P502" i="10" s="1"/>
  <c r="X502" i="10" s="1"/>
  <c r="AD501" i="10"/>
  <c r="AC501" i="10"/>
  <c r="AE501" i="10" s="1"/>
  <c r="L501" i="10" s="1"/>
  <c r="S500" i="10"/>
  <c r="B500" i="10" s="1"/>
  <c r="T500" i="10"/>
  <c r="AA500" i="10" s="1"/>
  <c r="C504" i="10"/>
  <c r="D503" i="10"/>
  <c r="C459" i="11"/>
  <c r="D459" i="11" s="1"/>
  <c r="S456" i="11"/>
  <c r="B456" i="11" s="1"/>
  <c r="AA456" i="11"/>
  <c r="H457" i="11"/>
  <c r="P457" i="11" s="1"/>
  <c r="X457" i="11" s="1"/>
  <c r="L457" i="11"/>
  <c r="T457" i="11" s="1"/>
  <c r="E457" i="11"/>
  <c r="M457" i="11" s="1"/>
  <c r="U457" i="11" s="1"/>
  <c r="I457" i="11"/>
  <c r="Q457" i="11" s="1"/>
  <c r="Y457" i="11" s="1"/>
  <c r="F457" i="11"/>
  <c r="N457" i="11" s="1"/>
  <c r="V457" i="11" s="1"/>
  <c r="J457" i="11"/>
  <c r="R457" i="11" s="1"/>
  <c r="Z457" i="11" s="1"/>
  <c r="G457" i="11"/>
  <c r="O457" i="11" s="1"/>
  <c r="W457" i="11" s="1"/>
  <c r="K457" i="11"/>
  <c r="K496" i="12" l="1"/>
  <c r="J496" i="12"/>
  <c r="R496" i="12" s="1"/>
  <c r="Z496" i="12" s="1"/>
  <c r="I496" i="12"/>
  <c r="Q496" i="12" s="1"/>
  <c r="Y496" i="12" s="1"/>
  <c r="G496" i="12"/>
  <c r="O496" i="12" s="1"/>
  <c r="W496" i="12" s="1"/>
  <c r="E496" i="12"/>
  <c r="M496" i="12" s="1"/>
  <c r="U496" i="12" s="1"/>
  <c r="H496" i="12"/>
  <c r="P496" i="12" s="1"/>
  <c r="X496" i="12" s="1"/>
  <c r="F496" i="12"/>
  <c r="N496" i="12" s="1"/>
  <c r="V496" i="12" s="1"/>
  <c r="L496" i="12"/>
  <c r="C498" i="12"/>
  <c r="D497" i="12"/>
  <c r="T495" i="12"/>
  <c r="AA495" i="12" s="1"/>
  <c r="S495" i="12"/>
  <c r="B495" i="12" s="1"/>
  <c r="C505" i="10"/>
  <c r="D504" i="10"/>
  <c r="AB503" i="10"/>
  <c r="E503" i="10"/>
  <c r="M503" i="10" s="1"/>
  <c r="U503" i="10" s="1"/>
  <c r="K503" i="10"/>
  <c r="F503" i="10"/>
  <c r="N503" i="10" s="1"/>
  <c r="V503" i="10" s="1"/>
  <c r="J503" i="10"/>
  <c r="R503" i="10" s="1"/>
  <c r="Z503" i="10" s="1"/>
  <c r="I503" i="10"/>
  <c r="Q503" i="10" s="1"/>
  <c r="Y503" i="10" s="1"/>
  <c r="G503" i="10"/>
  <c r="O503" i="10" s="1"/>
  <c r="W503" i="10" s="1"/>
  <c r="H503" i="10"/>
  <c r="P503" i="10" s="1"/>
  <c r="X503" i="10" s="1"/>
  <c r="S501" i="10"/>
  <c r="B501" i="10" s="1"/>
  <c r="AF501" i="10"/>
  <c r="T501" i="10" s="1"/>
  <c r="AA501" i="10" s="1"/>
  <c r="AD502" i="10"/>
  <c r="AC502" i="10"/>
  <c r="AE502" i="10" s="1"/>
  <c r="L502" i="10" s="1"/>
  <c r="AA457" i="11"/>
  <c r="S457" i="11"/>
  <c r="B457" i="11" s="1"/>
  <c r="C460" i="11"/>
  <c r="D460" i="11" s="1"/>
  <c r="F458" i="11"/>
  <c r="N458" i="11" s="1"/>
  <c r="V458" i="11" s="1"/>
  <c r="J458" i="11"/>
  <c r="R458" i="11" s="1"/>
  <c r="Z458" i="11" s="1"/>
  <c r="G458" i="11"/>
  <c r="O458" i="11" s="1"/>
  <c r="W458" i="11" s="1"/>
  <c r="K458" i="11"/>
  <c r="H458" i="11"/>
  <c r="P458" i="11" s="1"/>
  <c r="X458" i="11" s="1"/>
  <c r="L458" i="11"/>
  <c r="T458" i="11" s="1"/>
  <c r="E458" i="11"/>
  <c r="M458" i="11" s="1"/>
  <c r="U458" i="11" s="1"/>
  <c r="I458" i="11"/>
  <c r="Q458" i="11" s="1"/>
  <c r="Y458" i="11" s="1"/>
  <c r="AF502" i="10" l="1"/>
  <c r="T502" i="10" s="1"/>
  <c r="AA502" i="10" s="1"/>
  <c r="S496" i="12"/>
  <c r="B496" i="12" s="1"/>
  <c r="T496" i="12"/>
  <c r="AA496" i="12" s="1"/>
  <c r="I497" i="12"/>
  <c r="Q497" i="12" s="1"/>
  <c r="Y497" i="12" s="1"/>
  <c r="H497" i="12"/>
  <c r="P497" i="12" s="1"/>
  <c r="X497" i="12" s="1"/>
  <c r="G497" i="12"/>
  <c r="O497" i="12" s="1"/>
  <c r="W497" i="12" s="1"/>
  <c r="F497" i="12"/>
  <c r="N497" i="12" s="1"/>
  <c r="V497" i="12" s="1"/>
  <c r="J497" i="12"/>
  <c r="R497" i="12" s="1"/>
  <c r="Z497" i="12" s="1"/>
  <c r="K497" i="12"/>
  <c r="E497" i="12"/>
  <c r="M497" i="12" s="1"/>
  <c r="U497" i="12" s="1"/>
  <c r="L497" i="12"/>
  <c r="C499" i="12"/>
  <c r="D498" i="12"/>
  <c r="S502" i="10"/>
  <c r="B502" i="10" s="1"/>
  <c r="AC503" i="10"/>
  <c r="AE503" i="10" s="1"/>
  <c r="L503" i="10" s="1"/>
  <c r="AD503" i="10"/>
  <c r="AB504" i="10"/>
  <c r="E504" i="10"/>
  <c r="M504" i="10" s="1"/>
  <c r="U504" i="10" s="1"/>
  <c r="K504" i="10"/>
  <c r="F504" i="10"/>
  <c r="N504" i="10" s="1"/>
  <c r="V504" i="10" s="1"/>
  <c r="J504" i="10"/>
  <c r="R504" i="10" s="1"/>
  <c r="Z504" i="10" s="1"/>
  <c r="I504" i="10"/>
  <c r="Q504" i="10" s="1"/>
  <c r="Y504" i="10" s="1"/>
  <c r="G504" i="10"/>
  <c r="O504" i="10" s="1"/>
  <c r="W504" i="10" s="1"/>
  <c r="H504" i="10"/>
  <c r="P504" i="10" s="1"/>
  <c r="X504" i="10" s="1"/>
  <c r="C506" i="10"/>
  <c r="D505" i="10"/>
  <c r="H459" i="11"/>
  <c r="P459" i="11" s="1"/>
  <c r="X459" i="11" s="1"/>
  <c r="L459" i="11"/>
  <c r="T459" i="11" s="1"/>
  <c r="E459" i="11"/>
  <c r="M459" i="11" s="1"/>
  <c r="U459" i="11" s="1"/>
  <c r="I459" i="11"/>
  <c r="Q459" i="11" s="1"/>
  <c r="Y459" i="11" s="1"/>
  <c r="F459" i="11"/>
  <c r="N459" i="11" s="1"/>
  <c r="V459" i="11" s="1"/>
  <c r="J459" i="11"/>
  <c r="R459" i="11" s="1"/>
  <c r="Z459" i="11" s="1"/>
  <c r="G459" i="11"/>
  <c r="O459" i="11" s="1"/>
  <c r="W459" i="11" s="1"/>
  <c r="K459" i="11"/>
  <c r="C461" i="11"/>
  <c r="D461" i="11" s="1"/>
  <c r="S458" i="11"/>
  <c r="B458" i="11" s="1"/>
  <c r="AA458" i="11"/>
  <c r="AF503" i="10" l="1"/>
  <c r="C500" i="12"/>
  <c r="D499" i="12"/>
  <c r="T497" i="12"/>
  <c r="AA497" i="12" s="1"/>
  <c r="S497" i="12"/>
  <c r="B497" i="12" s="1"/>
  <c r="G498" i="12"/>
  <c r="O498" i="12" s="1"/>
  <c r="W498" i="12" s="1"/>
  <c r="F498" i="12"/>
  <c r="N498" i="12" s="1"/>
  <c r="V498" i="12" s="1"/>
  <c r="E498" i="12"/>
  <c r="M498" i="12" s="1"/>
  <c r="U498" i="12" s="1"/>
  <c r="H498" i="12"/>
  <c r="P498" i="12" s="1"/>
  <c r="X498" i="12" s="1"/>
  <c r="K498" i="12"/>
  <c r="I498" i="12"/>
  <c r="Q498" i="12" s="1"/>
  <c r="Y498" i="12" s="1"/>
  <c r="J498" i="12"/>
  <c r="R498" i="12" s="1"/>
  <c r="Z498" i="12" s="1"/>
  <c r="L498" i="12"/>
  <c r="AD504" i="10"/>
  <c r="AC504" i="10"/>
  <c r="AE504" i="10" s="1"/>
  <c r="L504" i="10" s="1"/>
  <c r="S503" i="10"/>
  <c r="B503" i="10" s="1"/>
  <c r="T503" i="10"/>
  <c r="AA503" i="10" s="1"/>
  <c r="C507" i="10"/>
  <c r="D506" i="10"/>
  <c r="AB505" i="10"/>
  <c r="K505" i="10"/>
  <c r="E505" i="10"/>
  <c r="M505" i="10" s="1"/>
  <c r="U505" i="10" s="1"/>
  <c r="J505" i="10"/>
  <c r="R505" i="10" s="1"/>
  <c r="Z505" i="10" s="1"/>
  <c r="F505" i="10"/>
  <c r="N505" i="10" s="1"/>
  <c r="V505" i="10" s="1"/>
  <c r="I505" i="10"/>
  <c r="Q505" i="10" s="1"/>
  <c r="Y505" i="10" s="1"/>
  <c r="G505" i="10"/>
  <c r="O505" i="10" s="1"/>
  <c r="W505" i="10" s="1"/>
  <c r="H505" i="10"/>
  <c r="P505" i="10" s="1"/>
  <c r="X505" i="10" s="1"/>
  <c r="C462" i="11"/>
  <c r="D462" i="11" s="1"/>
  <c r="AA459" i="11"/>
  <c r="S459" i="11"/>
  <c r="B459" i="11" s="1"/>
  <c r="F460" i="11"/>
  <c r="N460" i="11" s="1"/>
  <c r="V460" i="11" s="1"/>
  <c r="J460" i="11"/>
  <c r="R460" i="11" s="1"/>
  <c r="Z460" i="11" s="1"/>
  <c r="G460" i="11"/>
  <c r="O460" i="11" s="1"/>
  <c r="W460" i="11" s="1"/>
  <c r="K460" i="11"/>
  <c r="H460" i="11"/>
  <c r="P460" i="11" s="1"/>
  <c r="X460" i="11" s="1"/>
  <c r="L460" i="11"/>
  <c r="T460" i="11" s="1"/>
  <c r="E460" i="11"/>
  <c r="M460" i="11" s="1"/>
  <c r="U460" i="11" s="1"/>
  <c r="I460" i="11"/>
  <c r="Q460" i="11" s="1"/>
  <c r="Y460" i="11" s="1"/>
  <c r="F499" i="12" l="1"/>
  <c r="N499" i="12" s="1"/>
  <c r="V499" i="12" s="1"/>
  <c r="E499" i="12"/>
  <c r="M499" i="12" s="1"/>
  <c r="U499" i="12" s="1"/>
  <c r="H499" i="12"/>
  <c r="P499" i="12" s="1"/>
  <c r="X499" i="12" s="1"/>
  <c r="I499" i="12"/>
  <c r="Q499" i="12" s="1"/>
  <c r="Y499" i="12" s="1"/>
  <c r="G499" i="12"/>
  <c r="O499" i="12" s="1"/>
  <c r="W499" i="12" s="1"/>
  <c r="K499" i="12"/>
  <c r="J499" i="12"/>
  <c r="R499" i="12" s="1"/>
  <c r="Z499" i="12" s="1"/>
  <c r="L499" i="12"/>
  <c r="S498" i="12"/>
  <c r="B498" i="12" s="1"/>
  <c r="T498" i="12"/>
  <c r="AA498" i="12" s="1"/>
  <c r="C501" i="12"/>
  <c r="D500" i="12"/>
  <c r="AB506" i="10"/>
  <c r="K506" i="10"/>
  <c r="E506" i="10"/>
  <c r="M506" i="10" s="1"/>
  <c r="U506" i="10" s="1"/>
  <c r="F506" i="10"/>
  <c r="N506" i="10" s="1"/>
  <c r="V506" i="10" s="1"/>
  <c r="J506" i="10"/>
  <c r="R506" i="10" s="1"/>
  <c r="Z506" i="10" s="1"/>
  <c r="I506" i="10"/>
  <c r="Q506" i="10" s="1"/>
  <c r="Y506" i="10" s="1"/>
  <c r="G506" i="10"/>
  <c r="O506" i="10" s="1"/>
  <c r="W506" i="10" s="1"/>
  <c r="H506" i="10"/>
  <c r="P506" i="10" s="1"/>
  <c r="X506" i="10" s="1"/>
  <c r="AC505" i="10"/>
  <c r="AE505" i="10" s="1"/>
  <c r="L505" i="10" s="1"/>
  <c r="AD505" i="10"/>
  <c r="C508" i="10"/>
  <c r="D507" i="10"/>
  <c r="S504" i="10"/>
  <c r="B504" i="10" s="1"/>
  <c r="AF504" i="10"/>
  <c r="T504" i="10" s="1"/>
  <c r="AA504" i="10" s="1"/>
  <c r="S460" i="11"/>
  <c r="B460" i="11" s="1"/>
  <c r="AA460" i="11"/>
  <c r="C463" i="11"/>
  <c r="D463" i="11" s="1"/>
  <c r="H461" i="11"/>
  <c r="P461" i="11" s="1"/>
  <c r="X461" i="11" s="1"/>
  <c r="L461" i="11"/>
  <c r="T461" i="11" s="1"/>
  <c r="E461" i="11"/>
  <c r="M461" i="11" s="1"/>
  <c r="U461" i="11" s="1"/>
  <c r="I461" i="11"/>
  <c r="Q461" i="11" s="1"/>
  <c r="Y461" i="11" s="1"/>
  <c r="F461" i="11"/>
  <c r="N461" i="11" s="1"/>
  <c r="V461" i="11" s="1"/>
  <c r="J461" i="11"/>
  <c r="R461" i="11" s="1"/>
  <c r="Z461" i="11" s="1"/>
  <c r="G461" i="11"/>
  <c r="O461" i="11" s="1"/>
  <c r="W461" i="11" s="1"/>
  <c r="K461" i="11"/>
  <c r="AF505" i="10" l="1"/>
  <c r="T505" i="10" s="1"/>
  <c r="AA505" i="10" s="1"/>
  <c r="G500" i="12"/>
  <c r="O500" i="12" s="1"/>
  <c r="W500" i="12" s="1"/>
  <c r="F500" i="12"/>
  <c r="N500" i="12" s="1"/>
  <c r="V500" i="12" s="1"/>
  <c r="E500" i="12"/>
  <c r="M500" i="12" s="1"/>
  <c r="U500" i="12" s="1"/>
  <c r="J500" i="12"/>
  <c r="R500" i="12" s="1"/>
  <c r="Z500" i="12" s="1"/>
  <c r="H500" i="12"/>
  <c r="P500" i="12" s="1"/>
  <c r="X500" i="12" s="1"/>
  <c r="K500" i="12"/>
  <c r="I500" i="12"/>
  <c r="Q500" i="12" s="1"/>
  <c r="Y500" i="12" s="1"/>
  <c r="L500" i="12"/>
  <c r="C502" i="12"/>
  <c r="D501" i="12"/>
  <c r="T499" i="12"/>
  <c r="AA499" i="12" s="1"/>
  <c r="S499" i="12"/>
  <c r="B499" i="12" s="1"/>
  <c r="AB507" i="10"/>
  <c r="E507" i="10"/>
  <c r="M507" i="10" s="1"/>
  <c r="U507" i="10" s="1"/>
  <c r="K507" i="10"/>
  <c r="J507" i="10"/>
  <c r="R507" i="10" s="1"/>
  <c r="Z507" i="10" s="1"/>
  <c r="F507" i="10"/>
  <c r="N507" i="10" s="1"/>
  <c r="V507" i="10" s="1"/>
  <c r="G507" i="10"/>
  <c r="O507" i="10" s="1"/>
  <c r="W507" i="10" s="1"/>
  <c r="I507" i="10"/>
  <c r="Q507" i="10" s="1"/>
  <c r="Y507" i="10" s="1"/>
  <c r="H507" i="10"/>
  <c r="P507" i="10" s="1"/>
  <c r="X507" i="10" s="1"/>
  <c r="C509" i="10"/>
  <c r="D508" i="10"/>
  <c r="S505" i="10"/>
  <c r="B505" i="10" s="1"/>
  <c r="AD506" i="10"/>
  <c r="AC506" i="10"/>
  <c r="AE506" i="10" s="1"/>
  <c r="L506" i="10" s="1"/>
  <c r="C464" i="11"/>
  <c r="D464" i="11" s="1"/>
  <c r="F462" i="11"/>
  <c r="N462" i="11" s="1"/>
  <c r="V462" i="11" s="1"/>
  <c r="J462" i="11"/>
  <c r="R462" i="11" s="1"/>
  <c r="Z462" i="11" s="1"/>
  <c r="G462" i="11"/>
  <c r="O462" i="11" s="1"/>
  <c r="W462" i="11" s="1"/>
  <c r="K462" i="11"/>
  <c r="H462" i="11"/>
  <c r="P462" i="11" s="1"/>
  <c r="X462" i="11" s="1"/>
  <c r="L462" i="11"/>
  <c r="T462" i="11" s="1"/>
  <c r="E462" i="11"/>
  <c r="M462" i="11" s="1"/>
  <c r="U462" i="11" s="1"/>
  <c r="I462" i="11"/>
  <c r="Q462" i="11" s="1"/>
  <c r="Y462" i="11" s="1"/>
  <c r="AA461" i="11"/>
  <c r="S461" i="11"/>
  <c r="B461" i="11" s="1"/>
  <c r="T500" i="12" l="1"/>
  <c r="AA500" i="12" s="1"/>
  <c r="S500" i="12"/>
  <c r="B500" i="12" s="1"/>
  <c r="K501" i="12"/>
  <c r="J501" i="12"/>
  <c r="R501" i="12" s="1"/>
  <c r="Z501" i="12" s="1"/>
  <c r="I501" i="12"/>
  <c r="Q501" i="12" s="1"/>
  <c r="Y501" i="12" s="1"/>
  <c r="H501" i="12"/>
  <c r="P501" i="12" s="1"/>
  <c r="X501" i="12" s="1"/>
  <c r="G501" i="12"/>
  <c r="O501" i="12" s="1"/>
  <c r="W501" i="12" s="1"/>
  <c r="F501" i="12"/>
  <c r="N501" i="12" s="1"/>
  <c r="V501" i="12" s="1"/>
  <c r="E501" i="12"/>
  <c r="M501" i="12" s="1"/>
  <c r="U501" i="12" s="1"/>
  <c r="L501" i="12"/>
  <c r="C503" i="12"/>
  <c r="D502" i="12"/>
  <c r="S506" i="10"/>
  <c r="B506" i="10" s="1"/>
  <c r="AF506" i="10"/>
  <c r="T506" i="10" s="1"/>
  <c r="AA506" i="10" s="1"/>
  <c r="AB508" i="10"/>
  <c r="K508" i="10"/>
  <c r="E508" i="10"/>
  <c r="M508" i="10" s="1"/>
  <c r="U508" i="10" s="1"/>
  <c r="J508" i="10"/>
  <c r="R508" i="10" s="1"/>
  <c r="Z508" i="10" s="1"/>
  <c r="F508" i="10"/>
  <c r="N508" i="10" s="1"/>
  <c r="V508" i="10" s="1"/>
  <c r="G508" i="10"/>
  <c r="O508" i="10" s="1"/>
  <c r="W508" i="10" s="1"/>
  <c r="I508" i="10"/>
  <c r="Q508" i="10" s="1"/>
  <c r="Y508" i="10" s="1"/>
  <c r="H508" i="10"/>
  <c r="P508" i="10" s="1"/>
  <c r="X508" i="10" s="1"/>
  <c r="C510" i="10"/>
  <c r="D509" i="10"/>
  <c r="AC507" i="10"/>
  <c r="AE507" i="10" s="1"/>
  <c r="L507" i="10" s="1"/>
  <c r="AD507" i="10"/>
  <c r="S462" i="11"/>
  <c r="B462" i="11" s="1"/>
  <c r="AA462" i="11"/>
  <c r="C465" i="11"/>
  <c r="D465" i="11" s="1"/>
  <c r="H463" i="11"/>
  <c r="P463" i="11" s="1"/>
  <c r="X463" i="11" s="1"/>
  <c r="L463" i="11"/>
  <c r="T463" i="11" s="1"/>
  <c r="E463" i="11"/>
  <c r="M463" i="11" s="1"/>
  <c r="U463" i="11" s="1"/>
  <c r="I463" i="11"/>
  <c r="Q463" i="11" s="1"/>
  <c r="Y463" i="11" s="1"/>
  <c r="F463" i="11"/>
  <c r="N463" i="11" s="1"/>
  <c r="V463" i="11" s="1"/>
  <c r="J463" i="11"/>
  <c r="R463" i="11" s="1"/>
  <c r="Z463" i="11" s="1"/>
  <c r="G463" i="11"/>
  <c r="O463" i="11" s="1"/>
  <c r="W463" i="11" s="1"/>
  <c r="K463" i="11"/>
  <c r="AF507" i="10" l="1"/>
  <c r="T507" i="10" s="1"/>
  <c r="AA507" i="10" s="1"/>
  <c r="I502" i="12"/>
  <c r="Q502" i="12" s="1"/>
  <c r="Y502" i="12" s="1"/>
  <c r="H502" i="12"/>
  <c r="P502" i="12" s="1"/>
  <c r="X502" i="12" s="1"/>
  <c r="E502" i="12"/>
  <c r="M502" i="12" s="1"/>
  <c r="U502" i="12" s="1"/>
  <c r="G502" i="12"/>
  <c r="O502" i="12" s="1"/>
  <c r="W502" i="12" s="1"/>
  <c r="F502" i="12"/>
  <c r="N502" i="12" s="1"/>
  <c r="V502" i="12" s="1"/>
  <c r="J502" i="12"/>
  <c r="R502" i="12" s="1"/>
  <c r="Z502" i="12" s="1"/>
  <c r="K502" i="12"/>
  <c r="L502" i="12"/>
  <c r="C504" i="12"/>
  <c r="D503" i="12"/>
  <c r="S501" i="12"/>
  <c r="B501" i="12" s="1"/>
  <c r="T501" i="12"/>
  <c r="AA501" i="12" s="1"/>
  <c r="C511" i="10"/>
  <c r="D510" i="10"/>
  <c r="S507" i="10"/>
  <c r="B507" i="10" s="1"/>
  <c r="AB509" i="10"/>
  <c r="K509" i="10"/>
  <c r="E509" i="10"/>
  <c r="M509" i="10" s="1"/>
  <c r="U509" i="10" s="1"/>
  <c r="F509" i="10"/>
  <c r="N509" i="10" s="1"/>
  <c r="V509" i="10" s="1"/>
  <c r="J509" i="10"/>
  <c r="R509" i="10" s="1"/>
  <c r="Z509" i="10" s="1"/>
  <c r="I509" i="10"/>
  <c r="Q509" i="10" s="1"/>
  <c r="Y509" i="10" s="1"/>
  <c r="G509" i="10"/>
  <c r="O509" i="10" s="1"/>
  <c r="W509" i="10" s="1"/>
  <c r="H509" i="10"/>
  <c r="P509" i="10" s="1"/>
  <c r="X509" i="10" s="1"/>
  <c r="AD508" i="10"/>
  <c r="AC508" i="10"/>
  <c r="AE508" i="10" s="1"/>
  <c r="L508" i="10" s="1"/>
  <c r="C466" i="11"/>
  <c r="D466" i="11" s="1"/>
  <c r="F464" i="11"/>
  <c r="N464" i="11" s="1"/>
  <c r="V464" i="11" s="1"/>
  <c r="J464" i="11"/>
  <c r="R464" i="11" s="1"/>
  <c r="Z464" i="11" s="1"/>
  <c r="G464" i="11"/>
  <c r="O464" i="11" s="1"/>
  <c r="W464" i="11" s="1"/>
  <c r="K464" i="11"/>
  <c r="H464" i="11"/>
  <c r="P464" i="11" s="1"/>
  <c r="X464" i="11" s="1"/>
  <c r="L464" i="11"/>
  <c r="T464" i="11" s="1"/>
  <c r="E464" i="11"/>
  <c r="M464" i="11" s="1"/>
  <c r="U464" i="11" s="1"/>
  <c r="I464" i="11"/>
  <c r="Q464" i="11" s="1"/>
  <c r="Y464" i="11" s="1"/>
  <c r="AA463" i="11"/>
  <c r="S463" i="11"/>
  <c r="B463" i="11" s="1"/>
  <c r="T502" i="12" l="1"/>
  <c r="AA502" i="12" s="1"/>
  <c r="S502" i="12"/>
  <c r="B502" i="12" s="1"/>
  <c r="G503" i="12"/>
  <c r="O503" i="12" s="1"/>
  <c r="W503" i="12" s="1"/>
  <c r="F503" i="12"/>
  <c r="N503" i="12" s="1"/>
  <c r="V503" i="12" s="1"/>
  <c r="K503" i="12"/>
  <c r="J503" i="12"/>
  <c r="R503" i="12" s="1"/>
  <c r="Z503" i="12" s="1"/>
  <c r="I503" i="12"/>
  <c r="Q503" i="12" s="1"/>
  <c r="Y503" i="12" s="1"/>
  <c r="E503" i="12"/>
  <c r="M503" i="12" s="1"/>
  <c r="U503" i="12" s="1"/>
  <c r="H503" i="12"/>
  <c r="P503" i="12" s="1"/>
  <c r="X503" i="12" s="1"/>
  <c r="L503" i="12"/>
  <c r="C505" i="12"/>
  <c r="D504" i="12"/>
  <c r="S508" i="10"/>
  <c r="B508" i="10" s="1"/>
  <c r="AC509" i="10"/>
  <c r="AE509" i="10" s="1"/>
  <c r="L509" i="10" s="1"/>
  <c r="AD509" i="10"/>
  <c r="AB510" i="10"/>
  <c r="K510" i="10"/>
  <c r="E510" i="10"/>
  <c r="M510" i="10" s="1"/>
  <c r="U510" i="10" s="1"/>
  <c r="J510" i="10"/>
  <c r="R510" i="10" s="1"/>
  <c r="Z510" i="10" s="1"/>
  <c r="F510" i="10"/>
  <c r="N510" i="10" s="1"/>
  <c r="V510" i="10" s="1"/>
  <c r="G510" i="10"/>
  <c r="O510" i="10" s="1"/>
  <c r="W510" i="10" s="1"/>
  <c r="I510" i="10"/>
  <c r="Q510" i="10" s="1"/>
  <c r="Y510" i="10" s="1"/>
  <c r="H510" i="10"/>
  <c r="P510" i="10" s="1"/>
  <c r="X510" i="10" s="1"/>
  <c r="AF508" i="10"/>
  <c r="T508" i="10" s="1"/>
  <c r="AA508" i="10" s="1"/>
  <c r="C512" i="10"/>
  <c r="D511" i="10"/>
  <c r="S464" i="11"/>
  <c r="B464" i="11" s="1"/>
  <c r="AA464" i="11"/>
  <c r="C467" i="11"/>
  <c r="D467" i="11" s="1"/>
  <c r="H465" i="11"/>
  <c r="P465" i="11" s="1"/>
  <c r="X465" i="11" s="1"/>
  <c r="L465" i="11"/>
  <c r="T465" i="11" s="1"/>
  <c r="E465" i="11"/>
  <c r="M465" i="11" s="1"/>
  <c r="U465" i="11" s="1"/>
  <c r="I465" i="11"/>
  <c r="Q465" i="11" s="1"/>
  <c r="Y465" i="11" s="1"/>
  <c r="F465" i="11"/>
  <c r="N465" i="11" s="1"/>
  <c r="V465" i="11" s="1"/>
  <c r="J465" i="11"/>
  <c r="R465" i="11" s="1"/>
  <c r="Z465" i="11" s="1"/>
  <c r="G465" i="11"/>
  <c r="O465" i="11" s="1"/>
  <c r="W465" i="11" s="1"/>
  <c r="K465" i="11"/>
  <c r="AF509" i="10" l="1"/>
  <c r="C506" i="12"/>
  <c r="D505" i="12"/>
  <c r="E504" i="12"/>
  <c r="M504" i="12" s="1"/>
  <c r="U504" i="12" s="1"/>
  <c r="G504" i="12"/>
  <c r="O504" i="12" s="1"/>
  <c r="W504" i="12" s="1"/>
  <c r="F504" i="12"/>
  <c r="N504" i="12" s="1"/>
  <c r="V504" i="12" s="1"/>
  <c r="H504" i="12"/>
  <c r="P504" i="12" s="1"/>
  <c r="X504" i="12" s="1"/>
  <c r="I504" i="12"/>
  <c r="Q504" i="12" s="1"/>
  <c r="Y504" i="12" s="1"/>
  <c r="J504" i="12"/>
  <c r="R504" i="12" s="1"/>
  <c r="Z504" i="12" s="1"/>
  <c r="K504" i="12"/>
  <c r="L504" i="12"/>
  <c r="T503" i="12"/>
  <c r="AA503" i="12" s="1"/>
  <c r="S503" i="12"/>
  <c r="B503" i="12" s="1"/>
  <c r="AD510" i="10"/>
  <c r="AC510" i="10"/>
  <c r="AE510" i="10" s="1"/>
  <c r="L510" i="10" s="1"/>
  <c r="S509" i="10"/>
  <c r="B509" i="10" s="1"/>
  <c r="T509" i="10"/>
  <c r="AA509" i="10" s="1"/>
  <c r="AB511" i="10"/>
  <c r="K511" i="10"/>
  <c r="E511" i="10"/>
  <c r="M511" i="10" s="1"/>
  <c r="U511" i="10" s="1"/>
  <c r="J511" i="10"/>
  <c r="R511" i="10" s="1"/>
  <c r="Z511" i="10" s="1"/>
  <c r="F511" i="10"/>
  <c r="N511" i="10" s="1"/>
  <c r="V511" i="10" s="1"/>
  <c r="G511" i="10"/>
  <c r="O511" i="10" s="1"/>
  <c r="W511" i="10" s="1"/>
  <c r="I511" i="10"/>
  <c r="Q511" i="10" s="1"/>
  <c r="Y511" i="10" s="1"/>
  <c r="H511" i="10"/>
  <c r="P511" i="10" s="1"/>
  <c r="X511" i="10" s="1"/>
  <c r="C513" i="10"/>
  <c r="D512" i="10"/>
  <c r="C468" i="11"/>
  <c r="D468" i="11" s="1"/>
  <c r="F466" i="11"/>
  <c r="N466" i="11" s="1"/>
  <c r="V466" i="11" s="1"/>
  <c r="J466" i="11"/>
  <c r="R466" i="11" s="1"/>
  <c r="Z466" i="11" s="1"/>
  <c r="G466" i="11"/>
  <c r="O466" i="11" s="1"/>
  <c r="W466" i="11" s="1"/>
  <c r="K466" i="11"/>
  <c r="H466" i="11"/>
  <c r="P466" i="11" s="1"/>
  <c r="X466" i="11" s="1"/>
  <c r="L466" i="11"/>
  <c r="T466" i="11" s="1"/>
  <c r="E466" i="11"/>
  <c r="M466" i="11" s="1"/>
  <c r="U466" i="11" s="1"/>
  <c r="I466" i="11"/>
  <c r="Q466" i="11" s="1"/>
  <c r="Y466" i="11" s="1"/>
  <c r="AA465" i="11"/>
  <c r="S465" i="11"/>
  <c r="B465" i="11" s="1"/>
  <c r="T504" i="12" l="1"/>
  <c r="AA504" i="12" s="1"/>
  <c r="S504" i="12"/>
  <c r="B504" i="12" s="1"/>
  <c r="K505" i="12"/>
  <c r="J505" i="12"/>
  <c r="R505" i="12" s="1"/>
  <c r="Z505" i="12" s="1"/>
  <c r="I505" i="12"/>
  <c r="Q505" i="12" s="1"/>
  <c r="Y505" i="12" s="1"/>
  <c r="F505" i="12"/>
  <c r="N505" i="12" s="1"/>
  <c r="V505" i="12" s="1"/>
  <c r="H505" i="12"/>
  <c r="P505" i="12" s="1"/>
  <c r="X505" i="12" s="1"/>
  <c r="G505" i="12"/>
  <c r="O505" i="12" s="1"/>
  <c r="W505" i="12" s="1"/>
  <c r="E505" i="12"/>
  <c r="M505" i="12" s="1"/>
  <c r="U505" i="12" s="1"/>
  <c r="L505" i="12"/>
  <c r="C507" i="12"/>
  <c r="D506" i="12"/>
  <c r="AB512" i="10"/>
  <c r="E512" i="10"/>
  <c r="M512" i="10" s="1"/>
  <c r="U512" i="10" s="1"/>
  <c r="K512" i="10"/>
  <c r="J512" i="10"/>
  <c r="R512" i="10" s="1"/>
  <c r="Z512" i="10" s="1"/>
  <c r="F512" i="10"/>
  <c r="N512" i="10" s="1"/>
  <c r="V512" i="10" s="1"/>
  <c r="G512" i="10"/>
  <c r="O512" i="10" s="1"/>
  <c r="W512" i="10" s="1"/>
  <c r="I512" i="10"/>
  <c r="Q512" i="10" s="1"/>
  <c r="Y512" i="10" s="1"/>
  <c r="H512" i="10"/>
  <c r="P512" i="10" s="1"/>
  <c r="X512" i="10" s="1"/>
  <c r="C514" i="10"/>
  <c r="D513" i="10"/>
  <c r="AC511" i="10"/>
  <c r="AE511" i="10" s="1"/>
  <c r="L511" i="10" s="1"/>
  <c r="AD511" i="10"/>
  <c r="S510" i="10"/>
  <c r="B510" i="10" s="1"/>
  <c r="AF510" i="10"/>
  <c r="T510" i="10" s="1"/>
  <c r="AA510" i="10" s="1"/>
  <c r="S466" i="11"/>
  <c r="B466" i="11" s="1"/>
  <c r="AA466" i="11"/>
  <c r="C469" i="11"/>
  <c r="D469" i="11" s="1"/>
  <c r="H467" i="11"/>
  <c r="P467" i="11" s="1"/>
  <c r="X467" i="11" s="1"/>
  <c r="L467" i="11"/>
  <c r="T467" i="11" s="1"/>
  <c r="E467" i="11"/>
  <c r="M467" i="11" s="1"/>
  <c r="U467" i="11" s="1"/>
  <c r="I467" i="11"/>
  <c r="Q467" i="11" s="1"/>
  <c r="Y467" i="11" s="1"/>
  <c r="F467" i="11"/>
  <c r="N467" i="11" s="1"/>
  <c r="V467" i="11" s="1"/>
  <c r="J467" i="11"/>
  <c r="R467" i="11" s="1"/>
  <c r="Z467" i="11" s="1"/>
  <c r="G467" i="11"/>
  <c r="O467" i="11" s="1"/>
  <c r="W467" i="11" s="1"/>
  <c r="K467" i="11"/>
  <c r="AF511" i="10" l="1"/>
  <c r="T511" i="10" s="1"/>
  <c r="AA511" i="10" s="1"/>
  <c r="C508" i="12"/>
  <c r="D507" i="12"/>
  <c r="S505" i="12"/>
  <c r="B505" i="12" s="1"/>
  <c r="T505" i="12"/>
  <c r="AA505" i="12" s="1"/>
  <c r="I506" i="12"/>
  <c r="Q506" i="12" s="1"/>
  <c r="Y506" i="12" s="1"/>
  <c r="H506" i="12"/>
  <c r="P506" i="12" s="1"/>
  <c r="X506" i="12" s="1"/>
  <c r="G506" i="12"/>
  <c r="O506" i="12" s="1"/>
  <c r="W506" i="12" s="1"/>
  <c r="F506" i="12"/>
  <c r="N506" i="12" s="1"/>
  <c r="V506" i="12" s="1"/>
  <c r="E506" i="12"/>
  <c r="M506" i="12" s="1"/>
  <c r="U506" i="12" s="1"/>
  <c r="K506" i="12"/>
  <c r="J506" i="12"/>
  <c r="R506" i="12" s="1"/>
  <c r="Z506" i="12" s="1"/>
  <c r="L506" i="12"/>
  <c r="S511" i="10"/>
  <c r="B511" i="10" s="1"/>
  <c r="AB513" i="10"/>
  <c r="E513" i="10"/>
  <c r="M513" i="10" s="1"/>
  <c r="U513" i="10" s="1"/>
  <c r="K513" i="10"/>
  <c r="F513" i="10"/>
  <c r="N513" i="10" s="1"/>
  <c r="V513" i="10" s="1"/>
  <c r="J513" i="10"/>
  <c r="R513" i="10" s="1"/>
  <c r="Z513" i="10" s="1"/>
  <c r="I513" i="10"/>
  <c r="Q513" i="10" s="1"/>
  <c r="Y513" i="10" s="1"/>
  <c r="G513" i="10"/>
  <c r="O513" i="10" s="1"/>
  <c r="W513" i="10" s="1"/>
  <c r="H513" i="10"/>
  <c r="P513" i="10" s="1"/>
  <c r="X513" i="10" s="1"/>
  <c r="C515" i="10"/>
  <c r="D514" i="10"/>
  <c r="AD512" i="10"/>
  <c r="AC512" i="10"/>
  <c r="AE512" i="10" s="1"/>
  <c r="L512" i="10" s="1"/>
  <c r="C470" i="11"/>
  <c r="D470" i="11" s="1"/>
  <c r="F468" i="11"/>
  <c r="N468" i="11" s="1"/>
  <c r="V468" i="11" s="1"/>
  <c r="J468" i="11"/>
  <c r="R468" i="11" s="1"/>
  <c r="Z468" i="11" s="1"/>
  <c r="G468" i="11"/>
  <c r="O468" i="11" s="1"/>
  <c r="W468" i="11" s="1"/>
  <c r="K468" i="11"/>
  <c r="H468" i="11"/>
  <c r="P468" i="11" s="1"/>
  <c r="X468" i="11" s="1"/>
  <c r="L468" i="11"/>
  <c r="T468" i="11" s="1"/>
  <c r="E468" i="11"/>
  <c r="M468" i="11" s="1"/>
  <c r="U468" i="11" s="1"/>
  <c r="I468" i="11"/>
  <c r="Q468" i="11" s="1"/>
  <c r="Y468" i="11" s="1"/>
  <c r="AA467" i="11"/>
  <c r="S467" i="11"/>
  <c r="B467" i="11" s="1"/>
  <c r="S506" i="12" l="1"/>
  <c r="B506" i="12" s="1"/>
  <c r="T506" i="12"/>
  <c r="AA506" i="12" s="1"/>
  <c r="G507" i="12"/>
  <c r="O507" i="12" s="1"/>
  <c r="W507" i="12" s="1"/>
  <c r="F507" i="12"/>
  <c r="N507" i="12" s="1"/>
  <c r="V507" i="12" s="1"/>
  <c r="K507" i="12"/>
  <c r="E507" i="12"/>
  <c r="M507" i="12" s="1"/>
  <c r="U507" i="12" s="1"/>
  <c r="I507" i="12"/>
  <c r="Q507" i="12" s="1"/>
  <c r="Y507" i="12" s="1"/>
  <c r="J507" i="12"/>
  <c r="R507" i="12" s="1"/>
  <c r="Z507" i="12" s="1"/>
  <c r="H507" i="12"/>
  <c r="P507" i="12" s="1"/>
  <c r="X507" i="12" s="1"/>
  <c r="L507" i="12"/>
  <c r="C509" i="12"/>
  <c r="D508" i="12"/>
  <c r="S512" i="10"/>
  <c r="B512" i="10" s="1"/>
  <c r="AF512" i="10"/>
  <c r="T512" i="10" s="1"/>
  <c r="AA512" i="10" s="1"/>
  <c r="AB514" i="10"/>
  <c r="K514" i="10"/>
  <c r="E514" i="10"/>
  <c r="M514" i="10" s="1"/>
  <c r="U514" i="10" s="1"/>
  <c r="F514" i="10"/>
  <c r="N514" i="10" s="1"/>
  <c r="V514" i="10" s="1"/>
  <c r="J514" i="10"/>
  <c r="R514" i="10" s="1"/>
  <c r="Z514" i="10" s="1"/>
  <c r="G514" i="10"/>
  <c r="O514" i="10" s="1"/>
  <c r="W514" i="10" s="1"/>
  <c r="I514" i="10"/>
  <c r="Q514" i="10" s="1"/>
  <c r="Y514" i="10" s="1"/>
  <c r="H514" i="10"/>
  <c r="P514" i="10" s="1"/>
  <c r="X514" i="10" s="1"/>
  <c r="C516" i="10"/>
  <c r="D515" i="10"/>
  <c r="AD513" i="10"/>
  <c r="AC513" i="10"/>
  <c r="AE513" i="10" s="1"/>
  <c r="L513" i="10" s="1"/>
  <c r="S468" i="11"/>
  <c r="B468" i="11" s="1"/>
  <c r="AA468" i="11"/>
  <c r="C471" i="11"/>
  <c r="D471" i="11" s="1"/>
  <c r="H469" i="11"/>
  <c r="P469" i="11" s="1"/>
  <c r="X469" i="11" s="1"/>
  <c r="L469" i="11"/>
  <c r="T469" i="11" s="1"/>
  <c r="E469" i="11"/>
  <c r="M469" i="11" s="1"/>
  <c r="U469" i="11" s="1"/>
  <c r="I469" i="11"/>
  <c r="Q469" i="11" s="1"/>
  <c r="Y469" i="11" s="1"/>
  <c r="F469" i="11"/>
  <c r="N469" i="11" s="1"/>
  <c r="V469" i="11" s="1"/>
  <c r="J469" i="11"/>
  <c r="R469" i="11" s="1"/>
  <c r="Z469" i="11" s="1"/>
  <c r="G469" i="11"/>
  <c r="O469" i="11" s="1"/>
  <c r="W469" i="11" s="1"/>
  <c r="K469" i="11"/>
  <c r="C510" i="12" l="1"/>
  <c r="D509" i="12"/>
  <c r="T507" i="12"/>
  <c r="AA507" i="12" s="1"/>
  <c r="S507" i="12"/>
  <c r="B507" i="12" s="1"/>
  <c r="E508" i="12"/>
  <c r="M508" i="12" s="1"/>
  <c r="U508" i="12" s="1"/>
  <c r="I508" i="12"/>
  <c r="Q508" i="12" s="1"/>
  <c r="Y508" i="12" s="1"/>
  <c r="H508" i="12"/>
  <c r="P508" i="12" s="1"/>
  <c r="X508" i="12" s="1"/>
  <c r="G508" i="12"/>
  <c r="O508" i="12" s="1"/>
  <c r="W508" i="12" s="1"/>
  <c r="K508" i="12"/>
  <c r="F508" i="12"/>
  <c r="N508" i="12" s="1"/>
  <c r="V508" i="12" s="1"/>
  <c r="J508" i="12"/>
  <c r="R508" i="12" s="1"/>
  <c r="Z508" i="12" s="1"/>
  <c r="L508" i="12"/>
  <c r="AF513" i="10"/>
  <c r="T513" i="10" s="1"/>
  <c r="AA513" i="10" s="1"/>
  <c r="S513" i="10"/>
  <c r="B513" i="10" s="1"/>
  <c r="C517" i="10"/>
  <c r="D516" i="10"/>
  <c r="AD514" i="10"/>
  <c r="AC514" i="10"/>
  <c r="AE514" i="10" s="1"/>
  <c r="L514" i="10" s="1"/>
  <c r="AB515" i="10"/>
  <c r="E515" i="10"/>
  <c r="M515" i="10" s="1"/>
  <c r="U515" i="10" s="1"/>
  <c r="K515" i="10"/>
  <c r="F515" i="10"/>
  <c r="N515" i="10" s="1"/>
  <c r="V515" i="10" s="1"/>
  <c r="J515" i="10"/>
  <c r="R515" i="10" s="1"/>
  <c r="Z515" i="10" s="1"/>
  <c r="G515" i="10"/>
  <c r="O515" i="10" s="1"/>
  <c r="W515" i="10" s="1"/>
  <c r="I515" i="10"/>
  <c r="Q515" i="10" s="1"/>
  <c r="Y515" i="10" s="1"/>
  <c r="H515" i="10"/>
  <c r="P515" i="10" s="1"/>
  <c r="X515" i="10" s="1"/>
  <c r="C472" i="11"/>
  <c r="D472" i="11" s="1"/>
  <c r="F470" i="11"/>
  <c r="N470" i="11" s="1"/>
  <c r="V470" i="11" s="1"/>
  <c r="J470" i="11"/>
  <c r="R470" i="11" s="1"/>
  <c r="Z470" i="11" s="1"/>
  <c r="G470" i="11"/>
  <c r="O470" i="11" s="1"/>
  <c r="W470" i="11" s="1"/>
  <c r="K470" i="11"/>
  <c r="H470" i="11"/>
  <c r="P470" i="11" s="1"/>
  <c r="X470" i="11" s="1"/>
  <c r="L470" i="11"/>
  <c r="T470" i="11" s="1"/>
  <c r="E470" i="11"/>
  <c r="M470" i="11" s="1"/>
  <c r="U470" i="11" s="1"/>
  <c r="I470" i="11"/>
  <c r="Q470" i="11" s="1"/>
  <c r="Y470" i="11" s="1"/>
  <c r="AA469" i="11"/>
  <c r="S469" i="11"/>
  <c r="B469" i="11" s="1"/>
  <c r="T508" i="12" l="1"/>
  <c r="AA508" i="12" s="1"/>
  <c r="S508" i="12"/>
  <c r="B508" i="12" s="1"/>
  <c r="K509" i="12"/>
  <c r="J509" i="12"/>
  <c r="R509" i="12" s="1"/>
  <c r="Z509" i="12" s="1"/>
  <c r="E509" i="12"/>
  <c r="M509" i="12" s="1"/>
  <c r="U509" i="12" s="1"/>
  <c r="F509" i="12"/>
  <c r="N509" i="12" s="1"/>
  <c r="V509" i="12" s="1"/>
  <c r="H509" i="12"/>
  <c r="P509" i="12" s="1"/>
  <c r="X509" i="12" s="1"/>
  <c r="G509" i="12"/>
  <c r="O509" i="12" s="1"/>
  <c r="W509" i="12" s="1"/>
  <c r="I509" i="12"/>
  <c r="Q509" i="12" s="1"/>
  <c r="Y509" i="12" s="1"/>
  <c r="L509" i="12"/>
  <c r="C511" i="12"/>
  <c r="D510" i="12"/>
  <c r="AF514" i="10"/>
  <c r="T514" i="10" s="1"/>
  <c r="AA514" i="10" s="1"/>
  <c r="AC515" i="10"/>
  <c r="AE515" i="10" s="1"/>
  <c r="L515" i="10" s="1"/>
  <c r="AD515" i="10"/>
  <c r="C518" i="10"/>
  <c r="D517" i="10"/>
  <c r="S514" i="10"/>
  <c r="B514" i="10" s="1"/>
  <c r="AB516" i="10"/>
  <c r="E516" i="10"/>
  <c r="M516" i="10" s="1"/>
  <c r="U516" i="10" s="1"/>
  <c r="K516" i="10"/>
  <c r="F516" i="10"/>
  <c r="N516" i="10" s="1"/>
  <c r="V516" i="10" s="1"/>
  <c r="J516" i="10"/>
  <c r="R516" i="10" s="1"/>
  <c r="Z516" i="10" s="1"/>
  <c r="G516" i="10"/>
  <c r="O516" i="10" s="1"/>
  <c r="W516" i="10" s="1"/>
  <c r="I516" i="10"/>
  <c r="Q516" i="10" s="1"/>
  <c r="Y516" i="10" s="1"/>
  <c r="H516" i="10"/>
  <c r="P516" i="10" s="1"/>
  <c r="X516" i="10" s="1"/>
  <c r="C473" i="11"/>
  <c r="D473" i="11" s="1"/>
  <c r="S470" i="11"/>
  <c r="B470" i="11" s="1"/>
  <c r="AA470" i="11"/>
  <c r="H471" i="11"/>
  <c r="P471" i="11" s="1"/>
  <c r="X471" i="11" s="1"/>
  <c r="L471" i="11"/>
  <c r="T471" i="11" s="1"/>
  <c r="E471" i="11"/>
  <c r="M471" i="11" s="1"/>
  <c r="U471" i="11" s="1"/>
  <c r="I471" i="11"/>
  <c r="Q471" i="11" s="1"/>
  <c r="Y471" i="11" s="1"/>
  <c r="G471" i="11"/>
  <c r="O471" i="11" s="1"/>
  <c r="W471" i="11" s="1"/>
  <c r="K471" i="11"/>
  <c r="F471" i="11"/>
  <c r="N471" i="11" s="1"/>
  <c r="V471" i="11" s="1"/>
  <c r="J471" i="11"/>
  <c r="R471" i="11" s="1"/>
  <c r="Z471" i="11" s="1"/>
  <c r="AF515" i="10" l="1"/>
  <c r="T515" i="10" s="1"/>
  <c r="AA515" i="10" s="1"/>
  <c r="I510" i="12"/>
  <c r="Q510" i="12" s="1"/>
  <c r="Y510" i="12" s="1"/>
  <c r="H510" i="12"/>
  <c r="P510" i="12" s="1"/>
  <c r="X510" i="12" s="1"/>
  <c r="K510" i="12"/>
  <c r="J510" i="12"/>
  <c r="R510" i="12" s="1"/>
  <c r="Z510" i="12" s="1"/>
  <c r="G510" i="12"/>
  <c r="O510" i="12" s="1"/>
  <c r="W510" i="12" s="1"/>
  <c r="F510" i="12"/>
  <c r="N510" i="12" s="1"/>
  <c r="V510" i="12" s="1"/>
  <c r="E510" i="12"/>
  <c r="M510" i="12" s="1"/>
  <c r="U510" i="12" s="1"/>
  <c r="L510" i="12"/>
  <c r="C512" i="12"/>
  <c r="D511" i="12"/>
  <c r="S509" i="12"/>
  <c r="B509" i="12" s="1"/>
  <c r="T509" i="12"/>
  <c r="AA509" i="12" s="1"/>
  <c r="AB517" i="10"/>
  <c r="E517" i="10"/>
  <c r="M517" i="10" s="1"/>
  <c r="U517" i="10" s="1"/>
  <c r="K517" i="10"/>
  <c r="J517" i="10"/>
  <c r="R517" i="10" s="1"/>
  <c r="Z517" i="10" s="1"/>
  <c r="F517" i="10"/>
  <c r="N517" i="10" s="1"/>
  <c r="V517" i="10" s="1"/>
  <c r="I517" i="10"/>
  <c r="Q517" i="10" s="1"/>
  <c r="Y517" i="10" s="1"/>
  <c r="G517" i="10"/>
  <c r="O517" i="10" s="1"/>
  <c r="W517" i="10" s="1"/>
  <c r="H517" i="10"/>
  <c r="P517" i="10" s="1"/>
  <c r="X517" i="10" s="1"/>
  <c r="C519" i="10"/>
  <c r="D518" i="10"/>
  <c r="AD516" i="10"/>
  <c r="AC516" i="10"/>
  <c r="AE516" i="10" s="1"/>
  <c r="L516" i="10" s="1"/>
  <c r="S515" i="10"/>
  <c r="B515" i="10" s="1"/>
  <c r="S471" i="11"/>
  <c r="B471" i="11" s="1"/>
  <c r="AA471" i="11"/>
  <c r="G472" i="11"/>
  <c r="O472" i="11" s="1"/>
  <c r="W472" i="11" s="1"/>
  <c r="K472" i="11"/>
  <c r="E472" i="11"/>
  <c r="M472" i="11" s="1"/>
  <c r="U472" i="11" s="1"/>
  <c r="I472" i="11"/>
  <c r="Q472" i="11" s="1"/>
  <c r="Y472" i="11" s="1"/>
  <c r="L472" i="11"/>
  <c r="T472" i="11" s="1"/>
  <c r="F472" i="11"/>
  <c r="N472" i="11" s="1"/>
  <c r="V472" i="11" s="1"/>
  <c r="H472" i="11"/>
  <c r="P472" i="11" s="1"/>
  <c r="X472" i="11" s="1"/>
  <c r="J472" i="11"/>
  <c r="R472" i="11" s="1"/>
  <c r="Z472" i="11" s="1"/>
  <c r="C474" i="11"/>
  <c r="D474" i="11" s="1"/>
  <c r="T510" i="12" l="1"/>
  <c r="AA510" i="12" s="1"/>
  <c r="S510" i="12"/>
  <c r="B510" i="12" s="1"/>
  <c r="G511" i="12"/>
  <c r="O511" i="12" s="1"/>
  <c r="W511" i="12" s="1"/>
  <c r="F511" i="12"/>
  <c r="N511" i="12" s="1"/>
  <c r="V511" i="12" s="1"/>
  <c r="E511" i="12"/>
  <c r="M511" i="12" s="1"/>
  <c r="U511" i="12" s="1"/>
  <c r="K511" i="12"/>
  <c r="I511" i="12"/>
  <c r="Q511" i="12" s="1"/>
  <c r="Y511" i="12" s="1"/>
  <c r="J511" i="12"/>
  <c r="R511" i="12" s="1"/>
  <c r="Z511" i="12" s="1"/>
  <c r="H511" i="12"/>
  <c r="P511" i="12" s="1"/>
  <c r="X511" i="12" s="1"/>
  <c r="L511" i="12"/>
  <c r="C513" i="12"/>
  <c r="D512" i="12"/>
  <c r="S516" i="10"/>
  <c r="B516" i="10" s="1"/>
  <c r="AB518" i="10"/>
  <c r="K518" i="10"/>
  <c r="E518" i="10"/>
  <c r="M518" i="10" s="1"/>
  <c r="U518" i="10" s="1"/>
  <c r="F518" i="10"/>
  <c r="N518" i="10" s="1"/>
  <c r="V518" i="10" s="1"/>
  <c r="J518" i="10"/>
  <c r="R518" i="10" s="1"/>
  <c r="Z518" i="10" s="1"/>
  <c r="I518" i="10"/>
  <c r="Q518" i="10" s="1"/>
  <c r="Y518" i="10" s="1"/>
  <c r="G518" i="10"/>
  <c r="O518" i="10" s="1"/>
  <c r="W518" i="10" s="1"/>
  <c r="H518" i="10"/>
  <c r="P518" i="10" s="1"/>
  <c r="X518" i="10" s="1"/>
  <c r="C520" i="10"/>
  <c r="D519" i="10"/>
  <c r="AF516" i="10"/>
  <c r="T516" i="10" s="1"/>
  <c r="AA516" i="10" s="1"/>
  <c r="AD517" i="10"/>
  <c r="AC517" i="10"/>
  <c r="AE517" i="10" s="1"/>
  <c r="L517" i="10" s="1"/>
  <c r="C475" i="11"/>
  <c r="D475" i="11" s="1"/>
  <c r="E473" i="11"/>
  <c r="M473" i="11" s="1"/>
  <c r="U473" i="11" s="1"/>
  <c r="I473" i="11"/>
  <c r="Q473" i="11" s="1"/>
  <c r="Y473" i="11" s="1"/>
  <c r="G473" i="11"/>
  <c r="O473" i="11" s="1"/>
  <c r="W473" i="11" s="1"/>
  <c r="K473" i="11"/>
  <c r="J473" i="11"/>
  <c r="R473" i="11" s="1"/>
  <c r="Z473" i="11" s="1"/>
  <c r="L473" i="11"/>
  <c r="T473" i="11" s="1"/>
  <c r="F473" i="11"/>
  <c r="N473" i="11" s="1"/>
  <c r="V473" i="11" s="1"/>
  <c r="H473" i="11"/>
  <c r="P473" i="11" s="1"/>
  <c r="X473" i="11" s="1"/>
  <c r="S472" i="11"/>
  <c r="B472" i="11" s="1"/>
  <c r="AA472" i="11"/>
  <c r="C514" i="12" l="1"/>
  <c r="D513" i="12"/>
  <c r="E512" i="12"/>
  <c r="M512" i="12" s="1"/>
  <c r="U512" i="12" s="1"/>
  <c r="K512" i="12"/>
  <c r="J512" i="12"/>
  <c r="R512" i="12" s="1"/>
  <c r="Z512" i="12" s="1"/>
  <c r="I512" i="12"/>
  <c r="Q512" i="12" s="1"/>
  <c r="Y512" i="12" s="1"/>
  <c r="F512" i="12"/>
  <c r="N512" i="12" s="1"/>
  <c r="V512" i="12" s="1"/>
  <c r="H512" i="12"/>
  <c r="P512" i="12" s="1"/>
  <c r="X512" i="12" s="1"/>
  <c r="G512" i="12"/>
  <c r="O512" i="12" s="1"/>
  <c r="W512" i="12" s="1"/>
  <c r="L512" i="12"/>
  <c r="T511" i="12"/>
  <c r="AA511" i="12" s="1"/>
  <c r="S511" i="12"/>
  <c r="B511" i="12" s="1"/>
  <c r="S517" i="10"/>
  <c r="B517" i="10" s="1"/>
  <c r="AC518" i="10"/>
  <c r="AE518" i="10" s="1"/>
  <c r="L518" i="10" s="1"/>
  <c r="AD518" i="10"/>
  <c r="AB519" i="10"/>
  <c r="K519" i="10"/>
  <c r="E519" i="10"/>
  <c r="M519" i="10" s="1"/>
  <c r="U519" i="10" s="1"/>
  <c r="J519" i="10"/>
  <c r="R519" i="10" s="1"/>
  <c r="Z519" i="10" s="1"/>
  <c r="F519" i="10"/>
  <c r="N519" i="10" s="1"/>
  <c r="V519" i="10" s="1"/>
  <c r="I519" i="10"/>
  <c r="Q519" i="10" s="1"/>
  <c r="Y519" i="10" s="1"/>
  <c r="G519" i="10"/>
  <c r="O519" i="10" s="1"/>
  <c r="W519" i="10" s="1"/>
  <c r="H519" i="10"/>
  <c r="P519" i="10" s="1"/>
  <c r="X519" i="10" s="1"/>
  <c r="C521" i="10"/>
  <c r="D520" i="10"/>
  <c r="AF517" i="10"/>
  <c r="T517" i="10" s="1"/>
  <c r="AA517" i="10" s="1"/>
  <c r="E474" i="11"/>
  <c r="M474" i="11" s="1"/>
  <c r="U474" i="11" s="1"/>
  <c r="I474" i="11"/>
  <c r="Q474" i="11" s="1"/>
  <c r="Y474" i="11" s="1"/>
  <c r="F474" i="11"/>
  <c r="N474" i="11" s="1"/>
  <c r="V474" i="11" s="1"/>
  <c r="J474" i="11"/>
  <c r="R474" i="11" s="1"/>
  <c r="Z474" i="11" s="1"/>
  <c r="G474" i="11"/>
  <c r="O474" i="11" s="1"/>
  <c r="W474" i="11" s="1"/>
  <c r="K474" i="11"/>
  <c r="H474" i="11"/>
  <c r="P474" i="11" s="1"/>
  <c r="X474" i="11" s="1"/>
  <c r="L474" i="11"/>
  <c r="T474" i="11" s="1"/>
  <c r="S473" i="11"/>
  <c r="B473" i="11" s="1"/>
  <c r="AA473" i="11"/>
  <c r="C476" i="11"/>
  <c r="D476" i="11" s="1"/>
  <c r="AF518" i="10" l="1"/>
  <c r="T518" i="10" s="1"/>
  <c r="AA518" i="10" s="1"/>
  <c r="T512" i="12"/>
  <c r="AA512" i="12" s="1"/>
  <c r="S512" i="12"/>
  <c r="B512" i="12" s="1"/>
  <c r="K513" i="12"/>
  <c r="J513" i="12"/>
  <c r="R513" i="12" s="1"/>
  <c r="Z513" i="12" s="1"/>
  <c r="G513" i="12"/>
  <c r="O513" i="12" s="1"/>
  <c r="W513" i="12" s="1"/>
  <c r="F513" i="12"/>
  <c r="N513" i="12" s="1"/>
  <c r="V513" i="12" s="1"/>
  <c r="E513" i="12"/>
  <c r="M513" i="12" s="1"/>
  <c r="U513" i="12" s="1"/>
  <c r="H513" i="12"/>
  <c r="P513" i="12" s="1"/>
  <c r="X513" i="12" s="1"/>
  <c r="I513" i="12"/>
  <c r="Q513" i="12" s="1"/>
  <c r="Y513" i="12" s="1"/>
  <c r="L513" i="12"/>
  <c r="C515" i="12"/>
  <c r="D514" i="12"/>
  <c r="C522" i="10"/>
  <c r="D521" i="10"/>
  <c r="AC519" i="10"/>
  <c r="AE519" i="10" s="1"/>
  <c r="L519" i="10" s="1"/>
  <c r="AD519" i="10"/>
  <c r="S518" i="10"/>
  <c r="B518" i="10" s="1"/>
  <c r="AB520" i="10"/>
  <c r="K520" i="10"/>
  <c r="E520" i="10"/>
  <c r="M520" i="10" s="1"/>
  <c r="U520" i="10" s="1"/>
  <c r="J520" i="10"/>
  <c r="R520" i="10" s="1"/>
  <c r="Z520" i="10" s="1"/>
  <c r="F520" i="10"/>
  <c r="N520" i="10" s="1"/>
  <c r="V520" i="10" s="1"/>
  <c r="G520" i="10"/>
  <c r="O520" i="10" s="1"/>
  <c r="W520" i="10" s="1"/>
  <c r="I520" i="10"/>
  <c r="Q520" i="10" s="1"/>
  <c r="Y520" i="10" s="1"/>
  <c r="H520" i="10"/>
  <c r="P520" i="10" s="1"/>
  <c r="X520" i="10" s="1"/>
  <c r="C477" i="11"/>
  <c r="D477" i="11" s="1"/>
  <c r="S474" i="11"/>
  <c r="B474" i="11" s="1"/>
  <c r="AA474" i="11"/>
  <c r="G475" i="11"/>
  <c r="O475" i="11" s="1"/>
  <c r="W475" i="11" s="1"/>
  <c r="K475" i="11"/>
  <c r="H475" i="11"/>
  <c r="P475" i="11" s="1"/>
  <c r="X475" i="11" s="1"/>
  <c r="L475" i="11"/>
  <c r="T475" i="11" s="1"/>
  <c r="E475" i="11"/>
  <c r="M475" i="11" s="1"/>
  <c r="U475" i="11" s="1"/>
  <c r="I475" i="11"/>
  <c r="Q475" i="11" s="1"/>
  <c r="Y475" i="11" s="1"/>
  <c r="F475" i="11"/>
  <c r="N475" i="11" s="1"/>
  <c r="V475" i="11" s="1"/>
  <c r="J475" i="11"/>
  <c r="R475" i="11" s="1"/>
  <c r="Z475" i="11" s="1"/>
  <c r="AF519" i="10" l="1"/>
  <c r="T519" i="10" s="1"/>
  <c r="AA519" i="10" s="1"/>
  <c r="I514" i="12"/>
  <c r="Q514" i="12" s="1"/>
  <c r="Y514" i="12" s="1"/>
  <c r="H514" i="12"/>
  <c r="P514" i="12" s="1"/>
  <c r="X514" i="12" s="1"/>
  <c r="K514" i="12"/>
  <c r="J514" i="12"/>
  <c r="R514" i="12" s="1"/>
  <c r="Z514" i="12" s="1"/>
  <c r="F514" i="12"/>
  <c r="N514" i="12" s="1"/>
  <c r="V514" i="12" s="1"/>
  <c r="G514" i="12"/>
  <c r="O514" i="12" s="1"/>
  <c r="W514" i="12" s="1"/>
  <c r="E514" i="12"/>
  <c r="M514" i="12" s="1"/>
  <c r="U514" i="12" s="1"/>
  <c r="L514" i="12"/>
  <c r="C516" i="12"/>
  <c r="D515" i="12"/>
  <c r="S513" i="12"/>
  <c r="B513" i="12" s="1"/>
  <c r="T513" i="12"/>
  <c r="AA513" i="12" s="1"/>
  <c r="AC520" i="10"/>
  <c r="AE520" i="10" s="1"/>
  <c r="L520" i="10" s="1"/>
  <c r="AD520" i="10"/>
  <c r="S519" i="10"/>
  <c r="B519" i="10" s="1"/>
  <c r="AB521" i="10"/>
  <c r="E521" i="10"/>
  <c r="M521" i="10" s="1"/>
  <c r="U521" i="10" s="1"/>
  <c r="K521" i="10"/>
  <c r="F521" i="10"/>
  <c r="N521" i="10" s="1"/>
  <c r="V521" i="10" s="1"/>
  <c r="J521" i="10"/>
  <c r="R521" i="10" s="1"/>
  <c r="Z521" i="10" s="1"/>
  <c r="I521" i="10"/>
  <c r="Q521" i="10" s="1"/>
  <c r="Y521" i="10" s="1"/>
  <c r="G521" i="10"/>
  <c r="O521" i="10" s="1"/>
  <c r="W521" i="10" s="1"/>
  <c r="H521" i="10"/>
  <c r="P521" i="10" s="1"/>
  <c r="X521" i="10" s="1"/>
  <c r="C523" i="10"/>
  <c r="D522" i="10"/>
  <c r="E476" i="11"/>
  <c r="M476" i="11" s="1"/>
  <c r="U476" i="11" s="1"/>
  <c r="I476" i="11"/>
  <c r="Q476" i="11" s="1"/>
  <c r="Y476" i="11" s="1"/>
  <c r="F476" i="11"/>
  <c r="N476" i="11" s="1"/>
  <c r="V476" i="11" s="1"/>
  <c r="J476" i="11"/>
  <c r="R476" i="11" s="1"/>
  <c r="Z476" i="11" s="1"/>
  <c r="G476" i="11"/>
  <c r="O476" i="11" s="1"/>
  <c r="W476" i="11" s="1"/>
  <c r="K476" i="11"/>
  <c r="H476" i="11"/>
  <c r="P476" i="11" s="1"/>
  <c r="X476" i="11" s="1"/>
  <c r="L476" i="11"/>
  <c r="T476" i="11" s="1"/>
  <c r="S475" i="11"/>
  <c r="B475" i="11" s="1"/>
  <c r="AA475" i="11"/>
  <c r="C478" i="11"/>
  <c r="D478" i="11" s="1"/>
  <c r="AF520" i="10" l="1"/>
  <c r="T520" i="10" s="1"/>
  <c r="AA520" i="10" s="1"/>
  <c r="S514" i="12"/>
  <c r="B514" i="12" s="1"/>
  <c r="T514" i="12"/>
  <c r="AA514" i="12" s="1"/>
  <c r="G515" i="12"/>
  <c r="O515" i="12" s="1"/>
  <c r="W515" i="12" s="1"/>
  <c r="F515" i="12"/>
  <c r="N515" i="12" s="1"/>
  <c r="V515" i="12" s="1"/>
  <c r="I515" i="12"/>
  <c r="Q515" i="12" s="1"/>
  <c r="Y515" i="12" s="1"/>
  <c r="H515" i="12"/>
  <c r="P515" i="12" s="1"/>
  <c r="X515" i="12" s="1"/>
  <c r="E515" i="12"/>
  <c r="M515" i="12" s="1"/>
  <c r="U515" i="12" s="1"/>
  <c r="K515" i="12"/>
  <c r="J515" i="12"/>
  <c r="R515" i="12" s="1"/>
  <c r="Z515" i="12" s="1"/>
  <c r="L515" i="12"/>
  <c r="C517" i="12"/>
  <c r="D516" i="12"/>
  <c r="C524" i="10"/>
  <c r="D523" i="10"/>
  <c r="AD521" i="10"/>
  <c r="AC521" i="10"/>
  <c r="AE521" i="10" s="1"/>
  <c r="L521" i="10" s="1"/>
  <c r="AB522" i="10"/>
  <c r="E522" i="10"/>
  <c r="M522" i="10" s="1"/>
  <c r="U522" i="10" s="1"/>
  <c r="K522" i="10"/>
  <c r="J522" i="10"/>
  <c r="R522" i="10" s="1"/>
  <c r="Z522" i="10" s="1"/>
  <c r="F522" i="10"/>
  <c r="N522" i="10" s="1"/>
  <c r="V522" i="10" s="1"/>
  <c r="I522" i="10"/>
  <c r="Q522" i="10" s="1"/>
  <c r="Y522" i="10" s="1"/>
  <c r="G522" i="10"/>
  <c r="O522" i="10" s="1"/>
  <c r="W522" i="10" s="1"/>
  <c r="H522" i="10"/>
  <c r="P522" i="10" s="1"/>
  <c r="X522" i="10" s="1"/>
  <c r="S520" i="10"/>
  <c r="B520" i="10" s="1"/>
  <c r="G477" i="11"/>
  <c r="O477" i="11" s="1"/>
  <c r="W477" i="11" s="1"/>
  <c r="K477" i="11"/>
  <c r="H477" i="11"/>
  <c r="P477" i="11" s="1"/>
  <c r="X477" i="11" s="1"/>
  <c r="L477" i="11"/>
  <c r="T477" i="11" s="1"/>
  <c r="E477" i="11"/>
  <c r="M477" i="11" s="1"/>
  <c r="U477" i="11" s="1"/>
  <c r="I477" i="11"/>
  <c r="Q477" i="11" s="1"/>
  <c r="Y477" i="11" s="1"/>
  <c r="F477" i="11"/>
  <c r="N477" i="11" s="1"/>
  <c r="V477" i="11" s="1"/>
  <c r="J477" i="11"/>
  <c r="R477" i="11" s="1"/>
  <c r="Z477" i="11" s="1"/>
  <c r="C479" i="11"/>
  <c r="D479" i="11" s="1"/>
  <c r="S476" i="11"/>
  <c r="B476" i="11" s="1"/>
  <c r="AA476" i="11"/>
  <c r="C518" i="12" l="1"/>
  <c r="D517" i="12"/>
  <c r="T515" i="12"/>
  <c r="AA515" i="12" s="1"/>
  <c r="S515" i="12"/>
  <c r="B515" i="12" s="1"/>
  <c r="E516" i="12"/>
  <c r="M516" i="12" s="1"/>
  <c r="U516" i="12" s="1"/>
  <c r="I516" i="12"/>
  <c r="Q516" i="12" s="1"/>
  <c r="Y516" i="12" s="1"/>
  <c r="G516" i="12"/>
  <c r="O516" i="12" s="1"/>
  <c r="W516" i="12" s="1"/>
  <c r="F516" i="12"/>
  <c r="N516" i="12" s="1"/>
  <c r="V516" i="12" s="1"/>
  <c r="K516" i="12"/>
  <c r="H516" i="12"/>
  <c r="P516" i="12" s="1"/>
  <c r="X516" i="12" s="1"/>
  <c r="J516" i="12"/>
  <c r="R516" i="12" s="1"/>
  <c r="Z516" i="12" s="1"/>
  <c r="L516" i="12"/>
  <c r="AD522" i="10"/>
  <c r="AC522" i="10"/>
  <c r="AE522" i="10" s="1"/>
  <c r="L522" i="10" s="1"/>
  <c r="S521" i="10"/>
  <c r="B521" i="10" s="1"/>
  <c r="AF521" i="10"/>
  <c r="T521" i="10" s="1"/>
  <c r="AA521" i="10" s="1"/>
  <c r="AB523" i="10"/>
  <c r="E523" i="10"/>
  <c r="M523" i="10" s="1"/>
  <c r="U523" i="10" s="1"/>
  <c r="K523" i="10"/>
  <c r="J523" i="10"/>
  <c r="R523" i="10" s="1"/>
  <c r="Z523" i="10" s="1"/>
  <c r="F523" i="10"/>
  <c r="N523" i="10" s="1"/>
  <c r="V523" i="10" s="1"/>
  <c r="I523" i="10"/>
  <c r="Q523" i="10" s="1"/>
  <c r="Y523" i="10" s="1"/>
  <c r="G523" i="10"/>
  <c r="O523" i="10" s="1"/>
  <c r="W523" i="10" s="1"/>
  <c r="H523" i="10"/>
  <c r="P523" i="10" s="1"/>
  <c r="X523" i="10" s="1"/>
  <c r="C525" i="10"/>
  <c r="D524" i="10"/>
  <c r="C480" i="11"/>
  <c r="D480" i="11" s="1"/>
  <c r="S477" i="11"/>
  <c r="B477" i="11" s="1"/>
  <c r="AA477" i="11"/>
  <c r="E478" i="11"/>
  <c r="M478" i="11" s="1"/>
  <c r="U478" i="11" s="1"/>
  <c r="I478" i="11"/>
  <c r="Q478" i="11" s="1"/>
  <c r="Y478" i="11" s="1"/>
  <c r="F478" i="11"/>
  <c r="N478" i="11" s="1"/>
  <c r="V478" i="11" s="1"/>
  <c r="J478" i="11"/>
  <c r="R478" i="11" s="1"/>
  <c r="Z478" i="11" s="1"/>
  <c r="G478" i="11"/>
  <c r="O478" i="11" s="1"/>
  <c r="W478" i="11" s="1"/>
  <c r="K478" i="11"/>
  <c r="H478" i="11"/>
  <c r="P478" i="11" s="1"/>
  <c r="X478" i="11" s="1"/>
  <c r="L478" i="11"/>
  <c r="T478" i="11" s="1"/>
  <c r="T516" i="12" l="1"/>
  <c r="AA516" i="12" s="1"/>
  <c r="S516" i="12"/>
  <c r="B516" i="12" s="1"/>
  <c r="K517" i="12"/>
  <c r="J517" i="12"/>
  <c r="R517" i="12" s="1"/>
  <c r="Z517" i="12" s="1"/>
  <c r="F517" i="12"/>
  <c r="N517" i="12" s="1"/>
  <c r="V517" i="12" s="1"/>
  <c r="E517" i="12"/>
  <c r="M517" i="12" s="1"/>
  <c r="U517" i="12" s="1"/>
  <c r="H517" i="12"/>
  <c r="P517" i="12" s="1"/>
  <c r="X517" i="12" s="1"/>
  <c r="G517" i="12"/>
  <c r="O517" i="12" s="1"/>
  <c r="W517" i="12" s="1"/>
  <c r="I517" i="12"/>
  <c r="Q517" i="12" s="1"/>
  <c r="Y517" i="12" s="1"/>
  <c r="L517" i="12"/>
  <c r="C519" i="12"/>
  <c r="D518" i="12"/>
  <c r="AB524" i="10"/>
  <c r="E524" i="10"/>
  <c r="M524" i="10" s="1"/>
  <c r="U524" i="10" s="1"/>
  <c r="K524" i="10"/>
  <c r="F524" i="10"/>
  <c r="N524" i="10" s="1"/>
  <c r="V524" i="10" s="1"/>
  <c r="J524" i="10"/>
  <c r="R524" i="10" s="1"/>
  <c r="Z524" i="10" s="1"/>
  <c r="I524" i="10"/>
  <c r="Q524" i="10" s="1"/>
  <c r="Y524" i="10" s="1"/>
  <c r="G524" i="10"/>
  <c r="O524" i="10" s="1"/>
  <c r="W524" i="10" s="1"/>
  <c r="H524" i="10"/>
  <c r="P524" i="10" s="1"/>
  <c r="X524" i="10" s="1"/>
  <c r="AD523" i="10"/>
  <c r="AC523" i="10"/>
  <c r="AE523" i="10" s="1"/>
  <c r="L523" i="10" s="1"/>
  <c r="C526" i="10"/>
  <c r="D525" i="10"/>
  <c r="S522" i="10"/>
  <c r="B522" i="10" s="1"/>
  <c r="AF522" i="10"/>
  <c r="T522" i="10" s="1"/>
  <c r="AA522" i="10" s="1"/>
  <c r="C481" i="11"/>
  <c r="D481" i="11" s="1"/>
  <c r="S478" i="11"/>
  <c r="B478" i="11" s="1"/>
  <c r="AA478" i="11"/>
  <c r="G479" i="11"/>
  <c r="O479" i="11" s="1"/>
  <c r="W479" i="11" s="1"/>
  <c r="K479" i="11"/>
  <c r="H479" i="11"/>
  <c r="P479" i="11" s="1"/>
  <c r="X479" i="11" s="1"/>
  <c r="L479" i="11"/>
  <c r="T479" i="11" s="1"/>
  <c r="E479" i="11"/>
  <c r="M479" i="11" s="1"/>
  <c r="U479" i="11" s="1"/>
  <c r="I479" i="11"/>
  <c r="Q479" i="11" s="1"/>
  <c r="Y479" i="11" s="1"/>
  <c r="F479" i="11"/>
  <c r="N479" i="11" s="1"/>
  <c r="V479" i="11" s="1"/>
  <c r="J479" i="11"/>
  <c r="R479" i="11" s="1"/>
  <c r="Z479" i="11" s="1"/>
  <c r="I518" i="12" l="1"/>
  <c r="Q518" i="12" s="1"/>
  <c r="Y518" i="12" s="1"/>
  <c r="H518" i="12"/>
  <c r="P518" i="12" s="1"/>
  <c r="X518" i="12" s="1"/>
  <c r="K518" i="12"/>
  <c r="J518" i="12"/>
  <c r="R518" i="12" s="1"/>
  <c r="Z518" i="12" s="1"/>
  <c r="G518" i="12"/>
  <c r="O518" i="12" s="1"/>
  <c r="W518" i="12" s="1"/>
  <c r="F518" i="12"/>
  <c r="N518" i="12" s="1"/>
  <c r="V518" i="12" s="1"/>
  <c r="E518" i="12"/>
  <c r="M518" i="12" s="1"/>
  <c r="U518" i="12" s="1"/>
  <c r="L518" i="12"/>
  <c r="C520" i="12"/>
  <c r="D519" i="12"/>
  <c r="S517" i="12"/>
  <c r="B517" i="12" s="1"/>
  <c r="T517" i="12"/>
  <c r="AA517" i="12" s="1"/>
  <c r="AB525" i="10"/>
  <c r="E525" i="10"/>
  <c r="M525" i="10" s="1"/>
  <c r="U525" i="10" s="1"/>
  <c r="K525" i="10"/>
  <c r="J525" i="10"/>
  <c r="R525" i="10" s="1"/>
  <c r="Z525" i="10" s="1"/>
  <c r="F525" i="10"/>
  <c r="N525" i="10" s="1"/>
  <c r="V525" i="10" s="1"/>
  <c r="I525" i="10"/>
  <c r="Q525" i="10" s="1"/>
  <c r="Y525" i="10" s="1"/>
  <c r="G525" i="10"/>
  <c r="O525" i="10" s="1"/>
  <c r="W525" i="10" s="1"/>
  <c r="H525" i="10"/>
  <c r="P525" i="10" s="1"/>
  <c r="X525" i="10" s="1"/>
  <c r="C527" i="10"/>
  <c r="D526" i="10"/>
  <c r="AF523" i="10"/>
  <c r="T523" i="10" s="1"/>
  <c r="AA523" i="10" s="1"/>
  <c r="S523" i="10"/>
  <c r="B523" i="10" s="1"/>
  <c r="AC524" i="10"/>
  <c r="AE524" i="10" s="1"/>
  <c r="L524" i="10" s="1"/>
  <c r="AD524" i="10"/>
  <c r="S479" i="11"/>
  <c r="B479" i="11" s="1"/>
  <c r="AA479" i="11"/>
  <c r="E480" i="11"/>
  <c r="M480" i="11" s="1"/>
  <c r="U480" i="11" s="1"/>
  <c r="I480" i="11"/>
  <c r="Q480" i="11" s="1"/>
  <c r="Y480" i="11" s="1"/>
  <c r="F480" i="11"/>
  <c r="N480" i="11" s="1"/>
  <c r="V480" i="11" s="1"/>
  <c r="J480" i="11"/>
  <c r="R480" i="11" s="1"/>
  <c r="Z480" i="11" s="1"/>
  <c r="G480" i="11"/>
  <c r="O480" i="11" s="1"/>
  <c r="W480" i="11" s="1"/>
  <c r="K480" i="11"/>
  <c r="H480" i="11"/>
  <c r="P480" i="11" s="1"/>
  <c r="X480" i="11" s="1"/>
  <c r="L480" i="11"/>
  <c r="T480" i="11" s="1"/>
  <c r="C482" i="11"/>
  <c r="D482" i="11" s="1"/>
  <c r="AF524" i="10" l="1"/>
  <c r="T524" i="10" s="1"/>
  <c r="AA524" i="10" s="1"/>
  <c r="T518" i="12"/>
  <c r="AA518" i="12" s="1"/>
  <c r="S518" i="12"/>
  <c r="B518" i="12" s="1"/>
  <c r="G519" i="12"/>
  <c r="O519" i="12" s="1"/>
  <c r="W519" i="12" s="1"/>
  <c r="F519" i="12"/>
  <c r="N519" i="12" s="1"/>
  <c r="V519" i="12" s="1"/>
  <c r="H519" i="12"/>
  <c r="P519" i="12" s="1"/>
  <c r="X519" i="12" s="1"/>
  <c r="E519" i="12"/>
  <c r="M519" i="12" s="1"/>
  <c r="U519" i="12" s="1"/>
  <c r="K519" i="12"/>
  <c r="J519" i="12"/>
  <c r="R519" i="12" s="1"/>
  <c r="Z519" i="12" s="1"/>
  <c r="I519" i="12"/>
  <c r="Q519" i="12" s="1"/>
  <c r="Y519" i="12" s="1"/>
  <c r="L519" i="12"/>
  <c r="C521" i="12"/>
  <c r="D520" i="12"/>
  <c r="S524" i="10"/>
  <c r="B524" i="10" s="1"/>
  <c r="AB526" i="10"/>
  <c r="E526" i="10"/>
  <c r="M526" i="10" s="1"/>
  <c r="U526" i="10" s="1"/>
  <c r="K526" i="10"/>
  <c r="F526" i="10"/>
  <c r="N526" i="10" s="1"/>
  <c r="V526" i="10" s="1"/>
  <c r="J526" i="10"/>
  <c r="R526" i="10" s="1"/>
  <c r="Z526" i="10" s="1"/>
  <c r="G526" i="10"/>
  <c r="O526" i="10" s="1"/>
  <c r="W526" i="10" s="1"/>
  <c r="I526" i="10"/>
  <c r="Q526" i="10" s="1"/>
  <c r="Y526" i="10" s="1"/>
  <c r="H526" i="10"/>
  <c r="P526" i="10" s="1"/>
  <c r="X526" i="10" s="1"/>
  <c r="C528" i="10"/>
  <c r="D527" i="10"/>
  <c r="AD525" i="10"/>
  <c r="AC525" i="10"/>
  <c r="AE525" i="10" s="1"/>
  <c r="L525" i="10" s="1"/>
  <c r="G481" i="11"/>
  <c r="O481" i="11" s="1"/>
  <c r="W481" i="11" s="1"/>
  <c r="K481" i="11"/>
  <c r="H481" i="11"/>
  <c r="P481" i="11" s="1"/>
  <c r="X481" i="11" s="1"/>
  <c r="L481" i="11"/>
  <c r="T481" i="11" s="1"/>
  <c r="E481" i="11"/>
  <c r="M481" i="11" s="1"/>
  <c r="U481" i="11" s="1"/>
  <c r="I481" i="11"/>
  <c r="Q481" i="11" s="1"/>
  <c r="Y481" i="11" s="1"/>
  <c r="F481" i="11"/>
  <c r="N481" i="11" s="1"/>
  <c r="V481" i="11" s="1"/>
  <c r="J481" i="11"/>
  <c r="R481" i="11" s="1"/>
  <c r="Z481" i="11" s="1"/>
  <c r="C483" i="11"/>
  <c r="D483" i="11" s="1"/>
  <c r="S480" i="11"/>
  <c r="B480" i="11" s="1"/>
  <c r="AA480" i="11"/>
  <c r="C522" i="12" l="1"/>
  <c r="D521" i="12"/>
  <c r="S519" i="12"/>
  <c r="B519" i="12" s="1"/>
  <c r="T519" i="12"/>
  <c r="AA519" i="12" s="1"/>
  <c r="E520" i="12"/>
  <c r="M520" i="12" s="1"/>
  <c r="U520" i="12" s="1"/>
  <c r="K520" i="12"/>
  <c r="J520" i="12"/>
  <c r="R520" i="12" s="1"/>
  <c r="Z520" i="12" s="1"/>
  <c r="I520" i="12"/>
  <c r="Q520" i="12" s="1"/>
  <c r="Y520" i="12" s="1"/>
  <c r="G520" i="12"/>
  <c r="O520" i="12" s="1"/>
  <c r="W520" i="12" s="1"/>
  <c r="F520" i="12"/>
  <c r="N520" i="12" s="1"/>
  <c r="V520" i="12" s="1"/>
  <c r="H520" i="12"/>
  <c r="P520" i="12" s="1"/>
  <c r="X520" i="12" s="1"/>
  <c r="L520" i="12"/>
  <c r="S525" i="10"/>
  <c r="B525" i="10" s="1"/>
  <c r="AB527" i="10"/>
  <c r="E527" i="10"/>
  <c r="M527" i="10" s="1"/>
  <c r="U527" i="10" s="1"/>
  <c r="K527" i="10"/>
  <c r="J527" i="10"/>
  <c r="R527" i="10" s="1"/>
  <c r="Z527" i="10" s="1"/>
  <c r="F527" i="10"/>
  <c r="N527" i="10" s="1"/>
  <c r="V527" i="10" s="1"/>
  <c r="G527" i="10"/>
  <c r="O527" i="10" s="1"/>
  <c r="W527" i="10" s="1"/>
  <c r="I527" i="10"/>
  <c r="Q527" i="10" s="1"/>
  <c r="Y527" i="10" s="1"/>
  <c r="H527" i="10"/>
  <c r="P527" i="10" s="1"/>
  <c r="X527" i="10" s="1"/>
  <c r="AC526" i="10"/>
  <c r="AE526" i="10" s="1"/>
  <c r="L526" i="10" s="1"/>
  <c r="AD526" i="10"/>
  <c r="AF525" i="10"/>
  <c r="T525" i="10" s="1"/>
  <c r="AA525" i="10" s="1"/>
  <c r="C529" i="10"/>
  <c r="D528" i="10"/>
  <c r="S481" i="11"/>
  <c r="B481" i="11" s="1"/>
  <c r="AA481" i="11"/>
  <c r="E482" i="11"/>
  <c r="M482" i="11" s="1"/>
  <c r="U482" i="11" s="1"/>
  <c r="I482" i="11"/>
  <c r="Q482" i="11" s="1"/>
  <c r="Y482" i="11" s="1"/>
  <c r="F482" i="11"/>
  <c r="N482" i="11" s="1"/>
  <c r="V482" i="11" s="1"/>
  <c r="J482" i="11"/>
  <c r="R482" i="11" s="1"/>
  <c r="Z482" i="11" s="1"/>
  <c r="G482" i="11"/>
  <c r="O482" i="11" s="1"/>
  <c r="W482" i="11" s="1"/>
  <c r="K482" i="11"/>
  <c r="H482" i="11"/>
  <c r="P482" i="11" s="1"/>
  <c r="X482" i="11" s="1"/>
  <c r="L482" i="11"/>
  <c r="T482" i="11" s="1"/>
  <c r="C484" i="11"/>
  <c r="AF526" i="10" l="1"/>
  <c r="T526" i="10" s="1"/>
  <c r="AA526" i="10" s="1"/>
  <c r="K521" i="12"/>
  <c r="J521" i="12"/>
  <c r="R521" i="12" s="1"/>
  <c r="Z521" i="12" s="1"/>
  <c r="H521" i="12"/>
  <c r="P521" i="12" s="1"/>
  <c r="X521" i="12" s="1"/>
  <c r="G521" i="12"/>
  <c r="O521" i="12" s="1"/>
  <c r="W521" i="12" s="1"/>
  <c r="I521" i="12"/>
  <c r="Q521" i="12" s="1"/>
  <c r="Y521" i="12" s="1"/>
  <c r="E521" i="12"/>
  <c r="M521" i="12" s="1"/>
  <c r="U521" i="12" s="1"/>
  <c r="F521" i="12"/>
  <c r="N521" i="12" s="1"/>
  <c r="V521" i="12" s="1"/>
  <c r="L521" i="12"/>
  <c r="T520" i="12"/>
  <c r="AA520" i="12" s="1"/>
  <c r="S520" i="12"/>
  <c r="B520" i="12" s="1"/>
  <c r="C523" i="12"/>
  <c r="D522" i="12"/>
  <c r="AC527" i="10"/>
  <c r="AE527" i="10" s="1"/>
  <c r="L527" i="10" s="1"/>
  <c r="AD527" i="10"/>
  <c r="AB528" i="10"/>
  <c r="E528" i="10"/>
  <c r="M528" i="10" s="1"/>
  <c r="U528" i="10" s="1"/>
  <c r="K528" i="10"/>
  <c r="J528" i="10"/>
  <c r="R528" i="10" s="1"/>
  <c r="Z528" i="10" s="1"/>
  <c r="F528" i="10"/>
  <c r="N528" i="10" s="1"/>
  <c r="V528" i="10" s="1"/>
  <c r="G528" i="10"/>
  <c r="O528" i="10" s="1"/>
  <c r="W528" i="10" s="1"/>
  <c r="I528" i="10"/>
  <c r="Q528" i="10" s="1"/>
  <c r="Y528" i="10" s="1"/>
  <c r="H528" i="10"/>
  <c r="P528" i="10" s="1"/>
  <c r="X528" i="10" s="1"/>
  <c r="C530" i="10"/>
  <c r="D529" i="10"/>
  <c r="S526" i="10"/>
  <c r="B526" i="10" s="1"/>
  <c r="C485" i="11"/>
  <c r="D484" i="11"/>
  <c r="G483" i="11"/>
  <c r="O483" i="11" s="1"/>
  <c r="W483" i="11" s="1"/>
  <c r="K483" i="11"/>
  <c r="H483" i="11"/>
  <c r="P483" i="11" s="1"/>
  <c r="X483" i="11" s="1"/>
  <c r="L483" i="11"/>
  <c r="T483" i="11" s="1"/>
  <c r="E483" i="11"/>
  <c r="M483" i="11" s="1"/>
  <c r="U483" i="11" s="1"/>
  <c r="I483" i="11"/>
  <c r="Q483" i="11" s="1"/>
  <c r="Y483" i="11" s="1"/>
  <c r="F483" i="11"/>
  <c r="N483" i="11" s="1"/>
  <c r="V483" i="11" s="1"/>
  <c r="J483" i="11"/>
  <c r="R483" i="11" s="1"/>
  <c r="Z483" i="11" s="1"/>
  <c r="S482" i="11"/>
  <c r="B482" i="11" s="1"/>
  <c r="AA482" i="11"/>
  <c r="AF527" i="10" l="1"/>
  <c r="T527" i="10" s="1"/>
  <c r="AA527" i="10" s="1"/>
  <c r="C524" i="12"/>
  <c r="D523" i="12"/>
  <c r="S521" i="12"/>
  <c r="B521" i="12" s="1"/>
  <c r="T521" i="12"/>
  <c r="AA521" i="12" s="1"/>
  <c r="I522" i="12"/>
  <c r="Q522" i="12" s="1"/>
  <c r="Y522" i="12" s="1"/>
  <c r="H522" i="12"/>
  <c r="P522" i="12" s="1"/>
  <c r="X522" i="12" s="1"/>
  <c r="F522" i="12"/>
  <c r="N522" i="12" s="1"/>
  <c r="V522" i="12" s="1"/>
  <c r="E522" i="12"/>
  <c r="M522" i="12" s="1"/>
  <c r="U522" i="12" s="1"/>
  <c r="G522" i="12"/>
  <c r="O522" i="12" s="1"/>
  <c r="W522" i="12" s="1"/>
  <c r="K522" i="12"/>
  <c r="J522" i="12"/>
  <c r="R522" i="12" s="1"/>
  <c r="Z522" i="12" s="1"/>
  <c r="L522" i="12"/>
  <c r="AB529" i="10"/>
  <c r="E529" i="10"/>
  <c r="M529" i="10" s="1"/>
  <c r="U529" i="10" s="1"/>
  <c r="K529" i="10"/>
  <c r="F529" i="10"/>
  <c r="N529" i="10" s="1"/>
  <c r="V529" i="10" s="1"/>
  <c r="J529" i="10"/>
  <c r="R529" i="10" s="1"/>
  <c r="Z529" i="10" s="1"/>
  <c r="I529" i="10"/>
  <c r="Q529" i="10" s="1"/>
  <c r="Y529" i="10" s="1"/>
  <c r="G529" i="10"/>
  <c r="O529" i="10" s="1"/>
  <c r="W529" i="10" s="1"/>
  <c r="H529" i="10"/>
  <c r="P529" i="10" s="1"/>
  <c r="X529" i="10" s="1"/>
  <c r="C531" i="10"/>
  <c r="D530" i="10"/>
  <c r="AD528" i="10"/>
  <c r="AC528" i="10"/>
  <c r="AE528" i="10" s="1"/>
  <c r="L528" i="10" s="1"/>
  <c r="S527" i="10"/>
  <c r="B527" i="10" s="1"/>
  <c r="C486" i="11"/>
  <c r="D485" i="11"/>
  <c r="S483" i="11"/>
  <c r="B483" i="11" s="1"/>
  <c r="AA483" i="11"/>
  <c r="E484" i="11"/>
  <c r="M484" i="11" s="1"/>
  <c r="U484" i="11" s="1"/>
  <c r="I484" i="11"/>
  <c r="Q484" i="11" s="1"/>
  <c r="Y484" i="11" s="1"/>
  <c r="F484" i="11"/>
  <c r="N484" i="11" s="1"/>
  <c r="V484" i="11" s="1"/>
  <c r="J484" i="11"/>
  <c r="R484" i="11" s="1"/>
  <c r="Z484" i="11" s="1"/>
  <c r="G484" i="11"/>
  <c r="O484" i="11" s="1"/>
  <c r="W484" i="11" s="1"/>
  <c r="K484" i="11"/>
  <c r="H484" i="11"/>
  <c r="P484" i="11" s="1"/>
  <c r="X484" i="11" s="1"/>
  <c r="L484" i="11"/>
  <c r="T484" i="11" s="1"/>
  <c r="AF528" i="10" l="1"/>
  <c r="T528" i="10" s="1"/>
  <c r="AA528" i="10" s="1"/>
  <c r="T522" i="12"/>
  <c r="AA522" i="12" s="1"/>
  <c r="S522" i="12"/>
  <c r="B522" i="12" s="1"/>
  <c r="G523" i="12"/>
  <c r="O523" i="12" s="1"/>
  <c r="W523" i="12" s="1"/>
  <c r="F523" i="12"/>
  <c r="N523" i="12" s="1"/>
  <c r="V523" i="12" s="1"/>
  <c r="J523" i="12"/>
  <c r="R523" i="12" s="1"/>
  <c r="Z523" i="12" s="1"/>
  <c r="I523" i="12"/>
  <c r="Q523" i="12" s="1"/>
  <c r="Y523" i="12" s="1"/>
  <c r="H523" i="12"/>
  <c r="P523" i="12" s="1"/>
  <c r="X523" i="12" s="1"/>
  <c r="E523" i="12"/>
  <c r="M523" i="12" s="1"/>
  <c r="U523" i="12" s="1"/>
  <c r="K523" i="12"/>
  <c r="L523" i="12"/>
  <c r="C525" i="12"/>
  <c r="D524" i="12"/>
  <c r="AB530" i="10"/>
  <c r="K530" i="10"/>
  <c r="E530" i="10"/>
  <c r="M530" i="10" s="1"/>
  <c r="U530" i="10" s="1"/>
  <c r="F530" i="10"/>
  <c r="N530" i="10" s="1"/>
  <c r="V530" i="10" s="1"/>
  <c r="J530" i="10"/>
  <c r="R530" i="10" s="1"/>
  <c r="Z530" i="10" s="1"/>
  <c r="I530" i="10"/>
  <c r="Q530" i="10" s="1"/>
  <c r="Y530" i="10" s="1"/>
  <c r="G530" i="10"/>
  <c r="O530" i="10" s="1"/>
  <c r="W530" i="10" s="1"/>
  <c r="H530" i="10"/>
  <c r="P530" i="10" s="1"/>
  <c r="X530" i="10" s="1"/>
  <c r="S528" i="10"/>
  <c r="B528" i="10" s="1"/>
  <c r="C532" i="10"/>
  <c r="D531" i="10"/>
  <c r="AD529" i="10"/>
  <c r="AC529" i="10"/>
  <c r="AE529" i="10" s="1"/>
  <c r="L529" i="10" s="1"/>
  <c r="C487" i="11"/>
  <c r="D486" i="11"/>
  <c r="G485" i="11"/>
  <c r="O485" i="11" s="1"/>
  <c r="W485" i="11" s="1"/>
  <c r="K485" i="11"/>
  <c r="H485" i="11"/>
  <c r="P485" i="11" s="1"/>
  <c r="X485" i="11" s="1"/>
  <c r="L485" i="11"/>
  <c r="T485" i="11" s="1"/>
  <c r="E485" i="11"/>
  <c r="M485" i="11" s="1"/>
  <c r="U485" i="11" s="1"/>
  <c r="I485" i="11"/>
  <c r="Q485" i="11" s="1"/>
  <c r="Y485" i="11" s="1"/>
  <c r="F485" i="11"/>
  <c r="N485" i="11" s="1"/>
  <c r="V485" i="11" s="1"/>
  <c r="J485" i="11"/>
  <c r="R485" i="11" s="1"/>
  <c r="Z485" i="11" s="1"/>
  <c r="S484" i="11"/>
  <c r="B484" i="11" s="1"/>
  <c r="AA484" i="11"/>
  <c r="E524" i="12" l="1"/>
  <c r="M524" i="12" s="1"/>
  <c r="U524" i="12" s="1"/>
  <c r="F524" i="12"/>
  <c r="N524" i="12" s="1"/>
  <c r="V524" i="12" s="1"/>
  <c r="J524" i="12"/>
  <c r="R524" i="12" s="1"/>
  <c r="Z524" i="12" s="1"/>
  <c r="I524" i="12"/>
  <c r="Q524" i="12" s="1"/>
  <c r="Y524" i="12" s="1"/>
  <c r="H524" i="12"/>
  <c r="P524" i="12" s="1"/>
  <c r="X524" i="12" s="1"/>
  <c r="K524" i="12"/>
  <c r="G524" i="12"/>
  <c r="O524" i="12" s="1"/>
  <c r="W524" i="12" s="1"/>
  <c r="L524" i="12"/>
  <c r="T523" i="12"/>
  <c r="AA523" i="12" s="1"/>
  <c r="S523" i="12"/>
  <c r="B523" i="12" s="1"/>
  <c r="C526" i="12"/>
  <c r="D525" i="12"/>
  <c r="C533" i="10"/>
  <c r="D532" i="10"/>
  <c r="AF529" i="10"/>
  <c r="T529" i="10" s="1"/>
  <c r="AA529" i="10" s="1"/>
  <c r="S529" i="10"/>
  <c r="B529" i="10" s="1"/>
  <c r="AB531" i="10"/>
  <c r="E531" i="10"/>
  <c r="M531" i="10" s="1"/>
  <c r="U531" i="10" s="1"/>
  <c r="K531" i="10"/>
  <c r="J531" i="10"/>
  <c r="R531" i="10" s="1"/>
  <c r="Z531" i="10" s="1"/>
  <c r="F531" i="10"/>
  <c r="N531" i="10" s="1"/>
  <c r="V531" i="10" s="1"/>
  <c r="G531" i="10"/>
  <c r="O531" i="10" s="1"/>
  <c r="W531" i="10" s="1"/>
  <c r="I531" i="10"/>
  <c r="Q531" i="10" s="1"/>
  <c r="Y531" i="10" s="1"/>
  <c r="H531" i="10"/>
  <c r="P531" i="10" s="1"/>
  <c r="X531" i="10" s="1"/>
  <c r="AD530" i="10"/>
  <c r="AC530" i="10"/>
  <c r="AE530" i="10" s="1"/>
  <c r="L530" i="10" s="1"/>
  <c r="C488" i="11"/>
  <c r="D487" i="11"/>
  <c r="S485" i="11"/>
  <c r="B485" i="11" s="1"/>
  <c r="AA485" i="11"/>
  <c r="E486" i="11"/>
  <c r="M486" i="11" s="1"/>
  <c r="U486" i="11" s="1"/>
  <c r="I486" i="11"/>
  <c r="Q486" i="11" s="1"/>
  <c r="Y486" i="11" s="1"/>
  <c r="F486" i="11"/>
  <c r="N486" i="11" s="1"/>
  <c r="V486" i="11" s="1"/>
  <c r="J486" i="11"/>
  <c r="R486" i="11" s="1"/>
  <c r="Z486" i="11" s="1"/>
  <c r="G486" i="11"/>
  <c r="O486" i="11" s="1"/>
  <c r="W486" i="11" s="1"/>
  <c r="K486" i="11"/>
  <c r="H486" i="11"/>
  <c r="P486" i="11" s="1"/>
  <c r="X486" i="11" s="1"/>
  <c r="L486" i="11"/>
  <c r="T486" i="11" s="1"/>
  <c r="AF530" i="10" l="1"/>
  <c r="T530" i="10" s="1"/>
  <c r="AA530" i="10" s="1"/>
  <c r="K525" i="12"/>
  <c r="J525" i="12"/>
  <c r="R525" i="12" s="1"/>
  <c r="Z525" i="12" s="1"/>
  <c r="I525" i="12"/>
  <c r="Q525" i="12" s="1"/>
  <c r="Y525" i="12" s="1"/>
  <c r="H525" i="12"/>
  <c r="P525" i="12" s="1"/>
  <c r="X525" i="12" s="1"/>
  <c r="F525" i="12"/>
  <c r="N525" i="12" s="1"/>
  <c r="V525" i="12" s="1"/>
  <c r="E525" i="12"/>
  <c r="M525" i="12" s="1"/>
  <c r="U525" i="12" s="1"/>
  <c r="G525" i="12"/>
  <c r="O525" i="12" s="1"/>
  <c r="W525" i="12" s="1"/>
  <c r="L525" i="12"/>
  <c r="C527" i="12"/>
  <c r="D526" i="12"/>
  <c r="T524" i="12"/>
  <c r="AA524" i="12" s="1"/>
  <c r="S524" i="12"/>
  <c r="B524" i="12" s="1"/>
  <c r="S530" i="10"/>
  <c r="B530" i="10" s="1"/>
  <c r="AD531" i="10"/>
  <c r="AC531" i="10"/>
  <c r="AE531" i="10" s="1"/>
  <c r="L531" i="10" s="1"/>
  <c r="AB532" i="10"/>
  <c r="K532" i="10"/>
  <c r="E532" i="10"/>
  <c r="M532" i="10" s="1"/>
  <c r="U532" i="10" s="1"/>
  <c r="J532" i="10"/>
  <c r="R532" i="10" s="1"/>
  <c r="Z532" i="10" s="1"/>
  <c r="F532" i="10"/>
  <c r="N532" i="10" s="1"/>
  <c r="V532" i="10" s="1"/>
  <c r="I532" i="10"/>
  <c r="Q532" i="10" s="1"/>
  <c r="Y532" i="10" s="1"/>
  <c r="G532" i="10"/>
  <c r="O532" i="10" s="1"/>
  <c r="W532" i="10" s="1"/>
  <c r="H532" i="10"/>
  <c r="P532" i="10" s="1"/>
  <c r="X532" i="10" s="1"/>
  <c r="C534" i="10"/>
  <c r="D533" i="10"/>
  <c r="C489" i="11"/>
  <c r="D488" i="11"/>
  <c r="G487" i="11"/>
  <c r="O487" i="11" s="1"/>
  <c r="W487" i="11" s="1"/>
  <c r="K487" i="11"/>
  <c r="H487" i="11"/>
  <c r="P487" i="11" s="1"/>
  <c r="X487" i="11" s="1"/>
  <c r="L487" i="11"/>
  <c r="T487" i="11" s="1"/>
  <c r="E487" i="11"/>
  <c r="M487" i="11" s="1"/>
  <c r="U487" i="11" s="1"/>
  <c r="I487" i="11"/>
  <c r="Q487" i="11" s="1"/>
  <c r="Y487" i="11" s="1"/>
  <c r="F487" i="11"/>
  <c r="N487" i="11" s="1"/>
  <c r="V487" i="11" s="1"/>
  <c r="J487" i="11"/>
  <c r="R487" i="11" s="1"/>
  <c r="Z487" i="11" s="1"/>
  <c r="S486" i="11"/>
  <c r="B486" i="11" s="1"/>
  <c r="AA486" i="11"/>
  <c r="S525" i="12" l="1"/>
  <c r="B525" i="12" s="1"/>
  <c r="T525" i="12"/>
  <c r="AA525" i="12" s="1"/>
  <c r="I526" i="12"/>
  <c r="Q526" i="12" s="1"/>
  <c r="Y526" i="12" s="1"/>
  <c r="H526" i="12"/>
  <c r="P526" i="12" s="1"/>
  <c r="X526" i="12" s="1"/>
  <c r="F526" i="12"/>
  <c r="N526" i="12" s="1"/>
  <c r="V526" i="12" s="1"/>
  <c r="E526" i="12"/>
  <c r="M526" i="12" s="1"/>
  <c r="U526" i="12" s="1"/>
  <c r="J526" i="12"/>
  <c r="R526" i="12" s="1"/>
  <c r="Z526" i="12" s="1"/>
  <c r="G526" i="12"/>
  <c r="O526" i="12" s="1"/>
  <c r="W526" i="12" s="1"/>
  <c r="K526" i="12"/>
  <c r="L526" i="12"/>
  <c r="C528" i="12"/>
  <c r="D527" i="12"/>
  <c r="AB533" i="10"/>
  <c r="E533" i="10"/>
  <c r="M533" i="10" s="1"/>
  <c r="U533" i="10" s="1"/>
  <c r="K533" i="10"/>
  <c r="F533" i="10"/>
  <c r="N533" i="10" s="1"/>
  <c r="V533" i="10" s="1"/>
  <c r="J533" i="10"/>
  <c r="R533" i="10" s="1"/>
  <c r="Z533" i="10" s="1"/>
  <c r="G533" i="10"/>
  <c r="O533" i="10" s="1"/>
  <c r="W533" i="10" s="1"/>
  <c r="I533" i="10"/>
  <c r="Q533" i="10" s="1"/>
  <c r="Y533" i="10" s="1"/>
  <c r="H533" i="10"/>
  <c r="P533" i="10" s="1"/>
  <c r="X533" i="10" s="1"/>
  <c r="C535" i="10"/>
  <c r="D534" i="10"/>
  <c r="S531" i="10"/>
  <c r="B531" i="10" s="1"/>
  <c r="AC532" i="10"/>
  <c r="AE532" i="10" s="1"/>
  <c r="L532" i="10" s="1"/>
  <c r="AD532" i="10"/>
  <c r="AF531" i="10"/>
  <c r="T531" i="10" s="1"/>
  <c r="AA531" i="10" s="1"/>
  <c r="C490" i="11"/>
  <c r="D489" i="11"/>
  <c r="S487" i="11"/>
  <c r="B487" i="11" s="1"/>
  <c r="AA487" i="11"/>
  <c r="E488" i="11"/>
  <c r="M488" i="11" s="1"/>
  <c r="U488" i="11" s="1"/>
  <c r="I488" i="11"/>
  <c r="Q488" i="11" s="1"/>
  <c r="Y488" i="11" s="1"/>
  <c r="F488" i="11"/>
  <c r="N488" i="11" s="1"/>
  <c r="V488" i="11" s="1"/>
  <c r="J488" i="11"/>
  <c r="R488" i="11" s="1"/>
  <c r="Z488" i="11" s="1"/>
  <c r="G488" i="11"/>
  <c r="O488" i="11" s="1"/>
  <c r="W488" i="11" s="1"/>
  <c r="K488" i="11"/>
  <c r="H488" i="11"/>
  <c r="P488" i="11" s="1"/>
  <c r="X488" i="11" s="1"/>
  <c r="L488" i="11"/>
  <c r="T488" i="11" s="1"/>
  <c r="AF532" i="10" l="1"/>
  <c r="G527" i="12"/>
  <c r="O527" i="12" s="1"/>
  <c r="W527" i="12" s="1"/>
  <c r="F527" i="12"/>
  <c r="N527" i="12" s="1"/>
  <c r="V527" i="12" s="1"/>
  <c r="K527" i="12"/>
  <c r="J527" i="12"/>
  <c r="R527" i="12" s="1"/>
  <c r="Z527" i="12" s="1"/>
  <c r="H527" i="12"/>
  <c r="P527" i="12" s="1"/>
  <c r="X527" i="12" s="1"/>
  <c r="I527" i="12"/>
  <c r="Q527" i="12" s="1"/>
  <c r="Y527" i="12" s="1"/>
  <c r="E527" i="12"/>
  <c r="M527" i="12" s="1"/>
  <c r="U527" i="12" s="1"/>
  <c r="L527" i="12"/>
  <c r="S526" i="12"/>
  <c r="B526" i="12" s="1"/>
  <c r="T526" i="12"/>
  <c r="AA526" i="12" s="1"/>
  <c r="C529" i="12"/>
  <c r="D528" i="12"/>
  <c r="T532" i="10"/>
  <c r="AA532" i="10" s="1"/>
  <c r="S532" i="10"/>
  <c r="B532" i="10" s="1"/>
  <c r="C536" i="10"/>
  <c r="D535" i="10"/>
  <c r="AB534" i="10"/>
  <c r="K534" i="10"/>
  <c r="E534" i="10"/>
  <c r="M534" i="10" s="1"/>
  <c r="U534" i="10" s="1"/>
  <c r="J534" i="10"/>
  <c r="R534" i="10" s="1"/>
  <c r="Z534" i="10" s="1"/>
  <c r="F534" i="10"/>
  <c r="N534" i="10" s="1"/>
  <c r="V534" i="10" s="1"/>
  <c r="G534" i="10"/>
  <c r="O534" i="10" s="1"/>
  <c r="W534" i="10" s="1"/>
  <c r="I534" i="10"/>
  <c r="Q534" i="10" s="1"/>
  <c r="Y534" i="10" s="1"/>
  <c r="H534" i="10"/>
  <c r="P534" i="10" s="1"/>
  <c r="X534" i="10" s="1"/>
  <c r="AD533" i="10"/>
  <c r="AC533" i="10"/>
  <c r="AE533" i="10" s="1"/>
  <c r="L533" i="10" s="1"/>
  <c r="C491" i="11"/>
  <c r="D490" i="11"/>
  <c r="S488" i="11"/>
  <c r="B488" i="11" s="1"/>
  <c r="AA488" i="11"/>
  <c r="G489" i="11"/>
  <c r="O489" i="11" s="1"/>
  <c r="W489" i="11" s="1"/>
  <c r="K489" i="11"/>
  <c r="H489" i="11"/>
  <c r="P489" i="11" s="1"/>
  <c r="X489" i="11" s="1"/>
  <c r="L489" i="11"/>
  <c r="T489" i="11" s="1"/>
  <c r="E489" i="11"/>
  <c r="M489" i="11" s="1"/>
  <c r="U489" i="11" s="1"/>
  <c r="I489" i="11"/>
  <c r="Q489" i="11" s="1"/>
  <c r="Y489" i="11" s="1"/>
  <c r="F489" i="11"/>
  <c r="N489" i="11" s="1"/>
  <c r="V489" i="11" s="1"/>
  <c r="J489" i="11"/>
  <c r="R489" i="11" s="1"/>
  <c r="Z489" i="11" s="1"/>
  <c r="S527" i="12" l="1"/>
  <c r="B527" i="12" s="1"/>
  <c r="T527" i="12"/>
  <c r="AA527" i="12" s="1"/>
  <c r="E528" i="12"/>
  <c r="M528" i="12" s="1"/>
  <c r="U528" i="12" s="1"/>
  <c r="H528" i="12"/>
  <c r="P528" i="12" s="1"/>
  <c r="X528" i="12" s="1"/>
  <c r="G528" i="12"/>
  <c r="O528" i="12" s="1"/>
  <c r="W528" i="12" s="1"/>
  <c r="F528" i="12"/>
  <c r="N528" i="12" s="1"/>
  <c r="V528" i="12" s="1"/>
  <c r="J528" i="12"/>
  <c r="R528" i="12" s="1"/>
  <c r="Z528" i="12" s="1"/>
  <c r="K528" i="12"/>
  <c r="I528" i="12"/>
  <c r="Q528" i="12" s="1"/>
  <c r="Y528" i="12" s="1"/>
  <c r="L528" i="12"/>
  <c r="C530" i="12"/>
  <c r="D529" i="12"/>
  <c r="AF533" i="10"/>
  <c r="T533" i="10" s="1"/>
  <c r="AA533" i="10" s="1"/>
  <c r="AD534" i="10"/>
  <c r="AC534" i="10"/>
  <c r="AE534" i="10" s="1"/>
  <c r="L534" i="10" s="1"/>
  <c r="S533" i="10"/>
  <c r="B533" i="10" s="1"/>
  <c r="AB535" i="10"/>
  <c r="K535" i="10"/>
  <c r="E535" i="10"/>
  <c r="M535" i="10" s="1"/>
  <c r="U535" i="10" s="1"/>
  <c r="J535" i="10"/>
  <c r="R535" i="10" s="1"/>
  <c r="Z535" i="10" s="1"/>
  <c r="F535" i="10"/>
  <c r="N535" i="10" s="1"/>
  <c r="V535" i="10" s="1"/>
  <c r="G535" i="10"/>
  <c r="O535" i="10" s="1"/>
  <c r="W535" i="10" s="1"/>
  <c r="I535" i="10"/>
  <c r="Q535" i="10" s="1"/>
  <c r="Y535" i="10" s="1"/>
  <c r="H535" i="10"/>
  <c r="P535" i="10" s="1"/>
  <c r="X535" i="10" s="1"/>
  <c r="C537" i="10"/>
  <c r="D536" i="10"/>
  <c r="C492" i="11"/>
  <c r="D491" i="11"/>
  <c r="E490" i="11"/>
  <c r="M490" i="11" s="1"/>
  <c r="U490" i="11" s="1"/>
  <c r="I490" i="11"/>
  <c r="Q490" i="11" s="1"/>
  <c r="Y490" i="11" s="1"/>
  <c r="F490" i="11"/>
  <c r="N490" i="11" s="1"/>
  <c r="V490" i="11" s="1"/>
  <c r="J490" i="11"/>
  <c r="R490" i="11" s="1"/>
  <c r="Z490" i="11" s="1"/>
  <c r="G490" i="11"/>
  <c r="O490" i="11" s="1"/>
  <c r="W490" i="11" s="1"/>
  <c r="K490" i="11"/>
  <c r="H490" i="11"/>
  <c r="P490" i="11" s="1"/>
  <c r="X490" i="11" s="1"/>
  <c r="L490" i="11"/>
  <c r="T490" i="11" s="1"/>
  <c r="S489" i="11"/>
  <c r="B489" i="11" s="1"/>
  <c r="AA489" i="11"/>
  <c r="C531" i="12" l="1"/>
  <c r="D530" i="12"/>
  <c r="K529" i="12"/>
  <c r="J529" i="12"/>
  <c r="R529" i="12" s="1"/>
  <c r="Z529" i="12" s="1"/>
  <c r="H529" i="12"/>
  <c r="P529" i="12" s="1"/>
  <c r="X529" i="12" s="1"/>
  <c r="G529" i="12"/>
  <c r="O529" i="12" s="1"/>
  <c r="W529" i="12" s="1"/>
  <c r="F529" i="12"/>
  <c r="N529" i="12" s="1"/>
  <c r="V529" i="12" s="1"/>
  <c r="E529" i="12"/>
  <c r="M529" i="12" s="1"/>
  <c r="U529" i="12" s="1"/>
  <c r="I529" i="12"/>
  <c r="Q529" i="12" s="1"/>
  <c r="Y529" i="12" s="1"/>
  <c r="L529" i="12"/>
  <c r="T528" i="12"/>
  <c r="AA528" i="12" s="1"/>
  <c r="S528" i="12"/>
  <c r="B528" i="12" s="1"/>
  <c r="C538" i="10"/>
  <c r="D537" i="10"/>
  <c r="AB536" i="10"/>
  <c r="E536" i="10"/>
  <c r="M536" i="10" s="1"/>
  <c r="U536" i="10" s="1"/>
  <c r="K536" i="10"/>
  <c r="F536" i="10"/>
  <c r="N536" i="10" s="1"/>
  <c r="V536" i="10" s="1"/>
  <c r="J536" i="10"/>
  <c r="R536" i="10" s="1"/>
  <c r="Z536" i="10" s="1"/>
  <c r="I536" i="10"/>
  <c r="Q536" i="10" s="1"/>
  <c r="Y536" i="10" s="1"/>
  <c r="G536" i="10"/>
  <c r="O536" i="10" s="1"/>
  <c r="W536" i="10" s="1"/>
  <c r="H536" i="10"/>
  <c r="P536" i="10" s="1"/>
  <c r="X536" i="10" s="1"/>
  <c r="AC535" i="10"/>
  <c r="AE535" i="10" s="1"/>
  <c r="L535" i="10" s="1"/>
  <c r="AD535" i="10"/>
  <c r="S534" i="10"/>
  <c r="B534" i="10" s="1"/>
  <c r="AF534" i="10"/>
  <c r="T534" i="10" s="1"/>
  <c r="AA534" i="10" s="1"/>
  <c r="C493" i="11"/>
  <c r="D492" i="11"/>
  <c r="G491" i="11"/>
  <c r="O491" i="11" s="1"/>
  <c r="W491" i="11" s="1"/>
  <c r="K491" i="11"/>
  <c r="H491" i="11"/>
  <c r="P491" i="11" s="1"/>
  <c r="X491" i="11" s="1"/>
  <c r="L491" i="11"/>
  <c r="T491" i="11" s="1"/>
  <c r="E491" i="11"/>
  <c r="M491" i="11" s="1"/>
  <c r="U491" i="11" s="1"/>
  <c r="I491" i="11"/>
  <c r="Q491" i="11" s="1"/>
  <c r="Y491" i="11" s="1"/>
  <c r="F491" i="11"/>
  <c r="N491" i="11" s="1"/>
  <c r="V491" i="11" s="1"/>
  <c r="J491" i="11"/>
  <c r="R491" i="11" s="1"/>
  <c r="Z491" i="11" s="1"/>
  <c r="S490" i="11"/>
  <c r="B490" i="11" s="1"/>
  <c r="AA490" i="11"/>
  <c r="AF535" i="10" l="1"/>
  <c r="T535" i="10" s="1"/>
  <c r="AA535" i="10" s="1"/>
  <c r="S529" i="12"/>
  <c r="B529" i="12" s="1"/>
  <c r="T529" i="12"/>
  <c r="AA529" i="12" s="1"/>
  <c r="I530" i="12"/>
  <c r="Q530" i="12" s="1"/>
  <c r="Y530" i="12" s="1"/>
  <c r="H530" i="12"/>
  <c r="P530" i="12" s="1"/>
  <c r="X530" i="12" s="1"/>
  <c r="J530" i="12"/>
  <c r="R530" i="12" s="1"/>
  <c r="Z530" i="12" s="1"/>
  <c r="G530" i="12"/>
  <c r="O530" i="12" s="1"/>
  <c r="W530" i="12" s="1"/>
  <c r="K530" i="12"/>
  <c r="F530" i="12"/>
  <c r="N530" i="12" s="1"/>
  <c r="V530" i="12" s="1"/>
  <c r="E530" i="12"/>
  <c r="M530" i="12" s="1"/>
  <c r="U530" i="12" s="1"/>
  <c r="L530" i="12"/>
  <c r="C532" i="12"/>
  <c r="D531" i="12"/>
  <c r="S535" i="10"/>
  <c r="B535" i="10" s="1"/>
  <c r="AD536" i="10"/>
  <c r="AC536" i="10"/>
  <c r="AE536" i="10" s="1"/>
  <c r="L536" i="10" s="1"/>
  <c r="AB537" i="10"/>
  <c r="K537" i="10"/>
  <c r="E537" i="10"/>
  <c r="M537" i="10" s="1"/>
  <c r="U537" i="10" s="1"/>
  <c r="J537" i="10"/>
  <c r="R537" i="10" s="1"/>
  <c r="Z537" i="10" s="1"/>
  <c r="F537" i="10"/>
  <c r="N537" i="10" s="1"/>
  <c r="V537" i="10" s="1"/>
  <c r="G537" i="10"/>
  <c r="O537" i="10" s="1"/>
  <c r="W537" i="10" s="1"/>
  <c r="I537" i="10"/>
  <c r="Q537" i="10" s="1"/>
  <c r="Y537" i="10" s="1"/>
  <c r="H537" i="10"/>
  <c r="P537" i="10" s="1"/>
  <c r="X537" i="10" s="1"/>
  <c r="C539" i="10"/>
  <c r="D538" i="10"/>
  <c r="C494" i="11"/>
  <c r="D493" i="11"/>
  <c r="S491" i="11"/>
  <c r="B491" i="11" s="1"/>
  <c r="AA491" i="11"/>
  <c r="E492" i="11"/>
  <c r="M492" i="11" s="1"/>
  <c r="U492" i="11" s="1"/>
  <c r="I492" i="11"/>
  <c r="Q492" i="11" s="1"/>
  <c r="Y492" i="11" s="1"/>
  <c r="F492" i="11"/>
  <c r="N492" i="11" s="1"/>
  <c r="V492" i="11" s="1"/>
  <c r="J492" i="11"/>
  <c r="R492" i="11" s="1"/>
  <c r="Z492" i="11" s="1"/>
  <c r="G492" i="11"/>
  <c r="O492" i="11" s="1"/>
  <c r="W492" i="11" s="1"/>
  <c r="K492" i="11"/>
  <c r="H492" i="11"/>
  <c r="P492" i="11" s="1"/>
  <c r="X492" i="11" s="1"/>
  <c r="L492" i="11"/>
  <c r="T492" i="11" s="1"/>
  <c r="AF536" i="10" l="1"/>
  <c r="T530" i="12"/>
  <c r="AA530" i="12" s="1"/>
  <c r="S530" i="12"/>
  <c r="B530" i="12" s="1"/>
  <c r="G531" i="12"/>
  <c r="O531" i="12" s="1"/>
  <c r="W531" i="12" s="1"/>
  <c r="F531" i="12"/>
  <c r="N531" i="12" s="1"/>
  <c r="V531" i="12" s="1"/>
  <c r="K531" i="12"/>
  <c r="J531" i="12"/>
  <c r="R531" i="12" s="1"/>
  <c r="Z531" i="12" s="1"/>
  <c r="I531" i="12"/>
  <c r="Q531" i="12" s="1"/>
  <c r="Y531" i="12" s="1"/>
  <c r="E531" i="12"/>
  <c r="M531" i="12" s="1"/>
  <c r="U531" i="12" s="1"/>
  <c r="H531" i="12"/>
  <c r="P531" i="12" s="1"/>
  <c r="X531" i="12" s="1"/>
  <c r="L531" i="12"/>
  <c r="C533" i="12"/>
  <c r="D532" i="12"/>
  <c r="AB538" i="10"/>
  <c r="K538" i="10"/>
  <c r="E538" i="10"/>
  <c r="M538" i="10" s="1"/>
  <c r="U538" i="10" s="1"/>
  <c r="J538" i="10"/>
  <c r="R538" i="10" s="1"/>
  <c r="Z538" i="10" s="1"/>
  <c r="F538" i="10"/>
  <c r="N538" i="10" s="1"/>
  <c r="V538" i="10" s="1"/>
  <c r="I538" i="10"/>
  <c r="Q538" i="10" s="1"/>
  <c r="Y538" i="10" s="1"/>
  <c r="G538" i="10"/>
  <c r="O538" i="10" s="1"/>
  <c r="W538" i="10" s="1"/>
  <c r="H538" i="10"/>
  <c r="P538" i="10" s="1"/>
  <c r="X538" i="10" s="1"/>
  <c r="AD537" i="10"/>
  <c r="AC537" i="10"/>
  <c r="AE537" i="10" s="1"/>
  <c r="L537" i="10" s="1"/>
  <c r="S536" i="10"/>
  <c r="B536" i="10" s="1"/>
  <c r="T536" i="10"/>
  <c r="AA536" i="10" s="1"/>
  <c r="C540" i="10"/>
  <c r="D539" i="10"/>
  <c r="C495" i="11"/>
  <c r="D494" i="11"/>
  <c r="G493" i="11"/>
  <c r="O493" i="11" s="1"/>
  <c r="W493" i="11" s="1"/>
  <c r="K493" i="11"/>
  <c r="H493" i="11"/>
  <c r="P493" i="11" s="1"/>
  <c r="X493" i="11" s="1"/>
  <c r="L493" i="11"/>
  <c r="T493" i="11" s="1"/>
  <c r="E493" i="11"/>
  <c r="M493" i="11" s="1"/>
  <c r="U493" i="11" s="1"/>
  <c r="I493" i="11"/>
  <c r="Q493" i="11" s="1"/>
  <c r="Y493" i="11" s="1"/>
  <c r="F493" i="11"/>
  <c r="N493" i="11" s="1"/>
  <c r="V493" i="11" s="1"/>
  <c r="J493" i="11"/>
  <c r="R493" i="11" s="1"/>
  <c r="Z493" i="11" s="1"/>
  <c r="S492" i="11"/>
  <c r="B492" i="11" s="1"/>
  <c r="AA492" i="11"/>
  <c r="G532" i="12" l="1"/>
  <c r="O532" i="12" s="1"/>
  <c r="W532" i="12" s="1"/>
  <c r="F532" i="12"/>
  <c r="N532" i="12" s="1"/>
  <c r="V532" i="12" s="1"/>
  <c r="I532" i="12"/>
  <c r="Q532" i="12" s="1"/>
  <c r="Y532" i="12" s="1"/>
  <c r="H532" i="12"/>
  <c r="P532" i="12" s="1"/>
  <c r="X532" i="12" s="1"/>
  <c r="K532" i="12"/>
  <c r="J532" i="12"/>
  <c r="R532" i="12" s="1"/>
  <c r="Z532" i="12" s="1"/>
  <c r="E532" i="12"/>
  <c r="M532" i="12" s="1"/>
  <c r="U532" i="12" s="1"/>
  <c r="L532" i="12"/>
  <c r="C534" i="12"/>
  <c r="D533" i="12"/>
  <c r="T531" i="12"/>
  <c r="AA531" i="12" s="1"/>
  <c r="S531" i="12"/>
  <c r="B531" i="12" s="1"/>
  <c r="S537" i="10"/>
  <c r="B537" i="10" s="1"/>
  <c r="AB539" i="10"/>
  <c r="K539" i="10"/>
  <c r="E539" i="10"/>
  <c r="M539" i="10" s="1"/>
  <c r="U539" i="10" s="1"/>
  <c r="J539" i="10"/>
  <c r="R539" i="10" s="1"/>
  <c r="Z539" i="10" s="1"/>
  <c r="F539" i="10"/>
  <c r="N539" i="10" s="1"/>
  <c r="V539" i="10" s="1"/>
  <c r="I539" i="10"/>
  <c r="Q539" i="10" s="1"/>
  <c r="Y539" i="10" s="1"/>
  <c r="G539" i="10"/>
  <c r="O539" i="10" s="1"/>
  <c r="W539" i="10" s="1"/>
  <c r="H539" i="10"/>
  <c r="P539" i="10" s="1"/>
  <c r="X539" i="10" s="1"/>
  <c r="C541" i="10"/>
  <c r="D540" i="10"/>
  <c r="AF537" i="10"/>
  <c r="T537" i="10" s="1"/>
  <c r="AA537" i="10" s="1"/>
  <c r="AD538" i="10"/>
  <c r="AC538" i="10"/>
  <c r="AE538" i="10" s="1"/>
  <c r="L538" i="10" s="1"/>
  <c r="C496" i="11"/>
  <c r="D495" i="11"/>
  <c r="E494" i="11"/>
  <c r="M494" i="11" s="1"/>
  <c r="U494" i="11" s="1"/>
  <c r="I494" i="11"/>
  <c r="Q494" i="11" s="1"/>
  <c r="Y494" i="11" s="1"/>
  <c r="F494" i="11"/>
  <c r="N494" i="11" s="1"/>
  <c r="V494" i="11" s="1"/>
  <c r="J494" i="11"/>
  <c r="R494" i="11" s="1"/>
  <c r="Z494" i="11" s="1"/>
  <c r="G494" i="11"/>
  <c r="O494" i="11" s="1"/>
  <c r="W494" i="11" s="1"/>
  <c r="K494" i="11"/>
  <c r="H494" i="11"/>
  <c r="P494" i="11" s="1"/>
  <c r="X494" i="11" s="1"/>
  <c r="L494" i="11"/>
  <c r="T494" i="11" s="1"/>
  <c r="S493" i="11"/>
  <c r="B493" i="11" s="1"/>
  <c r="AA493" i="11"/>
  <c r="S532" i="12" l="1"/>
  <c r="B532" i="12" s="1"/>
  <c r="T532" i="12"/>
  <c r="AA532" i="12" s="1"/>
  <c r="E533" i="12"/>
  <c r="M533" i="12" s="1"/>
  <c r="U533" i="12" s="1"/>
  <c r="F533" i="12"/>
  <c r="N533" i="12" s="1"/>
  <c r="V533" i="12" s="1"/>
  <c r="K533" i="12"/>
  <c r="J533" i="12"/>
  <c r="R533" i="12" s="1"/>
  <c r="Z533" i="12" s="1"/>
  <c r="I533" i="12"/>
  <c r="Q533" i="12" s="1"/>
  <c r="Y533" i="12" s="1"/>
  <c r="H533" i="12"/>
  <c r="P533" i="12" s="1"/>
  <c r="X533" i="12" s="1"/>
  <c r="G533" i="12"/>
  <c r="O533" i="12" s="1"/>
  <c r="W533" i="12" s="1"/>
  <c r="L533" i="12"/>
  <c r="C535" i="12"/>
  <c r="D534" i="12"/>
  <c r="AF538" i="10"/>
  <c r="T538" i="10" s="1"/>
  <c r="AA538" i="10" s="1"/>
  <c r="AB540" i="10"/>
  <c r="K540" i="10"/>
  <c r="E540" i="10"/>
  <c r="M540" i="10" s="1"/>
  <c r="U540" i="10" s="1"/>
  <c r="J540" i="10"/>
  <c r="R540" i="10" s="1"/>
  <c r="Z540" i="10" s="1"/>
  <c r="F540" i="10"/>
  <c r="N540" i="10" s="1"/>
  <c r="V540" i="10" s="1"/>
  <c r="G540" i="10"/>
  <c r="O540" i="10" s="1"/>
  <c r="W540" i="10" s="1"/>
  <c r="I540" i="10"/>
  <c r="Q540" i="10" s="1"/>
  <c r="Y540" i="10" s="1"/>
  <c r="H540" i="10"/>
  <c r="P540" i="10" s="1"/>
  <c r="X540" i="10" s="1"/>
  <c r="C542" i="10"/>
  <c r="D541" i="10"/>
  <c r="AC539" i="10"/>
  <c r="AE539" i="10" s="1"/>
  <c r="L539" i="10" s="1"/>
  <c r="AD539" i="10"/>
  <c r="S538" i="10"/>
  <c r="B538" i="10" s="1"/>
  <c r="C497" i="11"/>
  <c r="D496" i="11"/>
  <c r="G495" i="11"/>
  <c r="O495" i="11" s="1"/>
  <c r="W495" i="11" s="1"/>
  <c r="K495" i="11"/>
  <c r="H495" i="11"/>
  <c r="P495" i="11" s="1"/>
  <c r="X495" i="11" s="1"/>
  <c r="L495" i="11"/>
  <c r="T495" i="11" s="1"/>
  <c r="E495" i="11"/>
  <c r="M495" i="11" s="1"/>
  <c r="U495" i="11" s="1"/>
  <c r="I495" i="11"/>
  <c r="Q495" i="11" s="1"/>
  <c r="Y495" i="11" s="1"/>
  <c r="F495" i="11"/>
  <c r="N495" i="11" s="1"/>
  <c r="V495" i="11" s="1"/>
  <c r="J495" i="11"/>
  <c r="R495" i="11" s="1"/>
  <c r="Z495" i="11" s="1"/>
  <c r="S494" i="11"/>
  <c r="B494" i="11" s="1"/>
  <c r="AA494" i="11"/>
  <c r="AF539" i="10" l="1"/>
  <c r="T539" i="10" s="1"/>
  <c r="AA539" i="10" s="1"/>
  <c r="K534" i="12"/>
  <c r="J534" i="12"/>
  <c r="R534" i="12" s="1"/>
  <c r="Z534" i="12" s="1"/>
  <c r="I534" i="12"/>
  <c r="Q534" i="12" s="1"/>
  <c r="Y534" i="12" s="1"/>
  <c r="H534" i="12"/>
  <c r="P534" i="12" s="1"/>
  <c r="X534" i="12" s="1"/>
  <c r="F534" i="12"/>
  <c r="N534" i="12" s="1"/>
  <c r="V534" i="12" s="1"/>
  <c r="E534" i="12"/>
  <c r="M534" i="12" s="1"/>
  <c r="U534" i="12" s="1"/>
  <c r="G534" i="12"/>
  <c r="O534" i="12" s="1"/>
  <c r="W534" i="12" s="1"/>
  <c r="L534" i="12"/>
  <c r="C536" i="12"/>
  <c r="D535" i="12"/>
  <c r="T533" i="12"/>
  <c r="AA533" i="12" s="1"/>
  <c r="S533" i="12"/>
  <c r="B533" i="12" s="1"/>
  <c r="S539" i="10"/>
  <c r="B539" i="10" s="1"/>
  <c r="C543" i="10"/>
  <c r="D542" i="10"/>
  <c r="AD540" i="10"/>
  <c r="AC540" i="10"/>
  <c r="AE540" i="10" s="1"/>
  <c r="L540" i="10" s="1"/>
  <c r="AB541" i="10"/>
  <c r="E541" i="10"/>
  <c r="M541" i="10" s="1"/>
  <c r="U541" i="10" s="1"/>
  <c r="K541" i="10"/>
  <c r="J541" i="10"/>
  <c r="R541" i="10" s="1"/>
  <c r="Z541" i="10" s="1"/>
  <c r="F541" i="10"/>
  <c r="N541" i="10" s="1"/>
  <c r="V541" i="10" s="1"/>
  <c r="I541" i="10"/>
  <c r="Q541" i="10" s="1"/>
  <c r="Y541" i="10" s="1"/>
  <c r="G541" i="10"/>
  <c r="O541" i="10" s="1"/>
  <c r="W541" i="10" s="1"/>
  <c r="H541" i="10"/>
  <c r="P541" i="10" s="1"/>
  <c r="X541" i="10" s="1"/>
  <c r="C498" i="11"/>
  <c r="D497" i="11"/>
  <c r="S495" i="11"/>
  <c r="B495" i="11" s="1"/>
  <c r="AA495" i="11"/>
  <c r="E496" i="11"/>
  <c r="M496" i="11" s="1"/>
  <c r="U496" i="11" s="1"/>
  <c r="I496" i="11"/>
  <c r="Q496" i="11" s="1"/>
  <c r="Y496" i="11" s="1"/>
  <c r="F496" i="11"/>
  <c r="N496" i="11" s="1"/>
  <c r="V496" i="11" s="1"/>
  <c r="J496" i="11"/>
  <c r="R496" i="11" s="1"/>
  <c r="Z496" i="11" s="1"/>
  <c r="G496" i="11"/>
  <c r="O496" i="11" s="1"/>
  <c r="W496" i="11" s="1"/>
  <c r="K496" i="11"/>
  <c r="H496" i="11"/>
  <c r="P496" i="11" s="1"/>
  <c r="X496" i="11" s="1"/>
  <c r="L496" i="11"/>
  <c r="T496" i="11" s="1"/>
  <c r="S534" i="12" l="1"/>
  <c r="B534" i="12" s="1"/>
  <c r="T534" i="12"/>
  <c r="AA534" i="12" s="1"/>
  <c r="I535" i="12"/>
  <c r="Q535" i="12" s="1"/>
  <c r="Y535" i="12" s="1"/>
  <c r="H535" i="12"/>
  <c r="P535" i="12" s="1"/>
  <c r="X535" i="12" s="1"/>
  <c r="E535" i="12"/>
  <c r="M535" i="12" s="1"/>
  <c r="U535" i="12" s="1"/>
  <c r="J535" i="12"/>
  <c r="R535" i="12" s="1"/>
  <c r="Z535" i="12" s="1"/>
  <c r="G535" i="12"/>
  <c r="O535" i="12" s="1"/>
  <c r="W535" i="12" s="1"/>
  <c r="K535" i="12"/>
  <c r="F535" i="12"/>
  <c r="N535" i="12" s="1"/>
  <c r="V535" i="12" s="1"/>
  <c r="L535" i="12"/>
  <c r="C537" i="12"/>
  <c r="D536" i="12"/>
  <c r="S540" i="10"/>
  <c r="B540" i="10" s="1"/>
  <c r="AB542" i="10"/>
  <c r="E542" i="10"/>
  <c r="M542" i="10" s="1"/>
  <c r="U542" i="10" s="1"/>
  <c r="K542" i="10"/>
  <c r="F542" i="10"/>
  <c r="N542" i="10" s="1"/>
  <c r="V542" i="10" s="1"/>
  <c r="J542" i="10"/>
  <c r="R542" i="10" s="1"/>
  <c r="Z542" i="10" s="1"/>
  <c r="I542" i="10"/>
  <c r="Q542" i="10" s="1"/>
  <c r="Y542" i="10" s="1"/>
  <c r="G542" i="10"/>
  <c r="O542" i="10" s="1"/>
  <c r="W542" i="10" s="1"/>
  <c r="H542" i="10"/>
  <c r="P542" i="10" s="1"/>
  <c r="X542" i="10" s="1"/>
  <c r="C544" i="10"/>
  <c r="D543" i="10"/>
  <c r="AF540" i="10"/>
  <c r="T540" i="10" s="1"/>
  <c r="AA540" i="10" s="1"/>
  <c r="AD541" i="10"/>
  <c r="AC541" i="10"/>
  <c r="AE541" i="10" s="1"/>
  <c r="L541" i="10" s="1"/>
  <c r="C499" i="11"/>
  <c r="D498" i="11"/>
  <c r="G497" i="11"/>
  <c r="O497" i="11" s="1"/>
  <c r="W497" i="11" s="1"/>
  <c r="K497" i="11"/>
  <c r="H497" i="11"/>
  <c r="P497" i="11" s="1"/>
  <c r="X497" i="11" s="1"/>
  <c r="L497" i="11"/>
  <c r="T497" i="11" s="1"/>
  <c r="E497" i="11"/>
  <c r="M497" i="11" s="1"/>
  <c r="U497" i="11" s="1"/>
  <c r="I497" i="11"/>
  <c r="Q497" i="11" s="1"/>
  <c r="Y497" i="11" s="1"/>
  <c r="F497" i="11"/>
  <c r="N497" i="11" s="1"/>
  <c r="V497" i="11" s="1"/>
  <c r="J497" i="11"/>
  <c r="R497" i="11" s="1"/>
  <c r="Z497" i="11" s="1"/>
  <c r="S496" i="11"/>
  <c r="B496" i="11" s="1"/>
  <c r="AA496" i="11"/>
  <c r="C538" i="12" l="1"/>
  <c r="D537" i="12"/>
  <c r="T535" i="12"/>
  <c r="AA535" i="12" s="1"/>
  <c r="S535" i="12"/>
  <c r="B535" i="12" s="1"/>
  <c r="G536" i="12"/>
  <c r="O536" i="12" s="1"/>
  <c r="W536" i="12" s="1"/>
  <c r="F536" i="12"/>
  <c r="N536" i="12" s="1"/>
  <c r="V536" i="12" s="1"/>
  <c r="K536" i="12"/>
  <c r="J536" i="12"/>
  <c r="R536" i="12" s="1"/>
  <c r="Z536" i="12" s="1"/>
  <c r="I536" i="12"/>
  <c r="Q536" i="12" s="1"/>
  <c r="Y536" i="12" s="1"/>
  <c r="H536" i="12"/>
  <c r="P536" i="12" s="1"/>
  <c r="X536" i="12" s="1"/>
  <c r="E536" i="12"/>
  <c r="M536" i="12" s="1"/>
  <c r="U536" i="12" s="1"/>
  <c r="L536" i="12"/>
  <c r="S541" i="10"/>
  <c r="B541" i="10" s="1"/>
  <c r="AB543" i="10"/>
  <c r="K543" i="10"/>
  <c r="E543" i="10"/>
  <c r="M543" i="10" s="1"/>
  <c r="U543" i="10" s="1"/>
  <c r="J543" i="10"/>
  <c r="R543" i="10" s="1"/>
  <c r="Z543" i="10" s="1"/>
  <c r="F543" i="10"/>
  <c r="N543" i="10" s="1"/>
  <c r="V543" i="10" s="1"/>
  <c r="G543" i="10"/>
  <c r="O543" i="10" s="1"/>
  <c r="W543" i="10" s="1"/>
  <c r="I543" i="10"/>
  <c r="Q543" i="10" s="1"/>
  <c r="Y543" i="10" s="1"/>
  <c r="H543" i="10"/>
  <c r="P543" i="10" s="1"/>
  <c r="X543" i="10" s="1"/>
  <c r="C545" i="10"/>
  <c r="D544" i="10"/>
  <c r="AD542" i="10"/>
  <c r="AC542" i="10"/>
  <c r="AE542" i="10" s="1"/>
  <c r="L542" i="10" s="1"/>
  <c r="AF541" i="10"/>
  <c r="T541" i="10" s="1"/>
  <c r="AA541" i="10" s="1"/>
  <c r="C500" i="11"/>
  <c r="D499" i="11"/>
  <c r="S497" i="11"/>
  <c r="B497" i="11" s="1"/>
  <c r="AA497" i="11"/>
  <c r="E498" i="11"/>
  <c r="M498" i="11" s="1"/>
  <c r="U498" i="11" s="1"/>
  <c r="I498" i="11"/>
  <c r="Q498" i="11" s="1"/>
  <c r="Y498" i="11" s="1"/>
  <c r="F498" i="11"/>
  <c r="N498" i="11" s="1"/>
  <c r="V498" i="11" s="1"/>
  <c r="J498" i="11"/>
  <c r="R498" i="11" s="1"/>
  <c r="Z498" i="11" s="1"/>
  <c r="G498" i="11"/>
  <c r="O498" i="11" s="1"/>
  <c r="W498" i="11" s="1"/>
  <c r="K498" i="11"/>
  <c r="H498" i="11"/>
  <c r="P498" i="11" s="1"/>
  <c r="X498" i="11" s="1"/>
  <c r="L498" i="11"/>
  <c r="T498" i="11" s="1"/>
  <c r="AF542" i="10" l="1"/>
  <c r="T542" i="10" s="1"/>
  <c r="AA542" i="10" s="1"/>
  <c r="E537" i="12"/>
  <c r="M537" i="12" s="1"/>
  <c r="U537" i="12" s="1"/>
  <c r="G537" i="12"/>
  <c r="O537" i="12" s="1"/>
  <c r="W537" i="12" s="1"/>
  <c r="F537" i="12"/>
  <c r="N537" i="12" s="1"/>
  <c r="V537" i="12" s="1"/>
  <c r="K537" i="12"/>
  <c r="H537" i="12"/>
  <c r="P537" i="12" s="1"/>
  <c r="X537" i="12" s="1"/>
  <c r="J537" i="12"/>
  <c r="R537" i="12" s="1"/>
  <c r="Z537" i="12" s="1"/>
  <c r="I537" i="12"/>
  <c r="Q537" i="12" s="1"/>
  <c r="Y537" i="12" s="1"/>
  <c r="L537" i="12"/>
  <c r="T536" i="12"/>
  <c r="AA536" i="12" s="1"/>
  <c r="S536" i="12"/>
  <c r="B536" i="12" s="1"/>
  <c r="C539" i="12"/>
  <c r="D538" i="12"/>
  <c r="C546" i="10"/>
  <c r="D545" i="10"/>
  <c r="AC543" i="10"/>
  <c r="AE543" i="10" s="1"/>
  <c r="L543" i="10" s="1"/>
  <c r="AD543" i="10"/>
  <c r="S542" i="10"/>
  <c r="B542" i="10" s="1"/>
  <c r="AB544" i="10"/>
  <c r="K544" i="10"/>
  <c r="E544" i="10"/>
  <c r="M544" i="10" s="1"/>
  <c r="U544" i="10" s="1"/>
  <c r="F544" i="10"/>
  <c r="N544" i="10" s="1"/>
  <c r="V544" i="10" s="1"/>
  <c r="J544" i="10"/>
  <c r="R544" i="10" s="1"/>
  <c r="Z544" i="10" s="1"/>
  <c r="G544" i="10"/>
  <c r="O544" i="10" s="1"/>
  <c r="W544" i="10" s="1"/>
  <c r="I544" i="10"/>
  <c r="Q544" i="10" s="1"/>
  <c r="Y544" i="10" s="1"/>
  <c r="H544" i="10"/>
  <c r="P544" i="10" s="1"/>
  <c r="X544" i="10" s="1"/>
  <c r="C501" i="11"/>
  <c r="D500" i="11"/>
  <c r="S498" i="11"/>
  <c r="B498" i="11" s="1"/>
  <c r="AA498" i="11"/>
  <c r="G499" i="11"/>
  <c r="O499" i="11" s="1"/>
  <c r="W499" i="11" s="1"/>
  <c r="K499" i="11"/>
  <c r="H499" i="11"/>
  <c r="P499" i="11" s="1"/>
  <c r="X499" i="11" s="1"/>
  <c r="L499" i="11"/>
  <c r="T499" i="11" s="1"/>
  <c r="E499" i="11"/>
  <c r="M499" i="11" s="1"/>
  <c r="U499" i="11" s="1"/>
  <c r="I499" i="11"/>
  <c r="Q499" i="11" s="1"/>
  <c r="Y499" i="11" s="1"/>
  <c r="F499" i="11"/>
  <c r="N499" i="11" s="1"/>
  <c r="V499" i="11" s="1"/>
  <c r="J499" i="11"/>
  <c r="R499" i="11" s="1"/>
  <c r="Z499" i="11" s="1"/>
  <c r="AF543" i="10" l="1"/>
  <c r="T543" i="10" s="1"/>
  <c r="AA543" i="10" s="1"/>
  <c r="K538" i="12"/>
  <c r="J538" i="12"/>
  <c r="R538" i="12" s="1"/>
  <c r="Z538" i="12" s="1"/>
  <c r="G538" i="12"/>
  <c r="O538" i="12" s="1"/>
  <c r="W538" i="12" s="1"/>
  <c r="I538" i="12"/>
  <c r="Q538" i="12" s="1"/>
  <c r="Y538" i="12" s="1"/>
  <c r="H538" i="12"/>
  <c r="P538" i="12" s="1"/>
  <c r="X538" i="12" s="1"/>
  <c r="E538" i="12"/>
  <c r="M538" i="12" s="1"/>
  <c r="U538" i="12" s="1"/>
  <c r="F538" i="12"/>
  <c r="N538" i="12" s="1"/>
  <c r="V538" i="12" s="1"/>
  <c r="L538" i="12"/>
  <c r="T537" i="12"/>
  <c r="AA537" i="12" s="1"/>
  <c r="S537" i="12"/>
  <c r="B537" i="12" s="1"/>
  <c r="C540" i="12"/>
  <c r="D539" i="12"/>
  <c r="AD544" i="10"/>
  <c r="AC544" i="10"/>
  <c r="AE544" i="10" s="1"/>
  <c r="L544" i="10" s="1"/>
  <c r="S543" i="10"/>
  <c r="B543" i="10" s="1"/>
  <c r="AB545" i="10"/>
  <c r="E545" i="10"/>
  <c r="M545" i="10" s="1"/>
  <c r="U545" i="10" s="1"/>
  <c r="K545" i="10"/>
  <c r="J545" i="10"/>
  <c r="R545" i="10" s="1"/>
  <c r="Z545" i="10" s="1"/>
  <c r="F545" i="10"/>
  <c r="N545" i="10" s="1"/>
  <c r="V545" i="10" s="1"/>
  <c r="I545" i="10"/>
  <c r="Q545" i="10" s="1"/>
  <c r="Y545" i="10" s="1"/>
  <c r="G545" i="10"/>
  <c r="O545" i="10" s="1"/>
  <c r="W545" i="10" s="1"/>
  <c r="H545" i="10"/>
  <c r="P545" i="10" s="1"/>
  <c r="X545" i="10" s="1"/>
  <c r="C547" i="10"/>
  <c r="D546" i="10"/>
  <c r="C502" i="11"/>
  <c r="D501" i="11"/>
  <c r="S499" i="11"/>
  <c r="B499" i="11" s="1"/>
  <c r="AA499" i="11"/>
  <c r="E500" i="11"/>
  <c r="M500" i="11" s="1"/>
  <c r="U500" i="11" s="1"/>
  <c r="I500" i="11"/>
  <c r="Q500" i="11" s="1"/>
  <c r="Y500" i="11" s="1"/>
  <c r="F500" i="11"/>
  <c r="N500" i="11" s="1"/>
  <c r="V500" i="11" s="1"/>
  <c r="J500" i="11"/>
  <c r="R500" i="11" s="1"/>
  <c r="Z500" i="11" s="1"/>
  <c r="G500" i="11"/>
  <c r="O500" i="11" s="1"/>
  <c r="W500" i="11" s="1"/>
  <c r="K500" i="11"/>
  <c r="H500" i="11"/>
  <c r="P500" i="11" s="1"/>
  <c r="X500" i="11" s="1"/>
  <c r="L500" i="11"/>
  <c r="T500" i="11" s="1"/>
  <c r="S538" i="12" l="1"/>
  <c r="B538" i="12" s="1"/>
  <c r="T538" i="12"/>
  <c r="AA538" i="12" s="1"/>
  <c r="I539" i="12"/>
  <c r="Q539" i="12" s="1"/>
  <c r="Y539" i="12" s="1"/>
  <c r="H539" i="12"/>
  <c r="P539" i="12" s="1"/>
  <c r="X539" i="12" s="1"/>
  <c r="G539" i="12"/>
  <c r="O539" i="12" s="1"/>
  <c r="W539" i="12" s="1"/>
  <c r="F539" i="12"/>
  <c r="N539" i="12" s="1"/>
  <c r="V539" i="12" s="1"/>
  <c r="K539" i="12"/>
  <c r="J539" i="12"/>
  <c r="R539" i="12" s="1"/>
  <c r="Z539" i="12" s="1"/>
  <c r="E539" i="12"/>
  <c r="M539" i="12" s="1"/>
  <c r="U539" i="12" s="1"/>
  <c r="L539" i="12"/>
  <c r="C541" i="12"/>
  <c r="D540" i="12"/>
  <c r="AB546" i="10"/>
  <c r="E546" i="10"/>
  <c r="M546" i="10" s="1"/>
  <c r="U546" i="10" s="1"/>
  <c r="K546" i="10"/>
  <c r="F546" i="10"/>
  <c r="N546" i="10" s="1"/>
  <c r="V546" i="10" s="1"/>
  <c r="J546" i="10"/>
  <c r="R546" i="10" s="1"/>
  <c r="Z546" i="10" s="1"/>
  <c r="I546" i="10"/>
  <c r="Q546" i="10" s="1"/>
  <c r="Y546" i="10" s="1"/>
  <c r="G546" i="10"/>
  <c r="O546" i="10" s="1"/>
  <c r="W546" i="10" s="1"/>
  <c r="H546" i="10"/>
  <c r="P546" i="10" s="1"/>
  <c r="X546" i="10" s="1"/>
  <c r="C548" i="10"/>
  <c r="D547" i="10"/>
  <c r="AD545" i="10"/>
  <c r="AC545" i="10"/>
  <c r="AE545" i="10" s="1"/>
  <c r="L545" i="10" s="1"/>
  <c r="S544" i="10"/>
  <c r="B544" i="10" s="1"/>
  <c r="AF544" i="10"/>
  <c r="T544" i="10" s="1"/>
  <c r="AA544" i="10" s="1"/>
  <c r="C503" i="11"/>
  <c r="D502" i="11"/>
  <c r="G501" i="11"/>
  <c r="O501" i="11" s="1"/>
  <c r="W501" i="11" s="1"/>
  <c r="K501" i="11"/>
  <c r="H501" i="11"/>
  <c r="P501" i="11" s="1"/>
  <c r="X501" i="11" s="1"/>
  <c r="L501" i="11"/>
  <c r="T501" i="11" s="1"/>
  <c r="E501" i="11"/>
  <c r="M501" i="11" s="1"/>
  <c r="U501" i="11" s="1"/>
  <c r="I501" i="11"/>
  <c r="Q501" i="11" s="1"/>
  <c r="Y501" i="11" s="1"/>
  <c r="F501" i="11"/>
  <c r="N501" i="11" s="1"/>
  <c r="V501" i="11" s="1"/>
  <c r="J501" i="11"/>
  <c r="R501" i="11" s="1"/>
  <c r="Z501" i="11" s="1"/>
  <c r="S500" i="11"/>
  <c r="B500" i="11" s="1"/>
  <c r="AA500" i="11"/>
  <c r="C542" i="12" l="1"/>
  <c r="D541" i="12"/>
  <c r="S539" i="12"/>
  <c r="B539" i="12" s="1"/>
  <c r="T539" i="12"/>
  <c r="AA539" i="12" s="1"/>
  <c r="G540" i="12"/>
  <c r="O540" i="12" s="1"/>
  <c r="W540" i="12" s="1"/>
  <c r="F540" i="12"/>
  <c r="N540" i="12" s="1"/>
  <c r="V540" i="12" s="1"/>
  <c r="H540" i="12"/>
  <c r="P540" i="12" s="1"/>
  <c r="X540" i="12" s="1"/>
  <c r="E540" i="12"/>
  <c r="M540" i="12" s="1"/>
  <c r="U540" i="12" s="1"/>
  <c r="J540" i="12"/>
  <c r="R540" i="12" s="1"/>
  <c r="Z540" i="12" s="1"/>
  <c r="I540" i="12"/>
  <c r="Q540" i="12" s="1"/>
  <c r="Y540" i="12" s="1"/>
  <c r="K540" i="12"/>
  <c r="L540" i="12"/>
  <c r="S545" i="10"/>
  <c r="B545" i="10" s="1"/>
  <c r="AB547" i="10"/>
  <c r="K547" i="10"/>
  <c r="E547" i="10"/>
  <c r="M547" i="10" s="1"/>
  <c r="U547" i="10" s="1"/>
  <c r="F547" i="10"/>
  <c r="N547" i="10" s="1"/>
  <c r="V547" i="10" s="1"/>
  <c r="J547" i="10"/>
  <c r="R547" i="10" s="1"/>
  <c r="Z547" i="10" s="1"/>
  <c r="I547" i="10"/>
  <c r="Q547" i="10" s="1"/>
  <c r="Y547" i="10" s="1"/>
  <c r="G547" i="10"/>
  <c r="O547" i="10" s="1"/>
  <c r="W547" i="10" s="1"/>
  <c r="H547" i="10"/>
  <c r="P547" i="10" s="1"/>
  <c r="X547" i="10" s="1"/>
  <c r="AF545" i="10"/>
  <c r="T545" i="10" s="1"/>
  <c r="AA545" i="10" s="1"/>
  <c r="C549" i="10"/>
  <c r="D548" i="10"/>
  <c r="AD546" i="10"/>
  <c r="AC546" i="10"/>
  <c r="AE546" i="10" s="1"/>
  <c r="L546" i="10" s="1"/>
  <c r="C504" i="11"/>
  <c r="D503" i="11"/>
  <c r="S501" i="11"/>
  <c r="B501" i="11" s="1"/>
  <c r="AA501" i="11"/>
  <c r="E502" i="11"/>
  <c r="M502" i="11" s="1"/>
  <c r="U502" i="11" s="1"/>
  <c r="I502" i="11"/>
  <c r="Q502" i="11" s="1"/>
  <c r="Y502" i="11" s="1"/>
  <c r="F502" i="11"/>
  <c r="N502" i="11" s="1"/>
  <c r="V502" i="11" s="1"/>
  <c r="J502" i="11"/>
  <c r="R502" i="11" s="1"/>
  <c r="Z502" i="11" s="1"/>
  <c r="G502" i="11"/>
  <c r="O502" i="11" s="1"/>
  <c r="W502" i="11" s="1"/>
  <c r="K502" i="11"/>
  <c r="H502" i="11"/>
  <c r="P502" i="11" s="1"/>
  <c r="X502" i="11" s="1"/>
  <c r="L502" i="11"/>
  <c r="T502" i="11" s="1"/>
  <c r="E541" i="12" l="1"/>
  <c r="M541" i="12" s="1"/>
  <c r="U541" i="12" s="1"/>
  <c r="I541" i="12"/>
  <c r="Q541" i="12" s="1"/>
  <c r="Y541" i="12" s="1"/>
  <c r="H541" i="12"/>
  <c r="P541" i="12" s="1"/>
  <c r="X541" i="12" s="1"/>
  <c r="J541" i="12"/>
  <c r="R541" i="12" s="1"/>
  <c r="Z541" i="12" s="1"/>
  <c r="G541" i="12"/>
  <c r="O541" i="12" s="1"/>
  <c r="W541" i="12" s="1"/>
  <c r="F541" i="12"/>
  <c r="N541" i="12" s="1"/>
  <c r="V541" i="12" s="1"/>
  <c r="K541" i="12"/>
  <c r="L541" i="12"/>
  <c r="T540" i="12"/>
  <c r="AA540" i="12" s="1"/>
  <c r="S540" i="12"/>
  <c r="B540" i="12" s="1"/>
  <c r="C543" i="12"/>
  <c r="D542" i="12"/>
  <c r="S546" i="10"/>
  <c r="B546" i="10" s="1"/>
  <c r="AF546" i="10"/>
  <c r="T546" i="10" s="1"/>
  <c r="AA546" i="10" s="1"/>
  <c r="AC547" i="10"/>
  <c r="AE547" i="10" s="1"/>
  <c r="L547" i="10" s="1"/>
  <c r="AD547" i="10"/>
  <c r="AB548" i="10"/>
  <c r="E548" i="10"/>
  <c r="M548" i="10" s="1"/>
  <c r="U548" i="10" s="1"/>
  <c r="K548" i="10"/>
  <c r="J548" i="10"/>
  <c r="R548" i="10" s="1"/>
  <c r="Z548" i="10" s="1"/>
  <c r="F548" i="10"/>
  <c r="N548" i="10" s="1"/>
  <c r="V548" i="10" s="1"/>
  <c r="G548" i="10"/>
  <c r="O548" i="10" s="1"/>
  <c r="W548" i="10" s="1"/>
  <c r="I548" i="10"/>
  <c r="Q548" i="10" s="1"/>
  <c r="Y548" i="10" s="1"/>
  <c r="H548" i="10"/>
  <c r="P548" i="10" s="1"/>
  <c r="X548" i="10" s="1"/>
  <c r="C550" i="10"/>
  <c r="D549" i="10"/>
  <c r="C505" i="11"/>
  <c r="D504" i="11"/>
  <c r="G503" i="11"/>
  <c r="O503" i="11" s="1"/>
  <c r="W503" i="11" s="1"/>
  <c r="K503" i="11"/>
  <c r="H503" i="11"/>
  <c r="P503" i="11" s="1"/>
  <c r="X503" i="11" s="1"/>
  <c r="L503" i="11"/>
  <c r="T503" i="11" s="1"/>
  <c r="E503" i="11"/>
  <c r="M503" i="11" s="1"/>
  <c r="U503" i="11" s="1"/>
  <c r="I503" i="11"/>
  <c r="Q503" i="11" s="1"/>
  <c r="Y503" i="11" s="1"/>
  <c r="F503" i="11"/>
  <c r="N503" i="11" s="1"/>
  <c r="V503" i="11" s="1"/>
  <c r="J503" i="11"/>
  <c r="R503" i="11" s="1"/>
  <c r="Z503" i="11" s="1"/>
  <c r="S502" i="11"/>
  <c r="B502" i="11" s="1"/>
  <c r="AA502" i="11"/>
  <c r="AF547" i="10" l="1"/>
  <c r="T547" i="10" s="1"/>
  <c r="AA547" i="10" s="1"/>
  <c r="T541" i="12"/>
  <c r="AA541" i="12" s="1"/>
  <c r="S541" i="12"/>
  <c r="B541" i="12" s="1"/>
  <c r="C544" i="12"/>
  <c r="D543" i="12"/>
  <c r="K542" i="12"/>
  <c r="J542" i="12"/>
  <c r="R542" i="12" s="1"/>
  <c r="Z542" i="12" s="1"/>
  <c r="E542" i="12"/>
  <c r="M542" i="12" s="1"/>
  <c r="U542" i="12" s="1"/>
  <c r="I542" i="12"/>
  <c r="Q542" i="12" s="1"/>
  <c r="Y542" i="12" s="1"/>
  <c r="H542" i="12"/>
  <c r="P542" i="12" s="1"/>
  <c r="X542" i="12" s="1"/>
  <c r="G542" i="12"/>
  <c r="O542" i="12" s="1"/>
  <c r="W542" i="12" s="1"/>
  <c r="F542" i="12"/>
  <c r="N542" i="12" s="1"/>
  <c r="V542" i="12" s="1"/>
  <c r="L542" i="12"/>
  <c r="AD548" i="10"/>
  <c r="AC548" i="10"/>
  <c r="AE548" i="10" s="1"/>
  <c r="L548" i="10" s="1"/>
  <c r="S547" i="10"/>
  <c r="B547" i="10" s="1"/>
  <c r="AB549" i="10"/>
  <c r="K549" i="10"/>
  <c r="E549" i="10"/>
  <c r="M549" i="10" s="1"/>
  <c r="U549" i="10" s="1"/>
  <c r="J549" i="10"/>
  <c r="R549" i="10" s="1"/>
  <c r="Z549" i="10" s="1"/>
  <c r="F549" i="10"/>
  <c r="N549" i="10" s="1"/>
  <c r="V549" i="10" s="1"/>
  <c r="G549" i="10"/>
  <c r="O549" i="10" s="1"/>
  <c r="W549" i="10" s="1"/>
  <c r="I549" i="10"/>
  <c r="Q549" i="10" s="1"/>
  <c r="Y549" i="10" s="1"/>
  <c r="H549" i="10"/>
  <c r="P549" i="10" s="1"/>
  <c r="X549" i="10" s="1"/>
  <c r="C551" i="10"/>
  <c r="D550" i="10"/>
  <c r="C506" i="11"/>
  <c r="D505" i="11"/>
  <c r="S503" i="11"/>
  <c r="B503" i="11" s="1"/>
  <c r="AA503" i="11"/>
  <c r="E504" i="11"/>
  <c r="M504" i="11" s="1"/>
  <c r="U504" i="11" s="1"/>
  <c r="I504" i="11"/>
  <c r="Q504" i="11" s="1"/>
  <c r="Y504" i="11" s="1"/>
  <c r="F504" i="11"/>
  <c r="N504" i="11" s="1"/>
  <c r="V504" i="11" s="1"/>
  <c r="J504" i="11"/>
  <c r="R504" i="11" s="1"/>
  <c r="Z504" i="11" s="1"/>
  <c r="G504" i="11"/>
  <c r="O504" i="11" s="1"/>
  <c r="W504" i="11" s="1"/>
  <c r="K504" i="11"/>
  <c r="H504" i="11"/>
  <c r="P504" i="11" s="1"/>
  <c r="X504" i="11" s="1"/>
  <c r="L504" i="11"/>
  <c r="T504" i="11" s="1"/>
  <c r="S542" i="12" l="1"/>
  <c r="B542" i="12" s="1"/>
  <c r="T542" i="12"/>
  <c r="AA542" i="12" s="1"/>
  <c r="I543" i="12"/>
  <c r="Q543" i="12" s="1"/>
  <c r="Y543" i="12" s="1"/>
  <c r="H543" i="12"/>
  <c r="P543" i="12" s="1"/>
  <c r="X543" i="12" s="1"/>
  <c r="K543" i="12"/>
  <c r="J543" i="12"/>
  <c r="R543" i="12" s="1"/>
  <c r="Z543" i="12" s="1"/>
  <c r="F543" i="12"/>
  <c r="N543" i="12" s="1"/>
  <c r="V543" i="12" s="1"/>
  <c r="E543" i="12"/>
  <c r="M543" i="12" s="1"/>
  <c r="U543" i="12" s="1"/>
  <c r="G543" i="12"/>
  <c r="O543" i="12" s="1"/>
  <c r="W543" i="12" s="1"/>
  <c r="L543" i="12"/>
  <c r="C545" i="12"/>
  <c r="D544" i="12"/>
  <c r="AD549" i="10"/>
  <c r="AC549" i="10"/>
  <c r="AE549" i="10" s="1"/>
  <c r="L549" i="10" s="1"/>
  <c r="AB550" i="10"/>
  <c r="K550" i="10"/>
  <c r="E550" i="10"/>
  <c r="M550" i="10" s="1"/>
  <c r="U550" i="10" s="1"/>
  <c r="F550" i="10"/>
  <c r="N550" i="10" s="1"/>
  <c r="V550" i="10" s="1"/>
  <c r="J550" i="10"/>
  <c r="R550" i="10" s="1"/>
  <c r="Z550" i="10" s="1"/>
  <c r="G550" i="10"/>
  <c r="O550" i="10" s="1"/>
  <c r="W550" i="10" s="1"/>
  <c r="I550" i="10"/>
  <c r="Q550" i="10" s="1"/>
  <c r="Y550" i="10" s="1"/>
  <c r="H550" i="10"/>
  <c r="P550" i="10" s="1"/>
  <c r="X550" i="10" s="1"/>
  <c r="C552" i="10"/>
  <c r="D551" i="10"/>
  <c r="S548" i="10"/>
  <c r="B548" i="10" s="1"/>
  <c r="AF548" i="10"/>
  <c r="T548" i="10" s="1"/>
  <c r="AA548" i="10" s="1"/>
  <c r="C507" i="11"/>
  <c r="D506" i="11"/>
  <c r="G505" i="11"/>
  <c r="O505" i="11" s="1"/>
  <c r="W505" i="11" s="1"/>
  <c r="K505" i="11"/>
  <c r="H505" i="11"/>
  <c r="P505" i="11" s="1"/>
  <c r="X505" i="11" s="1"/>
  <c r="L505" i="11"/>
  <c r="T505" i="11" s="1"/>
  <c r="E505" i="11"/>
  <c r="M505" i="11" s="1"/>
  <c r="U505" i="11" s="1"/>
  <c r="I505" i="11"/>
  <c r="Q505" i="11" s="1"/>
  <c r="Y505" i="11" s="1"/>
  <c r="F505" i="11"/>
  <c r="N505" i="11" s="1"/>
  <c r="V505" i="11" s="1"/>
  <c r="J505" i="11"/>
  <c r="R505" i="11" s="1"/>
  <c r="Z505" i="11" s="1"/>
  <c r="S504" i="11"/>
  <c r="B504" i="11" s="1"/>
  <c r="AA504" i="11"/>
  <c r="C546" i="12" l="1"/>
  <c r="D545" i="12"/>
  <c r="T543" i="12"/>
  <c r="AA543" i="12" s="1"/>
  <c r="S543" i="12"/>
  <c r="B543" i="12" s="1"/>
  <c r="G544" i="12"/>
  <c r="O544" i="12" s="1"/>
  <c r="W544" i="12" s="1"/>
  <c r="F544" i="12"/>
  <c r="N544" i="12" s="1"/>
  <c r="V544" i="12" s="1"/>
  <c r="E544" i="12"/>
  <c r="M544" i="12" s="1"/>
  <c r="U544" i="12" s="1"/>
  <c r="K544" i="12"/>
  <c r="J544" i="12"/>
  <c r="R544" i="12" s="1"/>
  <c r="Z544" i="12" s="1"/>
  <c r="I544" i="12"/>
  <c r="Q544" i="12" s="1"/>
  <c r="Y544" i="12" s="1"/>
  <c r="H544" i="12"/>
  <c r="P544" i="12" s="1"/>
  <c r="X544" i="12" s="1"/>
  <c r="L544" i="12"/>
  <c r="AB551" i="10"/>
  <c r="E551" i="10"/>
  <c r="M551" i="10" s="1"/>
  <c r="U551" i="10" s="1"/>
  <c r="K551" i="10"/>
  <c r="F551" i="10"/>
  <c r="N551" i="10" s="1"/>
  <c r="V551" i="10" s="1"/>
  <c r="J551" i="10"/>
  <c r="R551" i="10" s="1"/>
  <c r="Z551" i="10" s="1"/>
  <c r="G551" i="10"/>
  <c r="O551" i="10" s="1"/>
  <c r="W551" i="10" s="1"/>
  <c r="I551" i="10"/>
  <c r="Q551" i="10" s="1"/>
  <c r="Y551" i="10" s="1"/>
  <c r="H551" i="10"/>
  <c r="P551" i="10" s="1"/>
  <c r="X551" i="10" s="1"/>
  <c r="C553" i="10"/>
  <c r="D552" i="10"/>
  <c r="AC550" i="10"/>
  <c r="AE550" i="10" s="1"/>
  <c r="L550" i="10" s="1"/>
  <c r="AD550" i="10"/>
  <c r="S549" i="10"/>
  <c r="B549" i="10" s="1"/>
  <c r="AF549" i="10"/>
  <c r="T549" i="10" s="1"/>
  <c r="AA549" i="10" s="1"/>
  <c r="C508" i="11"/>
  <c r="D507" i="11"/>
  <c r="S505" i="11"/>
  <c r="B505" i="11" s="1"/>
  <c r="AA505" i="11"/>
  <c r="E506" i="11"/>
  <c r="M506" i="11" s="1"/>
  <c r="U506" i="11" s="1"/>
  <c r="I506" i="11"/>
  <c r="Q506" i="11" s="1"/>
  <c r="Y506" i="11" s="1"/>
  <c r="F506" i="11"/>
  <c r="N506" i="11" s="1"/>
  <c r="V506" i="11" s="1"/>
  <c r="J506" i="11"/>
  <c r="R506" i="11" s="1"/>
  <c r="Z506" i="11" s="1"/>
  <c r="G506" i="11"/>
  <c r="O506" i="11" s="1"/>
  <c r="W506" i="11" s="1"/>
  <c r="K506" i="11"/>
  <c r="H506" i="11"/>
  <c r="P506" i="11" s="1"/>
  <c r="X506" i="11" s="1"/>
  <c r="L506" i="11"/>
  <c r="T506" i="11" s="1"/>
  <c r="AF550" i="10" l="1"/>
  <c r="T550" i="10" s="1"/>
  <c r="AA550" i="10" s="1"/>
  <c r="T544" i="12"/>
  <c r="AA544" i="12" s="1"/>
  <c r="S544" i="12"/>
  <c r="B544" i="12" s="1"/>
  <c r="E545" i="12"/>
  <c r="M545" i="12" s="1"/>
  <c r="U545" i="12" s="1"/>
  <c r="K545" i="12"/>
  <c r="J545" i="12"/>
  <c r="R545" i="12" s="1"/>
  <c r="Z545" i="12" s="1"/>
  <c r="F545" i="12"/>
  <c r="N545" i="12" s="1"/>
  <c r="V545" i="12" s="1"/>
  <c r="H545" i="12"/>
  <c r="P545" i="12" s="1"/>
  <c r="X545" i="12" s="1"/>
  <c r="G545" i="12"/>
  <c r="O545" i="12" s="1"/>
  <c r="W545" i="12" s="1"/>
  <c r="I545" i="12"/>
  <c r="Q545" i="12" s="1"/>
  <c r="Y545" i="12" s="1"/>
  <c r="L545" i="12"/>
  <c r="C547" i="12"/>
  <c r="D546" i="12"/>
  <c r="S550" i="10"/>
  <c r="B550" i="10" s="1"/>
  <c r="AB552" i="10"/>
  <c r="E552" i="10"/>
  <c r="M552" i="10" s="1"/>
  <c r="U552" i="10" s="1"/>
  <c r="K552" i="10"/>
  <c r="F552" i="10"/>
  <c r="N552" i="10" s="1"/>
  <c r="V552" i="10" s="1"/>
  <c r="J552" i="10"/>
  <c r="R552" i="10" s="1"/>
  <c r="Z552" i="10" s="1"/>
  <c r="G552" i="10"/>
  <c r="O552" i="10" s="1"/>
  <c r="W552" i="10" s="1"/>
  <c r="I552" i="10"/>
  <c r="Q552" i="10" s="1"/>
  <c r="Y552" i="10" s="1"/>
  <c r="H552" i="10"/>
  <c r="P552" i="10" s="1"/>
  <c r="X552" i="10" s="1"/>
  <c r="C554" i="10"/>
  <c r="D553" i="10"/>
  <c r="AC551" i="10"/>
  <c r="AE551" i="10" s="1"/>
  <c r="L551" i="10" s="1"/>
  <c r="AD551" i="10"/>
  <c r="C509" i="11"/>
  <c r="D508" i="11"/>
  <c r="G507" i="11"/>
  <c r="O507" i="11" s="1"/>
  <c r="W507" i="11" s="1"/>
  <c r="K507" i="11"/>
  <c r="H507" i="11"/>
  <c r="P507" i="11" s="1"/>
  <c r="X507" i="11" s="1"/>
  <c r="L507" i="11"/>
  <c r="T507" i="11" s="1"/>
  <c r="E507" i="11"/>
  <c r="M507" i="11" s="1"/>
  <c r="U507" i="11" s="1"/>
  <c r="I507" i="11"/>
  <c r="Q507" i="11" s="1"/>
  <c r="Y507" i="11" s="1"/>
  <c r="F507" i="11"/>
  <c r="N507" i="11" s="1"/>
  <c r="V507" i="11" s="1"/>
  <c r="J507" i="11"/>
  <c r="R507" i="11" s="1"/>
  <c r="Z507" i="11" s="1"/>
  <c r="S506" i="11"/>
  <c r="B506" i="11" s="1"/>
  <c r="AA506" i="11"/>
  <c r="AF551" i="10" l="1"/>
  <c r="T551" i="10" s="1"/>
  <c r="AA551" i="10" s="1"/>
  <c r="K546" i="12"/>
  <c r="J546" i="12"/>
  <c r="R546" i="12" s="1"/>
  <c r="Z546" i="12" s="1"/>
  <c r="G546" i="12"/>
  <c r="O546" i="12" s="1"/>
  <c r="W546" i="12" s="1"/>
  <c r="F546" i="12"/>
  <c r="N546" i="12" s="1"/>
  <c r="V546" i="12" s="1"/>
  <c r="H546" i="12"/>
  <c r="P546" i="12" s="1"/>
  <c r="X546" i="12" s="1"/>
  <c r="E546" i="12"/>
  <c r="M546" i="12" s="1"/>
  <c r="U546" i="12" s="1"/>
  <c r="I546" i="12"/>
  <c r="Q546" i="12" s="1"/>
  <c r="Y546" i="12" s="1"/>
  <c r="L546" i="12"/>
  <c r="C548" i="12"/>
  <c r="D547" i="12"/>
  <c r="T545" i="12"/>
  <c r="AA545" i="12" s="1"/>
  <c r="S545" i="12"/>
  <c r="B545" i="12" s="1"/>
  <c r="S551" i="10"/>
  <c r="B551" i="10" s="1"/>
  <c r="C555" i="10"/>
  <c r="D554" i="10"/>
  <c r="AD552" i="10"/>
  <c r="AC552" i="10"/>
  <c r="AE552" i="10" s="1"/>
  <c r="L552" i="10" s="1"/>
  <c r="AB553" i="10"/>
  <c r="E553" i="10"/>
  <c r="M553" i="10" s="1"/>
  <c r="U553" i="10" s="1"/>
  <c r="K553" i="10"/>
  <c r="J553" i="10"/>
  <c r="R553" i="10" s="1"/>
  <c r="Z553" i="10" s="1"/>
  <c r="F553" i="10"/>
  <c r="N553" i="10" s="1"/>
  <c r="V553" i="10" s="1"/>
  <c r="I553" i="10"/>
  <c r="Q553" i="10" s="1"/>
  <c r="Y553" i="10" s="1"/>
  <c r="G553" i="10"/>
  <c r="O553" i="10" s="1"/>
  <c r="W553" i="10" s="1"/>
  <c r="H553" i="10"/>
  <c r="P553" i="10" s="1"/>
  <c r="X553" i="10" s="1"/>
  <c r="C510" i="11"/>
  <c r="D509" i="11"/>
  <c r="E508" i="11"/>
  <c r="M508" i="11" s="1"/>
  <c r="U508" i="11" s="1"/>
  <c r="I508" i="11"/>
  <c r="Q508" i="11" s="1"/>
  <c r="Y508" i="11" s="1"/>
  <c r="F508" i="11"/>
  <c r="N508" i="11" s="1"/>
  <c r="V508" i="11" s="1"/>
  <c r="J508" i="11"/>
  <c r="R508" i="11" s="1"/>
  <c r="Z508" i="11" s="1"/>
  <c r="G508" i="11"/>
  <c r="O508" i="11" s="1"/>
  <c r="W508" i="11" s="1"/>
  <c r="K508" i="11"/>
  <c r="H508" i="11"/>
  <c r="P508" i="11" s="1"/>
  <c r="X508" i="11" s="1"/>
  <c r="L508" i="11"/>
  <c r="T508" i="11" s="1"/>
  <c r="S507" i="11"/>
  <c r="B507" i="11" s="1"/>
  <c r="AA507" i="11"/>
  <c r="S546" i="12" l="1"/>
  <c r="B546" i="12" s="1"/>
  <c r="T546" i="12"/>
  <c r="AA546" i="12" s="1"/>
  <c r="I547" i="12"/>
  <c r="Q547" i="12" s="1"/>
  <c r="Y547" i="12" s="1"/>
  <c r="H547" i="12"/>
  <c r="P547" i="12" s="1"/>
  <c r="X547" i="12" s="1"/>
  <c r="J547" i="12"/>
  <c r="R547" i="12" s="1"/>
  <c r="Z547" i="12" s="1"/>
  <c r="G547" i="12"/>
  <c r="O547" i="12" s="1"/>
  <c r="W547" i="12" s="1"/>
  <c r="K547" i="12"/>
  <c r="F547" i="12"/>
  <c r="N547" i="12" s="1"/>
  <c r="V547" i="12" s="1"/>
  <c r="E547" i="12"/>
  <c r="M547" i="12" s="1"/>
  <c r="U547" i="12" s="1"/>
  <c r="L547" i="12"/>
  <c r="C549" i="12"/>
  <c r="D548" i="12"/>
  <c r="S552" i="10"/>
  <c r="B552" i="10" s="1"/>
  <c r="AF552" i="10"/>
  <c r="T552" i="10" s="1"/>
  <c r="AA552" i="10" s="1"/>
  <c r="AB554" i="10"/>
  <c r="K554" i="10"/>
  <c r="E554" i="10"/>
  <c r="M554" i="10" s="1"/>
  <c r="U554" i="10" s="1"/>
  <c r="J554" i="10"/>
  <c r="R554" i="10" s="1"/>
  <c r="Z554" i="10" s="1"/>
  <c r="F554" i="10"/>
  <c r="N554" i="10" s="1"/>
  <c r="V554" i="10" s="1"/>
  <c r="G554" i="10"/>
  <c r="O554" i="10" s="1"/>
  <c r="W554" i="10" s="1"/>
  <c r="I554" i="10"/>
  <c r="Q554" i="10" s="1"/>
  <c r="Y554" i="10" s="1"/>
  <c r="H554" i="10"/>
  <c r="P554" i="10" s="1"/>
  <c r="X554" i="10" s="1"/>
  <c r="AD553" i="10"/>
  <c r="AC553" i="10"/>
  <c r="AE553" i="10" s="1"/>
  <c r="L553" i="10" s="1"/>
  <c r="C556" i="10"/>
  <c r="D556" i="10" s="1"/>
  <c r="D555" i="10"/>
  <c r="C511" i="11"/>
  <c r="D510" i="11"/>
  <c r="G509" i="11"/>
  <c r="O509" i="11" s="1"/>
  <c r="W509" i="11" s="1"/>
  <c r="K509" i="11"/>
  <c r="H509" i="11"/>
  <c r="P509" i="11" s="1"/>
  <c r="X509" i="11" s="1"/>
  <c r="L509" i="11"/>
  <c r="T509" i="11" s="1"/>
  <c r="E509" i="11"/>
  <c r="M509" i="11" s="1"/>
  <c r="U509" i="11" s="1"/>
  <c r="I509" i="11"/>
  <c r="Q509" i="11" s="1"/>
  <c r="Y509" i="11" s="1"/>
  <c r="F509" i="11"/>
  <c r="N509" i="11" s="1"/>
  <c r="V509" i="11" s="1"/>
  <c r="J509" i="11"/>
  <c r="R509" i="11" s="1"/>
  <c r="Z509" i="11" s="1"/>
  <c r="S508" i="11"/>
  <c r="B508" i="11" s="1"/>
  <c r="AA508" i="11"/>
  <c r="AF553" i="10" l="1"/>
  <c r="T547" i="12"/>
  <c r="AA547" i="12" s="1"/>
  <c r="S547" i="12"/>
  <c r="B547" i="12" s="1"/>
  <c r="G548" i="12"/>
  <c r="O548" i="12" s="1"/>
  <c r="W548" i="12" s="1"/>
  <c r="F548" i="12"/>
  <c r="N548" i="12" s="1"/>
  <c r="V548" i="12" s="1"/>
  <c r="I548" i="12"/>
  <c r="Q548" i="12" s="1"/>
  <c r="Y548" i="12" s="1"/>
  <c r="H548" i="12"/>
  <c r="P548" i="12" s="1"/>
  <c r="X548" i="12" s="1"/>
  <c r="K548" i="12"/>
  <c r="E548" i="12"/>
  <c r="M548" i="12" s="1"/>
  <c r="U548" i="12" s="1"/>
  <c r="J548" i="12"/>
  <c r="R548" i="12" s="1"/>
  <c r="Z548" i="12" s="1"/>
  <c r="L548" i="12"/>
  <c r="C550" i="12"/>
  <c r="D549" i="12"/>
  <c r="AD554" i="10"/>
  <c r="AC554" i="10"/>
  <c r="AE554" i="10" s="1"/>
  <c r="L554" i="10" s="1"/>
  <c r="AB555" i="10"/>
  <c r="K555" i="10"/>
  <c r="E555" i="10"/>
  <c r="M555" i="10" s="1"/>
  <c r="U555" i="10" s="1"/>
  <c r="J555" i="10"/>
  <c r="R555" i="10" s="1"/>
  <c r="Z555" i="10" s="1"/>
  <c r="F555" i="10"/>
  <c r="N555" i="10" s="1"/>
  <c r="V555" i="10" s="1"/>
  <c r="I555" i="10"/>
  <c r="Q555" i="10" s="1"/>
  <c r="Y555" i="10" s="1"/>
  <c r="G555" i="10"/>
  <c r="O555" i="10" s="1"/>
  <c r="W555" i="10" s="1"/>
  <c r="H555" i="10"/>
  <c r="P555" i="10" s="1"/>
  <c r="X555" i="10" s="1"/>
  <c r="AB556" i="10"/>
  <c r="E556" i="10"/>
  <c r="M556" i="10" s="1"/>
  <c r="U556" i="10" s="1"/>
  <c r="K556" i="10"/>
  <c r="F556" i="10"/>
  <c r="N556" i="10" s="1"/>
  <c r="V556" i="10" s="1"/>
  <c r="J556" i="10"/>
  <c r="R556" i="10" s="1"/>
  <c r="Z556" i="10" s="1"/>
  <c r="G556" i="10"/>
  <c r="O556" i="10" s="1"/>
  <c r="W556" i="10" s="1"/>
  <c r="I556" i="10"/>
  <c r="Q556" i="10" s="1"/>
  <c r="Y556" i="10" s="1"/>
  <c r="H556" i="10"/>
  <c r="P556" i="10" s="1"/>
  <c r="X556" i="10" s="1"/>
  <c r="S553" i="10"/>
  <c r="B553" i="10" s="1"/>
  <c r="T553" i="10"/>
  <c r="AA553" i="10" s="1"/>
  <c r="C512" i="11"/>
  <c r="D511" i="11"/>
  <c r="S509" i="11"/>
  <c r="B509" i="11" s="1"/>
  <c r="AA509" i="11"/>
  <c r="E510" i="11"/>
  <c r="M510" i="11" s="1"/>
  <c r="U510" i="11" s="1"/>
  <c r="I510" i="11"/>
  <c r="Q510" i="11" s="1"/>
  <c r="Y510" i="11" s="1"/>
  <c r="F510" i="11"/>
  <c r="N510" i="11" s="1"/>
  <c r="V510" i="11" s="1"/>
  <c r="J510" i="11"/>
  <c r="R510" i="11" s="1"/>
  <c r="Z510" i="11" s="1"/>
  <c r="G510" i="11"/>
  <c r="O510" i="11" s="1"/>
  <c r="W510" i="11" s="1"/>
  <c r="K510" i="11"/>
  <c r="H510" i="11"/>
  <c r="P510" i="11" s="1"/>
  <c r="X510" i="11" s="1"/>
  <c r="L510" i="11"/>
  <c r="T510" i="11" s="1"/>
  <c r="C551" i="12" l="1"/>
  <c r="D550" i="12"/>
  <c r="S548" i="12"/>
  <c r="B548" i="12" s="1"/>
  <c r="T548" i="12"/>
  <c r="AA548" i="12" s="1"/>
  <c r="E549" i="12"/>
  <c r="M549" i="12" s="1"/>
  <c r="U549" i="12" s="1"/>
  <c r="K549" i="12"/>
  <c r="J549" i="12"/>
  <c r="R549" i="12" s="1"/>
  <c r="Z549" i="12" s="1"/>
  <c r="H549" i="12"/>
  <c r="P549" i="12" s="1"/>
  <c r="X549" i="12" s="1"/>
  <c r="F549" i="12"/>
  <c r="N549" i="12" s="1"/>
  <c r="V549" i="12" s="1"/>
  <c r="G549" i="12"/>
  <c r="O549" i="12" s="1"/>
  <c r="W549" i="12" s="1"/>
  <c r="I549" i="12"/>
  <c r="Q549" i="12" s="1"/>
  <c r="Y549" i="12" s="1"/>
  <c r="L549" i="12"/>
  <c r="AD556" i="10"/>
  <c r="AC556" i="10"/>
  <c r="AE556" i="10" s="1"/>
  <c r="L556" i="10" s="1"/>
  <c r="AC555" i="10"/>
  <c r="AE555" i="10" s="1"/>
  <c r="L555" i="10" s="1"/>
  <c r="AD555" i="10"/>
  <c r="S554" i="10"/>
  <c r="B554" i="10" s="1"/>
  <c r="AF554" i="10"/>
  <c r="T554" i="10" s="1"/>
  <c r="AA554" i="10" s="1"/>
  <c r="C513" i="11"/>
  <c r="D512" i="11"/>
  <c r="S510" i="11"/>
  <c r="B510" i="11" s="1"/>
  <c r="AA510" i="11"/>
  <c r="G511" i="11"/>
  <c r="O511" i="11" s="1"/>
  <c r="W511" i="11" s="1"/>
  <c r="K511" i="11"/>
  <c r="H511" i="11"/>
  <c r="P511" i="11" s="1"/>
  <c r="X511" i="11" s="1"/>
  <c r="L511" i="11"/>
  <c r="T511" i="11" s="1"/>
  <c r="E511" i="11"/>
  <c r="M511" i="11" s="1"/>
  <c r="U511" i="11" s="1"/>
  <c r="I511" i="11"/>
  <c r="Q511" i="11" s="1"/>
  <c r="Y511" i="11" s="1"/>
  <c r="F511" i="11"/>
  <c r="N511" i="11" s="1"/>
  <c r="V511" i="11" s="1"/>
  <c r="J511" i="11"/>
  <c r="R511" i="11" s="1"/>
  <c r="Z511" i="11" s="1"/>
  <c r="T549" i="12" l="1"/>
  <c r="AA549" i="12" s="1"/>
  <c r="S549" i="12"/>
  <c r="B549" i="12" s="1"/>
  <c r="K550" i="12"/>
  <c r="J550" i="12"/>
  <c r="R550" i="12" s="1"/>
  <c r="Z550" i="12" s="1"/>
  <c r="I550" i="12"/>
  <c r="Q550" i="12" s="1"/>
  <c r="Y550" i="12" s="1"/>
  <c r="H550" i="12"/>
  <c r="P550" i="12" s="1"/>
  <c r="X550" i="12" s="1"/>
  <c r="G550" i="12"/>
  <c r="O550" i="12" s="1"/>
  <c r="W550" i="12" s="1"/>
  <c r="F550" i="12"/>
  <c r="N550" i="12" s="1"/>
  <c r="V550" i="12" s="1"/>
  <c r="E550" i="12"/>
  <c r="M550" i="12" s="1"/>
  <c r="U550" i="12" s="1"/>
  <c r="L550" i="12"/>
  <c r="C552" i="12"/>
  <c r="D551" i="12"/>
  <c r="S555" i="10"/>
  <c r="B555" i="10" s="1"/>
  <c r="S556" i="10"/>
  <c r="B556" i="10" s="1"/>
  <c r="B48" i="10" s="1"/>
  <c r="AF555" i="10"/>
  <c r="T555" i="10" s="1"/>
  <c r="AA555" i="10" s="1"/>
  <c r="AF556" i="10"/>
  <c r="T556" i="10" s="1"/>
  <c r="AA556" i="10" s="1"/>
  <c r="C514" i="11"/>
  <c r="D513" i="11"/>
  <c r="S511" i="11"/>
  <c r="B511" i="11" s="1"/>
  <c r="AA511" i="11"/>
  <c r="E512" i="11"/>
  <c r="M512" i="11" s="1"/>
  <c r="U512" i="11" s="1"/>
  <c r="I512" i="11"/>
  <c r="Q512" i="11" s="1"/>
  <c r="Y512" i="11" s="1"/>
  <c r="F512" i="11"/>
  <c r="N512" i="11" s="1"/>
  <c r="V512" i="11" s="1"/>
  <c r="J512" i="11"/>
  <c r="R512" i="11" s="1"/>
  <c r="Z512" i="11" s="1"/>
  <c r="G512" i="11"/>
  <c r="O512" i="11" s="1"/>
  <c r="W512" i="11" s="1"/>
  <c r="K512" i="11"/>
  <c r="H512" i="11"/>
  <c r="P512" i="11" s="1"/>
  <c r="X512" i="11" s="1"/>
  <c r="L512" i="11"/>
  <c r="T512" i="11" s="1"/>
  <c r="C553" i="12" l="1"/>
  <c r="D552" i="12"/>
  <c r="I551" i="12"/>
  <c r="Q551" i="12" s="1"/>
  <c r="Y551" i="12" s="1"/>
  <c r="H551" i="12"/>
  <c r="P551" i="12" s="1"/>
  <c r="X551" i="12" s="1"/>
  <c r="E551" i="12"/>
  <c r="M551" i="12" s="1"/>
  <c r="U551" i="12" s="1"/>
  <c r="F551" i="12"/>
  <c r="N551" i="12" s="1"/>
  <c r="V551" i="12" s="1"/>
  <c r="G551" i="12"/>
  <c r="O551" i="12" s="1"/>
  <c r="W551" i="12" s="1"/>
  <c r="K551" i="12"/>
  <c r="J551" i="12"/>
  <c r="R551" i="12" s="1"/>
  <c r="Z551" i="12" s="1"/>
  <c r="L551" i="12"/>
  <c r="S550" i="12"/>
  <c r="B550" i="12" s="1"/>
  <c r="T550" i="12"/>
  <c r="AA550" i="12" s="1"/>
  <c r="AE48" i="10"/>
  <c r="W48" i="10"/>
  <c r="O48" i="10"/>
  <c r="G48" i="10"/>
  <c r="AD48" i="10"/>
  <c r="V48" i="10"/>
  <c r="N48" i="10"/>
  <c r="F48" i="10"/>
  <c r="AC48" i="10"/>
  <c r="U48" i="10"/>
  <c r="M48" i="10"/>
  <c r="E48" i="10"/>
  <c r="F50" i="10"/>
  <c r="Z48" i="10"/>
  <c r="C50" i="10" s="1"/>
  <c r="R48" i="10"/>
  <c r="J48" i="10"/>
  <c r="P48" i="10"/>
  <c r="E50" i="10"/>
  <c r="AB48" i="10"/>
  <c r="L48" i="10"/>
  <c r="X48" i="10"/>
  <c r="C48" i="10"/>
  <c r="AA48" i="10"/>
  <c r="K48" i="10"/>
  <c r="H48" i="10"/>
  <c r="S48" i="10"/>
  <c r="Q48" i="10"/>
  <c r="Y48" i="10"/>
  <c r="I48" i="10"/>
  <c r="T48" i="10"/>
  <c r="D48" i="10"/>
  <c r="C515" i="11"/>
  <c r="D514" i="11"/>
  <c r="G513" i="11"/>
  <c r="O513" i="11" s="1"/>
  <c r="W513" i="11" s="1"/>
  <c r="K513" i="11"/>
  <c r="H513" i="11"/>
  <c r="P513" i="11" s="1"/>
  <c r="X513" i="11" s="1"/>
  <c r="L513" i="11"/>
  <c r="T513" i="11" s="1"/>
  <c r="E513" i="11"/>
  <c r="M513" i="11" s="1"/>
  <c r="U513" i="11" s="1"/>
  <c r="I513" i="11"/>
  <c r="Q513" i="11" s="1"/>
  <c r="Y513" i="11" s="1"/>
  <c r="F513" i="11"/>
  <c r="N513" i="11" s="1"/>
  <c r="V513" i="11" s="1"/>
  <c r="J513" i="11"/>
  <c r="R513" i="11" s="1"/>
  <c r="Z513" i="11" s="1"/>
  <c r="S512" i="11"/>
  <c r="B512" i="11" s="1"/>
  <c r="AA512" i="11"/>
  <c r="T551" i="12" l="1"/>
  <c r="AA551" i="12" s="1"/>
  <c r="S551" i="12"/>
  <c r="B551" i="12" s="1"/>
  <c r="G552" i="12"/>
  <c r="O552" i="12" s="1"/>
  <c r="W552" i="12" s="1"/>
  <c r="F552" i="12"/>
  <c r="N552" i="12" s="1"/>
  <c r="V552" i="12" s="1"/>
  <c r="K552" i="12"/>
  <c r="J552" i="12"/>
  <c r="R552" i="12" s="1"/>
  <c r="Z552" i="12" s="1"/>
  <c r="H552" i="12"/>
  <c r="P552" i="12" s="1"/>
  <c r="X552" i="12" s="1"/>
  <c r="E552" i="12"/>
  <c r="M552" i="12" s="1"/>
  <c r="U552" i="12" s="1"/>
  <c r="I552" i="12"/>
  <c r="Q552" i="12" s="1"/>
  <c r="Y552" i="12" s="1"/>
  <c r="L552" i="12"/>
  <c r="C554" i="12"/>
  <c r="D553" i="12"/>
  <c r="Q37" i="10"/>
  <c r="C516" i="11"/>
  <c r="D515" i="11"/>
  <c r="S513" i="11"/>
  <c r="B513" i="11" s="1"/>
  <c r="AA513" i="11"/>
  <c r="E514" i="11"/>
  <c r="M514" i="11" s="1"/>
  <c r="U514" i="11" s="1"/>
  <c r="I514" i="11"/>
  <c r="Q514" i="11" s="1"/>
  <c r="Y514" i="11" s="1"/>
  <c r="F514" i="11"/>
  <c r="N514" i="11" s="1"/>
  <c r="V514" i="11" s="1"/>
  <c r="J514" i="11"/>
  <c r="R514" i="11" s="1"/>
  <c r="Z514" i="11" s="1"/>
  <c r="G514" i="11"/>
  <c r="O514" i="11" s="1"/>
  <c r="W514" i="11" s="1"/>
  <c r="K514" i="11"/>
  <c r="H514" i="11"/>
  <c r="P514" i="11" s="1"/>
  <c r="X514" i="11" s="1"/>
  <c r="L514" i="11"/>
  <c r="T514" i="11" s="1"/>
  <c r="C555" i="12" l="1"/>
  <c r="D554" i="12"/>
  <c r="T552" i="12"/>
  <c r="AA552" i="12" s="1"/>
  <c r="S552" i="12"/>
  <c r="B552" i="12" s="1"/>
  <c r="E553" i="12"/>
  <c r="M553" i="12" s="1"/>
  <c r="U553" i="12" s="1"/>
  <c r="G553" i="12"/>
  <c r="O553" i="12" s="1"/>
  <c r="W553" i="12" s="1"/>
  <c r="F553" i="12"/>
  <c r="N553" i="12" s="1"/>
  <c r="V553" i="12" s="1"/>
  <c r="J553" i="12"/>
  <c r="R553" i="12" s="1"/>
  <c r="Z553" i="12" s="1"/>
  <c r="I553" i="12"/>
  <c r="Q553" i="12" s="1"/>
  <c r="Y553" i="12" s="1"/>
  <c r="H553" i="12"/>
  <c r="P553" i="12" s="1"/>
  <c r="X553" i="12" s="1"/>
  <c r="K553" i="12"/>
  <c r="L553" i="12"/>
  <c r="C517" i="11"/>
  <c r="D516" i="11"/>
  <c r="S514" i="11"/>
  <c r="B514" i="11" s="1"/>
  <c r="AA514" i="11"/>
  <c r="G515" i="11"/>
  <c r="O515" i="11" s="1"/>
  <c r="W515" i="11" s="1"/>
  <c r="K515" i="11"/>
  <c r="H515" i="11"/>
  <c r="P515" i="11" s="1"/>
  <c r="X515" i="11" s="1"/>
  <c r="L515" i="11"/>
  <c r="T515" i="11" s="1"/>
  <c r="E515" i="11"/>
  <c r="M515" i="11" s="1"/>
  <c r="U515" i="11" s="1"/>
  <c r="I515" i="11"/>
  <c r="Q515" i="11" s="1"/>
  <c r="Y515" i="11" s="1"/>
  <c r="F515" i="11"/>
  <c r="N515" i="11" s="1"/>
  <c r="V515" i="11" s="1"/>
  <c r="J515" i="11"/>
  <c r="R515" i="11" s="1"/>
  <c r="Z515" i="11" s="1"/>
  <c r="T553" i="12" l="1"/>
  <c r="AA553" i="12" s="1"/>
  <c r="S553" i="12"/>
  <c r="B553" i="12" s="1"/>
  <c r="K554" i="12"/>
  <c r="J554" i="12"/>
  <c r="R554" i="12" s="1"/>
  <c r="Z554" i="12" s="1"/>
  <c r="I554" i="12"/>
  <c r="Q554" i="12" s="1"/>
  <c r="Y554" i="12" s="1"/>
  <c r="E554" i="12"/>
  <c r="M554" i="12" s="1"/>
  <c r="U554" i="12" s="1"/>
  <c r="G554" i="12"/>
  <c r="O554" i="12" s="1"/>
  <c r="W554" i="12" s="1"/>
  <c r="H554" i="12"/>
  <c r="P554" i="12" s="1"/>
  <c r="X554" i="12" s="1"/>
  <c r="F554" i="12"/>
  <c r="N554" i="12" s="1"/>
  <c r="V554" i="12" s="1"/>
  <c r="L554" i="12"/>
  <c r="C556" i="12"/>
  <c r="D556" i="12" s="1"/>
  <c r="D555" i="12"/>
  <c r="C518" i="11"/>
  <c r="D517" i="11"/>
  <c r="S515" i="11"/>
  <c r="B515" i="11" s="1"/>
  <c r="AA515" i="11"/>
  <c r="E516" i="11"/>
  <c r="M516" i="11" s="1"/>
  <c r="U516" i="11" s="1"/>
  <c r="I516" i="11"/>
  <c r="Q516" i="11" s="1"/>
  <c r="Y516" i="11" s="1"/>
  <c r="F516" i="11"/>
  <c r="N516" i="11" s="1"/>
  <c r="V516" i="11" s="1"/>
  <c r="J516" i="11"/>
  <c r="R516" i="11" s="1"/>
  <c r="Z516" i="11" s="1"/>
  <c r="G516" i="11"/>
  <c r="O516" i="11" s="1"/>
  <c r="W516" i="11" s="1"/>
  <c r="K516" i="11"/>
  <c r="H516" i="11"/>
  <c r="P516" i="11" s="1"/>
  <c r="X516" i="11" s="1"/>
  <c r="L516" i="11"/>
  <c r="T516" i="11" s="1"/>
  <c r="I555" i="12" l="1"/>
  <c r="Q555" i="12" s="1"/>
  <c r="Y555" i="12" s="1"/>
  <c r="H555" i="12"/>
  <c r="P555" i="12" s="1"/>
  <c r="X555" i="12" s="1"/>
  <c r="G555" i="12"/>
  <c r="O555" i="12" s="1"/>
  <c r="W555" i="12" s="1"/>
  <c r="F555" i="12"/>
  <c r="N555" i="12" s="1"/>
  <c r="V555" i="12" s="1"/>
  <c r="K555" i="12"/>
  <c r="J555" i="12"/>
  <c r="R555" i="12" s="1"/>
  <c r="Z555" i="12" s="1"/>
  <c r="E555" i="12"/>
  <c r="M555" i="12" s="1"/>
  <c r="U555" i="12" s="1"/>
  <c r="L555" i="12"/>
  <c r="G556" i="12"/>
  <c r="O556" i="12" s="1"/>
  <c r="W556" i="12" s="1"/>
  <c r="F556" i="12"/>
  <c r="N556" i="12" s="1"/>
  <c r="V556" i="12" s="1"/>
  <c r="H556" i="12"/>
  <c r="P556" i="12" s="1"/>
  <c r="X556" i="12" s="1"/>
  <c r="E556" i="12"/>
  <c r="M556" i="12" s="1"/>
  <c r="U556" i="12" s="1"/>
  <c r="J556" i="12"/>
  <c r="R556" i="12" s="1"/>
  <c r="Z556" i="12" s="1"/>
  <c r="I556" i="12"/>
  <c r="Q556" i="12" s="1"/>
  <c r="Y556" i="12" s="1"/>
  <c r="K556" i="12"/>
  <c r="L556" i="12"/>
  <c r="S554" i="12"/>
  <c r="B554" i="12" s="1"/>
  <c r="T554" i="12"/>
  <c r="AA554" i="12" s="1"/>
  <c r="C519" i="11"/>
  <c r="D518" i="11"/>
  <c r="G517" i="11"/>
  <c r="O517" i="11" s="1"/>
  <c r="W517" i="11" s="1"/>
  <c r="K517" i="11"/>
  <c r="H517" i="11"/>
  <c r="P517" i="11" s="1"/>
  <c r="X517" i="11" s="1"/>
  <c r="L517" i="11"/>
  <c r="T517" i="11" s="1"/>
  <c r="E517" i="11"/>
  <c r="M517" i="11" s="1"/>
  <c r="U517" i="11" s="1"/>
  <c r="I517" i="11"/>
  <c r="Q517" i="11" s="1"/>
  <c r="Y517" i="11" s="1"/>
  <c r="F517" i="11"/>
  <c r="N517" i="11" s="1"/>
  <c r="V517" i="11" s="1"/>
  <c r="J517" i="11"/>
  <c r="R517" i="11" s="1"/>
  <c r="Z517" i="11" s="1"/>
  <c r="S516" i="11"/>
  <c r="B516" i="11" s="1"/>
  <c r="AA516" i="11"/>
  <c r="S555" i="12" l="1"/>
  <c r="B555" i="12" s="1"/>
  <c r="T555" i="12"/>
  <c r="AA555" i="12" s="1"/>
  <c r="T556" i="12"/>
  <c r="AA556" i="12" s="1"/>
  <c r="S556" i="12"/>
  <c r="B556" i="12" s="1"/>
  <c r="B48" i="12" s="1"/>
  <c r="C520" i="11"/>
  <c r="D519" i="11"/>
  <c r="E518" i="11"/>
  <c r="M518" i="11" s="1"/>
  <c r="U518" i="11" s="1"/>
  <c r="I518" i="11"/>
  <c r="Q518" i="11" s="1"/>
  <c r="Y518" i="11" s="1"/>
  <c r="F518" i="11"/>
  <c r="N518" i="11" s="1"/>
  <c r="V518" i="11" s="1"/>
  <c r="J518" i="11"/>
  <c r="R518" i="11" s="1"/>
  <c r="Z518" i="11" s="1"/>
  <c r="G518" i="11"/>
  <c r="O518" i="11" s="1"/>
  <c r="W518" i="11" s="1"/>
  <c r="K518" i="11"/>
  <c r="H518" i="11"/>
  <c r="P518" i="11" s="1"/>
  <c r="X518" i="11" s="1"/>
  <c r="L518" i="11"/>
  <c r="T518" i="11" s="1"/>
  <c r="S517" i="11"/>
  <c r="B517" i="11" s="1"/>
  <c r="AA517" i="11"/>
  <c r="E50" i="12" l="1"/>
  <c r="T48" i="12"/>
  <c r="L48" i="12"/>
  <c r="D48" i="12"/>
  <c r="W48" i="12"/>
  <c r="U48" i="12"/>
  <c r="S48" i="12"/>
  <c r="K48" i="12"/>
  <c r="C48" i="12"/>
  <c r="G93" i="13" s="1"/>
  <c r="Z48" i="12"/>
  <c r="C50" i="12" s="1"/>
  <c r="R48" i="12"/>
  <c r="E48" i="12"/>
  <c r="J48" i="12"/>
  <c r="F50" i="12"/>
  <c r="Y48" i="12"/>
  <c r="Q48" i="12"/>
  <c r="I48" i="12"/>
  <c r="G48" i="12"/>
  <c r="M48" i="12"/>
  <c r="X48" i="12"/>
  <c r="P48" i="12"/>
  <c r="H48" i="12"/>
  <c r="O48" i="12"/>
  <c r="V48" i="12"/>
  <c r="N48" i="12"/>
  <c r="F48" i="12"/>
  <c r="C521" i="11"/>
  <c r="D520" i="11"/>
  <c r="S518" i="11"/>
  <c r="B518" i="11" s="1"/>
  <c r="AA518" i="11"/>
  <c r="G519" i="11"/>
  <c r="O519" i="11" s="1"/>
  <c r="W519" i="11" s="1"/>
  <c r="K519" i="11"/>
  <c r="H519" i="11"/>
  <c r="P519" i="11" s="1"/>
  <c r="X519" i="11" s="1"/>
  <c r="L519" i="11"/>
  <c r="T519" i="11" s="1"/>
  <c r="E519" i="11"/>
  <c r="M519" i="11" s="1"/>
  <c r="U519" i="11" s="1"/>
  <c r="I519" i="11"/>
  <c r="Q519" i="11" s="1"/>
  <c r="Y519" i="11" s="1"/>
  <c r="F519" i="11"/>
  <c r="N519" i="11" s="1"/>
  <c r="V519" i="11" s="1"/>
  <c r="J519" i="11"/>
  <c r="R519" i="11" s="1"/>
  <c r="Z519" i="11" s="1"/>
  <c r="D93" i="13" l="1"/>
  <c r="C93" i="13"/>
  <c r="B93" i="13"/>
  <c r="R34" i="12"/>
  <c r="C522" i="11"/>
  <c r="D521" i="11"/>
  <c r="S519" i="11"/>
  <c r="B519" i="11" s="1"/>
  <c r="AA519" i="11"/>
  <c r="E520" i="11"/>
  <c r="M520" i="11" s="1"/>
  <c r="U520" i="11" s="1"/>
  <c r="I520" i="11"/>
  <c r="Q520" i="11" s="1"/>
  <c r="Y520" i="11" s="1"/>
  <c r="F520" i="11"/>
  <c r="N520" i="11" s="1"/>
  <c r="V520" i="11" s="1"/>
  <c r="J520" i="11"/>
  <c r="R520" i="11" s="1"/>
  <c r="Z520" i="11" s="1"/>
  <c r="G520" i="11"/>
  <c r="O520" i="11" s="1"/>
  <c r="W520" i="11" s="1"/>
  <c r="K520" i="11"/>
  <c r="H520" i="11"/>
  <c r="P520" i="11" s="1"/>
  <c r="X520" i="11" s="1"/>
  <c r="L520" i="11"/>
  <c r="T520" i="11" s="1"/>
  <c r="C523" i="11" l="1"/>
  <c r="D522" i="11"/>
  <c r="S520" i="11"/>
  <c r="B520" i="11" s="1"/>
  <c r="AA520" i="11"/>
  <c r="G521" i="11"/>
  <c r="O521" i="11" s="1"/>
  <c r="W521" i="11" s="1"/>
  <c r="K521" i="11"/>
  <c r="H521" i="11"/>
  <c r="P521" i="11" s="1"/>
  <c r="X521" i="11" s="1"/>
  <c r="L521" i="11"/>
  <c r="T521" i="11" s="1"/>
  <c r="E521" i="11"/>
  <c r="M521" i="11" s="1"/>
  <c r="U521" i="11" s="1"/>
  <c r="I521" i="11"/>
  <c r="Q521" i="11" s="1"/>
  <c r="Y521" i="11" s="1"/>
  <c r="F521" i="11"/>
  <c r="N521" i="11" s="1"/>
  <c r="V521" i="11" s="1"/>
  <c r="J521" i="11"/>
  <c r="R521" i="11" s="1"/>
  <c r="Z521" i="11" s="1"/>
  <c r="C524" i="11" l="1"/>
  <c r="D523" i="11"/>
  <c r="S521" i="11"/>
  <c r="B521" i="11" s="1"/>
  <c r="AA521" i="11"/>
  <c r="E522" i="11"/>
  <c r="M522" i="11" s="1"/>
  <c r="U522" i="11" s="1"/>
  <c r="I522" i="11"/>
  <c r="Q522" i="11" s="1"/>
  <c r="Y522" i="11" s="1"/>
  <c r="F522" i="11"/>
  <c r="N522" i="11" s="1"/>
  <c r="V522" i="11" s="1"/>
  <c r="J522" i="11"/>
  <c r="R522" i="11" s="1"/>
  <c r="Z522" i="11" s="1"/>
  <c r="G522" i="11"/>
  <c r="O522" i="11" s="1"/>
  <c r="W522" i="11" s="1"/>
  <c r="K522" i="11"/>
  <c r="H522" i="11"/>
  <c r="P522" i="11" s="1"/>
  <c r="X522" i="11" s="1"/>
  <c r="L522" i="11"/>
  <c r="T522" i="11" s="1"/>
  <c r="C525" i="11" l="1"/>
  <c r="D524" i="11"/>
  <c r="G523" i="11"/>
  <c r="O523" i="11" s="1"/>
  <c r="W523" i="11" s="1"/>
  <c r="K523" i="11"/>
  <c r="H523" i="11"/>
  <c r="P523" i="11" s="1"/>
  <c r="X523" i="11" s="1"/>
  <c r="L523" i="11"/>
  <c r="T523" i="11" s="1"/>
  <c r="E523" i="11"/>
  <c r="M523" i="11" s="1"/>
  <c r="U523" i="11" s="1"/>
  <c r="I523" i="11"/>
  <c r="Q523" i="11" s="1"/>
  <c r="Y523" i="11" s="1"/>
  <c r="F523" i="11"/>
  <c r="N523" i="11" s="1"/>
  <c r="V523" i="11" s="1"/>
  <c r="J523" i="11"/>
  <c r="R523" i="11" s="1"/>
  <c r="Z523" i="11" s="1"/>
  <c r="S522" i="11"/>
  <c r="B522" i="11" s="1"/>
  <c r="AA522" i="11"/>
  <c r="C526" i="11" l="1"/>
  <c r="D525" i="11"/>
  <c r="S523" i="11"/>
  <c r="B523" i="11" s="1"/>
  <c r="AA523" i="11"/>
  <c r="E524" i="11"/>
  <c r="M524" i="11" s="1"/>
  <c r="U524" i="11" s="1"/>
  <c r="I524" i="11"/>
  <c r="Q524" i="11" s="1"/>
  <c r="Y524" i="11" s="1"/>
  <c r="F524" i="11"/>
  <c r="N524" i="11" s="1"/>
  <c r="V524" i="11" s="1"/>
  <c r="J524" i="11"/>
  <c r="R524" i="11" s="1"/>
  <c r="Z524" i="11" s="1"/>
  <c r="G524" i="11"/>
  <c r="O524" i="11" s="1"/>
  <c r="W524" i="11" s="1"/>
  <c r="K524" i="11"/>
  <c r="H524" i="11"/>
  <c r="P524" i="11" s="1"/>
  <c r="X524" i="11" s="1"/>
  <c r="L524" i="11"/>
  <c r="T524" i="11" s="1"/>
  <c r="C527" i="11" l="1"/>
  <c r="D526" i="11"/>
  <c r="G525" i="11"/>
  <c r="O525" i="11" s="1"/>
  <c r="W525" i="11" s="1"/>
  <c r="K525" i="11"/>
  <c r="H525" i="11"/>
  <c r="P525" i="11" s="1"/>
  <c r="X525" i="11" s="1"/>
  <c r="L525" i="11"/>
  <c r="T525" i="11" s="1"/>
  <c r="E525" i="11"/>
  <c r="M525" i="11" s="1"/>
  <c r="U525" i="11" s="1"/>
  <c r="I525" i="11"/>
  <c r="Q525" i="11" s="1"/>
  <c r="Y525" i="11" s="1"/>
  <c r="F525" i="11"/>
  <c r="N525" i="11" s="1"/>
  <c r="V525" i="11" s="1"/>
  <c r="J525" i="11"/>
  <c r="R525" i="11" s="1"/>
  <c r="Z525" i="11" s="1"/>
  <c r="S524" i="11"/>
  <c r="B524" i="11" s="1"/>
  <c r="AA524" i="11"/>
  <c r="C528" i="11" l="1"/>
  <c r="D527" i="11"/>
  <c r="S525" i="11"/>
  <c r="B525" i="11" s="1"/>
  <c r="AA525" i="11"/>
  <c r="E526" i="11"/>
  <c r="M526" i="11" s="1"/>
  <c r="U526" i="11" s="1"/>
  <c r="I526" i="11"/>
  <c r="Q526" i="11" s="1"/>
  <c r="Y526" i="11" s="1"/>
  <c r="F526" i="11"/>
  <c r="N526" i="11" s="1"/>
  <c r="V526" i="11" s="1"/>
  <c r="J526" i="11"/>
  <c r="R526" i="11" s="1"/>
  <c r="Z526" i="11" s="1"/>
  <c r="G526" i="11"/>
  <c r="O526" i="11" s="1"/>
  <c r="W526" i="11" s="1"/>
  <c r="K526" i="11"/>
  <c r="H526" i="11"/>
  <c r="P526" i="11" s="1"/>
  <c r="X526" i="11" s="1"/>
  <c r="L526" i="11"/>
  <c r="T526" i="11" s="1"/>
  <c r="C529" i="11" l="1"/>
  <c r="D528" i="11"/>
  <c r="G527" i="11"/>
  <c r="O527" i="11" s="1"/>
  <c r="W527" i="11" s="1"/>
  <c r="K527" i="11"/>
  <c r="H527" i="11"/>
  <c r="P527" i="11" s="1"/>
  <c r="X527" i="11" s="1"/>
  <c r="L527" i="11"/>
  <c r="T527" i="11" s="1"/>
  <c r="E527" i="11"/>
  <c r="M527" i="11" s="1"/>
  <c r="U527" i="11" s="1"/>
  <c r="I527" i="11"/>
  <c r="Q527" i="11" s="1"/>
  <c r="Y527" i="11" s="1"/>
  <c r="F527" i="11"/>
  <c r="N527" i="11" s="1"/>
  <c r="V527" i="11" s="1"/>
  <c r="J527" i="11"/>
  <c r="R527" i="11" s="1"/>
  <c r="Z527" i="11" s="1"/>
  <c r="S526" i="11"/>
  <c r="B526" i="11" s="1"/>
  <c r="AA526" i="11"/>
  <c r="C530" i="11" l="1"/>
  <c r="D529" i="11"/>
  <c r="S527" i="11"/>
  <c r="B527" i="11" s="1"/>
  <c r="AA527" i="11"/>
  <c r="E528" i="11"/>
  <c r="M528" i="11" s="1"/>
  <c r="U528" i="11" s="1"/>
  <c r="I528" i="11"/>
  <c r="Q528" i="11" s="1"/>
  <c r="Y528" i="11" s="1"/>
  <c r="F528" i="11"/>
  <c r="N528" i="11" s="1"/>
  <c r="V528" i="11" s="1"/>
  <c r="J528" i="11"/>
  <c r="R528" i="11" s="1"/>
  <c r="Z528" i="11" s="1"/>
  <c r="G528" i="11"/>
  <c r="O528" i="11" s="1"/>
  <c r="W528" i="11" s="1"/>
  <c r="K528" i="11"/>
  <c r="H528" i="11"/>
  <c r="P528" i="11" s="1"/>
  <c r="X528" i="11" s="1"/>
  <c r="L528" i="11"/>
  <c r="T528" i="11" s="1"/>
  <c r="C531" i="11" l="1"/>
  <c r="D530" i="11"/>
  <c r="G529" i="11"/>
  <c r="O529" i="11" s="1"/>
  <c r="W529" i="11" s="1"/>
  <c r="K529" i="11"/>
  <c r="H529" i="11"/>
  <c r="P529" i="11" s="1"/>
  <c r="X529" i="11" s="1"/>
  <c r="L529" i="11"/>
  <c r="T529" i="11" s="1"/>
  <c r="E529" i="11"/>
  <c r="M529" i="11" s="1"/>
  <c r="U529" i="11" s="1"/>
  <c r="I529" i="11"/>
  <c r="Q529" i="11" s="1"/>
  <c r="Y529" i="11" s="1"/>
  <c r="F529" i="11"/>
  <c r="N529" i="11" s="1"/>
  <c r="V529" i="11" s="1"/>
  <c r="J529" i="11"/>
  <c r="R529" i="11" s="1"/>
  <c r="Z529" i="11" s="1"/>
  <c r="S528" i="11"/>
  <c r="B528" i="11" s="1"/>
  <c r="AA528" i="11"/>
  <c r="C532" i="11" l="1"/>
  <c r="D531" i="11"/>
  <c r="S529" i="11"/>
  <c r="B529" i="11" s="1"/>
  <c r="AA529" i="11"/>
  <c r="E530" i="11"/>
  <c r="M530" i="11" s="1"/>
  <c r="U530" i="11" s="1"/>
  <c r="I530" i="11"/>
  <c r="Q530" i="11" s="1"/>
  <c r="Y530" i="11" s="1"/>
  <c r="F530" i="11"/>
  <c r="N530" i="11" s="1"/>
  <c r="V530" i="11" s="1"/>
  <c r="J530" i="11"/>
  <c r="R530" i="11" s="1"/>
  <c r="Z530" i="11" s="1"/>
  <c r="G530" i="11"/>
  <c r="O530" i="11" s="1"/>
  <c r="W530" i="11" s="1"/>
  <c r="K530" i="11"/>
  <c r="H530" i="11"/>
  <c r="P530" i="11" s="1"/>
  <c r="X530" i="11" s="1"/>
  <c r="L530" i="11"/>
  <c r="T530" i="11" s="1"/>
  <c r="C533" i="11" l="1"/>
  <c r="D532" i="11"/>
  <c r="G531" i="11"/>
  <c r="O531" i="11" s="1"/>
  <c r="W531" i="11" s="1"/>
  <c r="K531" i="11"/>
  <c r="H531" i="11"/>
  <c r="P531" i="11" s="1"/>
  <c r="X531" i="11" s="1"/>
  <c r="L531" i="11"/>
  <c r="T531" i="11" s="1"/>
  <c r="E531" i="11"/>
  <c r="M531" i="11" s="1"/>
  <c r="U531" i="11" s="1"/>
  <c r="I531" i="11"/>
  <c r="Q531" i="11" s="1"/>
  <c r="Y531" i="11" s="1"/>
  <c r="F531" i="11"/>
  <c r="N531" i="11" s="1"/>
  <c r="V531" i="11" s="1"/>
  <c r="J531" i="11"/>
  <c r="R531" i="11" s="1"/>
  <c r="Z531" i="11" s="1"/>
  <c r="S530" i="11"/>
  <c r="B530" i="11" s="1"/>
  <c r="AA530" i="11"/>
  <c r="C534" i="11" l="1"/>
  <c r="D533" i="11"/>
  <c r="S531" i="11"/>
  <c r="B531" i="11" s="1"/>
  <c r="AA531" i="11"/>
  <c r="E532" i="11"/>
  <c r="M532" i="11" s="1"/>
  <c r="U532" i="11" s="1"/>
  <c r="I532" i="11"/>
  <c r="Q532" i="11" s="1"/>
  <c r="Y532" i="11" s="1"/>
  <c r="F532" i="11"/>
  <c r="N532" i="11" s="1"/>
  <c r="V532" i="11" s="1"/>
  <c r="J532" i="11"/>
  <c r="R532" i="11" s="1"/>
  <c r="Z532" i="11" s="1"/>
  <c r="G532" i="11"/>
  <c r="O532" i="11" s="1"/>
  <c r="W532" i="11" s="1"/>
  <c r="K532" i="11"/>
  <c r="H532" i="11"/>
  <c r="P532" i="11" s="1"/>
  <c r="X532" i="11" s="1"/>
  <c r="L532" i="11"/>
  <c r="T532" i="11" s="1"/>
  <c r="C535" i="11" l="1"/>
  <c r="D534" i="11"/>
  <c r="G533" i="11"/>
  <c r="O533" i="11" s="1"/>
  <c r="W533" i="11" s="1"/>
  <c r="K533" i="11"/>
  <c r="H533" i="11"/>
  <c r="P533" i="11" s="1"/>
  <c r="X533" i="11" s="1"/>
  <c r="L533" i="11"/>
  <c r="T533" i="11" s="1"/>
  <c r="E533" i="11"/>
  <c r="M533" i="11" s="1"/>
  <c r="U533" i="11" s="1"/>
  <c r="I533" i="11"/>
  <c r="Q533" i="11" s="1"/>
  <c r="Y533" i="11" s="1"/>
  <c r="F533" i="11"/>
  <c r="N533" i="11" s="1"/>
  <c r="V533" i="11" s="1"/>
  <c r="J533" i="11"/>
  <c r="R533" i="11" s="1"/>
  <c r="Z533" i="11" s="1"/>
  <c r="S532" i="11"/>
  <c r="B532" i="11" s="1"/>
  <c r="AA532" i="11"/>
  <c r="C536" i="11" l="1"/>
  <c r="D535" i="11"/>
  <c r="E534" i="11"/>
  <c r="M534" i="11" s="1"/>
  <c r="U534" i="11" s="1"/>
  <c r="I534" i="11"/>
  <c r="Q534" i="11" s="1"/>
  <c r="Y534" i="11" s="1"/>
  <c r="F534" i="11"/>
  <c r="N534" i="11" s="1"/>
  <c r="V534" i="11" s="1"/>
  <c r="J534" i="11"/>
  <c r="R534" i="11" s="1"/>
  <c r="Z534" i="11" s="1"/>
  <c r="G534" i="11"/>
  <c r="O534" i="11" s="1"/>
  <c r="W534" i="11" s="1"/>
  <c r="K534" i="11"/>
  <c r="H534" i="11"/>
  <c r="P534" i="11" s="1"/>
  <c r="X534" i="11" s="1"/>
  <c r="L534" i="11"/>
  <c r="T534" i="11" s="1"/>
  <c r="S533" i="11"/>
  <c r="B533" i="11" s="1"/>
  <c r="AA533" i="11"/>
  <c r="C537" i="11" l="1"/>
  <c r="D536" i="11"/>
  <c r="G535" i="11"/>
  <c r="O535" i="11" s="1"/>
  <c r="W535" i="11" s="1"/>
  <c r="K535" i="11"/>
  <c r="H535" i="11"/>
  <c r="P535" i="11" s="1"/>
  <c r="X535" i="11" s="1"/>
  <c r="L535" i="11"/>
  <c r="T535" i="11" s="1"/>
  <c r="E535" i="11"/>
  <c r="M535" i="11" s="1"/>
  <c r="U535" i="11" s="1"/>
  <c r="I535" i="11"/>
  <c r="Q535" i="11" s="1"/>
  <c r="Y535" i="11" s="1"/>
  <c r="F535" i="11"/>
  <c r="N535" i="11" s="1"/>
  <c r="V535" i="11" s="1"/>
  <c r="J535" i="11"/>
  <c r="R535" i="11" s="1"/>
  <c r="Z535" i="11" s="1"/>
  <c r="S534" i="11"/>
  <c r="B534" i="11" s="1"/>
  <c r="AA534" i="11"/>
  <c r="C538" i="11" l="1"/>
  <c r="D537" i="11"/>
  <c r="S535" i="11"/>
  <c r="B535" i="11" s="1"/>
  <c r="AA535" i="11"/>
  <c r="E536" i="11"/>
  <c r="M536" i="11" s="1"/>
  <c r="U536" i="11" s="1"/>
  <c r="I536" i="11"/>
  <c r="Q536" i="11" s="1"/>
  <c r="Y536" i="11" s="1"/>
  <c r="F536" i="11"/>
  <c r="N536" i="11" s="1"/>
  <c r="V536" i="11" s="1"/>
  <c r="J536" i="11"/>
  <c r="R536" i="11" s="1"/>
  <c r="Z536" i="11" s="1"/>
  <c r="G536" i="11"/>
  <c r="O536" i="11" s="1"/>
  <c r="W536" i="11" s="1"/>
  <c r="K536" i="11"/>
  <c r="H536" i="11"/>
  <c r="P536" i="11" s="1"/>
  <c r="X536" i="11" s="1"/>
  <c r="L536" i="11"/>
  <c r="T536" i="11" s="1"/>
  <c r="C539" i="11" l="1"/>
  <c r="D538" i="11"/>
  <c r="G537" i="11"/>
  <c r="O537" i="11" s="1"/>
  <c r="W537" i="11" s="1"/>
  <c r="K537" i="11"/>
  <c r="H537" i="11"/>
  <c r="P537" i="11" s="1"/>
  <c r="X537" i="11" s="1"/>
  <c r="L537" i="11"/>
  <c r="T537" i="11" s="1"/>
  <c r="E537" i="11"/>
  <c r="M537" i="11" s="1"/>
  <c r="U537" i="11" s="1"/>
  <c r="I537" i="11"/>
  <c r="Q537" i="11" s="1"/>
  <c r="Y537" i="11" s="1"/>
  <c r="F537" i="11"/>
  <c r="N537" i="11" s="1"/>
  <c r="V537" i="11" s="1"/>
  <c r="J537" i="11"/>
  <c r="R537" i="11" s="1"/>
  <c r="Z537" i="11" s="1"/>
  <c r="S536" i="11"/>
  <c r="B536" i="11" s="1"/>
  <c r="AA536" i="11"/>
  <c r="C540" i="11" l="1"/>
  <c r="D539" i="11"/>
  <c r="E538" i="11"/>
  <c r="M538" i="11" s="1"/>
  <c r="U538" i="11" s="1"/>
  <c r="I538" i="11"/>
  <c r="Q538" i="11" s="1"/>
  <c r="Y538" i="11" s="1"/>
  <c r="F538" i="11"/>
  <c r="N538" i="11" s="1"/>
  <c r="V538" i="11" s="1"/>
  <c r="J538" i="11"/>
  <c r="R538" i="11" s="1"/>
  <c r="Z538" i="11" s="1"/>
  <c r="G538" i="11"/>
  <c r="O538" i="11" s="1"/>
  <c r="W538" i="11" s="1"/>
  <c r="K538" i="11"/>
  <c r="H538" i="11"/>
  <c r="P538" i="11" s="1"/>
  <c r="X538" i="11" s="1"/>
  <c r="L538" i="11"/>
  <c r="T538" i="11" s="1"/>
  <c r="S537" i="11"/>
  <c r="B537" i="11" s="1"/>
  <c r="AA537" i="11"/>
  <c r="C541" i="11" l="1"/>
  <c r="D540" i="11"/>
  <c r="G539" i="11"/>
  <c r="O539" i="11" s="1"/>
  <c r="W539" i="11" s="1"/>
  <c r="K539" i="11"/>
  <c r="H539" i="11"/>
  <c r="P539" i="11" s="1"/>
  <c r="X539" i="11" s="1"/>
  <c r="L539" i="11"/>
  <c r="T539" i="11" s="1"/>
  <c r="E539" i="11"/>
  <c r="M539" i="11" s="1"/>
  <c r="U539" i="11" s="1"/>
  <c r="I539" i="11"/>
  <c r="Q539" i="11" s="1"/>
  <c r="Y539" i="11" s="1"/>
  <c r="F539" i="11"/>
  <c r="N539" i="11" s="1"/>
  <c r="V539" i="11" s="1"/>
  <c r="J539" i="11"/>
  <c r="R539" i="11" s="1"/>
  <c r="Z539" i="11" s="1"/>
  <c r="S538" i="11"/>
  <c r="B538" i="11" s="1"/>
  <c r="AA538" i="11"/>
  <c r="C542" i="11" l="1"/>
  <c r="D541" i="11"/>
  <c r="S539" i="11"/>
  <c r="B539" i="11" s="1"/>
  <c r="AA539" i="11"/>
  <c r="E540" i="11"/>
  <c r="M540" i="11" s="1"/>
  <c r="U540" i="11" s="1"/>
  <c r="I540" i="11"/>
  <c r="Q540" i="11" s="1"/>
  <c r="Y540" i="11" s="1"/>
  <c r="F540" i="11"/>
  <c r="N540" i="11" s="1"/>
  <c r="V540" i="11" s="1"/>
  <c r="J540" i="11"/>
  <c r="R540" i="11" s="1"/>
  <c r="Z540" i="11" s="1"/>
  <c r="G540" i="11"/>
  <c r="O540" i="11" s="1"/>
  <c r="W540" i="11" s="1"/>
  <c r="K540" i="11"/>
  <c r="H540" i="11"/>
  <c r="P540" i="11" s="1"/>
  <c r="X540" i="11" s="1"/>
  <c r="L540" i="11"/>
  <c r="T540" i="11" s="1"/>
  <c r="C543" i="11" l="1"/>
  <c r="D542" i="11"/>
  <c r="G541" i="11"/>
  <c r="O541" i="11" s="1"/>
  <c r="W541" i="11" s="1"/>
  <c r="K541" i="11"/>
  <c r="H541" i="11"/>
  <c r="P541" i="11" s="1"/>
  <c r="X541" i="11" s="1"/>
  <c r="L541" i="11"/>
  <c r="T541" i="11" s="1"/>
  <c r="E541" i="11"/>
  <c r="M541" i="11" s="1"/>
  <c r="U541" i="11" s="1"/>
  <c r="I541" i="11"/>
  <c r="Q541" i="11" s="1"/>
  <c r="Y541" i="11" s="1"/>
  <c r="F541" i="11"/>
  <c r="N541" i="11" s="1"/>
  <c r="V541" i="11" s="1"/>
  <c r="J541" i="11"/>
  <c r="R541" i="11" s="1"/>
  <c r="Z541" i="11" s="1"/>
  <c r="S540" i="11"/>
  <c r="B540" i="11" s="1"/>
  <c r="AA540" i="11"/>
  <c r="C544" i="11" l="1"/>
  <c r="D543" i="11"/>
  <c r="S541" i="11"/>
  <c r="B541" i="11" s="1"/>
  <c r="AA541" i="11"/>
  <c r="E542" i="11"/>
  <c r="M542" i="11" s="1"/>
  <c r="U542" i="11" s="1"/>
  <c r="I542" i="11"/>
  <c r="Q542" i="11" s="1"/>
  <c r="Y542" i="11" s="1"/>
  <c r="F542" i="11"/>
  <c r="N542" i="11" s="1"/>
  <c r="V542" i="11" s="1"/>
  <c r="J542" i="11"/>
  <c r="R542" i="11" s="1"/>
  <c r="Z542" i="11" s="1"/>
  <c r="G542" i="11"/>
  <c r="O542" i="11" s="1"/>
  <c r="W542" i="11" s="1"/>
  <c r="K542" i="11"/>
  <c r="H542" i="11"/>
  <c r="P542" i="11" s="1"/>
  <c r="X542" i="11" s="1"/>
  <c r="L542" i="11"/>
  <c r="T542" i="11" s="1"/>
  <c r="C545" i="11" l="1"/>
  <c r="D544" i="11"/>
  <c r="S542" i="11"/>
  <c r="B542" i="11" s="1"/>
  <c r="AA542" i="11"/>
  <c r="G543" i="11"/>
  <c r="O543" i="11" s="1"/>
  <c r="W543" i="11" s="1"/>
  <c r="K543" i="11"/>
  <c r="H543" i="11"/>
  <c r="P543" i="11" s="1"/>
  <c r="X543" i="11" s="1"/>
  <c r="L543" i="11"/>
  <c r="T543" i="11" s="1"/>
  <c r="E543" i="11"/>
  <c r="M543" i="11" s="1"/>
  <c r="U543" i="11" s="1"/>
  <c r="I543" i="11"/>
  <c r="Q543" i="11" s="1"/>
  <c r="Y543" i="11" s="1"/>
  <c r="F543" i="11"/>
  <c r="N543" i="11" s="1"/>
  <c r="V543" i="11" s="1"/>
  <c r="J543" i="11"/>
  <c r="R543" i="11" s="1"/>
  <c r="Z543" i="11" s="1"/>
  <c r="C546" i="11" l="1"/>
  <c r="D545" i="11"/>
  <c r="S543" i="11"/>
  <c r="B543" i="11" s="1"/>
  <c r="AA543" i="11"/>
  <c r="E544" i="11"/>
  <c r="M544" i="11" s="1"/>
  <c r="U544" i="11" s="1"/>
  <c r="I544" i="11"/>
  <c r="Q544" i="11" s="1"/>
  <c r="Y544" i="11" s="1"/>
  <c r="F544" i="11"/>
  <c r="N544" i="11" s="1"/>
  <c r="V544" i="11" s="1"/>
  <c r="J544" i="11"/>
  <c r="R544" i="11" s="1"/>
  <c r="Z544" i="11" s="1"/>
  <c r="G544" i="11"/>
  <c r="O544" i="11" s="1"/>
  <c r="W544" i="11" s="1"/>
  <c r="K544" i="11"/>
  <c r="H544" i="11"/>
  <c r="P544" i="11" s="1"/>
  <c r="X544" i="11" s="1"/>
  <c r="L544" i="11"/>
  <c r="T544" i="11" s="1"/>
  <c r="C547" i="11" l="1"/>
  <c r="D546" i="11"/>
  <c r="G545" i="11"/>
  <c r="O545" i="11" s="1"/>
  <c r="W545" i="11" s="1"/>
  <c r="K545" i="11"/>
  <c r="H545" i="11"/>
  <c r="P545" i="11" s="1"/>
  <c r="X545" i="11" s="1"/>
  <c r="L545" i="11"/>
  <c r="T545" i="11" s="1"/>
  <c r="E545" i="11"/>
  <c r="M545" i="11" s="1"/>
  <c r="U545" i="11" s="1"/>
  <c r="I545" i="11"/>
  <c r="Q545" i="11" s="1"/>
  <c r="Y545" i="11" s="1"/>
  <c r="F545" i="11"/>
  <c r="N545" i="11" s="1"/>
  <c r="V545" i="11" s="1"/>
  <c r="J545" i="11"/>
  <c r="R545" i="11" s="1"/>
  <c r="Z545" i="11" s="1"/>
  <c r="S544" i="11"/>
  <c r="B544" i="11" s="1"/>
  <c r="AA544" i="11"/>
  <c r="C548" i="11" l="1"/>
  <c r="D547" i="11"/>
  <c r="S545" i="11"/>
  <c r="B545" i="11" s="1"/>
  <c r="AA545" i="11"/>
  <c r="E546" i="11"/>
  <c r="M546" i="11" s="1"/>
  <c r="U546" i="11" s="1"/>
  <c r="I546" i="11"/>
  <c r="Q546" i="11" s="1"/>
  <c r="Y546" i="11" s="1"/>
  <c r="F546" i="11"/>
  <c r="N546" i="11" s="1"/>
  <c r="V546" i="11" s="1"/>
  <c r="J546" i="11"/>
  <c r="R546" i="11" s="1"/>
  <c r="Z546" i="11" s="1"/>
  <c r="G546" i="11"/>
  <c r="O546" i="11" s="1"/>
  <c r="W546" i="11" s="1"/>
  <c r="K546" i="11"/>
  <c r="H546" i="11"/>
  <c r="P546" i="11" s="1"/>
  <c r="X546" i="11" s="1"/>
  <c r="L546" i="11"/>
  <c r="T546" i="11" s="1"/>
  <c r="C549" i="11" l="1"/>
  <c r="D548" i="11"/>
  <c r="G547" i="11"/>
  <c r="O547" i="11" s="1"/>
  <c r="W547" i="11" s="1"/>
  <c r="K547" i="11"/>
  <c r="H547" i="11"/>
  <c r="P547" i="11" s="1"/>
  <c r="X547" i="11" s="1"/>
  <c r="L547" i="11"/>
  <c r="T547" i="11" s="1"/>
  <c r="E547" i="11"/>
  <c r="M547" i="11" s="1"/>
  <c r="U547" i="11" s="1"/>
  <c r="I547" i="11"/>
  <c r="Q547" i="11" s="1"/>
  <c r="Y547" i="11" s="1"/>
  <c r="F547" i="11"/>
  <c r="N547" i="11" s="1"/>
  <c r="V547" i="11" s="1"/>
  <c r="J547" i="11"/>
  <c r="R547" i="11" s="1"/>
  <c r="Z547" i="11" s="1"/>
  <c r="S546" i="11"/>
  <c r="B546" i="11" s="1"/>
  <c r="AA546" i="11"/>
  <c r="C550" i="11" l="1"/>
  <c r="D549" i="11"/>
  <c r="S547" i="11"/>
  <c r="B547" i="11" s="1"/>
  <c r="AA547" i="11"/>
  <c r="E548" i="11"/>
  <c r="M548" i="11" s="1"/>
  <c r="U548" i="11" s="1"/>
  <c r="I548" i="11"/>
  <c r="Q548" i="11" s="1"/>
  <c r="Y548" i="11" s="1"/>
  <c r="F548" i="11"/>
  <c r="N548" i="11" s="1"/>
  <c r="V548" i="11" s="1"/>
  <c r="J548" i="11"/>
  <c r="R548" i="11" s="1"/>
  <c r="Z548" i="11" s="1"/>
  <c r="G548" i="11"/>
  <c r="O548" i="11" s="1"/>
  <c r="W548" i="11" s="1"/>
  <c r="K548" i="11"/>
  <c r="H548" i="11"/>
  <c r="P548" i="11" s="1"/>
  <c r="X548" i="11" s="1"/>
  <c r="L548" i="11"/>
  <c r="T548" i="11" s="1"/>
  <c r="C551" i="11" l="1"/>
  <c r="D550" i="11"/>
  <c r="G549" i="11"/>
  <c r="O549" i="11" s="1"/>
  <c r="W549" i="11" s="1"/>
  <c r="K549" i="11"/>
  <c r="H549" i="11"/>
  <c r="P549" i="11" s="1"/>
  <c r="X549" i="11" s="1"/>
  <c r="L549" i="11"/>
  <c r="T549" i="11" s="1"/>
  <c r="E549" i="11"/>
  <c r="M549" i="11" s="1"/>
  <c r="U549" i="11" s="1"/>
  <c r="I549" i="11"/>
  <c r="Q549" i="11" s="1"/>
  <c r="Y549" i="11" s="1"/>
  <c r="F549" i="11"/>
  <c r="N549" i="11" s="1"/>
  <c r="V549" i="11" s="1"/>
  <c r="J549" i="11"/>
  <c r="R549" i="11" s="1"/>
  <c r="Z549" i="11" s="1"/>
  <c r="S548" i="11"/>
  <c r="B548" i="11" s="1"/>
  <c r="AA548" i="11"/>
  <c r="C552" i="11" l="1"/>
  <c r="D551" i="11"/>
  <c r="S549" i="11"/>
  <c r="B549" i="11" s="1"/>
  <c r="AA549" i="11"/>
  <c r="E550" i="11"/>
  <c r="M550" i="11" s="1"/>
  <c r="U550" i="11" s="1"/>
  <c r="I550" i="11"/>
  <c r="Q550" i="11" s="1"/>
  <c r="Y550" i="11" s="1"/>
  <c r="F550" i="11"/>
  <c r="N550" i="11" s="1"/>
  <c r="V550" i="11" s="1"/>
  <c r="J550" i="11"/>
  <c r="R550" i="11" s="1"/>
  <c r="Z550" i="11" s="1"/>
  <c r="G550" i="11"/>
  <c r="O550" i="11" s="1"/>
  <c r="W550" i="11" s="1"/>
  <c r="K550" i="11"/>
  <c r="H550" i="11"/>
  <c r="P550" i="11" s="1"/>
  <c r="X550" i="11" s="1"/>
  <c r="L550" i="11"/>
  <c r="T550" i="11" s="1"/>
  <c r="C553" i="11" l="1"/>
  <c r="D552" i="11"/>
  <c r="G551" i="11"/>
  <c r="O551" i="11" s="1"/>
  <c r="W551" i="11" s="1"/>
  <c r="K551" i="11"/>
  <c r="H551" i="11"/>
  <c r="P551" i="11" s="1"/>
  <c r="X551" i="11" s="1"/>
  <c r="L551" i="11"/>
  <c r="T551" i="11" s="1"/>
  <c r="E551" i="11"/>
  <c r="M551" i="11" s="1"/>
  <c r="U551" i="11" s="1"/>
  <c r="I551" i="11"/>
  <c r="Q551" i="11" s="1"/>
  <c r="Y551" i="11" s="1"/>
  <c r="F551" i="11"/>
  <c r="N551" i="11" s="1"/>
  <c r="V551" i="11" s="1"/>
  <c r="J551" i="11"/>
  <c r="R551" i="11" s="1"/>
  <c r="Z551" i="11" s="1"/>
  <c r="S550" i="11"/>
  <c r="B550" i="11" s="1"/>
  <c r="AA550" i="11"/>
  <c r="C554" i="11" l="1"/>
  <c r="D553" i="11"/>
  <c r="S551" i="11"/>
  <c r="B551" i="11" s="1"/>
  <c r="AA551" i="11"/>
  <c r="E552" i="11"/>
  <c r="M552" i="11" s="1"/>
  <c r="U552" i="11" s="1"/>
  <c r="I552" i="11"/>
  <c r="Q552" i="11" s="1"/>
  <c r="Y552" i="11" s="1"/>
  <c r="F552" i="11"/>
  <c r="N552" i="11" s="1"/>
  <c r="V552" i="11" s="1"/>
  <c r="J552" i="11"/>
  <c r="R552" i="11" s="1"/>
  <c r="Z552" i="11" s="1"/>
  <c r="G552" i="11"/>
  <c r="O552" i="11" s="1"/>
  <c r="W552" i="11" s="1"/>
  <c r="K552" i="11"/>
  <c r="H552" i="11"/>
  <c r="P552" i="11" s="1"/>
  <c r="X552" i="11" s="1"/>
  <c r="L552" i="11"/>
  <c r="T552" i="11" s="1"/>
  <c r="C555" i="11" l="1"/>
  <c r="D554" i="11"/>
  <c r="G553" i="11"/>
  <c r="O553" i="11" s="1"/>
  <c r="W553" i="11" s="1"/>
  <c r="K553" i="11"/>
  <c r="H553" i="11"/>
  <c r="P553" i="11" s="1"/>
  <c r="X553" i="11" s="1"/>
  <c r="L553" i="11"/>
  <c r="T553" i="11" s="1"/>
  <c r="E553" i="11"/>
  <c r="M553" i="11" s="1"/>
  <c r="U553" i="11" s="1"/>
  <c r="I553" i="11"/>
  <c r="Q553" i="11" s="1"/>
  <c r="Y553" i="11" s="1"/>
  <c r="F553" i="11"/>
  <c r="N553" i="11" s="1"/>
  <c r="V553" i="11" s="1"/>
  <c r="J553" i="11"/>
  <c r="R553" i="11" s="1"/>
  <c r="Z553" i="11" s="1"/>
  <c r="S552" i="11"/>
  <c r="B552" i="11" s="1"/>
  <c r="AA552" i="11"/>
  <c r="C556" i="11" l="1"/>
  <c r="D556" i="11" s="1"/>
  <c r="D555" i="11"/>
  <c r="S553" i="11"/>
  <c r="B553" i="11" s="1"/>
  <c r="AA553" i="11"/>
  <c r="E554" i="11"/>
  <c r="M554" i="11" s="1"/>
  <c r="U554" i="11" s="1"/>
  <c r="I554" i="11"/>
  <c r="Q554" i="11" s="1"/>
  <c r="Y554" i="11" s="1"/>
  <c r="F554" i="11"/>
  <c r="N554" i="11" s="1"/>
  <c r="V554" i="11" s="1"/>
  <c r="J554" i="11"/>
  <c r="R554" i="11" s="1"/>
  <c r="Z554" i="11" s="1"/>
  <c r="G554" i="11"/>
  <c r="O554" i="11" s="1"/>
  <c r="W554" i="11" s="1"/>
  <c r="K554" i="11"/>
  <c r="H554" i="11"/>
  <c r="P554" i="11" s="1"/>
  <c r="X554" i="11" s="1"/>
  <c r="L554" i="11"/>
  <c r="T554" i="11" s="1"/>
  <c r="G555" i="11" l="1"/>
  <c r="O555" i="11" s="1"/>
  <c r="W555" i="11" s="1"/>
  <c r="K555" i="11"/>
  <c r="H555" i="11"/>
  <c r="P555" i="11" s="1"/>
  <c r="X555" i="11" s="1"/>
  <c r="L555" i="11"/>
  <c r="T555" i="11" s="1"/>
  <c r="E555" i="11"/>
  <c r="M555" i="11" s="1"/>
  <c r="U555" i="11" s="1"/>
  <c r="I555" i="11"/>
  <c r="Q555" i="11" s="1"/>
  <c r="Y555" i="11" s="1"/>
  <c r="F555" i="11"/>
  <c r="N555" i="11" s="1"/>
  <c r="V555" i="11" s="1"/>
  <c r="J555" i="11"/>
  <c r="R555" i="11" s="1"/>
  <c r="Z555" i="11" s="1"/>
  <c r="S554" i="11"/>
  <c r="B554" i="11" s="1"/>
  <c r="AA554" i="11"/>
  <c r="E556" i="11"/>
  <c r="M556" i="11" s="1"/>
  <c r="U556" i="11" s="1"/>
  <c r="I556" i="11"/>
  <c r="Q556" i="11" s="1"/>
  <c r="Y556" i="11" s="1"/>
  <c r="F556" i="11"/>
  <c r="N556" i="11" s="1"/>
  <c r="V556" i="11" s="1"/>
  <c r="J556" i="11"/>
  <c r="R556" i="11" s="1"/>
  <c r="Z556" i="11" s="1"/>
  <c r="G556" i="11"/>
  <c r="O556" i="11" s="1"/>
  <c r="W556" i="11" s="1"/>
  <c r="K556" i="11"/>
  <c r="H556" i="11"/>
  <c r="P556" i="11" s="1"/>
  <c r="X556" i="11" s="1"/>
  <c r="L556" i="11"/>
  <c r="T556" i="11" s="1"/>
  <c r="S555" i="11" l="1"/>
  <c r="B555" i="11" s="1"/>
  <c r="AA555" i="11"/>
  <c r="S556" i="11"/>
  <c r="B556" i="11" s="1"/>
  <c r="B48" i="11" s="1"/>
  <c r="AA556" i="11"/>
  <c r="F50" i="11" l="1"/>
  <c r="W48" i="11" l="1"/>
  <c r="R48" i="11"/>
  <c r="I48" i="11"/>
  <c r="S48" i="11"/>
  <c r="N48" i="11"/>
  <c r="E48" i="11"/>
  <c r="H48" i="11"/>
  <c r="P48" i="11"/>
  <c r="O48" i="11"/>
  <c r="Z48" i="11"/>
  <c r="C50" i="11" s="1"/>
  <c r="J48" i="11"/>
  <c r="Q48" i="11"/>
  <c r="E50" i="11"/>
  <c r="T48" i="11"/>
  <c r="G48" i="11"/>
  <c r="Y48" i="11"/>
  <c r="D48" i="11"/>
  <c r="C48" i="11"/>
  <c r="U48" i="11"/>
  <c r="X48" i="11"/>
  <c r="L48" i="11"/>
  <c r="K48" i="11"/>
  <c r="V48" i="11"/>
  <c r="F48" i="11"/>
  <c r="M48" i="11"/>
  <c r="B92" i="13" l="1"/>
  <c r="D92" i="13"/>
  <c r="G92" i="13"/>
  <c r="C92" i="13"/>
  <c r="I255" i="3"/>
  <c r="W27" i="10"/>
  <c r="W26" i="10"/>
  <c r="W26" i="9"/>
  <c r="W27" i="9"/>
  <c r="R34" i="11"/>
  <c r="B295" i="3"/>
  <c r="I189" i="8"/>
  <c r="I372" i="3" l="1"/>
  <c r="I450" i="15" s="1"/>
  <c r="I100" i="13"/>
  <c r="F92" i="13"/>
  <c r="E92" i="13"/>
  <c r="I102" i="13" s="1"/>
  <c r="F93" i="13"/>
  <c r="E93" i="13"/>
  <c r="I253" i="3"/>
  <c r="I373" i="3" s="1"/>
  <c r="H258" i="3"/>
  <c r="I323" i="15"/>
  <c r="D327" i="15" s="1"/>
  <c r="H294" i="3"/>
  <c r="H17" i="3"/>
  <c r="I34" i="15" s="1"/>
  <c r="D259" i="3"/>
  <c r="H15" i="3" s="1"/>
  <c r="B303" i="3"/>
  <c r="G17" i="3" l="1"/>
  <c r="H34" i="15" s="1"/>
  <c r="I374" i="3"/>
  <c r="I451" i="15"/>
  <c r="I321" i="15"/>
  <c r="B15" i="3"/>
  <c r="I32" i="15"/>
  <c r="H326" i="15"/>
  <c r="I222" i="3"/>
  <c r="I270" i="15" s="1"/>
  <c r="C241" i="6"/>
  <c r="I240" i="6" s="1"/>
  <c r="G15" i="3" s="1"/>
  <c r="H32" i="15" s="1"/>
  <c r="H302" i="3"/>
  <c r="G18" i="3" s="1"/>
  <c r="H35" i="15" s="1"/>
  <c r="H18" i="3"/>
  <c r="I452" i="15" l="1"/>
  <c r="I375" i="3"/>
  <c r="B16" i="3"/>
  <c r="I35" i="15"/>
  <c r="I453" i="15" l="1"/>
  <c r="B457" i="15" s="1"/>
  <c r="H456" i="15" s="1"/>
  <c r="B379" i="3"/>
  <c r="H24" i="3" l="1"/>
  <c r="I41" i="15" s="1"/>
  <c r="H378" i="3"/>
  <c r="G24" i="3" s="1"/>
  <c r="H41" i="15" s="1"/>
  <c r="C186" i="8"/>
  <c r="H82" i="15"/>
  <c r="I132" i="14"/>
  <c r="I221" i="14" s="1"/>
  <c r="I222" i="14" s="1"/>
  <c r="I96" i="3"/>
  <c r="I129" i="3" l="1"/>
  <c r="I147" i="3"/>
  <c r="I137" i="3"/>
  <c r="O227" i="6"/>
  <c r="H48" i="3"/>
  <c r="H49" i="3" s="1"/>
  <c r="I131" i="14" s="1"/>
  <c r="D7" i="4"/>
  <c r="E7" i="4" s="1"/>
  <c r="D6" i="4"/>
  <c r="E6" i="4" s="1"/>
  <c r="I98" i="3"/>
  <c r="D100" i="3" s="1"/>
  <c r="H99" i="3" s="1"/>
  <c r="G7" i="3" s="1"/>
  <c r="B74" i="3"/>
  <c r="B10" i="16" s="1"/>
  <c r="F6" i="3"/>
  <c r="I184" i="3" s="1"/>
  <c r="I152" i="15"/>
  <c r="B110" i="15" s="1"/>
  <c r="B190" i="3" l="1"/>
  <c r="I241" i="15"/>
  <c r="B248" i="15" s="1"/>
  <c r="H247" i="15" s="1"/>
  <c r="J224" i="8"/>
  <c r="J221" i="8"/>
  <c r="J226" i="8"/>
  <c r="J222" i="8"/>
  <c r="J223" i="8"/>
  <c r="J225" i="8"/>
  <c r="D67" i="2"/>
  <c r="I154" i="3"/>
  <c r="I202" i="15"/>
  <c r="B205" i="15" s="1"/>
  <c r="H204" i="15" s="1"/>
  <c r="B149" i="3"/>
  <c r="I338" i="3"/>
  <c r="I190" i="15"/>
  <c r="B193" i="15" s="1"/>
  <c r="H192" i="15" s="1"/>
  <c r="B139" i="3"/>
  <c r="I181" i="15"/>
  <c r="B184" i="15" s="1"/>
  <c r="H183" i="15" s="1"/>
  <c r="B131" i="3"/>
  <c r="D5" i="4"/>
  <c r="E5" i="4" s="1"/>
  <c r="I154" i="15"/>
  <c r="D156" i="15" s="1"/>
  <c r="H155" i="15" s="1"/>
  <c r="H7" i="3"/>
  <c r="I24" i="15" s="1"/>
  <c r="B56" i="3"/>
  <c r="C192" i="5" s="1"/>
  <c r="H81" i="15"/>
  <c r="H79" i="15"/>
  <c r="H24" i="15"/>
  <c r="O89" i="8"/>
  <c r="O84" i="8"/>
  <c r="O87" i="8"/>
  <c r="O85" i="8"/>
  <c r="O86" i="8"/>
  <c r="O88" i="8"/>
  <c r="H189" i="3" l="1"/>
  <c r="G13" i="3" s="1"/>
  <c r="H30" i="15" s="1"/>
  <c r="H13" i="3"/>
  <c r="I30" i="15" s="1"/>
  <c r="G221" i="8"/>
  <c r="H50" i="3" s="1"/>
  <c r="I26" i="14" s="1"/>
  <c r="I220" i="14" s="1"/>
  <c r="Q84" i="8"/>
  <c r="G10" i="16" s="1"/>
  <c r="H130" i="3"/>
  <c r="H9" i="3"/>
  <c r="I26" i="15" s="1"/>
  <c r="I408" i="15"/>
  <c r="B415" i="15" s="1"/>
  <c r="Q37" i="13"/>
  <c r="O37" i="13" s="1"/>
  <c r="E10" i="16"/>
  <c r="B344" i="3"/>
  <c r="H11" i="3"/>
  <c r="I28" i="15" s="1"/>
  <c r="H148" i="3"/>
  <c r="G11" i="3" s="1"/>
  <c r="H10" i="3"/>
  <c r="I27" i="15" s="1"/>
  <c r="H138" i="3"/>
  <c r="G10" i="3" s="1"/>
  <c r="H27" i="15" s="1"/>
  <c r="I210" i="15"/>
  <c r="I155" i="3"/>
  <c r="I156" i="3"/>
  <c r="B88" i="15"/>
  <c r="H52" i="3" l="1"/>
  <c r="I161" i="3"/>
  <c r="I212" i="15"/>
  <c r="I341" i="3"/>
  <c r="O38" i="13"/>
  <c r="I342" i="3" s="1"/>
  <c r="I162" i="3"/>
  <c r="I213" i="15"/>
  <c r="G9" i="3"/>
  <c r="H26" i="15" s="1"/>
  <c r="H28" i="15"/>
  <c r="H84" i="15" l="1"/>
  <c r="D4" i="4"/>
  <c r="E4" i="4" s="1"/>
  <c r="D56" i="3"/>
  <c r="D344" i="3"/>
  <c r="I413" i="15"/>
  <c r="D415" i="15" s="1"/>
  <c r="H414" i="15" s="1"/>
  <c r="I219" i="15"/>
  <c r="H169" i="3"/>
  <c r="G169" i="3"/>
  <c r="I412" i="15"/>
  <c r="F10" i="16"/>
  <c r="I218" i="15"/>
  <c r="I163" i="3"/>
  <c r="E192" i="5" l="1"/>
  <c r="J192" i="5" s="1"/>
  <c r="H5" i="3"/>
  <c r="I22" i="15" s="1"/>
  <c r="H55" i="3"/>
  <c r="G5" i="3" s="1"/>
  <c r="H22" i="15" s="1"/>
  <c r="D88" i="15"/>
  <c r="H87" i="15" s="1"/>
  <c r="I7" i="4"/>
  <c r="L4" i="4" s="1"/>
  <c r="N4" i="4" s="1"/>
  <c r="I4" i="4"/>
  <c r="H226" i="15"/>
  <c r="G226" i="15"/>
  <c r="H168" i="3"/>
  <c r="G168" i="3"/>
  <c r="I220" i="15"/>
  <c r="H343" i="3"/>
  <c r="G22" i="3" s="1"/>
  <c r="H39" i="15" s="1"/>
  <c r="H22" i="3"/>
  <c r="L6" i="4" l="1"/>
  <c r="N6" i="4" s="1"/>
  <c r="L7" i="4"/>
  <c r="N7" i="4" s="1"/>
  <c r="J7" i="4"/>
  <c r="L5" i="4"/>
  <c r="N5" i="4" s="1"/>
  <c r="K4" i="4"/>
  <c r="M4" i="4" s="1"/>
  <c r="O4" i="4" s="1"/>
  <c r="K5" i="4"/>
  <c r="M5" i="4" s="1"/>
  <c r="K6" i="4"/>
  <c r="M6" i="4" s="1"/>
  <c r="K7" i="4"/>
  <c r="M7" i="4" s="1"/>
  <c r="J4" i="4"/>
  <c r="F5" i="4" s="1"/>
  <c r="B7" i="3" s="1"/>
  <c r="J5" i="3" s="1"/>
  <c r="H225" i="15"/>
  <c r="G225" i="15"/>
  <c r="H12" i="3"/>
  <c r="I29" i="15" s="1"/>
  <c r="G12" i="3"/>
  <c r="H29" i="15" s="1"/>
  <c r="I39" i="15"/>
  <c r="B22" i="3"/>
  <c r="O5" i="4" l="1"/>
  <c r="P5" i="4" s="1"/>
  <c r="O7" i="4"/>
  <c r="O6" i="4"/>
  <c r="K11" i="4"/>
  <c r="K10" i="4"/>
  <c r="O8" i="4" l="1"/>
  <c r="P7" i="4" s="1"/>
  <c r="P4" i="4"/>
  <c r="P6" i="4" l="1"/>
  <c r="P8" i="4" s="1"/>
  <c r="I6" i="4" s="1"/>
  <c r="I5" i="4"/>
  <c r="J5" i="4" s="1"/>
  <c r="J6" i="4" l="1"/>
  <c r="F6" i="4" s="1"/>
  <c r="B8" i="3" s="1"/>
  <c r="F7" i="4"/>
  <c r="B13" i="3" s="1"/>
  <c r="F4" i="4" l="1"/>
  <c r="B5" i="3" s="1"/>
</calcChain>
</file>

<file path=xl/comments1.xml><?xml version="1.0" encoding="utf-8"?>
<comments xmlns="http://schemas.openxmlformats.org/spreadsheetml/2006/main">
  <authors>
    <author>Davide</author>
    <author>Davide Cicchini</author>
  </authors>
  <commentList>
    <comment ref="H16" authorId="0" guid="{D01443EC-B03F-4532-A1A7-09D46421B71B}" shapeId="0">
      <text>
        <r>
          <rPr>
            <b/>
            <sz val="9"/>
            <color indexed="81"/>
            <rFont val="Tahoma"/>
            <family val="2"/>
          </rPr>
          <t>RADICSOL:</t>
        </r>
        <r>
          <rPr>
            <sz val="9"/>
            <color indexed="81"/>
            <rFont val="Tahoma"/>
            <family val="2"/>
          </rPr>
          <t xml:space="preserve">
Si consiglia di verificare tutte le combinazioni SLV a cui corrispondono rispettivamente:Tpmax; Mpmax; Nmin; Nmax; rispettando il seguente ordine. </t>
        </r>
      </text>
    </comment>
    <comment ref="H20" authorId="1" guid="{72C08FD8-1CC4-4746-ACDF-7AFFC7E80165}" shapeId="0">
      <text>
        <r>
          <rPr>
            <b/>
            <sz val="9"/>
            <color indexed="81"/>
            <rFont val="Tahoma"/>
            <charset val="1"/>
          </rPr>
          <t>Davide Cicchini:</t>
        </r>
        <r>
          <rPr>
            <sz val="9"/>
            <color indexed="81"/>
            <rFont val="Tahoma"/>
            <charset val="1"/>
          </rPr>
          <t xml:space="preserve">
Si consiglia di effettuare le verifiche con kmod per azioni istantanee </t>
        </r>
      </text>
    </comment>
  </commentList>
</comments>
</file>

<file path=xl/comments2.xml><?xml version="1.0" encoding="utf-8"?>
<comments xmlns="http://schemas.openxmlformats.org/spreadsheetml/2006/main">
  <authors>
    <author>Nicla</author>
    <author>DELL1</author>
  </authors>
  <commentList>
    <comment ref="I97" authorId="0" guid="{FBDE0102-0D88-4DB8-A62F-30A3A1E8D019}" shapeId="0">
      <text>
        <r>
          <rPr>
            <b/>
            <sz val="9"/>
            <color indexed="81"/>
            <rFont val="Tahoma"/>
            <family val="2"/>
          </rPr>
          <t>Davide Cicchini:</t>
        </r>
        <r>
          <rPr>
            <sz val="9"/>
            <color indexed="81"/>
            <rFont val="Tahoma"/>
            <family val="2"/>
          </rPr>
          <t xml:space="preserve">
Nel caso di barre filettate serrate da bulloni</t>
        </r>
      </text>
    </comment>
    <comment ref="I99" authorId="1" guid="{7758810F-4457-49D9-8004-897AE42BBF76}" shapeId="0">
      <text>
        <r>
          <rPr>
            <b/>
            <sz val="9"/>
            <color indexed="81"/>
            <rFont val="Tahoma"/>
            <family val="2"/>
          </rPr>
          <t>Davide Cicchini:</t>
        </r>
        <r>
          <rPr>
            <sz val="9"/>
            <color indexed="81"/>
            <rFont val="Tahoma"/>
            <family val="2"/>
          </rPr>
          <t xml:space="preserve">
Se si inserisce 0, la base netta viene calcolata sottraendo alla base del pilastro lo spessore degli spinotti; altrimenti nel caso di sezioni differenti da quella rettangolare si può inserire la reale dimensione resistente.</t>
        </r>
      </text>
    </comment>
    <comment ref="I100" authorId="0" guid="{E349FE0B-4A4F-4264-B361-5A789D91F1CF}" shapeId="0">
      <text>
        <r>
          <rPr>
            <b/>
            <sz val="9"/>
            <color indexed="81"/>
            <rFont val="Tahoma"/>
            <family val="2"/>
          </rPr>
          <t>Davide Cicchini:</t>
        </r>
        <r>
          <rPr>
            <sz val="9"/>
            <color indexed="81"/>
            <rFont val="Tahoma"/>
            <family val="2"/>
          </rPr>
          <t xml:space="preserve">
Nella direzione del taglio sollecitante</t>
        </r>
      </text>
    </comment>
  </commentList>
</comments>
</file>

<file path=xl/comments3.xml><?xml version="1.0" encoding="utf-8"?>
<comments xmlns="http://schemas.openxmlformats.org/spreadsheetml/2006/main">
  <authors>
    <author>DELL1</author>
  </authors>
  <commentList>
    <comment ref="F32" authorId="0" guid="{3BAA2FB8-AF68-49C4-86EC-F7AA1FFD67BC}" shapeId="0">
      <text>
        <r>
          <rPr>
            <b/>
            <sz val="9"/>
            <color indexed="81"/>
            <rFont val="Tahoma"/>
            <family val="2"/>
          </rPr>
          <t>Davide Cicchini:</t>
        </r>
        <r>
          <rPr>
            <sz val="9"/>
            <color indexed="81"/>
            <rFont val="Tahoma"/>
            <family val="2"/>
          </rPr>
          <t xml:space="preserve">
Per barre minore di 32 mm, il coefficiente è unitario</t>
        </r>
      </text>
    </comment>
  </commentList>
</comments>
</file>

<file path=xl/sharedStrings.xml><?xml version="1.0" encoding="utf-8"?>
<sst xmlns="http://schemas.openxmlformats.org/spreadsheetml/2006/main" count="2841" uniqueCount="993">
  <si>
    <t>C8/10</t>
  </si>
  <si>
    <t>Fe B450C</t>
  </si>
  <si>
    <t>C12/15</t>
  </si>
  <si>
    <t>Fe B44k</t>
  </si>
  <si>
    <t>C16/20</t>
  </si>
  <si>
    <t>C20/25</t>
  </si>
  <si>
    <t>C25/30</t>
  </si>
  <si>
    <t>C28/35</t>
  </si>
  <si>
    <t>C32/40</t>
  </si>
  <si>
    <t>C35/45</t>
  </si>
  <si>
    <t>C40/50</t>
  </si>
  <si>
    <t>C45/55</t>
  </si>
  <si>
    <t>Classe del calcestruzzo</t>
  </si>
  <si>
    <t>Tipo Acciaio</t>
  </si>
  <si>
    <t>Resistenza cubica caratteristica</t>
  </si>
  <si>
    <t>Resistenza cilindrica media</t>
  </si>
  <si>
    <t>Resistenza cilindrica caratteristica</t>
  </si>
  <si>
    <t>Resistenza cilindrica di calcolo</t>
  </si>
  <si>
    <t>Resistenza a trazione caratteristica</t>
  </si>
  <si>
    <t>Resistenza a trazione media</t>
  </si>
  <si>
    <t>Resistenza a trazione di calcolo</t>
  </si>
  <si>
    <t>CARATTERISTICHE CALCESTRUZZO</t>
  </si>
  <si>
    <t>Resistenza tangenziale di calcolo</t>
  </si>
  <si>
    <t xml:space="preserve">Modulo di Young </t>
  </si>
  <si>
    <r>
      <t>E</t>
    </r>
    <r>
      <rPr>
        <b/>
        <sz val="9"/>
        <color theme="1"/>
        <rFont val="Calibri"/>
        <family val="2"/>
        <scheme val="minor"/>
      </rPr>
      <t>c</t>
    </r>
  </si>
  <si>
    <t>Tensione di Rottura</t>
  </si>
  <si>
    <r>
      <t>f</t>
    </r>
    <r>
      <rPr>
        <b/>
        <sz val="8"/>
        <color theme="1"/>
        <rFont val="Calibri"/>
        <family val="2"/>
        <scheme val="minor"/>
      </rPr>
      <t>k</t>
    </r>
  </si>
  <si>
    <t>Tensione di snervamento</t>
  </si>
  <si>
    <t>Resistenza  di calcolo</t>
  </si>
  <si>
    <t>η</t>
  </si>
  <si>
    <t>γc</t>
  </si>
  <si>
    <t>Coefficiente</t>
  </si>
  <si>
    <t>Coefficiente sicurezza calcestruzzo</t>
  </si>
  <si>
    <t>Coefficiente sicurezza acciaio</t>
  </si>
  <si>
    <t>γs</t>
  </si>
  <si>
    <t>Lunghezza di ancoraggio della barra</t>
  </si>
  <si>
    <r>
      <t>L</t>
    </r>
    <r>
      <rPr>
        <b/>
        <sz val="8"/>
        <color theme="1"/>
        <rFont val="Calibri"/>
        <family val="2"/>
        <scheme val="minor"/>
      </rPr>
      <t>b</t>
    </r>
  </si>
  <si>
    <r>
      <t>f</t>
    </r>
    <r>
      <rPr>
        <b/>
        <sz val="9"/>
        <color theme="1"/>
        <rFont val="Calibri"/>
        <family val="2"/>
        <scheme val="minor"/>
      </rPr>
      <t>bd</t>
    </r>
  </si>
  <si>
    <r>
      <t>f</t>
    </r>
    <r>
      <rPr>
        <b/>
        <sz val="8"/>
        <color theme="1"/>
        <rFont val="Calibri"/>
        <family val="2"/>
        <scheme val="minor"/>
      </rPr>
      <t>yk</t>
    </r>
  </si>
  <si>
    <r>
      <t>f</t>
    </r>
    <r>
      <rPr>
        <b/>
        <sz val="8"/>
        <color theme="1"/>
        <rFont val="Calibri"/>
        <family val="2"/>
        <scheme val="minor"/>
      </rPr>
      <t>yd</t>
    </r>
  </si>
  <si>
    <r>
      <t>R</t>
    </r>
    <r>
      <rPr>
        <b/>
        <sz val="8"/>
        <color theme="1"/>
        <rFont val="Calibri"/>
        <family val="2"/>
        <scheme val="minor"/>
      </rPr>
      <t>ck</t>
    </r>
  </si>
  <si>
    <r>
      <t>f</t>
    </r>
    <r>
      <rPr>
        <b/>
        <sz val="8"/>
        <color theme="1"/>
        <rFont val="Calibri"/>
        <family val="2"/>
        <scheme val="minor"/>
      </rPr>
      <t>cm</t>
    </r>
  </si>
  <si>
    <r>
      <t>f</t>
    </r>
    <r>
      <rPr>
        <b/>
        <sz val="8"/>
        <color theme="1"/>
        <rFont val="Calibri"/>
        <family val="2"/>
        <scheme val="minor"/>
      </rPr>
      <t>ck</t>
    </r>
  </si>
  <si>
    <r>
      <t>f</t>
    </r>
    <r>
      <rPr>
        <b/>
        <sz val="8"/>
        <color theme="1"/>
        <rFont val="Calibri"/>
        <family val="2"/>
        <scheme val="minor"/>
      </rPr>
      <t>cd</t>
    </r>
  </si>
  <si>
    <r>
      <t>f</t>
    </r>
    <r>
      <rPr>
        <b/>
        <sz val="8"/>
        <color theme="1"/>
        <rFont val="Calibri"/>
        <family val="2"/>
        <scheme val="minor"/>
      </rPr>
      <t>ctm</t>
    </r>
  </si>
  <si>
    <r>
      <t>f</t>
    </r>
    <r>
      <rPr>
        <b/>
        <sz val="8"/>
        <color theme="1"/>
        <rFont val="Calibri"/>
        <family val="2"/>
        <scheme val="minor"/>
      </rPr>
      <t>ctk</t>
    </r>
  </si>
  <si>
    <r>
      <t>f</t>
    </r>
    <r>
      <rPr>
        <b/>
        <sz val="8"/>
        <color theme="1"/>
        <rFont val="Calibri"/>
        <family val="2"/>
        <scheme val="minor"/>
      </rPr>
      <t>ctd</t>
    </r>
  </si>
  <si>
    <t>www.davidecicchini.it</t>
  </si>
  <si>
    <t>VERIFICA CNR 10025/84 (Rasmussen)</t>
  </si>
  <si>
    <t>diametro spinotto</t>
  </si>
  <si>
    <t>db</t>
  </si>
  <si>
    <t>TEORIA DI  TASSIOS-VINTZELEOU</t>
  </si>
  <si>
    <t>a</t>
  </si>
  <si>
    <t>b</t>
  </si>
  <si>
    <t>c</t>
  </si>
  <si>
    <t xml:space="preserve">eccentricità </t>
  </si>
  <si>
    <t>e</t>
  </si>
  <si>
    <t>tens. Snerv. Spinotto</t>
  </si>
  <si>
    <t>fy</t>
  </si>
  <si>
    <t>σs</t>
  </si>
  <si>
    <t>tens. Precarico barra</t>
  </si>
  <si>
    <t>bct</t>
  </si>
  <si>
    <t>base netta cls</t>
  </si>
  <si>
    <t>staffe</t>
  </si>
  <si>
    <t>Tipo Acciaio, armatura del pilastro</t>
  </si>
  <si>
    <t>Diametro dello spinotto</t>
  </si>
  <si>
    <t>Tensione precarico spinotto</t>
  </si>
  <si>
    <t>CARATTERISTIHCE ACCIAIO SPINOTTO</t>
  </si>
  <si>
    <t xml:space="preserve">LUNGHEZZA DI ANCORAGGIO: SPINOTTO </t>
  </si>
  <si>
    <t>cls</t>
  </si>
  <si>
    <t>CNR</t>
  </si>
  <si>
    <t>TAS CICL</t>
  </si>
  <si>
    <t>TAS e=10</t>
  </si>
  <si>
    <t>TAS e=50</t>
  </si>
  <si>
    <t>TAS e=0</t>
  </si>
  <si>
    <t>copriferro spinotto</t>
  </si>
  <si>
    <t>per singolo spinotto</t>
  </si>
  <si>
    <r>
      <t xml:space="preserve">TAS </t>
    </r>
    <r>
      <rPr>
        <b/>
        <sz val="11"/>
        <color theme="1"/>
        <rFont val="Calibri"/>
        <family val="2"/>
      </rPr>
      <t>σs</t>
    </r>
  </si>
  <si>
    <t>A</t>
  </si>
  <si>
    <t>Ares</t>
  </si>
  <si>
    <t>Drid</t>
  </si>
  <si>
    <t>min valori escluso ciclica e splitting</t>
  </si>
  <si>
    <t>min valori totali</t>
  </si>
  <si>
    <t>per tutti</t>
  </si>
  <si>
    <t>si</t>
  </si>
  <si>
    <t>no</t>
  </si>
  <si>
    <t>Tipo spinotto</t>
  </si>
  <si>
    <t>db, reale</t>
  </si>
  <si>
    <t>Barra filettata</t>
  </si>
  <si>
    <t>Ferro da calcestruzzo armato</t>
  </si>
  <si>
    <t>Diametro di calcolo della barra</t>
  </si>
  <si>
    <r>
      <t>V</t>
    </r>
    <r>
      <rPr>
        <b/>
        <sz val="8"/>
        <color theme="1"/>
        <rFont val="Calibri"/>
        <family val="2"/>
        <scheme val="minor"/>
      </rPr>
      <t>rd</t>
    </r>
  </si>
  <si>
    <t>Vale se e &lt;</t>
  </si>
  <si>
    <t>Collasso per azioni cicliche</t>
  </si>
  <si>
    <t>Bottom Splitting</t>
  </si>
  <si>
    <t>Side Splitting</t>
  </si>
  <si>
    <t>ns</t>
  </si>
  <si>
    <r>
      <t>d</t>
    </r>
    <r>
      <rPr>
        <b/>
        <sz val="9"/>
        <color theme="1"/>
        <rFont val="Calibri"/>
        <family val="2"/>
        <scheme val="minor"/>
      </rPr>
      <t>b</t>
    </r>
  </si>
  <si>
    <r>
      <t>b</t>
    </r>
    <r>
      <rPr>
        <b/>
        <sz val="8"/>
        <color theme="1"/>
        <rFont val="Calibri"/>
        <family val="2"/>
        <scheme val="minor"/>
      </rPr>
      <t>ct</t>
    </r>
  </si>
  <si>
    <t>s</t>
  </si>
  <si>
    <r>
      <t>V</t>
    </r>
    <r>
      <rPr>
        <b/>
        <sz val="8"/>
        <color theme="1"/>
        <rFont val="Calibri"/>
        <family val="2"/>
        <scheme val="minor"/>
      </rPr>
      <t>ed</t>
    </r>
  </si>
  <si>
    <r>
      <t>d</t>
    </r>
    <r>
      <rPr>
        <b/>
        <sz val="9"/>
        <color theme="1"/>
        <rFont val="Calibri"/>
        <family val="2"/>
        <scheme val="minor"/>
      </rPr>
      <t>s</t>
    </r>
  </si>
  <si>
    <t>bs</t>
  </si>
  <si>
    <r>
      <t>V</t>
    </r>
    <r>
      <rPr>
        <b/>
        <sz val="9"/>
        <color theme="1"/>
        <rFont val="Calibri"/>
        <family val="2"/>
        <scheme val="minor"/>
      </rPr>
      <t>rd</t>
    </r>
    <r>
      <rPr>
        <b/>
        <sz val="11"/>
        <color theme="1"/>
        <rFont val="Calibri"/>
        <family val="2"/>
        <scheme val="minor"/>
      </rPr>
      <t xml:space="preserve"> del singolo spinotto</t>
    </r>
  </si>
  <si>
    <r>
      <t>V</t>
    </r>
    <r>
      <rPr>
        <b/>
        <sz val="9"/>
        <color theme="1"/>
        <rFont val="Calibri"/>
        <family val="2"/>
        <scheme val="minor"/>
      </rPr>
      <t>rd</t>
    </r>
    <r>
      <rPr>
        <b/>
        <sz val="11"/>
        <color theme="1"/>
        <rFont val="Calibri"/>
        <family val="2"/>
        <scheme val="minor"/>
      </rPr>
      <t xml:space="preserve"> della connessione</t>
    </r>
  </si>
  <si>
    <r>
      <t>V</t>
    </r>
    <r>
      <rPr>
        <b/>
        <sz val="11"/>
        <color theme="1"/>
        <rFont val="Calibri"/>
        <family val="2"/>
        <scheme val="minor"/>
      </rPr>
      <t>ed</t>
    </r>
    <r>
      <rPr>
        <b/>
        <sz val="14"/>
        <color theme="1"/>
        <rFont val="Calibri"/>
        <family val="2"/>
        <scheme val="minor"/>
      </rPr>
      <t xml:space="preserve"> </t>
    </r>
    <r>
      <rPr>
        <b/>
        <sz val="14"/>
        <color theme="1"/>
        <rFont val="Calibri"/>
        <family val="2"/>
      </rPr>
      <t>≤ V</t>
    </r>
    <r>
      <rPr>
        <b/>
        <sz val="11"/>
        <color theme="1"/>
        <rFont val="Calibri"/>
        <family val="2"/>
      </rPr>
      <t xml:space="preserve">rd </t>
    </r>
  </si>
  <si>
    <t>≤</t>
  </si>
  <si>
    <t xml:space="preserve">Collasso di tipo duttile per snervamento della barra e contemporaneo collasso del calcestruzzo, quando la barra agisce contro il nucleo di calcestruzzo </t>
  </si>
  <si>
    <r>
      <t xml:space="preserve">Collasso di tipo duttile per snervamento della barra e contemporaneo collasso del calcestruzzo, quando la barra è soggetta alla tensione di trazione </t>
    </r>
    <r>
      <rPr>
        <sz val="11"/>
        <color theme="1"/>
        <rFont val="Calibri"/>
        <family val="2"/>
      </rPr>
      <t>σs agisce contro il nucleo</t>
    </r>
  </si>
  <si>
    <t>Collasso di tipo duttile per snervamento della barra e contemporaneo collasso del calcestruzzo, quando la barra agisce contro il nucleo di calcestruzzo e il carico è eccentrico</t>
  </si>
  <si>
    <t>Tensione caratteristica di snervamento dello spinotto</t>
  </si>
  <si>
    <r>
      <rPr>
        <b/>
        <sz val="14"/>
        <color theme="1"/>
        <rFont val="Calibri"/>
        <family val="2"/>
        <scheme val="minor"/>
      </rPr>
      <t>σ</t>
    </r>
    <r>
      <rPr>
        <b/>
        <sz val="11"/>
        <color theme="1"/>
        <rFont val="Calibri"/>
        <family val="2"/>
        <scheme val="minor"/>
      </rPr>
      <t>s</t>
    </r>
  </si>
  <si>
    <t>VERIFICA SPINOTTO  (Valori riferiti al singolo spinotto)</t>
  </si>
  <si>
    <t>Spessore del cuscinetto in neoprene</t>
  </si>
  <si>
    <t>VERIFICA DELLA CONNESSIONE</t>
  </si>
  <si>
    <t>SCHEMA DELLA CONNESSIONE</t>
  </si>
  <si>
    <t>Classe di resistenza del calcestruzzo</t>
  </si>
  <si>
    <t>Numero di braccia delle staffe del pilastro nella direzione del taglio sollecitante</t>
  </si>
  <si>
    <t>Base netta del pilastro nella direzione del taglio sollecitante</t>
  </si>
  <si>
    <t>Distanza dello spinotto dal bordo della sezione nella direzione del taglio sollecitante</t>
  </si>
  <si>
    <t>TIPO DI CORDOLO</t>
  </si>
  <si>
    <t>RADICSOL 200</t>
  </si>
  <si>
    <t>RADICSOL 250</t>
  </si>
  <si>
    <t>RADICSOL 300</t>
  </si>
  <si>
    <t>RADICSOL 400</t>
  </si>
  <si>
    <t>B</t>
  </si>
  <si>
    <t>H</t>
  </si>
  <si>
    <t>B1</t>
  </si>
  <si>
    <t>B2</t>
  </si>
  <si>
    <t>L</t>
  </si>
  <si>
    <t>Lunghezza della parete</t>
  </si>
  <si>
    <t>Tipo di cordolo</t>
  </si>
  <si>
    <t>Passo delle staffe (se presenti)</t>
  </si>
  <si>
    <t>Altezza della parete</t>
  </si>
  <si>
    <t>C30/37</t>
  </si>
  <si>
    <t>DATI DI PROGETTO</t>
  </si>
  <si>
    <t>Acciaio</t>
  </si>
  <si>
    <t>C 4.8</t>
  </si>
  <si>
    <t>fyk</t>
  </si>
  <si>
    <t>ftk</t>
  </si>
  <si>
    <t>C 5.8</t>
  </si>
  <si>
    <t>C 6.8</t>
  </si>
  <si>
    <t>C 8.8 d&gt;16mm</t>
  </si>
  <si>
    <t>Tensione di rottura dello spinotto</t>
  </si>
  <si>
    <t>fyt</t>
  </si>
  <si>
    <t>Fe B450c</t>
  </si>
  <si>
    <t>Caratteristiche resistenti bulloni</t>
  </si>
  <si>
    <t>Classe</t>
  </si>
  <si>
    <r>
      <t>f</t>
    </r>
    <r>
      <rPr>
        <vertAlign val="subscript"/>
        <sz val="10"/>
        <color indexed="8"/>
        <rFont val="Arial"/>
        <family val="2"/>
      </rPr>
      <t>yb</t>
    </r>
    <r>
      <rPr>
        <sz val="11"/>
        <color theme="1"/>
        <rFont val="Calibri"/>
        <family val="2"/>
        <scheme val="minor"/>
      </rPr>
      <t xml:space="preserve"> (N/mm</t>
    </r>
    <r>
      <rPr>
        <vertAlign val="superscript"/>
        <sz val="10"/>
        <color indexed="8"/>
        <rFont val="Arial"/>
        <family val="2"/>
      </rPr>
      <t>2</t>
    </r>
    <r>
      <rPr>
        <sz val="11"/>
        <color theme="1"/>
        <rFont val="Calibri"/>
        <family val="2"/>
        <scheme val="minor"/>
      </rPr>
      <t>)</t>
    </r>
  </si>
  <si>
    <r>
      <t>f</t>
    </r>
    <r>
      <rPr>
        <vertAlign val="subscript"/>
        <sz val="10"/>
        <color indexed="8"/>
        <rFont val="Arial"/>
        <family val="2"/>
      </rPr>
      <t>tb</t>
    </r>
    <r>
      <rPr>
        <sz val="11"/>
        <color theme="1"/>
        <rFont val="Calibri"/>
        <family val="2"/>
        <scheme val="minor"/>
      </rPr>
      <t xml:space="preserve"> (N/mm</t>
    </r>
    <r>
      <rPr>
        <vertAlign val="superscript"/>
        <sz val="10"/>
        <color indexed="8"/>
        <rFont val="Arial"/>
        <family val="2"/>
      </rPr>
      <t>2</t>
    </r>
    <r>
      <rPr>
        <sz val="11"/>
        <color theme="1"/>
        <rFont val="Calibri"/>
        <family val="2"/>
        <scheme val="minor"/>
      </rPr>
      <t>)</t>
    </r>
  </si>
  <si>
    <t>Caratteristiche geometriche bulloni</t>
  </si>
  <si>
    <t>d (mm)</t>
  </si>
  <si>
    <r>
      <t>A</t>
    </r>
    <r>
      <rPr>
        <vertAlign val="subscript"/>
        <sz val="10"/>
        <color indexed="8"/>
        <rFont val="Arial"/>
        <family val="2"/>
      </rPr>
      <t>n</t>
    </r>
    <r>
      <rPr>
        <sz val="11"/>
        <color theme="1"/>
        <rFont val="Calibri"/>
        <family val="2"/>
        <scheme val="minor"/>
      </rPr>
      <t xml:space="preserve"> (mm</t>
    </r>
    <r>
      <rPr>
        <vertAlign val="superscript"/>
        <sz val="10"/>
        <color indexed="8"/>
        <rFont val="Arial"/>
        <family val="2"/>
      </rPr>
      <t>2</t>
    </r>
    <r>
      <rPr>
        <sz val="11"/>
        <color theme="1"/>
        <rFont val="Calibri"/>
        <family val="2"/>
        <scheme val="minor"/>
      </rPr>
      <t>)</t>
    </r>
  </si>
  <si>
    <r>
      <t>A</t>
    </r>
    <r>
      <rPr>
        <vertAlign val="subscript"/>
        <sz val="10"/>
        <color indexed="8"/>
        <rFont val="Arial"/>
        <family val="2"/>
      </rPr>
      <t>res</t>
    </r>
    <r>
      <rPr>
        <sz val="11"/>
        <color theme="1"/>
        <rFont val="Calibri"/>
        <family val="2"/>
        <scheme val="minor"/>
      </rPr>
      <t xml:space="preserve"> (mm</t>
    </r>
    <r>
      <rPr>
        <vertAlign val="superscript"/>
        <sz val="10"/>
        <color indexed="8"/>
        <rFont val="Arial"/>
        <family val="2"/>
      </rPr>
      <t>2</t>
    </r>
    <r>
      <rPr>
        <sz val="11"/>
        <color theme="1"/>
        <rFont val="Calibri"/>
        <family val="2"/>
        <scheme val="minor"/>
      </rPr>
      <t>)</t>
    </r>
  </si>
  <si>
    <r>
      <t>d</t>
    </r>
    <r>
      <rPr>
        <vertAlign val="subscript"/>
        <sz val="10"/>
        <color indexed="8"/>
        <rFont val="Arial"/>
        <family val="2"/>
      </rPr>
      <t>res</t>
    </r>
    <r>
      <rPr>
        <sz val="11"/>
        <color theme="1"/>
        <rFont val="Calibri"/>
        <family val="2"/>
        <scheme val="minor"/>
      </rPr>
      <t xml:space="preserve"> (mm</t>
    </r>
    <r>
      <rPr>
        <sz val="11"/>
        <color theme="1"/>
        <rFont val="Calibri"/>
        <family val="2"/>
        <scheme val="minor"/>
      </rPr>
      <t>)</t>
    </r>
  </si>
  <si>
    <t>rapp</t>
  </si>
  <si>
    <t>Tipo di acciaio dello spinotto</t>
  </si>
  <si>
    <t>Numero di spinotti per dente</t>
  </si>
  <si>
    <t>Dimensione del dente nella direzione del taglio sollecitante</t>
  </si>
  <si>
    <t>Parete</t>
  </si>
  <si>
    <t>Cordolo</t>
  </si>
  <si>
    <t>→</t>
  </si>
  <si>
    <t>B11</t>
  </si>
  <si>
    <t>2000mm</t>
  </si>
  <si>
    <t>Sezione longitudinale:</t>
  </si>
  <si>
    <t>Sezione trasversale:</t>
  </si>
  <si>
    <t>Numero parziale cordoli per parete:</t>
  </si>
  <si>
    <t>PESO</t>
  </si>
  <si>
    <t>Peso del cassero:</t>
  </si>
  <si>
    <t>PLATEA / FONDAZIONE</t>
  </si>
  <si>
    <t>Azione tagliante</t>
  </si>
  <si>
    <t>PARETE</t>
  </si>
  <si>
    <t>Sezione qualitativa</t>
  </si>
  <si>
    <t>CARATTERSTICHE MECCANICHE DEI MATERIALI STRUTTURALI</t>
  </si>
  <si>
    <t xml:space="preserve">Max taglio sollecitante sulla parete </t>
  </si>
  <si>
    <t xml:space="preserve">dente </t>
  </si>
  <si>
    <t>pass. Canaliz.</t>
  </si>
  <si>
    <t>Calcestruzzo</t>
  </si>
  <si>
    <t>Spinotto</t>
  </si>
  <si>
    <t>Tensione di rottura</t>
  </si>
  <si>
    <t>Tipo di spinotto:</t>
  </si>
  <si>
    <t>Tipo di acciaio:</t>
  </si>
  <si>
    <t>CLASSE 4.6</t>
  </si>
  <si>
    <t>CLASSE 5.6</t>
  </si>
  <si>
    <r>
      <t xml:space="preserve">CLASSE 8.8 </t>
    </r>
    <r>
      <rPr>
        <sz val="11"/>
        <color theme="1"/>
        <rFont val="Calibri"/>
        <family val="2"/>
      </rPr>
      <t/>
    </r>
  </si>
  <si>
    <t>CLASSE 9.8</t>
  </si>
  <si>
    <t>CLASSE 10.9</t>
  </si>
  <si>
    <t>CLASSE 12.9</t>
  </si>
  <si>
    <t>Area di calcolo della barra</t>
  </si>
  <si>
    <r>
      <t>A</t>
    </r>
    <r>
      <rPr>
        <b/>
        <vertAlign val="subscript"/>
        <sz val="11"/>
        <color theme="1"/>
        <rFont val="Calibri"/>
        <family val="2"/>
        <scheme val="minor"/>
      </rPr>
      <t>res</t>
    </r>
  </si>
  <si>
    <r>
      <t>d</t>
    </r>
    <r>
      <rPr>
        <b/>
        <vertAlign val="subscript"/>
        <sz val="11"/>
        <color theme="1"/>
        <rFont val="Calibri"/>
        <family val="2"/>
        <scheme val="minor"/>
      </rPr>
      <t>res</t>
    </r>
  </si>
  <si>
    <t>Armatura longitudinale</t>
  </si>
  <si>
    <t>trascura l'armatura longitudinale?</t>
  </si>
  <si>
    <r>
      <t>f</t>
    </r>
    <r>
      <rPr>
        <b/>
        <sz val="8"/>
        <color theme="1"/>
        <rFont val="Calibri"/>
        <family val="2"/>
        <scheme val="minor"/>
      </rPr>
      <t>t</t>
    </r>
  </si>
  <si>
    <t>Coefficiente riduttivo per barre di grande diametro (&gt;32mm)</t>
  </si>
  <si>
    <t>VERIFICHE STRUTTURALI</t>
  </si>
  <si>
    <t>I CONNETTORI A TAGLIO sono calcolati nella sezione elementare del cordolo (dente) in base alle sollecitazioni di progetto dell’edificio, eseguendo una verifica locale a taglio nella quale la resistenza tagliante dell'unione "connettore-cordolo" deve essere maggiore dell’azione di taglio derivante dall'analisi: Rd &gt; Fd.</t>
  </si>
  <si>
    <t>Di seguito si riportano tutti i meccanismi di rottura analizzati</t>
  </si>
  <si>
    <t>La risultante delle tensioni di compressione sul calcestruzzo (FCC), che si manifestano per una lunghezza dello spinotto pari a circa (2.5d), dove “d” rappresenta il diametro dello spinotto, è responsabile della rottura per spalling del calcestruzzo.</t>
  </si>
  <si>
    <t>Vista dal basso</t>
  </si>
  <si>
    <t>Schema adottato per la ripartizione delle azioni taglianti nel cordolo: "approccio plastico"</t>
  </si>
  <si>
    <t>Per il calcolo dei connettori nel calcestruzzo in assenza di armatura lenta, bisogna tenere in considerazione che uno spinotto annegato nel calcestruzzo si comporta come una palo in suolo elastico soggetto ad azione trasversale, in relazione alla teoria di Vintzeleou e Tassios, 1985 e Rasmussen. Per tale motivo una forza di taglio R agente sullo spinotto genera un andamento delle tensioni nel calcestruzzo come quello mostrato in figura</t>
  </si>
  <si>
    <t>approccio 1</t>
  </si>
  <si>
    <t>Bottom splitting</t>
  </si>
  <si>
    <t>Side splitting</t>
  </si>
  <si>
    <t>Aliquota Resistenza da cls</t>
  </si>
  <si>
    <t>Aliquota Resistenza da armatura</t>
  </si>
  <si>
    <t>Il coef. "c" si pone uguale a 1,2</t>
  </si>
  <si>
    <t>SOLLECITAZIONE SUL SINGOLO SPINOTTO</t>
  </si>
  <si>
    <t>approccio 3</t>
  </si>
  <si>
    <t xml:space="preserve">Collasso di tipo fragile, quando la barra agisce contro il copriferro: bottom splitting </t>
  </si>
  <si>
    <t xml:space="preserve">Collasso di tipo fragile, quando la barra agisce contro il copriferro: side splitting </t>
  </si>
  <si>
    <t>Tipo di collasso:</t>
  </si>
  <si>
    <t>Numero complessivo degli spinotti</t>
  </si>
  <si>
    <t>Taglio sollecitante su ogni spinotto (ripartizione plastica)</t>
  </si>
  <si>
    <r>
      <t>V</t>
    </r>
    <r>
      <rPr>
        <b/>
        <sz val="9"/>
        <color theme="1"/>
        <rFont val="Calibri"/>
        <family val="2"/>
        <scheme val="minor"/>
      </rPr>
      <t>rd</t>
    </r>
    <r>
      <rPr>
        <b/>
        <sz val="11"/>
        <color theme="1"/>
        <rFont val="Calibri"/>
        <family val="2"/>
        <scheme val="minor"/>
      </rPr>
      <t xml:space="preserve"> della connessione (Vrd singolo spinotto per numero tot spinotti)</t>
    </r>
  </si>
  <si>
    <t>Volume di riempimento in cls</t>
  </si>
  <si>
    <t>vol cls</t>
  </si>
  <si>
    <r>
      <t>V</t>
    </r>
    <r>
      <rPr>
        <b/>
        <sz val="9"/>
        <color theme="1"/>
        <rFont val="Calibri"/>
        <family val="2"/>
        <scheme val="minor"/>
      </rPr>
      <t>ed</t>
    </r>
    <r>
      <rPr>
        <b/>
        <sz val="11"/>
        <color theme="1"/>
        <rFont val="Calibri"/>
        <family val="2"/>
        <scheme val="minor"/>
      </rPr>
      <t xml:space="preserve"> Max taglio sollecitante sulla parete </t>
    </r>
  </si>
  <si>
    <t>PARTICOLARI COSTRUTTIVI</t>
  </si>
  <si>
    <t>www.radicsol.it</t>
  </si>
  <si>
    <t>Collasso di tipo duttile per snervamento della barra e contemporaneo collasso del calcestruzzo; quando la barra agisce contro il nucleo di calcestruzzo (Vale se l'eccentricità è minore di 0.5 db) Nella seguente analisi l'eccentricità è pari a 0, in quanto il cordolo è direttamente a contatto con la parete.</t>
  </si>
  <si>
    <t>CARATTERISTICHE GEOMETRICHE</t>
  </si>
  <si>
    <t>80mm</t>
  </si>
  <si>
    <t>50mm</t>
  </si>
  <si>
    <t>60mm</t>
  </si>
  <si>
    <t>130mm</t>
  </si>
  <si>
    <t>CORPO CASSERO:Polistirene Espanso Sinterizzato CS200 - ʎd = 0,033 W/(mK)                            UNI EN 13163 – 2017</t>
  </si>
  <si>
    <t>Leca CLS 1400</t>
  </si>
  <si>
    <t>Leca CentroStorico</t>
  </si>
  <si>
    <t>Leca CLS 1600</t>
  </si>
  <si>
    <t>Leca CLS 1800</t>
  </si>
  <si>
    <t>RADICSOL 140</t>
  </si>
  <si>
    <t>RADICSOL 170</t>
  </si>
  <si>
    <t>RADICSOL 275</t>
  </si>
  <si>
    <t>RADICSOL 350</t>
  </si>
  <si>
    <t>RADICSOL 225</t>
  </si>
  <si>
    <t>Tipo di acciaio dell'armatura a sollevamento</t>
  </si>
  <si>
    <r>
      <rPr>
        <sz val="11"/>
        <color theme="1"/>
        <rFont val="Calibri"/>
        <family val="2"/>
      </rPr>
      <t>Σ</t>
    </r>
    <r>
      <rPr>
        <sz val="9.9"/>
        <color theme="1"/>
        <rFont val="Calibri"/>
        <family val="2"/>
      </rPr>
      <t>M</t>
    </r>
  </si>
  <si>
    <t>MF6</t>
  </si>
  <si>
    <t>MF5</t>
  </si>
  <si>
    <t>MF4</t>
  </si>
  <si>
    <t>MF3</t>
  </si>
  <si>
    <t>MF2</t>
  </si>
  <si>
    <t>MF1</t>
  </si>
  <si>
    <t>MC</t>
  </si>
  <si>
    <t>ΣF</t>
  </si>
  <si>
    <t>F6</t>
  </si>
  <si>
    <t>F5</t>
  </si>
  <si>
    <t>F4</t>
  </si>
  <si>
    <t>F3</t>
  </si>
  <si>
    <t>F2</t>
  </si>
  <si>
    <t>F1</t>
  </si>
  <si>
    <t>C</t>
  </si>
  <si>
    <r>
      <t>ε</t>
    </r>
    <r>
      <rPr>
        <b/>
        <sz val="8"/>
        <color theme="1"/>
        <rFont val="Calibri"/>
        <family val="2"/>
      </rPr>
      <t>c'</t>
    </r>
  </si>
  <si>
    <r>
      <t>ε</t>
    </r>
    <r>
      <rPr>
        <b/>
        <sz val="9"/>
        <color theme="1"/>
        <rFont val="Calibri"/>
        <family val="2"/>
      </rPr>
      <t>s6</t>
    </r>
  </si>
  <si>
    <r>
      <t>ε</t>
    </r>
    <r>
      <rPr>
        <b/>
        <sz val="9"/>
        <color theme="1"/>
        <rFont val="Calibri"/>
        <family val="2"/>
      </rPr>
      <t>s5</t>
    </r>
  </si>
  <si>
    <r>
      <t>ε</t>
    </r>
    <r>
      <rPr>
        <b/>
        <sz val="9"/>
        <color theme="1"/>
        <rFont val="Calibri"/>
        <family val="2"/>
      </rPr>
      <t>s4</t>
    </r>
  </si>
  <si>
    <r>
      <t>ε</t>
    </r>
    <r>
      <rPr>
        <b/>
        <sz val="9"/>
        <color theme="1"/>
        <rFont val="Calibri"/>
        <family val="2"/>
      </rPr>
      <t>s3</t>
    </r>
  </si>
  <si>
    <r>
      <t>ε</t>
    </r>
    <r>
      <rPr>
        <b/>
        <sz val="9"/>
        <color theme="1"/>
        <rFont val="Calibri"/>
        <family val="2"/>
      </rPr>
      <t>s2</t>
    </r>
  </si>
  <si>
    <r>
      <t>ε</t>
    </r>
    <r>
      <rPr>
        <b/>
        <sz val="9"/>
        <color theme="1"/>
        <rFont val="Calibri"/>
        <family val="2"/>
      </rPr>
      <t>s1</t>
    </r>
  </si>
  <si>
    <t>x</t>
  </si>
  <si>
    <t>STEP</t>
  </si>
  <si>
    <t>trappola</t>
  </si>
  <si>
    <t>N</t>
  </si>
  <si>
    <t>mm</t>
  </si>
  <si>
    <t>target</t>
  </si>
  <si>
    <t>Med &lt; Mrd</t>
  </si>
  <si>
    <t>Mrd</t>
  </si>
  <si>
    <t>Calcolo momento resistente</t>
  </si>
  <si>
    <t>T6→</t>
  </si>
  <si>
    <t>A6</t>
  </si>
  <si>
    <t>POS6</t>
  </si>
  <si>
    <t>T5→</t>
  </si>
  <si>
    <t>A5</t>
  </si>
  <si>
    <t>POS5</t>
  </si>
  <si>
    <t>T4→</t>
  </si>
  <si>
    <t>A4</t>
  </si>
  <si>
    <t>POS4</t>
  </si>
  <si>
    <t>Med</t>
  </si>
  <si>
    <t>H/2</t>
  </si>
  <si>
    <t>Ned</t>
  </si>
  <si>
    <t>G</t>
  </si>
  <si>
    <t>←C3</t>
  </si>
  <si>
    <t>A3</t>
  </si>
  <si>
    <t xml:space="preserve">POS3 </t>
  </si>
  <si>
    <t>←C2</t>
  </si>
  <si>
    <t>A2</t>
  </si>
  <si>
    <t>POS2</t>
  </si>
  <si>
    <t>←Cu</t>
  </si>
  <si>
    <t>←C1</t>
  </si>
  <si>
    <t>A1</t>
  </si>
  <si>
    <t>POS1</t>
  </si>
  <si>
    <t>fcd</t>
  </si>
  <si>
    <t>distanza dal bordo superiore</t>
  </si>
  <si>
    <r>
      <t>f</t>
    </r>
    <r>
      <rPr>
        <b/>
        <sz val="8"/>
        <color theme="1"/>
        <rFont val="Calibri"/>
        <family val="2"/>
        <scheme val="minor"/>
      </rPr>
      <t>y,d</t>
    </r>
  </si>
  <si>
    <t>d6</t>
  </si>
  <si>
    <r>
      <t>α</t>
    </r>
    <r>
      <rPr>
        <b/>
        <sz val="9"/>
        <color theme="1"/>
        <rFont val="Calibri"/>
        <family val="2"/>
      </rPr>
      <t>cc</t>
    </r>
  </si>
  <si>
    <t>d5</t>
  </si>
  <si>
    <t>β2</t>
  </si>
  <si>
    <t>d4</t>
  </si>
  <si>
    <r>
      <t>β</t>
    </r>
    <r>
      <rPr>
        <b/>
        <sz val="9.9"/>
        <color theme="1"/>
        <rFont val="Calibri"/>
        <family val="2"/>
      </rPr>
      <t>1</t>
    </r>
  </si>
  <si>
    <t>d3</t>
  </si>
  <si>
    <t>d2</t>
  </si>
  <si>
    <r>
      <t>ε</t>
    </r>
    <r>
      <rPr>
        <b/>
        <sz val="9"/>
        <color theme="1"/>
        <rFont val="Calibri"/>
        <family val="2"/>
      </rPr>
      <t>c</t>
    </r>
  </si>
  <si>
    <t>Deformazione a rottura per il calcestruzzo</t>
  </si>
  <si>
    <t>d1</t>
  </si>
  <si>
    <r>
      <t>ε</t>
    </r>
    <r>
      <rPr>
        <b/>
        <sz val="9"/>
        <color theme="1"/>
        <rFont val="Calibri"/>
        <family val="2"/>
      </rPr>
      <t>us</t>
    </r>
  </si>
  <si>
    <t>Deformazione allo snervamento per l'acciaio</t>
  </si>
  <si>
    <t>Area ferri</t>
  </si>
  <si>
    <t>Posizioni di armatura</t>
  </si>
  <si>
    <r>
      <t>ε</t>
    </r>
    <r>
      <rPr>
        <b/>
        <sz val="9"/>
        <color theme="1"/>
        <rFont val="Calibri"/>
        <family val="2"/>
      </rPr>
      <t>ys</t>
    </r>
  </si>
  <si>
    <t>compressione negativa</t>
  </si>
  <si>
    <t>d</t>
  </si>
  <si>
    <t>kN</t>
  </si>
  <si>
    <t>kNm</t>
  </si>
  <si>
    <t>c'</t>
  </si>
  <si>
    <t>Ved</t>
  </si>
  <si>
    <t>Sforzo Normale sollecitante</t>
  </si>
  <si>
    <t>Momento sollecitante</t>
  </si>
  <si>
    <t>taglio sollecitante</t>
  </si>
  <si>
    <t>molt. di pos</t>
  </si>
  <si>
    <t>Max momento sollecitante nel piano, alla base della parete</t>
  </si>
  <si>
    <r>
      <t>M</t>
    </r>
    <r>
      <rPr>
        <b/>
        <sz val="8"/>
        <color theme="1"/>
        <rFont val="Calibri"/>
        <family val="2"/>
        <scheme val="minor"/>
      </rPr>
      <t>ed</t>
    </r>
  </si>
  <si>
    <t>Momento resistente nel piano della parete, riferito alla base.</t>
  </si>
  <si>
    <t>Momento sollecitante nel piano della parete, riferito alla base.</t>
  </si>
  <si>
    <t>A(σ-ε)</t>
  </si>
  <si>
    <t>Sy(σ-ε)</t>
  </si>
  <si>
    <t>β1</t>
  </si>
  <si>
    <r>
      <t>ε</t>
    </r>
    <r>
      <rPr>
        <b/>
        <sz val="9"/>
        <color theme="1"/>
        <rFont val="Calibri"/>
        <family val="2"/>
      </rPr>
      <t>cu</t>
    </r>
  </si>
  <si>
    <r>
      <t>ε</t>
    </r>
    <r>
      <rPr>
        <b/>
        <sz val="9"/>
        <color theme="1"/>
        <rFont val="Calibri"/>
        <family val="2"/>
      </rPr>
      <t>c2</t>
    </r>
  </si>
  <si>
    <t>εc</t>
  </si>
  <si>
    <t>area parabola</t>
  </si>
  <si>
    <t>area rettangolo</t>
  </si>
  <si>
    <t>tot</t>
  </si>
  <si>
    <t>rettangolo fcf*ecu</t>
  </si>
  <si>
    <t>beta1</t>
  </si>
  <si>
    <t>test formula</t>
  </si>
  <si>
    <t>S parabola</t>
  </si>
  <si>
    <t>S rettangolo</t>
  </si>
  <si>
    <t>beta2</t>
  </si>
  <si>
    <t xml:space="preserve">Tipo di rottura </t>
  </si>
  <si>
    <t>confine campo 3 (posizione asse neutro che segna il passaggio in campo 3)</t>
  </si>
  <si>
    <t>Coefficiente di riempimento beta1</t>
  </si>
  <si>
    <t>Risultante di compressione sul cordolo Radicsol</t>
  </si>
  <si>
    <t>Coefficiente posizionamento forze di compressione beta2</t>
  </si>
  <si>
    <t>Passo spinotti</t>
  </si>
  <si>
    <r>
      <t>N</t>
    </r>
    <r>
      <rPr>
        <b/>
        <sz val="8"/>
        <color theme="1"/>
        <rFont val="Calibri"/>
        <family val="2"/>
        <scheme val="minor"/>
      </rPr>
      <t>ed</t>
    </r>
  </si>
  <si>
    <t>check posizione piastre</t>
  </si>
  <si>
    <t>Definire il nome parete</t>
  </si>
  <si>
    <t>S275</t>
  </si>
  <si>
    <t>S235</t>
  </si>
  <si>
    <t>GRUPPO EN338</t>
  </si>
  <si>
    <t>classe</t>
  </si>
  <si>
    <t>fmk</t>
  </si>
  <si>
    <t>ft0k</t>
  </si>
  <si>
    <t>ft90k</t>
  </si>
  <si>
    <t>fc0k</t>
  </si>
  <si>
    <t>fc90k</t>
  </si>
  <si>
    <t>fvk</t>
  </si>
  <si>
    <t>E0m</t>
  </si>
  <si>
    <t>E90m</t>
  </si>
  <si>
    <t>Gm</t>
  </si>
  <si>
    <t>E0,05</t>
  </si>
  <si>
    <t>C14</t>
  </si>
  <si>
    <t>C16</t>
  </si>
  <si>
    <t>C18</t>
  </si>
  <si>
    <t>C20</t>
  </si>
  <si>
    <t>C22</t>
  </si>
  <si>
    <t>C24</t>
  </si>
  <si>
    <t>C27</t>
  </si>
  <si>
    <t>C30</t>
  </si>
  <si>
    <t>C35</t>
  </si>
  <si>
    <t>C40</t>
  </si>
  <si>
    <t>C45</t>
  </si>
  <si>
    <t>C50</t>
  </si>
  <si>
    <t>D30</t>
  </si>
  <si>
    <t>D35</t>
  </si>
  <si>
    <t>D40</t>
  </si>
  <si>
    <t>D50</t>
  </si>
  <si>
    <t>D60</t>
  </si>
  <si>
    <t>D70</t>
  </si>
  <si>
    <t>GL24h</t>
  </si>
  <si>
    <t>GL28h</t>
  </si>
  <si>
    <t>GL32h</t>
  </si>
  <si>
    <t>GL36h</t>
  </si>
  <si>
    <t>GL24c</t>
  </si>
  <si>
    <t>GL28c</t>
  </si>
  <si>
    <t>GL32c</t>
  </si>
  <si>
    <t>GL36c</t>
  </si>
  <si>
    <t>Abete/N S1</t>
  </si>
  <si>
    <t>Abete/N S2</t>
  </si>
  <si>
    <t>Abete/N S3</t>
  </si>
  <si>
    <t>Abete/C S1</t>
  </si>
  <si>
    <t>Abete/C S2</t>
  </si>
  <si>
    <t>Abete/C S3</t>
  </si>
  <si>
    <t>Larice/N S1</t>
  </si>
  <si>
    <t>Larice/N S2</t>
  </si>
  <si>
    <t>Larice/N S3</t>
  </si>
  <si>
    <t>Conifere S1</t>
  </si>
  <si>
    <t>Conifere S2</t>
  </si>
  <si>
    <t>Conifere S3</t>
  </si>
  <si>
    <t>Castagno S</t>
  </si>
  <si>
    <t>Querce S</t>
  </si>
  <si>
    <t>Latifoglie S</t>
  </si>
  <si>
    <t>– Classe di servizio 1: è caratterizzata da un’umidità del materiale in equilibrio con ambiente a una temperatura di 20°C e un’umidità relativa dell’aria circostante che non superi il 65% se non per poche settimane all’anno. Possono appartenere a tale classe gli elementi lignei protetti contro le intemperie come quelli posti all’interno degli edifici in ambienti condizionati.</t>
  </si>
  <si>
    <t xml:space="preserve">– Classe di servizio 2: è caratterizzata da un’umidità dei materiali in equilibrio con ambiente a una temperatura di 20°C e un’umidità relativa dell’aria circostante che superi l’85% solo per poche settimane all’anno. Possono appartenere a tale classe gli elementi lignei posti all’esterno degli edifici ma protetti, almeno parzialmente, dalle intemperie e dall’irraggiamento solare </t>
  </si>
  <si>
    <t>– Classe di servizio 3: condizioni climatiche che prevedono umidità più elevate di quelle della classe di servizio 2. Possono appartenere a tale classe gli elementi lignei posti all’esterno degli edifici direttamente esposti alle intemperie.</t>
  </si>
  <si>
    <t>Classe di servizio 1</t>
  </si>
  <si>
    <t>Classe di servizio 2</t>
  </si>
  <si>
    <t>Classe di servizio 3</t>
  </si>
  <si>
    <t>kdef</t>
  </si>
  <si>
    <t>kmod</t>
  </si>
  <si>
    <t>Classe 1</t>
  </si>
  <si>
    <t>Classe 2</t>
  </si>
  <si>
    <t>Classe 3</t>
  </si>
  <si>
    <t>Permanente (più di 10 anni) - Peso proprio</t>
  </si>
  <si>
    <t>Lunga durata (6 mesi - 10 anni) - Carichi variabili di deposito</t>
  </si>
  <si>
    <t>Media durata (1 settimana - 6 mesi) - Carichi variabili in genere</t>
  </si>
  <si>
    <t>Breve durata (meno di 1 settimana) - Neve</t>
  </si>
  <si>
    <t>Istantanea - Vento, sisma</t>
  </si>
  <si>
    <t>Legno massiccio</t>
  </si>
  <si>
    <t>Legno lamellare incollato</t>
  </si>
  <si>
    <t>L/150</t>
  </si>
  <si>
    <t>L/200</t>
  </si>
  <si>
    <t>L/250</t>
  </si>
  <si>
    <t>L/300</t>
  </si>
  <si>
    <t>L/500</t>
  </si>
  <si>
    <t>Caratteristiche del materiale</t>
  </si>
  <si>
    <t>Materiale :</t>
  </si>
  <si>
    <t>Classe di resistenza (Gruppo EN338 / EN 11035) :</t>
  </si>
  <si>
    <t>Classe di servizio :</t>
  </si>
  <si>
    <t>Coefficiete parziale per il materiale :</t>
  </si>
  <si>
    <r>
      <t>g</t>
    </r>
    <r>
      <rPr>
        <vertAlign val="subscript"/>
        <sz val="8"/>
        <rFont val="Verdana"/>
        <family val="2"/>
      </rPr>
      <t>M</t>
    </r>
  </si>
  <si>
    <t>=</t>
  </si>
  <si>
    <t>[-]</t>
  </si>
  <si>
    <t>Coefficiente di deformazione :</t>
  </si>
  <si>
    <r>
      <t>k</t>
    </r>
    <r>
      <rPr>
        <vertAlign val="subscript"/>
        <sz val="8"/>
        <color indexed="8"/>
        <rFont val="Verdana"/>
        <family val="2"/>
      </rPr>
      <t>def</t>
    </r>
  </si>
  <si>
    <t>Combinazione I - perm. + acc.</t>
  </si>
  <si>
    <r>
      <t>k</t>
    </r>
    <r>
      <rPr>
        <vertAlign val="subscript"/>
        <sz val="8"/>
        <color indexed="8"/>
        <rFont val="Verdana"/>
        <family val="2"/>
      </rPr>
      <t>mod,I</t>
    </r>
  </si>
  <si>
    <t>Combinazione II - perm.</t>
  </si>
  <si>
    <r>
      <t>k</t>
    </r>
    <r>
      <rPr>
        <vertAlign val="subscript"/>
        <sz val="8"/>
        <color indexed="8"/>
        <rFont val="Verdana"/>
        <family val="2"/>
      </rPr>
      <t>mod,II</t>
    </r>
  </si>
  <si>
    <t>Valori caratteristici</t>
  </si>
  <si>
    <t>Valori di progetto</t>
  </si>
  <si>
    <r>
      <t>k</t>
    </r>
    <r>
      <rPr>
        <b/>
        <vertAlign val="subscript"/>
        <sz val="8"/>
        <color indexed="8"/>
        <rFont val="Verdana"/>
        <family val="2"/>
      </rPr>
      <t>mod,I</t>
    </r>
  </si>
  <si>
    <r>
      <t>k</t>
    </r>
    <r>
      <rPr>
        <b/>
        <vertAlign val="subscript"/>
        <sz val="8"/>
        <color indexed="8"/>
        <rFont val="Verdana"/>
        <family val="2"/>
      </rPr>
      <t>mod,II</t>
    </r>
  </si>
  <si>
    <r>
      <t>f</t>
    </r>
    <r>
      <rPr>
        <vertAlign val="subscript"/>
        <sz val="8"/>
        <color indexed="8"/>
        <rFont val="Verdana"/>
        <family val="2"/>
      </rPr>
      <t>m,k</t>
    </r>
  </si>
  <si>
    <t>[MPa]</t>
  </si>
  <si>
    <r>
      <t>f</t>
    </r>
    <r>
      <rPr>
        <vertAlign val="subscript"/>
        <sz val="8"/>
        <color indexed="8"/>
        <rFont val="Verdana"/>
        <family val="2"/>
      </rPr>
      <t>m,d</t>
    </r>
  </si>
  <si>
    <t>Flessione</t>
  </si>
  <si>
    <r>
      <t>f</t>
    </r>
    <r>
      <rPr>
        <vertAlign val="subscript"/>
        <sz val="8"/>
        <color indexed="8"/>
        <rFont val="Verdana"/>
        <family val="2"/>
      </rPr>
      <t>t,0,k</t>
    </r>
  </si>
  <si>
    <r>
      <t>f</t>
    </r>
    <r>
      <rPr>
        <vertAlign val="subscript"/>
        <sz val="8"/>
        <color indexed="8"/>
        <rFont val="Verdana"/>
        <family val="2"/>
      </rPr>
      <t>t,0,d</t>
    </r>
  </si>
  <si>
    <t>Trazione parallela alle fibre</t>
  </si>
  <si>
    <r>
      <t>f</t>
    </r>
    <r>
      <rPr>
        <vertAlign val="subscript"/>
        <sz val="8"/>
        <color indexed="8"/>
        <rFont val="Verdana"/>
        <family val="2"/>
      </rPr>
      <t>t,90,k</t>
    </r>
  </si>
  <si>
    <r>
      <t>f</t>
    </r>
    <r>
      <rPr>
        <vertAlign val="subscript"/>
        <sz val="8"/>
        <color indexed="8"/>
        <rFont val="Verdana"/>
        <family val="2"/>
      </rPr>
      <t>t,90,d</t>
    </r>
  </si>
  <si>
    <t>Trazione ortogonale alle fibre</t>
  </si>
  <si>
    <r>
      <t>f</t>
    </r>
    <r>
      <rPr>
        <vertAlign val="subscript"/>
        <sz val="8"/>
        <color indexed="8"/>
        <rFont val="Verdana"/>
        <family val="2"/>
      </rPr>
      <t>c,0,k</t>
    </r>
  </si>
  <si>
    <r>
      <t>f</t>
    </r>
    <r>
      <rPr>
        <vertAlign val="subscript"/>
        <sz val="8"/>
        <color indexed="8"/>
        <rFont val="Verdana"/>
        <family val="2"/>
      </rPr>
      <t>c,0,d</t>
    </r>
  </si>
  <si>
    <t>Compress. parallela alle fibre</t>
  </si>
  <si>
    <r>
      <t>f</t>
    </r>
    <r>
      <rPr>
        <vertAlign val="subscript"/>
        <sz val="8"/>
        <color indexed="8"/>
        <rFont val="Verdana"/>
        <family val="2"/>
      </rPr>
      <t>c,90,k</t>
    </r>
  </si>
  <si>
    <r>
      <t>f</t>
    </r>
    <r>
      <rPr>
        <vertAlign val="subscript"/>
        <sz val="8"/>
        <color indexed="8"/>
        <rFont val="Verdana"/>
        <family val="2"/>
      </rPr>
      <t>c,90,d</t>
    </r>
  </si>
  <si>
    <t>Compress. ortogonale alle fibre</t>
  </si>
  <si>
    <r>
      <t>f</t>
    </r>
    <r>
      <rPr>
        <vertAlign val="subscript"/>
        <sz val="8"/>
        <color indexed="8"/>
        <rFont val="Verdana"/>
        <family val="2"/>
      </rPr>
      <t>v,k</t>
    </r>
  </si>
  <si>
    <r>
      <t>f</t>
    </r>
    <r>
      <rPr>
        <vertAlign val="subscript"/>
        <sz val="8"/>
        <color indexed="8"/>
        <rFont val="Verdana"/>
        <family val="2"/>
      </rPr>
      <t>v,d</t>
    </r>
  </si>
  <si>
    <t>Taglio</t>
  </si>
  <si>
    <t>Rigidezza</t>
  </si>
  <si>
    <t>Modulo elastico parallelo medio</t>
  </si>
  <si>
    <r>
      <t>E</t>
    </r>
    <r>
      <rPr>
        <vertAlign val="subscript"/>
        <sz val="8"/>
        <color indexed="8"/>
        <rFont val="Verdana"/>
        <family val="2"/>
      </rPr>
      <t>0,mean</t>
    </r>
  </si>
  <si>
    <t>Modulo elastico ortogonale medio</t>
  </si>
  <si>
    <r>
      <t>E</t>
    </r>
    <r>
      <rPr>
        <vertAlign val="subscript"/>
        <sz val="8"/>
        <color indexed="8"/>
        <rFont val="Verdana"/>
        <family val="2"/>
      </rPr>
      <t>90,mean</t>
    </r>
  </si>
  <si>
    <t>Modulo elastico parallelo caratteristico</t>
  </si>
  <si>
    <r>
      <t>E</t>
    </r>
    <r>
      <rPr>
        <vertAlign val="subscript"/>
        <sz val="8"/>
        <color indexed="8"/>
        <rFont val="Verdana"/>
        <family val="2"/>
      </rPr>
      <t>0,05</t>
    </r>
  </si>
  <si>
    <t>Modulo elastico tangenziale medio</t>
  </si>
  <si>
    <r>
      <t>G</t>
    </r>
    <r>
      <rPr>
        <vertAlign val="subscript"/>
        <sz val="8"/>
        <color indexed="8"/>
        <rFont val="Verdana"/>
        <family val="2"/>
      </rPr>
      <t>mean</t>
    </r>
  </si>
  <si>
    <t>Massa</t>
  </si>
  <si>
    <t>Massa volumica caratteristica</t>
  </si>
  <si>
    <r>
      <t>[kN/m</t>
    </r>
    <r>
      <rPr>
        <vertAlign val="superscript"/>
        <sz val="11"/>
        <color indexed="8"/>
        <rFont val="Calibri"/>
        <family val="2"/>
      </rPr>
      <t>3</t>
    </r>
    <r>
      <rPr>
        <sz val="11"/>
        <color indexed="8"/>
        <rFont val="Calibri"/>
        <family val="2"/>
      </rPr>
      <t>]</t>
    </r>
  </si>
  <si>
    <r>
      <rPr>
        <sz val="11"/>
        <color theme="1"/>
        <rFont val="Symbol"/>
        <family val="1"/>
        <charset val="2"/>
      </rPr>
      <t>r</t>
    </r>
    <r>
      <rPr>
        <vertAlign val="subscript"/>
        <sz val="11"/>
        <color indexed="8"/>
        <rFont val="Verdana"/>
        <family val="2"/>
      </rPr>
      <t>k</t>
    </r>
  </si>
  <si>
    <t>Rv,k</t>
  </si>
  <si>
    <t>Ra,k</t>
  </si>
  <si>
    <t>plate S=3mm</t>
  </si>
  <si>
    <t>chiodo anker</t>
  </si>
  <si>
    <t>CHIODO ANKER</t>
  </si>
  <si>
    <t>VITI</t>
  </si>
  <si>
    <t>viti</t>
  </si>
  <si>
    <t>ft90k/ft0k</t>
  </si>
  <si>
    <t>fc90k/fc0k</t>
  </si>
  <si>
    <t>ortogonali</t>
  </si>
  <si>
    <t>parallele</t>
  </si>
  <si>
    <t xml:space="preserve">direzione fibre parete (ortogonali o parellele rispetto al cordolo) </t>
  </si>
  <si>
    <t>LVL</t>
  </si>
  <si>
    <t>Tipo di legno</t>
  </si>
  <si>
    <t>conifere</t>
  </si>
  <si>
    <t>traz</t>
  </si>
  <si>
    <t>compr</t>
  </si>
  <si>
    <t>coef. Rid fibre ortogonali</t>
  </si>
  <si>
    <t>1-unione acciaio-legno</t>
  </si>
  <si>
    <t>2-unione acciaio-LVL</t>
  </si>
  <si>
    <t>3-unione acciaio-legno</t>
  </si>
  <si>
    <t>4-unione acciaio-LVL</t>
  </si>
  <si>
    <t xml:space="preserve">Dimensioni e resistenza singolo </t>
  </si>
  <si>
    <r>
      <t>R</t>
    </r>
    <r>
      <rPr>
        <b/>
        <vertAlign val="subscript"/>
        <sz val="11"/>
        <color theme="1"/>
        <rFont val="Calibri"/>
        <family val="2"/>
        <scheme val="minor"/>
      </rPr>
      <t>v,k</t>
    </r>
  </si>
  <si>
    <r>
      <t>R</t>
    </r>
    <r>
      <rPr>
        <b/>
        <vertAlign val="subscript"/>
        <sz val="11"/>
        <color theme="1"/>
        <rFont val="Calibri"/>
        <family val="2"/>
        <scheme val="minor"/>
      </rPr>
      <t>a,k</t>
    </r>
  </si>
  <si>
    <t>Resistenza a taglio caratteristica</t>
  </si>
  <si>
    <t>Resistenza a estrazione caratteristica</t>
  </si>
  <si>
    <t>n° di</t>
  </si>
  <si>
    <r>
      <t>R</t>
    </r>
    <r>
      <rPr>
        <b/>
        <vertAlign val="subscript"/>
        <sz val="11"/>
        <color theme="1"/>
        <rFont val="Calibri"/>
        <family val="2"/>
        <scheme val="minor"/>
      </rPr>
      <t>v,d</t>
    </r>
  </si>
  <si>
    <r>
      <t>R</t>
    </r>
    <r>
      <rPr>
        <b/>
        <vertAlign val="subscript"/>
        <sz val="11"/>
        <color theme="1"/>
        <rFont val="Calibri"/>
        <family val="2"/>
        <scheme val="minor"/>
      </rPr>
      <t>a,d</t>
    </r>
  </si>
  <si>
    <t>Resistenza a taglio di calcolo</t>
  </si>
  <si>
    <t>Resistenza a estrazione di calcolo</t>
  </si>
  <si>
    <r>
      <t>g</t>
    </r>
    <r>
      <rPr>
        <vertAlign val="subscript"/>
        <sz val="11"/>
        <color indexed="8"/>
        <rFont val="Calibri"/>
        <family val="2"/>
      </rPr>
      <t>M</t>
    </r>
  </si>
  <si>
    <r>
      <t>g</t>
    </r>
    <r>
      <rPr>
        <b/>
        <vertAlign val="subscript"/>
        <sz val="11"/>
        <color indexed="8"/>
        <rFont val="Calibri"/>
        <family val="2"/>
      </rPr>
      <t>M</t>
    </r>
  </si>
  <si>
    <r>
      <t>K</t>
    </r>
    <r>
      <rPr>
        <b/>
        <vertAlign val="subscript"/>
        <sz val="11"/>
        <color theme="1"/>
        <rFont val="Calibri"/>
        <family val="2"/>
        <scheme val="minor"/>
      </rPr>
      <t>mod</t>
    </r>
  </si>
  <si>
    <t>Resistenza di calcolo dell'unione legno-acciaio</t>
  </si>
  <si>
    <t>Resistenza caratteristica dell'unione legno-acciaio</t>
  </si>
  <si>
    <t>(istantaneo; classe di servizio 3)</t>
  </si>
  <si>
    <t xml:space="preserve">Numero complessivo di piastre </t>
  </si>
  <si>
    <t>Resistenza complessiva delle unioni</t>
  </si>
  <si>
    <t>tipo</t>
  </si>
  <si>
    <t>eps el dir 90</t>
  </si>
  <si>
    <t>eps el dir 0</t>
  </si>
  <si>
    <t>Acciaio in legno equivalente</t>
  </si>
  <si>
    <t>Tipo acciaio</t>
  </si>
  <si>
    <t>Diametro barre</t>
  </si>
  <si>
    <t>Resistenza a taglio della singola connessione in legno</t>
  </si>
  <si>
    <r>
      <t xml:space="preserve">R </t>
    </r>
    <r>
      <rPr>
        <b/>
        <sz val="11"/>
        <color theme="1"/>
        <rFont val="Calibri"/>
        <family val="2"/>
        <scheme val="minor"/>
      </rPr>
      <t>legno</t>
    </r>
    <r>
      <rPr>
        <b/>
        <sz val="14"/>
        <color theme="1"/>
        <rFont val="Calibri"/>
        <family val="2"/>
        <scheme val="minor"/>
      </rPr>
      <t xml:space="preserve"> </t>
    </r>
    <r>
      <rPr>
        <b/>
        <sz val="14"/>
        <color theme="1"/>
        <rFont val="Calibri"/>
        <family val="2"/>
      </rPr>
      <t xml:space="preserve">≤ R </t>
    </r>
    <r>
      <rPr>
        <b/>
        <sz val="11"/>
        <color theme="1"/>
        <rFont val="Calibri"/>
        <family val="2"/>
      </rPr>
      <t xml:space="preserve">acciaio </t>
    </r>
  </si>
  <si>
    <t>res. Unione legno</t>
  </si>
  <si>
    <t>As equivlente</t>
  </si>
  <si>
    <t>Il soddisfacimento della verfica garantisce un comportamento duttile</t>
  </si>
  <si>
    <t>Copriferro verticale</t>
  </si>
  <si>
    <t>dist bordo piastra limite</t>
  </si>
  <si>
    <t>Acciaio della piastra</t>
  </si>
  <si>
    <t>tipo hold down</t>
  </si>
  <si>
    <t>Quinconce ( posizioni alterne)</t>
  </si>
  <si>
    <t>7 file</t>
  </si>
  <si>
    <t>8 file</t>
  </si>
  <si>
    <t>9 file</t>
  </si>
  <si>
    <t>10 file</t>
  </si>
  <si>
    <t>11 file</t>
  </si>
  <si>
    <t>12 file</t>
  </si>
  <si>
    <t>hold down 1</t>
  </si>
  <si>
    <t>hold down 2</t>
  </si>
  <si>
    <t>max file</t>
  </si>
  <si>
    <t>Resistenza a trazione della barra di ancoraggio</t>
  </si>
  <si>
    <r>
      <t>A</t>
    </r>
    <r>
      <rPr>
        <b/>
        <vertAlign val="subscript"/>
        <sz val="11"/>
        <color theme="1"/>
        <rFont val="Calibri"/>
        <family val="2"/>
        <scheme val="minor"/>
      </rPr>
      <t>netta</t>
    </r>
  </si>
  <si>
    <t>Inserire l'armatura longitudinale nel cordolo per incrementare resistenza allo splitting?</t>
  </si>
  <si>
    <t>In caso di "non verifica" si chiude lo spinotto verticale ad uncino intorno al perno della piastra, procedere?</t>
  </si>
  <si>
    <t>D</t>
  </si>
  <si>
    <t>Tipo di disposizione</t>
  </si>
  <si>
    <t>1- Input parete</t>
  </si>
  <si>
    <t>Chiodature alternate (7 chiodi anziché 15)</t>
  </si>
  <si>
    <t>35mm</t>
  </si>
  <si>
    <t xml:space="preserve">Numero di hold down per lato </t>
  </si>
  <si>
    <t>4- Input piastra a sollevamento HD50</t>
  </si>
  <si>
    <t>diametro</t>
  </si>
  <si>
    <t>lunghezza</t>
  </si>
  <si>
    <t>Scelta schema di chiodatura</t>
  </si>
  <si>
    <t>Scelta connettore</t>
  </si>
  <si>
    <t>Scelta caratteristiche connettore</t>
  </si>
  <si>
    <t>Caratteristiche connettore scelto</t>
  </si>
  <si>
    <t>SCHEMI CHIODATURE HD50</t>
  </si>
  <si>
    <t>CLS</t>
  </si>
  <si>
    <t>RIEPILOGO DATI:</t>
  </si>
  <si>
    <t>2-Verifica piastra a taglio RADICSOL SLP20</t>
  </si>
  <si>
    <t>INPUT DATI</t>
  </si>
  <si>
    <t>1-Verifica connessione Cordolo RADICSOL - Fondazione</t>
  </si>
  <si>
    <t>3- Verifica piastra a sollevamento RADICSOL HOLD DOWN HD50</t>
  </si>
  <si>
    <t xml:space="preserve">OSS* Nel caso di ancoraggio della barra in fondazione tramite resina epossidica la resistenza del collegamento </t>
  </si>
  <si>
    <t xml:space="preserve">deve essere maggiore della resistenza dell'unione legno-acciaio, ossia  </t>
  </si>
  <si>
    <t>VAI ALLA VERIFICA</t>
  </si>
  <si>
    <t>2- Verifica Piastra a taglio RADICSOL SLP20</t>
  </si>
  <si>
    <t>2-2 verifica acciaio piastra</t>
  </si>
  <si>
    <t>3-2 verifica acciaio piastra</t>
  </si>
  <si>
    <t>2-2-2 VERIFICA STRAPPO LAMIERA</t>
  </si>
  <si>
    <t xml:space="preserve">2-2-3 VERIFICA TAGLIO PERNI </t>
  </si>
  <si>
    <t>2-1 verifica connessione lato legno</t>
  </si>
  <si>
    <t>3-1 verifica connessione lato legno</t>
  </si>
  <si>
    <t>RAPPORTO VERIFICHE DI RESISTENZA</t>
  </si>
  <si>
    <t>3-1 VERIFICA CONNESSIONE LATO LEGNO</t>
  </si>
  <si>
    <t>2-3 VERIFICA SPLITTING CALCESTRUZZO: azione verticale perni piastra</t>
  </si>
  <si>
    <t>2-1 VERIFICA CONNESSIONE LATO LEGNO</t>
  </si>
  <si>
    <t>2-2 VERIFICA ACCIAIO PIASTRA</t>
  </si>
  <si>
    <t>2-2-1 Verifica rifollamento e taglio chiodi nell'acciaio</t>
  </si>
  <si>
    <t>2-2-2 Verifica strappo lamiera</t>
  </si>
  <si>
    <t>3-4 VERIFICA DELLA GERARCHIA DELLE RESISTENZE</t>
  </si>
  <si>
    <t>3-2 VERIFICA ACCIAIO PIASTRA</t>
  </si>
  <si>
    <t>3-2-3 Verifica taglio perni</t>
  </si>
  <si>
    <t>3-2-2 VERIFICA STRAPPO LAMIERA</t>
  </si>
  <si>
    <t xml:space="preserve">3-2-3 VERIFICA TAGLIO PERNI </t>
  </si>
  <si>
    <t>DIM.SPINOTTO</t>
  </si>
  <si>
    <t>Diametro</t>
  </si>
  <si>
    <t>TIPO DI VERIFICA RESISTENZA</t>
  </si>
  <si>
    <t>lunghezza filettata/aderenza migliorata</t>
  </si>
  <si>
    <t>np</t>
  </si>
  <si>
    <t>Coefficiente correttivo</t>
  </si>
  <si>
    <t>Resistenza allo snervamento</t>
  </si>
  <si>
    <t>Resistenza a rottura</t>
  </si>
  <si>
    <t xml:space="preserve">Spessore piastra SPL20 </t>
  </si>
  <si>
    <t>Coefficiente di sicurezza acciaio</t>
  </si>
  <si>
    <t>Foro piastra</t>
  </si>
  <si>
    <t xml:space="preserve">t </t>
  </si>
  <si>
    <r>
      <t>F</t>
    </r>
    <r>
      <rPr>
        <b/>
        <vertAlign val="subscript"/>
        <sz val="10"/>
        <color indexed="8"/>
        <rFont val="Arial"/>
        <family val="2"/>
      </rPr>
      <t>b,Rd</t>
    </r>
    <r>
      <rPr>
        <b/>
        <sz val="11"/>
        <color theme="1"/>
        <rFont val="Calibri"/>
        <family val="2"/>
        <scheme val="minor"/>
      </rPr>
      <t xml:space="preserve"> </t>
    </r>
  </si>
  <si>
    <r>
      <t>R</t>
    </r>
    <r>
      <rPr>
        <b/>
        <vertAlign val="subscript"/>
        <sz val="11"/>
        <color theme="1"/>
        <rFont val="Calibri"/>
        <family val="2"/>
        <scheme val="minor"/>
      </rPr>
      <t>v,k.ch</t>
    </r>
  </si>
  <si>
    <r>
      <t>R</t>
    </r>
    <r>
      <rPr>
        <b/>
        <vertAlign val="subscript"/>
        <sz val="11"/>
        <color theme="1"/>
        <rFont val="Calibri"/>
        <family val="2"/>
        <scheme val="minor"/>
      </rPr>
      <t>v,k.ch.tot</t>
    </r>
  </si>
  <si>
    <r>
      <t>R</t>
    </r>
    <r>
      <rPr>
        <b/>
        <vertAlign val="subscript"/>
        <sz val="11"/>
        <color theme="1"/>
        <rFont val="Calibri"/>
        <family val="2"/>
        <scheme val="minor"/>
      </rPr>
      <t>v,d.ch.tot</t>
    </r>
  </si>
  <si>
    <t>Sezione di minima resistenza</t>
  </si>
  <si>
    <t>Resistenza allo strappo della lamiera</t>
  </si>
  <si>
    <r>
      <t>V</t>
    </r>
    <r>
      <rPr>
        <b/>
        <vertAlign val="subscript"/>
        <sz val="11"/>
        <color theme="1"/>
        <rFont val="Calibri"/>
        <family val="2"/>
        <scheme val="minor"/>
      </rPr>
      <t>ed,G.legno</t>
    </r>
  </si>
  <si>
    <r>
      <t>F</t>
    </r>
    <r>
      <rPr>
        <b/>
        <vertAlign val="subscript"/>
        <sz val="10"/>
        <color indexed="8"/>
        <rFont val="Arial"/>
        <family val="2"/>
      </rPr>
      <t>bs,Rd</t>
    </r>
  </si>
  <si>
    <t>Tipo di connessione</t>
  </si>
  <si>
    <r>
      <t>R</t>
    </r>
    <r>
      <rPr>
        <b/>
        <vertAlign val="subscript"/>
        <sz val="11"/>
        <color theme="1"/>
        <rFont val="Calibri"/>
        <family val="2"/>
        <scheme val="minor"/>
      </rPr>
      <t>v,d.ch</t>
    </r>
  </si>
  <si>
    <t>Diametro perni</t>
  </si>
  <si>
    <t>dp</t>
  </si>
  <si>
    <t>Area resistente</t>
  </si>
  <si>
    <t>Resistenza al rifollamento formula 4.2.67 NTC18</t>
  </si>
  <si>
    <t>Resistenza a taglio del perno formula 4.2.71 NTC18</t>
  </si>
  <si>
    <t>2-2-3 Verifica a taglio perni</t>
  </si>
  <si>
    <r>
      <t>F</t>
    </r>
    <r>
      <rPr>
        <b/>
        <vertAlign val="subscript"/>
        <sz val="10"/>
        <color indexed="8"/>
        <rFont val="Arial"/>
        <family val="2"/>
      </rPr>
      <t>v,Rd</t>
    </r>
  </si>
  <si>
    <r>
      <t>VR</t>
    </r>
    <r>
      <rPr>
        <b/>
        <sz val="8"/>
        <color theme="1"/>
        <rFont val="Calibri"/>
        <family val="2"/>
        <scheme val="minor"/>
      </rPr>
      <t>d,cord.1</t>
    </r>
  </si>
  <si>
    <r>
      <t>VR</t>
    </r>
    <r>
      <rPr>
        <b/>
        <sz val="8"/>
        <color theme="1"/>
        <rFont val="Calibri"/>
        <family val="2"/>
        <scheme val="minor"/>
      </rPr>
      <t>d,cord.tot</t>
    </r>
  </si>
  <si>
    <r>
      <t>V</t>
    </r>
    <r>
      <rPr>
        <b/>
        <sz val="8"/>
        <color theme="1"/>
        <rFont val="Calibri"/>
        <family val="2"/>
        <scheme val="minor"/>
      </rPr>
      <t>ed,1</t>
    </r>
  </si>
  <si>
    <t>Taglio sollecitante di progetto</t>
  </si>
  <si>
    <r>
      <t>f</t>
    </r>
    <r>
      <rPr>
        <vertAlign val="subscript"/>
        <sz val="10"/>
        <rFont val="Arial"/>
        <family val="2"/>
      </rPr>
      <t xml:space="preserve">yk </t>
    </r>
    <r>
      <rPr>
        <sz val="10"/>
        <rFont val="Arial"/>
        <family val="2"/>
      </rPr>
      <t/>
    </r>
  </si>
  <si>
    <r>
      <t>f</t>
    </r>
    <r>
      <rPr>
        <vertAlign val="subscript"/>
        <sz val="10"/>
        <rFont val="Arial"/>
        <family val="2"/>
      </rPr>
      <t>tk</t>
    </r>
    <r>
      <rPr>
        <sz val="10"/>
        <rFont val="Arial"/>
        <family val="2"/>
      </rPr>
      <t/>
    </r>
  </si>
  <si>
    <t>JR</t>
  </si>
  <si>
    <r>
      <t>V</t>
    </r>
    <r>
      <rPr>
        <b/>
        <vertAlign val="subscript"/>
        <sz val="11"/>
        <color theme="1"/>
        <rFont val="Calibri"/>
        <family val="2"/>
        <scheme val="minor"/>
      </rPr>
      <t>ed,G.pern,v</t>
    </r>
  </si>
  <si>
    <r>
      <t>V</t>
    </r>
    <r>
      <rPr>
        <b/>
        <sz val="9"/>
        <color theme="1"/>
        <rFont val="Calibri"/>
        <family val="2"/>
        <scheme val="minor"/>
      </rPr>
      <t>rd</t>
    </r>
    <r>
      <rPr>
        <b/>
        <sz val="11"/>
        <color theme="1"/>
        <rFont val="Calibri"/>
        <family val="2"/>
        <scheme val="minor"/>
      </rPr>
      <t xml:space="preserve"> relativamente al singolo spinotto</t>
    </r>
  </si>
  <si>
    <r>
      <t>VR</t>
    </r>
    <r>
      <rPr>
        <b/>
        <sz val="8"/>
        <color theme="1"/>
        <rFont val="Calibri"/>
        <family val="2"/>
        <scheme val="minor"/>
      </rPr>
      <t>d,cord.v</t>
    </r>
  </si>
  <si>
    <t>inserire i dati nelle celle di colore verde</t>
  </si>
  <si>
    <t>NOME</t>
  </si>
  <si>
    <t xml:space="preserve">2-2-1 VERIFICA RIFOLLAMENTO </t>
  </si>
  <si>
    <t xml:space="preserve">3-2-1 VERIFICA RIFOLLAMENTO E TAGLIO </t>
  </si>
  <si>
    <t>3- Verifica Piastra a sollevamento RADICSOL HD50</t>
  </si>
  <si>
    <t>ds</t>
  </si>
  <si>
    <t>schema</t>
  </si>
  <si>
    <t>tipologia</t>
  </si>
  <si>
    <t>dist sx</t>
  </si>
  <si>
    <t>dis dx</t>
  </si>
  <si>
    <t>int</t>
  </si>
  <si>
    <t>nhd</t>
  </si>
  <si>
    <t>E</t>
  </si>
  <si>
    <t>F</t>
  </si>
  <si>
    <t>Massima forza di trazione su HD</t>
  </si>
  <si>
    <t>rottura</t>
  </si>
  <si>
    <t>x,cord</t>
  </si>
  <si>
    <t>Numero complessivo di hd installati sul cordolo RADICSOL</t>
  </si>
  <si>
    <t>Posizionamento geometrico hold down:</t>
  </si>
  <si>
    <r>
      <t>V</t>
    </r>
    <r>
      <rPr>
        <b/>
        <vertAlign val="subscript"/>
        <sz val="11"/>
        <color theme="1"/>
        <rFont val="Calibri"/>
        <family val="2"/>
        <scheme val="minor"/>
      </rPr>
      <t>rd, legno hd</t>
    </r>
  </si>
  <si>
    <r>
      <t>V</t>
    </r>
    <r>
      <rPr>
        <b/>
        <vertAlign val="subscript"/>
        <sz val="11"/>
        <color theme="1"/>
        <rFont val="Calibri"/>
        <family val="2"/>
        <scheme val="minor"/>
      </rPr>
      <t>rk, legno hd</t>
    </r>
  </si>
  <si>
    <r>
      <t>V</t>
    </r>
    <r>
      <rPr>
        <b/>
        <vertAlign val="subscript"/>
        <sz val="11"/>
        <color theme="1"/>
        <rFont val="Calibri"/>
        <family val="2"/>
        <scheme val="minor"/>
      </rPr>
      <t>ed,G.sol</t>
    </r>
  </si>
  <si>
    <r>
      <t>F</t>
    </r>
    <r>
      <rPr>
        <b/>
        <vertAlign val="subscript"/>
        <sz val="10"/>
        <color indexed="8"/>
        <rFont val="Arial"/>
        <family val="2"/>
      </rPr>
      <t>bs,hd,Rd</t>
    </r>
  </si>
  <si>
    <t>Spessore piastra HD50</t>
  </si>
  <si>
    <r>
      <t>V</t>
    </r>
    <r>
      <rPr>
        <b/>
        <vertAlign val="subscript"/>
        <sz val="11"/>
        <color theme="1"/>
        <rFont val="Calibri"/>
        <family val="2"/>
        <scheme val="minor"/>
      </rPr>
      <t>ed,1HD,G.ch</t>
    </r>
  </si>
  <si>
    <r>
      <t>V</t>
    </r>
    <r>
      <rPr>
        <b/>
        <vertAlign val="subscript"/>
        <sz val="11"/>
        <color theme="1"/>
        <rFont val="Calibri"/>
        <family val="2"/>
        <scheme val="minor"/>
      </rPr>
      <t>ed,1,G.ch</t>
    </r>
  </si>
  <si>
    <t>Coef. Alpha</t>
  </si>
  <si>
    <t>Coef. K</t>
  </si>
  <si>
    <t>k</t>
  </si>
  <si>
    <r>
      <t>F</t>
    </r>
    <r>
      <rPr>
        <b/>
        <vertAlign val="subscript"/>
        <sz val="10"/>
        <color indexed="8"/>
        <rFont val="Arial"/>
        <family val="2"/>
      </rPr>
      <t>b,hd,Rd</t>
    </r>
    <r>
      <rPr>
        <b/>
        <sz val="11"/>
        <color theme="1"/>
        <rFont val="Calibri"/>
        <family val="2"/>
        <scheme val="minor"/>
      </rPr>
      <t xml:space="preserve"> </t>
    </r>
  </si>
  <si>
    <r>
      <t>F</t>
    </r>
    <r>
      <rPr>
        <b/>
        <vertAlign val="subscript"/>
        <sz val="10"/>
        <color indexed="8"/>
        <rFont val="Arial"/>
        <family val="2"/>
      </rPr>
      <t>v,hd,Rd</t>
    </r>
  </si>
  <si>
    <t>aderenza</t>
  </si>
  <si>
    <t>Resistenza ultima acciaio tipo 8.8 dei perni</t>
  </si>
  <si>
    <r>
      <t>V</t>
    </r>
    <r>
      <rPr>
        <b/>
        <vertAlign val="subscript"/>
        <sz val="11"/>
        <color theme="1"/>
        <rFont val="Calibri"/>
        <family val="2"/>
        <scheme val="minor"/>
      </rPr>
      <t>ed,sol</t>
    </r>
  </si>
  <si>
    <t>lvl</t>
  </si>
  <si>
    <t>3-2-1 Verifica rifollamento e taglio chiodi nell'acciaio</t>
  </si>
  <si>
    <t>3-2-2 Verifica strappo lamiera</t>
  </si>
  <si>
    <t>BACK</t>
  </si>
  <si>
    <t>cordolo</t>
  </si>
  <si>
    <t>passo</t>
  </si>
  <si>
    <t>tipo acc.</t>
  </si>
  <si>
    <t>arm long.</t>
  </si>
  <si>
    <t>coefficiente per la gerarchia delle resistenze</t>
  </si>
  <si>
    <t>Coefficiente di sicurezza legno</t>
  </si>
  <si>
    <t>Coefficiente di sicurezza del legno</t>
  </si>
  <si>
    <t>CORDOLO</t>
  </si>
  <si>
    <t>Mrd,lgn</t>
  </si>
  <si>
    <t>PASSO SPINOTTI</t>
  </si>
  <si>
    <t>Lunghezza PARETE</t>
  </si>
  <si>
    <t>SCHEMA CHIODATURA</t>
  </si>
  <si>
    <t xml:space="preserve">N° PIASTRE </t>
  </si>
  <si>
    <t>Rvk CHIODI</t>
  </si>
  <si>
    <r>
      <t>f</t>
    </r>
    <r>
      <rPr>
        <vertAlign val="subscript"/>
        <sz val="10"/>
        <rFont val="Arial"/>
        <family val="2"/>
      </rPr>
      <t xml:space="preserve">yk </t>
    </r>
  </si>
  <si>
    <r>
      <t>f</t>
    </r>
    <r>
      <rPr>
        <vertAlign val="subscript"/>
        <sz val="10"/>
        <rFont val="Arial"/>
        <family val="2"/>
      </rPr>
      <t>tk</t>
    </r>
  </si>
  <si>
    <t>DIAMETRO</t>
  </si>
  <si>
    <t>Ved,sol</t>
  </si>
  <si>
    <t xml:space="preserve">SCHEMI CHIODATURE SLP20 </t>
  </si>
  <si>
    <r>
      <t>V</t>
    </r>
    <r>
      <rPr>
        <b/>
        <vertAlign val="subscript"/>
        <sz val="12"/>
        <color theme="1"/>
        <rFont val="Calibri"/>
        <family val="2"/>
        <scheme val="minor"/>
      </rPr>
      <t>ed,G.sol</t>
    </r>
    <r>
      <rPr>
        <b/>
        <sz val="12"/>
        <color theme="1"/>
        <rFont val="Calibri"/>
        <family val="2"/>
        <scheme val="minor"/>
      </rPr>
      <t xml:space="preserve"> </t>
    </r>
    <r>
      <rPr>
        <b/>
        <sz val="12"/>
        <color theme="1"/>
        <rFont val="Calibri"/>
        <family val="2"/>
      </rPr>
      <t>≤ F</t>
    </r>
    <r>
      <rPr>
        <b/>
        <vertAlign val="subscript"/>
        <sz val="12"/>
        <color theme="1"/>
        <rFont val="Calibri"/>
        <family val="2"/>
      </rPr>
      <t xml:space="preserve">bs,hd,Rd </t>
    </r>
  </si>
  <si>
    <r>
      <t>V</t>
    </r>
    <r>
      <rPr>
        <b/>
        <vertAlign val="subscript"/>
        <sz val="12"/>
        <color theme="1"/>
        <rFont val="Calibri"/>
        <family val="2"/>
        <scheme val="minor"/>
      </rPr>
      <t>ed,1HD,G.ch</t>
    </r>
    <r>
      <rPr>
        <b/>
        <sz val="12"/>
        <color theme="1"/>
        <rFont val="Calibri"/>
        <family val="2"/>
        <scheme val="minor"/>
      </rPr>
      <t xml:space="preserve"> </t>
    </r>
    <r>
      <rPr>
        <b/>
        <sz val="12"/>
        <color theme="1"/>
        <rFont val="Calibri"/>
        <family val="2"/>
      </rPr>
      <t>≤ F</t>
    </r>
    <r>
      <rPr>
        <b/>
        <vertAlign val="subscript"/>
        <sz val="12"/>
        <color theme="1"/>
        <rFont val="Calibri"/>
        <family val="2"/>
      </rPr>
      <t xml:space="preserve">b,hd,Rd </t>
    </r>
  </si>
  <si>
    <r>
      <t>V</t>
    </r>
    <r>
      <rPr>
        <b/>
        <vertAlign val="subscript"/>
        <sz val="12"/>
        <color theme="1"/>
        <rFont val="Calibri"/>
        <family val="2"/>
        <scheme val="minor"/>
      </rPr>
      <t>ed,sol</t>
    </r>
    <r>
      <rPr>
        <b/>
        <sz val="12"/>
        <color theme="1"/>
        <rFont val="Calibri"/>
        <family val="2"/>
        <scheme val="minor"/>
      </rPr>
      <t xml:space="preserve">  </t>
    </r>
    <r>
      <rPr>
        <b/>
        <sz val="12"/>
        <color theme="1"/>
        <rFont val="Calibri"/>
        <family val="2"/>
      </rPr>
      <t>≤  V</t>
    </r>
    <r>
      <rPr>
        <b/>
        <vertAlign val="subscript"/>
        <sz val="12"/>
        <color theme="1"/>
        <rFont val="Calibri"/>
        <family val="2"/>
      </rPr>
      <t>rd, legno hd</t>
    </r>
  </si>
  <si>
    <r>
      <t>V</t>
    </r>
    <r>
      <rPr>
        <b/>
        <vertAlign val="subscript"/>
        <sz val="12"/>
        <color theme="1"/>
        <rFont val="Calibri"/>
        <family val="2"/>
        <scheme val="minor"/>
      </rPr>
      <t>ed,G.pern,v</t>
    </r>
    <r>
      <rPr>
        <b/>
        <sz val="12"/>
        <color theme="1"/>
        <rFont val="Calibri"/>
        <family val="2"/>
        <scheme val="minor"/>
      </rPr>
      <t xml:space="preserve"> </t>
    </r>
    <r>
      <rPr>
        <b/>
        <sz val="12"/>
        <color theme="1"/>
        <rFont val="Calibri"/>
        <family val="2"/>
      </rPr>
      <t>≤ V</t>
    </r>
    <r>
      <rPr>
        <b/>
        <vertAlign val="subscript"/>
        <sz val="12"/>
        <color theme="1"/>
        <rFont val="Calibri"/>
        <family val="2"/>
      </rPr>
      <t>Rd,cord.v</t>
    </r>
  </si>
  <si>
    <r>
      <t>V</t>
    </r>
    <r>
      <rPr>
        <b/>
        <vertAlign val="subscript"/>
        <sz val="12"/>
        <color theme="1"/>
        <rFont val="Calibri"/>
        <family val="2"/>
        <scheme val="minor"/>
      </rPr>
      <t>ed,G.legno</t>
    </r>
    <r>
      <rPr>
        <b/>
        <sz val="12"/>
        <color theme="1"/>
        <rFont val="Calibri"/>
        <family val="2"/>
        <scheme val="minor"/>
      </rPr>
      <t xml:space="preserve"> </t>
    </r>
    <r>
      <rPr>
        <b/>
        <sz val="12"/>
        <color theme="1"/>
        <rFont val="Calibri"/>
        <family val="2"/>
      </rPr>
      <t>≤ F</t>
    </r>
    <r>
      <rPr>
        <b/>
        <vertAlign val="subscript"/>
        <sz val="12"/>
        <color theme="1"/>
        <rFont val="Calibri"/>
        <family val="2"/>
      </rPr>
      <t xml:space="preserve">bs,Rd </t>
    </r>
  </si>
  <si>
    <r>
      <t>V</t>
    </r>
    <r>
      <rPr>
        <b/>
        <vertAlign val="subscript"/>
        <sz val="12"/>
        <color theme="1"/>
        <rFont val="Calibri"/>
        <family val="2"/>
        <scheme val="minor"/>
      </rPr>
      <t>ed,1,G.ch</t>
    </r>
    <r>
      <rPr>
        <b/>
        <sz val="12"/>
        <color theme="1"/>
        <rFont val="Calibri"/>
        <family val="2"/>
        <scheme val="minor"/>
      </rPr>
      <t xml:space="preserve"> </t>
    </r>
    <r>
      <rPr>
        <b/>
        <sz val="12"/>
        <color theme="1"/>
        <rFont val="Calibri"/>
        <family val="2"/>
      </rPr>
      <t>≤ F</t>
    </r>
    <r>
      <rPr>
        <b/>
        <vertAlign val="subscript"/>
        <sz val="12"/>
        <color theme="1"/>
        <rFont val="Calibri"/>
        <family val="2"/>
      </rPr>
      <t xml:space="preserve">b,Rd </t>
    </r>
  </si>
  <si>
    <t>t</t>
  </si>
  <si>
    <t>Spessore piastra</t>
  </si>
  <si>
    <t>FERRO ARMAT.</t>
  </si>
  <si>
    <t>rottura lato legno</t>
  </si>
  <si>
    <t>limiti del campo 3</t>
  </si>
  <si>
    <r>
      <t>M</t>
    </r>
    <r>
      <rPr>
        <b/>
        <vertAlign val="subscript"/>
        <sz val="12"/>
        <color theme="1"/>
        <rFont val="Calibri"/>
        <family val="2"/>
        <scheme val="minor"/>
      </rPr>
      <t>ed</t>
    </r>
    <r>
      <rPr>
        <b/>
        <sz val="12"/>
        <color theme="1"/>
        <rFont val="Calibri"/>
        <family val="2"/>
        <scheme val="minor"/>
      </rPr>
      <t xml:space="preserve"> </t>
    </r>
    <r>
      <rPr>
        <b/>
        <sz val="12"/>
        <color theme="1"/>
        <rFont val="Calibri"/>
        <family val="2"/>
      </rPr>
      <t>≤ M</t>
    </r>
    <r>
      <rPr>
        <b/>
        <vertAlign val="subscript"/>
        <sz val="12"/>
        <color theme="1"/>
        <rFont val="Calibri"/>
        <family val="2"/>
      </rPr>
      <t>rd,lgn</t>
    </r>
  </si>
  <si>
    <t>FeB450c</t>
  </si>
  <si>
    <t>pd</t>
  </si>
  <si>
    <t>Semiperimetro dado M16</t>
  </si>
  <si>
    <r>
      <t>V</t>
    </r>
    <r>
      <rPr>
        <b/>
        <vertAlign val="subscript"/>
        <sz val="11"/>
        <color theme="1"/>
        <rFont val="Calibri"/>
        <family val="2"/>
        <scheme val="minor"/>
      </rPr>
      <t>ed,G.pern,sald</t>
    </r>
  </si>
  <si>
    <t>Componente delle forza parellela al cordone</t>
  </si>
  <si>
    <t>T //</t>
  </si>
  <si>
    <t>n,cord</t>
  </si>
  <si>
    <t>Numero di cordoni d'angolo</t>
  </si>
  <si>
    <t>Larghezza del cordone d'angolo</t>
  </si>
  <si>
    <t>Coefficiente beta 1</t>
  </si>
  <si>
    <t>Coefficiente beta 2</t>
  </si>
  <si>
    <t>Componente delle forza ortogonale al cordone</t>
  </si>
  <si>
    <t>Sezione di gola</t>
  </si>
  <si>
    <t>tensione tangenziale parellela al cordone</t>
  </si>
  <si>
    <t>tensione tangenziale ortogonale al cordone</t>
  </si>
  <si>
    <t>t //</t>
  </si>
  <si>
    <t>tensione tangenziale ottaedrica</t>
  </si>
  <si>
    <t>Formula 4.2.84 NTC18</t>
  </si>
  <si>
    <t>Formula 4.2.85 NTC18</t>
  </si>
  <si>
    <r>
      <t xml:space="preserve">t </t>
    </r>
    <r>
      <rPr>
        <b/>
        <sz val="12"/>
        <color theme="1"/>
        <rFont val="Calibri"/>
        <family val="2"/>
      </rPr>
      <t xml:space="preserve">≤ </t>
    </r>
  </si>
  <si>
    <r>
      <rPr>
        <b/>
        <sz val="10"/>
        <rFont val="Symbol"/>
        <family val="1"/>
        <charset val="2"/>
      </rPr>
      <t>b</t>
    </r>
    <r>
      <rPr>
        <b/>
        <vertAlign val="subscript"/>
        <sz val="10"/>
        <rFont val="Arial"/>
        <family val="2"/>
      </rPr>
      <t>1∙</t>
    </r>
    <r>
      <rPr>
        <b/>
        <sz val="10"/>
        <rFont val="Arial"/>
        <family val="2"/>
      </rPr>
      <t>f</t>
    </r>
    <r>
      <rPr>
        <b/>
        <vertAlign val="subscript"/>
        <sz val="10"/>
        <rFont val="Arial"/>
        <family val="2"/>
      </rPr>
      <t>yk</t>
    </r>
  </si>
  <si>
    <r>
      <rPr>
        <b/>
        <sz val="10"/>
        <rFont val="Symbol"/>
        <family val="1"/>
        <charset val="2"/>
      </rPr>
      <t>b</t>
    </r>
    <r>
      <rPr>
        <b/>
        <vertAlign val="subscript"/>
        <sz val="10"/>
        <rFont val="Arial"/>
        <family val="2"/>
      </rPr>
      <t>2∙</t>
    </r>
    <r>
      <rPr>
        <b/>
        <sz val="10"/>
        <rFont val="Arial"/>
        <family val="2"/>
      </rPr>
      <t>f</t>
    </r>
    <r>
      <rPr>
        <b/>
        <vertAlign val="subscript"/>
        <sz val="10"/>
        <rFont val="Arial"/>
        <family val="2"/>
      </rPr>
      <t>yk</t>
    </r>
  </si>
  <si>
    <t>3-2-4 Verifica saldatura dado di attacco per il perno HD50</t>
  </si>
  <si>
    <t>2-2-4 Verifica saldatura dado di attacco per il perno SPL20</t>
  </si>
  <si>
    <t>Semiperimetro dado M12</t>
  </si>
  <si>
    <t>limiti del campo 2</t>
  </si>
  <si>
    <t>Da utente</t>
  </si>
  <si>
    <t>DA UTENTE</t>
  </si>
  <si>
    <r>
      <t>R</t>
    </r>
    <r>
      <rPr>
        <b/>
        <vertAlign val="subscript"/>
        <sz val="11"/>
        <color theme="0"/>
        <rFont val="Calibri"/>
        <family val="2"/>
        <scheme val="minor"/>
      </rPr>
      <t>v,k</t>
    </r>
  </si>
  <si>
    <t>coef. Ver:</t>
  </si>
  <si>
    <t>NON CANCELLARE</t>
  </si>
  <si>
    <r>
      <rPr>
        <b/>
        <sz val="10"/>
        <rFont val="Symbol"/>
        <family val="1"/>
        <charset val="2"/>
      </rPr>
      <t>g</t>
    </r>
    <r>
      <rPr>
        <b/>
        <vertAlign val="subscript"/>
        <sz val="10"/>
        <rFont val="Arial"/>
        <family val="2"/>
      </rPr>
      <t>M2</t>
    </r>
  </si>
  <si>
    <r>
      <t>d</t>
    </r>
    <r>
      <rPr>
        <b/>
        <vertAlign val="subscript"/>
        <sz val="10"/>
        <color indexed="8"/>
        <rFont val="Arial"/>
        <family val="2"/>
      </rPr>
      <t>0</t>
    </r>
    <r>
      <rPr>
        <b/>
        <sz val="11"/>
        <color theme="1"/>
        <rFont val="Calibri"/>
        <family val="2"/>
        <scheme val="minor"/>
      </rPr>
      <t xml:space="preserve"> </t>
    </r>
  </si>
  <si>
    <r>
      <t>f</t>
    </r>
    <r>
      <rPr>
        <b/>
        <vertAlign val="subscript"/>
        <sz val="10"/>
        <rFont val="Arial"/>
        <family val="2"/>
      </rPr>
      <t>tb</t>
    </r>
  </si>
  <si>
    <r>
      <t>A</t>
    </r>
    <r>
      <rPr>
        <b/>
        <vertAlign val="subscript"/>
        <sz val="10"/>
        <color indexed="8"/>
        <rFont val="Arial"/>
        <family val="2"/>
      </rPr>
      <t>res</t>
    </r>
    <r>
      <rPr>
        <b/>
        <sz val="11"/>
        <color theme="1"/>
        <rFont val="Calibri"/>
        <family val="2"/>
        <scheme val="minor"/>
      </rPr>
      <t xml:space="preserve"> (mm</t>
    </r>
    <r>
      <rPr>
        <b/>
        <vertAlign val="superscript"/>
        <sz val="10"/>
        <color indexed="8"/>
        <rFont val="Arial"/>
        <family val="2"/>
      </rPr>
      <t>2</t>
    </r>
    <r>
      <rPr>
        <b/>
        <sz val="11"/>
        <color theme="1"/>
        <rFont val="Calibri"/>
        <family val="2"/>
        <scheme val="minor"/>
      </rPr>
      <t>)</t>
    </r>
  </si>
  <si>
    <r>
      <rPr>
        <b/>
        <sz val="10"/>
        <color indexed="8"/>
        <rFont val="Symbol"/>
        <family val="1"/>
        <charset val="2"/>
      </rPr>
      <t>g</t>
    </r>
    <r>
      <rPr>
        <b/>
        <vertAlign val="subscript"/>
        <sz val="10"/>
        <color indexed="8"/>
        <rFont val="Arial"/>
        <family val="2"/>
      </rPr>
      <t>M2</t>
    </r>
  </si>
  <si>
    <r>
      <rPr>
        <b/>
        <sz val="10"/>
        <rFont val="Symbol"/>
        <family val="1"/>
        <charset val="2"/>
      </rPr>
      <t>b</t>
    </r>
    <r>
      <rPr>
        <b/>
        <vertAlign val="subscript"/>
        <sz val="10"/>
        <rFont val="Symbol"/>
        <family val="1"/>
        <charset val="2"/>
      </rPr>
      <t>2</t>
    </r>
    <r>
      <rPr>
        <b/>
        <vertAlign val="subscript"/>
        <sz val="10"/>
        <rFont val="Arial"/>
        <family val="2"/>
      </rPr>
      <t>∙</t>
    </r>
    <r>
      <rPr>
        <b/>
        <sz val="10"/>
        <rFont val="Arial"/>
        <family val="2"/>
      </rPr>
      <t>f</t>
    </r>
    <r>
      <rPr>
        <b/>
        <vertAlign val="subscript"/>
        <sz val="10"/>
        <rFont val="Arial"/>
        <family val="2"/>
      </rPr>
      <t>yk</t>
    </r>
  </si>
  <si>
    <t>t ˫</t>
  </si>
  <si>
    <r>
      <t xml:space="preserve">n ˫ + t ˫  </t>
    </r>
    <r>
      <rPr>
        <b/>
        <sz val="12"/>
        <color theme="1"/>
        <rFont val="Calibri"/>
        <family val="2"/>
      </rPr>
      <t xml:space="preserve">≤ </t>
    </r>
  </si>
  <si>
    <t>T ˫</t>
  </si>
  <si>
    <r>
      <t>b</t>
    </r>
    <r>
      <rPr>
        <b/>
        <vertAlign val="subscript"/>
        <sz val="10"/>
        <color indexed="8"/>
        <rFont val="Symbol"/>
        <family val="1"/>
        <charset val="2"/>
      </rPr>
      <t>1</t>
    </r>
  </si>
  <si>
    <r>
      <t>b</t>
    </r>
    <r>
      <rPr>
        <b/>
        <vertAlign val="subscript"/>
        <sz val="10"/>
        <color indexed="8"/>
        <rFont val="Symbol"/>
        <family val="1"/>
        <charset val="2"/>
      </rPr>
      <t>2</t>
    </r>
  </si>
  <si>
    <t>coef. di verfica</t>
  </si>
  <si>
    <t>*N.SPL20:</t>
  </si>
  <si>
    <t>*N.HD50:</t>
  </si>
  <si>
    <t>2-2-4 VERIFICA SALDATURA PERNI</t>
  </si>
  <si>
    <t>3-2-4 VERIFICA SALDATURA PERNI</t>
  </si>
  <si>
    <t>← MODIFICA I DATI</t>
  </si>
  <si>
    <t>CONTROLLO VERIFICHE</t>
  </si>
  <si>
    <t>SPINOTTI PER DENTE</t>
  </si>
  <si>
    <t xml:space="preserve">2-3 verifica splitting verticale calcestruzzo </t>
  </si>
  <si>
    <t>Interasse per hold down successivi a quelli estremi, per installazioni accoppiate (eventuali)</t>
  </si>
  <si>
    <t>Res. a taglio caratteristica</t>
  </si>
  <si>
    <t>Res. a taglio di calcolo</t>
  </si>
  <si>
    <t>Azione di sollevamento (eq. sul cordolo in funzione della resistenza dell'unione lato lgn)</t>
  </si>
  <si>
    <t xml:space="preserve">Max sforzo normale sollecitante sulla parete </t>
  </si>
  <si>
    <t>fbd resine</t>
  </si>
  <si>
    <t>Lanc</t>
  </si>
  <si>
    <t>Lanc max</t>
  </si>
  <si>
    <t>fbd,res</t>
  </si>
  <si>
    <t>ancoraggio resine SPL20</t>
  </si>
  <si>
    <t>Diametro ferro armatura FeB450c per ancoraggio in fondazione</t>
  </si>
  <si>
    <t>Tensione tangenziale di aderenza della resina di ancoraggio (valore derivante da scheda tecnica)</t>
  </si>
  <si>
    <t>ancoraggio resine HD50</t>
  </si>
  <si>
    <t>Tens. Tang.e di aderenza della resina di ancoraggio (valore derivante da scheda tecnica)</t>
  </si>
  <si>
    <t>Lunghezza ancoraggio di calcolo (minimo 150mm) ossia profondità del foro da resinare</t>
  </si>
  <si>
    <t>Momento sollecitante nel piano, alla base della parete "COMB. SISMICA"</t>
  </si>
  <si>
    <t>Sforzo normale sollecitante sulla parete (solo compressione, valori positivi) "COMB. SISMICA"</t>
  </si>
  <si>
    <t>d ferro FeB450c per ancoraggio in fondaz</t>
  </si>
  <si>
    <t>Taglio sollecitante nel piano alla base della parete "COMB. SISMICA"</t>
  </si>
  <si>
    <t>max</t>
  </si>
  <si>
    <r>
      <t xml:space="preserve">Distanza </t>
    </r>
    <r>
      <rPr>
        <b/>
        <sz val="11"/>
        <color theme="1"/>
        <rFont val="Calibri"/>
        <family val="2"/>
        <scheme val="minor"/>
      </rPr>
      <t>max</t>
    </r>
    <r>
      <rPr>
        <sz val="11"/>
        <color theme="1"/>
        <rFont val="Calibri"/>
        <family val="2"/>
        <scheme val="minor"/>
      </rPr>
      <t xml:space="preserve"> bordo sx della parete dall'asse dell'hold down (min 40mm)</t>
    </r>
  </si>
  <si>
    <r>
      <t xml:space="preserve">Distanza </t>
    </r>
    <r>
      <rPr>
        <b/>
        <sz val="11"/>
        <color theme="1"/>
        <rFont val="Calibri"/>
        <family val="2"/>
        <scheme val="minor"/>
      </rPr>
      <t>max</t>
    </r>
    <r>
      <rPr>
        <sz val="11"/>
        <color theme="1"/>
        <rFont val="Calibri"/>
        <family val="2"/>
        <scheme val="minor"/>
      </rPr>
      <t xml:space="preserve"> bordo dx della parete dall'asse dell'hold down (min 40mm)</t>
    </r>
  </si>
  <si>
    <r>
      <t>VR</t>
    </r>
    <r>
      <rPr>
        <b/>
        <sz val="8"/>
        <color theme="1"/>
        <rFont val="Calibri"/>
        <family val="2"/>
        <scheme val="minor"/>
      </rPr>
      <t>d,conn.v</t>
    </r>
  </si>
  <si>
    <t>- VERIFICHE</t>
  </si>
  <si>
    <t>- INPUT DATI</t>
  </si>
  <si>
    <t>- RELAZIONE DI VERIFICA CORDOLO E STAFFE COMPLETA</t>
  </si>
  <si>
    <t xml:space="preserve">2-3 verifica verticale calcestruzzo </t>
  </si>
  <si>
    <t>2-3 VERIFICA VERTICALE CALCESTRUZZO: azione verticale perni piastra</t>
  </si>
  <si>
    <t>Ferro di ripresa acciaio FeB450c</t>
  </si>
  <si>
    <t>FERRO DI RIPRESA AGGANCIATO AL PERNO</t>
  </si>
  <si>
    <t>reg.</t>
  </si>
  <si>
    <t>160mm + reg.</t>
  </si>
  <si>
    <r>
      <t xml:space="preserve">Altezza corrente ferro ripartitore </t>
    </r>
    <r>
      <rPr>
        <b/>
        <sz val="11"/>
        <color theme="1"/>
        <rFont val="Calibri"/>
        <family val="2"/>
        <scheme val="minor"/>
      </rPr>
      <t>H</t>
    </r>
  </si>
  <si>
    <t xml:space="preserve">Diametro dell'armatura longitudinale di ripartizione, tipo Fe B450c </t>
  </si>
  <si>
    <t>Numero di ferri ripartitori</t>
  </si>
  <si>
    <t>nfr</t>
  </si>
  <si>
    <t>dfl</t>
  </si>
  <si>
    <t>TIPO ARMATURE</t>
  </si>
  <si>
    <t>ARM.LONG DI RIPARTIZIONE</t>
  </si>
  <si>
    <r>
      <t>d</t>
    </r>
    <r>
      <rPr>
        <b/>
        <vertAlign val="subscript"/>
        <sz val="11"/>
        <color theme="1"/>
        <rFont val="Calibri"/>
        <family val="2"/>
        <scheme val="minor"/>
      </rPr>
      <t>s,SPL20</t>
    </r>
  </si>
  <si>
    <r>
      <t>f</t>
    </r>
    <r>
      <rPr>
        <b/>
        <vertAlign val="subscript"/>
        <sz val="11"/>
        <color theme="1"/>
        <rFont val="Calibri"/>
        <family val="2"/>
        <scheme val="minor"/>
      </rPr>
      <t>bd,res</t>
    </r>
  </si>
  <si>
    <r>
      <t>P</t>
    </r>
    <r>
      <rPr>
        <b/>
        <vertAlign val="subscript"/>
        <sz val="11"/>
        <color theme="1"/>
        <rFont val="Calibri"/>
        <family val="2"/>
        <scheme val="minor"/>
      </rPr>
      <t>,SPL20</t>
    </r>
  </si>
  <si>
    <r>
      <t>d</t>
    </r>
    <r>
      <rPr>
        <b/>
        <vertAlign val="subscript"/>
        <sz val="11"/>
        <color theme="1"/>
        <rFont val="Calibri"/>
        <family val="2"/>
        <scheme val="minor"/>
      </rPr>
      <t>s,HD50</t>
    </r>
  </si>
  <si>
    <r>
      <t>P</t>
    </r>
    <r>
      <rPr>
        <b/>
        <vertAlign val="subscript"/>
        <sz val="11"/>
        <color theme="1"/>
        <rFont val="Calibri"/>
        <family val="2"/>
        <scheme val="minor"/>
      </rPr>
      <t>,HD50</t>
    </r>
  </si>
  <si>
    <t>N. FERRI DI RIPARTIZIONE</t>
  </si>
  <si>
    <r>
      <t>V</t>
    </r>
    <r>
      <rPr>
        <b/>
        <vertAlign val="subscript"/>
        <sz val="11"/>
        <color theme="1"/>
        <rFont val="Calibri"/>
        <family val="2"/>
        <scheme val="minor"/>
      </rPr>
      <t>rd, legno</t>
    </r>
  </si>
  <si>
    <t>per HD50, efficaci</t>
  </si>
  <si>
    <r>
      <t>n</t>
    </r>
    <r>
      <rPr>
        <b/>
        <vertAlign val="subscript"/>
        <sz val="11"/>
        <color theme="1"/>
        <rFont val="Calibri"/>
        <family val="2"/>
        <scheme val="minor"/>
      </rPr>
      <t>ch,hd,eff</t>
    </r>
  </si>
  <si>
    <r>
      <t>n</t>
    </r>
    <r>
      <rPr>
        <b/>
        <vertAlign val="subscript"/>
        <sz val="11"/>
        <color theme="1"/>
        <rFont val="Calibri"/>
        <family val="2"/>
        <scheme val="minor"/>
      </rPr>
      <t>ch,SPL,eff</t>
    </r>
  </si>
  <si>
    <r>
      <t>F</t>
    </r>
    <r>
      <rPr>
        <b/>
        <vertAlign val="subscript"/>
        <sz val="11"/>
        <color theme="1"/>
        <rFont val="Calibri"/>
        <family val="2"/>
        <scheme val="minor"/>
      </rPr>
      <t>yd,SPL</t>
    </r>
  </si>
  <si>
    <r>
      <t>V</t>
    </r>
    <r>
      <rPr>
        <b/>
        <vertAlign val="subscript"/>
        <sz val="11"/>
        <color theme="1"/>
        <rFont val="Calibri"/>
        <family val="2"/>
        <scheme val="minor"/>
      </rPr>
      <t>ed,G.pernSPL,o</t>
    </r>
  </si>
  <si>
    <r>
      <t>V</t>
    </r>
    <r>
      <rPr>
        <b/>
        <vertAlign val="subscript"/>
        <sz val="11"/>
        <color theme="1"/>
        <rFont val="Calibri"/>
        <family val="2"/>
        <scheme val="minor"/>
      </rPr>
      <t>ed,G.pernHD,o</t>
    </r>
  </si>
  <si>
    <r>
      <t>V</t>
    </r>
    <r>
      <rPr>
        <b/>
        <vertAlign val="subscript"/>
        <sz val="12"/>
        <color theme="1"/>
        <rFont val="Calibri"/>
        <family val="2"/>
        <scheme val="minor"/>
      </rPr>
      <t>ed,G.pernSPL,o+</t>
    </r>
    <r>
      <rPr>
        <b/>
        <sz val="12"/>
        <color theme="1"/>
        <rFont val="Calibri"/>
        <family val="2"/>
        <scheme val="minor"/>
      </rPr>
      <t xml:space="preserve"> </t>
    </r>
    <r>
      <rPr>
        <b/>
        <sz val="12"/>
        <color theme="1"/>
        <rFont val="Calibri"/>
        <family val="2"/>
      </rPr>
      <t>≤ F</t>
    </r>
    <r>
      <rPr>
        <b/>
        <vertAlign val="subscript"/>
        <sz val="12"/>
        <color theme="1"/>
        <rFont val="Calibri"/>
        <family val="2"/>
      </rPr>
      <t>yd,SPL</t>
    </r>
  </si>
  <si>
    <r>
      <t>V</t>
    </r>
    <r>
      <rPr>
        <b/>
        <vertAlign val="subscript"/>
        <sz val="11"/>
        <color theme="1"/>
        <rFont val="Calibri"/>
        <family val="2"/>
        <scheme val="minor"/>
      </rPr>
      <t>ed,G.pernSPL,o+</t>
    </r>
  </si>
  <si>
    <r>
      <t>V</t>
    </r>
    <r>
      <rPr>
        <b/>
        <vertAlign val="subscript"/>
        <sz val="11"/>
        <color theme="1"/>
        <rFont val="Calibri"/>
        <family val="2"/>
        <scheme val="minor"/>
      </rPr>
      <t>ed,G.pernHD,o+</t>
    </r>
  </si>
  <si>
    <r>
      <t>V</t>
    </r>
    <r>
      <rPr>
        <b/>
        <vertAlign val="subscript"/>
        <sz val="12"/>
        <color theme="1"/>
        <rFont val="Calibri"/>
        <family val="2"/>
        <scheme val="minor"/>
      </rPr>
      <t>ed,G.pernHD,o+</t>
    </r>
    <r>
      <rPr>
        <b/>
        <sz val="12"/>
        <color theme="1"/>
        <rFont val="Calibri"/>
        <family val="2"/>
        <scheme val="minor"/>
      </rPr>
      <t xml:space="preserve"> </t>
    </r>
    <r>
      <rPr>
        <b/>
        <sz val="12"/>
        <color theme="1"/>
        <rFont val="Calibri"/>
        <family val="2"/>
      </rPr>
      <t>≤ F</t>
    </r>
    <r>
      <rPr>
        <b/>
        <vertAlign val="subscript"/>
        <sz val="12"/>
        <color theme="1"/>
        <rFont val="Calibri"/>
        <family val="2"/>
      </rPr>
      <t xml:space="preserve">yd,HD </t>
    </r>
  </si>
  <si>
    <r>
      <t>F</t>
    </r>
    <r>
      <rPr>
        <b/>
        <vertAlign val="subscript"/>
        <sz val="11"/>
        <color theme="1"/>
        <rFont val="Calibri"/>
        <family val="2"/>
        <scheme val="minor"/>
      </rPr>
      <t>yd,HD</t>
    </r>
  </si>
  <si>
    <r>
      <t>V</t>
    </r>
    <r>
      <rPr>
        <b/>
        <vertAlign val="subscript"/>
        <sz val="12"/>
        <color theme="1"/>
        <rFont val="Calibri"/>
        <family val="2"/>
        <scheme val="minor"/>
      </rPr>
      <t>ed,G.pernHD,o</t>
    </r>
    <r>
      <rPr>
        <b/>
        <sz val="12"/>
        <color theme="1"/>
        <rFont val="Calibri"/>
        <family val="2"/>
        <scheme val="minor"/>
      </rPr>
      <t xml:space="preserve"> </t>
    </r>
    <r>
      <rPr>
        <b/>
        <sz val="12"/>
        <color theme="1"/>
        <rFont val="Calibri"/>
        <family val="2"/>
      </rPr>
      <t>≤ F</t>
    </r>
    <r>
      <rPr>
        <b/>
        <vertAlign val="subscript"/>
        <sz val="12"/>
        <color theme="1"/>
        <rFont val="Calibri"/>
        <family val="2"/>
      </rPr>
      <t xml:space="preserve">v,hd,Rd </t>
    </r>
  </si>
  <si>
    <r>
      <t>V</t>
    </r>
    <r>
      <rPr>
        <b/>
        <vertAlign val="subscript"/>
        <sz val="12"/>
        <color theme="1"/>
        <rFont val="Calibri"/>
        <family val="2"/>
        <scheme val="minor"/>
      </rPr>
      <t>ed,G.pernSPL,o</t>
    </r>
    <r>
      <rPr>
        <b/>
        <sz val="12"/>
        <color theme="1"/>
        <rFont val="Calibri"/>
        <family val="2"/>
        <scheme val="minor"/>
      </rPr>
      <t xml:space="preserve"> </t>
    </r>
    <r>
      <rPr>
        <b/>
        <sz val="12"/>
        <color theme="1"/>
        <rFont val="Calibri"/>
        <family val="2"/>
      </rPr>
      <t>≤ F</t>
    </r>
    <r>
      <rPr>
        <b/>
        <vertAlign val="subscript"/>
        <sz val="12"/>
        <color theme="1"/>
        <rFont val="Calibri"/>
        <family val="2"/>
      </rPr>
      <t xml:space="preserve">v,Rd </t>
    </r>
  </si>
  <si>
    <r>
      <t xml:space="preserve">Ancoraggio perno </t>
    </r>
    <r>
      <rPr>
        <b/>
        <sz val="11"/>
        <color theme="1"/>
        <rFont val="Calibri"/>
        <family val="2"/>
        <scheme val="minor"/>
      </rPr>
      <t xml:space="preserve">P </t>
    </r>
    <r>
      <rPr>
        <sz val="11"/>
        <color theme="1"/>
        <rFont val="Calibri"/>
        <family val="2"/>
        <scheme val="minor"/>
      </rPr>
      <t>a taglio</t>
    </r>
  </si>
  <si>
    <t>LUNGHEZZA PARETE</t>
  </si>
  <si>
    <t xml:space="preserve">Diam. dell'armatura long. di ripartizione, tipo Fe B450c </t>
  </si>
  <si>
    <r>
      <t>N</t>
    </r>
    <r>
      <rPr>
        <b/>
        <vertAlign val="subscript"/>
        <sz val="11"/>
        <color theme="1"/>
        <rFont val="Calibri"/>
        <family val="2"/>
        <scheme val="minor"/>
      </rPr>
      <t>ed</t>
    </r>
  </si>
  <si>
    <t>cord</t>
  </si>
  <si>
    <t>pass</t>
  </si>
  <si>
    <t>Fe</t>
  </si>
  <si>
    <t>- RELAZIONE DI VERIFICA CORDOLO CON SPIEGAZIONE TEORICA</t>
  </si>
  <si>
    <t>per piastra SPL20, efficaci</t>
  </si>
  <si>
    <r>
      <t xml:space="preserve">Altezza corrente ferro ripartitore </t>
    </r>
    <r>
      <rPr>
        <b/>
        <sz val="11"/>
        <color theme="1"/>
        <rFont val="Calibri"/>
        <family val="2"/>
        <scheme val="minor"/>
      </rPr>
      <t>H (ESCLUSA REGOLAZIONE CASSERO)</t>
    </r>
  </si>
  <si>
    <t>4 Verifica ancoraggi in fondazione</t>
  </si>
  <si>
    <t>4- Verifica ancoraggi in fondazione</t>
  </si>
  <si>
    <t>4-1 Calcolo ancoraggio ferri di ripresa SLP20 (eventuali)</t>
  </si>
  <si>
    <t>4-2 Calcolo ancoraggio ferri di ripresa HD50</t>
  </si>
  <si>
    <t>4-1 Calcolo ancoraggio ferri di ripresa SLP20(eventuali)</t>
  </si>
  <si>
    <t>LE CONNESSIONI STRUTTURALI tra il cordolo e la fondazione (platea o trave rovescia), possono essere fatte mediante spinotti posti o successivamente alla posa del cassero e prima del getto del calcestruzzo utilizzando ferri di ripresa con fissaggio a resina posati dopo aver allungato l'armatura di ripartizione longitudinale:</t>
  </si>
  <si>
    <r>
      <t>V</t>
    </r>
    <r>
      <rPr>
        <b/>
        <vertAlign val="subscript"/>
        <sz val="12"/>
        <color theme="1"/>
        <rFont val="Calibri"/>
        <family val="2"/>
        <scheme val="minor"/>
      </rPr>
      <t>ed,G.legno</t>
    </r>
    <r>
      <rPr>
        <b/>
        <sz val="12"/>
        <color theme="1"/>
        <rFont val="Calibri"/>
        <family val="2"/>
        <scheme val="minor"/>
      </rPr>
      <t xml:space="preserve"> </t>
    </r>
    <r>
      <rPr>
        <b/>
        <sz val="12"/>
        <color theme="1"/>
        <rFont val="Calibri"/>
        <family val="2"/>
      </rPr>
      <t>≤ V</t>
    </r>
    <r>
      <rPr>
        <b/>
        <vertAlign val="subscript"/>
        <sz val="12"/>
        <color theme="1"/>
        <rFont val="Calibri"/>
        <family val="2"/>
      </rPr>
      <t>Rd,cord.tot</t>
    </r>
  </si>
  <si>
    <t>splitting orizzontale</t>
  </si>
  <si>
    <t>unione lato legno</t>
  </si>
  <si>
    <t>unione lato acciaio</t>
  </si>
  <si>
    <t xml:space="preserve">resistenza verticale cls </t>
  </si>
  <si>
    <t>Taglio sollecitante</t>
  </si>
  <si>
    <t>CONTROLLO SPL20</t>
  </si>
  <si>
    <t>Taglio di calcolo su ogni spinotto (ripartizione plastica delle azioni)</t>
  </si>
  <si>
    <r>
      <t>V</t>
    </r>
    <r>
      <rPr>
        <b/>
        <vertAlign val="subscript"/>
        <sz val="11"/>
        <color theme="1"/>
        <rFont val="Calibri"/>
        <family val="2"/>
        <scheme val="minor"/>
      </rPr>
      <t>ed</t>
    </r>
  </si>
  <si>
    <r>
      <t>V</t>
    </r>
    <r>
      <rPr>
        <b/>
        <vertAlign val="subscript"/>
        <sz val="12"/>
        <color theme="1"/>
        <rFont val="Calibri"/>
        <family val="2"/>
        <scheme val="minor"/>
      </rPr>
      <t>ed</t>
    </r>
    <r>
      <rPr>
        <b/>
        <sz val="12"/>
        <color theme="1"/>
        <rFont val="Calibri"/>
        <family val="2"/>
        <scheme val="minor"/>
      </rPr>
      <t xml:space="preserve"> </t>
    </r>
    <r>
      <rPr>
        <b/>
        <sz val="12"/>
        <color theme="1"/>
        <rFont val="Calibri"/>
        <family val="2"/>
      </rPr>
      <t>≤  V</t>
    </r>
    <r>
      <rPr>
        <b/>
        <vertAlign val="subscript"/>
        <sz val="12"/>
        <color theme="1"/>
        <rFont val="Calibri"/>
        <family val="2"/>
      </rPr>
      <t>rd, legno</t>
    </r>
  </si>
  <si>
    <r>
      <t>V</t>
    </r>
    <r>
      <rPr>
        <b/>
        <vertAlign val="subscript"/>
        <sz val="12"/>
        <color theme="1"/>
        <rFont val="Calibri"/>
        <family val="2"/>
        <scheme val="minor"/>
      </rPr>
      <t>ed</t>
    </r>
    <r>
      <rPr>
        <b/>
        <sz val="12"/>
        <color theme="1"/>
        <rFont val="Calibri"/>
        <family val="2"/>
        <scheme val="minor"/>
      </rPr>
      <t xml:space="preserve">  </t>
    </r>
    <r>
      <rPr>
        <b/>
        <sz val="12"/>
        <color theme="1"/>
        <rFont val="Calibri"/>
        <family val="2"/>
      </rPr>
      <t>≤  V</t>
    </r>
    <r>
      <rPr>
        <b/>
        <vertAlign val="subscript"/>
        <sz val="12"/>
        <color theme="1"/>
        <rFont val="Calibri"/>
        <family val="2"/>
      </rPr>
      <t>rd, legno</t>
    </r>
  </si>
  <si>
    <t>CLS cordolo</t>
  </si>
  <si>
    <t>n. SLP20</t>
  </si>
  <si>
    <t>n. HD50</t>
  </si>
  <si>
    <t>dist. Max sx</t>
  </si>
  <si>
    <t>dist. Max dx</t>
  </si>
  <si>
    <t>chiodature effettive</t>
  </si>
  <si>
    <t>Densità legno</t>
  </si>
  <si>
    <t>T</t>
  </si>
  <si>
    <t>M</t>
  </si>
  <si>
    <t>Lung. Parete</t>
  </si>
  <si>
    <t>INPUT PARETE</t>
  </si>
  <si>
    <t>Schema di Chiodatura</t>
  </si>
  <si>
    <t>Forza di estrazione sul ferro di rip.</t>
  </si>
  <si>
    <t>Lung. di ancoraggio resinata</t>
  </si>
  <si>
    <t>(1° rottura SPL20)</t>
  </si>
  <si>
    <t>(1° gerarchia SPL20)</t>
  </si>
  <si>
    <t>Fres</t>
  </si>
  <si>
    <t>Massima forza di trazione sopportabile dall'ancoraggio</t>
  </si>
  <si>
    <t>CS</t>
  </si>
  <si>
    <r>
      <t>g</t>
    </r>
    <r>
      <rPr>
        <b/>
        <vertAlign val="subscript"/>
        <sz val="11"/>
        <color indexed="8"/>
        <rFont val="Calibri"/>
        <family val="2"/>
      </rPr>
      <t>ML</t>
    </r>
  </si>
  <si>
    <t xml:space="preserve"> </t>
  </si>
  <si>
    <t>Fattore di sovraresistenza dell'unione</t>
  </si>
  <si>
    <r>
      <t>g</t>
    </r>
    <r>
      <rPr>
        <b/>
        <vertAlign val="subscript"/>
        <sz val="11"/>
        <color indexed="8"/>
        <rFont val="Calibri"/>
        <family val="2"/>
      </rPr>
      <t>RD</t>
    </r>
  </si>
  <si>
    <t>CD"A" [TAB 7.2.I NTC18]</t>
  </si>
  <si>
    <t>CD"B" [TAB 7.2.I NTC18]</t>
  </si>
  <si>
    <t>NON DISSIPATIVA [PAR 7.1 NTC18]</t>
  </si>
  <si>
    <r>
      <t>Taglio sul singolo chiodo in condizione di gerarchia: Rv,k.ch x kmod x γ</t>
    </r>
    <r>
      <rPr>
        <vertAlign val="subscript"/>
        <sz val="11"/>
        <color theme="1"/>
        <rFont val="Calibri"/>
        <family val="2"/>
        <scheme val="minor"/>
      </rPr>
      <t>RD</t>
    </r>
  </si>
  <si>
    <r>
      <t>Taglio sul semiperimetro in condizione di gerarchia: Rv,d.ch x γ</t>
    </r>
    <r>
      <rPr>
        <vertAlign val="subscript"/>
        <sz val="11"/>
        <color theme="1"/>
        <rFont val="Calibri"/>
        <family val="2"/>
        <scheme val="minor"/>
      </rPr>
      <t>RD</t>
    </r>
    <r>
      <rPr>
        <sz val="11"/>
        <color theme="1"/>
        <rFont val="Calibri"/>
        <family val="2"/>
        <scheme val="minor"/>
      </rPr>
      <t xml:space="preserve"> x0,5</t>
    </r>
  </si>
  <si>
    <r>
      <t>Taglio sul perno in condizione di gerarchia: Rv,d.ch X γ</t>
    </r>
    <r>
      <rPr>
        <vertAlign val="subscript"/>
        <sz val="11"/>
        <color theme="1"/>
        <rFont val="Calibri"/>
        <family val="2"/>
        <scheme val="minor"/>
      </rPr>
      <t>RD</t>
    </r>
  </si>
  <si>
    <r>
      <t>Azione di sollevamento in condizione di gerarchia: Vrd, legno hd x kmod x γ</t>
    </r>
    <r>
      <rPr>
        <vertAlign val="subscript"/>
        <sz val="11"/>
        <color theme="1"/>
        <rFont val="Calibri"/>
        <family val="2"/>
        <scheme val="minor"/>
      </rPr>
      <t>RD</t>
    </r>
  </si>
  <si>
    <t>braccio</t>
  </si>
  <si>
    <t>sollecitazione splitting verticale in cond non dissipative</t>
  </si>
  <si>
    <t>Taglio vert.</t>
  </si>
  <si>
    <t>k.mod (il valore deve essere definito manualmente vedi Tab.4.4.IV NTC18)</t>
  </si>
  <si>
    <t>Coef. di resistenza del mat.  (il valore deve essere definito manualmente vedi Tab.4.4.III NTC18)</t>
  </si>
  <si>
    <t>Classe di servizio (vedi Tab.4.4.II)</t>
  </si>
  <si>
    <t>NTC18 Tab.4.4.II</t>
  </si>
  <si>
    <t>NTC18 Tab.4.4.IV</t>
  </si>
  <si>
    <t>NTC18 Tab.4.4.III</t>
  </si>
  <si>
    <t>NTC18 Tab.7.2.I</t>
  </si>
  <si>
    <t>1-DATI PIASTRE SPL20</t>
  </si>
  <si>
    <t>2-DATI HD50</t>
  </si>
  <si>
    <t>ds ferri di ripresa (PUNTO 3)</t>
  </si>
  <si>
    <t>N. Ferri Di Ripartizione (PUNTO 5)</t>
  </si>
  <si>
    <t>NB: RISPETTA LA CHIODATURA DI PROGETTO</t>
  </si>
  <si>
    <t>Taglio trasmesso dall'unione legno-acciaio in condizione di gerarchia: Rv,d.ch.tot x gamma rd</t>
  </si>
  <si>
    <t>Impostare il numero di piastre SPL-20 manualmente?</t>
  </si>
  <si>
    <t>Numero di piastre SPL20 (selezionare solo se l'impostazione precedente è su manuale)</t>
  </si>
  <si>
    <r>
      <t>N,</t>
    </r>
    <r>
      <rPr>
        <b/>
        <vertAlign val="subscript"/>
        <sz val="11"/>
        <color theme="1"/>
        <rFont val="Calibri"/>
        <family val="2"/>
        <scheme val="minor"/>
      </rPr>
      <t>SPL20 manual</t>
    </r>
  </si>
  <si>
    <t>Spessore platea (necessario per definire la lunghezza massima dell'ancoraggio a terra)</t>
  </si>
  <si>
    <t>Forza di estrazione della barra = Taglio su perno in cond. di ger: Rv,k.ch x kmod x γRD</t>
  </si>
  <si>
    <t>S,slab</t>
  </si>
  <si>
    <t>Lanc min</t>
  </si>
  <si>
    <t>Lanc calc</t>
  </si>
  <si>
    <t>fibre parallele neff=//nch</t>
  </si>
  <si>
    <t>fibre perpendicolari neff=nch</t>
  </si>
  <si>
    <t>chiodi efficaci</t>
  </si>
  <si>
    <t>connector nails</t>
  </si>
  <si>
    <t>4x35</t>
  </si>
  <si>
    <t>4x40</t>
  </si>
  <si>
    <t>4x50</t>
  </si>
  <si>
    <t>4x75</t>
  </si>
  <si>
    <t>4x60</t>
  </si>
  <si>
    <t>6x60</t>
  </si>
  <si>
    <t>6x80</t>
  </si>
  <si>
    <t>densità legno</t>
  </si>
  <si>
    <t>l</t>
  </si>
  <si>
    <t>geometria chiodi</t>
  </si>
  <si>
    <t>connector screw</t>
  </si>
  <si>
    <t>geometria viti</t>
  </si>
  <si>
    <t>5x35</t>
  </si>
  <si>
    <t>5x40</t>
  </si>
  <si>
    <t>5x50</t>
  </si>
  <si>
    <t>5x60</t>
  </si>
  <si>
    <t>5x75</t>
  </si>
  <si>
    <t>5x70</t>
  </si>
  <si>
    <t>5x80</t>
  </si>
  <si>
    <t>Massima sollecitazione trasmessa dalle unioni lato legno in condizione di gerarchia delle resistenze  Vrd/γRD</t>
  </si>
  <si>
    <t xml:space="preserve">SOFTWARE PER IL DIMENSIONAMENTO DEL SISTEMA RADICSOL PER L'ATTACCO A TERRA DELLE PARETI IN LEGNO CON IL CRITERIO SISMICO DELLA GERARCHIA DELLE RESISTENZE SECONDO NTC 2018 E IN CONDIZIONE NON DISSIPATIVA                                                                                                                                 </t>
  </si>
  <si>
    <t>- REPORT RIEPILOGO CARPENTERIE</t>
  </si>
  <si>
    <r>
      <t xml:space="preserve">Copriferro laterale </t>
    </r>
    <r>
      <rPr>
        <b/>
        <sz val="11"/>
        <color theme="1"/>
        <rFont val="Calibri"/>
        <family val="2"/>
        <scheme val="minor"/>
      </rPr>
      <t>D</t>
    </r>
  </si>
  <si>
    <t>150mm</t>
  </si>
  <si>
    <t>D max</t>
  </si>
  <si>
    <t>P max</t>
  </si>
  <si>
    <r>
      <t>P</t>
    </r>
    <r>
      <rPr>
        <b/>
        <vertAlign val="subscript"/>
        <sz val="11"/>
        <color theme="1"/>
        <rFont val="Calibri"/>
        <family val="2"/>
        <scheme val="minor"/>
      </rPr>
      <t>plate</t>
    </r>
  </si>
  <si>
    <t>Spessore platea</t>
  </si>
  <si>
    <t>Forza di estrazione sul ferro di ripresa</t>
  </si>
  <si>
    <t>Diametro perni         (PUNTO 4)</t>
  </si>
  <si>
    <t>Tipo perni     (PUNTO 4)</t>
  </si>
  <si>
    <t>Diam. Ferri longitudinali di ripartizione (PUNTO 5)</t>
  </si>
  <si>
    <t>Numero di perni per dente   (PUNTO 4)</t>
  </si>
  <si>
    <t>pag 1/2</t>
  </si>
  <si>
    <t>pag 2/2</t>
  </si>
  <si>
    <t>RIEPILOGO CARPENTERIE</t>
  </si>
  <si>
    <t>Config. A e D con ferri di ripresa</t>
  </si>
  <si>
    <t>Tensione di calcolo del calcestruzzo</t>
  </si>
  <si>
    <r>
      <t>f</t>
    </r>
    <r>
      <rPr>
        <b/>
        <vertAlign val="subscript"/>
        <sz val="11"/>
        <color theme="1"/>
        <rFont val="Calibri"/>
        <family val="2"/>
        <scheme val="minor"/>
      </rPr>
      <t>cd</t>
    </r>
  </si>
  <si>
    <t>Coefficiente di riduzione Per carichi di lunga durata</t>
  </si>
  <si>
    <r>
      <rPr>
        <b/>
        <sz val="11"/>
        <color theme="1"/>
        <rFont val="GreekC"/>
      </rPr>
      <t>a</t>
    </r>
    <r>
      <rPr>
        <b/>
        <vertAlign val="subscript"/>
        <sz val="11"/>
        <color theme="1"/>
        <rFont val="Calibri"/>
        <family val="2"/>
        <scheme val="minor"/>
      </rPr>
      <t>cc</t>
    </r>
  </si>
  <si>
    <t>Tensione normale indotta dalla condizione sforzo normale e sollevamento</t>
  </si>
  <si>
    <r>
      <t>n</t>
    </r>
    <r>
      <rPr>
        <b/>
        <vertAlign val="subscript"/>
        <sz val="11"/>
        <color theme="1"/>
        <rFont val="Calibri"/>
        <family val="2"/>
        <scheme val="minor"/>
      </rPr>
      <t>ed</t>
    </r>
  </si>
  <si>
    <t>Ab</t>
  </si>
  <si>
    <r>
      <t>n</t>
    </r>
    <r>
      <rPr>
        <b/>
        <vertAlign val="subscript"/>
        <sz val="12"/>
        <color theme="1"/>
        <rFont val="Calibri"/>
        <family val="2"/>
        <scheme val="minor"/>
      </rPr>
      <t>ed</t>
    </r>
    <r>
      <rPr>
        <b/>
        <sz val="12"/>
        <color theme="1"/>
        <rFont val="Calibri"/>
        <family val="2"/>
        <scheme val="minor"/>
      </rPr>
      <t xml:space="preserve"> </t>
    </r>
    <r>
      <rPr>
        <b/>
        <sz val="12"/>
        <color theme="1"/>
        <rFont val="Calibri"/>
        <family val="2"/>
      </rPr>
      <t>≤ f</t>
    </r>
    <r>
      <rPr>
        <b/>
        <vertAlign val="subscript"/>
        <sz val="12"/>
        <color theme="1"/>
        <rFont val="Calibri"/>
        <family val="2"/>
      </rPr>
      <t xml:space="preserve">cd </t>
    </r>
  </si>
  <si>
    <t>Tipo calcestruzzo</t>
  </si>
  <si>
    <t>Staffa SPL20 -  Ferri di Ripresa</t>
  </si>
  <si>
    <t>Staffa HD50 -  Ferri di Ripresa</t>
  </si>
  <si>
    <t>(porzione compressa) Posizione asse neutro sul cordolo partendo dal bordo sollevato</t>
  </si>
  <si>
    <t>conifere C24</t>
  </si>
  <si>
    <t>resistenza</t>
  </si>
  <si>
    <t>modulo elastico</t>
  </si>
  <si>
    <t>RES</t>
  </si>
  <si>
    <t>YOUNG</t>
  </si>
  <si>
    <t>DEF ELAST</t>
  </si>
  <si>
    <t>5- Verifica a compressione cordolo Radicsol</t>
  </si>
  <si>
    <t>Forza di compressione indotta dal sollevamento</t>
  </si>
  <si>
    <t>Sezione di cordolo compressa</t>
  </si>
  <si>
    <t>5- Verifica a compressione  cordolo Radicsol</t>
  </si>
  <si>
    <r>
      <t>380 kg/m</t>
    </r>
    <r>
      <rPr>
        <vertAlign val="superscript"/>
        <sz val="11"/>
        <color theme="1"/>
        <rFont val="Calibri"/>
        <family val="2"/>
        <scheme val="minor"/>
      </rPr>
      <t>3</t>
    </r>
  </si>
  <si>
    <r>
      <t>420 kg/m</t>
    </r>
    <r>
      <rPr>
        <vertAlign val="superscript"/>
        <sz val="11"/>
        <color theme="1"/>
        <rFont val="Calibri"/>
        <family val="2"/>
        <scheme val="minor"/>
      </rPr>
      <t>3</t>
    </r>
  </si>
  <si>
    <t>Nell’elemento di calcestruzzo isolato si possono generare due diverse modalità di rottura prevalenti, a seconda della posizione dello spinotto rispetto alla faccia libera di calcestruzzo: rottura per side splitting e per bottom splitting. Nel caso del cordolo Radicsol dalle prove di laboratorio si evince che il meccanismo di rottura è legato al simultaneo collasso degli spinotti in acciaio che comprimono il nucleo di calcestruzzo. Ai fine delle verifiche si considera un coefficiente di riduzione (posto pari a 0,5) per tener conto delle azioni cicliche (azioni indotte dal sisma).</t>
  </si>
  <si>
    <t>Riduzione di resistenza per azioni cicliche</t>
  </si>
  <si>
    <t>Core Failure</t>
  </si>
  <si>
    <t>TASS SYCL</t>
  </si>
  <si>
    <t>1-1 VERIFICA CALCESTRUZZO del cordolo - azione parallela all'asse longitudinale</t>
  </si>
  <si>
    <t>1-1 verifica calcestruzzo (CORE FAILURE)</t>
  </si>
  <si>
    <t>n tot ferri piastre</t>
  </si>
  <si>
    <t>CONTROLLA SEMPRE L'ULTIMA VERSIONE DISPONIBILE: CLICCA QUI</t>
  </si>
  <si>
    <t>3-DATI CORDOLO</t>
  </si>
  <si>
    <t>2 - FERRI RIPRESA PER STAFFA A TAGLIO SLP 20</t>
  </si>
  <si>
    <t>1 - STAFFA PREMONTABILE A TAGLIO SLP 20</t>
  </si>
  <si>
    <t>3 - STAFFA PREMONTABILE A SOLLEVAMENTO HD 50</t>
  </si>
  <si>
    <t>4 - FERRO RIPRESA PER STAFFA A SOLLEVAMENTO HD 50</t>
  </si>
  <si>
    <t>FERRI RIPRESA STAFFE A TAGLIO SLP20</t>
  </si>
  <si>
    <t>FERRI RIPRESA STAFFE A SOLLEVAMENTO HD 50</t>
  </si>
  <si>
    <t>SPINOTTO DI RIPRESA A TAGLIO CORDOLO</t>
  </si>
  <si>
    <t>6 - SPINOTTO DI RIPRESA A TAGLIO</t>
  </si>
  <si>
    <t>4-CARPENTERIA FERRI DI RIPRESA E SPINOTTI</t>
  </si>
  <si>
    <t>5 - FERRO RIPARTITORE  TAGLIO</t>
  </si>
  <si>
    <t>Passo perni         400mm = ogni dente                 800mm = ogni due denti                       (P. min 150mm)</t>
  </si>
  <si>
    <t xml:space="preserve">numero PARETE </t>
  </si>
  <si>
    <t>Resistenza caratteristica della singola unione legno-acciaio</t>
  </si>
  <si>
    <t>Resistenza di calcolo della singola unione legno-acciaio</t>
  </si>
  <si>
    <r>
      <t xml:space="preserve">Numero complessivo degli spinotti </t>
    </r>
    <r>
      <rPr>
        <sz val="11"/>
        <rFont val="Calibri"/>
        <family val="2"/>
        <scheme val="minor"/>
      </rPr>
      <t>collaboranti (incluso ferri piastre SPL20)</t>
    </r>
  </si>
  <si>
    <t>resistenza da splitting prove sperimentali</t>
  </si>
  <si>
    <t>2- Input piastra a taglio SLP20</t>
  </si>
  <si>
    <t>3- Input cordolo RADICSOL</t>
  </si>
  <si>
    <t>rapporto bracci</t>
  </si>
  <si>
    <t>rottura splitting verticale con fi 12</t>
  </si>
  <si>
    <t>rottura splitting verticale con fi 16</t>
  </si>
  <si>
    <t>Resistenza della connessione in direzione verticale</t>
  </si>
  <si>
    <t>consigliato per CD"A" e CD"B"</t>
  </si>
  <si>
    <t>consigliato per CD"B" e ND</t>
  </si>
  <si>
    <t>consigliato per ND</t>
  </si>
  <si>
    <t>approccio 2 (FORMULAZIONE UTILIZZATA PER LO SPLITTING VERTICALE)</t>
  </si>
  <si>
    <t>TEORIA DI  TASSIOS-VINTZELEOU (FORMULAZIONE UTILIZZATA PER LA VERIFICA DEL CORDOLO)</t>
  </si>
  <si>
    <t>Numero di spinotti collaboranti</t>
  </si>
  <si>
    <t>Passo spinotti (400=Spinotto/i su ogni dente)</t>
  </si>
  <si>
    <t>Numero di Piastre calcolate</t>
  </si>
  <si>
    <t>rev 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</si>
</sst>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164" formatCode="0.00&quot; N/mm²&quot;"/>
    <numFmt numFmtId="165" formatCode="0&quot; N/mm²&quot;"/>
    <numFmt numFmtId="166" formatCode="0.0&quot; N/mm²&quot;"/>
    <numFmt numFmtId="167" formatCode="&quot;Φ &quot;0&quot;  [mm]&quot;"/>
    <numFmt numFmtId="168" formatCode="0&quot; mm&quot;"/>
    <numFmt numFmtId="169" formatCode="0.0&quot; kN&quot;"/>
    <numFmt numFmtId="170" formatCode="0.00&quot; mm&quot;"/>
    <numFmt numFmtId="171" formatCode="0.000"/>
    <numFmt numFmtId="172" formatCode="0.000&quot;  mm&quot;"/>
    <numFmt numFmtId="173" formatCode="0.0&quot; kg&quot;"/>
    <numFmt numFmtId="174" formatCode="0.0&quot;  mm&quot;"/>
    <numFmt numFmtId="175" formatCode="0&quot; mm²&quot;"/>
    <numFmt numFmtId="176" formatCode="0.000&quot; m³/m&quot;"/>
    <numFmt numFmtId="177" formatCode="0.0%"/>
    <numFmt numFmtId="178" formatCode="0.0"/>
    <numFmt numFmtId="179" formatCode="0.0&quot; kNm&quot;"/>
    <numFmt numFmtId="180" formatCode="0.000%"/>
    <numFmt numFmtId="181" formatCode="0.00000"/>
    <numFmt numFmtId="182" formatCode="0.0000"/>
    <numFmt numFmtId="183" formatCode="0.000000"/>
    <numFmt numFmtId="184" formatCode="0\ &quot;mm&quot;"/>
    <numFmt numFmtId="185" formatCode="0.00&quot; kN&quot;"/>
    <numFmt numFmtId="186" formatCode="0.0000%"/>
    <numFmt numFmtId="187" formatCode="0.00&quot;  m&quot;"/>
    <numFmt numFmtId="188" formatCode="0.00&quot; kNm&quot;"/>
    <numFmt numFmtId="189" formatCode="0.00\ &quot;mm&quot;"/>
    <numFmt numFmtId="190" formatCode="0&quot; kN&quot;"/>
    <numFmt numFmtId="191" formatCode="0&quot; N&quot;"/>
  </numFmts>
  <fonts count="117">
    <font>
      <sz val="11"/>
      <color theme="1"/>
      <name val="Calibri"/>
      <family val="2"/>
      <scheme val="minor"/>
    </font>
    <font>
      <b/>
      <sz val="11"/>
      <color theme="1"/>
      <name val="Calibri"/>
      <family val="2"/>
      <scheme val="minor"/>
    </font>
    <font>
      <b/>
      <sz val="14"/>
      <color rgb="FFFF0000"/>
      <name val="Calibri"/>
      <family val="2"/>
      <scheme val="minor"/>
    </font>
    <font>
      <sz val="11"/>
      <color theme="1"/>
      <name val="Calibri"/>
      <family val="2"/>
    </font>
    <font>
      <b/>
      <i/>
      <u/>
      <sz val="11"/>
      <color theme="1"/>
      <name val="Calibri"/>
      <family val="2"/>
      <scheme val="minor"/>
    </font>
    <font>
      <b/>
      <sz val="8"/>
      <color theme="1"/>
      <name val="Calibri"/>
      <family val="2"/>
      <scheme val="minor"/>
    </font>
    <font>
      <b/>
      <i/>
      <sz val="11"/>
      <color theme="1"/>
      <name val="Calibri"/>
      <family val="2"/>
      <scheme val="minor"/>
    </font>
    <font>
      <b/>
      <sz val="9"/>
      <color theme="1"/>
      <name val="Calibri"/>
      <family val="2"/>
      <scheme val="minor"/>
    </font>
    <font>
      <sz val="9"/>
      <color indexed="81"/>
      <name val="Tahoma"/>
      <family val="2"/>
    </font>
    <font>
      <b/>
      <sz val="9"/>
      <color indexed="81"/>
      <name val="Tahoma"/>
      <family val="2"/>
    </font>
    <font>
      <u/>
      <sz val="12"/>
      <color theme="1"/>
      <name val="Calibri"/>
      <family val="2"/>
      <scheme val="minor"/>
    </font>
    <font>
      <u/>
      <sz val="11"/>
      <color theme="10"/>
      <name val="Calibri"/>
      <family val="2"/>
      <scheme val="minor"/>
    </font>
    <font>
      <sz val="11"/>
      <color rgb="FFFF0000"/>
      <name val="Calibri"/>
      <family val="2"/>
      <scheme val="minor"/>
    </font>
    <font>
      <i/>
      <sz val="11"/>
      <color theme="1"/>
      <name val="Calibri"/>
      <family val="2"/>
      <scheme val="minor"/>
    </font>
    <font>
      <b/>
      <sz val="11"/>
      <color theme="1"/>
      <name val="Calibri"/>
      <family val="2"/>
    </font>
    <font>
      <b/>
      <i/>
      <sz val="14"/>
      <color rgb="FFFF0000"/>
      <name val="Calibri"/>
      <family val="2"/>
      <scheme val="minor"/>
    </font>
    <font>
      <b/>
      <sz val="14"/>
      <color theme="1"/>
      <name val="Calibri"/>
      <family val="2"/>
      <scheme val="minor"/>
    </font>
    <font>
      <b/>
      <sz val="14"/>
      <color theme="1"/>
      <name val="Calibri"/>
      <family val="2"/>
    </font>
    <font>
      <sz val="12"/>
      <color theme="1"/>
      <name val="Calibri"/>
      <family val="2"/>
      <scheme val="minor"/>
    </font>
    <font>
      <vertAlign val="subscript"/>
      <sz val="10"/>
      <color indexed="8"/>
      <name val="Arial"/>
      <family val="2"/>
    </font>
    <font>
      <vertAlign val="superscript"/>
      <sz val="10"/>
      <color indexed="8"/>
      <name val="Arial"/>
      <family val="2"/>
    </font>
    <font>
      <i/>
      <u/>
      <sz val="11"/>
      <color theme="1"/>
      <name val="Calibri"/>
      <family val="2"/>
      <scheme val="minor"/>
    </font>
    <font>
      <sz val="14"/>
      <color rgb="FFFF0000"/>
      <name val="Calibri"/>
      <family val="2"/>
    </font>
    <font>
      <i/>
      <sz val="10"/>
      <color theme="1"/>
      <name val="Calibri"/>
      <family val="2"/>
      <scheme val="minor"/>
    </font>
    <font>
      <b/>
      <vertAlign val="subscript"/>
      <sz val="11"/>
      <color theme="1"/>
      <name val="Calibri"/>
      <family val="2"/>
      <scheme val="minor"/>
    </font>
    <font>
      <b/>
      <i/>
      <sz val="12"/>
      <color theme="1"/>
      <name val="Calibri"/>
      <family val="2"/>
      <scheme val="minor"/>
    </font>
    <font>
      <b/>
      <i/>
      <sz val="11"/>
      <color theme="9" tint="-0.499984740745262"/>
      <name val="Calibri"/>
      <family val="2"/>
      <scheme val="minor"/>
    </font>
    <font>
      <b/>
      <sz val="11"/>
      <color rgb="FFFF0000"/>
      <name val="Calibri"/>
      <family val="2"/>
      <scheme val="minor"/>
    </font>
    <font>
      <b/>
      <u/>
      <sz val="12"/>
      <color theme="1"/>
      <name val="Calibri"/>
      <family val="2"/>
      <scheme val="minor"/>
    </font>
    <font>
      <sz val="9.9"/>
      <color theme="1"/>
      <name val="Calibri"/>
      <family val="2"/>
    </font>
    <font>
      <b/>
      <sz val="8"/>
      <color theme="1"/>
      <name val="Calibri"/>
      <family val="2"/>
    </font>
    <font>
      <b/>
      <sz val="9"/>
      <color theme="1"/>
      <name val="Calibri"/>
      <family val="2"/>
    </font>
    <font>
      <sz val="11"/>
      <color rgb="FFFF0000"/>
      <name val="Calibri"/>
      <family val="2"/>
    </font>
    <font>
      <b/>
      <sz val="12"/>
      <color rgb="FFFF0000"/>
      <name val="Calibri"/>
      <family val="2"/>
      <scheme val="minor"/>
    </font>
    <font>
      <sz val="12"/>
      <color rgb="FFFF0000"/>
      <name val="Calibri"/>
      <family val="2"/>
      <scheme val="minor"/>
    </font>
    <font>
      <b/>
      <sz val="14"/>
      <color theme="1"/>
      <name val="Arial"/>
      <family val="2"/>
    </font>
    <font>
      <b/>
      <sz val="9.9"/>
      <color theme="1"/>
      <name val="Calibri"/>
      <family val="2"/>
    </font>
    <font>
      <b/>
      <i/>
      <u/>
      <sz val="12"/>
      <color theme="1"/>
      <name val="Calibri"/>
      <family val="2"/>
      <scheme val="minor"/>
    </font>
    <font>
      <sz val="10"/>
      <name val="Arial"/>
      <family val="2"/>
    </font>
    <font>
      <vertAlign val="subscript"/>
      <sz val="10"/>
      <name val="Arial"/>
      <family val="2"/>
    </font>
    <font>
      <sz val="11"/>
      <color indexed="8"/>
      <name val="Calibri"/>
      <family val="2"/>
    </font>
    <font>
      <b/>
      <sz val="11"/>
      <color indexed="8"/>
      <name val="Calibri"/>
      <family val="2"/>
    </font>
    <font>
      <sz val="9"/>
      <color indexed="8"/>
      <name val="Calibri"/>
      <family val="2"/>
    </font>
    <font>
      <sz val="11"/>
      <color indexed="8"/>
      <name val="Symbol"/>
      <family val="1"/>
      <charset val="2"/>
    </font>
    <font>
      <b/>
      <sz val="8"/>
      <name val="Verdana"/>
      <family val="2"/>
    </font>
    <font>
      <sz val="8"/>
      <name val="Verdana"/>
      <family val="2"/>
    </font>
    <font>
      <sz val="6"/>
      <name val="Verdana"/>
      <family val="2"/>
    </font>
    <font>
      <sz val="7"/>
      <name val="Verdana"/>
      <family val="2"/>
    </font>
    <font>
      <sz val="8"/>
      <name val="Symbol"/>
      <family val="1"/>
      <charset val="2"/>
    </font>
    <font>
      <vertAlign val="subscript"/>
      <sz val="8"/>
      <name val="Verdana"/>
      <family val="2"/>
    </font>
    <font>
      <vertAlign val="subscript"/>
      <sz val="8"/>
      <color indexed="8"/>
      <name val="Verdana"/>
      <family val="2"/>
    </font>
    <font>
      <b/>
      <vertAlign val="subscript"/>
      <sz val="8"/>
      <color indexed="8"/>
      <name val="Verdana"/>
      <family val="2"/>
    </font>
    <font>
      <vertAlign val="subscript"/>
      <sz val="11"/>
      <color indexed="8"/>
      <name val="Verdana"/>
      <family val="2"/>
    </font>
    <font>
      <vertAlign val="superscript"/>
      <sz val="11"/>
      <color indexed="8"/>
      <name val="Calibri"/>
      <family val="2"/>
    </font>
    <font>
      <sz val="11"/>
      <color theme="1"/>
      <name val="Symbol"/>
      <family val="1"/>
      <charset val="2"/>
    </font>
    <font>
      <vertAlign val="superscript"/>
      <sz val="11"/>
      <color theme="1"/>
      <name val="Calibri"/>
      <family val="2"/>
      <scheme val="minor"/>
    </font>
    <font>
      <vertAlign val="subscript"/>
      <sz val="11"/>
      <color indexed="8"/>
      <name val="Calibri"/>
      <family val="2"/>
    </font>
    <font>
      <b/>
      <sz val="11"/>
      <color indexed="8"/>
      <name val="Symbol"/>
      <family val="1"/>
      <charset val="2"/>
    </font>
    <font>
      <b/>
      <vertAlign val="subscript"/>
      <sz val="11"/>
      <color indexed="8"/>
      <name val="Calibri"/>
      <family val="2"/>
    </font>
    <font>
      <b/>
      <i/>
      <sz val="12"/>
      <color rgb="FF00B0F0"/>
      <name val="Calibri"/>
      <family val="2"/>
      <scheme val="minor"/>
    </font>
    <font>
      <b/>
      <i/>
      <u/>
      <sz val="14"/>
      <color rgb="FF00B0F0"/>
      <name val="Calibri"/>
      <family val="2"/>
      <scheme val="minor"/>
    </font>
    <font>
      <b/>
      <i/>
      <sz val="12"/>
      <color theme="5" tint="-0.249977111117893"/>
      <name val="Calibri"/>
      <family val="2"/>
      <scheme val="minor"/>
    </font>
    <font>
      <b/>
      <i/>
      <sz val="13"/>
      <color theme="9"/>
      <name val="Calibri"/>
      <family val="2"/>
      <scheme val="minor"/>
    </font>
    <font>
      <b/>
      <i/>
      <sz val="11"/>
      <color rgb="FF00B0F0"/>
      <name val="Calibri"/>
      <family val="2"/>
      <scheme val="minor"/>
    </font>
    <font>
      <b/>
      <i/>
      <sz val="16"/>
      <color theme="9"/>
      <name val="Calibri"/>
      <family val="2"/>
      <scheme val="minor"/>
    </font>
    <font>
      <sz val="10"/>
      <color theme="1"/>
      <name val="Calibri"/>
      <family val="2"/>
      <scheme val="minor"/>
    </font>
    <font>
      <b/>
      <sz val="10"/>
      <color theme="1"/>
      <name val="Calibri"/>
      <family val="2"/>
      <scheme val="minor"/>
    </font>
    <font>
      <b/>
      <sz val="16"/>
      <color theme="9"/>
      <name val="Calibri"/>
      <family val="2"/>
      <scheme val="minor"/>
    </font>
    <font>
      <b/>
      <sz val="16"/>
      <color theme="8"/>
      <name val="Calibri"/>
      <family val="2"/>
      <scheme val="minor"/>
    </font>
    <font>
      <b/>
      <u/>
      <sz val="16"/>
      <color theme="8"/>
      <name val="Calibri"/>
      <family val="2"/>
      <scheme val="minor"/>
    </font>
    <font>
      <b/>
      <u/>
      <sz val="16"/>
      <color theme="9"/>
      <name val="Calibri"/>
      <family val="2"/>
      <scheme val="minor"/>
    </font>
    <font>
      <b/>
      <sz val="11"/>
      <color theme="8"/>
      <name val="Calibri"/>
      <family val="2"/>
      <scheme val="minor"/>
    </font>
    <font>
      <b/>
      <sz val="11"/>
      <color theme="5" tint="-0.249977111117893"/>
      <name val="Calibri"/>
      <family val="2"/>
      <scheme val="minor"/>
    </font>
    <font>
      <sz val="12"/>
      <color theme="8"/>
      <name val="Calibri"/>
      <family val="2"/>
      <scheme val="minor"/>
    </font>
    <font>
      <sz val="8"/>
      <name val="Calibri"/>
      <family val="2"/>
      <scheme val="minor"/>
    </font>
    <font>
      <b/>
      <sz val="12"/>
      <color theme="8"/>
      <name val="Calibri"/>
      <family val="2"/>
      <scheme val="minor"/>
    </font>
    <font>
      <sz val="11"/>
      <name val="Calibri"/>
      <family val="2"/>
      <scheme val="minor"/>
    </font>
    <font>
      <i/>
      <sz val="12"/>
      <color theme="1"/>
      <name val="Calibri"/>
      <family val="2"/>
      <scheme val="minor"/>
    </font>
    <font>
      <sz val="9"/>
      <color theme="1"/>
      <name val="Calibri"/>
      <family val="2"/>
      <scheme val="minor"/>
    </font>
    <font>
      <sz val="10"/>
      <color theme="1"/>
      <name val="Arial"/>
      <family val="2"/>
    </font>
    <font>
      <b/>
      <vertAlign val="subscript"/>
      <sz val="10"/>
      <color indexed="8"/>
      <name val="Arial"/>
      <family val="2"/>
    </font>
    <font>
      <b/>
      <sz val="12"/>
      <color theme="1"/>
      <name val="Calibri"/>
      <family val="2"/>
      <scheme val="minor"/>
    </font>
    <font>
      <b/>
      <sz val="12"/>
      <color theme="1"/>
      <name val="Calibri"/>
      <family val="2"/>
    </font>
    <font>
      <b/>
      <vertAlign val="subscript"/>
      <sz val="12"/>
      <color theme="1"/>
      <name val="Calibri"/>
      <family val="2"/>
      <scheme val="minor"/>
    </font>
    <font>
      <b/>
      <vertAlign val="subscript"/>
      <sz val="12"/>
      <color theme="1"/>
      <name val="Calibri"/>
      <family val="2"/>
    </font>
    <font>
      <b/>
      <sz val="11"/>
      <color theme="1"/>
      <name val="GreekC"/>
    </font>
    <font>
      <b/>
      <sz val="11"/>
      <color theme="0"/>
      <name val="Calibri"/>
      <family val="2"/>
      <scheme val="minor"/>
    </font>
    <font>
      <sz val="11"/>
      <color theme="0"/>
      <name val="Calibri"/>
      <family val="2"/>
      <scheme val="minor"/>
    </font>
    <font>
      <sz val="11"/>
      <color theme="10"/>
      <name val="Calibri"/>
      <family val="2"/>
      <scheme val="minor"/>
    </font>
    <font>
      <b/>
      <i/>
      <sz val="11"/>
      <color theme="9" tint="-0.249977111117893"/>
      <name val="Calibri"/>
      <family val="2"/>
      <scheme val="minor"/>
    </font>
    <font>
      <b/>
      <i/>
      <sz val="11"/>
      <color rgb="FFFF0000"/>
      <name val="Calibri"/>
      <family val="2"/>
      <scheme val="minor"/>
    </font>
    <font>
      <b/>
      <sz val="10"/>
      <name val="Arial"/>
      <family val="2"/>
    </font>
    <font>
      <b/>
      <sz val="10"/>
      <name val="Symbol"/>
      <family val="1"/>
      <charset val="2"/>
    </font>
    <font>
      <b/>
      <vertAlign val="subscript"/>
      <sz val="10"/>
      <name val="Arial"/>
      <family val="2"/>
    </font>
    <font>
      <b/>
      <vertAlign val="subscript"/>
      <sz val="11"/>
      <color theme="0"/>
      <name val="Calibri"/>
      <family val="2"/>
      <scheme val="minor"/>
    </font>
    <font>
      <b/>
      <vertAlign val="superscript"/>
      <sz val="10"/>
      <color indexed="8"/>
      <name val="Arial"/>
      <family val="2"/>
    </font>
    <font>
      <b/>
      <sz val="10"/>
      <color indexed="8"/>
      <name val="Symbol"/>
      <family val="1"/>
      <charset val="2"/>
    </font>
    <font>
      <b/>
      <vertAlign val="subscript"/>
      <sz val="10"/>
      <name val="Symbol"/>
      <family val="1"/>
      <charset val="2"/>
    </font>
    <font>
      <b/>
      <vertAlign val="subscript"/>
      <sz val="10"/>
      <color indexed="8"/>
      <name val="Symbol"/>
      <family val="1"/>
      <charset val="2"/>
    </font>
    <font>
      <b/>
      <sz val="12"/>
      <color theme="0"/>
      <name val="Calibri"/>
      <family val="2"/>
      <scheme val="minor"/>
    </font>
    <font>
      <b/>
      <sz val="16"/>
      <name val="Calibri"/>
      <family val="2"/>
      <scheme val="minor"/>
    </font>
    <font>
      <b/>
      <sz val="11"/>
      <name val="Calibri"/>
      <family val="2"/>
      <scheme val="minor"/>
    </font>
    <font>
      <b/>
      <u/>
      <sz val="16"/>
      <name val="Calibri"/>
      <family val="2"/>
      <scheme val="minor"/>
    </font>
    <font>
      <b/>
      <sz val="16"/>
      <color theme="1"/>
      <name val="Calibri"/>
      <family val="2"/>
      <scheme val="minor"/>
    </font>
    <font>
      <i/>
      <sz val="8"/>
      <color theme="1"/>
      <name val="Calibri"/>
      <family val="2"/>
      <scheme val="minor"/>
    </font>
    <font>
      <b/>
      <sz val="11"/>
      <color theme="1"/>
      <name val="Arial"/>
      <family val="2"/>
    </font>
    <font>
      <sz val="8"/>
      <color theme="1"/>
      <name val="Calibri"/>
      <family val="2"/>
      <scheme val="minor"/>
    </font>
    <font>
      <vertAlign val="subscript"/>
      <sz val="11"/>
      <color theme="1"/>
      <name val="Calibri"/>
      <family val="2"/>
      <scheme val="minor"/>
    </font>
    <font>
      <b/>
      <i/>
      <u/>
      <sz val="14"/>
      <color rgb="FFFF0000"/>
      <name val="Calibri"/>
      <family val="2"/>
      <scheme val="minor"/>
    </font>
    <font>
      <sz val="6"/>
      <color theme="1"/>
      <name val="Calibri"/>
      <family val="2"/>
      <scheme val="minor"/>
    </font>
    <font>
      <sz val="10"/>
      <color rgb="FFFF0000"/>
      <name val="Calibri"/>
      <family val="2"/>
      <scheme val="minor"/>
    </font>
    <font>
      <sz val="10"/>
      <color rgb="FF000000"/>
      <name val="Montserrat Medium"/>
    </font>
    <font>
      <b/>
      <i/>
      <u/>
      <sz val="10"/>
      <color rgb="FF0070C0"/>
      <name val="Calibri"/>
      <family val="2"/>
      <scheme val="minor"/>
    </font>
    <font>
      <u/>
      <sz val="14"/>
      <color theme="10"/>
      <name val="Calibri"/>
      <family val="2"/>
      <scheme val="minor"/>
    </font>
    <font>
      <u/>
      <sz val="10"/>
      <color theme="10"/>
      <name val="Calibri"/>
      <family val="2"/>
      <scheme val="minor"/>
    </font>
    <font>
      <sz val="9"/>
      <color indexed="81"/>
      <name val="Tahoma"/>
      <charset val="1"/>
    </font>
    <font>
      <b/>
      <sz val="9"/>
      <color indexed="81"/>
      <name val="Tahoma"/>
      <charset val="1"/>
    </font>
  </fonts>
  <fills count="20">
    <fill>
      <patternFill patternType="none"/>
    </fill>
    <fill>
      <patternFill patternType="gray125"/>
    </fill>
    <fill>
      <patternFill patternType="solid">
        <fgColor theme="9"/>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0" tint="-0.499984740745262"/>
        <bgColor indexed="64"/>
      </patternFill>
    </fill>
    <fill>
      <patternFill patternType="solid">
        <fgColor theme="2" tint="-9.9948118533890809E-2"/>
        <bgColor indexed="64"/>
      </patternFill>
    </fill>
    <fill>
      <patternFill patternType="solid">
        <fgColor theme="9" tint="0.59999389629810485"/>
        <bgColor indexed="64"/>
      </patternFill>
    </fill>
    <fill>
      <patternFill patternType="solid">
        <fgColor rgb="FFFFC000"/>
        <bgColor indexed="64"/>
      </patternFill>
    </fill>
    <fill>
      <patternFill patternType="solid">
        <fgColor indexed="9"/>
        <bgColor indexed="64"/>
      </patternFill>
    </fill>
    <fill>
      <patternFill patternType="solid">
        <fgColor indexed="42"/>
        <bgColor indexed="64"/>
      </patternFill>
    </fill>
    <fill>
      <patternFill patternType="solid">
        <fgColor rgb="FF00B0F0"/>
        <bgColor indexed="64"/>
      </patternFill>
    </fill>
    <fill>
      <patternFill patternType="solid">
        <fgColor theme="9" tint="0.59996337778862885"/>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4" tint="0.59999389629810485"/>
        <bgColor indexed="64"/>
      </patternFill>
    </fill>
  </fills>
  <borders count="47">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bottom style="thin">
        <color indexed="64"/>
      </bottom>
      <diagonal/>
    </border>
    <border>
      <left style="double">
        <color auto="1"/>
      </left>
      <right/>
      <top style="double">
        <color auto="1"/>
      </top>
      <bottom/>
      <diagonal/>
    </border>
    <border>
      <left/>
      <right style="double">
        <color auto="1"/>
      </right>
      <top style="double">
        <color auto="1"/>
      </top>
      <bottom/>
      <diagonal/>
    </border>
    <border>
      <left style="thin">
        <color indexed="64"/>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double">
        <color auto="1"/>
      </left>
      <right style="double">
        <color auto="1"/>
      </right>
      <top style="double">
        <color auto="1"/>
      </top>
      <bottom style="double">
        <color auto="1"/>
      </bottom>
      <diagonal/>
    </border>
    <border>
      <left/>
      <right style="medium">
        <color auto="1"/>
      </right>
      <top/>
      <bottom style="medium">
        <color auto="1"/>
      </bottom>
      <diagonal/>
    </border>
    <border>
      <left/>
      <right/>
      <top/>
      <bottom style="medium">
        <color auto="1"/>
      </bottom>
      <diagonal/>
    </border>
    <border>
      <left/>
      <right style="dashDotDot">
        <color auto="1"/>
      </right>
      <top/>
      <bottom style="medium">
        <color auto="1"/>
      </bottom>
      <diagonal/>
    </border>
    <border>
      <left style="medium">
        <color auto="1"/>
      </left>
      <right/>
      <top/>
      <bottom style="medium">
        <color auto="1"/>
      </bottom>
      <diagonal/>
    </border>
    <border>
      <left/>
      <right style="medium">
        <color auto="1"/>
      </right>
      <top/>
      <bottom/>
      <diagonal/>
    </border>
    <border>
      <left/>
      <right/>
      <top/>
      <bottom style="thick">
        <color auto="1"/>
      </bottom>
      <diagonal/>
    </border>
    <border>
      <left/>
      <right style="dashDotDot">
        <color auto="1"/>
      </right>
      <top/>
      <bottom style="thick">
        <color auto="1"/>
      </bottom>
      <diagonal/>
    </border>
    <border>
      <left style="medium">
        <color auto="1"/>
      </left>
      <right/>
      <top/>
      <bottom/>
      <diagonal/>
    </border>
    <border>
      <left/>
      <right style="dashDotDot">
        <color auto="1"/>
      </right>
      <top/>
      <bottom/>
      <diagonal/>
    </border>
    <border>
      <left/>
      <right style="medium">
        <color auto="1"/>
      </right>
      <top/>
      <bottom style="dashDotDot">
        <color auto="1"/>
      </bottom>
      <diagonal/>
    </border>
    <border>
      <left/>
      <right/>
      <top/>
      <bottom style="dashDotDot">
        <color auto="1"/>
      </bottom>
      <diagonal/>
    </border>
    <border>
      <left/>
      <right style="dashDotDot">
        <color auto="1"/>
      </right>
      <top/>
      <bottom style="dashDotDot">
        <color auto="1"/>
      </bottom>
      <diagonal/>
    </border>
    <border>
      <left style="medium">
        <color auto="1"/>
      </left>
      <right/>
      <top/>
      <bottom style="dashDotDot">
        <color auto="1"/>
      </bottom>
      <diagonal/>
    </border>
    <border>
      <left/>
      <right style="thin">
        <color auto="1"/>
      </right>
      <top/>
      <bottom style="medium">
        <color rgb="FFFF0000"/>
      </bottom>
      <diagonal/>
    </border>
    <border>
      <left/>
      <right/>
      <top/>
      <bottom style="medium">
        <color rgb="FFFF0000"/>
      </bottom>
      <diagonal/>
    </border>
    <border>
      <left/>
      <right style="medium">
        <color auto="1"/>
      </right>
      <top/>
      <bottom style="medium">
        <color rgb="FFFF0000"/>
      </bottom>
      <diagonal/>
    </border>
    <border>
      <left/>
      <right style="dashDotDot">
        <color auto="1"/>
      </right>
      <top/>
      <bottom style="medium">
        <color rgb="FFFF0000"/>
      </bottom>
      <diagonal/>
    </border>
    <border>
      <left style="medium">
        <color auto="1"/>
      </left>
      <right/>
      <top/>
      <bottom style="medium">
        <color rgb="FFFF0000"/>
      </bottom>
      <diagonal/>
    </border>
    <border>
      <left/>
      <right style="medium">
        <color auto="1"/>
      </right>
      <top style="medium">
        <color auto="1"/>
      </top>
      <bottom/>
      <diagonal/>
    </border>
    <border>
      <left/>
      <right/>
      <top style="medium">
        <color auto="1"/>
      </top>
      <bottom/>
      <diagonal/>
    </border>
    <border>
      <left/>
      <right style="dashDotDot">
        <color auto="1"/>
      </right>
      <top style="medium">
        <color auto="1"/>
      </top>
      <bottom/>
      <diagonal/>
    </border>
    <border>
      <left style="medium">
        <color auto="1"/>
      </left>
      <right/>
      <top style="medium">
        <color auto="1"/>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11" fillId="0" borderId="0" applyNumberFormat="0" applyFill="0" applyBorder="0" applyAlignment="0" applyProtection="0"/>
    <xf numFmtId="0" fontId="40" fillId="0" borderId="0"/>
    <xf numFmtId="0" fontId="40" fillId="0" borderId="0"/>
    <xf numFmtId="0" fontId="40" fillId="0" borderId="0"/>
  </cellStyleXfs>
  <cellXfs count="1040">
    <xf numFmtId="0" fontId="0" fillId="0" borderId="0" xfId="0"/>
    <xf numFmtId="0" fontId="0" fillId="0" borderId="0" xfId="0" applyAlignment="1">
      <alignment horizontal="center" vertical="center"/>
    </xf>
    <xf numFmtId="0" fontId="0" fillId="0" borderId="0" xfId="0" applyProtection="1">
      <protection hidden="1"/>
    </xf>
    <xf numFmtId="0" fontId="1" fillId="0" borderId="1" xfId="0" applyFont="1" applyBorder="1" applyAlignment="1" applyProtection="1">
      <alignment horizontal="center" vertical="center"/>
      <protection hidden="1"/>
    </xf>
    <xf numFmtId="2" fontId="1" fillId="0" borderId="1" xfId="0" applyNumberFormat="1" applyFont="1" applyBorder="1" applyAlignment="1" applyProtection="1">
      <alignment horizontal="center" vertical="center"/>
      <protection hidden="1"/>
    </xf>
    <xf numFmtId="166" fontId="0" fillId="0" borderId="2" xfId="0" applyNumberFormat="1" applyFont="1" applyBorder="1" applyAlignment="1" applyProtection="1">
      <alignment horizontal="center" vertical="center"/>
      <protection hidden="1"/>
    </xf>
    <xf numFmtId="0" fontId="1" fillId="0" borderId="0" xfId="0" applyFont="1" applyBorder="1" applyAlignment="1" applyProtection="1">
      <alignment horizontal="center" vertical="center"/>
      <protection hidden="1"/>
    </xf>
    <xf numFmtId="165" fontId="0" fillId="0" borderId="0" xfId="0" applyNumberFormat="1" applyFont="1" applyBorder="1" applyAlignment="1" applyProtection="1">
      <alignment horizontal="center" vertical="center"/>
      <protection hidden="1"/>
    </xf>
    <xf numFmtId="165" fontId="0" fillId="0" borderId="2" xfId="0" applyNumberFormat="1" applyFont="1" applyBorder="1" applyAlignment="1" applyProtection="1">
      <alignment horizontal="center" vertical="center"/>
      <protection hidden="1"/>
    </xf>
    <xf numFmtId="0" fontId="1" fillId="0" borderId="1" xfId="0" applyFont="1" applyFill="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10" fillId="0" borderId="0" xfId="0" applyFont="1" applyProtection="1">
      <protection hidden="1"/>
    </xf>
    <xf numFmtId="0" fontId="2" fillId="0" borderId="0" xfId="0" applyFont="1" applyProtection="1">
      <protection hidden="1"/>
    </xf>
    <xf numFmtId="164" fontId="0" fillId="0" borderId="2" xfId="0" applyNumberFormat="1" applyFont="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3" fillId="0" borderId="0" xfId="0" applyFont="1" applyProtection="1">
      <protection hidden="1"/>
    </xf>
    <xf numFmtId="168" fontId="0" fillId="0" borderId="2" xfId="0" applyNumberFormat="1" applyBorder="1" applyAlignment="1" applyProtection="1">
      <alignment horizontal="center" vertical="center"/>
      <protection hidden="1"/>
    </xf>
    <xf numFmtId="0" fontId="4" fillId="0" borderId="0" xfId="0" applyFont="1" applyProtection="1">
      <protection hidden="1"/>
    </xf>
    <xf numFmtId="0" fontId="0" fillId="0" borderId="0" xfId="0" applyAlignment="1" applyProtection="1">
      <alignment horizontal="center" vertical="center"/>
      <protection hidden="1"/>
    </xf>
    <xf numFmtId="169" fontId="0" fillId="0" borderId="0" xfId="0" applyNumberFormat="1" applyAlignment="1" applyProtection="1">
      <alignment horizontal="center" vertical="center"/>
      <protection hidden="1"/>
    </xf>
    <xf numFmtId="0" fontId="1" fillId="0" borderId="0" xfId="0" applyFont="1" applyProtection="1">
      <protection hidden="1"/>
    </xf>
    <xf numFmtId="168" fontId="0" fillId="0" borderId="0" xfId="0" applyNumberFormat="1" applyAlignment="1" applyProtection="1">
      <alignment horizontal="center" vertical="center"/>
      <protection hidden="1"/>
    </xf>
    <xf numFmtId="0" fontId="1" fillId="0" borderId="0" xfId="0" applyFont="1" applyAlignment="1">
      <alignment horizontal="center" vertical="center"/>
    </xf>
    <xf numFmtId="0" fontId="0" fillId="0" borderId="2" xfId="0" applyBorder="1" applyAlignment="1" applyProtection="1">
      <alignment horizontal="center" vertical="center"/>
      <protection locked="0"/>
    </xf>
    <xf numFmtId="168" fontId="0" fillId="0" borderId="0" xfId="0" applyNumberFormat="1" applyAlignment="1">
      <alignment horizontal="center" vertical="center"/>
    </xf>
    <xf numFmtId="0" fontId="0" fillId="2" borderId="0" xfId="0" applyFill="1"/>
    <xf numFmtId="169" fontId="0" fillId="2" borderId="0" xfId="0" applyNumberFormat="1" applyFill="1" applyAlignment="1" applyProtection="1">
      <alignment horizontal="center" vertical="center"/>
      <protection hidden="1"/>
    </xf>
    <xf numFmtId="0" fontId="12" fillId="0" borderId="0" xfId="0" applyFont="1" applyProtection="1">
      <protection hidden="1"/>
    </xf>
    <xf numFmtId="168" fontId="0" fillId="0" borderId="0" xfId="0" applyNumberFormat="1"/>
    <xf numFmtId="1" fontId="0" fillId="0" borderId="0" xfId="0" applyNumberFormat="1" applyAlignment="1">
      <alignment horizontal="center" vertical="center"/>
    </xf>
    <xf numFmtId="1" fontId="1" fillId="0" borderId="0" xfId="0" applyNumberFormat="1" applyFont="1" applyAlignment="1">
      <alignment horizontal="center" vertical="center"/>
    </xf>
    <xf numFmtId="0" fontId="0" fillId="0" borderId="2" xfId="0" applyBorder="1" applyAlignment="1">
      <alignment horizontal="center" vertical="center"/>
    </xf>
    <xf numFmtId="1" fontId="0" fillId="0" borderId="2" xfId="0" applyNumberFormat="1" applyBorder="1" applyAlignment="1" applyProtection="1">
      <alignment horizontal="center" vertical="center"/>
      <protection hidden="1"/>
    </xf>
    <xf numFmtId="170" fontId="0" fillId="0" borderId="0" xfId="0" applyNumberFormat="1"/>
    <xf numFmtId="0" fontId="0" fillId="0" borderId="5" xfId="0" applyBorder="1" applyAlignment="1">
      <alignment horizontal="center" vertical="center"/>
    </xf>
    <xf numFmtId="0" fontId="0" fillId="4" borderId="0" xfId="0" applyFill="1"/>
    <xf numFmtId="0" fontId="0" fillId="4" borderId="0" xfId="0" applyFill="1" applyProtection="1">
      <protection hidden="1"/>
    </xf>
    <xf numFmtId="169" fontId="0" fillId="4" borderId="0" xfId="0" applyNumberFormat="1" applyFill="1" applyAlignment="1" applyProtection="1">
      <alignment horizontal="center" vertical="center"/>
      <protection hidden="1"/>
    </xf>
    <xf numFmtId="0" fontId="6" fillId="0" borderId="0" xfId="0" applyFont="1"/>
    <xf numFmtId="0" fontId="1" fillId="0" borderId="0" xfId="0" applyFont="1"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169" fontId="0" fillId="0" borderId="2" xfId="0" applyNumberFormat="1" applyBorder="1" applyAlignment="1" applyProtection="1">
      <alignment horizontal="center" vertical="center"/>
      <protection hidden="1"/>
    </xf>
    <xf numFmtId="169" fontId="0" fillId="0" borderId="2" xfId="0" applyNumberFormat="1" applyFont="1" applyBorder="1" applyAlignment="1" applyProtection="1">
      <alignment horizontal="center" vertical="center"/>
      <protection hidden="1"/>
    </xf>
    <xf numFmtId="0" fontId="0" fillId="0" borderId="0" xfId="0" applyFill="1" applyProtection="1">
      <protection hidden="1"/>
    </xf>
    <xf numFmtId="0" fontId="0" fillId="0" borderId="0" xfId="0" applyFill="1" applyAlignment="1" applyProtection="1">
      <alignment horizontal="center" vertical="center"/>
      <protection hidden="1"/>
    </xf>
    <xf numFmtId="169" fontId="0" fillId="0" borderId="0" xfId="0" applyNumberFormat="1" applyFill="1" applyAlignment="1" applyProtection="1">
      <alignment horizontal="center" vertical="center"/>
      <protection hidden="1"/>
    </xf>
    <xf numFmtId="169" fontId="0" fillId="0" borderId="2" xfId="0" applyNumberFormat="1" applyFill="1" applyBorder="1" applyAlignment="1" applyProtection="1">
      <alignment horizontal="center" vertical="center"/>
      <protection hidden="1"/>
    </xf>
    <xf numFmtId="169" fontId="0" fillId="0" borderId="0" xfId="0" applyNumberFormat="1" applyBorder="1" applyAlignment="1" applyProtection="1">
      <alignment horizontal="center" vertical="center"/>
      <protection hidden="1"/>
    </xf>
    <xf numFmtId="0" fontId="0" fillId="0" borderId="0" xfId="0" applyFont="1" applyAlignment="1" applyProtection="1">
      <alignment horizontal="center" vertical="center" wrapText="1"/>
      <protection hidden="1"/>
    </xf>
    <xf numFmtId="169" fontId="0" fillId="0" borderId="0" xfId="0" applyNumberFormat="1" applyFont="1" applyBorder="1" applyAlignment="1" applyProtection="1">
      <alignment horizontal="center" vertical="center"/>
      <protection hidden="1"/>
    </xf>
    <xf numFmtId="168" fontId="13" fillId="0" borderId="0" xfId="0" applyNumberFormat="1" applyFont="1" applyFill="1" applyAlignment="1" applyProtection="1">
      <alignment horizontal="left" vertical="center"/>
      <protection hidden="1"/>
    </xf>
    <xf numFmtId="0" fontId="0" fillId="0" borderId="0" xfId="0" applyAlignment="1" applyProtection="1">
      <alignment horizontal="center" vertical="center" wrapText="1"/>
      <protection hidden="1"/>
    </xf>
    <xf numFmtId="2" fontId="0" fillId="0" borderId="0" xfId="0" applyNumberFormat="1" applyAlignment="1">
      <alignment horizontal="center" vertical="center"/>
    </xf>
    <xf numFmtId="2" fontId="0" fillId="3" borderId="0" xfId="0" applyNumberFormat="1" applyFill="1" applyAlignment="1">
      <alignment horizontal="center" vertical="center"/>
    </xf>
    <xf numFmtId="169" fontId="0" fillId="3" borderId="0" xfId="0" applyNumberFormat="1" applyFill="1" applyBorder="1" applyAlignment="1" applyProtection="1">
      <alignment horizontal="center" vertical="center"/>
      <protection hidden="1"/>
    </xf>
    <xf numFmtId="0" fontId="0" fillId="5" borderId="0" xfId="0" applyFill="1" applyAlignment="1">
      <alignment horizontal="center" vertical="center"/>
    </xf>
    <xf numFmtId="0" fontId="1" fillId="3" borderId="0" xfId="0" applyFont="1" applyFill="1" applyAlignment="1">
      <alignment horizontal="center" vertical="center"/>
    </xf>
    <xf numFmtId="0" fontId="0" fillId="0" borderId="0" xfId="0" applyAlignment="1" applyProtection="1">
      <alignment horizontal="center"/>
      <protection hidden="1"/>
    </xf>
    <xf numFmtId="172" fontId="0" fillId="0" borderId="2" xfId="0" applyNumberFormat="1" applyFont="1" applyBorder="1" applyAlignment="1" applyProtection="1">
      <alignment horizontal="center" vertical="center"/>
      <protection hidden="1"/>
    </xf>
    <xf numFmtId="0" fontId="13" fillId="0" borderId="0" xfId="0" applyFont="1" applyFill="1" applyAlignment="1" applyProtection="1">
      <alignment horizontal="right"/>
      <protection hidden="1"/>
    </xf>
    <xf numFmtId="0" fontId="15" fillId="0" borderId="0" xfId="0" applyFont="1" applyProtection="1">
      <protection hidden="1"/>
    </xf>
    <xf numFmtId="0" fontId="0" fillId="0" borderId="0" xfId="0" applyBorder="1" applyAlignment="1" applyProtection="1">
      <alignment horizontal="center" vertical="center" wrapText="1"/>
      <protection hidden="1"/>
    </xf>
    <xf numFmtId="0" fontId="0" fillId="0" borderId="2" xfId="0" applyFont="1" applyBorder="1" applyAlignment="1" applyProtection="1">
      <alignment horizontal="center" vertical="center"/>
      <protection hidden="1"/>
    </xf>
    <xf numFmtId="0" fontId="0" fillId="0" borderId="0" xfId="0" applyAlignment="1" applyProtection="1">
      <alignment horizontal="left" vertical="center"/>
      <protection hidden="1"/>
    </xf>
    <xf numFmtId="0" fontId="0" fillId="0" borderId="0" xfId="0" applyAlignment="1">
      <alignment horizontal="center" vertical="center"/>
    </xf>
    <xf numFmtId="0" fontId="1" fillId="0" borderId="0" xfId="0" applyFont="1"/>
    <xf numFmtId="0" fontId="0" fillId="0" borderId="0" xfId="0" applyAlignment="1">
      <alignment horizontal="center" vertical="center"/>
    </xf>
    <xf numFmtId="0" fontId="0" fillId="0" borderId="0" xfId="0" applyBorder="1"/>
    <xf numFmtId="2" fontId="0" fillId="0" borderId="2" xfId="0" applyNumberFormat="1" applyBorder="1" applyAlignment="1">
      <alignment horizontal="center" vertical="center"/>
    </xf>
    <xf numFmtId="0" fontId="0" fillId="3" borderId="0" xfId="0" applyFill="1"/>
    <xf numFmtId="0" fontId="0" fillId="0" borderId="0" xfId="0" applyAlignment="1" applyProtection="1">
      <alignment vertical="center"/>
      <protection hidden="1"/>
    </xf>
    <xf numFmtId="0" fontId="0" fillId="0" borderId="0" xfId="0" applyAlignment="1">
      <alignment wrapText="1"/>
    </xf>
    <xf numFmtId="0" fontId="1" fillId="0" borderId="0" xfId="0" applyFont="1" applyAlignment="1" applyProtection="1">
      <alignment horizontal="left" vertical="center"/>
      <protection hidden="1"/>
    </xf>
    <xf numFmtId="0" fontId="0" fillId="0" borderId="0" xfId="0" applyBorder="1" applyAlignment="1" applyProtection="1">
      <alignment horizontal="left" vertical="center"/>
      <protection hidden="1"/>
    </xf>
    <xf numFmtId="0" fontId="0" fillId="0" borderId="0" xfId="0" applyBorder="1" applyProtection="1">
      <protection hidden="1"/>
    </xf>
    <xf numFmtId="168" fontId="0" fillId="0" borderId="0" xfId="0" applyNumberFormat="1" applyBorder="1" applyAlignment="1" applyProtection="1">
      <alignment vertical="center"/>
      <protection locked="0"/>
    </xf>
    <xf numFmtId="0" fontId="0" fillId="0" borderId="0" xfId="0" applyAlignment="1">
      <alignment horizontal="left" vertical="center"/>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0" borderId="0" xfId="0" applyAlignment="1" applyProtection="1">
      <alignment horizontal="center" vertical="center"/>
      <protection hidden="1"/>
    </xf>
    <xf numFmtId="168" fontId="0" fillId="0" borderId="0" xfId="0" applyNumberFormat="1" applyBorder="1" applyAlignment="1" applyProtection="1">
      <alignment horizontal="center" vertical="center"/>
      <protection hidden="1"/>
    </xf>
    <xf numFmtId="0" fontId="0" fillId="0" borderId="0" xfId="0" applyAlignment="1" applyProtection="1">
      <alignment vertical="center" wrapText="1"/>
      <protection hidden="1"/>
    </xf>
    <xf numFmtId="0" fontId="6" fillId="0" borderId="0" xfId="0" applyFont="1" applyBorder="1" applyAlignment="1" applyProtection="1">
      <alignment horizontal="left"/>
      <protection hidden="1"/>
    </xf>
    <xf numFmtId="0" fontId="0" fillId="0" borderId="0" xfId="0" applyFill="1" applyAlignment="1" applyProtection="1">
      <alignment vertical="center" wrapText="1"/>
      <protection hidden="1"/>
    </xf>
    <xf numFmtId="169" fontId="23" fillId="0" borderId="0" xfId="0" applyNumberFormat="1" applyFont="1" applyFill="1" applyAlignment="1" applyProtection="1">
      <alignment horizontal="center" vertical="center"/>
      <protection hidden="1"/>
    </xf>
    <xf numFmtId="0" fontId="0" fillId="0" borderId="0" xfId="0" applyBorder="1" applyAlignment="1" applyProtection="1">
      <alignment vertical="center" wrapText="1"/>
      <protection hidden="1"/>
    </xf>
    <xf numFmtId="0" fontId="25" fillId="0" borderId="0" xfId="0" applyFont="1" applyAlignment="1" applyProtection="1">
      <alignment horizontal="left" wrapText="1"/>
      <protection hidden="1"/>
    </xf>
    <xf numFmtId="0" fontId="26" fillId="0" borderId="0" xfId="0" applyFont="1" applyProtection="1">
      <protection hidden="1"/>
    </xf>
    <xf numFmtId="0" fontId="18" fillId="0" borderId="0" xfId="0" applyFont="1" applyBorder="1" applyAlignment="1" applyProtection="1">
      <alignment vertical="center" wrapText="1"/>
      <protection hidden="1"/>
    </xf>
    <xf numFmtId="169" fontId="0" fillId="0" borderId="2" xfId="0" applyNumberFormat="1" applyFill="1" applyBorder="1" applyAlignment="1" applyProtection="1">
      <alignment horizontal="center" vertical="center"/>
      <protection hidden="1"/>
    </xf>
    <xf numFmtId="0" fontId="1" fillId="0" borderId="0" xfId="0" applyFont="1" applyBorder="1" applyAlignment="1" applyProtection="1">
      <protection hidden="1"/>
    </xf>
    <xf numFmtId="0" fontId="1" fillId="0" borderId="0" xfId="0" applyFont="1" applyFill="1" applyBorder="1" applyAlignment="1" applyProtection="1">
      <alignment vertical="center" wrapText="1"/>
      <protection hidden="1"/>
    </xf>
    <xf numFmtId="0" fontId="14" fillId="0" borderId="0" xfId="0" applyFont="1" applyBorder="1" applyAlignment="1" applyProtection="1">
      <alignment horizontal="center" vertical="center" wrapText="1"/>
      <protection hidden="1"/>
    </xf>
    <xf numFmtId="0" fontId="25" fillId="0" borderId="0" xfId="0" applyFont="1" applyBorder="1" applyAlignment="1" applyProtection="1">
      <alignment vertical="center"/>
      <protection hidden="1"/>
    </xf>
    <xf numFmtId="169" fontId="12" fillId="0" borderId="0" xfId="0" applyNumberFormat="1" applyFont="1" applyBorder="1" applyAlignment="1" applyProtection="1">
      <alignment horizontal="center"/>
      <protection hidden="1"/>
    </xf>
    <xf numFmtId="168" fontId="0" fillId="0" borderId="0" xfId="0" applyNumberFormat="1" applyProtection="1">
      <protection hidden="1"/>
    </xf>
    <xf numFmtId="0" fontId="22" fillId="0" borderId="0" xfId="0" applyFont="1" applyAlignment="1" applyProtection="1">
      <alignment horizontal="right" vertical="center"/>
      <protection hidden="1"/>
    </xf>
    <xf numFmtId="169" fontId="6" fillId="0" borderId="0" xfId="0" applyNumberFormat="1" applyFont="1" applyProtection="1">
      <protection hidden="1"/>
    </xf>
    <xf numFmtId="0" fontId="13" fillId="0" borderId="0" xfId="0" applyFont="1" applyAlignment="1" applyProtection="1">
      <alignment horizontal="right"/>
      <protection hidden="1"/>
    </xf>
    <xf numFmtId="169" fontId="13" fillId="0" borderId="0" xfId="0" applyNumberFormat="1" applyFont="1" applyProtection="1">
      <protection hidden="1"/>
    </xf>
    <xf numFmtId="0" fontId="13" fillId="0" borderId="0" xfId="0" applyFont="1" applyAlignment="1" applyProtection="1">
      <alignment horizontal="center" vertical="center" wrapText="1"/>
      <protection hidden="1"/>
    </xf>
    <xf numFmtId="0" fontId="13" fillId="0" borderId="0" xfId="0" applyFont="1" applyProtection="1">
      <protection hidden="1"/>
    </xf>
    <xf numFmtId="0" fontId="0" fillId="0" borderId="0" xfId="0" applyAlignment="1" applyProtection="1">
      <alignment horizontal="right"/>
      <protection hidden="1"/>
    </xf>
    <xf numFmtId="0" fontId="0" fillId="0" borderId="14" xfId="0" applyBorder="1" applyAlignment="1" applyProtection="1">
      <alignment horizontal="center" vertical="center"/>
      <protection hidden="1"/>
    </xf>
    <xf numFmtId="168" fontId="0" fillId="0" borderId="14" xfId="0" applyNumberFormat="1" applyBorder="1" applyAlignment="1" applyProtection="1">
      <alignment horizontal="center" vertical="center"/>
      <protection hidden="1"/>
    </xf>
    <xf numFmtId="168" fontId="0" fillId="0" borderId="0" xfId="0" applyNumberFormat="1" applyBorder="1" applyAlignment="1" applyProtection="1">
      <alignment vertical="center"/>
      <protection hidden="1"/>
    </xf>
    <xf numFmtId="173" fontId="0" fillId="0" borderId="2" xfId="0" applyNumberFormat="1" applyBorder="1" applyAlignment="1" applyProtection="1">
      <alignment horizontal="center" vertical="center"/>
      <protection hidden="1"/>
    </xf>
    <xf numFmtId="0" fontId="0" fillId="0" borderId="0" xfId="0" applyFont="1" applyProtection="1">
      <protection hidden="1"/>
    </xf>
    <xf numFmtId="0" fontId="0" fillId="0" borderId="0" xfId="0" applyAlignment="1">
      <alignment horizontal="center" vertical="center"/>
    </xf>
    <xf numFmtId="0" fontId="0" fillId="9" borderId="0" xfId="0" applyFill="1" applyProtection="1">
      <protection hidden="1"/>
    </xf>
    <xf numFmtId="0" fontId="0" fillId="3" borderId="2" xfId="0" applyFill="1" applyBorder="1"/>
    <xf numFmtId="0" fontId="0" fillId="3" borderId="2" xfId="0" applyFill="1" applyBorder="1" applyAlignment="1">
      <alignment horizontal="center" vertical="center"/>
    </xf>
    <xf numFmtId="0" fontId="0" fillId="0" borderId="0" xfId="0" applyAlignment="1">
      <alignment horizontal="center" vertical="center"/>
    </xf>
    <xf numFmtId="1" fontId="0" fillId="0" borderId="2" xfId="0" applyNumberFormat="1" applyBorder="1" applyAlignment="1">
      <alignment horizontal="center" vertical="center"/>
    </xf>
    <xf numFmtId="177" fontId="0" fillId="0" borderId="2" xfId="0" applyNumberFormat="1" applyBorder="1" applyAlignment="1" applyProtection="1">
      <alignment horizontal="center" vertical="center"/>
      <protection hidden="1"/>
    </xf>
    <xf numFmtId="178" fontId="0" fillId="0" borderId="0" xfId="0" applyNumberFormat="1" applyAlignment="1">
      <alignment horizontal="center" vertical="center"/>
    </xf>
    <xf numFmtId="1" fontId="0" fillId="0" borderId="0" xfId="0" applyNumberFormat="1"/>
    <xf numFmtId="0" fontId="3" fillId="3" borderId="2" xfId="0" applyFont="1" applyFill="1" applyBorder="1" applyAlignment="1">
      <alignment horizontal="center" vertical="center"/>
    </xf>
    <xf numFmtId="0" fontId="14" fillId="0" borderId="2" xfId="0" applyFont="1" applyBorder="1" applyAlignment="1" applyProtection="1">
      <alignment horizontal="center" vertical="center"/>
      <protection hidden="1"/>
    </xf>
    <xf numFmtId="0" fontId="0" fillId="0" borderId="0" xfId="0" applyFill="1" applyBorder="1"/>
    <xf numFmtId="0" fontId="1" fillId="0" borderId="0" xfId="0" applyFont="1" applyFill="1" applyBorder="1" applyProtection="1">
      <protection hidden="1"/>
    </xf>
    <xf numFmtId="2" fontId="0" fillId="0" borderId="0" xfId="0" applyNumberFormat="1" applyFill="1" applyBorder="1" applyAlignment="1" applyProtection="1">
      <alignment horizontal="center" vertical="center"/>
      <protection hidden="1"/>
    </xf>
    <xf numFmtId="1" fontId="0" fillId="0" borderId="0" xfId="0" applyNumberFormat="1" applyFill="1" applyBorder="1" applyAlignment="1" applyProtection="1">
      <alignment horizontal="center" vertical="center"/>
      <protection hidden="1"/>
    </xf>
    <xf numFmtId="0" fontId="32"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distributed"/>
      <protection hidden="1"/>
    </xf>
    <xf numFmtId="0" fontId="33" fillId="0" borderId="0" xfId="0" applyFont="1" applyFill="1" applyBorder="1" applyAlignment="1" applyProtection="1">
      <alignment horizontal="center" vertical="center"/>
      <protection hidden="1"/>
    </xf>
    <xf numFmtId="0" fontId="34" fillId="0" borderId="0" xfId="0"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14" fillId="0" borderId="2" xfId="0" applyFont="1" applyFill="1" applyBorder="1" applyAlignment="1" applyProtection="1">
      <alignment horizontal="center" vertical="center"/>
      <protection hidden="1"/>
    </xf>
    <xf numFmtId="0" fontId="32" fillId="0" borderId="2" xfId="0" applyFont="1" applyFill="1" applyBorder="1" applyAlignment="1" applyProtection="1">
      <alignment horizontal="center" vertical="center"/>
      <protection hidden="1"/>
    </xf>
    <xf numFmtId="0" fontId="0" fillId="0" borderId="0" xfId="0" applyFill="1"/>
    <xf numFmtId="179" fontId="0" fillId="0" borderId="2" xfId="0" applyNumberFormat="1" applyBorder="1" applyAlignment="1" applyProtection="1">
      <alignment horizontal="center" vertical="center"/>
      <protection hidden="1"/>
    </xf>
    <xf numFmtId="169" fontId="0" fillId="0" borderId="2" xfId="0" applyNumberFormat="1" applyFont="1" applyBorder="1" applyAlignment="1">
      <alignment horizontal="center" vertical="center"/>
    </xf>
    <xf numFmtId="180" fontId="0" fillId="0" borderId="2" xfId="0" applyNumberFormat="1" applyBorder="1" applyAlignment="1" applyProtection="1">
      <alignment horizontal="center" vertical="center"/>
      <protection hidden="1"/>
    </xf>
    <xf numFmtId="170" fontId="0" fillId="0" borderId="2" xfId="0" applyNumberFormat="1" applyBorder="1" applyAlignment="1" applyProtection="1">
      <alignment horizontal="center" vertical="center"/>
      <protection locked="0"/>
    </xf>
    <xf numFmtId="0" fontId="29" fillId="0" borderId="2" xfId="0" applyFont="1" applyFill="1" applyBorder="1" applyAlignment="1">
      <alignment horizontal="center" vertical="center"/>
    </xf>
    <xf numFmtId="0" fontId="3" fillId="0" borderId="2" xfId="0" applyFont="1" applyFill="1" applyBorder="1" applyAlignment="1">
      <alignment horizontal="center" vertical="center"/>
    </xf>
    <xf numFmtId="0" fontId="0" fillId="0" borderId="0" xfId="0" applyBorder="1" applyAlignment="1">
      <alignment horizontal="center" vertical="center"/>
    </xf>
    <xf numFmtId="0" fontId="0" fillId="0" borderId="0" xfId="0" applyAlignment="1">
      <alignment horizontal="right"/>
    </xf>
    <xf numFmtId="0" fontId="0" fillId="0" borderId="0" xfId="0" applyFill="1" applyAlignment="1" applyProtection="1">
      <protection hidden="1"/>
    </xf>
    <xf numFmtId="0" fontId="35" fillId="0" borderId="0" xfId="0" applyFont="1" applyFill="1" applyAlignment="1" applyProtection="1">
      <protection hidden="1"/>
    </xf>
    <xf numFmtId="0" fontId="0" fillId="0" borderId="1" xfId="0" applyBorder="1"/>
    <xf numFmtId="0" fontId="0" fillId="0" borderId="17" xfId="0" applyBorder="1"/>
    <xf numFmtId="0" fontId="0" fillId="0" borderId="18" xfId="0" applyBorder="1"/>
    <xf numFmtId="0" fontId="0" fillId="0" borderId="19" xfId="0" applyBorder="1"/>
    <xf numFmtId="0" fontId="0" fillId="0" borderId="20" xfId="0" applyBorder="1"/>
    <xf numFmtId="0" fontId="14" fillId="0" borderId="0" xfId="0" applyFont="1" applyBorder="1"/>
    <xf numFmtId="0" fontId="1" fillId="0" borderId="0" xfId="0" applyFont="1" applyAlignment="1">
      <alignment horizontal="right"/>
    </xf>
    <xf numFmtId="0" fontId="0" fillId="0" borderId="21" xfId="0" applyBorder="1"/>
    <xf numFmtId="0" fontId="0" fillId="0" borderId="22" xfId="0" applyBorder="1"/>
    <xf numFmtId="0" fontId="1" fillId="0" borderId="23" xfId="0" applyFont="1" applyBorder="1" applyAlignment="1">
      <alignment horizontal="right"/>
    </xf>
    <xf numFmtId="0" fontId="0" fillId="0" borderId="24" xfId="0" applyBorder="1"/>
    <xf numFmtId="0" fontId="1" fillId="0" borderId="0" xfId="0" applyFont="1" applyBorder="1" applyAlignment="1">
      <alignment horizontal="right"/>
    </xf>
    <xf numFmtId="0" fontId="1" fillId="0" borderId="25" xfId="0" applyFont="1" applyBorder="1" applyAlignment="1">
      <alignment horizontal="right"/>
    </xf>
    <xf numFmtId="0" fontId="1" fillId="0" borderId="0" xfId="0" applyFont="1" applyBorder="1"/>
    <xf numFmtId="0" fontId="1" fillId="0" borderId="25" xfId="0" applyFont="1" applyBorder="1"/>
    <xf numFmtId="0" fontId="14" fillId="0" borderId="0" xfId="0" applyFont="1" applyAlignment="1">
      <alignment horizontal="center"/>
    </xf>
    <xf numFmtId="0" fontId="0" fillId="0" borderId="26" xfId="0" applyBorder="1"/>
    <xf numFmtId="0" fontId="0" fillId="0" borderId="27" xfId="0" applyBorder="1"/>
    <xf numFmtId="0" fontId="27" fillId="0" borderId="28" xfId="0" applyFont="1" applyBorder="1" applyAlignment="1">
      <alignment horizontal="right"/>
    </xf>
    <xf numFmtId="0" fontId="0" fillId="0" borderId="29" xfId="0" applyBorder="1"/>
    <xf numFmtId="0" fontId="0" fillId="0" borderId="30" xfId="0" applyBorder="1"/>
    <xf numFmtId="0" fontId="0" fillId="0" borderId="31" xfId="0" applyBorder="1"/>
    <xf numFmtId="0" fontId="0" fillId="0" borderId="32" xfId="0" applyBorder="1"/>
    <xf numFmtId="0" fontId="1" fillId="0" borderId="33" xfId="0" applyFont="1" applyBorder="1"/>
    <xf numFmtId="0" fontId="0" fillId="0" borderId="34" xfId="0" applyBorder="1"/>
    <xf numFmtId="2" fontId="0" fillId="0" borderId="0" xfId="0" applyNumberFormat="1" applyBorder="1" applyAlignment="1">
      <alignment horizontal="center" vertical="center"/>
    </xf>
    <xf numFmtId="0" fontId="0" fillId="0" borderId="0" xfId="0" applyBorder="1" applyAlignment="1">
      <alignment vertical="center"/>
    </xf>
    <xf numFmtId="0" fontId="0" fillId="0" borderId="35" xfId="0" applyBorder="1"/>
    <xf numFmtId="0" fontId="0" fillId="0" borderId="36" xfId="0" applyBorder="1"/>
    <xf numFmtId="0" fontId="0" fillId="0" borderId="37" xfId="0" applyBorder="1"/>
    <xf numFmtId="0" fontId="0" fillId="0" borderId="38" xfId="0" applyBorder="1"/>
    <xf numFmtId="0" fontId="14" fillId="0" borderId="0" xfId="0" applyFont="1" applyAlignment="1" applyProtection="1">
      <alignment horizontal="center" vertical="center"/>
      <protection hidden="1"/>
    </xf>
    <xf numFmtId="180" fontId="0" fillId="0" borderId="0" xfId="0" applyNumberFormat="1" applyBorder="1" applyAlignment="1" applyProtection="1">
      <alignment horizontal="center" vertical="center"/>
      <protection hidden="1"/>
    </xf>
    <xf numFmtId="0" fontId="0" fillId="0" borderId="0" xfId="0" applyFill="1" applyBorder="1" applyAlignment="1">
      <alignment horizontal="center" vertical="center"/>
    </xf>
    <xf numFmtId="0" fontId="0" fillId="0" borderId="0" xfId="0" applyFill="1" applyAlignment="1">
      <alignment horizontal="center" vertical="center"/>
    </xf>
    <xf numFmtId="171" fontId="0" fillId="0" borderId="0" xfId="0" applyNumberFormat="1" applyAlignment="1" applyProtection="1">
      <alignment horizontal="center" vertical="center"/>
      <protection hidden="1"/>
    </xf>
    <xf numFmtId="0" fontId="21" fillId="0" borderId="0" xfId="0" applyFont="1"/>
    <xf numFmtId="0" fontId="0" fillId="10" borderId="16" xfId="0" applyFill="1" applyBorder="1" applyAlignment="1">
      <alignment horizontal="center" vertical="center"/>
    </xf>
    <xf numFmtId="166" fontId="0" fillId="10" borderId="16" xfId="0" applyNumberFormat="1" applyFont="1" applyFill="1" applyBorder="1" applyAlignment="1" applyProtection="1">
      <alignment horizontal="center" vertical="center"/>
      <protection hidden="1"/>
    </xf>
    <xf numFmtId="165" fontId="0" fillId="10" borderId="16" xfId="0" applyNumberFormat="1" applyFont="1" applyFill="1" applyBorder="1" applyAlignment="1" applyProtection="1">
      <alignment horizontal="center" vertical="center"/>
      <protection hidden="1"/>
    </xf>
    <xf numFmtId="0" fontId="0" fillId="10" borderId="2" xfId="0" applyFill="1" applyBorder="1" applyAlignment="1">
      <alignment horizontal="center" vertical="center"/>
    </xf>
    <xf numFmtId="178" fontId="0" fillId="10" borderId="16" xfId="0" applyNumberFormat="1" applyFill="1" applyBorder="1" applyAlignment="1">
      <alignment horizontal="center" vertical="center"/>
    </xf>
    <xf numFmtId="0" fontId="21" fillId="0" borderId="0" xfId="0" applyFont="1" applyAlignment="1" applyProtection="1">
      <alignment vertical="center" wrapText="1"/>
      <protection hidden="1"/>
    </xf>
    <xf numFmtId="0" fontId="0" fillId="11" borderId="2" xfId="0" applyFill="1" applyBorder="1" applyAlignment="1">
      <alignment horizontal="center" vertical="center"/>
    </xf>
    <xf numFmtId="180" fontId="0" fillId="0" borderId="2" xfId="0" applyNumberFormat="1" applyBorder="1" applyAlignment="1" applyProtection="1">
      <alignment horizontal="center" vertical="center"/>
      <protection hidden="1"/>
    </xf>
    <xf numFmtId="179" fontId="0" fillId="0" borderId="2" xfId="0" applyNumberFormat="1" applyBorder="1" applyAlignment="1" applyProtection="1">
      <alignment horizontal="center" vertical="center"/>
      <protection hidden="1"/>
    </xf>
    <xf numFmtId="0" fontId="0" fillId="0" borderId="0" xfId="0" applyAlignment="1">
      <alignment horizontal="center" vertical="center"/>
    </xf>
    <xf numFmtId="171" fontId="0" fillId="0" borderId="2" xfId="0" applyNumberFormat="1" applyBorder="1" applyAlignment="1" applyProtection="1">
      <alignment horizontal="center" vertical="center"/>
      <protection hidden="1"/>
    </xf>
    <xf numFmtId="182" fontId="0" fillId="0" borderId="2" xfId="0" applyNumberFormat="1" applyBorder="1" applyAlignment="1" applyProtection="1">
      <alignment horizontal="center" vertical="center"/>
      <protection hidden="1"/>
    </xf>
    <xf numFmtId="171" fontId="0" fillId="0" borderId="2" xfId="0" applyNumberFormat="1" applyBorder="1" applyAlignment="1">
      <alignment horizontal="center" vertical="center"/>
    </xf>
    <xf numFmtId="171" fontId="1" fillId="0" borderId="0" xfId="0" applyNumberFormat="1" applyFont="1" applyAlignment="1">
      <alignment horizontal="center" vertical="center"/>
    </xf>
    <xf numFmtId="10" fontId="0" fillId="0" borderId="2" xfId="0" applyNumberFormat="1" applyBorder="1" applyAlignment="1" applyProtection="1">
      <alignment horizontal="center" vertical="center"/>
      <protection hidden="1"/>
    </xf>
    <xf numFmtId="181" fontId="0" fillId="0" borderId="2" xfId="0" applyNumberFormat="1" applyBorder="1" applyAlignment="1">
      <alignment horizontal="center" vertical="center"/>
    </xf>
    <xf numFmtId="183" fontId="0" fillId="0" borderId="2" xfId="0" applyNumberFormat="1" applyBorder="1" applyAlignment="1" applyProtection="1">
      <alignment horizontal="center" vertical="center"/>
      <protection hidden="1"/>
    </xf>
    <xf numFmtId="183" fontId="1" fillId="0" borderId="0" xfId="0" applyNumberFormat="1" applyFont="1" applyAlignment="1">
      <alignment horizontal="center" vertical="center"/>
    </xf>
    <xf numFmtId="182" fontId="1" fillId="0" borderId="0" xfId="0" applyNumberFormat="1" applyFont="1" applyAlignment="1">
      <alignment horizontal="center" vertical="center"/>
    </xf>
    <xf numFmtId="177" fontId="1" fillId="0" borderId="2" xfId="0" applyNumberFormat="1" applyFont="1" applyBorder="1" applyAlignment="1" applyProtection="1">
      <alignment horizontal="center" vertical="center"/>
      <protection hidden="1"/>
    </xf>
    <xf numFmtId="10" fontId="0" fillId="11" borderId="2" xfId="0" applyNumberFormat="1" applyFill="1" applyBorder="1" applyAlignment="1">
      <alignment horizontal="center" vertical="center"/>
    </xf>
    <xf numFmtId="0" fontId="0" fillId="0" borderId="12" xfId="0" applyBorder="1" applyAlignment="1">
      <alignment horizontal="center" vertical="center"/>
    </xf>
    <xf numFmtId="171" fontId="38" fillId="0" borderId="0" xfId="0" applyNumberFormat="1" applyFont="1" applyBorder="1" applyAlignment="1" applyProtection="1">
      <alignment horizontal="center" vertical="center"/>
      <protection hidden="1"/>
    </xf>
    <xf numFmtId="0" fontId="38" fillId="0" borderId="0" xfId="0" applyFont="1" applyBorder="1" applyAlignment="1" applyProtection="1">
      <alignment horizontal="center" vertical="center"/>
      <protection hidden="1"/>
    </xf>
    <xf numFmtId="0" fontId="0" fillId="0" borderId="2" xfId="0" applyFill="1" applyBorder="1" applyAlignment="1" applyProtection="1">
      <alignment horizontal="center" vertical="center"/>
      <protection hidden="1"/>
    </xf>
    <xf numFmtId="0" fontId="40" fillId="0" borderId="0" xfId="2"/>
    <xf numFmtId="0" fontId="41" fillId="0" borderId="0" xfId="2" applyFont="1"/>
    <xf numFmtId="0" fontId="40" fillId="0" borderId="0" xfId="2" applyAlignment="1">
      <alignment horizontal="center"/>
    </xf>
    <xf numFmtId="0" fontId="40" fillId="0" borderId="0" xfId="2" applyFont="1" applyAlignment="1">
      <alignment horizontal="center"/>
    </xf>
    <xf numFmtId="0" fontId="40" fillId="0" borderId="0" xfId="2" applyFont="1"/>
    <xf numFmtId="0" fontId="42" fillId="0" borderId="0" xfId="2" applyFont="1" applyAlignment="1"/>
    <xf numFmtId="0" fontId="40" fillId="0" borderId="0" xfId="2" applyAlignment="1"/>
    <xf numFmtId="0" fontId="43" fillId="0" borderId="0" xfId="2" applyFont="1"/>
    <xf numFmtId="0" fontId="40" fillId="0" borderId="0" xfId="2" applyFont="1" applyAlignment="1">
      <alignment horizontal="right"/>
    </xf>
    <xf numFmtId="178" fontId="40" fillId="0" borderId="0" xfId="2" applyNumberFormat="1"/>
    <xf numFmtId="0" fontId="40" fillId="0" borderId="0" xfId="2" applyFill="1" applyBorder="1" applyAlignment="1">
      <alignment horizontal="center"/>
    </xf>
    <xf numFmtId="0" fontId="11" fillId="0" borderId="0" xfId="1" applyAlignment="1" applyProtection="1"/>
    <xf numFmtId="0" fontId="40" fillId="0" borderId="0" xfId="2" applyFont="1" applyAlignment="1"/>
    <xf numFmtId="0" fontId="44" fillId="0" borderId="0" xfId="0" applyFont="1" applyAlignment="1">
      <alignment horizontal="left" vertical="center"/>
    </xf>
    <xf numFmtId="0" fontId="45" fillId="0" borderId="0" xfId="0" applyFont="1" applyAlignment="1">
      <alignment horizontal="center" vertical="center"/>
    </xf>
    <xf numFmtId="0" fontId="45" fillId="0" borderId="0" xfId="0" applyFont="1" applyAlignment="1">
      <alignment vertical="center"/>
    </xf>
    <xf numFmtId="0" fontId="46" fillId="0" borderId="0" xfId="0" applyFont="1" applyAlignment="1">
      <alignment horizontal="center" vertical="center" wrapText="1" readingOrder="1"/>
    </xf>
    <xf numFmtId="0" fontId="45" fillId="0" borderId="0" xfId="0" applyFont="1" applyAlignment="1">
      <alignment horizontal="left" vertical="center"/>
    </xf>
    <xf numFmtId="0" fontId="48" fillId="12" borderId="0" xfId="0" applyFont="1" applyFill="1" applyAlignment="1">
      <alignment horizontal="right" vertical="center"/>
    </xf>
    <xf numFmtId="0" fontId="45" fillId="12" borderId="0" xfId="0" applyFont="1" applyFill="1" applyBorder="1" applyAlignment="1">
      <alignment horizontal="center" vertical="center"/>
    </xf>
    <xf numFmtId="2" fontId="45" fillId="12" borderId="41" xfId="0" applyNumberFormat="1" applyFont="1" applyFill="1" applyBorder="1" applyAlignment="1">
      <alignment horizontal="center" vertical="center"/>
    </xf>
    <xf numFmtId="0" fontId="45" fillId="0" borderId="0" xfId="3" applyFont="1" applyFill="1" applyBorder="1" applyAlignment="1">
      <alignment horizontal="right" vertical="center"/>
    </xf>
    <xf numFmtId="0" fontId="45" fillId="0" borderId="0" xfId="0" applyFont="1" applyFill="1" applyBorder="1" applyAlignment="1">
      <alignment horizontal="center" vertical="center"/>
    </xf>
    <xf numFmtId="0" fontId="45" fillId="0" borderId="12" xfId="0" applyFont="1" applyBorder="1" applyAlignment="1">
      <alignment horizontal="center" vertical="center"/>
    </xf>
    <xf numFmtId="0" fontId="45" fillId="0" borderId="5" xfId="3" applyFont="1" applyFill="1" applyBorder="1" applyAlignment="1">
      <alignment horizontal="right" vertical="center"/>
    </xf>
    <xf numFmtId="0" fontId="45" fillId="0" borderId="14" xfId="0" applyFont="1" applyFill="1" applyBorder="1" applyAlignment="1">
      <alignment horizontal="center" vertical="center"/>
    </xf>
    <xf numFmtId="2" fontId="44" fillId="13" borderId="14" xfId="0" applyNumberFormat="1" applyFont="1" applyFill="1" applyBorder="1" applyAlignment="1">
      <alignment horizontal="center" vertical="center"/>
    </xf>
    <xf numFmtId="0" fontId="45" fillId="0" borderId="0" xfId="0" applyFont="1" applyBorder="1" applyAlignment="1">
      <alignment horizontal="center" vertical="center"/>
    </xf>
    <xf numFmtId="0" fontId="45" fillId="0" borderId="1" xfId="0" applyFont="1" applyBorder="1" applyAlignment="1">
      <alignment horizontal="center" vertical="center"/>
    </xf>
    <xf numFmtId="0" fontId="45" fillId="0" borderId="14" xfId="3" applyFont="1" applyFill="1" applyBorder="1" applyAlignment="1">
      <alignment horizontal="right" vertical="center"/>
    </xf>
    <xf numFmtId="2" fontId="44" fillId="0" borderId="14" xfId="0" applyNumberFormat="1" applyFont="1" applyFill="1" applyBorder="1" applyAlignment="1">
      <alignment horizontal="center" vertical="center"/>
    </xf>
    <xf numFmtId="0" fontId="45" fillId="0" borderId="14" xfId="0" applyFont="1" applyBorder="1" applyAlignment="1">
      <alignment horizontal="center" vertical="center"/>
    </xf>
    <xf numFmtId="0" fontId="45" fillId="0" borderId="15" xfId="0" applyFont="1" applyBorder="1" applyAlignment="1">
      <alignment horizontal="center" vertical="center"/>
    </xf>
    <xf numFmtId="2" fontId="44" fillId="0" borderId="0" xfId="0" applyNumberFormat="1" applyFont="1" applyFill="1" applyBorder="1" applyAlignment="1">
      <alignment horizontal="center" vertical="center"/>
    </xf>
    <xf numFmtId="0" fontId="44" fillId="0" borderId="12" xfId="3" applyFont="1" applyFill="1" applyBorder="1" applyAlignment="1">
      <alignment horizontal="center" vertical="center"/>
    </xf>
    <xf numFmtId="0" fontId="45" fillId="0" borderId="11" xfId="0" applyFont="1" applyBorder="1" applyAlignment="1">
      <alignment horizontal="center" vertical="center"/>
    </xf>
    <xf numFmtId="2" fontId="44" fillId="0" borderId="14" xfId="0" applyNumberFormat="1" applyFont="1" applyBorder="1" applyAlignment="1">
      <alignment horizontal="center" vertical="center"/>
    </xf>
    <xf numFmtId="0" fontId="45" fillId="0" borderId="5" xfId="0" applyFont="1" applyBorder="1" applyAlignment="1">
      <alignment horizontal="center" vertical="center"/>
    </xf>
    <xf numFmtId="0" fontId="45" fillId="0" borderId="12" xfId="0" applyFont="1" applyBorder="1" applyAlignment="1">
      <alignment horizontal="right" vertical="center"/>
    </xf>
    <xf numFmtId="2" fontId="45" fillId="0" borderId="13" xfId="0" applyNumberFormat="1" applyFont="1" applyBorder="1" applyAlignment="1">
      <alignment horizontal="center" vertical="center"/>
    </xf>
    <xf numFmtId="2" fontId="45" fillId="0" borderId="12" xfId="0" applyNumberFormat="1" applyFont="1" applyBorder="1" applyAlignment="1">
      <alignment horizontal="center" vertical="center"/>
    </xf>
    <xf numFmtId="0" fontId="45" fillId="0" borderId="0" xfId="0" applyFont="1" applyBorder="1" applyAlignment="1">
      <alignment horizontal="right" vertical="center"/>
    </xf>
    <xf numFmtId="2" fontId="45" fillId="0" borderId="1" xfId="0" applyNumberFormat="1" applyFont="1" applyBorder="1" applyAlignment="1">
      <alignment horizontal="center" vertical="center"/>
    </xf>
    <xf numFmtId="2" fontId="45" fillId="0" borderId="0" xfId="0" applyNumberFormat="1" applyFont="1" applyBorder="1" applyAlignment="1">
      <alignment horizontal="center" vertical="center"/>
    </xf>
    <xf numFmtId="0" fontId="45" fillId="0" borderId="14" xfId="0" applyFont="1" applyBorder="1" applyAlignment="1">
      <alignment horizontal="right" vertical="center"/>
    </xf>
    <xf numFmtId="2" fontId="45" fillId="0" borderId="15" xfId="0" applyNumberFormat="1" applyFont="1" applyBorder="1" applyAlignment="1">
      <alignment horizontal="center" vertical="center"/>
    </xf>
    <xf numFmtId="2" fontId="45" fillId="0" borderId="14" xfId="0" applyNumberFormat="1" applyFont="1" applyBorder="1" applyAlignment="1">
      <alignment horizontal="center" vertical="center"/>
    </xf>
    <xf numFmtId="0" fontId="40" fillId="0" borderId="0" xfId="2" applyAlignment="1">
      <alignment horizontal="center" vertical="center" wrapText="1"/>
    </xf>
    <xf numFmtId="0" fontId="41" fillId="0" borderId="0" xfId="2" applyFont="1" applyAlignment="1">
      <alignment horizontal="center" vertical="center"/>
    </xf>
    <xf numFmtId="0" fontId="40" fillId="3" borderId="0" xfId="2" applyFill="1"/>
    <xf numFmtId="0" fontId="0" fillId="0" borderId="0" xfId="0" applyAlignment="1">
      <alignment horizontal="center"/>
    </xf>
    <xf numFmtId="0" fontId="3" fillId="0" borderId="0" xfId="0" applyFont="1" applyAlignment="1">
      <alignment horizontal="center"/>
    </xf>
    <xf numFmtId="0" fontId="40" fillId="0" borderId="0" xfId="2" applyAlignment="1">
      <alignment horizontal="center"/>
    </xf>
    <xf numFmtId="0" fontId="40" fillId="0" borderId="0" xfId="2" applyAlignment="1"/>
    <xf numFmtId="0" fontId="38" fillId="0" borderId="2" xfId="0" applyFont="1" applyBorder="1" applyAlignment="1" applyProtection="1">
      <alignment horizontal="center" vertical="center"/>
      <protection hidden="1"/>
    </xf>
    <xf numFmtId="0" fontId="0" fillId="0" borderId="0" xfId="0" applyAlignment="1" applyProtection="1">
      <alignment horizontal="left" vertical="center"/>
      <protection hidden="1"/>
    </xf>
    <xf numFmtId="0" fontId="0" fillId="0" borderId="0" xfId="0" applyAlignment="1">
      <alignment horizontal="center" vertical="center"/>
    </xf>
    <xf numFmtId="0" fontId="0" fillId="0" borderId="0" xfId="0" applyAlignment="1" applyProtection="1">
      <alignment horizontal="center" vertical="center"/>
      <protection hidden="1"/>
    </xf>
    <xf numFmtId="0" fontId="1" fillId="0" borderId="2" xfId="0" applyFont="1" applyBorder="1" applyAlignment="1">
      <alignment horizontal="center" vertical="center"/>
    </xf>
    <xf numFmtId="10" fontId="40" fillId="0" borderId="0" xfId="2" applyNumberFormat="1" applyAlignment="1">
      <alignment horizontal="center" vertical="center"/>
    </xf>
    <xf numFmtId="0" fontId="40" fillId="0" borderId="0" xfId="2" applyAlignment="1">
      <alignment horizontal="center" vertical="center"/>
    </xf>
    <xf numFmtId="0" fontId="0" fillId="0" borderId="2" xfId="0" applyBorder="1"/>
    <xf numFmtId="0" fontId="0" fillId="0" borderId="2" xfId="0" applyFill="1" applyBorder="1" applyAlignment="1">
      <alignment horizontal="center" vertical="center"/>
    </xf>
    <xf numFmtId="0" fontId="3" fillId="0" borderId="2" xfId="0" applyFont="1" applyBorder="1" applyAlignment="1">
      <alignment horizontal="center" vertical="center"/>
    </xf>
    <xf numFmtId="0" fontId="0" fillId="0" borderId="44" xfId="0" applyBorder="1" applyAlignment="1">
      <alignment horizontal="center" vertical="center"/>
    </xf>
    <xf numFmtId="0" fontId="0" fillId="0" borderId="2" xfId="0" applyBorder="1" applyAlignment="1">
      <alignment horizontal="center" vertical="center"/>
    </xf>
    <xf numFmtId="186" fontId="40" fillId="0" borderId="0" xfId="2" applyNumberFormat="1" applyAlignment="1">
      <alignment horizontal="center" vertical="center"/>
    </xf>
    <xf numFmtId="169" fontId="0" fillId="0" borderId="0" xfId="0" applyNumberFormat="1" applyFill="1" applyBorder="1" applyAlignment="1" applyProtection="1">
      <alignment horizontal="center" vertical="center"/>
      <protection hidden="1"/>
    </xf>
    <xf numFmtId="0" fontId="1" fillId="0" borderId="2" xfId="0" applyFont="1" applyBorder="1" applyAlignment="1" applyProtection="1">
      <alignment horizontal="center" vertical="center"/>
      <protection hidden="1"/>
    </xf>
    <xf numFmtId="0" fontId="1" fillId="0" borderId="9" xfId="0" applyFont="1" applyBorder="1" applyAlignment="1" applyProtection="1">
      <alignment horizontal="right" vertical="center"/>
      <protection hidden="1"/>
    </xf>
    <xf numFmtId="184" fontId="0" fillId="0" borderId="2" xfId="0" applyNumberFormat="1" applyBorder="1" applyAlignment="1" applyProtection="1">
      <alignment horizontal="center" vertical="center"/>
      <protection hidden="1"/>
    </xf>
    <xf numFmtId="185" fontId="0" fillId="0" borderId="2" xfId="0" applyNumberFormat="1" applyBorder="1" applyAlignment="1" applyProtection="1">
      <alignment horizontal="center" vertical="center"/>
      <protection hidden="1"/>
    </xf>
    <xf numFmtId="0" fontId="1" fillId="0" borderId="0" xfId="0" applyFont="1" applyBorder="1" applyAlignment="1" applyProtection="1">
      <alignment horizontal="left" vertical="center"/>
      <protection hidden="1"/>
    </xf>
    <xf numFmtId="0" fontId="0" fillId="0" borderId="9" xfId="0" applyBorder="1" applyAlignment="1" applyProtection="1">
      <alignment horizontal="right" vertical="center"/>
      <protection hidden="1"/>
    </xf>
    <xf numFmtId="0" fontId="57" fillId="0" borderId="0" xfId="2" applyFont="1" applyAlignment="1" applyProtection="1">
      <alignment horizontal="center"/>
      <protection hidden="1"/>
    </xf>
    <xf numFmtId="0" fontId="1" fillId="0" borderId="0" xfId="0" applyFont="1" applyFill="1" applyBorder="1" applyAlignment="1" applyProtection="1">
      <alignment horizontal="left" vertical="center"/>
      <protection hidden="1"/>
    </xf>
    <xf numFmtId="0" fontId="0" fillId="0" borderId="0" xfId="0" applyFont="1" applyFill="1" applyBorder="1" applyAlignment="1" applyProtection="1">
      <alignment horizontal="left" vertical="center"/>
      <protection hidden="1"/>
    </xf>
    <xf numFmtId="165" fontId="0" fillId="0" borderId="2" xfId="0" applyNumberFormat="1" applyBorder="1" applyAlignment="1" applyProtection="1">
      <alignment horizontal="center" vertical="center"/>
      <protection hidden="1"/>
    </xf>
    <xf numFmtId="167" fontId="0" fillId="0" borderId="2" xfId="0" applyNumberFormat="1" applyBorder="1" applyProtection="1">
      <protection hidden="1"/>
    </xf>
    <xf numFmtId="185" fontId="0" fillId="0" borderId="0" xfId="0" applyNumberFormat="1" applyBorder="1" applyAlignment="1" applyProtection="1">
      <alignment horizontal="center" vertical="center"/>
      <protection hidden="1"/>
    </xf>
    <xf numFmtId="0" fontId="60" fillId="0" borderId="0" xfId="0" applyFont="1" applyProtection="1">
      <protection hidden="1"/>
    </xf>
    <xf numFmtId="0" fontId="61" fillId="0" borderId="0" xfId="0" applyFont="1" applyProtection="1">
      <protection hidden="1"/>
    </xf>
    <xf numFmtId="169" fontId="0" fillId="3" borderId="2" xfId="0" applyNumberFormat="1" applyFont="1" applyFill="1" applyBorder="1" applyAlignment="1">
      <alignment horizontal="center" vertical="center"/>
    </xf>
    <xf numFmtId="175" fontId="0" fillId="0" borderId="2" xfId="0" applyNumberFormat="1" applyBorder="1" applyAlignment="1" applyProtection="1">
      <alignment horizontal="center" vertical="center"/>
      <protection hidden="1"/>
    </xf>
    <xf numFmtId="0" fontId="0" fillId="4" borderId="0" xfId="0" applyFill="1" applyAlignment="1" applyProtection="1">
      <alignment horizontal="center"/>
      <protection hidden="1"/>
    </xf>
    <xf numFmtId="184" fontId="0" fillId="0" borderId="0" xfId="0" applyNumberFormat="1" applyBorder="1" applyAlignment="1" applyProtection="1">
      <alignment horizontal="center" vertical="center"/>
      <protection hidden="1"/>
    </xf>
    <xf numFmtId="0" fontId="1" fillId="4" borderId="0" xfId="0" applyFont="1" applyFill="1"/>
    <xf numFmtId="0" fontId="59" fillId="0" borderId="0" xfId="0" applyFont="1" applyBorder="1" applyAlignment="1" applyProtection="1">
      <alignment horizontal="center"/>
      <protection hidden="1"/>
    </xf>
    <xf numFmtId="0" fontId="0" fillId="0" borderId="8" xfId="0" applyBorder="1" applyAlignment="1" applyProtection="1">
      <alignment horizontal="center" vertical="center" wrapText="1"/>
      <protection hidden="1"/>
    </xf>
    <xf numFmtId="0" fontId="64" fillId="0" borderId="0" xfId="0" applyFont="1" applyProtection="1">
      <protection hidden="1"/>
    </xf>
    <xf numFmtId="0" fontId="0" fillId="3" borderId="0" xfId="0" applyFill="1" applyProtection="1">
      <protection hidden="1"/>
    </xf>
    <xf numFmtId="0" fontId="0" fillId="0" borderId="12" xfId="0" applyBorder="1" applyProtection="1">
      <protection hidden="1"/>
    </xf>
    <xf numFmtId="0" fontId="0" fillId="0" borderId="14" xfId="0" applyBorder="1" applyProtection="1">
      <protection hidden="1"/>
    </xf>
    <xf numFmtId="169" fontId="0" fillId="0" borderId="5" xfId="0" applyNumberFormat="1" applyBorder="1" applyAlignment="1" applyProtection="1">
      <alignment horizontal="center" vertical="center" wrapText="1"/>
      <protection hidden="1"/>
    </xf>
    <xf numFmtId="0" fontId="3" fillId="0" borderId="14" xfId="0" applyFont="1" applyBorder="1" applyAlignment="1" applyProtection="1">
      <alignment horizontal="center" vertical="center" wrapText="1"/>
      <protection hidden="1"/>
    </xf>
    <xf numFmtId="169" fontId="0" fillId="0" borderId="14" xfId="0" applyNumberFormat="1"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0" borderId="0" xfId="0" applyFill="1" applyBorder="1" applyAlignment="1" applyProtection="1">
      <alignment horizontal="left" vertical="center"/>
      <protection hidden="1"/>
    </xf>
    <xf numFmtId="0" fontId="66" fillId="0" borderId="0" xfId="0" applyFont="1" applyFill="1" applyBorder="1" applyAlignment="1" applyProtection="1">
      <alignment vertical="center"/>
      <protection hidden="1"/>
    </xf>
    <xf numFmtId="0" fontId="1" fillId="0" borderId="0" xfId="0" applyFont="1" applyFill="1" applyBorder="1" applyAlignment="1" applyProtection="1">
      <protection hidden="1"/>
    </xf>
    <xf numFmtId="0" fontId="1" fillId="0" borderId="0" xfId="0" applyFont="1" applyFill="1" applyBorder="1" applyAlignment="1" applyProtection="1">
      <alignment vertical="center"/>
      <protection hidden="1"/>
    </xf>
    <xf numFmtId="0" fontId="67" fillId="0" borderId="0" xfId="0" applyFont="1" applyProtection="1">
      <protection hidden="1"/>
    </xf>
    <xf numFmtId="0" fontId="68" fillId="0" borderId="0" xfId="0" applyFont="1" applyProtection="1">
      <protection hidden="1"/>
    </xf>
    <xf numFmtId="0" fontId="71" fillId="0" borderId="0" xfId="0" applyFont="1" applyProtection="1">
      <protection hidden="1"/>
    </xf>
    <xf numFmtId="0" fontId="72" fillId="0" borderId="0" xfId="0" applyFont="1" applyProtection="1">
      <protection hidden="1"/>
    </xf>
    <xf numFmtId="0" fontId="73" fillId="0" borderId="0" xfId="0" applyFont="1" applyAlignment="1" applyProtection="1">
      <alignment horizontal="left" vertical="center"/>
      <protection hidden="1"/>
    </xf>
    <xf numFmtId="0" fontId="0" fillId="0" borderId="0" xfId="0" applyAlignment="1" applyProtection="1">
      <alignment horizontal="center" vertical="center"/>
      <protection hidden="1"/>
    </xf>
    <xf numFmtId="0" fontId="0" fillId="0" borderId="0" xfId="0" applyAlignment="1" applyProtection="1">
      <alignment horizontal="center"/>
      <protection hidden="1"/>
    </xf>
    <xf numFmtId="0" fontId="0" fillId="0" borderId="0" xfId="0" applyAlignment="1" applyProtection="1">
      <alignment horizontal="left" vertical="center"/>
      <protection hidden="1"/>
    </xf>
    <xf numFmtId="0" fontId="0" fillId="0" borderId="45" xfId="0" applyBorder="1" applyProtection="1">
      <protection hidden="1"/>
    </xf>
    <xf numFmtId="0" fontId="0" fillId="0" borderId="10" xfId="0" applyBorder="1" applyProtection="1">
      <protection hidden="1"/>
    </xf>
    <xf numFmtId="0" fontId="0" fillId="0" borderId="2" xfId="0" applyBorder="1" applyAlignment="1" applyProtection="1">
      <alignment horizontal="center" vertical="center"/>
      <protection hidden="1"/>
    </xf>
    <xf numFmtId="168" fontId="0" fillId="0" borderId="2" xfId="0" applyNumberFormat="1" applyBorder="1" applyAlignment="1" applyProtection="1">
      <alignment horizontal="center" vertical="center"/>
      <protection hidden="1"/>
    </xf>
    <xf numFmtId="171" fontId="0" fillId="0" borderId="2" xfId="0" applyNumberFormat="1" applyBorder="1" applyAlignment="1" applyProtection="1">
      <alignment horizontal="center" vertical="center"/>
      <protection hidden="1"/>
    </xf>
    <xf numFmtId="180" fontId="0" fillId="0" borderId="2" xfId="0" applyNumberFormat="1" applyBorder="1" applyAlignment="1" applyProtection="1">
      <alignment horizontal="center" vertical="center"/>
      <protection hidden="1"/>
    </xf>
    <xf numFmtId="0" fontId="0" fillId="0" borderId="0" xfId="0" applyAlignment="1" applyProtection="1">
      <alignment horizontal="center" vertical="center"/>
      <protection hidden="1"/>
    </xf>
    <xf numFmtId="0" fontId="18" fillId="0" borderId="12" xfId="0" applyFont="1" applyBorder="1" applyAlignment="1" applyProtection="1">
      <alignment vertical="center" wrapText="1"/>
      <protection hidden="1"/>
    </xf>
    <xf numFmtId="0" fontId="1" fillId="0" borderId="2" xfId="0" applyFont="1" applyFill="1" applyBorder="1" applyAlignment="1" applyProtection="1">
      <alignment horizontal="center" vertical="center"/>
      <protection hidden="1"/>
    </xf>
    <xf numFmtId="169" fontId="1" fillId="0" borderId="2" xfId="0" applyNumberFormat="1" applyFont="1" applyFill="1" applyBorder="1" applyAlignment="1" applyProtection="1">
      <alignment horizontal="center" vertical="center"/>
      <protection hidden="1"/>
    </xf>
    <xf numFmtId="0" fontId="57" fillId="0" borderId="2" xfId="2" applyFont="1" applyBorder="1" applyAlignment="1" applyProtection="1">
      <alignment horizontal="center"/>
      <protection hidden="1"/>
    </xf>
    <xf numFmtId="184" fontId="0" fillId="0" borderId="2" xfId="0" applyNumberFormat="1" applyFont="1" applyBorder="1" applyAlignment="1" applyProtection="1">
      <alignment horizontal="center" vertical="center"/>
      <protection hidden="1"/>
    </xf>
    <xf numFmtId="2" fontId="0" fillId="0" borderId="2" xfId="0" applyNumberFormat="1" applyFont="1" applyBorder="1" applyAlignment="1" applyProtection="1">
      <alignment horizontal="center" vertical="center"/>
      <protection hidden="1"/>
    </xf>
    <xf numFmtId="0" fontId="0" fillId="0" borderId="10" xfId="0" applyFont="1" applyBorder="1" applyAlignment="1" applyProtection="1">
      <protection hidden="1"/>
    </xf>
    <xf numFmtId="185" fontId="0" fillId="0" borderId="2" xfId="0" applyNumberFormat="1" applyFont="1" applyBorder="1" applyAlignment="1" applyProtection="1">
      <alignment horizontal="center" vertical="center"/>
      <protection hidden="1"/>
    </xf>
    <xf numFmtId="184" fontId="0" fillId="0" borderId="2" xfId="0" applyNumberFormat="1" applyFill="1"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0" xfId="0" applyBorder="1" applyAlignment="1" applyProtection="1">
      <alignment vertical="center"/>
      <protection hidden="1"/>
    </xf>
    <xf numFmtId="0" fontId="0" fillId="0" borderId="9" xfId="0" applyFont="1" applyBorder="1" applyAlignment="1" applyProtection="1">
      <alignment vertical="center"/>
      <protection hidden="1"/>
    </xf>
    <xf numFmtId="0" fontId="0" fillId="0" borderId="45" xfId="0" applyFont="1" applyBorder="1" applyAlignment="1" applyProtection="1">
      <alignment vertical="center"/>
      <protection hidden="1"/>
    </xf>
    <xf numFmtId="0" fontId="0" fillId="0" borderId="10" xfId="0" applyFont="1" applyBorder="1" applyAlignment="1" applyProtection="1">
      <alignment vertical="center"/>
      <protection hidden="1"/>
    </xf>
    <xf numFmtId="0" fontId="0" fillId="0" borderId="9" xfId="0" applyFont="1" applyBorder="1" applyAlignment="1" applyProtection="1">
      <protection hidden="1"/>
    </xf>
    <xf numFmtId="0" fontId="0" fillId="0" borderId="45" xfId="0" applyFont="1" applyBorder="1" applyAlignment="1" applyProtection="1">
      <protection hidden="1"/>
    </xf>
    <xf numFmtId="171" fontId="0" fillId="0" borderId="0" xfId="0" applyNumberFormat="1" applyBorder="1" applyAlignment="1" applyProtection="1">
      <alignment vertical="center"/>
      <protection hidden="1"/>
    </xf>
    <xf numFmtId="0" fontId="0" fillId="0" borderId="0" xfId="0" applyFill="1" applyBorder="1" applyProtection="1">
      <protection hidden="1"/>
    </xf>
    <xf numFmtId="0" fontId="0" fillId="0" borderId="0" xfId="0" applyFill="1" applyBorder="1" applyAlignment="1" applyProtection="1">
      <protection hidden="1"/>
    </xf>
    <xf numFmtId="171" fontId="0" fillId="0" borderId="0" xfId="0" applyNumberFormat="1" applyFill="1" applyBorder="1" applyAlignment="1" applyProtection="1">
      <alignment vertical="center"/>
      <protection hidden="1"/>
    </xf>
    <xf numFmtId="0" fontId="0" fillId="0" borderId="9" xfId="0" applyBorder="1" applyAlignment="1" applyProtection="1">
      <alignment horizontal="left" vertical="center"/>
      <protection hidden="1"/>
    </xf>
    <xf numFmtId="1" fontId="0" fillId="0" borderId="2" xfId="0" applyNumberFormat="1" applyFont="1" applyBorder="1" applyAlignment="1" applyProtection="1">
      <alignment horizontal="center" vertical="center"/>
      <protection hidden="1"/>
    </xf>
    <xf numFmtId="0" fontId="68" fillId="0" borderId="0" xfId="0" applyFont="1" applyBorder="1" applyProtection="1">
      <protection hidden="1"/>
    </xf>
    <xf numFmtId="0" fontId="70" fillId="0" borderId="0" xfId="0" applyFont="1" applyBorder="1" applyAlignment="1" applyProtection="1">
      <alignment horizontal="left"/>
      <protection hidden="1"/>
    </xf>
    <xf numFmtId="2" fontId="0" fillId="0" borderId="2" xfId="0" applyNumberFormat="1" applyBorder="1" applyAlignment="1" applyProtection="1">
      <alignment horizontal="center" vertical="center"/>
      <protection hidden="1"/>
    </xf>
    <xf numFmtId="169" fontId="0" fillId="14" borderId="2" xfId="0" applyNumberFormat="1" applyFont="1" applyFill="1" applyBorder="1" applyAlignment="1">
      <alignment horizontal="center" vertical="center"/>
    </xf>
    <xf numFmtId="0" fontId="85" fillId="0" borderId="2" xfId="0" applyFont="1" applyBorder="1" applyAlignment="1" applyProtection="1">
      <alignment horizontal="center" vertical="center"/>
      <protection hidden="1"/>
    </xf>
    <xf numFmtId="0" fontId="1" fillId="4" borderId="0" xfId="0" applyFont="1" applyFill="1" applyBorder="1" applyAlignment="1" applyProtection="1">
      <alignment horizontal="center" vertical="center"/>
      <protection hidden="1"/>
    </xf>
    <xf numFmtId="0" fontId="0" fillId="0" borderId="45" xfId="0" applyBorder="1" applyAlignment="1" applyProtection="1">
      <alignment vertical="center"/>
      <protection hidden="1"/>
    </xf>
    <xf numFmtId="0" fontId="0" fillId="11" borderId="0" xfId="0" applyFill="1"/>
    <xf numFmtId="185" fontId="0" fillId="0" borderId="2" xfId="0" applyNumberFormat="1" applyFill="1" applyBorder="1" applyAlignment="1" applyProtection="1">
      <alignment horizontal="center" vertical="center"/>
      <protection hidden="1"/>
    </xf>
    <xf numFmtId="0" fontId="73" fillId="0" borderId="0" xfId="0" applyFont="1" applyAlignment="1" applyProtection="1">
      <alignment horizontal="left" vertical="center"/>
      <protection locked="0"/>
    </xf>
    <xf numFmtId="179" fontId="0" fillId="0" borderId="2" xfId="0" applyNumberFormat="1" applyBorder="1" applyAlignment="1" applyProtection="1">
      <alignment horizontal="center" vertical="center"/>
      <protection hidden="1"/>
    </xf>
    <xf numFmtId="0" fontId="16" fillId="0" borderId="14" xfId="0" applyFont="1" applyFill="1" applyBorder="1" applyAlignment="1" applyProtection="1">
      <alignment vertical="center" wrapText="1"/>
      <protection hidden="1"/>
    </xf>
    <xf numFmtId="0" fontId="0" fillId="0" borderId="14" xfId="0" applyBorder="1" applyAlignment="1" applyProtection="1">
      <alignment horizontal="left"/>
      <protection hidden="1"/>
    </xf>
    <xf numFmtId="0" fontId="0" fillId="0" borderId="0" xfId="0"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11" fillId="0" borderId="0" xfId="1" applyProtection="1">
      <protection locked="0"/>
    </xf>
    <xf numFmtId="0" fontId="0" fillId="0" borderId="2" xfId="0" applyBorder="1" applyAlignment="1" applyProtection="1">
      <alignment horizontal="center" vertical="center"/>
      <protection hidden="1"/>
    </xf>
    <xf numFmtId="0" fontId="0" fillId="0" borderId="2" xfId="0" applyBorder="1" applyAlignment="1">
      <alignment horizontal="center" vertical="center"/>
    </xf>
    <xf numFmtId="0" fontId="38" fillId="0" borderId="0" xfId="0" applyFont="1" applyBorder="1" applyAlignment="1" applyProtection="1">
      <alignment horizontal="center" vertical="center"/>
      <protection hidden="1"/>
    </xf>
    <xf numFmtId="168" fontId="0" fillId="0" borderId="2" xfId="0" applyNumberFormat="1" applyBorder="1" applyAlignment="1" applyProtection="1">
      <alignment horizontal="center" vertical="center"/>
      <protection locked="0"/>
    </xf>
    <xf numFmtId="0" fontId="0" fillId="0" borderId="0" xfId="0" applyAlignment="1">
      <alignment horizontal="center" vertical="center"/>
    </xf>
    <xf numFmtId="0" fontId="0" fillId="0" borderId="0" xfId="0" applyFont="1" applyBorder="1" applyAlignment="1" applyProtection="1">
      <alignment horizontal="left" vertical="center"/>
      <protection hidden="1"/>
    </xf>
    <xf numFmtId="165" fontId="0" fillId="0" borderId="0" xfId="0" applyNumberFormat="1" applyBorder="1" applyAlignment="1" applyProtection="1">
      <alignment horizontal="center" vertical="center"/>
      <protection hidden="1"/>
    </xf>
    <xf numFmtId="187" fontId="0" fillId="0" borderId="0" xfId="0" applyNumberFormat="1" applyBorder="1" applyAlignment="1" applyProtection="1">
      <alignment horizontal="center" vertical="center"/>
      <protection hidden="1"/>
    </xf>
    <xf numFmtId="0" fontId="1" fillId="0" borderId="0" xfId="0" applyFont="1" applyFill="1" applyAlignment="1" applyProtection="1">
      <alignment horizontal="center" vertical="center"/>
      <protection hidden="1"/>
    </xf>
    <xf numFmtId="0" fontId="0" fillId="15" borderId="2" xfId="0" applyFill="1" applyBorder="1" applyProtection="1">
      <protection hidden="1"/>
    </xf>
    <xf numFmtId="0" fontId="6" fillId="0" borderId="0" xfId="0" applyFont="1" applyBorder="1" applyAlignment="1" applyProtection="1">
      <alignment vertical="center"/>
      <protection hidden="1"/>
    </xf>
    <xf numFmtId="0" fontId="0" fillId="0" borderId="9" xfId="0" applyBorder="1" applyAlignment="1" applyProtection="1">
      <alignment vertical="center"/>
      <protection hidden="1"/>
    </xf>
    <xf numFmtId="0" fontId="0" fillId="0" borderId="10" xfId="0" applyBorder="1" applyAlignment="1" applyProtection="1">
      <alignment vertical="center"/>
      <protection hidden="1"/>
    </xf>
    <xf numFmtId="171" fontId="1" fillId="0" borderId="2" xfId="0" applyNumberFormat="1" applyFont="1" applyBorder="1" applyAlignment="1">
      <alignment horizontal="right"/>
    </xf>
    <xf numFmtId="0" fontId="1" fillId="0" borderId="2" xfId="0" applyFont="1" applyBorder="1" applyAlignment="1">
      <alignment horizontal="left" vertical="center"/>
    </xf>
    <xf numFmtId="0" fontId="1" fillId="0" borderId="0" xfId="0" applyFont="1" applyFill="1" applyProtection="1">
      <protection hidden="1"/>
    </xf>
    <xf numFmtId="0" fontId="89" fillId="0" borderId="0" xfId="0" applyFont="1"/>
    <xf numFmtId="0" fontId="90" fillId="0" borderId="0" xfId="0" applyFont="1" applyFill="1" applyProtection="1">
      <protection hidden="1"/>
    </xf>
    <xf numFmtId="185" fontId="0" fillId="0" borderId="5" xfId="0" applyNumberFormat="1" applyBorder="1" applyAlignment="1" applyProtection="1">
      <alignment horizontal="center" vertical="center" wrapText="1"/>
      <protection hidden="1"/>
    </xf>
    <xf numFmtId="185" fontId="0" fillId="0" borderId="14" xfId="0" applyNumberFormat="1" applyBorder="1" applyAlignment="1" applyProtection="1">
      <alignment horizontal="center" vertical="center" wrapText="1"/>
      <protection hidden="1"/>
    </xf>
    <xf numFmtId="188" fontId="0" fillId="0" borderId="5" xfId="0" applyNumberFormat="1" applyBorder="1" applyAlignment="1" applyProtection="1">
      <alignment horizontal="center" vertical="center" wrapText="1"/>
      <protection hidden="1"/>
    </xf>
    <xf numFmtId="188" fontId="0" fillId="0" borderId="14" xfId="0" applyNumberFormat="1" applyBorder="1" applyAlignment="1" applyProtection="1">
      <alignment horizontal="center" vertical="center" wrapText="1"/>
      <protection hidden="1"/>
    </xf>
    <xf numFmtId="0" fontId="11" fillId="0" borderId="0" xfId="1" applyAlignment="1" applyProtection="1">
      <protection locked="0"/>
    </xf>
    <xf numFmtId="0" fontId="0" fillId="0" borderId="45" xfId="0" applyBorder="1"/>
    <xf numFmtId="0" fontId="7" fillId="0" borderId="39" xfId="0" applyFont="1" applyFill="1" applyBorder="1" applyAlignment="1" applyProtection="1">
      <alignment horizontal="center"/>
      <protection hidden="1"/>
    </xf>
    <xf numFmtId="184" fontId="7" fillId="0" borderId="39" xfId="0" applyNumberFormat="1" applyFont="1" applyFill="1" applyBorder="1" applyAlignment="1" applyProtection="1">
      <alignment horizontal="center"/>
      <protection hidden="1"/>
    </xf>
    <xf numFmtId="187" fontId="7" fillId="0" borderId="39" xfId="0" applyNumberFormat="1" applyFont="1" applyFill="1" applyBorder="1" applyAlignment="1" applyProtection="1">
      <alignment horizontal="center"/>
      <protection hidden="1"/>
    </xf>
    <xf numFmtId="0" fontId="7" fillId="0" borderId="15" xfId="0" applyFont="1" applyFill="1" applyBorder="1" applyAlignment="1" applyProtection="1">
      <alignment horizontal="center"/>
      <protection hidden="1"/>
    </xf>
    <xf numFmtId="0" fontId="73" fillId="0" borderId="0" xfId="0" applyFont="1" applyFill="1" applyAlignment="1" applyProtection="1">
      <alignment horizontal="left" vertical="center"/>
      <protection locked="0"/>
    </xf>
    <xf numFmtId="0" fontId="68" fillId="0" borderId="0" xfId="0" applyFont="1" applyFill="1" applyBorder="1" applyAlignment="1" applyProtection="1">
      <alignment horizontal="center"/>
      <protection locked="0"/>
    </xf>
    <xf numFmtId="1" fontId="1" fillId="0" borderId="5" xfId="0" applyNumberFormat="1" applyFont="1" applyFill="1" applyBorder="1" applyAlignment="1" applyProtection="1">
      <alignment horizontal="center" vertical="center"/>
      <protection hidden="1"/>
    </xf>
    <xf numFmtId="185" fontId="66" fillId="0" borderId="15" xfId="0" applyNumberFormat="1" applyFont="1" applyFill="1" applyBorder="1" applyAlignment="1" applyProtection="1">
      <alignment horizontal="center" vertical="center"/>
      <protection hidden="1"/>
    </xf>
    <xf numFmtId="1" fontId="1" fillId="0" borderId="39" xfId="0" applyNumberFormat="1" applyFont="1" applyFill="1" applyBorder="1" applyAlignment="1">
      <alignment horizontal="center"/>
    </xf>
    <xf numFmtId="185" fontId="1" fillId="0" borderId="39" xfId="0" applyNumberFormat="1" applyFont="1" applyFill="1" applyBorder="1" applyAlignment="1">
      <alignment horizontal="center"/>
    </xf>
    <xf numFmtId="169" fontId="0" fillId="0" borderId="2" xfId="0" applyNumberFormat="1" applyFont="1" applyFill="1" applyBorder="1" applyAlignment="1" applyProtection="1">
      <alignment horizontal="center" vertical="center"/>
      <protection hidden="1"/>
    </xf>
    <xf numFmtId="0" fontId="0" fillId="0" borderId="2" xfId="0" applyFont="1" applyFill="1" applyBorder="1" applyAlignment="1" applyProtection="1">
      <alignment horizontal="center" vertical="center"/>
      <protection hidden="1"/>
    </xf>
    <xf numFmtId="189" fontId="0" fillId="0" borderId="2" xfId="0" applyNumberFormat="1" applyFill="1" applyBorder="1" applyAlignment="1" applyProtection="1">
      <alignment horizontal="center" vertical="center"/>
      <protection hidden="1"/>
    </xf>
    <xf numFmtId="164" fontId="0" fillId="0" borderId="2" xfId="0" applyNumberFormat="1" applyBorder="1" applyAlignment="1" applyProtection="1">
      <alignment horizontal="center" vertical="center"/>
      <protection hidden="1"/>
    </xf>
    <xf numFmtId="2" fontId="0" fillId="0" borderId="2" xfId="0" applyNumberFormat="1" applyFill="1" applyBorder="1" applyAlignment="1" applyProtection="1">
      <alignment horizontal="center" vertical="center"/>
      <protection hidden="1"/>
    </xf>
    <xf numFmtId="0" fontId="81" fillId="0" borderId="11" xfId="0" applyFont="1" applyFill="1" applyBorder="1" applyAlignment="1" applyProtection="1">
      <alignment horizontal="right" vertical="center"/>
      <protection locked="0"/>
    </xf>
    <xf numFmtId="0" fontId="91" fillId="0" borderId="12" xfId="0" applyFont="1" applyBorder="1" applyAlignment="1" applyProtection="1">
      <alignment horizontal="left" vertical="center"/>
      <protection hidden="1"/>
    </xf>
    <xf numFmtId="0" fontId="81" fillId="0" borderId="9" xfId="0" applyFont="1" applyFill="1" applyBorder="1" applyAlignment="1" applyProtection="1">
      <alignment horizontal="right" vertical="center"/>
      <protection locked="0"/>
    </xf>
    <xf numFmtId="0" fontId="91" fillId="0" borderId="45" xfId="0" applyFont="1" applyBorder="1" applyAlignment="1" applyProtection="1">
      <alignment horizontal="left" vertical="center"/>
      <protection hidden="1"/>
    </xf>
    <xf numFmtId="0" fontId="0" fillId="0" borderId="12" xfId="0" applyBorder="1" applyAlignment="1" applyProtection="1">
      <alignment horizontal="right"/>
      <protection hidden="1"/>
    </xf>
    <xf numFmtId="184" fontId="0" fillId="0" borderId="0" xfId="0" applyNumberFormat="1" applyFill="1" applyBorder="1" applyAlignment="1" applyProtection="1">
      <alignment horizontal="center" vertical="center"/>
      <protection hidden="1"/>
    </xf>
    <xf numFmtId="185" fontId="0" fillId="0" borderId="0" xfId="0" applyNumberFormat="1" applyFill="1" applyBorder="1" applyAlignment="1" applyProtection="1">
      <alignment horizontal="center" vertical="center"/>
      <protection hidden="1"/>
    </xf>
    <xf numFmtId="2" fontId="0" fillId="11" borderId="2" xfId="0" applyNumberFormat="1" applyFill="1" applyBorder="1" applyAlignment="1">
      <alignment horizontal="center" vertical="center"/>
    </xf>
    <xf numFmtId="0" fontId="86" fillId="0" borderId="0" xfId="0" applyFont="1" applyFill="1" applyBorder="1" applyAlignment="1" applyProtection="1">
      <alignment horizontal="center" vertical="center"/>
      <protection hidden="1"/>
    </xf>
    <xf numFmtId="184" fontId="87" fillId="0" borderId="0" xfId="0" applyNumberFormat="1" applyFont="1" applyFill="1" applyBorder="1" applyAlignment="1" applyProtection="1">
      <alignment horizontal="center" vertical="center"/>
      <protection locked="0"/>
    </xf>
    <xf numFmtId="185" fontId="87" fillId="0" borderId="0" xfId="0" applyNumberFormat="1" applyFont="1" applyFill="1" applyBorder="1" applyAlignment="1" applyProtection="1">
      <alignment horizontal="center" vertical="center"/>
      <protection locked="0"/>
    </xf>
    <xf numFmtId="0" fontId="0" fillId="0" borderId="45" xfId="0" applyBorder="1" applyAlignment="1" applyProtection="1">
      <alignment horizontal="right"/>
      <protection hidden="1"/>
    </xf>
    <xf numFmtId="2" fontId="0" fillId="0" borderId="13" xfId="0" applyNumberFormat="1" applyBorder="1" applyAlignment="1" applyProtection="1">
      <alignment horizontal="left" vertical="center"/>
      <protection hidden="1"/>
    </xf>
    <xf numFmtId="2" fontId="0" fillId="0" borderId="10" xfId="0" applyNumberFormat="1" applyBorder="1" applyAlignment="1" applyProtection="1">
      <alignment horizontal="left" vertical="center"/>
      <protection hidden="1"/>
    </xf>
    <xf numFmtId="0" fontId="86" fillId="14" borderId="0" xfId="0" applyFont="1" applyFill="1" applyBorder="1" applyAlignment="1" applyProtection="1">
      <alignment horizontal="center" vertical="center"/>
      <protection hidden="1"/>
    </xf>
    <xf numFmtId="184" fontId="87" fillId="14" borderId="0" xfId="0" applyNumberFormat="1" applyFont="1" applyFill="1" applyBorder="1" applyAlignment="1" applyProtection="1">
      <alignment horizontal="center" vertical="center"/>
      <protection locked="0"/>
    </xf>
    <xf numFmtId="0" fontId="1" fillId="14" borderId="2" xfId="0" applyFont="1" applyFill="1" applyBorder="1" applyAlignment="1" applyProtection="1">
      <alignment horizontal="center" vertical="center"/>
      <protection hidden="1"/>
    </xf>
    <xf numFmtId="184" fontId="0" fillId="14" borderId="2" xfId="0" applyNumberFormat="1" applyFill="1" applyBorder="1" applyAlignment="1" applyProtection="1">
      <alignment horizontal="center" vertical="center"/>
      <protection hidden="1"/>
    </xf>
    <xf numFmtId="169" fontId="0" fillId="0" borderId="8" xfId="0" applyNumberFormat="1" applyFill="1" applyBorder="1" applyAlignment="1" applyProtection="1">
      <protection hidden="1"/>
    </xf>
    <xf numFmtId="169" fontId="0" fillId="0" borderId="0" xfId="0" applyNumberFormat="1" applyFill="1" applyBorder="1" applyAlignment="1" applyProtection="1">
      <protection hidden="1"/>
    </xf>
    <xf numFmtId="1" fontId="13" fillId="0" borderId="0" xfId="0" applyNumberFormat="1" applyFont="1" applyFill="1" applyBorder="1" applyAlignment="1" applyProtection="1">
      <alignment horizontal="left" vertical="center"/>
      <protection hidden="1"/>
    </xf>
    <xf numFmtId="0" fontId="91" fillId="0" borderId="2" xfId="0" applyFont="1" applyBorder="1" applyAlignment="1" applyProtection="1">
      <alignment horizontal="center" vertical="center"/>
      <protection hidden="1"/>
    </xf>
    <xf numFmtId="0" fontId="96" fillId="0" borderId="2" xfId="0" applyFont="1" applyBorder="1" applyAlignment="1" applyProtection="1">
      <alignment horizontal="center" vertical="center"/>
      <protection hidden="1"/>
    </xf>
    <xf numFmtId="185" fontId="0" fillId="0" borderId="2" xfId="0" applyNumberFormat="1" applyFont="1" applyFill="1" applyBorder="1" applyAlignment="1" applyProtection="1">
      <alignment horizontal="center" vertical="center"/>
      <protection hidden="1"/>
    </xf>
    <xf numFmtId="184" fontId="0" fillId="0" borderId="2" xfId="0" applyNumberFormat="1" applyFont="1" applyFill="1" applyBorder="1" applyAlignment="1" applyProtection="1">
      <alignment horizontal="center" vertical="center"/>
      <protection hidden="1"/>
    </xf>
    <xf numFmtId="0" fontId="11" fillId="0" borderId="0" xfId="1" applyBorder="1" applyAlignment="1" applyProtection="1">
      <alignment vertical="center"/>
      <protection locked="0"/>
    </xf>
    <xf numFmtId="1" fontId="23" fillId="0" borderId="0" xfId="0" applyNumberFormat="1" applyFont="1" applyFill="1" applyBorder="1" applyAlignment="1" applyProtection="1">
      <alignment horizontal="left" vertical="center"/>
      <protection hidden="1"/>
    </xf>
    <xf numFmtId="0" fontId="23" fillId="0" borderId="0" xfId="1" applyFont="1" applyAlignment="1" applyProtection="1">
      <alignment horizontal="right" vertical="center"/>
      <protection locked="0"/>
    </xf>
    <xf numFmtId="0" fontId="1" fillId="0" borderId="0" xfId="0" applyFont="1" applyBorder="1" applyAlignment="1" applyProtection="1">
      <alignment vertical="center"/>
      <protection hidden="1"/>
    </xf>
    <xf numFmtId="0" fontId="23" fillId="0" borderId="0" xfId="0" applyFont="1" applyBorder="1" applyAlignment="1" applyProtection="1">
      <alignment horizontal="center" vertical="center"/>
      <protection hidden="1"/>
    </xf>
    <xf numFmtId="2" fontId="99" fillId="0" borderId="0" xfId="0" applyNumberFormat="1" applyFont="1" applyAlignment="1" applyProtection="1">
      <alignment horizontal="center" vertical="center"/>
      <protection hidden="1"/>
    </xf>
    <xf numFmtId="0" fontId="75" fillId="0" borderId="0" xfId="0" applyFont="1" applyAlignment="1" applyProtection="1">
      <alignment horizontal="left"/>
      <protection hidden="1"/>
    </xf>
    <xf numFmtId="0" fontId="75" fillId="0" borderId="0" xfId="0" applyFont="1" applyFill="1" applyAlignment="1" applyProtection="1">
      <alignment horizontal="left"/>
      <protection hidden="1"/>
    </xf>
    <xf numFmtId="0" fontId="23" fillId="0" borderId="0" xfId="1" applyFont="1" applyAlignment="1" applyProtection="1">
      <alignment vertical="center"/>
      <protection hidden="1"/>
    </xf>
    <xf numFmtId="0" fontId="13" fillId="0" borderId="0" xfId="1" applyFont="1" applyAlignment="1" applyProtection="1">
      <alignment vertical="center"/>
      <protection hidden="1"/>
    </xf>
    <xf numFmtId="0" fontId="11" fillId="0" borderId="0" xfId="1" applyFill="1" applyAlignment="1" applyProtection="1">
      <protection locked="0"/>
    </xf>
    <xf numFmtId="0" fontId="78" fillId="0" borderId="40" xfId="0" applyFont="1" applyFill="1" applyBorder="1" applyAlignment="1" applyProtection="1">
      <alignment horizontal="center" vertical="center" wrapText="1"/>
      <protection hidden="1"/>
    </xf>
    <xf numFmtId="0" fontId="0" fillId="0" borderId="2" xfId="0" applyFill="1" applyBorder="1" applyAlignment="1">
      <alignment horizontal="center" vertical="center" wrapText="1"/>
    </xf>
    <xf numFmtId="0" fontId="65" fillId="0" borderId="2" xfId="0" applyFont="1" applyFill="1" applyBorder="1" applyAlignment="1" applyProtection="1">
      <alignment horizontal="center" vertical="center" wrapText="1"/>
      <protection hidden="1"/>
    </xf>
    <xf numFmtId="0" fontId="0" fillId="0" borderId="40" xfId="0" applyFill="1" applyBorder="1" applyAlignment="1">
      <alignment horizontal="center" vertical="center" wrapText="1"/>
    </xf>
    <xf numFmtId="0" fontId="65" fillId="0" borderId="40" xfId="0" applyFont="1" applyFill="1" applyBorder="1" applyAlignment="1" applyProtection="1">
      <alignment horizontal="center" vertical="center" wrapText="1"/>
      <protection hidden="1"/>
    </xf>
    <xf numFmtId="0" fontId="65" fillId="0" borderId="11" xfId="0" applyFont="1" applyFill="1" applyBorder="1" applyAlignment="1" applyProtection="1">
      <alignment horizontal="center" vertical="center" wrapText="1"/>
      <protection hidden="1"/>
    </xf>
    <xf numFmtId="0" fontId="0" fillId="0" borderId="0" xfId="0" applyAlignment="1" applyProtection="1">
      <alignment horizontal="left" vertical="center"/>
      <protection hidden="1"/>
    </xf>
    <xf numFmtId="1" fontId="25" fillId="0" borderId="0" xfId="0" applyNumberFormat="1" applyFont="1" applyFill="1" applyBorder="1" applyAlignment="1" applyProtection="1">
      <alignment horizontal="left" vertical="center"/>
      <protection hidden="1"/>
    </xf>
    <xf numFmtId="2" fontId="99" fillId="0" borderId="2" xfId="0" applyNumberFormat="1" applyFont="1" applyBorder="1" applyAlignment="1" applyProtection="1">
      <alignment horizontal="center" vertical="center"/>
      <protection hidden="1"/>
    </xf>
    <xf numFmtId="0" fontId="78" fillId="0" borderId="13" xfId="0" applyFont="1" applyFill="1" applyBorder="1" applyAlignment="1" applyProtection="1">
      <alignment horizontal="center" vertical="center" wrapText="1"/>
      <protection hidden="1"/>
    </xf>
    <xf numFmtId="0" fontId="38" fillId="0" borderId="0" xfId="0" applyFont="1" applyBorder="1" applyAlignment="1" applyProtection="1">
      <alignment horizontal="center" vertical="center"/>
      <protection hidden="1"/>
    </xf>
    <xf numFmtId="0" fontId="0" fillId="0" borderId="0" xfId="0" applyAlignment="1" applyProtection="1">
      <alignment horizontal="left" vertical="center"/>
      <protection hidden="1"/>
    </xf>
    <xf numFmtId="0" fontId="1" fillId="0" borderId="2" xfId="0" applyFont="1" applyBorder="1" applyAlignment="1" applyProtection="1">
      <alignment horizontal="center" vertical="center"/>
      <protection hidden="1"/>
    </xf>
    <xf numFmtId="0" fontId="0" fillId="0" borderId="2" xfId="0" applyBorder="1" applyAlignment="1">
      <alignment horizontal="center" vertical="center"/>
    </xf>
    <xf numFmtId="185" fontId="1" fillId="0" borderId="0" xfId="0" applyNumberFormat="1" applyFont="1" applyBorder="1" applyAlignment="1" applyProtection="1">
      <alignment horizontal="center" vertical="center" wrapText="1"/>
      <protection hidden="1"/>
    </xf>
    <xf numFmtId="0" fontId="81" fillId="0" borderId="0" xfId="0" applyFont="1" applyAlignment="1" applyProtection="1">
      <protection hidden="1"/>
    </xf>
    <xf numFmtId="0" fontId="25" fillId="0" borderId="0" xfId="1" applyFont="1" applyAlignment="1" applyProtection="1">
      <alignment horizontal="right" vertical="center"/>
      <protection hidden="1"/>
    </xf>
    <xf numFmtId="0" fontId="75" fillId="0" borderId="0" xfId="0" applyFont="1" applyAlignment="1" applyProtection="1">
      <alignment horizontal="left" vertical="center"/>
      <protection hidden="1"/>
    </xf>
    <xf numFmtId="0" fontId="75" fillId="0" borderId="0" xfId="0" applyFont="1" applyFill="1" applyAlignment="1" applyProtection="1">
      <alignment horizontal="left" vertical="center"/>
      <protection hidden="1"/>
    </xf>
    <xf numFmtId="0" fontId="0" fillId="0" borderId="40" xfId="0" applyFill="1" applyBorder="1" applyAlignment="1" applyProtection="1">
      <alignment horizontal="center" vertical="center" wrapText="1"/>
      <protection hidden="1"/>
    </xf>
    <xf numFmtId="1" fontId="1" fillId="0" borderId="39" xfId="0" applyNumberFormat="1" applyFont="1" applyFill="1" applyBorder="1" applyAlignment="1" applyProtection="1">
      <alignment horizontal="center"/>
      <protection hidden="1"/>
    </xf>
    <xf numFmtId="185" fontId="1" fillId="0" borderId="39" xfId="0" applyNumberFormat="1" applyFont="1" applyFill="1" applyBorder="1" applyAlignment="1" applyProtection="1">
      <alignment horizontal="center"/>
      <protection hidden="1"/>
    </xf>
    <xf numFmtId="0" fontId="81" fillId="0" borderId="11" xfId="0" applyFont="1" applyFill="1" applyBorder="1" applyAlignment="1" applyProtection="1">
      <alignment horizontal="right" vertical="center"/>
      <protection hidden="1"/>
    </xf>
    <xf numFmtId="0" fontId="81" fillId="0" borderId="9" xfId="0" applyFont="1" applyFill="1" applyBorder="1" applyAlignment="1" applyProtection="1">
      <alignment horizontal="right" vertical="center"/>
      <protection hidden="1"/>
    </xf>
    <xf numFmtId="0" fontId="68" fillId="0" borderId="0" xfId="0" applyFont="1" applyFill="1" applyBorder="1" applyAlignment="1" applyProtection="1">
      <alignment horizontal="center"/>
      <protection hidden="1"/>
    </xf>
    <xf numFmtId="0" fontId="81" fillId="0" borderId="0" xfId="0" applyFont="1" applyBorder="1" applyProtection="1">
      <protection hidden="1"/>
    </xf>
    <xf numFmtId="2" fontId="99" fillId="0" borderId="0" xfId="0" applyNumberFormat="1" applyFont="1" applyBorder="1" applyAlignment="1" applyProtection="1">
      <alignment horizontal="center" vertical="center"/>
      <protection hidden="1"/>
    </xf>
    <xf numFmtId="184" fontId="0" fillId="0" borderId="10" xfId="0" applyNumberFormat="1" applyFill="1" applyBorder="1" applyAlignment="1" applyProtection="1">
      <alignment horizontal="left" vertical="center"/>
      <protection hidden="1"/>
    </xf>
    <xf numFmtId="1" fontId="1" fillId="0" borderId="39" xfId="0" applyNumberFormat="1" applyFont="1" applyFill="1" applyBorder="1" applyAlignment="1">
      <alignment horizontal="center" vertical="center"/>
    </xf>
    <xf numFmtId="1" fontId="1" fillId="0" borderId="39" xfId="0" applyNumberFormat="1" applyFont="1" applyFill="1" applyBorder="1" applyAlignment="1" applyProtection="1">
      <alignment horizontal="center" vertical="center"/>
      <protection hidden="1"/>
    </xf>
    <xf numFmtId="0" fontId="1" fillId="0" borderId="2" xfId="0" applyFont="1" applyBorder="1" applyAlignment="1" applyProtection="1">
      <alignment horizontal="center" vertical="center"/>
      <protection hidden="1"/>
    </xf>
    <xf numFmtId="0" fontId="0" fillId="3" borderId="2" xfId="0" applyFill="1" applyBorder="1" applyAlignment="1">
      <alignment horizontal="center" vertical="center"/>
    </xf>
    <xf numFmtId="0" fontId="1" fillId="0" borderId="2" xfId="0" applyFont="1" applyBorder="1" applyAlignment="1" applyProtection="1">
      <alignment horizontal="center" vertical="center"/>
      <protection hidden="1"/>
    </xf>
    <xf numFmtId="0" fontId="0" fillId="0" borderId="45" xfId="0" applyBorder="1" applyProtection="1">
      <protection hidden="1"/>
    </xf>
    <xf numFmtId="0" fontId="0" fillId="0" borderId="10" xfId="0" applyBorder="1" applyProtection="1">
      <protection hidden="1"/>
    </xf>
    <xf numFmtId="1" fontId="1" fillId="0" borderId="5" xfId="0" applyNumberFormat="1" applyFont="1" applyFill="1" applyBorder="1" applyAlignment="1" applyProtection="1">
      <alignment horizontal="center" vertical="center"/>
      <protection hidden="1"/>
    </xf>
    <xf numFmtId="0" fontId="65" fillId="0" borderId="2" xfId="0" applyFont="1" applyFill="1" applyBorder="1" applyAlignment="1" applyProtection="1">
      <alignment horizontal="center" vertical="center" wrapText="1"/>
      <protection hidden="1"/>
    </xf>
    <xf numFmtId="0" fontId="0" fillId="0" borderId="9" xfId="0" applyBorder="1" applyAlignment="1" applyProtection="1">
      <alignment horizontal="left" vertical="center"/>
      <protection hidden="1"/>
    </xf>
    <xf numFmtId="0" fontId="0" fillId="0" borderId="2" xfId="0" applyBorder="1" applyAlignment="1" applyProtection="1">
      <alignment horizontal="center" vertical="center"/>
      <protection hidden="1"/>
    </xf>
    <xf numFmtId="0" fontId="0" fillId="0" borderId="2" xfId="0" applyFont="1" applyBorder="1" applyAlignment="1" applyProtection="1">
      <alignment horizontal="center" vertical="center"/>
      <protection hidden="1"/>
    </xf>
    <xf numFmtId="0" fontId="0" fillId="0" borderId="0" xfId="0" applyAlignment="1">
      <alignment horizontal="center" vertical="center"/>
    </xf>
    <xf numFmtId="2" fontId="0" fillId="0" borderId="2" xfId="0" applyNumberFormat="1" applyBorder="1" applyAlignment="1" applyProtection="1">
      <alignment horizontal="center" vertical="center"/>
      <protection hidden="1"/>
    </xf>
    <xf numFmtId="168" fontId="0" fillId="0" borderId="2" xfId="0" applyNumberFormat="1" applyBorder="1" applyAlignment="1" applyProtection="1">
      <alignment horizontal="center" vertical="center"/>
      <protection hidden="1"/>
    </xf>
    <xf numFmtId="0" fontId="1" fillId="4" borderId="2" xfId="0" applyFont="1" applyFill="1" applyBorder="1" applyAlignment="1" applyProtection="1">
      <alignment horizontal="center" vertical="center"/>
      <protection hidden="1"/>
    </xf>
    <xf numFmtId="185" fontId="0" fillId="0" borderId="2" xfId="0" applyNumberFormat="1" applyFill="1" applyBorder="1" applyAlignment="1" applyProtection="1">
      <alignment horizontal="center" vertical="center"/>
      <protection hidden="1"/>
    </xf>
    <xf numFmtId="0" fontId="0" fillId="0" borderId="2" xfId="0" applyFill="1" applyBorder="1" applyAlignment="1" applyProtection="1">
      <alignment horizontal="center" vertical="center" wrapText="1"/>
      <protection hidden="1"/>
    </xf>
    <xf numFmtId="0" fontId="100" fillId="0" borderId="0" xfId="0" applyFont="1" applyAlignment="1" applyProtection="1">
      <alignment horizontal="center"/>
      <protection hidden="1"/>
    </xf>
    <xf numFmtId="0" fontId="81" fillId="0" borderId="14" xfId="0" applyFont="1" applyBorder="1" applyProtection="1">
      <protection hidden="1"/>
    </xf>
    <xf numFmtId="0" fontId="81" fillId="0" borderId="0" xfId="0" applyFont="1" applyProtection="1">
      <protection hidden="1"/>
    </xf>
    <xf numFmtId="0" fontId="81" fillId="0" borderId="45" xfId="0" applyFont="1" applyBorder="1" applyProtection="1">
      <protection hidden="1"/>
    </xf>
    <xf numFmtId="0" fontId="0" fillId="0" borderId="0" xfId="0" applyFill="1" applyBorder="1" applyAlignment="1">
      <alignment vertical="center"/>
    </xf>
    <xf numFmtId="1" fontId="0" fillId="0" borderId="0" xfId="0" applyNumberFormat="1" applyBorder="1" applyAlignment="1" applyProtection="1">
      <alignment vertical="center"/>
      <protection hidden="1"/>
    </xf>
    <xf numFmtId="167" fontId="0" fillId="0" borderId="8" xfId="0" applyNumberFormat="1" applyFont="1" applyFill="1" applyBorder="1" applyAlignment="1" applyProtection="1">
      <alignment vertical="center"/>
      <protection locked="0"/>
    </xf>
    <xf numFmtId="167" fontId="0" fillId="0" borderId="39" xfId="0" applyNumberFormat="1" applyFont="1" applyFill="1" applyBorder="1" applyAlignment="1" applyProtection="1">
      <alignment horizontal="center" vertical="center"/>
      <protection locked="0"/>
    </xf>
    <xf numFmtId="0" fontId="0" fillId="0" borderId="12" xfId="0" applyBorder="1" applyAlignment="1" applyProtection="1">
      <alignment horizontal="center" vertical="center"/>
      <protection hidden="1"/>
    </xf>
    <xf numFmtId="169" fontId="0" fillId="0" borderId="12" xfId="0" applyNumberFormat="1" applyBorder="1" applyAlignment="1" applyProtection="1">
      <alignment horizontal="center" vertical="center" wrapText="1"/>
      <protection hidden="1"/>
    </xf>
    <xf numFmtId="0" fontId="3" fillId="0" borderId="12" xfId="0" applyFont="1" applyBorder="1" applyAlignment="1" applyProtection="1">
      <alignment horizontal="center" vertical="center" wrapText="1"/>
      <protection hidden="1"/>
    </xf>
    <xf numFmtId="0" fontId="0" fillId="0" borderId="12" xfId="0" applyBorder="1" applyAlignment="1" applyProtection="1">
      <alignment horizontal="center" vertical="center" wrapText="1"/>
      <protection hidden="1"/>
    </xf>
    <xf numFmtId="185" fontId="0" fillId="0" borderId="0" xfId="0" applyNumberFormat="1" applyBorder="1" applyAlignment="1" applyProtection="1">
      <alignment horizontal="center" vertical="center" wrapText="1"/>
      <protection hidden="1"/>
    </xf>
    <xf numFmtId="0" fontId="3" fillId="0" borderId="0" xfId="0" applyFont="1" applyBorder="1" applyAlignment="1" applyProtection="1">
      <alignment horizontal="center" vertical="center" wrapText="1"/>
      <protection hidden="1"/>
    </xf>
    <xf numFmtId="0" fontId="81" fillId="0" borderId="14" xfId="0" applyFont="1" applyBorder="1" applyAlignment="1" applyProtection="1">
      <protection hidden="1"/>
    </xf>
    <xf numFmtId="0" fontId="0" fillId="3" borderId="0" xfId="0" applyFill="1" applyAlignment="1">
      <alignment horizontal="center" vertical="center"/>
    </xf>
    <xf numFmtId="0" fontId="0" fillId="14" borderId="0" xfId="0" applyFill="1" applyAlignment="1">
      <alignment horizontal="center" vertical="center"/>
    </xf>
    <xf numFmtId="0" fontId="101" fillId="0" borderId="0" xfId="0" applyFont="1" applyBorder="1" applyAlignment="1" applyProtection="1">
      <alignment horizontal="center"/>
      <protection hidden="1"/>
    </xf>
    <xf numFmtId="0" fontId="7" fillId="0" borderId="2" xfId="0" applyFont="1" applyFill="1" applyBorder="1" applyAlignment="1" applyProtection="1">
      <alignment horizontal="center" vertical="center"/>
      <protection hidden="1"/>
    </xf>
    <xf numFmtId="0" fontId="7" fillId="0" borderId="2" xfId="0" applyFont="1" applyFill="1" applyBorder="1" applyAlignment="1" applyProtection="1">
      <alignment horizontal="center" vertical="center" wrapText="1"/>
      <protection hidden="1"/>
    </xf>
    <xf numFmtId="179" fontId="0" fillId="0" borderId="2" xfId="0" applyNumberFormat="1" applyFont="1" applyFill="1" applyBorder="1" applyAlignment="1" applyProtection="1">
      <alignment horizontal="center" vertical="center"/>
      <protection hidden="1"/>
    </xf>
    <xf numFmtId="187" fontId="0" fillId="0" borderId="2" xfId="0" applyNumberFormat="1" applyFont="1" applyFill="1" applyBorder="1" applyAlignment="1" applyProtection="1">
      <alignment horizontal="center" vertical="center"/>
      <protection hidden="1"/>
    </xf>
    <xf numFmtId="167" fontId="0" fillId="0" borderId="2" xfId="0" applyNumberFormat="1" applyFont="1" applyFill="1" applyBorder="1" applyAlignment="1" applyProtection="1">
      <alignment horizontal="center" vertical="center"/>
      <protection hidden="1"/>
    </xf>
    <xf numFmtId="0" fontId="88" fillId="0" borderId="0" xfId="1" applyFont="1" applyBorder="1" applyAlignment="1" applyProtection="1">
      <alignment vertical="center" textRotation="90" wrapText="1"/>
      <protection hidden="1"/>
    </xf>
    <xf numFmtId="0" fontId="88" fillId="0" borderId="12" xfId="1" applyFont="1" applyBorder="1" applyAlignment="1" applyProtection="1">
      <alignment vertical="center" textRotation="90" wrapText="1"/>
      <protection hidden="1"/>
    </xf>
    <xf numFmtId="0" fontId="0" fillId="0" borderId="0" xfId="0" applyAlignment="1">
      <alignment horizontal="center" vertical="center"/>
    </xf>
    <xf numFmtId="0" fontId="1" fillId="0" borderId="2" xfId="0" applyFont="1" applyFill="1" applyBorder="1" applyAlignment="1" applyProtection="1">
      <alignment horizontal="center" vertical="center"/>
      <protection hidden="1"/>
    </xf>
    <xf numFmtId="0" fontId="0" fillId="0" borderId="0" xfId="0" applyFill="1" applyAlignment="1" applyProtection="1">
      <alignment horizontal="left" vertical="center"/>
      <protection hidden="1"/>
    </xf>
    <xf numFmtId="169" fontId="0" fillId="0" borderId="2" xfId="0" applyNumberFormat="1" applyBorder="1" applyProtection="1">
      <protection hidden="1"/>
    </xf>
    <xf numFmtId="185" fontId="0" fillId="0" borderId="2" xfId="0" applyNumberFormat="1" applyBorder="1" applyProtection="1">
      <protection hidden="1"/>
    </xf>
    <xf numFmtId="185" fontId="0" fillId="0" borderId="2" xfId="0" applyNumberFormat="1" applyFill="1" applyBorder="1" applyProtection="1">
      <protection hidden="1"/>
    </xf>
    <xf numFmtId="0" fontId="0" fillId="3" borderId="2" xfId="0" applyFill="1" applyBorder="1" applyAlignment="1" applyProtection="1">
      <alignment horizontal="center" vertical="center"/>
      <protection hidden="1"/>
    </xf>
    <xf numFmtId="0" fontId="73" fillId="0" borderId="0" xfId="0" applyFont="1" applyBorder="1" applyAlignment="1" applyProtection="1">
      <alignment horizontal="left" vertical="center"/>
      <protection hidden="1"/>
    </xf>
    <xf numFmtId="2" fontId="0" fillId="0" borderId="0" xfId="0" applyNumberFormat="1" applyAlignment="1" applyProtection="1">
      <alignment horizontal="center" vertical="center"/>
      <protection hidden="1"/>
    </xf>
    <xf numFmtId="0" fontId="0" fillId="16" borderId="0" xfId="0" applyFill="1"/>
    <xf numFmtId="0" fontId="0" fillId="17" borderId="0" xfId="0" applyFill="1"/>
    <xf numFmtId="0" fontId="0" fillId="14" borderId="0" xfId="0" applyFill="1"/>
    <xf numFmtId="0" fontId="0" fillId="18" borderId="0" xfId="0" applyFill="1"/>
    <xf numFmtId="0" fontId="104" fillId="0" borderId="0" xfId="0" applyFont="1" applyAlignment="1" applyProtection="1">
      <alignment horizontal="left"/>
      <protection hidden="1"/>
    </xf>
    <xf numFmtId="0" fontId="73" fillId="0" borderId="0" xfId="0" applyFont="1" applyFill="1" applyAlignment="1" applyProtection="1">
      <alignment horizontal="left" vertical="center"/>
      <protection hidden="1"/>
    </xf>
    <xf numFmtId="0" fontId="0" fillId="0" borderId="0" xfId="0" applyAlignment="1">
      <alignment horizontal="left" vertical="top"/>
    </xf>
    <xf numFmtId="0" fontId="0" fillId="0" borderId="0" xfId="0" applyAlignment="1">
      <alignment horizontal="left"/>
    </xf>
    <xf numFmtId="0" fontId="0" fillId="0" borderId="2" xfId="0" applyBorder="1" applyAlignment="1">
      <alignment horizontal="center" vertical="center"/>
    </xf>
    <xf numFmtId="0" fontId="0" fillId="0" borderId="2" xfId="0" applyBorder="1" applyAlignment="1" applyProtection="1">
      <alignment horizontal="center" vertical="center"/>
      <protection hidden="1"/>
    </xf>
    <xf numFmtId="169" fontId="0" fillId="0" borderId="2" xfId="0" applyNumberFormat="1" applyFill="1" applyBorder="1" applyAlignment="1" applyProtection="1">
      <alignment horizontal="center" vertical="center"/>
      <protection hidden="1"/>
    </xf>
    <xf numFmtId="0" fontId="66" fillId="0" borderId="2" xfId="0" applyFont="1" applyFill="1" applyBorder="1" applyAlignment="1" applyProtection="1">
      <alignment horizontal="center" vertical="center" wrapText="1"/>
      <protection hidden="1"/>
    </xf>
    <xf numFmtId="0" fontId="0" fillId="0" borderId="0" xfId="0" applyAlignment="1" applyProtection="1">
      <alignment horizontal="left" vertical="top"/>
      <protection hidden="1"/>
    </xf>
    <xf numFmtId="0" fontId="0" fillId="0" borderId="0" xfId="0" applyAlignment="1" applyProtection="1">
      <alignment horizontal="left"/>
      <protection hidden="1"/>
    </xf>
    <xf numFmtId="0" fontId="6" fillId="0" borderId="0" xfId="0" applyFont="1" applyAlignment="1" applyProtection="1">
      <alignment horizontal="left" vertical="top"/>
      <protection hidden="1"/>
    </xf>
    <xf numFmtId="168" fontId="0" fillId="0" borderId="2" xfId="0" applyNumberFormat="1" applyFill="1" applyBorder="1" applyAlignment="1" applyProtection="1">
      <alignment horizontal="center" vertical="center"/>
      <protection hidden="1"/>
    </xf>
    <xf numFmtId="179" fontId="0" fillId="0" borderId="2" xfId="0" applyNumberFormat="1" applyFill="1" applyBorder="1" applyAlignment="1" applyProtection="1">
      <alignment horizontal="center" vertical="center"/>
      <protection hidden="1"/>
    </xf>
    <xf numFmtId="168" fontId="0" fillId="0" borderId="0" xfId="0" applyNumberFormat="1" applyFill="1" applyBorder="1" applyAlignment="1" applyProtection="1">
      <alignment horizontal="center" vertical="center"/>
      <protection hidden="1"/>
    </xf>
    <xf numFmtId="179" fontId="0" fillId="0" borderId="0" xfId="0" applyNumberFormat="1" applyFill="1" applyBorder="1" applyAlignment="1" applyProtection="1">
      <alignment horizontal="center" vertical="center"/>
      <protection hidden="1"/>
    </xf>
    <xf numFmtId="0" fontId="1" fillId="4" borderId="2" xfId="0" applyFont="1" applyFill="1" applyBorder="1" applyAlignment="1" applyProtection="1">
      <alignment horizontal="center" vertical="center"/>
      <protection hidden="1"/>
    </xf>
    <xf numFmtId="0" fontId="0" fillId="0" borderId="0" xfId="0" applyAlignment="1">
      <alignment horizontal="center" vertical="center"/>
    </xf>
    <xf numFmtId="0" fontId="0" fillId="0" borderId="2" xfId="0" applyBorder="1" applyAlignment="1" applyProtection="1">
      <alignment horizontal="center" vertical="center"/>
      <protection hidden="1"/>
    </xf>
    <xf numFmtId="2" fontId="0" fillId="0" borderId="2" xfId="0" applyNumberFormat="1" applyBorder="1" applyAlignment="1" applyProtection="1">
      <alignment horizontal="center" vertical="center"/>
      <protection hidden="1"/>
    </xf>
    <xf numFmtId="2" fontId="0" fillId="0" borderId="2" xfId="0" applyNumberFormat="1" applyFont="1" applyFill="1" applyBorder="1" applyAlignment="1" applyProtection="1">
      <alignment horizontal="center" vertical="center"/>
      <protection hidden="1"/>
    </xf>
    <xf numFmtId="0" fontId="0" fillId="0" borderId="2" xfId="0" applyBorder="1" applyAlignment="1" applyProtection="1">
      <alignment horizontal="center" vertical="center" wrapText="1"/>
      <protection hidden="1"/>
    </xf>
    <xf numFmtId="168" fontId="0" fillId="0" borderId="2" xfId="0" applyNumberFormat="1" applyFill="1" applyBorder="1" applyAlignment="1" applyProtection="1">
      <alignment horizontal="center" vertical="center" wrapText="1"/>
      <protection hidden="1"/>
    </xf>
    <xf numFmtId="0" fontId="0" fillId="0" borderId="9" xfId="0" applyBorder="1" applyAlignment="1" applyProtection="1">
      <alignment horizontal="left" vertical="center"/>
      <protection hidden="1"/>
    </xf>
    <xf numFmtId="0" fontId="1" fillId="0" borderId="2" xfId="0" applyFont="1" applyBorder="1" applyAlignment="1" applyProtection="1">
      <alignment horizontal="center" vertical="center"/>
      <protection hidden="1"/>
    </xf>
    <xf numFmtId="0" fontId="40" fillId="0" borderId="0" xfId="2" applyAlignment="1">
      <alignment horizontal="center"/>
    </xf>
    <xf numFmtId="2" fontId="0" fillId="0" borderId="2" xfId="0" applyNumberFormat="1" applyBorder="1" applyAlignment="1" applyProtection="1">
      <alignment horizontal="center" vertical="center"/>
      <protection hidden="1"/>
    </xf>
    <xf numFmtId="0" fontId="1" fillId="0" borderId="2" xfId="0" applyFont="1" applyFill="1" applyBorder="1" applyAlignment="1" applyProtection="1">
      <alignment horizontal="center" vertical="center"/>
      <protection hidden="1"/>
    </xf>
    <xf numFmtId="0" fontId="88" fillId="0" borderId="0" xfId="1" applyFont="1" applyBorder="1" applyAlignment="1" applyProtection="1">
      <alignment horizontal="center" vertical="center" textRotation="90" wrapText="1"/>
      <protection locked="0"/>
    </xf>
    <xf numFmtId="0" fontId="57" fillId="0" borderId="2" xfId="2" applyFont="1" applyFill="1" applyBorder="1" applyAlignment="1" applyProtection="1">
      <alignment horizontal="center"/>
      <protection hidden="1"/>
    </xf>
    <xf numFmtId="2" fontId="0" fillId="3" borderId="2" xfId="0" applyNumberFormat="1" applyFill="1" applyBorder="1"/>
    <xf numFmtId="0" fontId="57" fillId="0" borderId="2" xfId="2" applyFont="1" applyBorder="1" applyAlignment="1" applyProtection="1">
      <alignment horizontal="center" vertical="center"/>
      <protection hidden="1"/>
    </xf>
    <xf numFmtId="190" fontId="106" fillId="0" borderId="2" xfId="0" applyNumberFormat="1" applyFont="1" applyFill="1" applyBorder="1" applyAlignment="1" applyProtection="1">
      <alignment horizontal="center" vertical="center" wrapText="1"/>
      <protection hidden="1"/>
    </xf>
    <xf numFmtId="0" fontId="0" fillId="0" borderId="0" xfId="0" applyProtection="1">
      <protection locked="0"/>
    </xf>
    <xf numFmtId="1" fontId="0" fillId="0" borderId="0" xfId="0" applyNumberFormat="1" applyBorder="1" applyAlignment="1" applyProtection="1">
      <alignment horizontal="center" vertical="center"/>
      <protection hidden="1"/>
    </xf>
    <xf numFmtId="0" fontId="108" fillId="0" borderId="0" xfId="0" applyFont="1" applyBorder="1" applyAlignment="1" applyProtection="1">
      <alignment horizontal="center"/>
      <protection hidden="1"/>
    </xf>
    <xf numFmtId="0" fontId="108" fillId="0" borderId="14" xfId="0" applyFont="1" applyBorder="1" applyAlignment="1" applyProtection="1">
      <alignment horizontal="center"/>
      <protection hidden="1"/>
    </xf>
    <xf numFmtId="0" fontId="1" fillId="0" borderId="2" xfId="0" applyFont="1" applyBorder="1" applyAlignment="1" applyProtection="1">
      <alignment horizontal="center" vertical="center"/>
      <protection hidden="1"/>
    </xf>
    <xf numFmtId="0" fontId="0" fillId="0" borderId="0" xfId="0" applyAlignment="1">
      <alignment horizontal="center" vertical="center"/>
    </xf>
    <xf numFmtId="0" fontId="0" fillId="0" borderId="0" xfId="0" applyAlignment="1" applyProtection="1">
      <alignment horizontal="center" vertical="center"/>
      <protection hidden="1"/>
    </xf>
    <xf numFmtId="0" fontId="12" fillId="0" borderId="0" xfId="0" applyFont="1" applyAlignment="1">
      <alignment vertical="center" wrapText="1"/>
    </xf>
    <xf numFmtId="190" fontId="109" fillId="0" borderId="2" xfId="0" applyNumberFormat="1" applyFont="1" applyFill="1" applyBorder="1" applyAlignment="1" applyProtection="1">
      <alignment horizontal="center" vertical="center" wrapText="1"/>
      <protection hidden="1"/>
    </xf>
    <xf numFmtId="0" fontId="0" fillId="0" borderId="2" xfId="0" applyBorder="1" applyAlignment="1">
      <alignment horizontal="center" vertical="center"/>
    </xf>
    <xf numFmtId="0" fontId="0" fillId="3" borderId="2" xfId="0" applyFill="1" applyBorder="1" applyAlignment="1">
      <alignment horizontal="center" vertical="center"/>
    </xf>
    <xf numFmtId="0" fontId="1" fillId="0" borderId="2" xfId="0" applyFont="1" applyFill="1" applyBorder="1" applyAlignment="1" applyProtection="1">
      <alignment horizontal="center" vertical="center"/>
      <protection hidden="1"/>
    </xf>
    <xf numFmtId="1" fontId="0" fillId="0" borderId="0" xfId="0" applyNumberFormat="1" applyAlignment="1" applyProtection="1">
      <alignment horizontal="center" vertical="center"/>
      <protection hidden="1"/>
    </xf>
    <xf numFmtId="171" fontId="0" fillId="0" borderId="0" xfId="0" applyNumberFormat="1" applyAlignment="1">
      <alignment horizontal="center" vertical="center"/>
    </xf>
    <xf numFmtId="2" fontId="0" fillId="3" borderId="2" xfId="0" applyNumberFormat="1" applyFill="1" applyBorder="1" applyAlignment="1">
      <alignment horizontal="center" vertical="center"/>
    </xf>
    <xf numFmtId="2" fontId="12" fillId="0" borderId="2" xfId="0" applyNumberFormat="1" applyFont="1" applyBorder="1" applyAlignment="1">
      <alignment horizontal="center" vertical="center"/>
    </xf>
    <xf numFmtId="0" fontId="111" fillId="0" borderId="0" xfId="0" applyFont="1" applyAlignment="1">
      <alignment vertical="center"/>
    </xf>
    <xf numFmtId="0" fontId="1" fillId="0" borderId="2" xfId="0" applyFont="1" applyBorder="1" applyAlignment="1" applyProtection="1">
      <alignment horizontal="center" vertical="center"/>
      <protection hidden="1"/>
    </xf>
    <xf numFmtId="0" fontId="66" fillId="0" borderId="0" xfId="0" applyFont="1" applyFill="1" applyBorder="1" applyAlignment="1" applyProtection="1">
      <alignment horizontal="center" vertical="center" wrapText="1"/>
      <protection hidden="1"/>
    </xf>
    <xf numFmtId="0" fontId="0" fillId="0" borderId="2" xfId="0" applyNumberFormat="1" applyFill="1" applyBorder="1" applyAlignment="1" applyProtection="1">
      <alignment horizontal="center" vertical="center" wrapText="1"/>
      <protection hidden="1"/>
    </xf>
    <xf numFmtId="169" fontId="0" fillId="10" borderId="2" xfId="0" applyNumberFormat="1" applyFill="1" applyBorder="1" applyAlignment="1" applyProtection="1">
      <alignment horizontal="center" vertical="center"/>
      <protection locked="0"/>
    </xf>
    <xf numFmtId="0" fontId="1" fillId="0" borderId="2" xfId="0" applyFont="1" applyBorder="1" applyAlignment="1" applyProtection="1">
      <alignment horizontal="center" vertical="center"/>
      <protection hidden="1"/>
    </xf>
    <xf numFmtId="0" fontId="1" fillId="4" borderId="2" xfId="0" applyFont="1" applyFill="1" applyBorder="1" applyAlignment="1" applyProtection="1">
      <alignment horizontal="center" vertical="center"/>
      <protection hidden="1"/>
    </xf>
    <xf numFmtId="0" fontId="0" fillId="0" borderId="2" xfId="0" applyBorder="1" applyAlignment="1">
      <alignment horizontal="center" vertical="center"/>
    </xf>
    <xf numFmtId="0" fontId="0" fillId="3" borderId="2" xfId="0" applyFill="1" applyBorder="1" applyAlignment="1">
      <alignment horizontal="center" vertical="center"/>
    </xf>
    <xf numFmtId="168" fontId="0" fillId="0" borderId="2" xfId="0" applyNumberFormat="1" applyBorder="1" applyAlignment="1" applyProtection="1">
      <alignment horizontal="center" vertical="center"/>
      <protection locked="0"/>
    </xf>
    <xf numFmtId="0" fontId="0" fillId="0" borderId="0" xfId="0" applyAlignment="1">
      <alignment horizontal="center" vertical="center"/>
    </xf>
    <xf numFmtId="168" fontId="0" fillId="0" borderId="2" xfId="0" applyNumberFormat="1" applyBorder="1" applyAlignment="1" applyProtection="1">
      <alignment horizontal="center" vertical="center"/>
      <protection hidden="1"/>
    </xf>
    <xf numFmtId="164" fontId="0" fillId="0" borderId="2" xfId="0" applyNumberFormat="1" applyFont="1" applyBorder="1" applyAlignment="1" applyProtection="1">
      <alignment horizontal="center" vertical="center"/>
      <protection hidden="1"/>
    </xf>
    <xf numFmtId="0" fontId="1" fillId="0" borderId="2" xfId="0" applyFont="1" applyFill="1" applyBorder="1" applyAlignment="1" applyProtection="1">
      <alignment horizontal="center" vertical="center"/>
      <protection hidden="1"/>
    </xf>
    <xf numFmtId="0" fontId="0" fillId="3" borderId="2" xfId="0" applyFill="1" applyBorder="1" applyProtection="1">
      <protection hidden="1"/>
    </xf>
    <xf numFmtId="164" fontId="0" fillId="0" borderId="8" xfId="0" applyNumberFormat="1" applyFont="1" applyBorder="1" applyAlignment="1" applyProtection="1">
      <alignment vertical="center"/>
      <protection hidden="1"/>
    </xf>
    <xf numFmtId="191" fontId="0" fillId="0" borderId="2" xfId="0" applyNumberFormat="1" applyFont="1" applyFill="1" applyBorder="1" applyAlignment="1" applyProtection="1">
      <alignment horizontal="center" vertical="center"/>
      <protection hidden="1"/>
    </xf>
    <xf numFmtId="164" fontId="0" fillId="0" borderId="5" xfId="0" applyNumberFormat="1" applyFont="1" applyBorder="1" applyAlignment="1" applyProtection="1">
      <alignment horizontal="center" vertical="center"/>
      <protection hidden="1"/>
    </xf>
    <xf numFmtId="164" fontId="0" fillId="0" borderId="14" xfId="0" applyNumberFormat="1" applyFont="1" applyBorder="1" applyAlignment="1" applyProtection="1">
      <alignment horizontal="center" vertical="center"/>
      <protection hidden="1"/>
    </xf>
    <xf numFmtId="0" fontId="1" fillId="0" borderId="2" xfId="0" applyFont="1" applyBorder="1" applyAlignment="1" applyProtection="1">
      <alignment horizontal="center" vertical="center"/>
      <protection hidden="1"/>
    </xf>
    <xf numFmtId="0" fontId="11" fillId="0" borderId="0" xfId="1" applyAlignment="1" applyProtection="1">
      <alignment horizontal="left"/>
      <protection locked="0"/>
    </xf>
    <xf numFmtId="0" fontId="0" fillId="0" borderId="2" xfId="0" applyBorder="1" applyAlignment="1">
      <alignment horizontal="center" vertical="center"/>
    </xf>
    <xf numFmtId="0" fontId="0" fillId="3" borderId="2" xfId="0" applyFill="1" applyBorder="1" applyAlignment="1">
      <alignment horizontal="center" vertical="center"/>
    </xf>
    <xf numFmtId="168" fontId="0" fillId="0" borderId="2" xfId="0" applyNumberFormat="1" applyBorder="1" applyAlignment="1" applyProtection="1">
      <alignment horizontal="center" vertical="center"/>
      <protection hidden="1"/>
    </xf>
    <xf numFmtId="0" fontId="1" fillId="0" borderId="2" xfId="0" applyFont="1" applyFill="1" applyBorder="1" applyAlignment="1" applyProtection="1">
      <alignment horizontal="center" vertical="center"/>
      <protection hidden="1"/>
    </xf>
    <xf numFmtId="0" fontId="0" fillId="0" borderId="2" xfId="0" applyBorder="1" applyAlignment="1">
      <alignment horizontal="center" vertical="center"/>
    </xf>
    <xf numFmtId="168" fontId="0" fillId="0" borderId="2" xfId="0" applyNumberFormat="1" applyBorder="1" applyAlignment="1" applyProtection="1">
      <alignment horizontal="center" vertical="center"/>
      <protection hidden="1"/>
    </xf>
    <xf numFmtId="164" fontId="0" fillId="0" borderId="2" xfId="0" applyNumberFormat="1" applyFont="1" applyBorder="1" applyAlignment="1" applyProtection="1">
      <alignment horizontal="center" vertical="center"/>
      <protection hidden="1"/>
    </xf>
    <xf numFmtId="10" fontId="0" fillId="0" borderId="2" xfId="0" applyNumberFormat="1" applyBorder="1" applyAlignment="1">
      <alignment horizontal="center" vertical="center"/>
    </xf>
    <xf numFmtId="0" fontId="0" fillId="14" borderId="2" xfId="0" applyFill="1" applyBorder="1" applyAlignment="1">
      <alignment horizontal="center" vertical="center"/>
    </xf>
    <xf numFmtId="0" fontId="0" fillId="0" borderId="0" xfId="0" applyAlignment="1">
      <alignment vertical="center" wrapText="1"/>
    </xf>
    <xf numFmtId="0" fontId="0" fillId="3" borderId="38" xfId="0" applyFill="1" applyBorder="1" applyAlignment="1">
      <alignment horizontal="center" vertical="center"/>
    </xf>
    <xf numFmtId="0" fontId="0" fillId="3" borderId="35" xfId="0" applyFill="1" applyBorder="1" applyAlignment="1">
      <alignment horizontal="center" vertical="center"/>
    </xf>
    <xf numFmtId="0" fontId="0" fillId="3" borderId="24" xfId="0" applyFill="1" applyBorder="1" applyAlignment="1">
      <alignment horizontal="center" vertical="center"/>
    </xf>
    <xf numFmtId="0" fontId="0" fillId="3" borderId="21" xfId="0" applyFill="1" applyBorder="1" applyAlignment="1">
      <alignment horizontal="center" vertical="center"/>
    </xf>
    <xf numFmtId="0" fontId="0" fillId="3" borderId="21" xfId="0" quotePrefix="1" applyFill="1" applyBorder="1" applyAlignment="1">
      <alignment horizontal="center" vertical="center"/>
    </xf>
    <xf numFmtId="0" fontId="0" fillId="3" borderId="20" xfId="0" applyFill="1" applyBorder="1" applyAlignment="1">
      <alignment horizontal="center" vertical="center"/>
    </xf>
    <xf numFmtId="0" fontId="0" fillId="3" borderId="17" xfId="0" applyFill="1" applyBorder="1" applyAlignment="1">
      <alignment horizontal="center" vertical="center"/>
    </xf>
    <xf numFmtId="0" fontId="1" fillId="3" borderId="46" xfId="0" applyFont="1" applyFill="1" applyBorder="1" applyAlignment="1">
      <alignment horizontal="center" vertical="center"/>
    </xf>
    <xf numFmtId="0" fontId="6" fillId="0" borderId="0" xfId="0" applyFont="1" applyAlignment="1" applyProtection="1">
      <alignment horizontal="right" vertical="top"/>
      <protection hidden="1"/>
    </xf>
    <xf numFmtId="0" fontId="1" fillId="0" borderId="2" xfId="0" applyFont="1" applyFill="1" applyBorder="1" applyAlignment="1" applyProtection="1">
      <alignment horizontal="center" vertical="center"/>
      <protection hidden="1"/>
    </xf>
    <xf numFmtId="178" fontId="0" fillId="0" borderId="0" xfId="0" applyNumberFormat="1"/>
    <xf numFmtId="0" fontId="11" fillId="0" borderId="0" xfId="1" applyFill="1" applyProtection="1">
      <protection locked="0"/>
    </xf>
    <xf numFmtId="171" fontId="0" fillId="0" borderId="0" xfId="0" applyNumberFormat="1" applyFill="1"/>
    <xf numFmtId="0" fontId="0" fillId="0" borderId="0" xfId="0" applyFill="1" applyBorder="1" applyAlignment="1" applyProtection="1">
      <alignment vertical="center"/>
      <protection hidden="1"/>
    </xf>
    <xf numFmtId="0" fontId="3" fillId="0" borderId="0" xfId="0" applyFont="1" applyFill="1"/>
    <xf numFmtId="185" fontId="0" fillId="0" borderId="0" xfId="0" applyNumberFormat="1" applyFill="1" applyProtection="1">
      <protection hidden="1"/>
    </xf>
    <xf numFmtId="169" fontId="0" fillId="0" borderId="0" xfId="0" applyNumberFormat="1" applyFill="1" applyProtection="1">
      <protection hidden="1"/>
    </xf>
    <xf numFmtId="0" fontId="110" fillId="0" borderId="0" xfId="0" applyFont="1" applyAlignment="1">
      <alignment vertical="center" wrapText="1"/>
    </xf>
    <xf numFmtId="0" fontId="12" fillId="3" borderId="0" xfId="0" applyFont="1" applyFill="1"/>
    <xf numFmtId="0" fontId="1" fillId="0" borderId="11" xfId="0" applyFont="1" applyBorder="1" applyAlignment="1" applyProtection="1">
      <protection hidden="1"/>
    </xf>
    <xf numFmtId="0" fontId="1" fillId="0" borderId="12" xfId="0" applyFont="1" applyBorder="1" applyAlignment="1" applyProtection="1">
      <protection hidden="1"/>
    </xf>
    <xf numFmtId="0" fontId="1" fillId="0" borderId="8" xfId="0" applyFont="1" applyBorder="1" applyAlignment="1" applyProtection="1">
      <protection hidden="1"/>
    </xf>
    <xf numFmtId="0" fontId="1" fillId="0" borderId="5" xfId="0" applyFont="1" applyBorder="1" applyAlignment="1" applyProtection="1">
      <protection hidden="1"/>
    </xf>
    <xf numFmtId="0" fontId="1" fillId="0" borderId="14" xfId="0" applyFont="1" applyBorder="1" applyAlignment="1" applyProtection="1">
      <protection hidden="1"/>
    </xf>
    <xf numFmtId="0" fontId="63" fillId="0" borderId="2" xfId="0" applyFont="1" applyBorder="1" applyAlignment="1" applyProtection="1">
      <protection hidden="1"/>
    </xf>
    <xf numFmtId="169" fontId="0" fillId="0" borderId="2" xfId="0" applyNumberFormat="1" applyFill="1" applyBorder="1" applyAlignment="1" applyProtection="1">
      <alignment horizontal="center" vertical="center"/>
      <protection hidden="1"/>
    </xf>
    <xf numFmtId="1" fontId="1" fillId="0" borderId="2" xfId="0" applyNumberFormat="1" applyFont="1" applyBorder="1" applyAlignment="1" applyProtection="1">
      <alignment horizontal="center" vertical="center"/>
      <protection hidden="1"/>
    </xf>
    <xf numFmtId="1" fontId="0" fillId="0" borderId="2" xfId="0" applyNumberFormat="1" applyBorder="1"/>
    <xf numFmtId="0" fontId="113" fillId="19" borderId="38" xfId="1" applyFont="1" applyFill="1" applyBorder="1" applyAlignment="1" applyProtection="1">
      <alignment horizontal="center" vertical="center" wrapText="1"/>
      <protection locked="0"/>
    </xf>
    <xf numFmtId="0" fontId="113" fillId="19" borderId="36" xfId="1" applyFont="1" applyFill="1" applyBorder="1" applyAlignment="1" applyProtection="1">
      <alignment horizontal="center" vertical="center" wrapText="1"/>
      <protection locked="0"/>
    </xf>
    <xf numFmtId="0" fontId="113" fillId="19" borderId="35" xfId="1" applyFont="1" applyFill="1" applyBorder="1" applyAlignment="1" applyProtection="1">
      <alignment horizontal="center" vertical="center" wrapText="1"/>
      <protection locked="0"/>
    </xf>
    <xf numFmtId="0" fontId="113" fillId="19" borderId="20" xfId="1" applyFont="1" applyFill="1" applyBorder="1" applyAlignment="1" applyProtection="1">
      <alignment horizontal="center" vertical="center" wrapText="1"/>
      <protection locked="0"/>
    </xf>
    <xf numFmtId="0" fontId="113" fillId="19" borderId="18" xfId="1" applyFont="1" applyFill="1" applyBorder="1" applyAlignment="1" applyProtection="1">
      <alignment horizontal="center" vertical="center" wrapText="1"/>
      <protection locked="0"/>
    </xf>
    <xf numFmtId="0" fontId="113" fillId="19" borderId="17" xfId="1" applyFont="1" applyFill="1" applyBorder="1" applyAlignment="1" applyProtection="1">
      <alignment horizontal="center" vertical="center" wrapText="1"/>
      <protection locked="0"/>
    </xf>
    <xf numFmtId="0" fontId="28" fillId="0" borderId="0" xfId="0" applyFont="1" applyAlignment="1" applyProtection="1">
      <alignment horizontal="center"/>
      <protection hidden="1"/>
    </xf>
    <xf numFmtId="49" fontId="1" fillId="0" borderId="0" xfId="0" applyNumberFormat="1" applyFont="1" applyAlignment="1">
      <alignment horizontal="left" vertical="top" wrapText="1"/>
    </xf>
    <xf numFmtId="0" fontId="11" fillId="9" borderId="0" xfId="1" applyFill="1" applyAlignment="1" applyProtection="1">
      <alignment horizontal="left"/>
      <protection locked="0"/>
    </xf>
    <xf numFmtId="0" fontId="11" fillId="9" borderId="0" xfId="1" applyFill="1" applyAlignment="1" applyProtection="1">
      <alignment horizontal="right"/>
      <protection locked="0"/>
    </xf>
    <xf numFmtId="14" fontId="1" fillId="9" borderId="0" xfId="0" applyNumberFormat="1" applyFont="1" applyFill="1" applyAlignment="1" applyProtection="1">
      <alignment horizontal="right" vertical="center"/>
      <protection hidden="1"/>
    </xf>
    <xf numFmtId="0" fontId="27" fillId="9" borderId="0" xfId="0" applyFont="1" applyFill="1" applyAlignment="1" applyProtection="1">
      <alignment horizontal="left" vertical="center"/>
      <protection hidden="1"/>
    </xf>
    <xf numFmtId="0" fontId="1" fillId="0" borderId="0" xfId="0" applyFont="1" applyAlignment="1">
      <alignment horizontal="center" vertical="top" wrapText="1"/>
    </xf>
    <xf numFmtId="0" fontId="1" fillId="0" borderId="10" xfId="0" applyFont="1" applyBorder="1" applyAlignment="1" applyProtection="1">
      <alignment horizontal="center"/>
      <protection hidden="1"/>
    </xf>
    <xf numFmtId="0" fontId="1" fillId="0" borderId="2" xfId="0" applyFont="1" applyBorder="1" applyAlignment="1" applyProtection="1">
      <alignment horizontal="center"/>
      <protection hidden="1"/>
    </xf>
    <xf numFmtId="0" fontId="1" fillId="0" borderId="40" xfId="0" applyFont="1" applyBorder="1" applyAlignment="1" applyProtection="1">
      <alignment horizontal="center"/>
      <protection hidden="1"/>
    </xf>
    <xf numFmtId="0" fontId="1" fillId="0" borderId="44" xfId="0" applyFont="1" applyBorder="1" applyAlignment="1" applyProtection="1">
      <alignment horizontal="center"/>
      <protection hidden="1"/>
    </xf>
    <xf numFmtId="0" fontId="1" fillId="0" borderId="39" xfId="0" applyFont="1" applyBorder="1" applyAlignment="1" applyProtection="1">
      <alignment horizontal="center"/>
      <protection hidden="1"/>
    </xf>
    <xf numFmtId="0" fontId="1" fillId="0" borderId="11" xfId="0" applyFont="1" applyBorder="1" applyAlignment="1" applyProtection="1">
      <alignment horizontal="center"/>
      <protection hidden="1"/>
    </xf>
    <xf numFmtId="0" fontId="1" fillId="0" borderId="13" xfId="0" applyFont="1" applyBorder="1" applyAlignment="1" applyProtection="1">
      <alignment horizontal="center"/>
      <protection hidden="1"/>
    </xf>
    <xf numFmtId="0" fontId="1" fillId="0" borderId="8" xfId="0" applyFont="1" applyBorder="1" applyAlignment="1" applyProtection="1">
      <alignment horizontal="center"/>
      <protection hidden="1"/>
    </xf>
    <xf numFmtId="0" fontId="1" fillId="0" borderId="1" xfId="0" applyFont="1" applyBorder="1" applyAlignment="1" applyProtection="1">
      <alignment horizontal="center"/>
      <protection hidden="1"/>
    </xf>
    <xf numFmtId="0" fontId="1" fillId="0" borderId="5" xfId="0" applyFont="1" applyBorder="1" applyAlignment="1" applyProtection="1">
      <alignment horizontal="center"/>
      <protection hidden="1"/>
    </xf>
    <xf numFmtId="0" fontId="1" fillId="0" borderId="15" xfId="0" applyFont="1" applyBorder="1" applyAlignment="1" applyProtection="1">
      <alignment horizontal="center"/>
      <protection hidden="1"/>
    </xf>
    <xf numFmtId="0" fontId="63" fillId="0" borderId="2" xfId="0" applyFont="1" applyBorder="1" applyAlignment="1" applyProtection="1">
      <alignment horizontal="center"/>
      <protection hidden="1"/>
    </xf>
    <xf numFmtId="0" fontId="63" fillId="0" borderId="9" xfId="0" applyFont="1" applyBorder="1" applyAlignment="1" applyProtection="1">
      <alignment horizontal="center"/>
      <protection hidden="1"/>
    </xf>
    <xf numFmtId="0" fontId="63" fillId="0" borderId="10" xfId="0" applyFont="1" applyBorder="1" applyAlignment="1" applyProtection="1">
      <alignment horizontal="center"/>
      <protection hidden="1"/>
    </xf>
    <xf numFmtId="0" fontId="90" fillId="0" borderId="0" xfId="0" applyFont="1" applyAlignment="1">
      <alignment horizontal="center" vertical="center" wrapText="1"/>
    </xf>
    <xf numFmtId="0" fontId="88" fillId="0" borderId="40" xfId="1" applyFont="1" applyBorder="1" applyAlignment="1" applyProtection="1">
      <alignment horizontal="center" vertical="center" textRotation="90" wrapText="1"/>
      <protection locked="0"/>
    </xf>
    <xf numFmtId="0" fontId="88" fillId="0" borderId="44" xfId="1" applyFont="1" applyBorder="1" applyAlignment="1" applyProtection="1">
      <alignment horizontal="center" vertical="center" textRotation="90" wrapText="1"/>
      <protection locked="0"/>
    </xf>
    <xf numFmtId="0" fontId="88" fillId="0" borderId="39" xfId="1" applyFont="1" applyBorder="1" applyAlignment="1" applyProtection="1">
      <alignment horizontal="center" vertical="center" textRotation="90" wrapText="1"/>
      <protection locked="0"/>
    </xf>
    <xf numFmtId="0" fontId="88" fillId="0" borderId="2" xfId="1" applyFont="1" applyBorder="1" applyAlignment="1" applyProtection="1">
      <alignment horizontal="center" vertical="center" textRotation="90" wrapText="1"/>
      <protection locked="0"/>
    </xf>
    <xf numFmtId="0" fontId="1" fillId="0" borderId="0" xfId="0" applyFont="1" applyAlignment="1" applyProtection="1">
      <alignment horizontal="center"/>
      <protection hidden="1"/>
    </xf>
    <xf numFmtId="0" fontId="0" fillId="10" borderId="2" xfId="0" applyFill="1" applyBorder="1" applyAlignment="1" applyProtection="1">
      <alignment horizontal="center"/>
      <protection locked="0"/>
    </xf>
    <xf numFmtId="0" fontId="0" fillId="0" borderId="2" xfId="0" applyFont="1" applyBorder="1" applyAlignment="1" applyProtection="1">
      <alignment horizontal="left" vertical="center"/>
      <protection hidden="1"/>
    </xf>
    <xf numFmtId="0" fontId="0" fillId="0" borderId="2" xfId="0" applyBorder="1" applyAlignment="1" applyProtection="1">
      <alignment horizontal="left" vertical="center"/>
      <protection hidden="1"/>
    </xf>
    <xf numFmtId="168" fontId="0" fillId="10" borderId="9" xfId="0" applyNumberFormat="1" applyFill="1" applyBorder="1" applyAlignment="1" applyProtection="1">
      <alignment horizontal="center" vertical="center"/>
      <protection locked="0"/>
    </xf>
    <xf numFmtId="168" fontId="0" fillId="10" borderId="10" xfId="0" applyNumberFormat="1" applyFill="1" applyBorder="1" applyAlignment="1" applyProtection="1">
      <alignment horizontal="center" vertical="center"/>
      <protection locked="0"/>
    </xf>
    <xf numFmtId="165" fontId="0" fillId="10" borderId="9" xfId="0" applyNumberFormat="1" applyFont="1" applyFill="1" applyBorder="1" applyAlignment="1" applyProtection="1">
      <alignment horizontal="center" vertical="center"/>
      <protection locked="0"/>
    </xf>
    <xf numFmtId="165" fontId="0" fillId="10" borderId="10" xfId="0" applyNumberFormat="1" applyFont="1" applyFill="1" applyBorder="1" applyAlignment="1" applyProtection="1">
      <alignment horizontal="center" vertical="center"/>
      <protection locked="0"/>
    </xf>
    <xf numFmtId="0" fontId="0" fillId="10" borderId="9" xfId="0" applyFont="1" applyFill="1" applyBorder="1" applyAlignment="1" applyProtection="1">
      <alignment horizontal="center" vertical="center"/>
      <protection locked="0"/>
    </xf>
    <xf numFmtId="0" fontId="0" fillId="10" borderId="10" xfId="0" applyFont="1" applyFill="1" applyBorder="1" applyAlignment="1" applyProtection="1">
      <alignment horizontal="center" vertical="center"/>
      <protection locked="0"/>
    </xf>
    <xf numFmtId="167" fontId="0" fillId="0" borderId="9" xfId="0" applyNumberFormat="1" applyFont="1" applyFill="1" applyBorder="1" applyAlignment="1" applyProtection="1">
      <alignment horizontal="center" vertical="center"/>
      <protection hidden="1"/>
    </xf>
    <xf numFmtId="167" fontId="0" fillId="0" borderId="10" xfId="0" applyNumberFormat="1" applyFont="1" applyFill="1" applyBorder="1" applyAlignment="1" applyProtection="1">
      <alignment horizontal="center" vertical="center"/>
      <protection hidden="1"/>
    </xf>
    <xf numFmtId="0" fontId="0" fillId="0" borderId="2" xfId="0" applyFont="1" applyFill="1" applyBorder="1" applyAlignment="1" applyProtection="1">
      <alignment horizontal="center"/>
      <protection hidden="1"/>
    </xf>
    <xf numFmtId="0" fontId="0" fillId="0" borderId="9" xfId="0" applyFill="1" applyBorder="1" applyAlignment="1" applyProtection="1">
      <alignment horizontal="left"/>
      <protection hidden="1"/>
    </xf>
    <xf numFmtId="0" fontId="0" fillId="0" borderId="45" xfId="0" applyFill="1" applyBorder="1" applyAlignment="1" applyProtection="1">
      <alignment horizontal="left"/>
      <protection hidden="1"/>
    </xf>
    <xf numFmtId="0" fontId="0" fillId="0" borderId="10" xfId="0" applyFill="1" applyBorder="1" applyAlignment="1" applyProtection="1">
      <alignment horizontal="left"/>
      <protection hidden="1"/>
    </xf>
    <xf numFmtId="0" fontId="67" fillId="0" borderId="9" xfId="0" applyFont="1" applyBorder="1" applyAlignment="1" applyProtection="1">
      <alignment horizontal="left"/>
      <protection hidden="1"/>
    </xf>
    <xf numFmtId="0" fontId="70" fillId="0" borderId="45" xfId="0" applyFont="1" applyBorder="1" applyAlignment="1" applyProtection="1">
      <alignment horizontal="left"/>
      <protection hidden="1"/>
    </xf>
    <xf numFmtId="0" fontId="70" fillId="0" borderId="10" xfId="0" applyFont="1" applyBorder="1" applyAlignment="1" applyProtection="1">
      <alignment horizontal="left"/>
      <protection hidden="1"/>
    </xf>
    <xf numFmtId="0" fontId="59" fillId="0" borderId="2" xfId="0" applyFont="1" applyBorder="1" applyAlignment="1" applyProtection="1">
      <alignment horizontal="center"/>
      <protection hidden="1"/>
    </xf>
    <xf numFmtId="169" fontId="0" fillId="10" borderId="9" xfId="0" applyNumberFormat="1" applyFill="1" applyBorder="1" applyAlignment="1" applyProtection="1">
      <alignment horizontal="center"/>
      <protection locked="0"/>
    </xf>
    <xf numFmtId="169" fontId="0" fillId="10" borderId="10" xfId="0" applyNumberFormat="1" applyFill="1" applyBorder="1" applyAlignment="1" applyProtection="1">
      <alignment horizontal="center"/>
      <protection locked="0"/>
    </xf>
    <xf numFmtId="0" fontId="0" fillId="0" borderId="2" xfId="0" applyBorder="1" applyAlignment="1" applyProtection="1">
      <alignment horizontal="left"/>
      <protection hidden="1"/>
    </xf>
    <xf numFmtId="0" fontId="1" fillId="10" borderId="9" xfId="0" applyFont="1" applyFill="1" applyBorder="1" applyAlignment="1" applyProtection="1">
      <alignment horizontal="center"/>
      <protection locked="0"/>
    </xf>
    <xf numFmtId="0" fontId="1" fillId="10" borderId="10" xfId="0" applyFont="1" applyFill="1" applyBorder="1" applyAlignment="1" applyProtection="1">
      <alignment horizontal="center"/>
      <protection locked="0"/>
    </xf>
    <xf numFmtId="169" fontId="0" fillId="10" borderId="9" xfId="0" applyNumberFormat="1" applyFill="1" applyBorder="1" applyAlignment="1" applyProtection="1">
      <alignment horizontal="center"/>
      <protection hidden="1"/>
    </xf>
    <xf numFmtId="169" fontId="0" fillId="10" borderId="45" xfId="0" applyNumberFormat="1" applyFill="1" applyBorder="1" applyAlignment="1" applyProtection="1">
      <alignment horizontal="center"/>
      <protection hidden="1"/>
    </xf>
    <xf numFmtId="0" fontId="15" fillId="0" borderId="2" xfId="0" applyFont="1" applyBorder="1" applyAlignment="1" applyProtection="1">
      <alignment horizontal="center"/>
      <protection hidden="1"/>
    </xf>
    <xf numFmtId="168" fontId="0" fillId="0" borderId="9" xfId="0" applyNumberFormat="1" applyFill="1" applyBorder="1" applyAlignment="1" applyProtection="1">
      <alignment horizontal="center" vertical="center"/>
      <protection hidden="1"/>
    </xf>
    <xf numFmtId="168" fontId="0" fillId="0" borderId="10" xfId="0" applyNumberFormat="1" applyFill="1" applyBorder="1" applyAlignment="1" applyProtection="1">
      <alignment horizontal="center" vertical="center"/>
      <protection hidden="1"/>
    </xf>
    <xf numFmtId="179" fontId="0" fillId="10" borderId="9" xfId="0" applyNumberFormat="1" applyFill="1" applyBorder="1" applyAlignment="1" applyProtection="1">
      <alignment horizontal="center"/>
      <protection locked="0"/>
    </xf>
    <xf numFmtId="179" fontId="0" fillId="10" borderId="10" xfId="0" applyNumberFormat="1" applyFill="1" applyBorder="1" applyAlignment="1" applyProtection="1">
      <alignment horizontal="center"/>
      <protection locked="0"/>
    </xf>
    <xf numFmtId="167" fontId="0" fillId="10" borderId="9" xfId="0" applyNumberFormat="1" applyFont="1" applyFill="1" applyBorder="1" applyAlignment="1" applyProtection="1">
      <alignment horizontal="center" vertical="center"/>
      <protection locked="0"/>
    </xf>
    <xf numFmtId="167" fontId="0" fillId="10" borderId="10" xfId="0" applyNumberFormat="1" applyFont="1" applyFill="1" applyBorder="1" applyAlignment="1" applyProtection="1">
      <alignment horizontal="center" vertical="center"/>
      <protection locked="0"/>
    </xf>
    <xf numFmtId="0" fontId="67" fillId="0" borderId="2" xfId="0" applyFont="1" applyBorder="1" applyAlignment="1" applyProtection="1">
      <alignment horizontal="center"/>
      <protection hidden="1"/>
    </xf>
    <xf numFmtId="164" fontId="0" fillId="10" borderId="9" xfId="0" applyNumberFormat="1" applyFill="1" applyBorder="1" applyAlignment="1" applyProtection="1">
      <alignment horizontal="center" vertical="center"/>
      <protection locked="0"/>
    </xf>
    <xf numFmtId="164" fontId="0" fillId="10" borderId="10" xfId="0" applyNumberFormat="1" applyFill="1" applyBorder="1" applyAlignment="1" applyProtection="1">
      <alignment horizontal="center" vertical="center"/>
      <protection locked="0"/>
    </xf>
    <xf numFmtId="0" fontId="0" fillId="0" borderId="2" xfId="0" applyFill="1" applyBorder="1" applyAlignment="1" applyProtection="1">
      <alignment horizontal="left" vertical="center"/>
      <protection hidden="1"/>
    </xf>
    <xf numFmtId="168" fontId="0" fillId="10" borderId="2" xfId="0" applyNumberFormat="1" applyFill="1" applyBorder="1" applyAlignment="1" applyProtection="1">
      <alignment horizontal="center" vertical="center"/>
      <protection locked="0"/>
    </xf>
    <xf numFmtId="0" fontId="0" fillId="10" borderId="2" xfId="0" applyFont="1" applyFill="1" applyBorder="1" applyAlignment="1" applyProtection="1">
      <alignment horizontal="center" vertical="center"/>
      <protection locked="0"/>
    </xf>
    <xf numFmtId="0" fontId="65" fillId="0" borderId="9" xfId="0" applyFont="1" applyFill="1" applyBorder="1" applyAlignment="1" applyProtection="1">
      <alignment horizontal="left"/>
      <protection hidden="1"/>
    </xf>
    <xf numFmtId="0" fontId="65" fillId="0" borderId="45" xfId="0" applyFont="1" applyFill="1" applyBorder="1" applyAlignment="1" applyProtection="1">
      <alignment horizontal="left"/>
      <protection hidden="1"/>
    </xf>
    <xf numFmtId="0" fontId="65" fillId="0" borderId="10" xfId="0" applyFont="1" applyFill="1" applyBorder="1" applyAlignment="1" applyProtection="1">
      <alignment horizontal="left"/>
      <protection hidden="1"/>
    </xf>
    <xf numFmtId="0" fontId="61" fillId="0" borderId="11" xfId="0" applyFont="1" applyBorder="1" applyAlignment="1" applyProtection="1">
      <alignment horizontal="center"/>
      <protection hidden="1"/>
    </xf>
    <xf numFmtId="0" fontId="61" fillId="0" borderId="12" xfId="0" applyFont="1" applyBorder="1" applyAlignment="1" applyProtection="1">
      <alignment horizontal="center"/>
      <protection hidden="1"/>
    </xf>
    <xf numFmtId="0" fontId="61" fillId="0" borderId="13" xfId="0" applyFont="1" applyBorder="1" applyAlignment="1" applyProtection="1">
      <alignment horizontal="center"/>
      <protection hidden="1"/>
    </xf>
    <xf numFmtId="0" fontId="61" fillId="0" borderId="8" xfId="0" applyFont="1" applyBorder="1" applyAlignment="1" applyProtection="1">
      <alignment horizontal="center"/>
      <protection hidden="1"/>
    </xf>
    <xf numFmtId="0" fontId="61" fillId="0" borderId="0" xfId="0" applyFont="1" applyBorder="1" applyAlignment="1" applyProtection="1">
      <alignment horizontal="center"/>
      <protection hidden="1"/>
    </xf>
    <xf numFmtId="0" fontId="61" fillId="0" borderId="1" xfId="0" applyFont="1" applyBorder="1" applyAlignment="1" applyProtection="1">
      <alignment horizontal="center"/>
      <protection hidden="1"/>
    </xf>
    <xf numFmtId="0" fontId="61" fillId="0" borderId="5" xfId="0" applyFont="1" applyBorder="1" applyAlignment="1" applyProtection="1">
      <alignment horizontal="center"/>
      <protection hidden="1"/>
    </xf>
    <xf numFmtId="0" fontId="61" fillId="0" borderId="14" xfId="0" applyFont="1" applyBorder="1" applyAlignment="1" applyProtection="1">
      <alignment horizontal="center"/>
      <protection hidden="1"/>
    </xf>
    <xf numFmtId="0" fontId="61" fillId="0" borderId="15" xfId="0" applyFont="1" applyBorder="1" applyAlignment="1" applyProtection="1">
      <alignment horizontal="center"/>
      <protection hidden="1"/>
    </xf>
    <xf numFmtId="169" fontId="0" fillId="10" borderId="9" xfId="0" applyNumberFormat="1" applyFill="1" applyBorder="1" applyAlignment="1" applyProtection="1">
      <alignment horizontal="center" vertical="center"/>
      <protection locked="0"/>
    </xf>
    <xf numFmtId="169" fontId="0" fillId="10" borderId="10" xfId="0" applyNumberFormat="1" applyFill="1" applyBorder="1" applyAlignment="1" applyProtection="1">
      <alignment horizontal="center" vertical="center"/>
      <protection locked="0"/>
    </xf>
    <xf numFmtId="1" fontId="0" fillId="10" borderId="9" xfId="0" applyNumberFormat="1" applyFill="1" applyBorder="1" applyAlignment="1" applyProtection="1">
      <alignment horizontal="center" vertical="center"/>
      <protection locked="0"/>
    </xf>
    <xf numFmtId="1" fontId="0" fillId="10" borderId="10" xfId="0" applyNumberFormat="1" applyFill="1" applyBorder="1" applyAlignment="1" applyProtection="1">
      <alignment horizontal="center" vertical="center"/>
      <protection locked="0"/>
    </xf>
    <xf numFmtId="0" fontId="11" fillId="0" borderId="9" xfId="1" applyBorder="1" applyAlignment="1" applyProtection="1">
      <alignment horizontal="left" vertical="center"/>
      <protection locked="0"/>
    </xf>
    <xf numFmtId="0" fontId="11" fillId="0" borderId="45" xfId="1" applyBorder="1" applyAlignment="1" applyProtection="1">
      <alignment horizontal="left" vertical="center"/>
      <protection locked="0"/>
    </xf>
    <xf numFmtId="0" fontId="11" fillId="0" borderId="10" xfId="1" applyBorder="1" applyAlignment="1" applyProtection="1">
      <alignment horizontal="left" vertical="center"/>
      <protection locked="0"/>
    </xf>
    <xf numFmtId="0" fontId="11" fillId="0" borderId="2" xfId="1" applyBorder="1" applyProtection="1">
      <protection locked="0"/>
    </xf>
    <xf numFmtId="0" fontId="11" fillId="0" borderId="2" xfId="1" applyBorder="1" applyAlignment="1" applyProtection="1">
      <alignment horizontal="left" vertical="center"/>
      <protection locked="0"/>
    </xf>
    <xf numFmtId="2" fontId="0" fillId="10" borderId="9" xfId="0" applyNumberFormat="1" applyFill="1" applyBorder="1" applyAlignment="1" applyProtection="1">
      <alignment horizontal="center"/>
      <protection locked="0"/>
    </xf>
    <xf numFmtId="2" fontId="0" fillId="10" borderId="10" xfId="0" applyNumberFormat="1" applyFill="1" applyBorder="1" applyAlignment="1" applyProtection="1">
      <alignment horizontal="center"/>
      <protection locked="0"/>
    </xf>
    <xf numFmtId="0" fontId="114" fillId="0" borderId="2" xfId="1" applyFont="1" applyBorder="1" applyAlignment="1" applyProtection="1">
      <alignment horizontal="left" vertical="center"/>
      <protection locked="0"/>
    </xf>
    <xf numFmtId="2" fontId="106" fillId="10" borderId="9" xfId="0" applyNumberFormat="1" applyFont="1" applyFill="1" applyBorder="1" applyAlignment="1" applyProtection="1">
      <alignment horizontal="center" vertical="center" wrapText="1"/>
      <protection locked="0"/>
    </xf>
    <xf numFmtId="2" fontId="106" fillId="10" borderId="10"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horizontal="center"/>
      <protection locked="0"/>
    </xf>
    <xf numFmtId="0" fontId="0" fillId="0" borderId="2" xfId="0" applyBorder="1" applyAlignment="1">
      <alignment horizontal="left"/>
    </xf>
    <xf numFmtId="0" fontId="0" fillId="0" borderId="9" xfId="0" applyBorder="1" applyAlignment="1" applyProtection="1">
      <alignment horizontal="left" vertical="center"/>
      <protection hidden="1"/>
    </xf>
    <xf numFmtId="0" fontId="0" fillId="0" borderId="45" xfId="0" applyBorder="1" applyAlignment="1" applyProtection="1">
      <alignment horizontal="left" vertical="center"/>
      <protection hidden="1"/>
    </xf>
    <xf numFmtId="0" fontId="0" fillId="0" borderId="9" xfId="0" applyBorder="1" applyAlignment="1" applyProtection="1">
      <alignment horizontal="left"/>
      <protection hidden="1"/>
    </xf>
    <xf numFmtId="0" fontId="0" fillId="0" borderId="45" xfId="0" applyBorder="1" applyAlignment="1" applyProtection="1">
      <alignment horizontal="left"/>
      <protection hidden="1"/>
    </xf>
    <xf numFmtId="0" fontId="0" fillId="0" borderId="10" xfId="0" applyBorder="1" applyAlignment="1" applyProtection="1">
      <alignment horizontal="left"/>
      <protection hidden="1"/>
    </xf>
    <xf numFmtId="0" fontId="16" fillId="4" borderId="11" xfId="0" applyFont="1" applyFill="1" applyBorder="1" applyAlignment="1" applyProtection="1">
      <alignment horizontal="center" vertical="center" wrapText="1"/>
      <protection hidden="1"/>
    </xf>
    <xf numFmtId="0" fontId="16" fillId="4" borderId="13" xfId="0" applyFont="1" applyFill="1" applyBorder="1" applyAlignment="1" applyProtection="1">
      <alignment horizontal="center" vertical="center" wrapText="1"/>
      <protection hidden="1"/>
    </xf>
    <xf numFmtId="0" fontId="0" fillId="0" borderId="9" xfId="0" applyFont="1" applyBorder="1" applyAlignment="1" applyProtection="1">
      <alignment horizontal="left" vertical="center"/>
      <protection hidden="1"/>
    </xf>
    <xf numFmtId="0" fontId="0" fillId="0" borderId="45" xfId="0" applyFont="1" applyBorder="1" applyAlignment="1" applyProtection="1">
      <alignment horizontal="left" vertical="center"/>
      <protection hidden="1"/>
    </xf>
    <xf numFmtId="0" fontId="0" fillId="0" borderId="10" xfId="0" applyFont="1" applyBorder="1" applyAlignment="1" applyProtection="1">
      <alignment horizontal="left" vertical="center"/>
      <protection hidden="1"/>
    </xf>
    <xf numFmtId="0" fontId="0" fillId="0" borderId="9" xfId="0" applyFont="1" applyFill="1" applyBorder="1" applyAlignment="1" applyProtection="1">
      <alignment horizontal="left" vertical="center"/>
      <protection hidden="1"/>
    </xf>
    <xf numFmtId="0" fontId="0" fillId="0" borderId="45" xfId="0" applyFont="1" applyFill="1" applyBorder="1" applyAlignment="1" applyProtection="1">
      <alignment horizontal="left" vertical="center"/>
      <protection hidden="1"/>
    </xf>
    <xf numFmtId="0" fontId="0" fillId="0" borderId="10" xfId="0" applyFont="1" applyFill="1" applyBorder="1" applyAlignment="1" applyProtection="1">
      <alignment horizontal="left" vertical="center"/>
      <protection hidden="1"/>
    </xf>
    <xf numFmtId="0" fontId="0" fillId="0" borderId="9" xfId="0" applyFont="1" applyFill="1" applyBorder="1" applyAlignment="1" applyProtection="1">
      <alignment horizontal="left"/>
      <protection hidden="1"/>
    </xf>
    <xf numFmtId="0" fontId="0" fillId="0" borderId="45" xfId="0" applyFont="1" applyFill="1" applyBorder="1" applyAlignment="1" applyProtection="1">
      <alignment horizontal="left"/>
      <protection hidden="1"/>
    </xf>
    <xf numFmtId="0" fontId="0" fillId="0" borderId="10" xfId="0" applyFont="1" applyFill="1" applyBorder="1" applyAlignment="1" applyProtection="1">
      <alignment horizontal="left"/>
      <protection hidden="1"/>
    </xf>
    <xf numFmtId="0" fontId="1" fillId="0" borderId="9" xfId="0" applyFont="1" applyBorder="1" applyAlignment="1" applyProtection="1">
      <alignment horizontal="left"/>
      <protection hidden="1"/>
    </xf>
    <xf numFmtId="0" fontId="1" fillId="0" borderId="45" xfId="0" applyFont="1" applyBorder="1" applyAlignment="1" applyProtection="1">
      <alignment horizontal="left"/>
      <protection hidden="1"/>
    </xf>
    <xf numFmtId="0" fontId="1" fillId="0" borderId="10" xfId="0" applyFont="1" applyBorder="1" applyAlignment="1" applyProtection="1">
      <alignment horizontal="left"/>
      <protection hidden="1"/>
    </xf>
    <xf numFmtId="0" fontId="71" fillId="0" borderId="14" xfId="0" applyFont="1" applyBorder="1" applyAlignment="1" applyProtection="1">
      <alignment horizontal="left"/>
      <protection locked="0"/>
    </xf>
    <xf numFmtId="0" fontId="16" fillId="4" borderId="5" xfId="0" applyFont="1" applyFill="1" applyBorder="1" applyAlignment="1" applyProtection="1">
      <alignment horizontal="center" vertical="center" wrapText="1"/>
      <protection hidden="1"/>
    </xf>
    <xf numFmtId="0" fontId="16" fillId="4" borderId="15" xfId="0" applyFont="1" applyFill="1" applyBorder="1" applyAlignment="1" applyProtection="1">
      <alignment horizontal="center" vertical="center" wrapText="1"/>
      <protection hidden="1"/>
    </xf>
    <xf numFmtId="0" fontId="68" fillId="0" borderId="14" xfId="0" applyFont="1" applyBorder="1" applyAlignment="1" applyProtection="1">
      <alignment horizontal="center"/>
      <protection locked="0"/>
    </xf>
    <xf numFmtId="0" fontId="0" fillId="0" borderId="11" xfId="0" applyFill="1" applyBorder="1" applyAlignment="1">
      <alignment horizontal="center" vertical="center" wrapText="1"/>
    </xf>
    <xf numFmtId="0" fontId="0" fillId="0" borderId="13" xfId="0" applyFill="1" applyBorder="1" applyAlignment="1">
      <alignment horizontal="center" vertical="center" wrapText="1"/>
    </xf>
    <xf numFmtId="0" fontId="1" fillId="0" borderId="5" xfId="0" applyFont="1" applyFill="1" applyBorder="1" applyAlignment="1">
      <alignment horizontal="center"/>
    </xf>
    <xf numFmtId="0" fontId="1" fillId="0" borderId="15" xfId="0" applyFont="1" applyFill="1" applyBorder="1" applyAlignment="1">
      <alignment horizontal="center"/>
    </xf>
    <xf numFmtId="0" fontId="11" fillId="0" borderId="0" xfId="1" applyFill="1" applyAlignment="1" applyProtection="1">
      <alignment horizontal="center"/>
      <protection locked="0"/>
    </xf>
    <xf numFmtId="0" fontId="0" fillId="0" borderId="9" xfId="0" applyFont="1" applyBorder="1" applyAlignment="1" applyProtection="1">
      <alignment horizontal="left"/>
      <protection hidden="1"/>
    </xf>
    <xf numFmtId="0" fontId="0" fillId="0" borderId="45" xfId="0" applyFont="1" applyBorder="1" applyAlignment="1" applyProtection="1">
      <alignment horizontal="left"/>
      <protection hidden="1"/>
    </xf>
    <xf numFmtId="0" fontId="0" fillId="0" borderId="10" xfId="0" applyFont="1" applyBorder="1" applyAlignment="1" applyProtection="1">
      <alignment horizontal="left"/>
      <protection hidden="1"/>
    </xf>
    <xf numFmtId="0" fontId="81" fillId="0" borderId="11" xfId="0" applyFont="1" applyFill="1" applyBorder="1" applyAlignment="1" applyProtection="1">
      <alignment horizontal="center" vertical="center"/>
      <protection locked="0"/>
    </xf>
    <xf numFmtId="0" fontId="81" fillId="0" borderId="12"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protection hidden="1"/>
    </xf>
    <xf numFmtId="0" fontId="68" fillId="0" borderId="2" xfId="0" applyFont="1" applyBorder="1" applyAlignment="1" applyProtection="1">
      <alignment horizontal="left"/>
      <protection locked="0"/>
    </xf>
    <xf numFmtId="0" fontId="69" fillId="0" borderId="2" xfId="0" applyFont="1" applyBorder="1" applyAlignment="1" applyProtection="1">
      <alignment horizontal="left"/>
      <protection locked="0"/>
    </xf>
    <xf numFmtId="169" fontId="0" fillId="0" borderId="9" xfId="0" applyNumberFormat="1" applyFont="1" applyFill="1" applyBorder="1" applyAlignment="1" applyProtection="1">
      <alignment horizontal="center" vertical="center"/>
      <protection hidden="1"/>
    </xf>
    <xf numFmtId="169" fontId="0" fillId="0" borderId="10" xfId="0" applyNumberFormat="1" applyFont="1" applyFill="1" applyBorder="1" applyAlignment="1" applyProtection="1">
      <alignment horizontal="center" vertical="center"/>
      <protection hidden="1"/>
    </xf>
    <xf numFmtId="0" fontId="62" fillId="0" borderId="2" xfId="0" applyFont="1" applyBorder="1" applyAlignment="1" applyProtection="1">
      <alignment horizontal="center"/>
      <protection hidden="1"/>
    </xf>
    <xf numFmtId="0" fontId="11" fillId="0" borderId="0" xfId="1" applyAlignment="1" applyProtection="1">
      <alignment horizontal="left"/>
      <protection locked="0" hidden="1"/>
    </xf>
    <xf numFmtId="0" fontId="11" fillId="0" borderId="0" xfId="1" applyAlignment="1" applyProtection="1">
      <alignment horizontal="left"/>
      <protection locked="0"/>
    </xf>
    <xf numFmtId="0" fontId="11" fillId="0" borderId="0" xfId="1" applyAlignment="1" applyProtection="1">
      <alignment horizontal="left" vertical="center"/>
      <protection locked="0"/>
    </xf>
    <xf numFmtId="0" fontId="11" fillId="0" borderId="0" xfId="1" applyFill="1" applyAlignment="1" applyProtection="1">
      <alignment horizontal="left"/>
      <protection locked="0"/>
    </xf>
    <xf numFmtId="0" fontId="11" fillId="0" borderId="0" xfId="1" applyFill="1" applyAlignment="1" applyProtection="1">
      <alignment horizontal="left" vertical="center"/>
      <protection locked="0"/>
    </xf>
    <xf numFmtId="169" fontId="0" fillId="0" borderId="9" xfId="0" applyNumberFormat="1" applyFont="1" applyFill="1" applyBorder="1" applyAlignment="1" applyProtection="1">
      <alignment horizontal="center"/>
      <protection hidden="1"/>
    </xf>
    <xf numFmtId="169" fontId="0" fillId="0" borderId="10" xfId="0" applyNumberFormat="1" applyFont="1" applyFill="1" applyBorder="1" applyAlignment="1" applyProtection="1">
      <alignment horizontal="center"/>
      <protection hidden="1"/>
    </xf>
    <xf numFmtId="1" fontId="0" fillId="0" borderId="9" xfId="0" applyNumberFormat="1" applyFont="1" applyFill="1" applyBorder="1" applyAlignment="1" applyProtection="1">
      <alignment horizontal="center"/>
      <protection hidden="1"/>
    </xf>
    <xf numFmtId="1" fontId="0" fillId="0" borderId="10" xfId="0" applyNumberFormat="1" applyFont="1" applyFill="1" applyBorder="1" applyAlignment="1" applyProtection="1">
      <alignment horizontal="center"/>
      <protection hidden="1"/>
    </xf>
    <xf numFmtId="0" fontId="0" fillId="0" borderId="10" xfId="0" applyBorder="1" applyAlignment="1" applyProtection="1">
      <alignment horizontal="left" vertical="center"/>
      <protection hidden="1"/>
    </xf>
    <xf numFmtId="0" fontId="68" fillId="0" borderId="0" xfId="0" applyFont="1" applyBorder="1" applyAlignment="1" applyProtection="1">
      <alignment horizontal="center"/>
      <protection locked="0"/>
    </xf>
    <xf numFmtId="0" fontId="110" fillId="0" borderId="0" xfId="0" applyFont="1" applyAlignment="1">
      <alignment horizontal="center" vertical="center" wrapText="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66" fillId="0" borderId="5" xfId="0" applyFont="1" applyFill="1" applyBorder="1" applyAlignment="1" applyProtection="1">
      <alignment horizontal="center" vertical="center"/>
      <protection hidden="1"/>
    </xf>
    <xf numFmtId="0" fontId="66" fillId="0" borderId="14" xfId="0" applyFont="1" applyFill="1" applyBorder="1" applyAlignment="1" applyProtection="1">
      <alignment horizontal="center" vertical="center"/>
      <protection hidden="1"/>
    </xf>
    <xf numFmtId="0" fontId="66" fillId="0" borderId="15" xfId="0" applyFont="1" applyFill="1" applyBorder="1" applyAlignment="1" applyProtection="1">
      <alignment horizontal="center" vertical="center"/>
      <protection hidden="1"/>
    </xf>
    <xf numFmtId="0" fontId="77" fillId="0" borderId="2" xfId="0" applyFont="1" applyBorder="1" applyAlignment="1" applyProtection="1">
      <alignment horizontal="center" vertical="center" wrapText="1"/>
    </xf>
    <xf numFmtId="0" fontId="11" fillId="0" borderId="0" xfId="1" applyAlignment="1" applyProtection="1">
      <alignment horizontal="center"/>
      <protection locked="0"/>
    </xf>
    <xf numFmtId="0" fontId="68" fillId="0" borderId="0" xfId="0" applyFont="1" applyAlignment="1" applyProtection="1">
      <alignment horizontal="center"/>
      <protection locked="0"/>
    </xf>
    <xf numFmtId="0" fontId="16" fillId="4" borderId="9" xfId="0" applyFont="1" applyFill="1" applyBorder="1" applyAlignment="1" applyProtection="1">
      <alignment horizontal="center" vertical="center" wrapText="1"/>
      <protection hidden="1"/>
    </xf>
    <xf numFmtId="0" fontId="16" fillId="4" borderId="10"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left"/>
      <protection hidden="1"/>
    </xf>
    <xf numFmtId="0" fontId="23" fillId="0" borderId="9" xfId="0" applyFont="1" applyBorder="1" applyAlignment="1" applyProtection="1">
      <alignment horizontal="left"/>
      <protection hidden="1"/>
    </xf>
    <xf numFmtId="0" fontId="23" fillId="0" borderId="45" xfId="0" applyFont="1" applyBorder="1" applyAlignment="1" applyProtection="1">
      <alignment horizontal="left"/>
      <protection hidden="1"/>
    </xf>
    <xf numFmtId="0" fontId="23" fillId="0" borderId="10" xfId="0" applyFont="1" applyBorder="1" applyAlignment="1" applyProtection="1">
      <alignment horizontal="left"/>
      <protection hidden="1"/>
    </xf>
    <xf numFmtId="0" fontId="1" fillId="0" borderId="11" xfId="0" applyFont="1" applyBorder="1" applyAlignment="1" applyProtection="1">
      <alignment horizontal="left" vertical="center"/>
      <protection hidden="1"/>
    </xf>
    <xf numFmtId="0" fontId="1" fillId="0" borderId="12" xfId="0" applyFont="1" applyBorder="1" applyAlignment="1" applyProtection="1">
      <alignment horizontal="left" vertical="center"/>
      <protection hidden="1"/>
    </xf>
    <xf numFmtId="0" fontId="1" fillId="0" borderId="13" xfId="0" applyFont="1" applyBorder="1" applyAlignment="1" applyProtection="1">
      <alignment horizontal="left" vertical="center"/>
      <protection hidden="1"/>
    </xf>
    <xf numFmtId="0" fontId="1" fillId="0" borderId="5" xfId="0" applyFont="1" applyBorder="1" applyAlignment="1" applyProtection="1">
      <alignment horizontal="left" vertical="center"/>
      <protection hidden="1"/>
    </xf>
    <xf numFmtId="0" fontId="1" fillId="0" borderId="14" xfId="0" applyFont="1" applyBorder="1" applyAlignment="1" applyProtection="1">
      <alignment horizontal="left" vertical="center"/>
      <protection hidden="1"/>
    </xf>
    <xf numFmtId="0" fontId="1" fillId="0" borderId="15" xfId="0" applyFont="1" applyBorder="1" applyAlignment="1" applyProtection="1">
      <alignment horizontal="left" vertical="center"/>
      <protection hidden="1"/>
    </xf>
    <xf numFmtId="0" fontId="65" fillId="0" borderId="45" xfId="0" applyFont="1" applyFill="1" applyBorder="1" applyAlignment="1" applyProtection="1">
      <alignment horizontal="center" vertical="center"/>
      <protection locked="0"/>
    </xf>
    <xf numFmtId="0" fontId="0" fillId="0" borderId="2" xfId="0" applyFill="1" applyBorder="1" applyAlignment="1">
      <alignment horizontal="center" vertical="center" wrapText="1"/>
    </xf>
    <xf numFmtId="1" fontId="1" fillId="0" borderId="5" xfId="0" applyNumberFormat="1" applyFont="1" applyFill="1" applyBorder="1" applyAlignment="1" applyProtection="1">
      <alignment horizontal="center" vertical="center"/>
      <protection hidden="1"/>
    </xf>
    <xf numFmtId="1" fontId="1" fillId="0" borderId="15" xfId="0" applyNumberFormat="1" applyFont="1" applyFill="1" applyBorder="1" applyAlignment="1" applyProtection="1">
      <alignment horizontal="center" vertical="center"/>
      <protection hidden="1"/>
    </xf>
    <xf numFmtId="0" fontId="65" fillId="0" borderId="2" xfId="0" applyFont="1" applyFill="1" applyBorder="1" applyAlignment="1" applyProtection="1">
      <alignment horizontal="center" vertical="center" wrapText="1"/>
      <protection hidden="1"/>
    </xf>
    <xf numFmtId="0" fontId="0" fillId="0" borderId="2" xfId="0" applyBorder="1" applyAlignment="1" applyProtection="1">
      <alignment horizontal="center"/>
      <protection hidden="1"/>
    </xf>
    <xf numFmtId="0" fontId="0" fillId="0" borderId="9" xfId="0" applyBorder="1" applyAlignment="1" applyProtection="1">
      <alignment horizontal="center"/>
      <protection hidden="1"/>
    </xf>
    <xf numFmtId="0" fontId="0" fillId="0" borderId="45" xfId="0" applyBorder="1" applyAlignment="1" applyProtection="1">
      <alignment horizontal="center"/>
      <protection hidden="1"/>
    </xf>
    <xf numFmtId="0" fontId="0" fillId="0" borderId="10" xfId="0" applyBorder="1" applyAlignment="1" applyProtection="1">
      <alignment horizontal="center"/>
      <protection hidden="1"/>
    </xf>
    <xf numFmtId="0" fontId="79" fillId="0" borderId="9" xfId="0" applyFont="1" applyBorder="1" applyAlignment="1" applyProtection="1">
      <alignment horizontal="left" vertical="center"/>
      <protection hidden="1"/>
    </xf>
    <xf numFmtId="0" fontId="79" fillId="0" borderId="45" xfId="0" applyFont="1" applyBorder="1" applyAlignment="1" applyProtection="1">
      <alignment horizontal="left" vertical="center"/>
      <protection hidden="1"/>
    </xf>
    <xf numFmtId="0" fontId="79" fillId="0" borderId="10" xfId="0" applyFont="1" applyBorder="1" applyAlignment="1" applyProtection="1">
      <alignment horizontal="left" vertical="center"/>
      <protection hidden="1"/>
    </xf>
    <xf numFmtId="0" fontId="0" fillId="0" borderId="11" xfId="0" applyBorder="1" applyAlignment="1" applyProtection="1">
      <alignment horizontal="left"/>
      <protection hidden="1"/>
    </xf>
    <xf numFmtId="0" fontId="0" fillId="0" borderId="12" xfId="0" applyBorder="1" applyAlignment="1" applyProtection="1">
      <alignment horizontal="left"/>
      <protection hidden="1"/>
    </xf>
    <xf numFmtId="0" fontId="0" fillId="0" borderId="13" xfId="0" applyBorder="1" applyAlignment="1" applyProtection="1">
      <alignment horizontal="left"/>
      <protection hidden="1"/>
    </xf>
    <xf numFmtId="0" fontId="0" fillId="0" borderId="9" xfId="0" applyFill="1" applyBorder="1" applyAlignment="1" applyProtection="1">
      <alignment horizontal="left"/>
      <protection locked="0"/>
    </xf>
    <xf numFmtId="0" fontId="0" fillId="0" borderId="45" xfId="0" applyFill="1" applyBorder="1" applyAlignment="1" applyProtection="1">
      <alignment horizontal="left"/>
      <protection locked="0"/>
    </xf>
    <xf numFmtId="0" fontId="0" fillId="0" borderId="10" xfId="0" applyFill="1" applyBorder="1" applyAlignment="1" applyProtection="1">
      <alignment horizontal="left"/>
      <protection locked="0"/>
    </xf>
    <xf numFmtId="0" fontId="16" fillId="4" borderId="2" xfId="0" applyFont="1" applyFill="1" applyBorder="1" applyAlignment="1" applyProtection="1">
      <alignment horizontal="center" vertical="center" wrapText="1"/>
      <protection hidden="1"/>
    </xf>
    <xf numFmtId="0" fontId="68" fillId="0" borderId="2" xfId="0" applyFont="1" applyBorder="1" applyAlignment="1" applyProtection="1">
      <alignment horizontal="center"/>
      <protection locked="0"/>
    </xf>
    <xf numFmtId="0" fontId="13" fillId="0" borderId="9" xfId="0" applyFont="1" applyBorder="1" applyAlignment="1" applyProtection="1">
      <alignment horizontal="left" vertical="center" wrapText="1"/>
      <protection hidden="1"/>
    </xf>
    <xf numFmtId="0" fontId="13" fillId="0" borderId="45" xfId="0" applyFont="1" applyBorder="1" applyAlignment="1" applyProtection="1">
      <alignment horizontal="left" vertical="center" wrapText="1"/>
      <protection hidden="1"/>
    </xf>
    <xf numFmtId="0" fontId="13" fillId="0" borderId="10" xfId="0" applyFont="1" applyBorder="1" applyAlignment="1" applyProtection="1">
      <alignment horizontal="left" vertical="center" wrapText="1"/>
      <protection hidden="1"/>
    </xf>
    <xf numFmtId="0" fontId="13" fillId="0" borderId="2" xfId="0" applyFont="1" applyBorder="1" applyAlignment="1">
      <alignment horizontal="center"/>
    </xf>
    <xf numFmtId="0" fontId="1" fillId="0" borderId="2" xfId="0" applyFont="1" applyBorder="1" applyAlignment="1">
      <alignment horizontal="center"/>
    </xf>
    <xf numFmtId="0" fontId="0" fillId="0" borderId="42" xfId="0" applyBorder="1" applyAlignment="1" applyProtection="1">
      <alignment horizontal="center"/>
      <protection locked="0"/>
    </xf>
    <xf numFmtId="0" fontId="0" fillId="0" borderId="43" xfId="0" applyBorder="1" applyAlignment="1" applyProtection="1">
      <alignment horizontal="center"/>
      <protection locked="0"/>
    </xf>
    <xf numFmtId="0" fontId="0" fillId="0" borderId="2" xfId="0" applyBorder="1" applyAlignment="1">
      <alignment horizontal="center"/>
    </xf>
    <xf numFmtId="0" fontId="45" fillId="0" borderId="8" xfId="0" applyFont="1" applyBorder="1" applyAlignment="1">
      <alignment horizontal="left" vertical="center"/>
    </xf>
    <xf numFmtId="0" fontId="45" fillId="0" borderId="0" xfId="0" applyFont="1" applyBorder="1" applyAlignment="1">
      <alignment horizontal="left" vertical="center"/>
    </xf>
    <xf numFmtId="0" fontId="0" fillId="4" borderId="2" xfId="0" applyFill="1" applyBorder="1" applyAlignment="1" applyProtection="1">
      <alignment horizontal="center"/>
      <protection locked="0"/>
    </xf>
    <xf numFmtId="0" fontId="0" fillId="0" borderId="2" xfId="0" applyBorder="1" applyAlignment="1">
      <alignment horizontal="center" vertical="center"/>
    </xf>
    <xf numFmtId="0" fontId="40" fillId="0" borderId="0" xfId="2" applyAlignment="1">
      <alignment horizontal="center"/>
    </xf>
    <xf numFmtId="0" fontId="44" fillId="0" borderId="11" xfId="0" applyFont="1" applyBorder="1" applyAlignment="1">
      <alignment horizontal="left" vertical="center"/>
    </xf>
    <xf numFmtId="0" fontId="44" fillId="0" borderId="12" xfId="0" applyFont="1" applyBorder="1" applyAlignment="1">
      <alignment horizontal="left" vertical="center"/>
    </xf>
    <xf numFmtId="0" fontId="44" fillId="0" borderId="12" xfId="0" applyFont="1" applyBorder="1" applyAlignment="1">
      <alignment horizontal="center" vertical="center"/>
    </xf>
    <xf numFmtId="0" fontId="44" fillId="0" borderId="13" xfId="0" applyFont="1" applyBorder="1" applyAlignment="1">
      <alignment horizontal="center" vertical="center"/>
    </xf>
    <xf numFmtId="0" fontId="44" fillId="0" borderId="14" xfId="0" applyFont="1" applyBorder="1" applyAlignment="1">
      <alignment horizontal="center" vertical="center"/>
    </xf>
    <xf numFmtId="0" fontId="44" fillId="0" borderId="15" xfId="0" applyFont="1" applyBorder="1" applyAlignment="1">
      <alignment horizontal="center" vertical="center"/>
    </xf>
    <xf numFmtId="0" fontId="45" fillId="0" borderId="2" xfId="0" applyFont="1" applyBorder="1" applyAlignment="1">
      <alignment horizontal="center" vertical="center"/>
    </xf>
    <xf numFmtId="0" fontId="47" fillId="0" borderId="0" xfId="0" applyFont="1" applyAlignment="1">
      <alignment horizontal="justify" vertical="center" wrapText="1" readingOrder="1"/>
    </xf>
    <xf numFmtId="0" fontId="45" fillId="0" borderId="5" xfId="0" applyFont="1" applyBorder="1" applyAlignment="1">
      <alignment horizontal="left" vertical="center"/>
    </xf>
    <xf numFmtId="0" fontId="45" fillId="0" borderId="14" xfId="0" applyFont="1" applyBorder="1" applyAlignment="1">
      <alignment horizontal="left" vertical="center"/>
    </xf>
    <xf numFmtId="0" fontId="45" fillId="0" borderId="11" xfId="0" applyFont="1" applyBorder="1" applyAlignment="1">
      <alignment horizontal="left" vertical="center"/>
    </xf>
    <xf numFmtId="0" fontId="45" fillId="0" borderId="12" xfId="0" applyFont="1" applyBorder="1" applyAlignment="1">
      <alignment horizontal="left" vertical="center"/>
    </xf>
    <xf numFmtId="185" fontId="1" fillId="0" borderId="2" xfId="0" applyNumberFormat="1" applyFont="1" applyFill="1" applyBorder="1" applyAlignment="1" applyProtection="1">
      <alignment horizontal="center" vertical="center"/>
      <protection hidden="1"/>
    </xf>
    <xf numFmtId="0" fontId="0" fillId="0" borderId="0" xfId="0" applyAlignment="1">
      <alignment horizontal="center" vertical="center" wrapText="1"/>
    </xf>
    <xf numFmtId="0" fontId="1" fillId="4" borderId="2"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185" fontId="0" fillId="0" borderId="2" xfId="0" applyNumberFormat="1" applyBorder="1" applyAlignment="1" applyProtection="1">
      <alignment horizontal="center"/>
      <protection hidden="1"/>
    </xf>
    <xf numFmtId="168" fontId="0" fillId="4" borderId="2" xfId="0" applyNumberFormat="1" applyFill="1" applyBorder="1" applyAlignment="1" applyProtection="1">
      <alignment horizontal="center" vertical="center"/>
      <protection locked="0"/>
    </xf>
    <xf numFmtId="0" fontId="0" fillId="4" borderId="42" xfId="0" applyFill="1" applyBorder="1" applyAlignment="1" applyProtection="1">
      <alignment horizontal="center"/>
      <protection locked="0"/>
    </xf>
    <xf numFmtId="0" fontId="0" fillId="4" borderId="43" xfId="0" applyFill="1" applyBorder="1" applyAlignment="1" applyProtection="1">
      <alignment horizontal="center"/>
      <protection locked="0"/>
    </xf>
    <xf numFmtId="1" fontId="0" fillId="0" borderId="2" xfId="0" applyNumberFormat="1" applyBorder="1" applyAlignment="1" applyProtection="1">
      <alignment horizontal="center"/>
      <protection hidden="1"/>
    </xf>
    <xf numFmtId="0" fontId="0" fillId="0" borderId="0" xfId="0" applyAlignment="1" applyProtection="1">
      <alignment horizontal="center"/>
      <protection hidden="1"/>
    </xf>
    <xf numFmtId="0" fontId="1" fillId="0" borderId="45" xfId="0" applyFont="1" applyBorder="1" applyAlignment="1" applyProtection="1">
      <alignment horizontal="left" vertical="center"/>
      <protection hidden="1"/>
    </xf>
    <xf numFmtId="0" fontId="1" fillId="0" borderId="10" xfId="0" applyFont="1" applyBorder="1" applyAlignment="1" applyProtection="1">
      <alignment horizontal="left" vertical="center"/>
      <protection hidden="1"/>
    </xf>
    <xf numFmtId="165" fontId="0" fillId="0" borderId="2" xfId="0" applyNumberFormat="1" applyFont="1" applyFill="1" applyBorder="1" applyAlignment="1" applyProtection="1">
      <alignment horizontal="center" vertical="center"/>
      <protection hidden="1"/>
    </xf>
    <xf numFmtId="0" fontId="0" fillId="3" borderId="2" xfId="0" applyFill="1" applyBorder="1" applyAlignment="1">
      <alignment horizontal="center" vertical="center"/>
    </xf>
    <xf numFmtId="169" fontId="1" fillId="0" borderId="9" xfId="0" applyNumberFormat="1" applyFont="1" applyBorder="1" applyAlignment="1" applyProtection="1">
      <alignment horizontal="center"/>
      <protection hidden="1"/>
    </xf>
    <xf numFmtId="169" fontId="1" fillId="0" borderId="10" xfId="0" applyNumberFormat="1" applyFont="1" applyBorder="1" applyAlignment="1" applyProtection="1">
      <alignment horizontal="center"/>
      <protection hidden="1"/>
    </xf>
    <xf numFmtId="0" fontId="72" fillId="0" borderId="9" xfId="0" applyFont="1" applyBorder="1" applyProtection="1">
      <protection hidden="1"/>
    </xf>
    <xf numFmtId="0" fontId="72" fillId="0" borderId="45" xfId="0" applyFont="1" applyBorder="1" applyProtection="1">
      <protection hidden="1"/>
    </xf>
    <xf numFmtId="0" fontId="72" fillId="0" borderId="10" xfId="0" applyFont="1" applyBorder="1" applyProtection="1">
      <protection hidden="1"/>
    </xf>
    <xf numFmtId="0" fontId="16" fillId="0" borderId="11" xfId="0" applyFont="1" applyFill="1" applyBorder="1" applyAlignment="1" applyProtection="1">
      <alignment horizontal="center" vertical="center"/>
      <protection hidden="1"/>
    </xf>
    <xf numFmtId="0" fontId="16" fillId="0" borderId="12" xfId="0" applyFont="1" applyFill="1" applyBorder="1" applyAlignment="1" applyProtection="1">
      <alignment horizontal="center" vertical="center"/>
      <protection hidden="1"/>
    </xf>
    <xf numFmtId="185" fontId="0" fillId="0" borderId="9" xfId="0" applyNumberFormat="1" applyBorder="1" applyAlignment="1" applyProtection="1">
      <alignment horizontal="center" vertical="center"/>
      <protection hidden="1"/>
    </xf>
    <xf numFmtId="185" fontId="0" fillId="0" borderId="10" xfId="0" applyNumberFormat="1" applyBorder="1" applyAlignment="1" applyProtection="1">
      <alignment horizontal="center" vertical="center"/>
      <protection hidden="1"/>
    </xf>
    <xf numFmtId="168" fontId="0" fillId="0" borderId="3" xfId="0" applyNumberFormat="1" applyBorder="1" applyAlignment="1" applyProtection="1">
      <alignment horizontal="center" vertical="center"/>
      <protection locked="0"/>
    </xf>
    <xf numFmtId="168" fontId="0" fillId="0" borderId="4" xfId="0" applyNumberFormat="1" applyBorder="1" applyAlignment="1" applyProtection="1">
      <alignment horizontal="center" vertical="center"/>
      <protection locked="0"/>
    </xf>
    <xf numFmtId="168" fontId="0" fillId="0" borderId="9" xfId="0" applyNumberFormat="1" applyBorder="1" applyAlignment="1" applyProtection="1">
      <alignment horizontal="center" vertical="center"/>
      <protection locked="0"/>
    </xf>
    <xf numFmtId="168" fontId="0" fillId="0" borderId="10" xfId="0" applyNumberFormat="1" applyBorder="1" applyAlignment="1" applyProtection="1">
      <alignment horizontal="center" vertical="center"/>
      <protection locked="0"/>
    </xf>
    <xf numFmtId="165" fontId="0" fillId="0" borderId="9" xfId="0" applyNumberFormat="1" applyFont="1" applyBorder="1" applyAlignment="1" applyProtection="1">
      <alignment horizontal="center" vertical="center"/>
      <protection locked="0"/>
    </xf>
    <xf numFmtId="165" fontId="0" fillId="0" borderId="10" xfId="0" applyNumberFormat="1" applyFont="1" applyBorder="1" applyAlignment="1" applyProtection="1">
      <alignment horizontal="center" vertical="center"/>
      <protection locked="0"/>
    </xf>
    <xf numFmtId="169" fontId="0" fillId="3" borderId="9" xfId="0" applyNumberFormat="1" applyFill="1" applyBorder="1" applyAlignment="1" applyProtection="1">
      <alignment horizontal="center"/>
      <protection locked="0"/>
    </xf>
    <xf numFmtId="169" fontId="0" fillId="3" borderId="10" xfId="0" applyNumberFormat="1" applyFill="1" applyBorder="1" applyAlignment="1" applyProtection="1">
      <alignment horizontal="center"/>
      <protection locked="0"/>
    </xf>
    <xf numFmtId="168" fontId="0" fillId="3" borderId="3" xfId="0" applyNumberFormat="1" applyFill="1" applyBorder="1" applyAlignment="1" applyProtection="1">
      <alignment horizontal="center" vertical="center"/>
      <protection locked="0"/>
    </xf>
    <xf numFmtId="168" fontId="0" fillId="3" borderId="4" xfId="0" applyNumberFormat="1" applyFill="1" applyBorder="1" applyAlignment="1" applyProtection="1">
      <alignment horizontal="center" vertical="center"/>
      <protection locked="0"/>
    </xf>
    <xf numFmtId="0" fontId="0" fillId="0" borderId="0" xfId="0" applyAlignment="1" applyProtection="1">
      <alignment horizontal="left" vertical="center" wrapText="1"/>
      <protection hidden="1"/>
    </xf>
    <xf numFmtId="165" fontId="0" fillId="0" borderId="9" xfId="0" applyNumberFormat="1" applyFont="1" applyBorder="1" applyAlignment="1" applyProtection="1">
      <alignment horizontal="center" vertical="center" wrapText="1"/>
      <protection locked="0"/>
    </xf>
    <xf numFmtId="165" fontId="0" fillId="0" borderId="10" xfId="0" applyNumberFormat="1" applyFont="1" applyBorder="1" applyAlignment="1" applyProtection="1">
      <alignment horizontal="center" vertical="center" wrapText="1"/>
      <protection locked="0"/>
    </xf>
    <xf numFmtId="168" fontId="0" fillId="0" borderId="2" xfId="0" applyNumberFormat="1" applyBorder="1" applyAlignment="1" applyProtection="1">
      <alignment horizontal="center" vertical="center"/>
      <protection locked="0"/>
    </xf>
    <xf numFmtId="0" fontId="0" fillId="0" borderId="0" xfId="0" applyAlignment="1">
      <alignment horizontal="center" vertical="center"/>
    </xf>
    <xf numFmtId="0" fontId="0" fillId="0" borderId="2" xfId="0" applyBorder="1" applyAlignment="1" applyProtection="1">
      <alignment horizontal="center" vertical="center" wrapText="1"/>
      <protection hidden="1"/>
    </xf>
    <xf numFmtId="165" fontId="0" fillId="0" borderId="6" xfId="0" applyNumberFormat="1" applyFont="1" applyBorder="1" applyAlignment="1" applyProtection="1">
      <alignment horizontal="center" vertical="center"/>
      <protection locked="0"/>
    </xf>
    <xf numFmtId="165" fontId="0" fillId="0" borderId="7" xfId="0" applyNumberFormat="1" applyFont="1" applyBorder="1" applyAlignment="1" applyProtection="1">
      <alignment horizontal="center" vertical="center"/>
      <protection locked="0"/>
    </xf>
    <xf numFmtId="171" fontId="0" fillId="0" borderId="3" xfId="0" applyNumberFormat="1" applyFont="1" applyBorder="1" applyAlignment="1" applyProtection="1">
      <alignment horizontal="center" vertical="center"/>
      <protection locked="0"/>
    </xf>
    <xf numFmtId="171" fontId="0" fillId="0" borderId="4" xfId="0" applyNumberFormat="1" applyFont="1" applyBorder="1" applyAlignment="1" applyProtection="1">
      <alignment horizontal="center" vertical="center"/>
      <protection locked="0"/>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0" xfId="0" applyFont="1" applyAlignment="1" applyProtection="1">
      <alignment horizontal="center" vertical="center" wrapText="1"/>
      <protection hidden="1"/>
    </xf>
    <xf numFmtId="169" fontId="0" fillId="3" borderId="2" xfId="0" applyNumberFormat="1" applyFill="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0" fillId="0" borderId="2" xfId="0" applyFont="1" applyBorder="1" applyAlignment="1" applyProtection="1">
      <alignment horizontal="center" vertical="center"/>
      <protection hidden="1"/>
    </xf>
    <xf numFmtId="0" fontId="1" fillId="0" borderId="0" xfId="0" applyFont="1" applyAlignment="1" applyProtection="1">
      <alignment horizontal="left" vertical="center" wrapText="1"/>
      <protection hidden="1"/>
    </xf>
    <xf numFmtId="0" fontId="0" fillId="0" borderId="0" xfId="0" applyFill="1" applyAlignment="1" applyProtection="1">
      <alignment horizontal="left" vertical="center" wrapText="1"/>
      <protection hidden="1"/>
    </xf>
    <xf numFmtId="0" fontId="23" fillId="0" borderId="0" xfId="0" applyFont="1" applyFill="1" applyAlignment="1" applyProtection="1">
      <alignment horizontal="left" vertical="center"/>
      <protection hidden="1"/>
    </xf>
    <xf numFmtId="0" fontId="23" fillId="0" borderId="2" xfId="0" applyFont="1" applyBorder="1" applyAlignment="1" applyProtection="1">
      <alignment horizontal="center" vertical="center"/>
      <protection hidden="1"/>
    </xf>
    <xf numFmtId="0" fontId="0" fillId="0" borderId="11"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15" xfId="0" applyBorder="1" applyAlignment="1" applyProtection="1">
      <alignment horizontal="center" vertical="center" wrapText="1"/>
      <protection hidden="1"/>
    </xf>
    <xf numFmtId="0" fontId="1" fillId="0" borderId="2" xfId="0" applyFont="1" applyBorder="1" applyAlignment="1">
      <alignment horizontal="center" vertical="center" wrapText="1"/>
    </xf>
    <xf numFmtId="0" fontId="13" fillId="0" borderId="2" xfId="0" applyFont="1" applyBorder="1" applyAlignment="1">
      <alignment horizontal="center" vertical="center"/>
    </xf>
    <xf numFmtId="0" fontId="0" fillId="0" borderId="1" xfId="0" applyBorder="1" applyAlignment="1">
      <alignment horizontal="center" vertical="center"/>
    </xf>
    <xf numFmtId="0" fontId="0" fillId="0" borderId="15" xfId="0" applyBorder="1" applyAlignment="1">
      <alignment horizontal="center" vertical="center"/>
    </xf>
    <xf numFmtId="0" fontId="0" fillId="3" borderId="2" xfId="0" applyFill="1" applyBorder="1" applyAlignment="1">
      <alignment horizontal="center"/>
    </xf>
    <xf numFmtId="0" fontId="0" fillId="0" borderId="9" xfId="0" applyBorder="1" applyAlignment="1">
      <alignment horizontal="center" vertical="center"/>
    </xf>
    <xf numFmtId="0" fontId="0" fillId="0" borderId="45" xfId="0" applyBorder="1" applyAlignment="1">
      <alignment horizontal="center" vertical="center"/>
    </xf>
    <xf numFmtId="0" fontId="0" fillId="0" borderId="10" xfId="0" applyBorder="1" applyAlignment="1">
      <alignment horizontal="center" vertical="center"/>
    </xf>
    <xf numFmtId="0" fontId="0" fillId="0" borderId="14" xfId="0" applyBorder="1" applyAlignment="1">
      <alignment horizontal="center"/>
    </xf>
    <xf numFmtId="0" fontId="6" fillId="0" borderId="2" xfId="0" applyFont="1" applyBorder="1" applyAlignment="1" applyProtection="1">
      <alignment horizontal="center"/>
      <protection hidden="1"/>
    </xf>
    <xf numFmtId="0" fontId="0" fillId="0" borderId="0" xfId="0" applyAlignment="1" applyProtection="1">
      <alignment horizontal="center" vertical="center"/>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wrapText="1"/>
      <protection hidden="1"/>
    </xf>
    <xf numFmtId="169" fontId="0" fillId="0" borderId="9" xfId="0" applyNumberFormat="1" applyFill="1" applyBorder="1" applyAlignment="1" applyProtection="1">
      <alignment horizontal="center"/>
      <protection hidden="1"/>
    </xf>
    <xf numFmtId="169" fontId="0" fillId="0" borderId="10" xfId="0" applyNumberFormat="1" applyFill="1" applyBorder="1" applyAlignment="1" applyProtection="1">
      <alignment horizontal="center"/>
      <protection hidden="1"/>
    </xf>
    <xf numFmtId="164" fontId="0" fillId="0" borderId="2" xfId="0" applyNumberFormat="1" applyFont="1" applyBorder="1" applyAlignment="1" applyProtection="1">
      <alignment horizontal="center" vertical="center"/>
      <protection hidden="1"/>
    </xf>
    <xf numFmtId="165" fontId="0" fillId="0" borderId="2" xfId="0" applyNumberFormat="1" applyFont="1" applyBorder="1" applyAlignment="1" applyProtection="1">
      <alignment horizontal="center" vertical="center"/>
      <protection hidden="1"/>
    </xf>
    <xf numFmtId="175" fontId="0" fillId="0" borderId="9" xfId="0" applyNumberFormat="1" applyFont="1" applyBorder="1" applyAlignment="1" applyProtection="1">
      <alignment horizontal="center" vertical="center"/>
      <protection hidden="1"/>
    </xf>
    <xf numFmtId="175" fontId="0" fillId="0" borderId="10" xfId="0" applyNumberFormat="1" applyFont="1" applyBorder="1" applyAlignment="1" applyProtection="1">
      <alignment horizontal="center" vertical="center"/>
      <protection hidden="1"/>
    </xf>
    <xf numFmtId="165" fontId="13" fillId="0" borderId="0" xfId="0" applyNumberFormat="1" applyFont="1" applyBorder="1" applyAlignment="1" applyProtection="1">
      <alignment horizontal="left" vertical="center" wrapText="1"/>
      <protection hidden="1"/>
    </xf>
    <xf numFmtId="166" fontId="0" fillId="0" borderId="2" xfId="0" applyNumberFormat="1" applyFont="1" applyBorder="1" applyAlignment="1" applyProtection="1">
      <alignment horizontal="center" vertical="center"/>
      <protection hidden="1"/>
    </xf>
    <xf numFmtId="174" fontId="0" fillId="0" borderId="2" xfId="0" applyNumberFormat="1" applyFont="1" applyBorder="1" applyAlignment="1" applyProtection="1">
      <alignment horizontal="center" vertical="center"/>
      <protection hidden="1"/>
    </xf>
    <xf numFmtId="164" fontId="0" fillId="0" borderId="9" xfId="0" applyNumberFormat="1" applyFont="1" applyBorder="1" applyAlignment="1" applyProtection="1">
      <alignment horizontal="center" vertical="center"/>
      <protection hidden="1"/>
    </xf>
    <xf numFmtId="164" fontId="0" fillId="0" borderId="10" xfId="0" applyNumberFormat="1" applyFont="1" applyBorder="1" applyAlignment="1" applyProtection="1">
      <alignment horizontal="center" vertical="center"/>
      <protection hidden="1"/>
    </xf>
    <xf numFmtId="2" fontId="0" fillId="0" borderId="9" xfId="0" applyNumberFormat="1" applyBorder="1" applyAlignment="1" applyProtection="1">
      <alignment horizontal="center" vertical="center"/>
      <protection hidden="1"/>
    </xf>
    <xf numFmtId="2" fontId="0" fillId="0" borderId="10" xfId="0" applyNumberFormat="1" applyBorder="1" applyAlignment="1" applyProtection="1">
      <alignment horizontal="center" vertical="center"/>
      <protection hidden="1"/>
    </xf>
    <xf numFmtId="168" fontId="0" fillId="0" borderId="9" xfId="0" applyNumberFormat="1" applyBorder="1" applyAlignment="1" applyProtection="1">
      <alignment horizontal="center" vertical="center"/>
      <protection hidden="1"/>
    </xf>
    <xf numFmtId="168" fontId="0" fillId="0" borderId="10" xfId="0" applyNumberForma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74" fontId="0" fillId="0" borderId="9" xfId="0" applyNumberFormat="1" applyFont="1" applyBorder="1" applyAlignment="1" applyProtection="1">
      <alignment horizontal="center" vertical="center"/>
      <protection hidden="1"/>
    </xf>
    <xf numFmtId="174" fontId="0" fillId="0" borderId="10" xfId="0" applyNumberFormat="1" applyFont="1" applyBorder="1" applyAlignment="1" applyProtection="1">
      <alignment horizontal="center" vertical="center"/>
      <protection hidden="1"/>
    </xf>
    <xf numFmtId="168" fontId="0" fillId="0" borderId="1" xfId="0" applyNumberForma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6" borderId="11" xfId="0" applyFill="1" applyBorder="1" applyAlignment="1" applyProtection="1">
      <alignment horizontal="center" vertical="center"/>
      <protection hidden="1"/>
    </xf>
    <xf numFmtId="0" fontId="0" fillId="6" borderId="12" xfId="0" applyFill="1" applyBorder="1" applyAlignment="1" applyProtection="1">
      <alignment horizontal="center" vertical="center"/>
      <protection hidden="1"/>
    </xf>
    <xf numFmtId="0" fontId="0" fillId="6" borderId="13" xfId="0" applyFill="1" applyBorder="1" applyAlignment="1" applyProtection="1">
      <alignment horizontal="center" vertical="center"/>
      <protection hidden="1"/>
    </xf>
    <xf numFmtId="0" fontId="0" fillId="6" borderId="8" xfId="0" applyFill="1" applyBorder="1" applyAlignment="1" applyProtection="1">
      <alignment horizontal="center" vertical="center"/>
      <protection hidden="1"/>
    </xf>
    <xf numFmtId="0" fontId="0" fillId="6" borderId="0" xfId="0" applyFill="1" applyBorder="1" applyAlignment="1" applyProtection="1">
      <alignment horizontal="center" vertical="center"/>
      <protection hidden="1"/>
    </xf>
    <xf numFmtId="0" fontId="0" fillId="6" borderId="1" xfId="0" applyFill="1" applyBorder="1" applyAlignment="1" applyProtection="1">
      <alignment horizontal="center" vertical="center"/>
      <protection hidden="1"/>
    </xf>
    <xf numFmtId="0" fontId="0" fillId="6" borderId="5" xfId="0" applyFill="1" applyBorder="1" applyAlignment="1" applyProtection="1">
      <alignment horizontal="center" vertical="center"/>
      <protection hidden="1"/>
    </xf>
    <xf numFmtId="0" fontId="0" fillId="6" borderId="14" xfId="0" applyFill="1" applyBorder="1" applyAlignment="1" applyProtection="1">
      <alignment horizontal="center" vertical="center"/>
      <protection hidden="1"/>
    </xf>
    <xf numFmtId="0" fontId="0" fillId="6" borderId="15" xfId="0" applyFill="1" applyBorder="1" applyAlignment="1" applyProtection="1">
      <alignment horizontal="center" vertical="center"/>
      <protection hidden="1"/>
    </xf>
    <xf numFmtId="169" fontId="21" fillId="7" borderId="11" xfId="0" applyNumberFormat="1" applyFont="1" applyFill="1" applyBorder="1" applyAlignment="1" applyProtection="1">
      <alignment horizontal="center" vertical="center"/>
      <protection hidden="1"/>
    </xf>
    <xf numFmtId="0" fontId="21" fillId="7" borderId="12" xfId="0" applyFont="1" applyFill="1" applyBorder="1" applyAlignment="1" applyProtection="1">
      <alignment horizontal="center" vertical="center"/>
      <protection hidden="1"/>
    </xf>
    <xf numFmtId="0" fontId="21" fillId="7" borderId="13" xfId="0" applyFont="1" applyFill="1" applyBorder="1" applyAlignment="1" applyProtection="1">
      <alignment horizontal="center" vertical="center"/>
      <protection hidden="1"/>
    </xf>
    <xf numFmtId="0" fontId="21" fillId="7" borderId="5" xfId="0" applyFont="1" applyFill="1" applyBorder="1" applyAlignment="1" applyProtection="1">
      <alignment horizontal="center" vertical="center"/>
      <protection hidden="1"/>
    </xf>
    <xf numFmtId="0" fontId="21" fillId="7" borderId="14" xfId="0" applyFont="1" applyFill="1" applyBorder="1" applyAlignment="1" applyProtection="1">
      <alignment horizontal="center" vertical="center"/>
      <protection hidden="1"/>
    </xf>
    <xf numFmtId="0" fontId="21" fillId="7" borderId="15" xfId="0" applyFont="1" applyFill="1" applyBorder="1" applyAlignment="1" applyProtection="1">
      <alignment horizontal="center" vertical="center"/>
      <protection hidden="1"/>
    </xf>
    <xf numFmtId="1" fontId="0" fillId="0" borderId="9" xfId="0" applyNumberFormat="1" applyFill="1" applyBorder="1" applyAlignment="1" applyProtection="1">
      <alignment horizontal="center"/>
      <protection hidden="1"/>
    </xf>
    <xf numFmtId="1" fontId="0" fillId="0" borderId="10" xfId="0" applyNumberFormat="1" applyFill="1" applyBorder="1" applyAlignment="1" applyProtection="1">
      <alignment horizontal="center"/>
      <protection hidden="1"/>
    </xf>
    <xf numFmtId="0" fontId="0" fillId="0" borderId="0" xfId="0" applyAlignment="1" applyProtection="1">
      <alignment horizontal="left" wrapText="1"/>
      <protection hidden="1"/>
    </xf>
    <xf numFmtId="0" fontId="23" fillId="0" borderId="0" xfId="0" applyFont="1" applyAlignment="1" applyProtection="1">
      <alignment horizontal="center"/>
      <protection hidden="1"/>
    </xf>
    <xf numFmtId="0" fontId="6" fillId="0" borderId="0" xfId="0" applyFont="1" applyBorder="1" applyAlignment="1" applyProtection="1">
      <alignment horizontal="left"/>
      <protection hidden="1"/>
    </xf>
    <xf numFmtId="0" fontId="37" fillId="0" borderId="2" xfId="0" applyFont="1" applyBorder="1" applyAlignment="1" applyProtection="1">
      <alignment horizontal="center" vertical="center" wrapText="1"/>
      <protection hidden="1"/>
    </xf>
    <xf numFmtId="169" fontId="0" fillId="0" borderId="2" xfId="0" applyNumberFormat="1" applyBorder="1" applyAlignment="1" applyProtection="1">
      <alignment horizontal="center"/>
      <protection hidden="1"/>
    </xf>
    <xf numFmtId="168" fontId="0" fillId="0" borderId="8" xfId="0" applyNumberFormat="1" applyBorder="1" applyAlignment="1" applyProtection="1">
      <alignment horizontal="center" vertical="center"/>
      <protection hidden="1"/>
    </xf>
    <xf numFmtId="0" fontId="6" fillId="0" borderId="0" xfId="0" applyFont="1" applyAlignment="1" applyProtection="1">
      <alignment horizontal="right"/>
      <protection hidden="1"/>
    </xf>
    <xf numFmtId="0" fontId="0" fillId="0" borderId="8" xfId="0" applyBorder="1" applyAlignment="1" applyProtection="1">
      <alignment horizontal="center"/>
      <protection hidden="1"/>
    </xf>
    <xf numFmtId="0" fontId="0" fillId="0" borderId="0" xfId="0" applyBorder="1" applyAlignment="1" applyProtection="1">
      <alignment horizontal="center"/>
      <protection hidden="1"/>
    </xf>
    <xf numFmtId="0" fontId="0" fillId="0" borderId="1" xfId="0" applyBorder="1" applyAlignment="1" applyProtection="1">
      <protection hidden="1"/>
    </xf>
    <xf numFmtId="167" fontId="0" fillId="0" borderId="2" xfId="0" applyNumberFormat="1" applyFont="1" applyFill="1" applyBorder="1" applyAlignment="1" applyProtection="1">
      <alignment horizontal="center" vertical="center"/>
      <protection hidden="1"/>
    </xf>
    <xf numFmtId="0" fontId="0" fillId="0" borderId="12" xfId="0" applyBorder="1" applyAlignment="1" applyProtection="1">
      <alignment horizontal="center"/>
      <protection hidden="1"/>
    </xf>
    <xf numFmtId="1" fontId="0" fillId="0" borderId="2" xfId="0" applyNumberFormat="1" applyFont="1" applyBorder="1" applyAlignment="1" applyProtection="1">
      <alignment horizontal="center" vertical="center"/>
      <protection hidden="1"/>
    </xf>
    <xf numFmtId="167" fontId="0" fillId="0" borderId="2" xfId="0" applyNumberFormat="1" applyFont="1" applyBorder="1" applyAlignment="1" applyProtection="1">
      <alignment horizontal="center" vertical="center"/>
      <protection hidden="1"/>
    </xf>
    <xf numFmtId="165" fontId="0" fillId="0" borderId="9" xfId="0" applyNumberFormat="1" applyFont="1" applyBorder="1" applyAlignment="1" applyProtection="1">
      <alignment horizontal="center" vertical="center"/>
      <protection hidden="1"/>
    </xf>
    <xf numFmtId="165" fontId="0" fillId="0" borderId="10" xfId="0" applyNumberFormat="1" applyFont="1" applyBorder="1" applyAlignment="1" applyProtection="1">
      <alignment horizontal="center" vertical="center"/>
      <protection hidden="1"/>
    </xf>
    <xf numFmtId="168" fontId="0" fillId="0" borderId="2" xfId="0" applyNumberFormat="1" applyBorder="1" applyAlignment="1" applyProtection="1">
      <alignment horizontal="center" vertical="center"/>
      <protection hidden="1"/>
    </xf>
    <xf numFmtId="169" fontId="0" fillId="0" borderId="2" xfId="0" applyNumberFormat="1" applyBorder="1" applyAlignment="1" applyProtection="1">
      <alignment horizontal="center"/>
      <protection locked="0"/>
    </xf>
    <xf numFmtId="0" fontId="0" fillId="8" borderId="11" xfId="0" applyFill="1" applyBorder="1" applyAlignment="1" applyProtection="1">
      <alignment horizontal="center" vertical="center"/>
      <protection hidden="1"/>
    </xf>
    <xf numFmtId="0" fontId="0" fillId="8" borderId="12" xfId="0" applyFill="1" applyBorder="1" applyAlignment="1" applyProtection="1">
      <alignment horizontal="center" vertical="center"/>
      <protection hidden="1"/>
    </xf>
    <xf numFmtId="0" fontId="0" fillId="8" borderId="13" xfId="0" applyFill="1" applyBorder="1" applyAlignment="1" applyProtection="1">
      <alignment horizontal="center" vertical="center"/>
      <protection hidden="1"/>
    </xf>
    <xf numFmtId="0" fontId="0" fillId="8" borderId="5" xfId="0" applyFill="1" applyBorder="1" applyAlignment="1" applyProtection="1">
      <alignment horizontal="center" vertical="center"/>
      <protection hidden="1"/>
    </xf>
    <xf numFmtId="0" fontId="0" fillId="8" borderId="14" xfId="0" applyFill="1" applyBorder="1" applyAlignment="1" applyProtection="1">
      <alignment horizontal="center" vertical="center"/>
      <protection hidden="1"/>
    </xf>
    <xf numFmtId="0" fontId="0" fillId="8" borderId="15" xfId="0" applyFill="1" applyBorder="1" applyAlignment="1" applyProtection="1">
      <alignment horizontal="center" vertical="center"/>
      <protection hidden="1"/>
    </xf>
    <xf numFmtId="2" fontId="0" fillId="0" borderId="2" xfId="0" applyNumberFormat="1" applyBorder="1" applyAlignment="1" applyProtection="1">
      <alignment horizontal="center" vertical="center"/>
      <protection hidden="1"/>
    </xf>
    <xf numFmtId="176" fontId="0" fillId="0" borderId="2" xfId="0" applyNumberFormat="1" applyBorder="1" applyAlignment="1" applyProtection="1">
      <alignment horizontal="center" vertical="center"/>
      <protection hidden="1"/>
    </xf>
    <xf numFmtId="0" fontId="23" fillId="0" borderId="8" xfId="0" applyFont="1" applyBorder="1" applyAlignment="1" applyProtection="1">
      <alignment horizontal="center" vertical="top"/>
      <protection hidden="1"/>
    </xf>
    <xf numFmtId="0" fontId="23" fillId="0" borderId="0" xfId="0" applyFont="1" applyBorder="1" applyAlignment="1" applyProtection="1">
      <alignment horizontal="center" vertical="top"/>
      <protection hidden="1"/>
    </xf>
    <xf numFmtId="179" fontId="0" fillId="0" borderId="9" xfId="0" applyNumberFormat="1" applyFill="1" applyBorder="1" applyAlignment="1" applyProtection="1">
      <alignment horizontal="center"/>
      <protection locked="0"/>
    </xf>
    <xf numFmtId="179" fontId="0" fillId="0" borderId="10" xfId="0" applyNumberFormat="1" applyFill="1" applyBorder="1" applyAlignment="1" applyProtection="1">
      <alignment horizontal="center"/>
      <protection locked="0"/>
    </xf>
    <xf numFmtId="1" fontId="0" fillId="0" borderId="9" xfId="0" applyNumberFormat="1" applyFont="1" applyFill="1" applyBorder="1" applyAlignment="1" applyProtection="1">
      <alignment horizontal="center" vertical="center"/>
      <protection hidden="1"/>
    </xf>
    <xf numFmtId="1" fontId="0" fillId="0" borderId="10" xfId="0" applyNumberFormat="1" applyFont="1" applyFill="1" applyBorder="1" applyAlignment="1" applyProtection="1">
      <alignment horizontal="center" vertical="center"/>
      <protection hidden="1"/>
    </xf>
    <xf numFmtId="0" fontId="1" fillId="0" borderId="2" xfId="0" applyFont="1" applyBorder="1" applyAlignment="1" applyProtection="1">
      <alignment horizontal="center" vertical="center" wrapText="1"/>
      <protection hidden="1"/>
    </xf>
    <xf numFmtId="0" fontId="1" fillId="0" borderId="0" xfId="0" applyFont="1" applyBorder="1" applyAlignment="1" applyProtection="1">
      <alignment horizontal="left" vertical="center" wrapText="1"/>
      <protection hidden="1"/>
    </xf>
    <xf numFmtId="185" fontId="0" fillId="0" borderId="2" xfId="0" applyNumberFormat="1" applyFill="1" applyBorder="1" applyAlignment="1" applyProtection="1">
      <alignment horizontal="center" vertical="center"/>
      <protection hidden="1"/>
    </xf>
    <xf numFmtId="0" fontId="0" fillId="0" borderId="0" xfId="0" applyFill="1" applyAlignment="1" applyProtection="1">
      <alignment horizontal="left" vertical="top" wrapText="1"/>
      <protection hidden="1"/>
    </xf>
    <xf numFmtId="0" fontId="6" fillId="0" borderId="0" xfId="0" applyFont="1" applyAlignment="1" applyProtection="1">
      <alignment horizontal="left" wrapText="1"/>
      <protection hidden="1"/>
    </xf>
    <xf numFmtId="0" fontId="1" fillId="0" borderId="0" xfId="0" applyFont="1" applyBorder="1" applyAlignment="1" applyProtection="1">
      <alignment horizontal="left" vertical="center"/>
      <protection hidden="1"/>
    </xf>
    <xf numFmtId="0" fontId="1" fillId="0" borderId="1" xfId="0" applyFont="1" applyBorder="1" applyAlignment="1" applyProtection="1">
      <alignment horizontal="left" vertical="center"/>
      <protection hidden="1"/>
    </xf>
    <xf numFmtId="190" fontId="106" fillId="0" borderId="2" xfId="0" applyNumberFormat="1" applyFont="1" applyFill="1" applyBorder="1" applyAlignment="1" applyProtection="1">
      <alignment horizontal="center" vertical="center" wrapText="1"/>
      <protection hidden="1"/>
    </xf>
    <xf numFmtId="169" fontId="0" fillId="0" borderId="2" xfId="0" applyNumberFormat="1" applyFill="1" applyBorder="1" applyAlignment="1" applyProtection="1">
      <alignment horizontal="center" vertical="center"/>
      <protection hidden="1"/>
    </xf>
    <xf numFmtId="0" fontId="25" fillId="0" borderId="2" xfId="0" applyFont="1" applyBorder="1" applyAlignment="1" applyProtection="1">
      <alignment horizontal="center" vertical="center" wrapText="1"/>
      <protection hidden="1"/>
    </xf>
    <xf numFmtId="0" fontId="0" fillId="0" borderId="45" xfId="0" applyBorder="1" applyAlignment="1" applyProtection="1">
      <alignment horizontal="center" vertical="center"/>
      <protection hidden="1"/>
    </xf>
    <xf numFmtId="0" fontId="81" fillId="0" borderId="14" xfId="0" applyFont="1" applyBorder="1" applyProtection="1">
      <protection hidden="1"/>
    </xf>
    <xf numFmtId="0" fontId="81" fillId="0" borderId="45" xfId="0" applyFont="1" applyBorder="1" applyProtection="1">
      <protection hidden="1"/>
    </xf>
    <xf numFmtId="0" fontId="0" fillId="0" borderId="2" xfId="0" applyFill="1" applyBorder="1" applyAlignment="1" applyProtection="1">
      <alignment horizontal="center" vertical="center" wrapText="1"/>
      <protection hidden="1"/>
    </xf>
    <xf numFmtId="1" fontId="1" fillId="0" borderId="9" xfId="0" applyNumberFormat="1" applyFont="1" applyFill="1" applyBorder="1" applyAlignment="1" applyProtection="1">
      <alignment horizontal="center" vertical="center"/>
      <protection hidden="1"/>
    </xf>
    <xf numFmtId="1" fontId="1" fillId="0" borderId="10" xfId="0" applyNumberFormat="1" applyFont="1" applyFill="1" applyBorder="1" applyAlignment="1" applyProtection="1">
      <alignment horizontal="center" vertical="center"/>
      <protection hidden="1"/>
    </xf>
    <xf numFmtId="0" fontId="101" fillId="0" borderId="0" xfId="0" applyFont="1" applyBorder="1" applyAlignment="1" applyProtection="1">
      <alignment horizontal="left"/>
      <protection hidden="1"/>
    </xf>
    <xf numFmtId="0" fontId="100" fillId="0" borderId="0" xfId="0" applyFont="1" applyBorder="1" applyAlignment="1" applyProtection="1">
      <alignment horizontal="center"/>
      <protection hidden="1"/>
    </xf>
    <xf numFmtId="0" fontId="81" fillId="0" borderId="0" xfId="0" applyFont="1" applyProtection="1">
      <protection hidden="1"/>
    </xf>
    <xf numFmtId="0" fontId="100" fillId="0" borderId="0" xfId="0" applyFont="1" applyAlignment="1" applyProtection="1">
      <alignment horizontal="center"/>
      <protection hidden="1"/>
    </xf>
    <xf numFmtId="0" fontId="101" fillId="0" borderId="14" xfId="0" applyFont="1" applyBorder="1" applyAlignment="1" applyProtection="1">
      <alignment horizontal="left"/>
      <protection hidden="1"/>
    </xf>
    <xf numFmtId="0" fontId="1" fillId="0" borderId="2" xfId="0" applyFont="1" applyFill="1" applyBorder="1" applyAlignment="1" applyProtection="1">
      <alignment horizontal="center" vertical="center"/>
      <protection hidden="1"/>
    </xf>
    <xf numFmtId="0" fontId="77" fillId="0" borderId="2" xfId="0" applyFont="1" applyBorder="1" applyAlignment="1" applyProtection="1">
      <alignment horizontal="center" vertical="center" wrapText="1"/>
      <protection hidden="1"/>
    </xf>
    <xf numFmtId="0" fontId="81" fillId="0" borderId="11" xfId="0" applyFont="1" applyFill="1" applyBorder="1" applyAlignment="1" applyProtection="1">
      <alignment horizontal="center" vertical="center"/>
      <protection hidden="1"/>
    </xf>
    <xf numFmtId="0" fontId="81" fillId="0" borderId="12" xfId="0" applyFont="1" applyFill="1" applyBorder="1" applyAlignment="1" applyProtection="1">
      <alignment horizontal="center" vertical="center"/>
      <protection hidden="1"/>
    </xf>
    <xf numFmtId="0" fontId="65" fillId="0" borderId="45" xfId="0" applyFont="1" applyFill="1" applyBorder="1" applyAlignment="1" applyProtection="1">
      <alignment horizontal="center" vertical="center"/>
      <protection hidden="1"/>
    </xf>
    <xf numFmtId="0" fontId="1" fillId="0" borderId="5" xfId="0" applyFont="1" applyFill="1" applyBorder="1" applyAlignment="1" applyProtection="1">
      <alignment horizontal="center"/>
      <protection hidden="1"/>
    </xf>
    <xf numFmtId="0" fontId="1" fillId="0" borderId="15" xfId="0" applyFont="1" applyFill="1" applyBorder="1" applyAlignment="1" applyProtection="1">
      <alignment horizontal="center"/>
      <protection hidden="1"/>
    </xf>
    <xf numFmtId="0" fontId="0" fillId="0" borderId="11" xfId="0" applyFill="1" applyBorder="1" applyAlignment="1" applyProtection="1">
      <alignment horizontal="center" vertical="center" wrapText="1"/>
      <protection hidden="1"/>
    </xf>
    <xf numFmtId="0" fontId="0" fillId="0" borderId="13" xfId="0" applyFill="1" applyBorder="1" applyAlignment="1" applyProtection="1">
      <alignment horizontal="center" vertical="center" wrapText="1"/>
      <protection hidden="1"/>
    </xf>
    <xf numFmtId="0" fontId="100" fillId="0" borderId="14" xfId="0" applyFont="1" applyBorder="1" applyAlignment="1" applyProtection="1">
      <alignment horizontal="center"/>
      <protection hidden="1"/>
    </xf>
    <xf numFmtId="0" fontId="1" fillId="0" borderId="2" xfId="0" applyFont="1" applyBorder="1" applyAlignment="1" applyProtection="1">
      <alignment horizontal="left"/>
      <protection hidden="1"/>
    </xf>
    <xf numFmtId="0" fontId="13" fillId="0" borderId="9" xfId="0" applyFont="1" applyBorder="1" applyAlignment="1" applyProtection="1">
      <alignment horizontal="left"/>
      <protection hidden="1"/>
    </xf>
    <xf numFmtId="0" fontId="13" fillId="0" borderId="45" xfId="0" applyFont="1" applyBorder="1" applyAlignment="1" applyProtection="1">
      <alignment horizontal="left"/>
      <protection hidden="1"/>
    </xf>
    <xf numFmtId="0" fontId="13" fillId="0" borderId="10" xfId="0" applyFont="1" applyBorder="1" applyAlignment="1" applyProtection="1">
      <alignment horizontal="left"/>
      <protection hidden="1"/>
    </xf>
    <xf numFmtId="0" fontId="100" fillId="0" borderId="9" xfId="0" applyFont="1" applyBorder="1" applyAlignment="1" applyProtection="1">
      <alignment horizontal="center"/>
      <protection hidden="1"/>
    </xf>
    <xf numFmtId="0" fontId="100" fillId="0" borderId="45" xfId="0" applyFont="1" applyBorder="1" applyAlignment="1" applyProtection="1">
      <alignment horizontal="center"/>
      <protection hidden="1"/>
    </xf>
    <xf numFmtId="0" fontId="100" fillId="0" borderId="10" xfId="0" applyFont="1" applyBorder="1" applyAlignment="1" applyProtection="1">
      <alignment horizontal="center"/>
      <protection hidden="1"/>
    </xf>
    <xf numFmtId="0" fontId="102" fillId="0" borderId="9" xfId="0" applyFont="1" applyBorder="1" applyAlignment="1" applyProtection="1">
      <alignment horizontal="center"/>
      <protection hidden="1"/>
    </xf>
    <xf numFmtId="0" fontId="102" fillId="0" borderId="45" xfId="0" applyFont="1" applyBorder="1" applyAlignment="1" applyProtection="1">
      <alignment horizontal="center"/>
      <protection hidden="1"/>
    </xf>
    <xf numFmtId="0" fontId="102" fillId="0" borderId="10" xfId="0" applyFont="1" applyBorder="1" applyAlignment="1" applyProtection="1">
      <alignment horizontal="center"/>
      <protection hidden="1"/>
    </xf>
    <xf numFmtId="0" fontId="103" fillId="0" borderId="0" xfId="0" applyFont="1" applyBorder="1" applyAlignment="1" applyProtection="1">
      <alignment horizontal="center"/>
      <protection hidden="1"/>
    </xf>
    <xf numFmtId="0" fontId="1" fillId="0" borderId="14" xfId="0" applyFont="1" applyBorder="1" applyAlignment="1" applyProtection="1">
      <alignment horizontal="left"/>
      <protection hidden="1"/>
    </xf>
    <xf numFmtId="0" fontId="101" fillId="0" borderId="2" xfId="0" applyFont="1" applyBorder="1" applyAlignment="1" applyProtection="1">
      <alignment horizontal="center"/>
      <protection hidden="1"/>
    </xf>
    <xf numFmtId="0" fontId="101" fillId="0" borderId="11" xfId="0" applyFont="1" applyBorder="1" applyAlignment="1" applyProtection="1">
      <alignment horizontal="center"/>
      <protection hidden="1"/>
    </xf>
    <xf numFmtId="0" fontId="101" fillId="0" borderId="12" xfId="0" applyFont="1" applyBorder="1" applyAlignment="1" applyProtection="1">
      <alignment horizontal="center"/>
      <protection hidden="1"/>
    </xf>
    <xf numFmtId="0" fontId="101" fillId="0" borderId="13" xfId="0" applyFont="1" applyBorder="1" applyAlignment="1" applyProtection="1">
      <alignment horizontal="center"/>
      <protection hidden="1"/>
    </xf>
    <xf numFmtId="0" fontId="101" fillId="0" borderId="8" xfId="0" applyFont="1" applyBorder="1" applyAlignment="1" applyProtection="1">
      <alignment horizontal="center"/>
      <protection hidden="1"/>
    </xf>
    <xf numFmtId="0" fontId="101" fillId="0" borderId="0" xfId="0" applyFont="1" applyBorder="1" applyAlignment="1" applyProtection="1">
      <alignment horizontal="center"/>
      <protection hidden="1"/>
    </xf>
    <xf numFmtId="0" fontId="101" fillId="0" borderId="1" xfId="0" applyFont="1" applyBorder="1" applyAlignment="1" applyProtection="1">
      <alignment horizontal="center"/>
      <protection hidden="1"/>
    </xf>
    <xf numFmtId="0" fontId="101" fillId="0" borderId="5" xfId="0" applyFont="1" applyBorder="1" applyAlignment="1" applyProtection="1">
      <alignment horizontal="center"/>
      <protection hidden="1"/>
    </xf>
    <xf numFmtId="0" fontId="101" fillId="0" borderId="14" xfId="0" applyFont="1" applyBorder="1" applyAlignment="1" applyProtection="1">
      <alignment horizontal="center"/>
      <protection hidden="1"/>
    </xf>
    <xf numFmtId="0" fontId="101" fillId="0" borderId="15" xfId="0" applyFont="1" applyBorder="1" applyAlignment="1" applyProtection="1">
      <alignment horizontal="center"/>
      <protection hidden="1"/>
    </xf>
    <xf numFmtId="0" fontId="100" fillId="0" borderId="2" xfId="0" applyFont="1" applyBorder="1" applyAlignment="1" applyProtection="1">
      <alignment horizontal="center"/>
      <protection hidden="1"/>
    </xf>
    <xf numFmtId="0" fontId="68" fillId="0" borderId="2" xfId="0" applyFont="1" applyBorder="1" applyAlignment="1" applyProtection="1">
      <alignment horizontal="center"/>
      <protection hidden="1"/>
    </xf>
    <xf numFmtId="1" fontId="112" fillId="0" borderId="0" xfId="0" applyNumberFormat="1" applyFont="1" applyBorder="1" applyAlignment="1" applyProtection="1">
      <alignment horizontal="left" vertical="center"/>
      <protection hidden="1"/>
    </xf>
    <xf numFmtId="2" fontId="105" fillId="0" borderId="2" xfId="0" applyNumberFormat="1" applyFont="1" applyBorder="1" applyAlignment="1" applyProtection="1">
      <alignment horizontal="center" vertical="top"/>
      <protection hidden="1"/>
    </xf>
    <xf numFmtId="0" fontId="0" fillId="0" borderId="0" xfId="0" applyFill="1" applyAlignment="1" applyProtection="1">
      <alignment vertical="top" wrapText="1"/>
      <protection hidden="1"/>
    </xf>
  </cellXfs>
  <cellStyles count="5">
    <cellStyle name="Collegamento ipertestuale" xfId="1" builtinId="8"/>
    <cellStyle name="Normale" xfId="0" builtinId="0"/>
    <cellStyle name="Normale 3" xfId="3"/>
    <cellStyle name="Normale 5" xfId="4"/>
    <cellStyle name="Normale_Verifica solaio legno - cls" xfId="2"/>
  </cellStyles>
  <dxfs count="59">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1"/>
      </font>
      <fill>
        <patternFill>
          <bgColor theme="9" tint="0.59996337778862885"/>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1"/>
      </font>
      <fill>
        <patternFill>
          <bgColor theme="9" tint="0.59996337778862885"/>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0"/>
      </font>
    </dxf>
    <dxf>
      <font>
        <color theme="0"/>
      </font>
    </dxf>
    <dxf>
      <font>
        <color rgb="FF006100"/>
      </font>
      <fill>
        <patternFill>
          <bgColor rgb="FFC6EFCE"/>
        </patternFill>
      </fill>
    </dxf>
    <dxf>
      <font>
        <color rgb="FF006100"/>
      </font>
      <fill>
        <patternFill>
          <bgColor rgb="FFC6EFCE"/>
        </patternFill>
      </fill>
    </dxf>
    <dxf>
      <font>
        <color theme="0"/>
      </font>
    </dxf>
    <dxf>
      <font>
        <color theme="0"/>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font>
    </dxf>
    <dxf>
      <font>
        <color theme="0"/>
      </font>
    </dxf>
    <dxf>
      <font>
        <color theme="0"/>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color rgb="FFFFFF00"/>
      </font>
      <fill>
        <patternFill>
          <bgColor rgb="FFFF0000"/>
        </patternFill>
      </fill>
    </dxf>
    <dxf>
      <font>
        <color rgb="FF006100"/>
      </font>
      <fill>
        <patternFill>
          <bgColor rgb="FFC6EFCE"/>
        </patternFill>
      </fill>
    </dxf>
    <dxf>
      <font>
        <color rgb="FF006100"/>
      </font>
      <fill>
        <patternFill>
          <bgColor rgb="FFC6EFCE"/>
        </patternFill>
      </fill>
    </dxf>
    <dxf>
      <font>
        <color theme="1"/>
      </font>
      <border>
        <left style="thin">
          <color auto="1"/>
        </left>
        <right style="thin">
          <color auto="1"/>
        </right>
        <top style="thin">
          <color auto="1"/>
        </top>
        <bottom style="thin">
          <color auto="1"/>
        </bottom>
        <vertical/>
        <horizontal/>
      </border>
    </dxf>
    <dxf>
      <font>
        <color theme="1"/>
      </font>
      <fill>
        <patternFill>
          <bgColor theme="9" tint="0.59996337778862885"/>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fill>
        <patternFill>
          <bgColor theme="9" tint="0.59996337778862885"/>
        </patternFill>
      </fill>
      <border>
        <left style="thin">
          <color auto="1"/>
        </left>
        <right style="thin">
          <color auto="1"/>
        </right>
        <top style="thin">
          <color auto="1"/>
        </top>
        <bottom style="thin">
          <color auto="1"/>
        </bottom>
        <vertical/>
        <horizontal/>
      </border>
    </dxf>
    <dxf>
      <font>
        <color theme="0"/>
      </font>
      <fill>
        <patternFill patternType="none">
          <bgColor auto="1"/>
        </patternFill>
      </fill>
      <border>
        <left/>
        <right/>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usernames" Target="revisions/userNam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revisionHeaders" Target="revisions/revisionHeader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sz="1200"/>
              <a:t>RESISTENZA DEL SINGOLO SPINOTTO (AZIONE</a:t>
            </a:r>
            <a:r>
              <a:rPr lang="it-IT" sz="1200" baseline="0"/>
              <a:t> CONTRO IL NUCLEO)</a:t>
            </a:r>
            <a:endParaRPr lang="it-IT"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3"/>
          <c:order val="2"/>
          <c:spPr>
            <a:ln w="19050" cap="rnd">
              <a:solidFill>
                <a:schemeClr val="accent4"/>
              </a:solidFill>
              <a:round/>
            </a:ln>
            <a:effectLst/>
          </c:spPr>
          <c:marker>
            <c:symbol val="circle"/>
            <c:size val="5"/>
            <c:spPr>
              <a:solidFill>
                <a:schemeClr val="bg1">
                  <a:lumMod val="50000"/>
                </a:schemeClr>
              </a:solidFill>
              <a:ln w="9525">
                <a:solidFill>
                  <a:schemeClr val="bg2">
                    <a:lumMod val="10000"/>
                  </a:schemeClr>
                </a:solidFill>
              </a:ln>
              <a:effectLst/>
            </c:spPr>
          </c:marker>
          <c:dLbls>
            <c:dLbl>
              <c:idx val="0"/>
              <c:layout>
                <c:manualLayout>
                  <c:x val="-0.24376278118609412"/>
                  <c:y val="-7.5919326250850599E-2"/>
                </c:manualLayout>
              </c:layout>
              <c:tx>
                <c:rich>
                  <a:bodyPr/>
                  <a:lstStyle/>
                  <a:p>
                    <a:r>
                      <a:rPr lang="en-US"/>
                      <a:t>Punto</a:t>
                    </a:r>
                    <a:r>
                      <a:rPr lang="en-US" baseline="0"/>
                      <a:t> di verifica</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1E-4989-9060-10CB1F8510B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'dati nascosti'!$C$80</c:f>
              <c:numCache>
                <c:formatCode>General</c:formatCode>
                <c:ptCount val="1"/>
                <c:pt idx="0">
                  <c:v>16</c:v>
                </c:pt>
              </c:numCache>
            </c:numRef>
          </c:xVal>
          <c:yVal>
            <c:numRef>
              <c:f>'dati nascosti'!$D$80</c:f>
              <c:numCache>
                <c:formatCode>General</c:formatCode>
                <c:ptCount val="1"/>
                <c:pt idx="0">
                  <c:v>24.728863721148421</c:v>
                </c:pt>
              </c:numCache>
            </c:numRef>
          </c:yVal>
          <c:smooth val="0"/>
          <c:extLst>
            <c:ext xmlns:c16="http://schemas.microsoft.com/office/drawing/2014/chart" uri="{C3380CC4-5D6E-409C-BE32-E72D297353CC}">
              <c16:uniqueId val="{00000001-E01E-4989-9060-10CB1F8510B3}"/>
            </c:ext>
          </c:extLst>
        </c:ser>
        <c:dLbls>
          <c:showLegendKey val="0"/>
          <c:showVal val="0"/>
          <c:showCatName val="0"/>
          <c:showSerName val="0"/>
          <c:showPercent val="0"/>
          <c:showBubbleSize val="0"/>
        </c:dLbls>
        <c:axId val="-1624776592"/>
        <c:axId val="-1624774960"/>
      </c:scatterChart>
      <c:scatterChart>
        <c:scatterStyle val="smoothMarker"/>
        <c:varyColors val="0"/>
        <c:ser>
          <c:idx val="0"/>
          <c:order val="0"/>
          <c:tx>
            <c:v>CNR 10025/84</c:v>
          </c:tx>
          <c:spPr>
            <a:ln w="19050" cap="rnd">
              <a:solidFill>
                <a:srgbClr val="FF0000"/>
              </a:solidFill>
              <a:round/>
            </a:ln>
            <a:effectLst/>
          </c:spPr>
          <c:marker>
            <c:symbol val="none"/>
          </c:marker>
          <c:xVal>
            <c:numRef>
              <c:f>'dati nascosti'!$C$30:$C$44</c:f>
              <c:numCache>
                <c:formatCode>0" mm"</c:formatCode>
                <c:ptCount val="15"/>
                <c:pt idx="0">
                  <c:v>5</c:v>
                </c:pt>
                <c:pt idx="1">
                  <c:v>6</c:v>
                </c:pt>
                <c:pt idx="2">
                  <c:v>8</c:v>
                </c:pt>
                <c:pt idx="3">
                  <c:v>10</c:v>
                </c:pt>
                <c:pt idx="4">
                  <c:v>12</c:v>
                </c:pt>
                <c:pt idx="5">
                  <c:v>14</c:v>
                </c:pt>
                <c:pt idx="6">
                  <c:v>16</c:v>
                </c:pt>
                <c:pt idx="7">
                  <c:v>18</c:v>
                </c:pt>
                <c:pt idx="8">
                  <c:v>20</c:v>
                </c:pt>
                <c:pt idx="9">
                  <c:v>22</c:v>
                </c:pt>
                <c:pt idx="10">
                  <c:v>24</c:v>
                </c:pt>
                <c:pt idx="11">
                  <c:v>27</c:v>
                </c:pt>
                <c:pt idx="12">
                  <c:v>28</c:v>
                </c:pt>
                <c:pt idx="13">
                  <c:v>30</c:v>
                </c:pt>
                <c:pt idx="14">
                  <c:v>32</c:v>
                </c:pt>
              </c:numCache>
            </c:numRef>
          </c:xVal>
          <c:yVal>
            <c:numRef>
              <c:f>'dati nascosti'!$D$30:$D$44</c:f>
              <c:numCache>
                <c:formatCode>0.0" kN"</c:formatCode>
                <c:ptCount val="15"/>
                <c:pt idx="0">
                  <c:v>2.2291643979400622</c:v>
                </c:pt>
                <c:pt idx="1">
                  <c:v>3.2099967330336892</c:v>
                </c:pt>
                <c:pt idx="2">
                  <c:v>5.7066608587265586</c:v>
                </c:pt>
                <c:pt idx="3">
                  <c:v>8.9166575917602486</c:v>
                </c:pt>
                <c:pt idx="4">
                  <c:v>12.839986932134757</c:v>
                </c:pt>
                <c:pt idx="5">
                  <c:v>17.476648879850085</c:v>
                </c:pt>
                <c:pt idx="6">
                  <c:v>22.826643434906234</c:v>
                </c:pt>
                <c:pt idx="7">
                  <c:v>28.889970597303204</c:v>
                </c:pt>
                <c:pt idx="8">
                  <c:v>35.666630367040995</c:v>
                </c:pt>
                <c:pt idx="9">
                  <c:v>43.156622744119595</c:v>
                </c:pt>
                <c:pt idx="10">
                  <c:v>51.359947728539026</c:v>
                </c:pt>
                <c:pt idx="11">
                  <c:v>65.002433843932209</c:v>
                </c:pt>
                <c:pt idx="12">
                  <c:v>69.906595519400341</c:v>
                </c:pt>
                <c:pt idx="13">
                  <c:v>80.249918325842231</c:v>
                </c:pt>
                <c:pt idx="14">
                  <c:v>91.306573739624938</c:v>
                </c:pt>
              </c:numCache>
            </c:numRef>
          </c:yVal>
          <c:smooth val="1"/>
          <c:extLst>
            <c:ext xmlns:c16="http://schemas.microsoft.com/office/drawing/2014/chart" uri="{C3380CC4-5D6E-409C-BE32-E72D297353CC}">
              <c16:uniqueId val="{00000002-E01E-4989-9060-10CB1F8510B3}"/>
            </c:ext>
          </c:extLst>
        </c:ser>
        <c:ser>
          <c:idx val="1"/>
          <c:order val="1"/>
          <c:tx>
            <c:v>TASSIOS e=0</c:v>
          </c:tx>
          <c:spPr>
            <a:ln w="19050" cap="rnd">
              <a:solidFill>
                <a:schemeClr val="accent2"/>
              </a:solidFill>
              <a:round/>
            </a:ln>
            <a:effectLst/>
          </c:spPr>
          <c:marker>
            <c:symbol val="none"/>
          </c:marker>
          <c:xVal>
            <c:numRef>
              <c:f>'dati nascosti'!$C$30:$C$44</c:f>
              <c:numCache>
                <c:formatCode>0" mm"</c:formatCode>
                <c:ptCount val="15"/>
                <c:pt idx="0">
                  <c:v>5</c:v>
                </c:pt>
                <c:pt idx="1">
                  <c:v>6</c:v>
                </c:pt>
                <c:pt idx="2">
                  <c:v>8</c:v>
                </c:pt>
                <c:pt idx="3">
                  <c:v>10</c:v>
                </c:pt>
                <c:pt idx="4">
                  <c:v>12</c:v>
                </c:pt>
                <c:pt idx="5">
                  <c:v>14</c:v>
                </c:pt>
                <c:pt idx="6">
                  <c:v>16</c:v>
                </c:pt>
                <c:pt idx="7">
                  <c:v>18</c:v>
                </c:pt>
                <c:pt idx="8">
                  <c:v>20</c:v>
                </c:pt>
                <c:pt idx="9">
                  <c:v>22</c:v>
                </c:pt>
                <c:pt idx="10">
                  <c:v>24</c:v>
                </c:pt>
                <c:pt idx="11">
                  <c:v>27</c:v>
                </c:pt>
                <c:pt idx="12">
                  <c:v>28</c:v>
                </c:pt>
                <c:pt idx="13">
                  <c:v>30</c:v>
                </c:pt>
                <c:pt idx="14">
                  <c:v>32</c:v>
                </c:pt>
              </c:numCache>
            </c:numRef>
          </c:xVal>
          <c:yVal>
            <c:numRef>
              <c:f>'dati nascosti'!$G$30:$G$44</c:f>
              <c:numCache>
                <c:formatCode>0.0" kN"</c:formatCode>
                <c:ptCount val="15"/>
                <c:pt idx="0">
                  <c:v>2.4149280977684002</c:v>
                </c:pt>
                <c:pt idx="1">
                  <c:v>3.4774964607864969</c:v>
                </c:pt>
                <c:pt idx="2">
                  <c:v>6.1822159302871054</c:v>
                </c:pt>
                <c:pt idx="3">
                  <c:v>9.6597123910736009</c:v>
                </c:pt>
                <c:pt idx="4">
                  <c:v>13.909985843145988</c:v>
                </c:pt>
                <c:pt idx="5">
                  <c:v>18.933036286504258</c:v>
                </c:pt>
                <c:pt idx="6">
                  <c:v>24.728863721148421</c:v>
                </c:pt>
                <c:pt idx="7">
                  <c:v>31.297468147078469</c:v>
                </c:pt>
                <c:pt idx="8">
                  <c:v>38.638849564294404</c:v>
                </c:pt>
                <c:pt idx="9">
                  <c:v>46.75300797279624</c:v>
                </c:pt>
                <c:pt idx="10">
                  <c:v>55.63994337258395</c:v>
                </c:pt>
                <c:pt idx="11">
                  <c:v>70.419303330926567</c:v>
                </c:pt>
                <c:pt idx="12">
                  <c:v>75.732145146017032</c:v>
                </c:pt>
                <c:pt idx="13">
                  <c:v>86.937411519662419</c:v>
                </c:pt>
                <c:pt idx="14">
                  <c:v>98.915454884593686</c:v>
                </c:pt>
              </c:numCache>
            </c:numRef>
          </c:yVal>
          <c:smooth val="1"/>
          <c:extLst>
            <c:ext xmlns:c16="http://schemas.microsoft.com/office/drawing/2014/chart" uri="{C3380CC4-5D6E-409C-BE32-E72D297353CC}">
              <c16:uniqueId val="{00000003-E01E-4989-9060-10CB1F8510B3}"/>
            </c:ext>
          </c:extLst>
        </c:ser>
        <c:ser>
          <c:idx val="4"/>
          <c:order val="3"/>
          <c:tx>
            <c:v>TASSIOS precarico</c:v>
          </c:tx>
          <c:spPr>
            <a:ln w="19050" cap="rnd">
              <a:solidFill>
                <a:schemeClr val="tx1"/>
              </a:solidFill>
              <a:round/>
            </a:ln>
            <a:effectLst/>
          </c:spPr>
          <c:marker>
            <c:symbol val="none"/>
          </c:marker>
          <c:xVal>
            <c:numRef>
              <c:f>'dati nascosti'!$C$30:$C$44</c:f>
              <c:numCache>
                <c:formatCode>0" mm"</c:formatCode>
                <c:ptCount val="15"/>
                <c:pt idx="0">
                  <c:v>5</c:v>
                </c:pt>
                <c:pt idx="1">
                  <c:v>6</c:v>
                </c:pt>
                <c:pt idx="2">
                  <c:v>8</c:v>
                </c:pt>
                <c:pt idx="3">
                  <c:v>10</c:v>
                </c:pt>
                <c:pt idx="4">
                  <c:v>12</c:v>
                </c:pt>
                <c:pt idx="5">
                  <c:v>14</c:v>
                </c:pt>
                <c:pt idx="6">
                  <c:v>16</c:v>
                </c:pt>
                <c:pt idx="7">
                  <c:v>18</c:v>
                </c:pt>
                <c:pt idx="8">
                  <c:v>20</c:v>
                </c:pt>
                <c:pt idx="9">
                  <c:v>22</c:v>
                </c:pt>
                <c:pt idx="10">
                  <c:v>24</c:v>
                </c:pt>
                <c:pt idx="11">
                  <c:v>27</c:v>
                </c:pt>
                <c:pt idx="12">
                  <c:v>28</c:v>
                </c:pt>
                <c:pt idx="13">
                  <c:v>30</c:v>
                </c:pt>
                <c:pt idx="14">
                  <c:v>32</c:v>
                </c:pt>
              </c:numCache>
            </c:numRef>
          </c:xVal>
          <c:yVal>
            <c:numRef>
              <c:f>'dati nascosti'!$F$30:$F$44</c:f>
              <c:numCache>
                <c:formatCode>0.0" kN"</c:formatCode>
                <c:ptCount val="15"/>
                <c:pt idx="0">
                  <c:v>2.6463418146566022</c:v>
                </c:pt>
                <c:pt idx="1">
                  <c:v>3.8107322131055077</c:v>
                </c:pt>
                <c:pt idx="2">
                  <c:v>6.7746350455209026</c:v>
                </c:pt>
                <c:pt idx="3">
                  <c:v>10.585367258626409</c:v>
                </c:pt>
                <c:pt idx="4">
                  <c:v>15.242928852422031</c:v>
                </c:pt>
                <c:pt idx="5">
                  <c:v>20.747319826907763</c:v>
                </c:pt>
                <c:pt idx="6">
                  <c:v>27.09854018208361</c:v>
                </c:pt>
                <c:pt idx="7">
                  <c:v>34.296589917949568</c:v>
                </c:pt>
                <c:pt idx="8">
                  <c:v>42.341469034505636</c:v>
                </c:pt>
                <c:pt idx="9">
                  <c:v>51.233177531751828</c:v>
                </c:pt>
                <c:pt idx="10">
                  <c:v>60.971715409688123</c:v>
                </c:pt>
                <c:pt idx="11">
                  <c:v>77.16732731538653</c:v>
                </c:pt>
                <c:pt idx="12">
                  <c:v>82.989279307631051</c:v>
                </c:pt>
                <c:pt idx="13">
                  <c:v>95.268305327637691</c:v>
                </c:pt>
                <c:pt idx="14">
                  <c:v>108.39416072833444</c:v>
                </c:pt>
              </c:numCache>
            </c:numRef>
          </c:yVal>
          <c:smooth val="1"/>
          <c:extLst>
            <c:ext xmlns:c16="http://schemas.microsoft.com/office/drawing/2014/chart" uri="{C3380CC4-5D6E-409C-BE32-E72D297353CC}">
              <c16:uniqueId val="{00000004-E01E-4989-9060-10CB1F8510B3}"/>
            </c:ext>
          </c:extLst>
        </c:ser>
        <c:ser>
          <c:idx val="5"/>
          <c:order val="4"/>
          <c:tx>
            <c:v>TASSIOS e=10</c:v>
          </c:tx>
          <c:spPr>
            <a:ln w="19050" cap="rnd">
              <a:solidFill>
                <a:schemeClr val="accent6"/>
              </a:solidFill>
              <a:round/>
            </a:ln>
            <a:effectLst/>
          </c:spPr>
          <c:marker>
            <c:symbol val="none"/>
          </c:marker>
          <c:xVal>
            <c:numRef>
              <c:f>'dati nascosti'!$C$30:$C$44</c:f>
              <c:numCache>
                <c:formatCode>0" mm"</c:formatCode>
                <c:ptCount val="15"/>
                <c:pt idx="0">
                  <c:v>5</c:v>
                </c:pt>
                <c:pt idx="1">
                  <c:v>6</c:v>
                </c:pt>
                <c:pt idx="2">
                  <c:v>8</c:v>
                </c:pt>
                <c:pt idx="3">
                  <c:v>10</c:v>
                </c:pt>
                <c:pt idx="4">
                  <c:v>12</c:v>
                </c:pt>
                <c:pt idx="5">
                  <c:v>14</c:v>
                </c:pt>
                <c:pt idx="6">
                  <c:v>16</c:v>
                </c:pt>
                <c:pt idx="7">
                  <c:v>18</c:v>
                </c:pt>
                <c:pt idx="8">
                  <c:v>20</c:v>
                </c:pt>
                <c:pt idx="9">
                  <c:v>22</c:v>
                </c:pt>
                <c:pt idx="10">
                  <c:v>24</c:v>
                </c:pt>
                <c:pt idx="11">
                  <c:v>27</c:v>
                </c:pt>
                <c:pt idx="12">
                  <c:v>28</c:v>
                </c:pt>
                <c:pt idx="13">
                  <c:v>30</c:v>
                </c:pt>
                <c:pt idx="14">
                  <c:v>32</c:v>
                </c:pt>
              </c:numCache>
            </c:numRef>
          </c:xVal>
          <c:yVal>
            <c:numRef>
              <c:f>'dati nascosti'!$I$30:$I$44</c:f>
              <c:numCache>
                <c:formatCode>0.0" kN"</c:formatCode>
                <c:ptCount val="15"/>
                <c:pt idx="0">
                  <c:v>0.85309356708654283</c:v>
                </c:pt>
                <c:pt idx="1">
                  <c:v>1.4156730654198781</c:v>
                </c:pt>
                <c:pt idx="2">
                  <c:v>3.0776726836083452</c:v>
                </c:pt>
                <c:pt idx="3">
                  <c:v>5.5034443702235674</c:v>
                </c:pt>
                <c:pt idx="4">
                  <c:v>8.7241323555114008</c:v>
                </c:pt>
                <c:pt idx="5">
                  <c:v>12.755348428742431</c:v>
                </c:pt>
                <c:pt idx="6">
                  <c:v>17.605327229656332</c:v>
                </c:pt>
                <c:pt idx="7">
                  <c:v>23.278649887117425</c:v>
                </c:pt>
                <c:pt idx="8">
                  <c:v>29.777994941669412</c:v>
                </c:pt>
                <c:pt idx="9">
                  <c:v>37.104999690267171</c:v>
                </c:pt>
                <c:pt idx="10">
                  <c:v>45.26070483264094</c:v>
                </c:pt>
                <c:pt idx="11">
                  <c:v>59.049510361340197</c:v>
                </c:pt>
                <c:pt idx="12">
                  <c:v>64.060733659422894</c:v>
                </c:pt>
                <c:pt idx="13">
                  <c:v>74.70584397771826</c:v>
                </c:pt>
                <c:pt idx="14">
                  <c:v>86.181355642733422</c:v>
                </c:pt>
              </c:numCache>
            </c:numRef>
          </c:yVal>
          <c:smooth val="1"/>
          <c:extLst>
            <c:ext xmlns:c16="http://schemas.microsoft.com/office/drawing/2014/chart" uri="{C3380CC4-5D6E-409C-BE32-E72D297353CC}">
              <c16:uniqueId val="{00000005-E01E-4989-9060-10CB1F8510B3}"/>
            </c:ext>
          </c:extLst>
        </c:ser>
        <c:ser>
          <c:idx val="6"/>
          <c:order val="5"/>
          <c:tx>
            <c:v>TASSIOS e=50</c:v>
          </c:tx>
          <c:spPr>
            <a:ln w="19050" cap="rnd">
              <a:solidFill>
                <a:srgbClr val="00B0F0"/>
              </a:solidFill>
              <a:round/>
            </a:ln>
            <a:effectLst/>
          </c:spPr>
          <c:marker>
            <c:symbol val="none"/>
          </c:marker>
          <c:xVal>
            <c:numRef>
              <c:f>'dati nascosti'!$C$30:$C$44</c:f>
              <c:numCache>
                <c:formatCode>0" mm"</c:formatCode>
                <c:ptCount val="15"/>
                <c:pt idx="0">
                  <c:v>5</c:v>
                </c:pt>
                <c:pt idx="1">
                  <c:v>6</c:v>
                </c:pt>
                <c:pt idx="2">
                  <c:v>8</c:v>
                </c:pt>
                <c:pt idx="3">
                  <c:v>10</c:v>
                </c:pt>
                <c:pt idx="4">
                  <c:v>12</c:v>
                </c:pt>
                <c:pt idx="5">
                  <c:v>14</c:v>
                </c:pt>
                <c:pt idx="6">
                  <c:v>16</c:v>
                </c:pt>
                <c:pt idx="7">
                  <c:v>18</c:v>
                </c:pt>
                <c:pt idx="8">
                  <c:v>20</c:v>
                </c:pt>
                <c:pt idx="9">
                  <c:v>22</c:v>
                </c:pt>
                <c:pt idx="10">
                  <c:v>24</c:v>
                </c:pt>
                <c:pt idx="11">
                  <c:v>27</c:v>
                </c:pt>
                <c:pt idx="12">
                  <c:v>28</c:v>
                </c:pt>
                <c:pt idx="13">
                  <c:v>30</c:v>
                </c:pt>
                <c:pt idx="14">
                  <c:v>32</c:v>
                </c:pt>
              </c:numCache>
            </c:numRef>
          </c:xVal>
          <c:yVal>
            <c:numRef>
              <c:f>'dati nascosti'!$J$30:$J$44</c:f>
              <c:numCache>
                <c:formatCode>0.0" kN"</c:formatCode>
                <c:ptCount val="15"/>
                <c:pt idx="0">
                  <c:v>0.19022419575757521</c:v>
                </c:pt>
                <c:pt idx="1">
                  <c:v>0.32793938483054447</c:v>
                </c:pt>
                <c:pt idx="2">
                  <c:v>0.77277907341757601</c:v>
                </c:pt>
                <c:pt idx="3">
                  <c:v>1.4981848634300405</c:v>
                </c:pt>
                <c:pt idx="4">
                  <c:v>2.5660621257588647</c:v>
                </c:pt>
                <c:pt idx="5">
                  <c:v>4.0335949964991089</c:v>
                </c:pt>
                <c:pt idx="6">
                  <c:v>5.9529404211726575</c:v>
                </c:pt>
                <c:pt idx="7">
                  <c:v>8.3711374737782904</c:v>
                </c:pt>
                <c:pt idx="8">
                  <c:v>11.330196018329124</c:v>
                </c:pt>
                <c:pt idx="9">
                  <c:v>14.86732249381434</c:v>
                </c:pt>
                <c:pt idx="10">
                  <c:v>19.015240585204332</c:v>
                </c:pt>
                <c:pt idx="11">
                  <c:v>26.443931767884468</c:v>
                </c:pt>
                <c:pt idx="12">
                  <c:v>29.254224123405642</c:v>
                </c:pt>
                <c:pt idx="13">
                  <c:v>35.391826635496955</c:v>
                </c:pt>
                <c:pt idx="14">
                  <c:v>42.234090367058556</c:v>
                </c:pt>
              </c:numCache>
            </c:numRef>
          </c:yVal>
          <c:smooth val="1"/>
          <c:extLst>
            <c:ext xmlns:c16="http://schemas.microsoft.com/office/drawing/2014/chart" uri="{C3380CC4-5D6E-409C-BE32-E72D297353CC}">
              <c16:uniqueId val="{00000006-E01E-4989-9060-10CB1F8510B3}"/>
            </c:ext>
          </c:extLst>
        </c:ser>
        <c:dLbls>
          <c:showLegendKey val="0"/>
          <c:showVal val="0"/>
          <c:showCatName val="0"/>
          <c:showSerName val="0"/>
          <c:showPercent val="0"/>
          <c:showBubbleSize val="0"/>
        </c:dLbls>
        <c:axId val="-1624776592"/>
        <c:axId val="-1624774960"/>
      </c:scatterChart>
      <c:valAx>
        <c:axId val="-1624776592"/>
        <c:scaling>
          <c:orientation val="minMax"/>
          <c:max val="33"/>
          <c:min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a:t>Diametro barre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24774960"/>
        <c:crosses val="autoZero"/>
        <c:crossBetween val="midCat"/>
        <c:majorUnit val="2"/>
      </c:valAx>
      <c:valAx>
        <c:axId val="-1624774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a:t>Vrd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24776592"/>
        <c:crosses val="autoZero"/>
        <c:crossBetween val="midCat"/>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r>
              <a:rPr lang="it-IT" sz="900"/>
              <a:t>RESISTENZA DEL SINGOLO </a:t>
            </a:r>
            <a:r>
              <a:rPr lang="it-IT" sz="900" b="0" i="0" baseline="0">
                <a:effectLst/>
              </a:rPr>
              <a:t>SPINOTTO  IN FUNZIONE DEL DIAMETRO DEGLI SPINOTTI </a:t>
            </a:r>
            <a:endParaRPr lang="it-IT" sz="9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lumMod val="65000"/>
                    <a:lumOff val="35000"/>
                  </a:sysClr>
                </a:solidFill>
              </a:defRPr>
            </a:pPr>
            <a:r>
              <a:rPr lang="it-IT" sz="900"/>
              <a:t> (AZIONE</a:t>
            </a:r>
            <a:r>
              <a:rPr lang="it-IT" sz="900" baseline="0"/>
              <a:t> CONTRO IL COPRIFERRO ALL'ESTREMITA' DEL CORDOLO)             </a:t>
            </a:r>
          </a:p>
        </c:rich>
      </c:tx>
      <c:layout>
        <c:manualLayout>
          <c:xMode val="edge"/>
          <c:yMode val="edge"/>
          <c:x val="0.120411146211514"/>
          <c:y val="1.940962146653190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endParaRPr lang="it-IT"/>
        </a:p>
      </c:txPr>
    </c:title>
    <c:autoTitleDeleted val="0"/>
    <c:plotArea>
      <c:layout>
        <c:manualLayout>
          <c:layoutTarget val="inner"/>
          <c:xMode val="edge"/>
          <c:yMode val="edge"/>
          <c:x val="9.2839155199159043E-2"/>
          <c:y val="0.21389418880532388"/>
          <c:w val="0.87116437640157973"/>
          <c:h val="0.59345653432723133"/>
        </c:manualLayout>
      </c:layout>
      <c:scatterChart>
        <c:scatterStyle val="lineMarker"/>
        <c:varyColors val="0"/>
        <c:ser>
          <c:idx val="3"/>
          <c:order val="0"/>
          <c:spPr>
            <a:ln w="25400" cap="rnd">
              <a:solidFill>
                <a:schemeClr val="bg2">
                  <a:lumMod val="10000"/>
                </a:schemeClr>
              </a:solidFill>
              <a:round/>
            </a:ln>
            <a:effectLst/>
          </c:spPr>
          <c:marker>
            <c:symbol val="circle"/>
            <c:size val="5"/>
            <c:spPr>
              <a:solidFill>
                <a:schemeClr val="bg1">
                  <a:lumMod val="50000"/>
                </a:schemeClr>
              </a:solidFill>
              <a:ln w="9525">
                <a:solidFill>
                  <a:schemeClr val="bg2">
                    <a:lumMod val="10000"/>
                  </a:schemeClr>
                </a:solidFill>
              </a:ln>
              <a:effectLst/>
            </c:spPr>
          </c:marker>
          <c:dLbls>
            <c:dLbl>
              <c:idx val="0"/>
              <c:layout>
                <c:manualLayout>
                  <c:x val="-0.21013514170853498"/>
                  <c:y val="-0.19554146546437809"/>
                </c:manualLayout>
              </c:layout>
              <c:tx>
                <c:rich>
                  <a:bodyPr/>
                  <a:lstStyle/>
                  <a:p>
                    <a:r>
                      <a:rPr lang="en-US"/>
                      <a:t>punto di verifica</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A0-4892-A1A3-F5AB0ABC3A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'dati nascosti'!$C$81</c:f>
            </c:numRef>
          </c:xVal>
          <c:yVal>
            <c:numRef>
              <c:f>'dati nascosti'!$D$81</c:f>
              <c:numCache>
                <c:formatCode>General</c:formatCode>
                <c:ptCount val="1"/>
                <c:pt idx="0">
                  <c:v>0</c:v>
                </c:pt>
              </c:numCache>
            </c:numRef>
          </c:yVal>
          <c:smooth val="0"/>
          <c:extLst>
            <c:ext xmlns:c16="http://schemas.microsoft.com/office/drawing/2014/chart" uri="{C3380CC4-5D6E-409C-BE32-E72D297353CC}">
              <c16:uniqueId val="{00000001-01A0-4892-A1A3-F5AB0ABC3A82}"/>
            </c:ext>
          </c:extLst>
        </c:ser>
        <c:dLbls>
          <c:showLegendKey val="0"/>
          <c:showVal val="0"/>
          <c:showCatName val="0"/>
          <c:showSerName val="0"/>
          <c:showPercent val="0"/>
          <c:showBubbleSize val="0"/>
        </c:dLbls>
        <c:axId val="-1624774416"/>
        <c:axId val="-1624763536"/>
      </c:scatterChart>
      <c:scatterChart>
        <c:scatterStyle val="smoothMarker"/>
        <c:varyColors val="0"/>
        <c:ser>
          <c:idx val="5"/>
          <c:order val="1"/>
          <c:tx>
            <c:v>Bottom splitting</c:v>
          </c:tx>
          <c:spPr>
            <a:ln w="19050" cap="rnd">
              <a:solidFill>
                <a:schemeClr val="accent6"/>
              </a:solidFill>
              <a:round/>
            </a:ln>
            <a:effectLst/>
          </c:spPr>
          <c:marker>
            <c:symbol val="none"/>
          </c:marker>
          <c:xVal>
            <c:numRef>
              <c:f>'dati nascosti'!$C$30:$C$44</c:f>
              <c:numCache>
                <c:formatCode>0" mm"</c:formatCode>
                <c:ptCount val="15"/>
                <c:pt idx="0">
                  <c:v>5</c:v>
                </c:pt>
                <c:pt idx="1">
                  <c:v>6</c:v>
                </c:pt>
                <c:pt idx="2">
                  <c:v>8</c:v>
                </c:pt>
                <c:pt idx="3">
                  <c:v>10</c:v>
                </c:pt>
                <c:pt idx="4">
                  <c:v>12</c:v>
                </c:pt>
                <c:pt idx="5">
                  <c:v>14</c:v>
                </c:pt>
                <c:pt idx="6">
                  <c:v>16</c:v>
                </c:pt>
                <c:pt idx="7">
                  <c:v>18</c:v>
                </c:pt>
                <c:pt idx="8">
                  <c:v>20</c:v>
                </c:pt>
                <c:pt idx="9">
                  <c:v>22</c:v>
                </c:pt>
                <c:pt idx="10">
                  <c:v>24</c:v>
                </c:pt>
                <c:pt idx="11">
                  <c:v>27</c:v>
                </c:pt>
                <c:pt idx="12">
                  <c:v>28</c:v>
                </c:pt>
                <c:pt idx="13">
                  <c:v>30</c:v>
                </c:pt>
                <c:pt idx="14">
                  <c:v>32</c:v>
                </c:pt>
              </c:numCache>
            </c:numRef>
          </c:xVal>
          <c:yVal>
            <c:numRef>
              <c:f>'dati nascosti'!$O$30:$O$44</c:f>
              <c:numCache>
                <c:formatCode>0.00</c:formatCode>
                <c:ptCount val="15"/>
                <c:pt idx="0">
                  <c:v>5.1752630605756442</c:v>
                </c:pt>
                <c:pt idx="1">
                  <c:v>6.2103156726907729</c:v>
                </c:pt>
                <c:pt idx="2">
                  <c:v>8.2804208969210311</c:v>
                </c:pt>
                <c:pt idx="3">
                  <c:v>10.350526121151288</c:v>
                </c:pt>
                <c:pt idx="4">
                  <c:v>12.420631345381546</c:v>
                </c:pt>
                <c:pt idx="5">
                  <c:v>14.490736569611803</c:v>
                </c:pt>
                <c:pt idx="6">
                  <c:v>16.560841793842062</c:v>
                </c:pt>
                <c:pt idx="7">
                  <c:v>18.63094701807232</c:v>
                </c:pt>
                <c:pt idx="8">
                  <c:v>20.701052242302577</c:v>
                </c:pt>
                <c:pt idx="9">
                  <c:v>22.771157466532834</c:v>
                </c:pt>
                <c:pt idx="10">
                  <c:v>24.841262690763092</c:v>
                </c:pt>
                <c:pt idx="11">
                  <c:v>27.946420527108479</c:v>
                </c:pt>
                <c:pt idx="12">
                  <c:v>28.981473139223606</c:v>
                </c:pt>
                <c:pt idx="13">
                  <c:v>31.051578363453864</c:v>
                </c:pt>
                <c:pt idx="14">
                  <c:v>33.121683587684124</c:v>
                </c:pt>
              </c:numCache>
            </c:numRef>
          </c:yVal>
          <c:smooth val="1"/>
          <c:extLst>
            <c:ext xmlns:c16="http://schemas.microsoft.com/office/drawing/2014/chart" uri="{C3380CC4-5D6E-409C-BE32-E72D297353CC}">
              <c16:uniqueId val="{00000002-01A0-4892-A1A3-F5AB0ABC3A82}"/>
            </c:ext>
          </c:extLst>
        </c:ser>
        <c:ser>
          <c:idx val="6"/>
          <c:order val="2"/>
          <c:tx>
            <c:v>Side Splitting</c:v>
          </c:tx>
          <c:spPr>
            <a:ln w="19050" cap="rnd">
              <a:solidFill>
                <a:schemeClr val="accent1">
                  <a:lumMod val="60000"/>
                </a:schemeClr>
              </a:solidFill>
              <a:round/>
            </a:ln>
            <a:effectLst/>
          </c:spPr>
          <c:marker>
            <c:symbol val="none"/>
          </c:marker>
          <c:xVal>
            <c:numRef>
              <c:f>'dati nascosti'!$C$30:$C$44</c:f>
              <c:numCache>
                <c:formatCode>0" mm"</c:formatCode>
                <c:ptCount val="15"/>
                <c:pt idx="0">
                  <c:v>5</c:v>
                </c:pt>
                <c:pt idx="1">
                  <c:v>6</c:v>
                </c:pt>
                <c:pt idx="2">
                  <c:v>8</c:v>
                </c:pt>
                <c:pt idx="3">
                  <c:v>10</c:v>
                </c:pt>
                <c:pt idx="4">
                  <c:v>12</c:v>
                </c:pt>
                <c:pt idx="5">
                  <c:v>14</c:v>
                </c:pt>
                <c:pt idx="6">
                  <c:v>16</c:v>
                </c:pt>
                <c:pt idx="7">
                  <c:v>18</c:v>
                </c:pt>
                <c:pt idx="8">
                  <c:v>20</c:v>
                </c:pt>
                <c:pt idx="9">
                  <c:v>22</c:v>
                </c:pt>
                <c:pt idx="10">
                  <c:v>24</c:v>
                </c:pt>
                <c:pt idx="11">
                  <c:v>27</c:v>
                </c:pt>
                <c:pt idx="12">
                  <c:v>28</c:v>
                </c:pt>
                <c:pt idx="13">
                  <c:v>30</c:v>
                </c:pt>
                <c:pt idx="14">
                  <c:v>32</c:v>
                </c:pt>
              </c:numCache>
            </c:numRef>
          </c:xVal>
          <c:yVal>
            <c:numRef>
              <c:f>'dati nascosti'!$R$30:$R$44</c:f>
              <c:numCache>
                <c:formatCode>0.0" kN"</c:formatCode>
                <c:ptCount val="15"/>
                <c:pt idx="0">
                  <c:v>1.4802984540059485</c:v>
                </c:pt>
                <c:pt idx="1">
                  <c:v>1.7763581448071382</c:v>
                </c:pt>
                <c:pt idx="2">
                  <c:v>2.3684775264095177</c:v>
                </c:pt>
                <c:pt idx="3">
                  <c:v>2.960596908011897</c:v>
                </c:pt>
                <c:pt idx="4">
                  <c:v>3.5527162896142763</c:v>
                </c:pt>
                <c:pt idx="5">
                  <c:v>4.1448356712166561</c:v>
                </c:pt>
                <c:pt idx="6">
                  <c:v>4.7369550528190354</c:v>
                </c:pt>
                <c:pt idx="7">
                  <c:v>5.3290744344214147</c:v>
                </c:pt>
                <c:pt idx="8">
                  <c:v>5.921193816023794</c:v>
                </c:pt>
                <c:pt idx="9">
                  <c:v>6.5133131976261742</c:v>
                </c:pt>
                <c:pt idx="10">
                  <c:v>7.1054325792285526</c:v>
                </c:pt>
                <c:pt idx="11">
                  <c:v>7.9936116516321221</c:v>
                </c:pt>
                <c:pt idx="12">
                  <c:v>8.2896713424333122</c:v>
                </c:pt>
                <c:pt idx="13">
                  <c:v>8.8817907240356906</c:v>
                </c:pt>
                <c:pt idx="14">
                  <c:v>9.4739101056380708</c:v>
                </c:pt>
              </c:numCache>
            </c:numRef>
          </c:yVal>
          <c:smooth val="1"/>
          <c:extLst>
            <c:ext xmlns:c16="http://schemas.microsoft.com/office/drawing/2014/chart" uri="{C3380CC4-5D6E-409C-BE32-E72D297353CC}">
              <c16:uniqueId val="{00000003-01A0-4892-A1A3-F5AB0ABC3A82}"/>
            </c:ext>
          </c:extLst>
        </c:ser>
        <c:dLbls>
          <c:showLegendKey val="0"/>
          <c:showVal val="0"/>
          <c:showCatName val="0"/>
          <c:showSerName val="0"/>
          <c:showPercent val="0"/>
          <c:showBubbleSize val="0"/>
        </c:dLbls>
        <c:axId val="-1624774416"/>
        <c:axId val="-1624763536"/>
      </c:scatterChart>
      <c:valAx>
        <c:axId val="-1624774416"/>
        <c:scaling>
          <c:orientation val="minMax"/>
          <c:max val="33"/>
          <c:min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a:t>Diametro barre</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24763536"/>
        <c:crosses val="autoZero"/>
        <c:crossBetween val="midCat"/>
        <c:majorUnit val="2"/>
      </c:valAx>
      <c:valAx>
        <c:axId val="-1624763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a:t>Vrd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24774416"/>
        <c:crosses val="autoZero"/>
        <c:crossBetween val="midCat"/>
      </c:valAx>
      <c:spPr>
        <a:noFill/>
        <a:ln>
          <a:noFill/>
        </a:ln>
        <a:effectLst/>
      </c:spPr>
    </c:plotArea>
    <c:legend>
      <c:legendPos val="r"/>
      <c:legendEntry>
        <c:idx val="0"/>
        <c:delete val="1"/>
      </c:legendEntry>
      <c:layout>
        <c:manualLayout>
          <c:xMode val="edge"/>
          <c:yMode val="edge"/>
          <c:x val="0.12081508387066285"/>
          <c:y val="0.23634879124896019"/>
          <c:w val="0.24806065232862143"/>
          <c:h val="0.1526515999104945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it-IT" sz="900"/>
              <a:t>RESISTENZA DEL SINGOLO SPINOTTO  IN FUNZIONE DEL DIAMETRO DEGLI</a:t>
            </a:r>
            <a:r>
              <a:rPr lang="it-IT" sz="900" baseline="0"/>
              <a:t> SPINOTTI </a:t>
            </a:r>
          </a:p>
          <a:p>
            <a:pPr>
              <a:defRPr sz="900"/>
            </a:pPr>
            <a:r>
              <a:rPr lang="it-IT" sz="900"/>
              <a:t>(AZIONE</a:t>
            </a:r>
            <a:r>
              <a:rPr lang="it-IT" sz="900" baseline="0"/>
              <a:t> CONTRO IL NUCLEO) </a:t>
            </a:r>
            <a:endParaRPr lang="it-IT" sz="900"/>
          </a:p>
        </c:rich>
      </c:tx>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manualLayout>
          <c:layoutTarget val="inner"/>
          <c:xMode val="edge"/>
          <c:yMode val="edge"/>
          <c:x val="8.0813818996206654E-2"/>
          <c:y val="0.15595094934028894"/>
          <c:w val="0.8746522228043071"/>
          <c:h val="0.70358783577115402"/>
        </c:manualLayout>
      </c:layout>
      <c:scatterChart>
        <c:scatterStyle val="lineMarker"/>
        <c:varyColors val="0"/>
        <c:ser>
          <c:idx val="3"/>
          <c:order val="2"/>
          <c:spPr>
            <a:ln w="19050" cap="rnd">
              <a:solidFill>
                <a:schemeClr val="accent4"/>
              </a:solidFill>
              <a:round/>
            </a:ln>
            <a:effectLst/>
          </c:spPr>
          <c:marker>
            <c:symbol val="circle"/>
            <c:size val="5"/>
            <c:spPr>
              <a:solidFill>
                <a:schemeClr val="bg1">
                  <a:lumMod val="50000"/>
                </a:schemeClr>
              </a:solidFill>
              <a:ln w="9525">
                <a:solidFill>
                  <a:schemeClr val="bg2">
                    <a:lumMod val="10000"/>
                  </a:schemeClr>
                </a:solidFill>
              </a:ln>
              <a:effectLst/>
            </c:spPr>
          </c:marker>
          <c:dLbls>
            <c:dLbl>
              <c:idx val="0"/>
              <c:layout>
                <c:manualLayout>
                  <c:x val="-0.24376278118609412"/>
                  <c:y val="-7.5919326250850599E-2"/>
                </c:manualLayout>
              </c:layout>
              <c:tx>
                <c:rich>
                  <a:bodyPr/>
                  <a:lstStyle/>
                  <a:p>
                    <a:r>
                      <a:rPr lang="en-US"/>
                      <a:t>Punto</a:t>
                    </a:r>
                    <a:r>
                      <a:rPr lang="en-US" baseline="0"/>
                      <a:t> di verifica</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5CE-4268-B6BA-5A5FEC5883D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'dati nascosti'!$C$80</c:f>
              <c:numCache>
                <c:formatCode>General</c:formatCode>
                <c:ptCount val="1"/>
                <c:pt idx="0">
                  <c:v>16</c:v>
                </c:pt>
              </c:numCache>
            </c:numRef>
          </c:xVal>
          <c:yVal>
            <c:numRef>
              <c:f>'dati nascosti'!$D$80</c:f>
              <c:numCache>
                <c:formatCode>General</c:formatCode>
                <c:ptCount val="1"/>
                <c:pt idx="0">
                  <c:v>24.728863721148421</c:v>
                </c:pt>
              </c:numCache>
            </c:numRef>
          </c:yVal>
          <c:smooth val="0"/>
          <c:extLst>
            <c:ext xmlns:c16="http://schemas.microsoft.com/office/drawing/2014/chart" uri="{C3380CC4-5D6E-409C-BE32-E72D297353CC}">
              <c16:uniqueId val="{00000001-95CE-4268-B6BA-5A5FEC5883DB}"/>
            </c:ext>
          </c:extLst>
        </c:ser>
        <c:dLbls>
          <c:showLegendKey val="0"/>
          <c:showVal val="0"/>
          <c:showCatName val="0"/>
          <c:showSerName val="0"/>
          <c:showPercent val="0"/>
          <c:showBubbleSize val="0"/>
        </c:dLbls>
        <c:axId val="-1624776592"/>
        <c:axId val="-1624774960"/>
      </c:scatterChart>
      <c:scatterChart>
        <c:scatterStyle val="smoothMarker"/>
        <c:varyColors val="0"/>
        <c:ser>
          <c:idx val="0"/>
          <c:order val="0"/>
          <c:tx>
            <c:v>CNR 10025/84</c:v>
          </c:tx>
          <c:spPr>
            <a:ln w="19050" cap="rnd">
              <a:solidFill>
                <a:srgbClr val="FF0000"/>
              </a:solidFill>
              <a:round/>
            </a:ln>
            <a:effectLst/>
          </c:spPr>
          <c:marker>
            <c:symbol val="none"/>
          </c:marker>
          <c:xVal>
            <c:numRef>
              <c:f>'dati nascosti'!$C$30:$C$44</c:f>
              <c:numCache>
                <c:formatCode>0" mm"</c:formatCode>
                <c:ptCount val="15"/>
                <c:pt idx="0">
                  <c:v>5</c:v>
                </c:pt>
                <c:pt idx="1">
                  <c:v>6</c:v>
                </c:pt>
                <c:pt idx="2">
                  <c:v>8</c:v>
                </c:pt>
                <c:pt idx="3">
                  <c:v>10</c:v>
                </c:pt>
                <c:pt idx="4">
                  <c:v>12</c:v>
                </c:pt>
                <c:pt idx="5">
                  <c:v>14</c:v>
                </c:pt>
                <c:pt idx="6">
                  <c:v>16</c:v>
                </c:pt>
                <c:pt idx="7">
                  <c:v>18</c:v>
                </c:pt>
                <c:pt idx="8">
                  <c:v>20</c:v>
                </c:pt>
                <c:pt idx="9">
                  <c:v>22</c:v>
                </c:pt>
                <c:pt idx="10">
                  <c:v>24</c:v>
                </c:pt>
                <c:pt idx="11">
                  <c:v>27</c:v>
                </c:pt>
                <c:pt idx="12">
                  <c:v>28</c:v>
                </c:pt>
                <c:pt idx="13">
                  <c:v>30</c:v>
                </c:pt>
                <c:pt idx="14">
                  <c:v>32</c:v>
                </c:pt>
              </c:numCache>
            </c:numRef>
          </c:xVal>
          <c:yVal>
            <c:numRef>
              <c:f>'dati nascosti'!$D$30:$D$44</c:f>
              <c:numCache>
                <c:formatCode>0.0" kN"</c:formatCode>
                <c:ptCount val="15"/>
                <c:pt idx="0">
                  <c:v>2.2291643979400622</c:v>
                </c:pt>
                <c:pt idx="1">
                  <c:v>3.2099967330336892</c:v>
                </c:pt>
                <c:pt idx="2">
                  <c:v>5.7066608587265586</c:v>
                </c:pt>
                <c:pt idx="3">
                  <c:v>8.9166575917602486</c:v>
                </c:pt>
                <c:pt idx="4">
                  <c:v>12.839986932134757</c:v>
                </c:pt>
                <c:pt idx="5">
                  <c:v>17.476648879850085</c:v>
                </c:pt>
                <c:pt idx="6">
                  <c:v>22.826643434906234</c:v>
                </c:pt>
                <c:pt idx="7">
                  <c:v>28.889970597303204</c:v>
                </c:pt>
                <c:pt idx="8">
                  <c:v>35.666630367040995</c:v>
                </c:pt>
                <c:pt idx="9">
                  <c:v>43.156622744119595</c:v>
                </c:pt>
                <c:pt idx="10">
                  <c:v>51.359947728539026</c:v>
                </c:pt>
                <c:pt idx="11">
                  <c:v>65.002433843932209</c:v>
                </c:pt>
                <c:pt idx="12">
                  <c:v>69.906595519400341</c:v>
                </c:pt>
                <c:pt idx="13">
                  <c:v>80.249918325842231</c:v>
                </c:pt>
                <c:pt idx="14">
                  <c:v>91.306573739624938</c:v>
                </c:pt>
              </c:numCache>
            </c:numRef>
          </c:yVal>
          <c:smooth val="1"/>
          <c:extLst>
            <c:ext xmlns:c16="http://schemas.microsoft.com/office/drawing/2014/chart" uri="{C3380CC4-5D6E-409C-BE32-E72D297353CC}">
              <c16:uniqueId val="{00000002-95CE-4268-B6BA-5A5FEC5883DB}"/>
            </c:ext>
          </c:extLst>
        </c:ser>
        <c:ser>
          <c:idx val="1"/>
          <c:order val="1"/>
          <c:tx>
            <c:v>VINTZELEOU E TASSIOS </c:v>
          </c:tx>
          <c:spPr>
            <a:ln w="19050" cap="rnd">
              <a:solidFill>
                <a:schemeClr val="accent2"/>
              </a:solidFill>
              <a:round/>
            </a:ln>
            <a:effectLst/>
          </c:spPr>
          <c:marker>
            <c:symbol val="none"/>
          </c:marker>
          <c:xVal>
            <c:numRef>
              <c:f>'dati nascosti'!$C$30:$C$44</c:f>
              <c:numCache>
                <c:formatCode>0" mm"</c:formatCode>
                <c:ptCount val="15"/>
                <c:pt idx="0">
                  <c:v>5</c:v>
                </c:pt>
                <c:pt idx="1">
                  <c:v>6</c:v>
                </c:pt>
                <c:pt idx="2">
                  <c:v>8</c:v>
                </c:pt>
                <c:pt idx="3">
                  <c:v>10</c:v>
                </c:pt>
                <c:pt idx="4">
                  <c:v>12</c:v>
                </c:pt>
                <c:pt idx="5">
                  <c:v>14</c:v>
                </c:pt>
                <c:pt idx="6">
                  <c:v>16</c:v>
                </c:pt>
                <c:pt idx="7">
                  <c:v>18</c:v>
                </c:pt>
                <c:pt idx="8">
                  <c:v>20</c:v>
                </c:pt>
                <c:pt idx="9">
                  <c:v>22</c:v>
                </c:pt>
                <c:pt idx="10">
                  <c:v>24</c:v>
                </c:pt>
                <c:pt idx="11">
                  <c:v>27</c:v>
                </c:pt>
                <c:pt idx="12">
                  <c:v>28</c:v>
                </c:pt>
                <c:pt idx="13">
                  <c:v>30</c:v>
                </c:pt>
                <c:pt idx="14">
                  <c:v>32</c:v>
                </c:pt>
              </c:numCache>
            </c:numRef>
          </c:xVal>
          <c:yVal>
            <c:numRef>
              <c:f>'dati nascosti'!$G$30:$G$44</c:f>
              <c:numCache>
                <c:formatCode>0.0" kN"</c:formatCode>
                <c:ptCount val="15"/>
                <c:pt idx="0">
                  <c:v>2.4149280977684002</c:v>
                </c:pt>
                <c:pt idx="1">
                  <c:v>3.4774964607864969</c:v>
                </c:pt>
                <c:pt idx="2">
                  <c:v>6.1822159302871054</c:v>
                </c:pt>
                <c:pt idx="3">
                  <c:v>9.6597123910736009</c:v>
                </c:pt>
                <c:pt idx="4">
                  <c:v>13.909985843145988</c:v>
                </c:pt>
                <c:pt idx="5">
                  <c:v>18.933036286504258</c:v>
                </c:pt>
                <c:pt idx="6">
                  <c:v>24.728863721148421</c:v>
                </c:pt>
                <c:pt idx="7">
                  <c:v>31.297468147078469</c:v>
                </c:pt>
                <c:pt idx="8">
                  <c:v>38.638849564294404</c:v>
                </c:pt>
                <c:pt idx="9">
                  <c:v>46.75300797279624</c:v>
                </c:pt>
                <c:pt idx="10">
                  <c:v>55.63994337258395</c:v>
                </c:pt>
                <c:pt idx="11">
                  <c:v>70.419303330926567</c:v>
                </c:pt>
                <c:pt idx="12">
                  <c:v>75.732145146017032</c:v>
                </c:pt>
                <c:pt idx="13">
                  <c:v>86.937411519662419</c:v>
                </c:pt>
                <c:pt idx="14">
                  <c:v>98.915454884593686</c:v>
                </c:pt>
              </c:numCache>
            </c:numRef>
          </c:yVal>
          <c:smooth val="1"/>
          <c:extLst>
            <c:ext xmlns:c16="http://schemas.microsoft.com/office/drawing/2014/chart" uri="{C3380CC4-5D6E-409C-BE32-E72D297353CC}">
              <c16:uniqueId val="{00000003-95CE-4268-B6BA-5A5FEC5883DB}"/>
            </c:ext>
          </c:extLst>
        </c:ser>
        <c:ser>
          <c:idx val="2"/>
          <c:order val="3"/>
          <c:tx>
            <c:v>VINTZELEOU E TASSIOS CYCLIC </c:v>
          </c:tx>
          <c:spPr>
            <a:ln w="19050" cap="rnd">
              <a:solidFill>
                <a:schemeClr val="accent3"/>
              </a:solidFill>
              <a:round/>
            </a:ln>
            <a:effectLst/>
          </c:spPr>
          <c:marker>
            <c:symbol val="none"/>
          </c:marker>
          <c:xVal>
            <c:numRef>
              <c:f>'dati nascosti'!$C$30:$C$44</c:f>
              <c:numCache>
                <c:formatCode>0" mm"</c:formatCode>
                <c:ptCount val="15"/>
                <c:pt idx="0">
                  <c:v>5</c:v>
                </c:pt>
                <c:pt idx="1">
                  <c:v>6</c:v>
                </c:pt>
                <c:pt idx="2">
                  <c:v>8</c:v>
                </c:pt>
                <c:pt idx="3">
                  <c:v>10</c:v>
                </c:pt>
                <c:pt idx="4">
                  <c:v>12</c:v>
                </c:pt>
                <c:pt idx="5">
                  <c:v>14</c:v>
                </c:pt>
                <c:pt idx="6">
                  <c:v>16</c:v>
                </c:pt>
                <c:pt idx="7">
                  <c:v>18</c:v>
                </c:pt>
                <c:pt idx="8">
                  <c:v>20</c:v>
                </c:pt>
                <c:pt idx="9">
                  <c:v>22</c:v>
                </c:pt>
                <c:pt idx="10">
                  <c:v>24</c:v>
                </c:pt>
                <c:pt idx="11">
                  <c:v>27</c:v>
                </c:pt>
                <c:pt idx="12">
                  <c:v>28</c:v>
                </c:pt>
                <c:pt idx="13">
                  <c:v>30</c:v>
                </c:pt>
                <c:pt idx="14">
                  <c:v>32</c:v>
                </c:pt>
              </c:numCache>
            </c:numRef>
          </c:xVal>
          <c:yVal>
            <c:numRef>
              <c:f>'dati nascosti'!$E$30:$E$44</c:f>
              <c:numCache>
                <c:formatCode>0.0" kN"</c:formatCode>
                <c:ptCount val="15"/>
                <c:pt idx="0">
                  <c:v>1.2074640488842001</c:v>
                </c:pt>
                <c:pt idx="1">
                  <c:v>1.7387482303932484</c:v>
                </c:pt>
                <c:pt idx="2">
                  <c:v>3.0911079651435527</c:v>
                </c:pt>
                <c:pt idx="3">
                  <c:v>4.8298561955368005</c:v>
                </c:pt>
                <c:pt idx="4">
                  <c:v>6.9549929215729938</c:v>
                </c:pt>
                <c:pt idx="5">
                  <c:v>9.466518143252129</c:v>
                </c:pt>
                <c:pt idx="6">
                  <c:v>12.364431860574211</c:v>
                </c:pt>
                <c:pt idx="7">
                  <c:v>15.648734073539234</c:v>
                </c:pt>
                <c:pt idx="8">
                  <c:v>19.319424782147202</c:v>
                </c:pt>
                <c:pt idx="9">
                  <c:v>23.37650398639812</c:v>
                </c:pt>
                <c:pt idx="10">
                  <c:v>27.819971686291975</c:v>
                </c:pt>
                <c:pt idx="11">
                  <c:v>35.209651665463284</c:v>
                </c:pt>
                <c:pt idx="12">
                  <c:v>37.866072573008516</c:v>
                </c:pt>
                <c:pt idx="13">
                  <c:v>43.468705759831209</c:v>
                </c:pt>
                <c:pt idx="14">
                  <c:v>49.457727442296843</c:v>
                </c:pt>
              </c:numCache>
            </c:numRef>
          </c:yVal>
          <c:smooth val="1"/>
          <c:extLst>
            <c:ext xmlns:c16="http://schemas.microsoft.com/office/drawing/2014/chart" uri="{C3380CC4-5D6E-409C-BE32-E72D297353CC}">
              <c16:uniqueId val="{00000001-4070-43C8-ACD9-9CE71C6B9ED6}"/>
            </c:ext>
          </c:extLst>
        </c:ser>
        <c:dLbls>
          <c:showLegendKey val="0"/>
          <c:showVal val="0"/>
          <c:showCatName val="0"/>
          <c:showSerName val="0"/>
          <c:showPercent val="0"/>
          <c:showBubbleSize val="0"/>
        </c:dLbls>
        <c:axId val="-1624776592"/>
        <c:axId val="-1624774960"/>
      </c:scatterChart>
      <c:valAx>
        <c:axId val="-1624776592"/>
        <c:scaling>
          <c:orientation val="minMax"/>
          <c:max val="33"/>
          <c:min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a:t>Diametro barre</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24774960"/>
        <c:crosses val="autoZero"/>
        <c:crossBetween val="midCat"/>
        <c:majorUnit val="2"/>
      </c:valAx>
      <c:valAx>
        <c:axId val="-1624774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a:t>Vrd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24776592"/>
        <c:crosses val="autoZero"/>
        <c:crossBetween val="midCat"/>
      </c:valAx>
      <c:spPr>
        <a:noFill/>
        <a:ln>
          <a:noFill/>
        </a:ln>
        <a:effectLst/>
      </c:spPr>
    </c:plotArea>
    <c:legend>
      <c:legendPos val="r"/>
      <c:legendEntry>
        <c:idx val="0"/>
        <c:delete val="1"/>
      </c:legendEntry>
      <c:layout>
        <c:manualLayout>
          <c:xMode val="edge"/>
          <c:yMode val="edge"/>
          <c:x val="9.2312785470797271E-2"/>
          <c:y val="0.19738458588291194"/>
          <c:w val="0.29390091495090676"/>
          <c:h val="0.429026367686801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image" Target="../media/image39.png"/><Relationship Id="rId7" Type="http://schemas.openxmlformats.org/officeDocument/2006/relationships/image" Target="../media/image43.png"/><Relationship Id="rId2" Type="http://schemas.openxmlformats.org/officeDocument/2006/relationships/image" Target="../media/image38.png"/><Relationship Id="rId1" Type="http://schemas.openxmlformats.org/officeDocument/2006/relationships/image" Target="../media/image37.png"/><Relationship Id="rId6" Type="http://schemas.openxmlformats.org/officeDocument/2006/relationships/image" Target="../media/image42.png"/><Relationship Id="rId5" Type="http://schemas.openxmlformats.org/officeDocument/2006/relationships/image" Target="../media/image41.png"/><Relationship Id="rId10" Type="http://schemas.openxmlformats.org/officeDocument/2006/relationships/image" Target="../media/image32.png"/><Relationship Id="rId4" Type="http://schemas.openxmlformats.org/officeDocument/2006/relationships/image" Target="../media/image40.png"/><Relationship Id="rId9" Type="http://schemas.openxmlformats.org/officeDocument/2006/relationships/image" Target="../media/image35.png"/></Relationships>
</file>

<file path=xl/drawings/_rels/drawing12.xml.rels><?xml version="1.0" encoding="UTF-8" standalone="yes"?>
<Relationships xmlns="http://schemas.openxmlformats.org/package/2006/relationships"><Relationship Id="rId8" Type="http://schemas.openxmlformats.org/officeDocument/2006/relationships/chart" Target="../charts/chart3.xml"/><Relationship Id="rId13" Type="http://schemas.openxmlformats.org/officeDocument/2006/relationships/image" Target="../media/image54.png"/><Relationship Id="rId3" Type="http://schemas.openxmlformats.org/officeDocument/2006/relationships/image" Target="../media/image47.png"/><Relationship Id="rId7" Type="http://schemas.openxmlformats.org/officeDocument/2006/relationships/image" Target="../media/image41.png"/><Relationship Id="rId12" Type="http://schemas.openxmlformats.org/officeDocument/2006/relationships/image" Target="../media/image53.png"/><Relationship Id="rId2" Type="http://schemas.openxmlformats.org/officeDocument/2006/relationships/image" Target="../media/image46.png"/><Relationship Id="rId1" Type="http://schemas.openxmlformats.org/officeDocument/2006/relationships/image" Target="../media/image45.png"/><Relationship Id="rId6" Type="http://schemas.openxmlformats.org/officeDocument/2006/relationships/image" Target="../media/image50.png"/><Relationship Id="rId11" Type="http://schemas.openxmlformats.org/officeDocument/2006/relationships/image" Target="../media/image52.png"/><Relationship Id="rId5" Type="http://schemas.openxmlformats.org/officeDocument/2006/relationships/image" Target="../media/image49.png"/><Relationship Id="rId15" Type="http://schemas.openxmlformats.org/officeDocument/2006/relationships/image" Target="../media/image30.png"/><Relationship Id="rId10" Type="http://schemas.openxmlformats.org/officeDocument/2006/relationships/image" Target="../media/image51.png"/><Relationship Id="rId4" Type="http://schemas.openxmlformats.org/officeDocument/2006/relationships/image" Target="../media/image48.emf"/><Relationship Id="rId9" Type="http://schemas.openxmlformats.org/officeDocument/2006/relationships/image" Target="../media/image2.png"/><Relationship Id="rId14" Type="http://schemas.openxmlformats.org/officeDocument/2006/relationships/image" Target="../media/image55.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6.png"/><Relationship Id="rId18" Type="http://schemas.openxmlformats.org/officeDocument/2006/relationships/image" Target="../media/image57.png"/><Relationship Id="rId3" Type="http://schemas.openxmlformats.org/officeDocument/2006/relationships/image" Target="../media/image8.png"/><Relationship Id="rId21" Type="http://schemas.openxmlformats.org/officeDocument/2006/relationships/image" Target="../media/image29.png"/><Relationship Id="rId7" Type="http://schemas.openxmlformats.org/officeDocument/2006/relationships/image" Target="../media/image22.png"/><Relationship Id="rId12" Type="http://schemas.openxmlformats.org/officeDocument/2006/relationships/image" Target="../media/image25.png"/><Relationship Id="rId17" Type="http://schemas.openxmlformats.org/officeDocument/2006/relationships/image" Target="../media/image14.png"/><Relationship Id="rId2" Type="http://schemas.openxmlformats.org/officeDocument/2006/relationships/image" Target="../media/image17.png"/><Relationship Id="rId16" Type="http://schemas.openxmlformats.org/officeDocument/2006/relationships/image" Target="../media/image13.png"/><Relationship Id="rId20" Type="http://schemas.openxmlformats.org/officeDocument/2006/relationships/image" Target="../media/image28.png"/><Relationship Id="rId1" Type="http://schemas.openxmlformats.org/officeDocument/2006/relationships/image" Target="../media/image16.png"/><Relationship Id="rId6" Type="http://schemas.openxmlformats.org/officeDocument/2006/relationships/image" Target="../media/image20.png"/><Relationship Id="rId11" Type="http://schemas.openxmlformats.org/officeDocument/2006/relationships/image" Target="../media/image24.png"/><Relationship Id="rId5" Type="http://schemas.openxmlformats.org/officeDocument/2006/relationships/image" Target="../media/image19.png"/><Relationship Id="rId15" Type="http://schemas.openxmlformats.org/officeDocument/2006/relationships/image" Target="../media/image4.png"/><Relationship Id="rId10" Type="http://schemas.openxmlformats.org/officeDocument/2006/relationships/image" Target="../media/image21.png"/><Relationship Id="rId19" Type="http://schemas.openxmlformats.org/officeDocument/2006/relationships/image" Target="../media/image15.png"/><Relationship Id="rId4" Type="http://schemas.openxmlformats.org/officeDocument/2006/relationships/image" Target="../media/image18.png"/><Relationship Id="rId9" Type="http://schemas.openxmlformats.org/officeDocument/2006/relationships/image" Target="../media/image2.png"/><Relationship Id="rId14" Type="http://schemas.openxmlformats.org/officeDocument/2006/relationships/image" Target="../media/image56.png"/></Relationships>
</file>

<file path=xl/drawings/_rels/drawing14.xml.rels><?xml version="1.0" encoding="UTF-8" standalone="yes"?>
<Relationships xmlns="http://schemas.openxmlformats.org/package/2006/relationships"><Relationship Id="rId8" Type="http://schemas.openxmlformats.org/officeDocument/2006/relationships/image" Target="../media/image59.png"/><Relationship Id="rId3" Type="http://schemas.openxmlformats.org/officeDocument/2006/relationships/image" Target="../media/image14.png"/><Relationship Id="rId7" Type="http://schemas.openxmlformats.org/officeDocument/2006/relationships/image" Target="../media/image58.png"/><Relationship Id="rId2" Type="http://schemas.openxmlformats.org/officeDocument/2006/relationships/image" Target="../media/image13.png"/><Relationship Id="rId1" Type="http://schemas.openxmlformats.org/officeDocument/2006/relationships/image" Target="../media/image24.png"/><Relationship Id="rId6" Type="http://schemas.openxmlformats.org/officeDocument/2006/relationships/image" Target="../media/image15.png"/><Relationship Id="rId5" Type="http://schemas.openxmlformats.org/officeDocument/2006/relationships/image" Target="../media/image2.png"/><Relationship Id="rId10" Type="http://schemas.openxmlformats.org/officeDocument/2006/relationships/image" Target="../media/image61.png"/><Relationship Id="rId4" Type="http://schemas.openxmlformats.org/officeDocument/2006/relationships/image" Target="../media/image8.png"/><Relationship Id="rId9" Type="http://schemas.openxmlformats.org/officeDocument/2006/relationships/image" Target="../media/image6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64.png"/><Relationship Id="rId2" Type="http://schemas.openxmlformats.org/officeDocument/2006/relationships/image" Target="../media/image63.png"/><Relationship Id="rId1" Type="http://schemas.openxmlformats.org/officeDocument/2006/relationships/image" Target="../media/image62.png"/><Relationship Id="rId5" Type="http://schemas.openxmlformats.org/officeDocument/2006/relationships/image" Target="../media/image66.png"/><Relationship Id="rId4" Type="http://schemas.openxmlformats.org/officeDocument/2006/relationships/image" Target="../media/image65.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7.png"/><Relationship Id="rId3" Type="http://schemas.openxmlformats.org/officeDocument/2006/relationships/image" Target="../media/image8.png"/><Relationship Id="rId7" Type="http://schemas.openxmlformats.org/officeDocument/2006/relationships/image" Target="../media/image21.png"/><Relationship Id="rId12" Type="http://schemas.openxmlformats.org/officeDocument/2006/relationships/image" Target="../media/image26.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image" Target="../media/image19.png"/><Relationship Id="rId15" Type="http://schemas.openxmlformats.org/officeDocument/2006/relationships/image" Target="../media/image2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 Id="rId14" Type="http://schemas.openxmlformats.org/officeDocument/2006/relationships/image" Target="../media/image28.png"/></Relationships>
</file>

<file path=xl/drawings/_rels/drawing6.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chart" Target="../charts/chart1.xml"/><Relationship Id="rId7" Type="http://schemas.openxmlformats.org/officeDocument/2006/relationships/image" Target="../media/image35.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 Id="rId9"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xdr:col>
      <xdr:colOff>75882</xdr:colOff>
      <xdr:row>17</xdr:row>
      <xdr:rowOff>63500</xdr:rowOff>
    </xdr:from>
    <xdr:to>
      <xdr:col>9</xdr:col>
      <xdr:colOff>524616</xdr:colOff>
      <xdr:row>29</xdr:row>
      <xdr:rowOff>54187</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234632" y="3214688"/>
          <a:ext cx="5338234" cy="2276687"/>
        </a:xfrm>
        <a:prstGeom prst="rect">
          <a:avLst/>
        </a:prstGeom>
      </xdr:spPr>
    </xdr:pic>
    <xdr:clientData/>
  </xdr:twoCellAnchor>
  <xdr:twoCellAnchor editAs="oneCell">
    <xdr:from>
      <xdr:col>0</xdr:col>
      <xdr:colOff>0</xdr:colOff>
      <xdr:row>45</xdr:row>
      <xdr:rowOff>0</xdr:rowOff>
    </xdr:from>
    <xdr:to>
      <xdr:col>10</xdr:col>
      <xdr:colOff>45720</xdr:colOff>
      <xdr:row>50</xdr:row>
      <xdr:rowOff>36764</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0" y="8153400"/>
          <a:ext cx="5699760" cy="951164"/>
        </a:xfrm>
        <a:prstGeom prst="rect">
          <a:avLst/>
        </a:prstGeom>
      </xdr:spPr>
    </xdr:pic>
    <xdr:clientData/>
  </xdr:twoCellAnchor>
  <xdr:twoCellAnchor editAs="oneCell">
    <xdr:from>
      <xdr:col>0</xdr:col>
      <xdr:colOff>160020</xdr:colOff>
      <xdr:row>0</xdr:row>
      <xdr:rowOff>0</xdr:rowOff>
    </xdr:from>
    <xdr:to>
      <xdr:col>10</xdr:col>
      <xdr:colOff>0</xdr:colOff>
      <xdr:row>13</xdr:row>
      <xdr:rowOff>28000</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a:stretch>
          <a:fillRect/>
        </a:stretch>
      </xdr:blipFill>
      <xdr:spPr>
        <a:xfrm>
          <a:off x="160020" y="0"/>
          <a:ext cx="5494020" cy="2329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1002030</xdr:colOff>
      <xdr:row>28</xdr:row>
      <xdr:rowOff>148590</xdr:rowOff>
    </xdr:from>
    <xdr:to>
      <xdr:col>7</xdr:col>
      <xdr:colOff>289560</xdr:colOff>
      <xdr:row>32</xdr:row>
      <xdr:rowOff>95250</xdr:rowOff>
    </xdr:to>
    <xdr:sp macro="" textlink="">
      <xdr:nvSpPr>
        <xdr:cNvPr id="2" name="Freccia circolare in su 1">
          <a:extLst>
            <a:ext uri="{FF2B5EF4-FFF2-40B4-BE49-F238E27FC236}">
              <a16:creationId xmlns:a16="http://schemas.microsoft.com/office/drawing/2014/main" id="{00000000-0008-0000-0B00-000002000000}"/>
            </a:ext>
          </a:extLst>
        </xdr:cNvPr>
        <xdr:cNvSpPr/>
      </xdr:nvSpPr>
      <xdr:spPr>
        <a:xfrm rot="16200000">
          <a:off x="5639752" y="5978843"/>
          <a:ext cx="718185" cy="430530"/>
        </a:xfrm>
        <a:prstGeom prst="curved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solidFill>
              <a:schemeClr val="tx1"/>
            </a:solidFill>
          </a:endParaRPr>
        </a:p>
      </xdr:txBody>
    </xdr:sp>
    <xdr:clientData/>
  </xdr:twoCellAnchor>
  <xdr:twoCellAnchor>
    <xdr:from>
      <xdr:col>6</xdr:col>
      <xdr:colOff>426720</xdr:colOff>
      <xdr:row>30</xdr:row>
      <xdr:rowOff>99060</xdr:rowOff>
    </xdr:from>
    <xdr:to>
      <xdr:col>6</xdr:col>
      <xdr:colOff>861060</xdr:colOff>
      <xdr:row>31</xdr:row>
      <xdr:rowOff>76200</xdr:rowOff>
    </xdr:to>
    <xdr:sp macro="" textlink="">
      <xdr:nvSpPr>
        <xdr:cNvPr id="3" name="Freccia a sinistra 2">
          <a:extLst>
            <a:ext uri="{FF2B5EF4-FFF2-40B4-BE49-F238E27FC236}">
              <a16:creationId xmlns:a16="http://schemas.microsoft.com/office/drawing/2014/main" id="{00000000-0008-0000-0B00-000003000000}"/>
            </a:ext>
          </a:extLst>
        </xdr:cNvPr>
        <xdr:cNvSpPr/>
      </xdr:nvSpPr>
      <xdr:spPr>
        <a:xfrm>
          <a:off x="5208270" y="6176010"/>
          <a:ext cx="434340" cy="16764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9</xdr:col>
      <xdr:colOff>66675</xdr:colOff>
      <xdr:row>20</xdr:row>
      <xdr:rowOff>180975</xdr:rowOff>
    </xdr:from>
    <xdr:to>
      <xdr:col>14</xdr:col>
      <xdr:colOff>2</xdr:colOff>
      <xdr:row>41</xdr:row>
      <xdr:rowOff>0</xdr:rowOff>
    </xdr:to>
    <xdr:cxnSp macro="">
      <xdr:nvCxnSpPr>
        <xdr:cNvPr id="4" name="Connettore diritto 3">
          <a:extLst>
            <a:ext uri="{FF2B5EF4-FFF2-40B4-BE49-F238E27FC236}">
              <a16:creationId xmlns:a16="http://schemas.microsoft.com/office/drawing/2014/main" id="{00000000-0008-0000-0B00-000004000000}"/>
            </a:ext>
          </a:extLst>
        </xdr:cNvPr>
        <xdr:cNvCxnSpPr/>
      </xdr:nvCxnSpPr>
      <xdr:spPr>
        <a:xfrm flipH="1">
          <a:off x="7458075" y="4276725"/>
          <a:ext cx="3600452" cy="396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180975</xdr:colOff>
      <xdr:row>5</xdr:row>
      <xdr:rowOff>123825</xdr:rowOff>
    </xdr:from>
    <xdr:to>
      <xdr:col>8</xdr:col>
      <xdr:colOff>432196</xdr:colOff>
      <xdr:row>14</xdr:row>
      <xdr:rowOff>104484</xdr:rowOff>
    </xdr:to>
    <xdr:pic>
      <xdr:nvPicPr>
        <xdr:cNvPr id="2" name="Immagine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a:srcRect t="6064"/>
        <a:stretch/>
      </xdr:blipFill>
      <xdr:spPr>
        <a:xfrm>
          <a:off x="4838700" y="1123950"/>
          <a:ext cx="1470421" cy="1695159"/>
        </a:xfrm>
        <a:prstGeom prst="rect">
          <a:avLst/>
        </a:prstGeom>
      </xdr:spPr>
    </xdr:pic>
    <xdr:clientData/>
  </xdr:twoCellAnchor>
  <xdr:twoCellAnchor editAs="oneCell">
    <xdr:from>
      <xdr:col>6</xdr:col>
      <xdr:colOff>361950</xdr:colOff>
      <xdr:row>31</xdr:row>
      <xdr:rowOff>76199</xdr:rowOff>
    </xdr:from>
    <xdr:to>
      <xdr:col>8</xdr:col>
      <xdr:colOff>304800</xdr:colOff>
      <xdr:row>34</xdr:row>
      <xdr:rowOff>76199</xdr:rowOff>
    </xdr:to>
    <xdr:pic>
      <xdr:nvPicPr>
        <xdr:cNvPr id="3" name="Immagine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2"/>
        <a:srcRect t="18907" b="13028"/>
        <a:stretch/>
      </xdr:blipFill>
      <xdr:spPr>
        <a:xfrm>
          <a:off x="5019675" y="6029324"/>
          <a:ext cx="1162050" cy="581025"/>
        </a:xfrm>
        <a:prstGeom prst="rect">
          <a:avLst/>
        </a:prstGeom>
      </xdr:spPr>
    </xdr:pic>
    <xdr:clientData/>
  </xdr:twoCellAnchor>
  <xdr:twoCellAnchor editAs="oneCell">
    <xdr:from>
      <xdr:col>6</xdr:col>
      <xdr:colOff>295276</xdr:colOff>
      <xdr:row>28</xdr:row>
      <xdr:rowOff>37407</xdr:rowOff>
    </xdr:from>
    <xdr:to>
      <xdr:col>9</xdr:col>
      <xdr:colOff>38100</xdr:colOff>
      <xdr:row>30</xdr:row>
      <xdr:rowOff>170757</xdr:rowOff>
    </xdr:to>
    <xdr:pic>
      <xdr:nvPicPr>
        <xdr:cNvPr id="4" name="Immagine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3"/>
        <a:srcRect l="12779" t="25348" r="11933" b="20235"/>
        <a:stretch/>
      </xdr:blipFill>
      <xdr:spPr>
        <a:xfrm>
          <a:off x="4953001" y="5419032"/>
          <a:ext cx="1571624" cy="514350"/>
        </a:xfrm>
        <a:prstGeom prst="rect">
          <a:avLst/>
        </a:prstGeom>
      </xdr:spPr>
    </xdr:pic>
    <xdr:clientData/>
  </xdr:twoCellAnchor>
  <xdr:twoCellAnchor editAs="oneCell">
    <xdr:from>
      <xdr:col>6</xdr:col>
      <xdr:colOff>342901</xdr:colOff>
      <xdr:row>20</xdr:row>
      <xdr:rowOff>56796</xdr:rowOff>
    </xdr:from>
    <xdr:to>
      <xdr:col>8</xdr:col>
      <xdr:colOff>247651</xdr:colOff>
      <xdr:row>23</xdr:row>
      <xdr:rowOff>9418</xdr:rowOff>
    </xdr:to>
    <xdr:pic>
      <xdr:nvPicPr>
        <xdr:cNvPr id="6" name="Immagin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stretch>
          <a:fillRect/>
        </a:stretch>
      </xdr:blipFill>
      <xdr:spPr>
        <a:xfrm>
          <a:off x="5000626" y="3914421"/>
          <a:ext cx="1123950" cy="524122"/>
        </a:xfrm>
        <a:prstGeom prst="rect">
          <a:avLst/>
        </a:prstGeom>
      </xdr:spPr>
    </xdr:pic>
    <xdr:clientData/>
  </xdr:twoCellAnchor>
  <xdr:oneCellAnchor>
    <xdr:from>
      <xdr:col>6</xdr:col>
      <xdr:colOff>219075</xdr:colOff>
      <xdr:row>50</xdr:row>
      <xdr:rowOff>66675</xdr:rowOff>
    </xdr:from>
    <xdr:ext cx="2190476" cy="457143"/>
    <xdr:pic>
      <xdr:nvPicPr>
        <xdr:cNvPr id="7" name="Immagin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5"/>
        <a:stretch>
          <a:fillRect/>
        </a:stretch>
      </xdr:blipFill>
      <xdr:spPr>
        <a:xfrm>
          <a:off x="4876800" y="9648825"/>
          <a:ext cx="2190476" cy="457143"/>
        </a:xfrm>
        <a:prstGeom prst="rect">
          <a:avLst/>
        </a:prstGeom>
      </xdr:spPr>
    </xdr:pic>
    <xdr:clientData/>
  </xdr:oneCellAnchor>
  <xdr:oneCellAnchor>
    <xdr:from>
      <xdr:col>6</xdr:col>
      <xdr:colOff>238125</xdr:colOff>
      <xdr:row>56</xdr:row>
      <xdr:rowOff>47625</xdr:rowOff>
    </xdr:from>
    <xdr:ext cx="3895238" cy="495238"/>
    <xdr:pic>
      <xdr:nvPicPr>
        <xdr:cNvPr id="9" name="Immagine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6"/>
        <a:stretch>
          <a:fillRect/>
        </a:stretch>
      </xdr:blipFill>
      <xdr:spPr>
        <a:xfrm>
          <a:off x="4895850" y="10772775"/>
          <a:ext cx="3895238" cy="495238"/>
        </a:xfrm>
        <a:prstGeom prst="rect">
          <a:avLst/>
        </a:prstGeom>
      </xdr:spPr>
    </xdr:pic>
    <xdr:clientData/>
  </xdr:oneCellAnchor>
  <xdr:oneCellAnchor>
    <xdr:from>
      <xdr:col>6</xdr:col>
      <xdr:colOff>133350</xdr:colOff>
      <xdr:row>63</xdr:row>
      <xdr:rowOff>19050</xdr:rowOff>
    </xdr:from>
    <xdr:ext cx="2666667" cy="514350"/>
    <xdr:pic>
      <xdr:nvPicPr>
        <xdr:cNvPr id="11" name="Immagine 10">
          <a:extLst>
            <a:ext uri="{FF2B5EF4-FFF2-40B4-BE49-F238E27FC236}">
              <a16:creationId xmlns:a16="http://schemas.microsoft.com/office/drawing/2014/main" id="{00000000-0008-0000-0C00-00000B000000}"/>
            </a:ext>
          </a:extLst>
        </xdr:cNvPr>
        <xdr:cNvPicPr>
          <a:picLocks noChangeAspect="1"/>
        </xdr:cNvPicPr>
      </xdr:nvPicPr>
      <xdr:blipFill rotWithShape="1">
        <a:blip xmlns:r="http://schemas.openxmlformats.org/officeDocument/2006/relationships" r:embed="rId7"/>
        <a:srcRect b="15615"/>
        <a:stretch/>
      </xdr:blipFill>
      <xdr:spPr>
        <a:xfrm>
          <a:off x="4791075" y="12077700"/>
          <a:ext cx="2666667" cy="514350"/>
        </a:xfrm>
        <a:prstGeom prst="rect">
          <a:avLst/>
        </a:prstGeom>
      </xdr:spPr>
    </xdr:pic>
    <xdr:clientData/>
  </xdr:oneCellAnchor>
  <xdr:oneCellAnchor>
    <xdr:from>
      <xdr:col>9</xdr:col>
      <xdr:colOff>990600</xdr:colOff>
      <xdr:row>62</xdr:row>
      <xdr:rowOff>180975</xdr:rowOff>
    </xdr:from>
    <xdr:ext cx="628552" cy="533314"/>
    <xdr:pic>
      <xdr:nvPicPr>
        <xdr:cNvPr id="12" name="Immagine 11">
          <a:extLst>
            <a:ext uri="{FF2B5EF4-FFF2-40B4-BE49-F238E27FC236}">
              <a16:creationId xmlns:a16="http://schemas.microsoft.com/office/drawing/2014/main" id="{00000000-0008-0000-0C00-00000C000000}"/>
            </a:ext>
          </a:extLst>
        </xdr:cNvPr>
        <xdr:cNvPicPr>
          <a:picLocks noChangeAspect="1"/>
        </xdr:cNvPicPr>
      </xdr:nvPicPr>
      <xdr:blipFill rotWithShape="1">
        <a:blip xmlns:r="http://schemas.openxmlformats.org/officeDocument/2006/relationships" r:embed="rId8"/>
        <a:srcRect l="19514" t="22225"/>
        <a:stretch/>
      </xdr:blipFill>
      <xdr:spPr>
        <a:xfrm>
          <a:off x="7477125" y="12049125"/>
          <a:ext cx="628552" cy="533314"/>
        </a:xfrm>
        <a:prstGeom prst="rect">
          <a:avLst/>
        </a:prstGeom>
      </xdr:spPr>
    </xdr:pic>
    <xdr:clientData/>
  </xdr:oneCellAnchor>
  <xdr:oneCellAnchor>
    <xdr:from>
      <xdr:col>6</xdr:col>
      <xdr:colOff>219075</xdr:colOff>
      <xdr:row>71</xdr:row>
      <xdr:rowOff>0</xdr:rowOff>
    </xdr:from>
    <xdr:ext cx="2838095" cy="638095"/>
    <xdr:pic>
      <xdr:nvPicPr>
        <xdr:cNvPr id="14" name="Immagine 13">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9"/>
        <a:stretch>
          <a:fillRect/>
        </a:stretch>
      </xdr:blipFill>
      <xdr:spPr>
        <a:xfrm>
          <a:off x="4876800" y="13582650"/>
          <a:ext cx="2838095" cy="638095"/>
        </a:xfrm>
        <a:prstGeom prst="rect">
          <a:avLst/>
        </a:prstGeom>
      </xdr:spPr>
    </xdr:pic>
    <xdr:clientData/>
  </xdr:oneCellAnchor>
  <xdr:oneCellAnchor>
    <xdr:from>
      <xdr:col>6</xdr:col>
      <xdr:colOff>304800</xdr:colOff>
      <xdr:row>80</xdr:row>
      <xdr:rowOff>76200</xdr:rowOff>
    </xdr:from>
    <xdr:ext cx="1819048" cy="438093"/>
    <xdr:pic>
      <xdr:nvPicPr>
        <xdr:cNvPr id="15" name="Immagine 14">
          <a:extLst>
            <a:ext uri="{FF2B5EF4-FFF2-40B4-BE49-F238E27FC236}">
              <a16:creationId xmlns:a16="http://schemas.microsoft.com/office/drawing/2014/main" id="{00000000-0008-0000-0C00-00000F000000}"/>
            </a:ext>
          </a:extLst>
        </xdr:cNvPr>
        <xdr:cNvPicPr>
          <a:picLocks noChangeAspect="1"/>
        </xdr:cNvPicPr>
      </xdr:nvPicPr>
      <xdr:blipFill rotWithShape="1">
        <a:blip xmlns:r="http://schemas.openxmlformats.org/officeDocument/2006/relationships" r:embed="rId10"/>
        <a:srcRect t="4167"/>
        <a:stretch/>
      </xdr:blipFill>
      <xdr:spPr>
        <a:xfrm>
          <a:off x="4962525" y="15306675"/>
          <a:ext cx="1819048" cy="438093"/>
        </a:xfrm>
        <a:prstGeom prst="rect">
          <a:avLst/>
        </a:prstGeom>
      </xdr:spPr>
    </xdr:pic>
    <xdr:clientData/>
  </xdr:oneCellAnchor>
  <xdr:twoCellAnchor>
    <xdr:from>
      <xdr:col>12</xdr:col>
      <xdr:colOff>266701</xdr:colOff>
      <xdr:row>72</xdr:row>
      <xdr:rowOff>57150</xdr:rowOff>
    </xdr:from>
    <xdr:to>
      <xdr:col>14</xdr:col>
      <xdr:colOff>723901</xdr:colOff>
      <xdr:row>78</xdr:row>
      <xdr:rowOff>38099</xdr:rowOff>
    </xdr:to>
    <xdr:grpSp>
      <xdr:nvGrpSpPr>
        <xdr:cNvPr id="16" name="Group 95">
          <a:extLst>
            <a:ext uri="{FF2B5EF4-FFF2-40B4-BE49-F238E27FC236}">
              <a16:creationId xmlns:a16="http://schemas.microsoft.com/office/drawing/2014/main" id="{00000000-0008-0000-0C00-000010000000}"/>
            </a:ext>
          </a:extLst>
        </xdr:cNvPr>
        <xdr:cNvGrpSpPr>
          <a:grpSpLocks/>
        </xdr:cNvGrpSpPr>
      </xdr:nvGrpSpPr>
      <xdr:grpSpPr bwMode="auto">
        <a:xfrm>
          <a:off x="10152994" y="13523529"/>
          <a:ext cx="2362200" cy="1031984"/>
          <a:chOff x="4059" y="935"/>
          <a:chExt cx="1905" cy="812"/>
        </a:xfrm>
      </xdr:grpSpPr>
      <xdr:sp macro="" textlink="">
        <xdr:nvSpPr>
          <xdr:cNvPr id="17" name="Rectangle 85">
            <a:extLst>
              <a:ext uri="{FF2B5EF4-FFF2-40B4-BE49-F238E27FC236}">
                <a16:creationId xmlns:a16="http://schemas.microsoft.com/office/drawing/2014/main" id="{00000000-0008-0000-0C00-000011000000}"/>
              </a:ext>
            </a:extLst>
          </xdr:cNvPr>
          <xdr:cNvSpPr>
            <a:spLocks noChangeArrowheads="1"/>
          </xdr:cNvSpPr>
        </xdr:nvSpPr>
        <xdr:spPr bwMode="auto">
          <a:xfrm>
            <a:off x="4059" y="935"/>
            <a:ext cx="726" cy="725"/>
          </a:xfrm>
          <a:prstGeom prst="rect">
            <a:avLst/>
          </a:prstGeom>
          <a:solidFill>
            <a:srgbClr val="C0C0C0"/>
          </a:solidFill>
          <a:ln w="9525">
            <a:solidFill>
              <a:schemeClr val="tx1"/>
            </a:solidFill>
            <a:miter lim="800000"/>
            <a:headEnd/>
            <a:tailEnd/>
          </a:ln>
          <a:effectLst/>
        </xdr:spPr>
        <xdr:txBody>
          <a:bodyPr wrap="square" anchor="ct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a:defRPr/>
            </a:pPr>
            <a:endParaRPr lang="it-IT">
              <a:latin typeface="+mj-lt"/>
              <a:cs typeface="Arial" charset="0"/>
            </a:endParaRPr>
          </a:p>
        </xdr:txBody>
      </xdr:sp>
      <xdr:sp macro="" textlink="">
        <xdr:nvSpPr>
          <xdr:cNvPr id="18" name="Oval 86">
            <a:extLst>
              <a:ext uri="{FF2B5EF4-FFF2-40B4-BE49-F238E27FC236}">
                <a16:creationId xmlns:a16="http://schemas.microsoft.com/office/drawing/2014/main" id="{00000000-0008-0000-0C00-000012000000}"/>
              </a:ext>
            </a:extLst>
          </xdr:cNvPr>
          <xdr:cNvSpPr>
            <a:spLocks noChangeArrowheads="1"/>
          </xdr:cNvSpPr>
        </xdr:nvSpPr>
        <xdr:spPr bwMode="auto">
          <a:xfrm>
            <a:off x="4377" y="1388"/>
            <a:ext cx="137" cy="136"/>
          </a:xfrm>
          <a:prstGeom prst="ellipse">
            <a:avLst/>
          </a:prstGeom>
          <a:solidFill>
            <a:schemeClr val="tx1"/>
          </a:solidFill>
          <a:ln w="9525">
            <a:solidFill>
              <a:schemeClr val="tx1"/>
            </a:solidFill>
            <a:round/>
            <a:headEnd/>
            <a:tailEnd/>
          </a:ln>
          <a:effectLst/>
        </xdr:spPr>
        <xdr:txBody>
          <a:bodyPr wrap="square" anchor="ct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a:defRPr/>
            </a:pPr>
            <a:endParaRPr lang="it-IT">
              <a:latin typeface="+mj-lt"/>
              <a:cs typeface="Arial" charset="0"/>
            </a:endParaRPr>
          </a:p>
        </xdr:txBody>
      </xdr:sp>
      <xdr:sp macro="" textlink="">
        <xdr:nvSpPr>
          <xdr:cNvPr id="19" name="Line 87">
            <a:extLst>
              <a:ext uri="{FF2B5EF4-FFF2-40B4-BE49-F238E27FC236}">
                <a16:creationId xmlns:a16="http://schemas.microsoft.com/office/drawing/2014/main" id="{00000000-0008-0000-0C00-000013000000}"/>
              </a:ext>
            </a:extLst>
          </xdr:cNvPr>
          <xdr:cNvSpPr>
            <a:spLocks noChangeShapeType="1"/>
          </xdr:cNvSpPr>
        </xdr:nvSpPr>
        <xdr:spPr bwMode="auto">
          <a:xfrm>
            <a:off x="4513" y="1457"/>
            <a:ext cx="272" cy="0"/>
          </a:xfrm>
          <a:prstGeom prst="line">
            <a:avLst/>
          </a:prstGeom>
          <a:noFill/>
          <a:ln w="25400">
            <a:solidFill>
              <a:srgbClr val="FFFF00"/>
            </a:solidFill>
            <a:round/>
            <a:headEnd/>
            <a:tailEnd/>
          </a:ln>
          <a:effec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a:defRPr/>
            </a:pPr>
            <a:endParaRPr lang="it-IT">
              <a:latin typeface="+mj-lt"/>
              <a:cs typeface="Arial" charset="0"/>
            </a:endParaRPr>
          </a:p>
        </xdr:txBody>
      </xdr:sp>
      <xdr:sp macro="" textlink="">
        <xdr:nvSpPr>
          <xdr:cNvPr id="20" name="Line 88">
            <a:extLst>
              <a:ext uri="{FF2B5EF4-FFF2-40B4-BE49-F238E27FC236}">
                <a16:creationId xmlns:a16="http://schemas.microsoft.com/office/drawing/2014/main" id="{00000000-0008-0000-0C00-000014000000}"/>
              </a:ext>
            </a:extLst>
          </xdr:cNvPr>
          <xdr:cNvSpPr>
            <a:spLocks noChangeShapeType="1"/>
          </xdr:cNvSpPr>
        </xdr:nvSpPr>
        <xdr:spPr bwMode="auto">
          <a:xfrm>
            <a:off x="4445" y="1524"/>
            <a:ext cx="0" cy="136"/>
          </a:xfrm>
          <a:prstGeom prst="line">
            <a:avLst/>
          </a:prstGeom>
          <a:noFill/>
          <a:ln w="25400">
            <a:solidFill>
              <a:srgbClr val="0000FF"/>
            </a:solidFill>
            <a:round/>
            <a:headEnd/>
            <a:tailEnd/>
          </a:ln>
          <a:effec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a:defRPr/>
            </a:pPr>
            <a:endParaRPr lang="it-IT">
              <a:latin typeface="+mj-lt"/>
              <a:cs typeface="Arial" charset="0"/>
            </a:endParaRPr>
          </a:p>
        </xdr:txBody>
      </xdr:sp>
      <xdr:sp macro="" textlink="">
        <xdr:nvSpPr>
          <xdr:cNvPr id="21" name="Line 89">
            <a:extLst>
              <a:ext uri="{FF2B5EF4-FFF2-40B4-BE49-F238E27FC236}">
                <a16:creationId xmlns:a16="http://schemas.microsoft.com/office/drawing/2014/main" id="{00000000-0008-0000-0C00-000015000000}"/>
              </a:ext>
            </a:extLst>
          </xdr:cNvPr>
          <xdr:cNvSpPr>
            <a:spLocks noChangeShapeType="1"/>
          </xdr:cNvSpPr>
        </xdr:nvSpPr>
        <xdr:spPr bwMode="auto">
          <a:xfrm>
            <a:off x="4445" y="958"/>
            <a:ext cx="0" cy="408"/>
          </a:xfrm>
          <a:prstGeom prst="line">
            <a:avLst/>
          </a:prstGeom>
          <a:noFill/>
          <a:ln w="22225">
            <a:solidFill>
              <a:srgbClr val="FF0000"/>
            </a:solidFill>
            <a:round/>
            <a:headEnd/>
            <a:tailEnd type="triangle" w="med" len="med"/>
          </a:ln>
          <a:effec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a:defRPr/>
            </a:pPr>
            <a:endParaRPr lang="it-IT">
              <a:latin typeface="+mj-lt"/>
              <a:cs typeface="Arial" charset="0"/>
            </a:endParaRPr>
          </a:p>
        </xdr:txBody>
      </xdr:sp>
      <xdr:sp macro="" textlink="">
        <xdr:nvSpPr>
          <xdr:cNvPr id="22" name="Text Box 90">
            <a:extLst>
              <a:ext uri="{FF2B5EF4-FFF2-40B4-BE49-F238E27FC236}">
                <a16:creationId xmlns:a16="http://schemas.microsoft.com/office/drawing/2014/main" id="{00000000-0008-0000-0C00-000016000000}"/>
              </a:ext>
            </a:extLst>
          </xdr:cNvPr>
          <xdr:cNvSpPr txBox="1">
            <a:spLocks noChangeArrowheads="1"/>
          </xdr:cNvSpPr>
        </xdr:nvSpPr>
        <xdr:spPr bwMode="auto">
          <a:xfrm>
            <a:off x="4467" y="1025"/>
            <a:ext cx="136" cy="175"/>
          </a:xfrm>
          <a:prstGeom prst="rect">
            <a:avLst/>
          </a:prstGeom>
          <a:noFill/>
          <a:ln w="9525">
            <a:noFill/>
            <a:miter lim="800000"/>
            <a:headEnd/>
            <a:tailEnd/>
          </a:ln>
          <a:effectLst/>
        </xdr:spPr>
        <xdr:txBody>
          <a:bodyPr wrap="square">
            <a:sp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a:spcBef>
                <a:spcPct val="50000"/>
              </a:spcBef>
              <a:defRPr/>
            </a:pPr>
            <a:r>
              <a:rPr lang="it-IT" b="1">
                <a:solidFill>
                  <a:srgbClr val="FF0000"/>
                </a:solidFill>
                <a:latin typeface="+mj-lt"/>
                <a:cs typeface="Arial" charset="0"/>
              </a:rPr>
              <a:t>V</a:t>
            </a:r>
          </a:p>
        </xdr:txBody>
      </xdr:sp>
      <xdr:sp macro="" textlink="">
        <xdr:nvSpPr>
          <xdr:cNvPr id="23" name="Line 91">
            <a:extLst>
              <a:ext uri="{FF2B5EF4-FFF2-40B4-BE49-F238E27FC236}">
                <a16:creationId xmlns:a16="http://schemas.microsoft.com/office/drawing/2014/main" id="{00000000-0008-0000-0C00-000017000000}"/>
              </a:ext>
            </a:extLst>
          </xdr:cNvPr>
          <xdr:cNvSpPr>
            <a:spLocks noChangeShapeType="1"/>
          </xdr:cNvSpPr>
        </xdr:nvSpPr>
        <xdr:spPr bwMode="auto">
          <a:xfrm flipV="1">
            <a:off x="4694" y="1253"/>
            <a:ext cx="318" cy="181"/>
          </a:xfrm>
          <a:prstGeom prst="line">
            <a:avLst/>
          </a:prstGeom>
          <a:noFill/>
          <a:ln w="9525">
            <a:solidFill>
              <a:schemeClr val="tx1"/>
            </a:solidFill>
            <a:round/>
            <a:headEnd/>
            <a:tailEnd/>
          </a:ln>
          <a:effec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a:defRPr/>
            </a:pPr>
            <a:endParaRPr lang="it-IT">
              <a:latin typeface="+mj-lt"/>
              <a:cs typeface="Arial" charset="0"/>
            </a:endParaRPr>
          </a:p>
        </xdr:txBody>
      </xdr:sp>
      <xdr:sp macro="" textlink="">
        <xdr:nvSpPr>
          <xdr:cNvPr id="24" name="Text Box 92">
            <a:extLst>
              <a:ext uri="{FF2B5EF4-FFF2-40B4-BE49-F238E27FC236}">
                <a16:creationId xmlns:a16="http://schemas.microsoft.com/office/drawing/2014/main" id="{00000000-0008-0000-0C00-000018000000}"/>
              </a:ext>
            </a:extLst>
          </xdr:cNvPr>
          <xdr:cNvSpPr txBox="1">
            <a:spLocks noChangeArrowheads="1"/>
          </xdr:cNvSpPr>
        </xdr:nvSpPr>
        <xdr:spPr bwMode="auto">
          <a:xfrm>
            <a:off x="4876" y="1117"/>
            <a:ext cx="1088" cy="131"/>
          </a:xfrm>
          <a:prstGeom prst="rect">
            <a:avLst/>
          </a:prstGeom>
          <a:noFill/>
          <a:ln w="9525">
            <a:noFill/>
            <a:miter lim="800000"/>
            <a:headEnd/>
            <a:tailEnd/>
          </a:ln>
          <a:effectLst/>
        </xdr:spPr>
        <xdr:txBody>
          <a:bodyPr wrap="square">
            <a:sp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a:spcBef>
                <a:spcPct val="50000"/>
              </a:spcBef>
              <a:defRPr/>
            </a:pPr>
            <a:r>
              <a:rPr lang="it-IT" sz="1200" b="1">
                <a:latin typeface="+mj-lt"/>
                <a:cs typeface="Arial" charset="0"/>
              </a:rPr>
              <a:t>Copriferro laterale</a:t>
            </a:r>
          </a:p>
        </xdr:txBody>
      </xdr:sp>
      <xdr:sp macro="" textlink="">
        <xdr:nvSpPr>
          <xdr:cNvPr id="25" name="Text Box 93">
            <a:extLst>
              <a:ext uri="{FF2B5EF4-FFF2-40B4-BE49-F238E27FC236}">
                <a16:creationId xmlns:a16="http://schemas.microsoft.com/office/drawing/2014/main" id="{00000000-0008-0000-0C00-000019000000}"/>
              </a:ext>
            </a:extLst>
          </xdr:cNvPr>
          <xdr:cNvSpPr txBox="1">
            <a:spLocks noChangeArrowheads="1"/>
          </xdr:cNvSpPr>
        </xdr:nvSpPr>
        <xdr:spPr bwMode="auto">
          <a:xfrm>
            <a:off x="4740" y="1616"/>
            <a:ext cx="1179" cy="131"/>
          </a:xfrm>
          <a:prstGeom prst="rect">
            <a:avLst/>
          </a:prstGeom>
          <a:noFill/>
          <a:ln w="9525">
            <a:noFill/>
            <a:miter lim="800000"/>
            <a:headEnd/>
            <a:tailEnd/>
          </a:ln>
          <a:effectLst/>
        </xdr:spPr>
        <xdr:txBody>
          <a:bodyPr wrap="square">
            <a:sp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a:spcBef>
                <a:spcPct val="50000"/>
              </a:spcBef>
              <a:defRPr/>
            </a:pPr>
            <a:r>
              <a:rPr lang="it-IT" sz="1200" b="1">
                <a:latin typeface="+mj-lt"/>
                <a:cs typeface="Arial" charset="0"/>
              </a:rPr>
              <a:t>Copriferro inferiore</a:t>
            </a:r>
          </a:p>
        </xdr:txBody>
      </xdr:sp>
      <xdr:sp macro="" textlink="">
        <xdr:nvSpPr>
          <xdr:cNvPr id="26" name="Line 94">
            <a:extLst>
              <a:ext uri="{FF2B5EF4-FFF2-40B4-BE49-F238E27FC236}">
                <a16:creationId xmlns:a16="http://schemas.microsoft.com/office/drawing/2014/main" id="{00000000-0008-0000-0C00-00001A000000}"/>
              </a:ext>
            </a:extLst>
          </xdr:cNvPr>
          <xdr:cNvSpPr>
            <a:spLocks noChangeShapeType="1"/>
          </xdr:cNvSpPr>
        </xdr:nvSpPr>
        <xdr:spPr bwMode="auto">
          <a:xfrm>
            <a:off x="4468" y="1616"/>
            <a:ext cx="317" cy="90"/>
          </a:xfrm>
          <a:prstGeom prst="line">
            <a:avLst/>
          </a:prstGeom>
          <a:noFill/>
          <a:ln w="9525">
            <a:solidFill>
              <a:schemeClr val="tx1"/>
            </a:solidFill>
            <a:round/>
            <a:headEnd/>
            <a:tailEnd/>
          </a:ln>
          <a:effec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a:defRPr/>
            </a:pPr>
            <a:endParaRPr lang="it-IT">
              <a:latin typeface="+mj-lt"/>
              <a:cs typeface="Arial" charset="0"/>
            </a:endParaRPr>
          </a:p>
        </xdr:txBody>
      </xdr:sp>
    </xdr:grpSp>
    <xdr:clientData/>
  </xdr:twoCellAnchor>
  <xdr:twoCellAnchor>
    <xdr:from>
      <xdr:col>11</xdr:col>
      <xdr:colOff>714377</xdr:colOff>
      <xdr:row>51</xdr:row>
      <xdr:rowOff>31001</xdr:rowOff>
    </xdr:from>
    <xdr:to>
      <xdr:col>14</xdr:col>
      <xdr:colOff>807007</xdr:colOff>
      <xdr:row>58</xdr:row>
      <xdr:rowOff>142876</xdr:rowOff>
    </xdr:to>
    <xdr:grpSp>
      <xdr:nvGrpSpPr>
        <xdr:cNvPr id="27" name="Group 67">
          <a:extLst>
            <a:ext uri="{FF2B5EF4-FFF2-40B4-BE49-F238E27FC236}">
              <a16:creationId xmlns:a16="http://schemas.microsoft.com/office/drawing/2014/main" id="{00000000-0008-0000-0C00-00001B000000}"/>
            </a:ext>
          </a:extLst>
        </xdr:cNvPr>
        <xdr:cNvGrpSpPr>
          <a:grpSpLocks/>
        </xdr:cNvGrpSpPr>
      </xdr:nvGrpSpPr>
      <xdr:grpSpPr bwMode="auto">
        <a:xfrm>
          <a:off x="8947480" y="9588846"/>
          <a:ext cx="3650820" cy="1414720"/>
          <a:chOff x="2336" y="554"/>
          <a:chExt cx="4626" cy="2310"/>
        </a:xfrm>
      </xdr:grpSpPr>
      <xdr:sp macro="" textlink="">
        <xdr:nvSpPr>
          <xdr:cNvPr id="28" name="Cubo 27">
            <a:extLst>
              <a:ext uri="{FF2B5EF4-FFF2-40B4-BE49-F238E27FC236}">
                <a16:creationId xmlns:a16="http://schemas.microsoft.com/office/drawing/2014/main" id="{00000000-0008-0000-0C00-00001C000000}"/>
              </a:ext>
            </a:extLst>
          </xdr:cNvPr>
          <xdr:cNvSpPr/>
        </xdr:nvSpPr>
        <xdr:spPr>
          <a:xfrm>
            <a:off x="2336" y="1491"/>
            <a:ext cx="1069" cy="1373"/>
          </a:xfrm>
          <a:prstGeom prst="cube">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sp macro="" textlink="">
        <xdr:nvSpPr>
          <xdr:cNvPr id="29" name="Cilindro 28">
            <a:extLst>
              <a:ext uri="{FF2B5EF4-FFF2-40B4-BE49-F238E27FC236}">
                <a16:creationId xmlns:a16="http://schemas.microsoft.com/office/drawing/2014/main" id="{00000000-0008-0000-0C00-00001D000000}"/>
              </a:ext>
            </a:extLst>
          </xdr:cNvPr>
          <xdr:cNvSpPr/>
        </xdr:nvSpPr>
        <xdr:spPr>
          <a:xfrm>
            <a:off x="3100" y="1224"/>
            <a:ext cx="38" cy="419"/>
          </a:xfrm>
          <a:prstGeom prst="can">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cxnSp macro="">
        <xdr:nvCxnSpPr>
          <xdr:cNvPr id="30" name="Connettore 2 29">
            <a:extLst>
              <a:ext uri="{FF2B5EF4-FFF2-40B4-BE49-F238E27FC236}">
                <a16:creationId xmlns:a16="http://schemas.microsoft.com/office/drawing/2014/main" id="{00000000-0008-0000-0C00-00001E000000}"/>
              </a:ext>
            </a:extLst>
          </xdr:cNvPr>
          <xdr:cNvCxnSpPr/>
        </xdr:nvCxnSpPr>
        <xdr:spPr>
          <a:xfrm flipH="1">
            <a:off x="3050" y="554"/>
            <a:ext cx="573" cy="1"/>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1" name="CasellaDiTesto 11">
            <a:extLst>
              <a:ext uri="{FF2B5EF4-FFF2-40B4-BE49-F238E27FC236}">
                <a16:creationId xmlns:a16="http://schemas.microsoft.com/office/drawing/2014/main" id="{00000000-0008-0000-0C00-00001F000000}"/>
              </a:ext>
            </a:extLst>
          </xdr:cNvPr>
          <xdr:cNvSpPr txBox="1">
            <a:spLocks noChangeArrowheads="1"/>
          </xdr:cNvSpPr>
        </xdr:nvSpPr>
        <xdr:spPr bwMode="auto">
          <a:xfrm>
            <a:off x="4065" y="1870"/>
            <a:ext cx="344" cy="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eaLnBrk="1" hangingPunct="1"/>
            <a:r>
              <a:rPr lang="it-IT" altLang="it-IT" sz="1400" b="1">
                <a:solidFill>
                  <a:srgbClr val="FF0000"/>
                </a:solidFill>
                <a:latin typeface="Lucida Fax" panose="02060602050505020204" pitchFamily="18" charset="0"/>
              </a:rPr>
              <a:t>V</a:t>
            </a:r>
          </a:p>
        </xdr:txBody>
      </xdr:sp>
      <xdr:sp macro="" textlink="">
        <xdr:nvSpPr>
          <xdr:cNvPr id="32" name="Line 64">
            <a:extLst>
              <a:ext uri="{FF2B5EF4-FFF2-40B4-BE49-F238E27FC236}">
                <a16:creationId xmlns:a16="http://schemas.microsoft.com/office/drawing/2014/main" id="{00000000-0008-0000-0C00-000020000000}"/>
              </a:ext>
            </a:extLst>
          </xdr:cNvPr>
          <xdr:cNvSpPr>
            <a:spLocks noChangeShapeType="1"/>
          </xdr:cNvSpPr>
        </xdr:nvSpPr>
        <xdr:spPr bwMode="auto">
          <a:xfrm>
            <a:off x="3379" y="1253"/>
            <a:ext cx="0" cy="408"/>
          </a:xfrm>
          <a:prstGeom prst="line">
            <a:avLst/>
          </a:prstGeom>
          <a:noFill/>
          <a:ln w="19050">
            <a:solidFill>
              <a:schemeClr val="tx1"/>
            </a:solidFill>
            <a:round/>
            <a:headEnd/>
            <a:tailEnd/>
          </a:ln>
          <a:extLst>
            <a:ext uri="{909E8E84-426E-40DD-AFC4-6F175D3DCCD1}">
              <a14:hiddenFill xmlns:a14="http://schemas.microsoft.com/office/drawing/2010/main">
                <a:noFill/>
              </a14:hiddenFill>
            </a:ext>
          </a:ex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endParaRPr lang="it-IT"/>
          </a:p>
        </xdr:txBody>
      </xdr:sp>
      <xdr:sp macro="" textlink="">
        <xdr:nvSpPr>
          <xdr:cNvPr id="33" name="Line 65">
            <a:extLst>
              <a:ext uri="{FF2B5EF4-FFF2-40B4-BE49-F238E27FC236}">
                <a16:creationId xmlns:a16="http://schemas.microsoft.com/office/drawing/2014/main" id="{00000000-0008-0000-0C00-000021000000}"/>
              </a:ext>
            </a:extLst>
          </xdr:cNvPr>
          <xdr:cNvSpPr>
            <a:spLocks noChangeShapeType="1"/>
          </xdr:cNvSpPr>
        </xdr:nvSpPr>
        <xdr:spPr bwMode="auto">
          <a:xfrm flipH="1">
            <a:off x="3198" y="1616"/>
            <a:ext cx="272" cy="0"/>
          </a:xfrm>
          <a:prstGeom prst="line">
            <a:avLst/>
          </a:prstGeom>
          <a:noFill/>
          <a:ln w="19050">
            <a:solidFill>
              <a:schemeClr val="tx1"/>
            </a:solidFill>
            <a:round/>
            <a:headEnd/>
            <a:tailEnd/>
          </a:ln>
          <a:extLst>
            <a:ext uri="{909E8E84-426E-40DD-AFC4-6F175D3DCCD1}">
              <a14:hiddenFill xmlns:a14="http://schemas.microsoft.com/office/drawing/2010/main">
                <a:noFill/>
              </a14:hiddenFill>
            </a:ext>
          </a:ex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endParaRPr lang="it-IT"/>
          </a:p>
        </xdr:txBody>
      </xdr:sp>
      <xdr:sp macro="" textlink="">
        <xdr:nvSpPr>
          <xdr:cNvPr id="34" name="CasellaDiTesto 11">
            <a:extLst>
              <a:ext uri="{FF2B5EF4-FFF2-40B4-BE49-F238E27FC236}">
                <a16:creationId xmlns:a16="http://schemas.microsoft.com/office/drawing/2014/main" id="{00000000-0008-0000-0C00-000022000000}"/>
              </a:ext>
            </a:extLst>
          </xdr:cNvPr>
          <xdr:cNvSpPr txBox="1">
            <a:spLocks noChangeArrowheads="1"/>
          </xdr:cNvSpPr>
        </xdr:nvSpPr>
        <xdr:spPr bwMode="auto">
          <a:xfrm>
            <a:off x="3379" y="1344"/>
            <a:ext cx="3583" cy="4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eaLnBrk="1" hangingPunct="1"/>
            <a:r>
              <a:rPr lang="it-IT" altLang="it-IT" sz="1400" b="1">
                <a:latin typeface="Lucida Fax" panose="02060602050505020204" pitchFamily="18" charset="0"/>
              </a:rPr>
              <a:t>e</a:t>
            </a:r>
          </a:p>
        </xdr:txBody>
      </xdr:sp>
    </xdr:grpSp>
    <xdr:clientData/>
  </xdr:twoCellAnchor>
  <xdr:twoCellAnchor>
    <xdr:from>
      <xdr:col>11</xdr:col>
      <xdr:colOff>685805</xdr:colOff>
      <xdr:row>58</xdr:row>
      <xdr:rowOff>142875</xdr:rowOff>
    </xdr:from>
    <xdr:to>
      <xdr:col>12</xdr:col>
      <xdr:colOff>247650</xdr:colOff>
      <xdr:row>66</xdr:row>
      <xdr:rowOff>85724</xdr:rowOff>
    </xdr:to>
    <xdr:grpSp>
      <xdr:nvGrpSpPr>
        <xdr:cNvPr id="35" name="Group 34">
          <a:extLst>
            <a:ext uri="{FF2B5EF4-FFF2-40B4-BE49-F238E27FC236}">
              <a16:creationId xmlns:a16="http://schemas.microsoft.com/office/drawing/2014/main" id="{00000000-0008-0000-0C00-000023000000}"/>
            </a:ext>
          </a:extLst>
        </xdr:cNvPr>
        <xdr:cNvGrpSpPr>
          <a:grpSpLocks/>
        </xdr:cNvGrpSpPr>
      </xdr:nvGrpSpPr>
      <xdr:grpSpPr bwMode="auto">
        <a:xfrm>
          <a:off x="8918908" y="11003565"/>
          <a:ext cx="1215035" cy="1431814"/>
          <a:chOff x="2336" y="1162"/>
          <a:chExt cx="1460" cy="2335"/>
        </a:xfrm>
      </xdr:grpSpPr>
      <xdr:sp macro="" textlink="">
        <xdr:nvSpPr>
          <xdr:cNvPr id="36" name="Cubo 35">
            <a:extLst>
              <a:ext uri="{FF2B5EF4-FFF2-40B4-BE49-F238E27FC236}">
                <a16:creationId xmlns:a16="http://schemas.microsoft.com/office/drawing/2014/main" id="{00000000-0008-0000-0C00-000024000000}"/>
              </a:ext>
            </a:extLst>
          </xdr:cNvPr>
          <xdr:cNvSpPr/>
        </xdr:nvSpPr>
        <xdr:spPr>
          <a:xfrm>
            <a:off x="2336" y="2124"/>
            <a:ext cx="1069" cy="1373"/>
          </a:xfrm>
          <a:prstGeom prst="cube">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sp macro="" textlink="">
        <xdr:nvSpPr>
          <xdr:cNvPr id="37" name="Cilindro 36">
            <a:extLst>
              <a:ext uri="{FF2B5EF4-FFF2-40B4-BE49-F238E27FC236}">
                <a16:creationId xmlns:a16="http://schemas.microsoft.com/office/drawing/2014/main" id="{00000000-0008-0000-0C00-000025000000}"/>
              </a:ext>
            </a:extLst>
          </xdr:cNvPr>
          <xdr:cNvSpPr/>
        </xdr:nvSpPr>
        <xdr:spPr>
          <a:xfrm>
            <a:off x="3100" y="1857"/>
            <a:ext cx="38" cy="419"/>
          </a:xfrm>
          <a:prstGeom prst="can">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cxnSp macro="">
        <xdr:nvCxnSpPr>
          <xdr:cNvPr id="38" name="Connettore 2 37">
            <a:extLst>
              <a:ext uri="{FF2B5EF4-FFF2-40B4-BE49-F238E27FC236}">
                <a16:creationId xmlns:a16="http://schemas.microsoft.com/office/drawing/2014/main" id="{00000000-0008-0000-0C00-000026000000}"/>
              </a:ext>
            </a:extLst>
          </xdr:cNvPr>
          <xdr:cNvCxnSpPr/>
        </xdr:nvCxnSpPr>
        <xdr:spPr>
          <a:xfrm flipH="1">
            <a:off x="3152" y="2251"/>
            <a:ext cx="573" cy="1"/>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9" name="CasellaDiTesto 11">
            <a:extLst>
              <a:ext uri="{FF2B5EF4-FFF2-40B4-BE49-F238E27FC236}">
                <a16:creationId xmlns:a16="http://schemas.microsoft.com/office/drawing/2014/main" id="{00000000-0008-0000-0C00-000027000000}"/>
              </a:ext>
            </a:extLst>
          </xdr:cNvPr>
          <xdr:cNvSpPr txBox="1">
            <a:spLocks noChangeArrowheads="1"/>
          </xdr:cNvSpPr>
        </xdr:nvSpPr>
        <xdr:spPr bwMode="auto">
          <a:xfrm>
            <a:off x="3452" y="2274"/>
            <a:ext cx="344" cy="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eaLnBrk="1" hangingPunct="1"/>
            <a:r>
              <a:rPr lang="it-IT" altLang="it-IT" sz="1400" b="1">
                <a:solidFill>
                  <a:srgbClr val="FF0000"/>
                </a:solidFill>
                <a:latin typeface="Lucida Fax" panose="02060602050505020204" pitchFamily="18" charset="0"/>
              </a:rPr>
              <a:t>V</a:t>
            </a:r>
          </a:p>
        </xdr:txBody>
      </xdr:sp>
      <xdr:sp macro="" textlink="">
        <xdr:nvSpPr>
          <xdr:cNvPr id="40" name="Line 29">
            <a:extLst>
              <a:ext uri="{FF2B5EF4-FFF2-40B4-BE49-F238E27FC236}">
                <a16:creationId xmlns:a16="http://schemas.microsoft.com/office/drawing/2014/main" id="{00000000-0008-0000-0C00-000028000000}"/>
              </a:ext>
            </a:extLst>
          </xdr:cNvPr>
          <xdr:cNvSpPr>
            <a:spLocks noChangeShapeType="1"/>
          </xdr:cNvSpPr>
        </xdr:nvSpPr>
        <xdr:spPr bwMode="auto">
          <a:xfrm flipV="1">
            <a:off x="3115" y="1253"/>
            <a:ext cx="0" cy="499"/>
          </a:xfrm>
          <a:prstGeom prst="line">
            <a:avLst/>
          </a:prstGeom>
          <a:noFill/>
          <a:ln w="34925">
            <a:solidFill>
              <a:srgbClr val="000080"/>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endParaRPr lang="it-IT"/>
          </a:p>
        </xdr:txBody>
      </xdr:sp>
      <xdr:sp macro="" textlink="">
        <xdr:nvSpPr>
          <xdr:cNvPr id="41" name="CasellaDiTesto 11">
            <a:extLst>
              <a:ext uri="{FF2B5EF4-FFF2-40B4-BE49-F238E27FC236}">
                <a16:creationId xmlns:a16="http://schemas.microsoft.com/office/drawing/2014/main" id="{00000000-0008-0000-0C00-000029000000}"/>
              </a:ext>
            </a:extLst>
          </xdr:cNvPr>
          <xdr:cNvSpPr txBox="1">
            <a:spLocks noChangeArrowheads="1"/>
          </xdr:cNvSpPr>
        </xdr:nvSpPr>
        <xdr:spPr bwMode="auto">
          <a:xfrm>
            <a:off x="3161" y="1162"/>
            <a:ext cx="344" cy="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eaLnBrk="1" hangingPunct="1"/>
            <a:r>
              <a:rPr lang="it-IT" altLang="it-IT" sz="1400" b="1">
                <a:solidFill>
                  <a:srgbClr val="000096"/>
                </a:solidFill>
                <a:latin typeface="Lucida Fax" panose="02060602050505020204" pitchFamily="18" charset="0"/>
              </a:rPr>
              <a:t>T</a:t>
            </a:r>
          </a:p>
        </xdr:txBody>
      </xdr:sp>
    </xdr:grpSp>
    <xdr:clientData/>
  </xdr:twoCellAnchor>
  <xdr:twoCellAnchor>
    <xdr:from>
      <xdr:col>11</xdr:col>
      <xdr:colOff>695326</xdr:colOff>
      <xdr:row>75</xdr:row>
      <xdr:rowOff>104775</xdr:rowOff>
    </xdr:from>
    <xdr:to>
      <xdr:col>11</xdr:col>
      <xdr:colOff>1638300</xdr:colOff>
      <xdr:row>82</xdr:row>
      <xdr:rowOff>87723</xdr:rowOff>
    </xdr:to>
    <xdr:grpSp>
      <xdr:nvGrpSpPr>
        <xdr:cNvPr id="42" name="Group 30">
          <a:extLst>
            <a:ext uri="{FF2B5EF4-FFF2-40B4-BE49-F238E27FC236}">
              <a16:creationId xmlns:a16="http://schemas.microsoft.com/office/drawing/2014/main" id="{00000000-0008-0000-0C00-00002A000000}"/>
            </a:ext>
          </a:extLst>
        </xdr:cNvPr>
        <xdr:cNvGrpSpPr>
          <a:grpSpLocks/>
        </xdr:cNvGrpSpPr>
      </xdr:nvGrpSpPr>
      <xdr:grpSpPr bwMode="auto">
        <a:xfrm rot="10800000">
          <a:off x="8928429" y="14063827"/>
          <a:ext cx="942974" cy="1285793"/>
          <a:chOff x="2381" y="1310"/>
          <a:chExt cx="1035" cy="2061"/>
        </a:xfrm>
      </xdr:grpSpPr>
      <xdr:sp macro="" textlink="">
        <xdr:nvSpPr>
          <xdr:cNvPr id="43" name="Cubo 42">
            <a:extLst>
              <a:ext uri="{FF2B5EF4-FFF2-40B4-BE49-F238E27FC236}">
                <a16:creationId xmlns:a16="http://schemas.microsoft.com/office/drawing/2014/main" id="{00000000-0008-0000-0C00-00002B000000}"/>
              </a:ext>
            </a:extLst>
          </xdr:cNvPr>
          <xdr:cNvSpPr/>
        </xdr:nvSpPr>
        <xdr:spPr>
          <a:xfrm>
            <a:off x="2381" y="2061"/>
            <a:ext cx="1035" cy="1310"/>
          </a:xfrm>
          <a:prstGeom prst="cube">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sp macro="" textlink="">
        <xdr:nvSpPr>
          <xdr:cNvPr id="44" name="Cilindro 43">
            <a:extLst>
              <a:ext uri="{FF2B5EF4-FFF2-40B4-BE49-F238E27FC236}">
                <a16:creationId xmlns:a16="http://schemas.microsoft.com/office/drawing/2014/main" id="{00000000-0008-0000-0C00-00002C000000}"/>
              </a:ext>
            </a:extLst>
          </xdr:cNvPr>
          <xdr:cNvSpPr/>
        </xdr:nvSpPr>
        <xdr:spPr>
          <a:xfrm>
            <a:off x="3016" y="1797"/>
            <a:ext cx="37" cy="400"/>
          </a:xfrm>
          <a:prstGeom prst="can">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cxnSp macro="">
        <xdr:nvCxnSpPr>
          <xdr:cNvPr id="45" name="Connettore 2 44">
            <a:extLst>
              <a:ext uri="{FF2B5EF4-FFF2-40B4-BE49-F238E27FC236}">
                <a16:creationId xmlns:a16="http://schemas.microsoft.com/office/drawing/2014/main" id="{00000000-0008-0000-0C00-00002D000000}"/>
              </a:ext>
            </a:extLst>
          </xdr:cNvPr>
          <xdr:cNvCxnSpPr/>
        </xdr:nvCxnSpPr>
        <xdr:spPr>
          <a:xfrm>
            <a:off x="2388" y="1869"/>
            <a:ext cx="517" cy="1"/>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6" name="CasellaDiTesto 17">
            <a:extLst>
              <a:ext uri="{FF2B5EF4-FFF2-40B4-BE49-F238E27FC236}">
                <a16:creationId xmlns:a16="http://schemas.microsoft.com/office/drawing/2014/main" id="{00000000-0008-0000-0C00-00002E000000}"/>
              </a:ext>
            </a:extLst>
          </xdr:cNvPr>
          <xdr:cNvSpPr txBox="1">
            <a:spLocks noChangeArrowheads="1"/>
          </xdr:cNvSpPr>
        </xdr:nvSpPr>
        <xdr:spPr bwMode="auto">
          <a:xfrm rot="10800000">
            <a:off x="2402" y="1310"/>
            <a:ext cx="332" cy="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eaLnBrk="1" hangingPunct="1"/>
            <a:r>
              <a:rPr lang="it-IT" altLang="it-IT" sz="1400" b="1">
                <a:solidFill>
                  <a:srgbClr val="FF0000"/>
                </a:solidFill>
                <a:latin typeface="Lucida Fax" panose="02060602050505020204" pitchFamily="18" charset="0"/>
              </a:rPr>
              <a:t>R</a:t>
            </a:r>
          </a:p>
        </xdr:txBody>
      </xdr:sp>
      <xdr:sp macro="" textlink="">
        <xdr:nvSpPr>
          <xdr:cNvPr id="47" name="Freeform 35">
            <a:extLst>
              <a:ext uri="{FF2B5EF4-FFF2-40B4-BE49-F238E27FC236}">
                <a16:creationId xmlns:a16="http://schemas.microsoft.com/office/drawing/2014/main" id="{00000000-0008-0000-0C00-00002F000000}"/>
              </a:ext>
            </a:extLst>
          </xdr:cNvPr>
          <xdr:cNvSpPr>
            <a:spLocks/>
          </xdr:cNvSpPr>
        </xdr:nvSpPr>
        <xdr:spPr bwMode="auto">
          <a:xfrm>
            <a:off x="2927" y="2193"/>
            <a:ext cx="94" cy="525"/>
          </a:xfrm>
          <a:custGeom>
            <a:avLst/>
            <a:gdLst>
              <a:gd name="T0" fmla="*/ 85 w 94"/>
              <a:gd name="T1" fmla="*/ 0 h 525"/>
              <a:gd name="T2" fmla="*/ 94 w 94"/>
              <a:gd name="T3" fmla="*/ 54 h 525"/>
              <a:gd name="T4" fmla="*/ 67 w 94"/>
              <a:gd name="T5" fmla="*/ 87 h 525"/>
              <a:gd name="T6" fmla="*/ 34 w 94"/>
              <a:gd name="T7" fmla="*/ 99 h 525"/>
              <a:gd name="T8" fmla="*/ 37 w 94"/>
              <a:gd name="T9" fmla="*/ 123 h 525"/>
              <a:gd name="T10" fmla="*/ 28 w 94"/>
              <a:gd name="T11" fmla="*/ 126 h 525"/>
              <a:gd name="T12" fmla="*/ 10 w 94"/>
              <a:gd name="T13" fmla="*/ 138 h 525"/>
              <a:gd name="T14" fmla="*/ 25 w 94"/>
              <a:gd name="T15" fmla="*/ 162 h 525"/>
              <a:gd name="T16" fmla="*/ 22 w 94"/>
              <a:gd name="T17" fmla="*/ 189 h 525"/>
              <a:gd name="T18" fmla="*/ 4 w 94"/>
              <a:gd name="T19" fmla="*/ 207 h 525"/>
              <a:gd name="T20" fmla="*/ 13 w 94"/>
              <a:gd name="T21" fmla="*/ 228 h 525"/>
              <a:gd name="T22" fmla="*/ 19 w 94"/>
              <a:gd name="T23" fmla="*/ 246 h 525"/>
              <a:gd name="T24" fmla="*/ 10 w 94"/>
              <a:gd name="T25" fmla="*/ 267 h 525"/>
              <a:gd name="T26" fmla="*/ 19 w 94"/>
              <a:gd name="T27" fmla="*/ 285 h 525"/>
              <a:gd name="T28" fmla="*/ 25 w 94"/>
              <a:gd name="T29" fmla="*/ 318 h 525"/>
              <a:gd name="T30" fmla="*/ 13 w 94"/>
              <a:gd name="T31" fmla="*/ 336 h 525"/>
              <a:gd name="T32" fmla="*/ 7 w 94"/>
              <a:gd name="T33" fmla="*/ 345 h 525"/>
              <a:gd name="T34" fmla="*/ 31 w 94"/>
              <a:gd name="T35" fmla="*/ 369 h 525"/>
              <a:gd name="T36" fmla="*/ 4 w 94"/>
              <a:gd name="T37" fmla="*/ 408 h 525"/>
              <a:gd name="T38" fmla="*/ 7 w 94"/>
              <a:gd name="T39" fmla="*/ 450 h 525"/>
              <a:gd name="T40" fmla="*/ 19 w 94"/>
              <a:gd name="T41" fmla="*/ 468 h 525"/>
              <a:gd name="T42" fmla="*/ 7 w 94"/>
              <a:gd name="T43" fmla="*/ 525 h 52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94"/>
              <a:gd name="T67" fmla="*/ 0 h 525"/>
              <a:gd name="T68" fmla="*/ 94 w 94"/>
              <a:gd name="T69" fmla="*/ 525 h 52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94" h="525">
                <a:moveTo>
                  <a:pt x="85" y="0"/>
                </a:moveTo>
                <a:cubicBezTo>
                  <a:pt x="87" y="18"/>
                  <a:pt x="90" y="36"/>
                  <a:pt x="94" y="54"/>
                </a:cubicBezTo>
                <a:cubicBezTo>
                  <a:pt x="65" y="57"/>
                  <a:pt x="48" y="59"/>
                  <a:pt x="67" y="87"/>
                </a:cubicBezTo>
                <a:cubicBezTo>
                  <a:pt x="56" y="94"/>
                  <a:pt x="46" y="95"/>
                  <a:pt x="34" y="99"/>
                </a:cubicBezTo>
                <a:cubicBezTo>
                  <a:pt x="40" y="108"/>
                  <a:pt x="45" y="111"/>
                  <a:pt x="37" y="123"/>
                </a:cubicBezTo>
                <a:cubicBezTo>
                  <a:pt x="35" y="126"/>
                  <a:pt x="31" y="124"/>
                  <a:pt x="28" y="126"/>
                </a:cubicBezTo>
                <a:cubicBezTo>
                  <a:pt x="22" y="130"/>
                  <a:pt x="10" y="138"/>
                  <a:pt x="10" y="138"/>
                </a:cubicBezTo>
                <a:cubicBezTo>
                  <a:pt x="5" y="152"/>
                  <a:pt x="14" y="155"/>
                  <a:pt x="25" y="162"/>
                </a:cubicBezTo>
                <a:cubicBezTo>
                  <a:pt x="32" y="173"/>
                  <a:pt x="31" y="179"/>
                  <a:pt x="22" y="189"/>
                </a:cubicBezTo>
                <a:cubicBezTo>
                  <a:pt x="16" y="195"/>
                  <a:pt x="4" y="207"/>
                  <a:pt x="4" y="207"/>
                </a:cubicBezTo>
                <a:cubicBezTo>
                  <a:pt x="12" y="239"/>
                  <a:pt x="1" y="201"/>
                  <a:pt x="13" y="228"/>
                </a:cubicBezTo>
                <a:cubicBezTo>
                  <a:pt x="16" y="234"/>
                  <a:pt x="19" y="246"/>
                  <a:pt x="19" y="246"/>
                </a:cubicBezTo>
                <a:cubicBezTo>
                  <a:pt x="17" y="253"/>
                  <a:pt x="10" y="259"/>
                  <a:pt x="10" y="267"/>
                </a:cubicBezTo>
                <a:cubicBezTo>
                  <a:pt x="10" y="274"/>
                  <a:pt x="17" y="279"/>
                  <a:pt x="19" y="285"/>
                </a:cubicBezTo>
                <a:cubicBezTo>
                  <a:pt x="15" y="300"/>
                  <a:pt x="17" y="306"/>
                  <a:pt x="25" y="318"/>
                </a:cubicBezTo>
                <a:cubicBezTo>
                  <a:pt x="21" y="324"/>
                  <a:pt x="17" y="330"/>
                  <a:pt x="13" y="336"/>
                </a:cubicBezTo>
                <a:cubicBezTo>
                  <a:pt x="11" y="339"/>
                  <a:pt x="7" y="345"/>
                  <a:pt x="7" y="345"/>
                </a:cubicBezTo>
                <a:cubicBezTo>
                  <a:pt x="11" y="365"/>
                  <a:pt x="14" y="360"/>
                  <a:pt x="31" y="369"/>
                </a:cubicBezTo>
                <a:cubicBezTo>
                  <a:pt x="42" y="386"/>
                  <a:pt x="18" y="398"/>
                  <a:pt x="4" y="408"/>
                </a:cubicBezTo>
                <a:cubicBezTo>
                  <a:pt x="0" y="421"/>
                  <a:pt x="0" y="437"/>
                  <a:pt x="7" y="450"/>
                </a:cubicBezTo>
                <a:cubicBezTo>
                  <a:pt x="11" y="456"/>
                  <a:pt x="19" y="468"/>
                  <a:pt x="19" y="468"/>
                </a:cubicBezTo>
                <a:cubicBezTo>
                  <a:pt x="9" y="499"/>
                  <a:pt x="7" y="472"/>
                  <a:pt x="7" y="525"/>
                </a:cubicBezTo>
              </a:path>
            </a:pathLst>
          </a:custGeom>
          <a:noFill/>
          <a:ln w="19050">
            <a:solidFill>
              <a:srgbClr val="333333"/>
            </a:solidFill>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endParaRPr lang="it-IT"/>
          </a:p>
        </xdr:txBody>
      </xdr:sp>
      <xdr:sp macro="" textlink="">
        <xdr:nvSpPr>
          <xdr:cNvPr id="48" name="Freeform 36">
            <a:extLst>
              <a:ext uri="{FF2B5EF4-FFF2-40B4-BE49-F238E27FC236}">
                <a16:creationId xmlns:a16="http://schemas.microsoft.com/office/drawing/2014/main" id="{00000000-0008-0000-0C00-000030000000}"/>
              </a:ext>
            </a:extLst>
          </xdr:cNvPr>
          <xdr:cNvSpPr>
            <a:spLocks/>
          </xdr:cNvSpPr>
        </xdr:nvSpPr>
        <xdr:spPr bwMode="auto">
          <a:xfrm>
            <a:off x="3060" y="2046"/>
            <a:ext cx="87" cy="114"/>
          </a:xfrm>
          <a:custGeom>
            <a:avLst/>
            <a:gdLst>
              <a:gd name="T0" fmla="*/ 0 w 87"/>
              <a:gd name="T1" fmla="*/ 114 h 114"/>
              <a:gd name="T2" fmla="*/ 12 w 87"/>
              <a:gd name="T3" fmla="*/ 99 h 114"/>
              <a:gd name="T4" fmla="*/ 24 w 87"/>
              <a:gd name="T5" fmla="*/ 81 h 114"/>
              <a:gd name="T6" fmla="*/ 18 w 87"/>
              <a:gd name="T7" fmla="*/ 66 h 114"/>
              <a:gd name="T8" fmla="*/ 54 w 87"/>
              <a:gd name="T9" fmla="*/ 57 h 114"/>
              <a:gd name="T10" fmla="*/ 72 w 87"/>
              <a:gd name="T11" fmla="*/ 27 h 114"/>
              <a:gd name="T12" fmla="*/ 87 w 87"/>
              <a:gd name="T13" fmla="*/ 0 h 114"/>
              <a:gd name="T14" fmla="*/ 0 60000 65536"/>
              <a:gd name="T15" fmla="*/ 0 60000 65536"/>
              <a:gd name="T16" fmla="*/ 0 60000 65536"/>
              <a:gd name="T17" fmla="*/ 0 60000 65536"/>
              <a:gd name="T18" fmla="*/ 0 60000 65536"/>
              <a:gd name="T19" fmla="*/ 0 60000 65536"/>
              <a:gd name="T20" fmla="*/ 0 60000 65536"/>
              <a:gd name="T21" fmla="*/ 0 w 87"/>
              <a:gd name="T22" fmla="*/ 0 h 114"/>
              <a:gd name="T23" fmla="*/ 87 w 87"/>
              <a:gd name="T24" fmla="*/ 114 h 11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87" h="114">
                <a:moveTo>
                  <a:pt x="0" y="114"/>
                </a:moveTo>
                <a:cubicBezTo>
                  <a:pt x="17" y="103"/>
                  <a:pt x="3" y="114"/>
                  <a:pt x="12" y="99"/>
                </a:cubicBezTo>
                <a:cubicBezTo>
                  <a:pt x="16" y="93"/>
                  <a:pt x="24" y="81"/>
                  <a:pt x="24" y="81"/>
                </a:cubicBezTo>
                <a:cubicBezTo>
                  <a:pt x="14" y="78"/>
                  <a:pt x="1" y="72"/>
                  <a:pt x="18" y="66"/>
                </a:cubicBezTo>
                <a:cubicBezTo>
                  <a:pt x="33" y="71"/>
                  <a:pt x="45" y="71"/>
                  <a:pt x="54" y="57"/>
                </a:cubicBezTo>
                <a:cubicBezTo>
                  <a:pt x="50" y="13"/>
                  <a:pt x="46" y="34"/>
                  <a:pt x="72" y="27"/>
                </a:cubicBezTo>
                <a:cubicBezTo>
                  <a:pt x="81" y="14"/>
                  <a:pt x="87" y="16"/>
                  <a:pt x="87" y="0"/>
                </a:cubicBezTo>
              </a:path>
            </a:pathLst>
          </a:custGeom>
          <a:noFill/>
          <a:ln w="19050">
            <a:solidFill>
              <a:srgbClr val="333333"/>
            </a:solidFill>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endParaRPr lang="it-IT"/>
          </a:p>
        </xdr:txBody>
      </xdr:sp>
    </xdr:grpSp>
    <xdr:clientData/>
  </xdr:twoCellAnchor>
  <xdr:twoCellAnchor>
    <xdr:from>
      <xdr:col>11</xdr:col>
      <xdr:colOff>686011</xdr:colOff>
      <xdr:row>67</xdr:row>
      <xdr:rowOff>19050</xdr:rowOff>
    </xdr:from>
    <xdr:to>
      <xdr:col>11</xdr:col>
      <xdr:colOff>1609725</xdr:colOff>
      <xdr:row>74</xdr:row>
      <xdr:rowOff>60825</xdr:rowOff>
    </xdr:to>
    <xdr:grpSp>
      <xdr:nvGrpSpPr>
        <xdr:cNvPr id="49" name="Group 36">
          <a:extLst>
            <a:ext uri="{FF2B5EF4-FFF2-40B4-BE49-F238E27FC236}">
              <a16:creationId xmlns:a16="http://schemas.microsoft.com/office/drawing/2014/main" id="{00000000-0008-0000-0C00-000031000000}"/>
            </a:ext>
          </a:extLst>
        </xdr:cNvPr>
        <xdr:cNvGrpSpPr>
          <a:grpSpLocks/>
        </xdr:cNvGrpSpPr>
      </xdr:nvGrpSpPr>
      <xdr:grpSpPr bwMode="auto">
        <a:xfrm rot="10800000">
          <a:off x="8919114" y="12554826"/>
          <a:ext cx="923714" cy="1278930"/>
          <a:chOff x="2313" y="861"/>
          <a:chExt cx="1058" cy="2066"/>
        </a:xfrm>
      </xdr:grpSpPr>
      <xdr:sp macro="" textlink="">
        <xdr:nvSpPr>
          <xdr:cNvPr id="50" name="Cubo 49">
            <a:extLst>
              <a:ext uri="{FF2B5EF4-FFF2-40B4-BE49-F238E27FC236}">
                <a16:creationId xmlns:a16="http://schemas.microsoft.com/office/drawing/2014/main" id="{00000000-0008-0000-0C00-000032000000}"/>
              </a:ext>
            </a:extLst>
          </xdr:cNvPr>
          <xdr:cNvSpPr/>
        </xdr:nvSpPr>
        <xdr:spPr>
          <a:xfrm>
            <a:off x="2336" y="1617"/>
            <a:ext cx="1035" cy="1310"/>
          </a:xfrm>
          <a:prstGeom prst="cube">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sp macro="" textlink="">
        <xdr:nvSpPr>
          <xdr:cNvPr id="51" name="Cilindro 50">
            <a:extLst>
              <a:ext uri="{FF2B5EF4-FFF2-40B4-BE49-F238E27FC236}">
                <a16:creationId xmlns:a16="http://schemas.microsoft.com/office/drawing/2014/main" id="{00000000-0008-0000-0C00-000033000000}"/>
              </a:ext>
            </a:extLst>
          </xdr:cNvPr>
          <xdr:cNvSpPr/>
        </xdr:nvSpPr>
        <xdr:spPr>
          <a:xfrm>
            <a:off x="2971" y="1353"/>
            <a:ext cx="37" cy="400"/>
          </a:xfrm>
          <a:prstGeom prst="can">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cxnSp macro="">
        <xdr:nvCxnSpPr>
          <xdr:cNvPr id="52" name="Connettore 2 51">
            <a:extLst>
              <a:ext uri="{FF2B5EF4-FFF2-40B4-BE49-F238E27FC236}">
                <a16:creationId xmlns:a16="http://schemas.microsoft.com/office/drawing/2014/main" id="{00000000-0008-0000-0C00-000034000000}"/>
              </a:ext>
            </a:extLst>
          </xdr:cNvPr>
          <xdr:cNvCxnSpPr/>
        </xdr:nvCxnSpPr>
        <xdr:spPr>
          <a:xfrm>
            <a:off x="2343" y="1425"/>
            <a:ext cx="517" cy="1"/>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3" name="CasellaDiTesto 17">
            <a:extLst>
              <a:ext uri="{FF2B5EF4-FFF2-40B4-BE49-F238E27FC236}">
                <a16:creationId xmlns:a16="http://schemas.microsoft.com/office/drawing/2014/main" id="{00000000-0008-0000-0C00-000035000000}"/>
              </a:ext>
            </a:extLst>
          </xdr:cNvPr>
          <xdr:cNvSpPr txBox="1">
            <a:spLocks noChangeArrowheads="1"/>
          </xdr:cNvSpPr>
        </xdr:nvSpPr>
        <xdr:spPr bwMode="auto">
          <a:xfrm rot="10800000">
            <a:off x="2313" y="861"/>
            <a:ext cx="332" cy="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eaLnBrk="1" hangingPunct="1"/>
            <a:r>
              <a:rPr lang="it-IT" altLang="it-IT" sz="1400" b="1">
                <a:solidFill>
                  <a:srgbClr val="FF0000"/>
                </a:solidFill>
                <a:latin typeface="Lucida Fax" panose="02060602050505020204" pitchFamily="18" charset="0"/>
              </a:rPr>
              <a:t>R</a:t>
            </a:r>
          </a:p>
        </xdr:txBody>
      </xdr:sp>
      <xdr:sp macro="" textlink="">
        <xdr:nvSpPr>
          <xdr:cNvPr id="54" name="Freeform 41">
            <a:extLst>
              <a:ext uri="{FF2B5EF4-FFF2-40B4-BE49-F238E27FC236}">
                <a16:creationId xmlns:a16="http://schemas.microsoft.com/office/drawing/2014/main" id="{00000000-0008-0000-0C00-000036000000}"/>
              </a:ext>
            </a:extLst>
          </xdr:cNvPr>
          <xdr:cNvSpPr>
            <a:spLocks/>
          </xdr:cNvSpPr>
        </xdr:nvSpPr>
        <xdr:spPr bwMode="auto">
          <a:xfrm>
            <a:off x="3008" y="1728"/>
            <a:ext cx="216" cy="48"/>
          </a:xfrm>
          <a:custGeom>
            <a:avLst/>
            <a:gdLst>
              <a:gd name="T0" fmla="*/ 0 w 216"/>
              <a:gd name="T1" fmla="*/ 20 h 48"/>
              <a:gd name="T2" fmla="*/ 36 w 216"/>
              <a:gd name="T3" fmla="*/ 0 h 48"/>
              <a:gd name="T4" fmla="*/ 48 w 216"/>
              <a:gd name="T5" fmla="*/ 4 h 48"/>
              <a:gd name="T6" fmla="*/ 56 w 216"/>
              <a:gd name="T7" fmla="*/ 28 h 48"/>
              <a:gd name="T8" fmla="*/ 104 w 216"/>
              <a:gd name="T9" fmla="*/ 12 h 48"/>
              <a:gd name="T10" fmla="*/ 136 w 216"/>
              <a:gd name="T11" fmla="*/ 32 h 48"/>
              <a:gd name="T12" fmla="*/ 152 w 216"/>
              <a:gd name="T13" fmla="*/ 24 h 48"/>
              <a:gd name="T14" fmla="*/ 168 w 216"/>
              <a:gd name="T15" fmla="*/ 48 h 48"/>
              <a:gd name="T16" fmla="*/ 216 w 216"/>
              <a:gd name="T17" fmla="*/ 32 h 48"/>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16"/>
              <a:gd name="T28" fmla="*/ 0 h 48"/>
              <a:gd name="T29" fmla="*/ 216 w 216"/>
              <a:gd name="T30" fmla="*/ 48 h 48"/>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16" h="48">
                <a:moveTo>
                  <a:pt x="0" y="20"/>
                </a:moveTo>
                <a:cubicBezTo>
                  <a:pt x="28" y="2"/>
                  <a:pt x="15" y="7"/>
                  <a:pt x="36" y="0"/>
                </a:cubicBezTo>
                <a:cubicBezTo>
                  <a:pt x="40" y="1"/>
                  <a:pt x="46" y="1"/>
                  <a:pt x="48" y="4"/>
                </a:cubicBezTo>
                <a:cubicBezTo>
                  <a:pt x="53" y="11"/>
                  <a:pt x="56" y="28"/>
                  <a:pt x="56" y="28"/>
                </a:cubicBezTo>
                <a:cubicBezTo>
                  <a:pt x="74" y="24"/>
                  <a:pt x="88" y="22"/>
                  <a:pt x="104" y="12"/>
                </a:cubicBezTo>
                <a:cubicBezTo>
                  <a:pt x="132" y="19"/>
                  <a:pt x="112" y="24"/>
                  <a:pt x="136" y="32"/>
                </a:cubicBezTo>
                <a:cubicBezTo>
                  <a:pt x="141" y="29"/>
                  <a:pt x="147" y="21"/>
                  <a:pt x="152" y="24"/>
                </a:cubicBezTo>
                <a:cubicBezTo>
                  <a:pt x="161" y="28"/>
                  <a:pt x="168" y="48"/>
                  <a:pt x="168" y="48"/>
                </a:cubicBezTo>
                <a:cubicBezTo>
                  <a:pt x="186" y="42"/>
                  <a:pt x="196" y="32"/>
                  <a:pt x="216" y="32"/>
                </a:cubicBezTo>
              </a:path>
            </a:pathLst>
          </a:custGeom>
          <a:noFill/>
          <a:ln w="19050">
            <a:solidFill>
              <a:schemeClr val="tx1"/>
            </a:solidFill>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endParaRPr lang="it-IT"/>
          </a:p>
        </xdr:txBody>
      </xdr:sp>
      <xdr:sp macro="" textlink="">
        <xdr:nvSpPr>
          <xdr:cNvPr id="55" name="Freeform 42">
            <a:extLst>
              <a:ext uri="{FF2B5EF4-FFF2-40B4-BE49-F238E27FC236}">
                <a16:creationId xmlns:a16="http://schemas.microsoft.com/office/drawing/2014/main" id="{00000000-0008-0000-0C00-000037000000}"/>
              </a:ext>
            </a:extLst>
          </xdr:cNvPr>
          <xdr:cNvSpPr>
            <a:spLocks/>
          </xdr:cNvSpPr>
        </xdr:nvSpPr>
        <xdr:spPr bwMode="auto">
          <a:xfrm>
            <a:off x="3219" y="1758"/>
            <a:ext cx="55" cy="447"/>
          </a:xfrm>
          <a:custGeom>
            <a:avLst/>
            <a:gdLst>
              <a:gd name="T0" fmla="*/ 6 w 55"/>
              <a:gd name="T1" fmla="*/ 0 h 315"/>
              <a:gd name="T2" fmla="*/ 3 w 55"/>
              <a:gd name="T3" fmla="*/ 10859 h 315"/>
              <a:gd name="T4" fmla="*/ 33 w 55"/>
              <a:gd name="T5" fmla="*/ 10345 h 315"/>
              <a:gd name="T6" fmla="*/ 15 w 55"/>
              <a:gd name="T7" fmla="*/ 19432 h 315"/>
              <a:gd name="T8" fmla="*/ 42 w 55"/>
              <a:gd name="T9" fmla="*/ 22767 h 315"/>
              <a:gd name="T10" fmla="*/ 21 w 55"/>
              <a:gd name="T11" fmla="*/ 34233 h 315"/>
              <a:gd name="T12" fmla="*/ 42 w 55"/>
              <a:gd name="T13" fmla="*/ 41717 h 315"/>
              <a:gd name="T14" fmla="*/ 39 w 55"/>
              <a:gd name="T15" fmla="*/ 56025 h 315"/>
              <a:gd name="T16" fmla="*/ 36 w 55"/>
              <a:gd name="T17" fmla="*/ 59982 h 31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55"/>
              <a:gd name="T28" fmla="*/ 0 h 315"/>
              <a:gd name="T29" fmla="*/ 55 w 55"/>
              <a:gd name="T30" fmla="*/ 315 h 31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55" h="315">
                <a:moveTo>
                  <a:pt x="6" y="0"/>
                </a:moveTo>
                <a:cubicBezTo>
                  <a:pt x="3" y="21"/>
                  <a:pt x="0" y="36"/>
                  <a:pt x="3" y="57"/>
                </a:cubicBezTo>
                <a:cubicBezTo>
                  <a:pt x="25" y="50"/>
                  <a:pt x="15" y="49"/>
                  <a:pt x="33" y="54"/>
                </a:cubicBezTo>
                <a:cubicBezTo>
                  <a:pt x="29" y="71"/>
                  <a:pt x="25" y="87"/>
                  <a:pt x="15" y="102"/>
                </a:cubicBezTo>
                <a:cubicBezTo>
                  <a:pt x="30" y="107"/>
                  <a:pt x="55" y="100"/>
                  <a:pt x="42" y="120"/>
                </a:cubicBezTo>
                <a:cubicBezTo>
                  <a:pt x="37" y="144"/>
                  <a:pt x="35" y="159"/>
                  <a:pt x="21" y="180"/>
                </a:cubicBezTo>
                <a:cubicBezTo>
                  <a:pt x="34" y="193"/>
                  <a:pt x="38" y="202"/>
                  <a:pt x="42" y="219"/>
                </a:cubicBezTo>
                <a:cubicBezTo>
                  <a:pt x="38" y="250"/>
                  <a:pt x="36" y="260"/>
                  <a:pt x="39" y="294"/>
                </a:cubicBezTo>
                <a:cubicBezTo>
                  <a:pt x="36" y="313"/>
                  <a:pt x="36" y="306"/>
                  <a:pt x="36" y="315"/>
                </a:cubicBezTo>
              </a:path>
            </a:pathLst>
          </a:custGeom>
          <a:noFill/>
          <a:ln w="19050">
            <a:solidFill>
              <a:schemeClr val="tx1"/>
            </a:solidFill>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endParaRPr lang="it-IT"/>
          </a:p>
        </xdr:txBody>
      </xdr:sp>
    </xdr:grpSp>
    <xdr:clientData/>
  </xdr:twoCellAnchor>
  <xdr:twoCellAnchor>
    <xdr:from>
      <xdr:col>11</xdr:col>
      <xdr:colOff>988502</xdr:colOff>
      <xdr:row>46</xdr:row>
      <xdr:rowOff>28817</xdr:rowOff>
    </xdr:from>
    <xdr:to>
      <xdr:col>12</xdr:col>
      <xdr:colOff>165601</xdr:colOff>
      <xdr:row>52</xdr:row>
      <xdr:rowOff>67640</xdr:rowOff>
    </xdr:to>
    <xdr:grpSp>
      <xdr:nvGrpSpPr>
        <xdr:cNvPr id="57" name="Group 67">
          <a:extLst>
            <a:ext uri="{FF2B5EF4-FFF2-40B4-BE49-F238E27FC236}">
              <a16:creationId xmlns:a16="http://schemas.microsoft.com/office/drawing/2014/main" id="{00000000-0008-0000-0C00-000039000000}"/>
            </a:ext>
          </a:extLst>
        </xdr:cNvPr>
        <xdr:cNvGrpSpPr>
          <a:grpSpLocks/>
        </xdr:cNvGrpSpPr>
      </xdr:nvGrpSpPr>
      <xdr:grpSpPr bwMode="auto">
        <a:xfrm rot="10800000">
          <a:off x="9221605" y="8656058"/>
          <a:ext cx="830289" cy="1155548"/>
          <a:chOff x="2336" y="863"/>
          <a:chExt cx="1069" cy="2001"/>
        </a:xfrm>
      </xdr:grpSpPr>
      <xdr:sp macro="" textlink="">
        <xdr:nvSpPr>
          <xdr:cNvPr id="58" name="Cubo 57">
            <a:extLst>
              <a:ext uri="{FF2B5EF4-FFF2-40B4-BE49-F238E27FC236}">
                <a16:creationId xmlns:a16="http://schemas.microsoft.com/office/drawing/2014/main" id="{00000000-0008-0000-0C00-00003A000000}"/>
              </a:ext>
            </a:extLst>
          </xdr:cNvPr>
          <xdr:cNvSpPr/>
        </xdr:nvSpPr>
        <xdr:spPr>
          <a:xfrm>
            <a:off x="2336" y="1491"/>
            <a:ext cx="1069" cy="1373"/>
          </a:xfrm>
          <a:prstGeom prst="cube">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sp macro="" textlink="">
        <xdr:nvSpPr>
          <xdr:cNvPr id="59" name="Cilindro 58">
            <a:extLst>
              <a:ext uri="{FF2B5EF4-FFF2-40B4-BE49-F238E27FC236}">
                <a16:creationId xmlns:a16="http://schemas.microsoft.com/office/drawing/2014/main" id="{00000000-0008-0000-0C00-00003B000000}"/>
              </a:ext>
            </a:extLst>
          </xdr:cNvPr>
          <xdr:cNvSpPr/>
        </xdr:nvSpPr>
        <xdr:spPr>
          <a:xfrm>
            <a:off x="3100" y="1224"/>
            <a:ext cx="38" cy="419"/>
          </a:xfrm>
          <a:prstGeom prst="can">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sp macro="" textlink="">
        <xdr:nvSpPr>
          <xdr:cNvPr id="61" name="CasellaDiTesto 11">
            <a:extLst>
              <a:ext uri="{FF2B5EF4-FFF2-40B4-BE49-F238E27FC236}">
                <a16:creationId xmlns:a16="http://schemas.microsoft.com/office/drawing/2014/main" id="{00000000-0008-0000-0C00-00003D000000}"/>
              </a:ext>
            </a:extLst>
          </xdr:cNvPr>
          <xdr:cNvSpPr txBox="1">
            <a:spLocks noChangeArrowheads="1"/>
          </xdr:cNvSpPr>
        </xdr:nvSpPr>
        <xdr:spPr bwMode="auto">
          <a:xfrm rot="10800000">
            <a:off x="2478" y="863"/>
            <a:ext cx="344" cy="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eaLnBrk="1" hangingPunct="1"/>
            <a:r>
              <a:rPr lang="it-IT" altLang="it-IT" sz="1400" b="1">
                <a:solidFill>
                  <a:srgbClr val="FF0000"/>
                </a:solidFill>
                <a:latin typeface="Lucida Fax" panose="02060602050505020204" pitchFamily="18" charset="0"/>
              </a:rPr>
              <a:t>V</a:t>
            </a:r>
          </a:p>
        </xdr:txBody>
      </xdr:sp>
    </xdr:grpSp>
    <xdr:clientData/>
  </xdr:twoCellAnchor>
  <xdr:twoCellAnchor>
    <xdr:from>
      <xdr:col>11</xdr:col>
      <xdr:colOff>386442</xdr:colOff>
      <xdr:row>31</xdr:row>
      <xdr:rowOff>68274</xdr:rowOff>
    </xdr:from>
    <xdr:to>
      <xdr:col>11</xdr:col>
      <xdr:colOff>1393652</xdr:colOff>
      <xdr:row>38</xdr:row>
      <xdr:rowOff>104024</xdr:rowOff>
    </xdr:to>
    <xdr:grpSp>
      <xdr:nvGrpSpPr>
        <xdr:cNvPr id="65" name="Group 67">
          <a:extLst>
            <a:ext uri="{FF2B5EF4-FFF2-40B4-BE49-F238E27FC236}">
              <a16:creationId xmlns:a16="http://schemas.microsoft.com/office/drawing/2014/main" id="{00000000-0008-0000-0C00-000041000000}"/>
            </a:ext>
          </a:extLst>
        </xdr:cNvPr>
        <xdr:cNvGrpSpPr>
          <a:grpSpLocks/>
        </xdr:cNvGrpSpPr>
      </xdr:nvGrpSpPr>
      <xdr:grpSpPr bwMode="auto">
        <a:xfrm>
          <a:off x="8619545" y="5892757"/>
          <a:ext cx="1007210" cy="1349543"/>
          <a:chOff x="2336" y="1344"/>
          <a:chExt cx="1304" cy="2333"/>
        </a:xfrm>
      </xdr:grpSpPr>
      <xdr:sp macro="" textlink="">
        <xdr:nvSpPr>
          <xdr:cNvPr id="66" name="Cubo 65">
            <a:extLst>
              <a:ext uri="{FF2B5EF4-FFF2-40B4-BE49-F238E27FC236}">
                <a16:creationId xmlns:a16="http://schemas.microsoft.com/office/drawing/2014/main" id="{00000000-0008-0000-0C00-000042000000}"/>
              </a:ext>
            </a:extLst>
          </xdr:cNvPr>
          <xdr:cNvSpPr/>
        </xdr:nvSpPr>
        <xdr:spPr>
          <a:xfrm>
            <a:off x="2336" y="1491"/>
            <a:ext cx="1069" cy="1373"/>
          </a:xfrm>
          <a:prstGeom prst="cube">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sp macro="" textlink="">
        <xdr:nvSpPr>
          <xdr:cNvPr id="67" name="Cilindro 66">
            <a:extLst>
              <a:ext uri="{FF2B5EF4-FFF2-40B4-BE49-F238E27FC236}">
                <a16:creationId xmlns:a16="http://schemas.microsoft.com/office/drawing/2014/main" id="{00000000-0008-0000-0C00-000043000000}"/>
              </a:ext>
            </a:extLst>
          </xdr:cNvPr>
          <xdr:cNvSpPr/>
        </xdr:nvSpPr>
        <xdr:spPr>
          <a:xfrm>
            <a:off x="2698" y="2878"/>
            <a:ext cx="38" cy="419"/>
          </a:xfrm>
          <a:prstGeom prst="can">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it-IT"/>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it-IT"/>
          </a:p>
        </xdr:txBody>
      </xdr:sp>
      <xdr:cxnSp macro="">
        <xdr:nvCxnSpPr>
          <xdr:cNvPr id="68" name="Connettore 2 67">
            <a:extLst>
              <a:ext uri="{FF2B5EF4-FFF2-40B4-BE49-F238E27FC236}">
                <a16:creationId xmlns:a16="http://schemas.microsoft.com/office/drawing/2014/main" id="{00000000-0008-0000-0C00-000044000000}"/>
              </a:ext>
            </a:extLst>
          </xdr:cNvPr>
          <xdr:cNvCxnSpPr/>
        </xdr:nvCxnSpPr>
        <xdr:spPr>
          <a:xfrm flipH="1">
            <a:off x="2804" y="3217"/>
            <a:ext cx="573" cy="1"/>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9" name="CasellaDiTesto 11">
            <a:extLst>
              <a:ext uri="{FF2B5EF4-FFF2-40B4-BE49-F238E27FC236}">
                <a16:creationId xmlns:a16="http://schemas.microsoft.com/office/drawing/2014/main" id="{00000000-0008-0000-0C00-000045000000}"/>
              </a:ext>
            </a:extLst>
          </xdr:cNvPr>
          <xdr:cNvSpPr txBox="1">
            <a:spLocks noChangeArrowheads="1"/>
          </xdr:cNvSpPr>
        </xdr:nvSpPr>
        <xdr:spPr bwMode="auto">
          <a:xfrm>
            <a:off x="2987" y="3152"/>
            <a:ext cx="344" cy="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eaLnBrk="1" hangingPunct="1"/>
            <a:r>
              <a:rPr lang="it-IT" altLang="it-IT" sz="1400" b="1">
                <a:solidFill>
                  <a:srgbClr val="FF0000"/>
                </a:solidFill>
                <a:latin typeface="Lucida Fax" panose="02060602050505020204" pitchFamily="18" charset="0"/>
              </a:rPr>
              <a:t>R</a:t>
            </a:r>
          </a:p>
        </xdr:txBody>
      </xdr:sp>
      <xdr:sp macro="" textlink="">
        <xdr:nvSpPr>
          <xdr:cNvPr id="70" name="CasellaDiTesto 11">
            <a:extLst>
              <a:ext uri="{FF2B5EF4-FFF2-40B4-BE49-F238E27FC236}">
                <a16:creationId xmlns:a16="http://schemas.microsoft.com/office/drawing/2014/main" id="{00000000-0008-0000-0C00-000046000000}"/>
              </a:ext>
            </a:extLst>
          </xdr:cNvPr>
          <xdr:cNvSpPr txBox="1">
            <a:spLocks noChangeArrowheads="1"/>
          </xdr:cNvSpPr>
        </xdr:nvSpPr>
        <xdr:spPr bwMode="auto">
          <a:xfrm>
            <a:off x="3379" y="1344"/>
            <a:ext cx="261" cy="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it-IT"/>
            </a:defPPr>
            <a:lvl1pPr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1pPr>
            <a:lvl2pPr marL="4572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2pPr>
            <a:lvl3pPr marL="9144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3pPr>
            <a:lvl4pPr marL="13716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4pPr>
            <a:lvl5pPr marL="1828800" algn="l" rtl="0" fontAlgn="base">
              <a:spcBef>
                <a:spcPct val="0"/>
              </a:spcBef>
              <a:spcAft>
                <a:spcPct val="0"/>
              </a:spcAft>
              <a:defRPr kern="1200">
                <a:solidFill>
                  <a:schemeClr val="tx1"/>
                </a:solidFill>
                <a:latin typeface="Tahoma" panose="020B060403050404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Tahoma" panose="020B0604030504040204" pitchFamily="34" charset="0"/>
                <a:ea typeface="+mn-ea"/>
                <a:cs typeface="Arial" panose="020B0604020202020204" pitchFamily="34" charset="0"/>
              </a:defRPr>
            </a:lvl9pPr>
          </a:lstStyle>
          <a:p>
            <a:pPr eaLnBrk="1" hangingPunct="1"/>
            <a:endParaRPr lang="it-IT" altLang="it-IT" sz="1400" b="1">
              <a:latin typeface="Lucida Fax" panose="02060602050505020204" pitchFamily="18" charset="0"/>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39159</xdr:colOff>
      <xdr:row>55</xdr:row>
      <xdr:rowOff>9525</xdr:rowOff>
    </xdr:from>
    <xdr:to>
      <xdr:col>8</xdr:col>
      <xdr:colOff>544745</xdr:colOff>
      <xdr:row>59</xdr:row>
      <xdr:rowOff>161925</xdr:rowOff>
    </xdr:to>
    <xdr:pic>
      <xdr:nvPicPr>
        <xdr:cNvPr id="3" name="Immagine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a:srcRect t="6121"/>
        <a:stretch/>
      </xdr:blipFill>
      <xdr:spPr>
        <a:xfrm>
          <a:off x="663576" y="10296525"/>
          <a:ext cx="4252086" cy="914400"/>
        </a:xfrm>
        <a:prstGeom prst="rect">
          <a:avLst/>
        </a:prstGeom>
      </xdr:spPr>
    </xdr:pic>
    <xdr:clientData/>
  </xdr:twoCellAnchor>
  <xdr:twoCellAnchor editAs="oneCell">
    <xdr:from>
      <xdr:col>2</xdr:col>
      <xdr:colOff>134409</xdr:colOff>
      <xdr:row>65</xdr:row>
      <xdr:rowOff>10585</xdr:rowOff>
    </xdr:from>
    <xdr:to>
      <xdr:col>4</xdr:col>
      <xdr:colOff>564921</xdr:colOff>
      <xdr:row>70</xdr:row>
      <xdr:rowOff>86785</xdr:rowOff>
    </xdr:to>
    <xdr:pic>
      <xdr:nvPicPr>
        <xdr:cNvPr id="4" name="Immagin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2007659" y="12139085"/>
          <a:ext cx="1679345" cy="1028700"/>
        </a:xfrm>
        <a:prstGeom prst="rect">
          <a:avLst/>
        </a:prstGeom>
      </xdr:spPr>
    </xdr:pic>
    <xdr:clientData/>
  </xdr:twoCellAnchor>
  <xdr:twoCellAnchor editAs="oneCell">
    <xdr:from>
      <xdr:col>1</xdr:col>
      <xdr:colOff>123825</xdr:colOff>
      <xdr:row>71</xdr:row>
      <xdr:rowOff>128059</xdr:rowOff>
    </xdr:from>
    <xdr:to>
      <xdr:col>9</xdr:col>
      <xdr:colOff>687917</xdr:colOff>
      <xdr:row>81</xdr:row>
      <xdr:rowOff>169217</xdr:rowOff>
    </xdr:to>
    <xdr:pic>
      <xdr:nvPicPr>
        <xdr:cNvPr id="6" name="Immagin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3"/>
        <a:stretch>
          <a:fillRect/>
        </a:stretch>
      </xdr:blipFill>
      <xdr:spPr>
        <a:xfrm>
          <a:off x="123825" y="13399559"/>
          <a:ext cx="5559425" cy="1946158"/>
        </a:xfrm>
        <a:prstGeom prst="rect">
          <a:avLst/>
        </a:prstGeom>
      </xdr:spPr>
    </xdr:pic>
    <xdr:clientData/>
  </xdr:twoCellAnchor>
  <xdr:twoCellAnchor editAs="oneCell">
    <xdr:from>
      <xdr:col>1</xdr:col>
      <xdr:colOff>268818</xdr:colOff>
      <xdr:row>76</xdr:row>
      <xdr:rowOff>158651</xdr:rowOff>
    </xdr:from>
    <xdr:to>
      <xdr:col>4</xdr:col>
      <xdr:colOff>116418</xdr:colOff>
      <xdr:row>82</xdr:row>
      <xdr:rowOff>138640</xdr:rowOff>
    </xdr:to>
    <xdr:pic>
      <xdr:nvPicPr>
        <xdr:cNvPr id="7" name="Immagine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8818" y="14382651"/>
          <a:ext cx="1720850" cy="1122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412750</xdr:colOff>
      <xdr:row>143</xdr:row>
      <xdr:rowOff>186268</xdr:rowOff>
    </xdr:from>
    <xdr:to>
      <xdr:col>6</xdr:col>
      <xdr:colOff>571499</xdr:colOff>
      <xdr:row>151</xdr:row>
      <xdr:rowOff>176060</xdr:rowOff>
    </xdr:to>
    <xdr:pic>
      <xdr:nvPicPr>
        <xdr:cNvPr id="5" name="Immagin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5"/>
        <a:stretch>
          <a:fillRect/>
        </a:stretch>
      </xdr:blipFill>
      <xdr:spPr>
        <a:xfrm>
          <a:off x="1672167" y="26972685"/>
          <a:ext cx="2031999" cy="1513792"/>
        </a:xfrm>
        <a:prstGeom prst="rect">
          <a:avLst/>
        </a:prstGeom>
      </xdr:spPr>
    </xdr:pic>
    <xdr:clientData/>
  </xdr:twoCellAnchor>
  <xdr:oneCellAnchor>
    <xdr:from>
      <xdr:col>1</xdr:col>
      <xdr:colOff>128058</xdr:colOff>
      <xdr:row>184</xdr:row>
      <xdr:rowOff>96310</xdr:rowOff>
    </xdr:from>
    <xdr:ext cx="1734609" cy="354096"/>
    <xdr:pic>
      <xdr:nvPicPr>
        <xdr:cNvPr id="74" name="Immagine 73">
          <a:extLst>
            <a:ext uri="{FF2B5EF4-FFF2-40B4-BE49-F238E27FC236}">
              <a16:creationId xmlns:a16="http://schemas.microsoft.com/office/drawing/2014/main" id="{00000000-0008-0000-0D00-00004A000000}"/>
            </a:ext>
          </a:extLst>
        </xdr:cNvPr>
        <xdr:cNvPicPr>
          <a:picLocks noChangeAspect="1"/>
        </xdr:cNvPicPr>
      </xdr:nvPicPr>
      <xdr:blipFill>
        <a:blip xmlns:r="http://schemas.openxmlformats.org/officeDocument/2006/relationships" r:embed="rId6"/>
        <a:stretch>
          <a:fillRect/>
        </a:stretch>
      </xdr:blipFill>
      <xdr:spPr>
        <a:xfrm>
          <a:off x="128058" y="35836227"/>
          <a:ext cx="1734609" cy="354096"/>
        </a:xfrm>
        <a:prstGeom prst="rect">
          <a:avLst/>
        </a:prstGeom>
      </xdr:spPr>
    </xdr:pic>
    <xdr:clientData/>
  </xdr:oneCellAnchor>
  <xdr:oneCellAnchor>
    <xdr:from>
      <xdr:col>1</xdr:col>
      <xdr:colOff>150283</xdr:colOff>
      <xdr:row>193</xdr:row>
      <xdr:rowOff>30693</xdr:rowOff>
    </xdr:from>
    <xdr:ext cx="1779977" cy="371474"/>
    <xdr:pic>
      <xdr:nvPicPr>
        <xdr:cNvPr id="77" name="Immagine 76">
          <a:extLst>
            <a:ext uri="{FF2B5EF4-FFF2-40B4-BE49-F238E27FC236}">
              <a16:creationId xmlns:a16="http://schemas.microsoft.com/office/drawing/2014/main" id="{00000000-0008-0000-0D00-00004D000000}"/>
            </a:ext>
          </a:extLst>
        </xdr:cNvPr>
        <xdr:cNvPicPr>
          <a:picLocks noChangeAspect="1"/>
        </xdr:cNvPicPr>
      </xdr:nvPicPr>
      <xdr:blipFill>
        <a:blip xmlns:r="http://schemas.openxmlformats.org/officeDocument/2006/relationships" r:embed="rId7"/>
        <a:stretch>
          <a:fillRect/>
        </a:stretch>
      </xdr:blipFill>
      <xdr:spPr>
        <a:xfrm>
          <a:off x="150283" y="37485110"/>
          <a:ext cx="1779977" cy="371474"/>
        </a:xfrm>
        <a:prstGeom prst="rect">
          <a:avLst/>
        </a:prstGeom>
      </xdr:spPr>
    </xdr:pic>
    <xdr:clientData/>
  </xdr:oneCellAnchor>
  <xdr:twoCellAnchor>
    <xdr:from>
      <xdr:col>1</xdr:col>
      <xdr:colOff>131618</xdr:colOff>
      <xdr:row>202</xdr:row>
      <xdr:rowOff>155864</xdr:rowOff>
    </xdr:from>
    <xdr:to>
      <xdr:col>9</xdr:col>
      <xdr:colOff>484908</xdr:colOff>
      <xdr:row>212</xdr:row>
      <xdr:rowOff>173182</xdr:rowOff>
    </xdr:to>
    <xdr:graphicFrame macro="">
      <xdr:nvGraphicFramePr>
        <xdr:cNvPr id="99" name="Grafico 98">
          <a:extLst>
            <a:ext uri="{FF2B5EF4-FFF2-40B4-BE49-F238E27FC236}">
              <a16:creationId xmlns:a16="http://schemas.microsoft.com/office/drawing/2014/main" id="{00000000-0008-0000-0D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95250</xdr:colOff>
      <xdr:row>241</xdr:row>
      <xdr:rowOff>90092</xdr:rowOff>
    </xdr:from>
    <xdr:to>
      <xdr:col>9</xdr:col>
      <xdr:colOff>673286</xdr:colOff>
      <xdr:row>246</xdr:row>
      <xdr:rowOff>132425</xdr:rowOff>
    </xdr:to>
    <xdr:pic>
      <xdr:nvPicPr>
        <xdr:cNvPr id="10" name="Immagin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9"/>
        <a:stretch>
          <a:fillRect/>
        </a:stretch>
      </xdr:blipFill>
      <xdr:spPr>
        <a:xfrm>
          <a:off x="95250" y="46589410"/>
          <a:ext cx="5695559" cy="986174"/>
        </a:xfrm>
        <a:prstGeom prst="rect">
          <a:avLst/>
        </a:prstGeom>
      </xdr:spPr>
    </xdr:pic>
    <xdr:clientData/>
  </xdr:twoCellAnchor>
  <xdr:twoCellAnchor editAs="oneCell">
    <xdr:from>
      <xdr:col>7</xdr:col>
      <xdr:colOff>0</xdr:colOff>
      <xdr:row>34</xdr:row>
      <xdr:rowOff>212805</xdr:rowOff>
    </xdr:from>
    <xdr:to>
      <xdr:col>9</xdr:col>
      <xdr:colOff>518160</xdr:colOff>
      <xdr:row>49</xdr:row>
      <xdr:rowOff>127928</xdr:rowOff>
    </xdr:to>
    <xdr:pic>
      <xdr:nvPicPr>
        <xdr:cNvPr id="16" name="Immagine 15">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0"/>
        <a:stretch>
          <a:fillRect/>
        </a:stretch>
      </xdr:blipFill>
      <xdr:spPr>
        <a:xfrm>
          <a:off x="3840480" y="6324045"/>
          <a:ext cx="1798320" cy="2704043"/>
        </a:xfrm>
        <a:prstGeom prst="rect">
          <a:avLst/>
        </a:prstGeom>
      </xdr:spPr>
    </xdr:pic>
    <xdr:clientData/>
  </xdr:twoCellAnchor>
  <xdr:twoCellAnchor editAs="oneCell">
    <xdr:from>
      <xdr:col>7</xdr:col>
      <xdr:colOff>230201</xdr:colOff>
      <xdr:row>159</xdr:row>
      <xdr:rowOff>9525</xdr:rowOff>
    </xdr:from>
    <xdr:to>
      <xdr:col>9</xdr:col>
      <xdr:colOff>533400</xdr:colOff>
      <xdr:row>170</xdr:row>
      <xdr:rowOff>129540</xdr:rowOff>
    </xdr:to>
    <xdr:pic>
      <xdr:nvPicPr>
        <xdr:cNvPr id="31" name="Immagine 30">
          <a:extLst>
            <a:ext uri="{FF2B5EF4-FFF2-40B4-BE49-F238E27FC236}">
              <a16:creationId xmlns:a16="http://schemas.microsoft.com/office/drawing/2014/main" id="{00000000-0008-0000-0D00-00001F000000}"/>
            </a:ext>
          </a:extLst>
        </xdr:cNvPr>
        <xdr:cNvPicPr>
          <a:picLocks noChangeAspect="1"/>
        </xdr:cNvPicPr>
      </xdr:nvPicPr>
      <xdr:blipFill rotWithShape="1">
        <a:blip xmlns:r="http://schemas.openxmlformats.org/officeDocument/2006/relationships" r:embed="rId10"/>
        <a:srcRect t="13406"/>
        <a:stretch/>
      </xdr:blipFill>
      <xdr:spPr>
        <a:xfrm>
          <a:off x="4078301" y="30984825"/>
          <a:ext cx="1541449" cy="2215515"/>
        </a:xfrm>
        <a:prstGeom prst="rect">
          <a:avLst/>
        </a:prstGeom>
      </xdr:spPr>
    </xdr:pic>
    <xdr:clientData/>
  </xdr:twoCellAnchor>
  <xdr:twoCellAnchor editAs="oneCell">
    <xdr:from>
      <xdr:col>1</xdr:col>
      <xdr:colOff>104775</xdr:colOff>
      <xdr:row>159</xdr:row>
      <xdr:rowOff>12389</xdr:rowOff>
    </xdr:from>
    <xdr:to>
      <xdr:col>7</xdr:col>
      <xdr:colOff>234909</xdr:colOff>
      <xdr:row>170</xdr:row>
      <xdr:rowOff>189776</xdr:rowOff>
    </xdr:to>
    <xdr:pic>
      <xdr:nvPicPr>
        <xdr:cNvPr id="19" name="Immagine 18">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1"/>
        <a:stretch>
          <a:fillRect/>
        </a:stretch>
      </xdr:blipFill>
      <xdr:spPr>
        <a:xfrm>
          <a:off x="238125" y="30987689"/>
          <a:ext cx="3844884" cy="2272887"/>
        </a:xfrm>
        <a:prstGeom prst="rect">
          <a:avLst/>
        </a:prstGeom>
      </xdr:spPr>
    </xdr:pic>
    <xdr:clientData/>
  </xdr:twoCellAnchor>
  <xdr:twoCellAnchor editAs="oneCell">
    <xdr:from>
      <xdr:col>8</xdr:col>
      <xdr:colOff>304800</xdr:colOff>
      <xdr:row>191</xdr:row>
      <xdr:rowOff>28575</xdr:rowOff>
    </xdr:from>
    <xdr:to>
      <xdr:col>9</xdr:col>
      <xdr:colOff>398625</xdr:colOff>
      <xdr:row>196</xdr:row>
      <xdr:rowOff>0</xdr:rowOff>
    </xdr:to>
    <xdr:pic>
      <xdr:nvPicPr>
        <xdr:cNvPr id="30" name="Immagine 29">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2"/>
        <a:stretch>
          <a:fillRect/>
        </a:stretch>
      </xdr:blipFill>
      <xdr:spPr>
        <a:xfrm>
          <a:off x="7962900" y="36528375"/>
          <a:ext cx="712950" cy="923925"/>
        </a:xfrm>
        <a:prstGeom prst="rect">
          <a:avLst/>
        </a:prstGeom>
      </xdr:spPr>
    </xdr:pic>
    <xdr:clientData/>
  </xdr:twoCellAnchor>
  <xdr:twoCellAnchor editAs="oneCell">
    <xdr:from>
      <xdr:col>0</xdr:col>
      <xdr:colOff>85726</xdr:colOff>
      <xdr:row>0</xdr:row>
      <xdr:rowOff>49550</xdr:rowOff>
    </xdr:from>
    <xdr:to>
      <xdr:col>9</xdr:col>
      <xdr:colOff>710566</xdr:colOff>
      <xdr:row>14</xdr:row>
      <xdr:rowOff>68775</xdr:rowOff>
    </xdr:to>
    <xdr:pic>
      <xdr:nvPicPr>
        <xdr:cNvPr id="11" name="Immagine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3"/>
        <a:stretch>
          <a:fillRect/>
        </a:stretch>
      </xdr:blipFill>
      <xdr:spPr>
        <a:xfrm>
          <a:off x="85726" y="49550"/>
          <a:ext cx="5711190" cy="2600500"/>
        </a:xfrm>
        <a:prstGeom prst="rect">
          <a:avLst/>
        </a:prstGeom>
      </xdr:spPr>
    </xdr:pic>
    <xdr:clientData/>
  </xdr:twoCellAnchor>
  <xdr:twoCellAnchor editAs="oneCell">
    <xdr:from>
      <xdr:col>1</xdr:col>
      <xdr:colOff>84752</xdr:colOff>
      <xdr:row>229</xdr:row>
      <xdr:rowOff>167640</xdr:rowOff>
    </xdr:from>
    <xdr:to>
      <xdr:col>9</xdr:col>
      <xdr:colOff>655320</xdr:colOff>
      <xdr:row>241</xdr:row>
      <xdr:rowOff>46264</xdr:rowOff>
    </xdr:to>
    <xdr:pic>
      <xdr:nvPicPr>
        <xdr:cNvPr id="23" name="Immagine 22">
          <a:extLst>
            <a:ext uri="{FF2B5EF4-FFF2-40B4-BE49-F238E27FC236}">
              <a16:creationId xmlns:a16="http://schemas.microsoft.com/office/drawing/2014/main" id="{00000000-0008-0000-0D00-000017000000}"/>
            </a:ext>
          </a:extLst>
        </xdr:cNvPr>
        <xdr:cNvPicPr>
          <a:picLocks noChangeAspect="1"/>
        </xdr:cNvPicPr>
      </xdr:nvPicPr>
      <xdr:blipFill rotWithShape="1">
        <a:blip xmlns:r="http://schemas.openxmlformats.org/officeDocument/2006/relationships" r:embed="rId14"/>
        <a:srcRect l="1" r="-946"/>
        <a:stretch/>
      </xdr:blipFill>
      <xdr:spPr>
        <a:xfrm>
          <a:off x="221912" y="48821340"/>
          <a:ext cx="5691208" cy="2073184"/>
        </a:xfrm>
        <a:prstGeom prst="rect">
          <a:avLst/>
        </a:prstGeom>
      </xdr:spPr>
    </xdr:pic>
    <xdr:clientData/>
  </xdr:twoCellAnchor>
  <xdr:oneCellAnchor>
    <xdr:from>
      <xdr:col>1</xdr:col>
      <xdr:colOff>85726</xdr:colOff>
      <xdr:row>200</xdr:row>
      <xdr:rowOff>49463</xdr:rowOff>
    </xdr:from>
    <xdr:ext cx="2057400" cy="426720"/>
    <xdr:pic>
      <xdr:nvPicPr>
        <xdr:cNvPr id="26" name="Immagine 25">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5"/>
        <a:stretch>
          <a:fillRect/>
        </a:stretch>
      </xdr:blipFill>
      <xdr:spPr>
        <a:xfrm>
          <a:off x="219076" y="38454263"/>
          <a:ext cx="2057400" cy="426720"/>
        </a:xfrm>
        <a:prstGeom prst="rect">
          <a:avLst/>
        </a:prstGeom>
      </xdr:spPr>
    </xdr:pic>
    <xdr:clientData/>
  </xdr:oneCellAnchor>
  <xdr:twoCellAnchor editAs="oneCell">
    <xdr:from>
      <xdr:col>8</xdr:col>
      <xdr:colOff>333375</xdr:colOff>
      <xdr:row>181</xdr:row>
      <xdr:rowOff>76200</xdr:rowOff>
    </xdr:from>
    <xdr:to>
      <xdr:col>9</xdr:col>
      <xdr:colOff>427200</xdr:colOff>
      <xdr:row>185</xdr:row>
      <xdr:rowOff>171450</xdr:rowOff>
    </xdr:to>
    <xdr:pic>
      <xdr:nvPicPr>
        <xdr:cNvPr id="27" name="Immagine 26">
          <a:extLst>
            <a:ext uri="{FF2B5EF4-FFF2-40B4-BE49-F238E27FC236}">
              <a16:creationId xmlns:a16="http://schemas.microsoft.com/office/drawing/2014/main" id="{00000000-0008-0000-0D00-00001B000000}"/>
            </a:ext>
          </a:extLst>
        </xdr:cNvPr>
        <xdr:cNvPicPr>
          <a:picLocks noChangeAspect="1"/>
        </xdr:cNvPicPr>
      </xdr:nvPicPr>
      <xdr:blipFill rotWithShape="1">
        <a:blip xmlns:r="http://schemas.openxmlformats.org/officeDocument/2006/relationships" r:embed="rId12"/>
        <a:srcRect t="7217"/>
        <a:stretch/>
      </xdr:blipFill>
      <xdr:spPr>
        <a:xfrm>
          <a:off x="4800600" y="35052000"/>
          <a:ext cx="712950" cy="8572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6</xdr:col>
      <xdr:colOff>212044</xdr:colOff>
      <xdr:row>134</xdr:row>
      <xdr:rowOff>170921</xdr:rowOff>
    </xdr:from>
    <xdr:ext cx="1708495" cy="612245"/>
    <xdr:pic>
      <xdr:nvPicPr>
        <xdr:cNvPr id="2" name="Immagin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4699377" y="24343254"/>
          <a:ext cx="1708495" cy="612245"/>
        </a:xfrm>
        <a:prstGeom prst="rect">
          <a:avLst/>
        </a:prstGeom>
      </xdr:spPr>
    </xdr:pic>
    <xdr:clientData/>
  </xdr:oneCellAnchor>
  <xdr:oneCellAnchor>
    <xdr:from>
      <xdr:col>6</xdr:col>
      <xdr:colOff>193258</xdr:colOff>
      <xdr:row>130</xdr:row>
      <xdr:rowOff>147635</xdr:rowOff>
    </xdr:from>
    <xdr:ext cx="1753850" cy="589968"/>
    <xdr:pic>
      <xdr:nvPicPr>
        <xdr:cNvPr id="3" name="Immagin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4680591" y="23557968"/>
          <a:ext cx="1753850" cy="589968"/>
        </a:xfrm>
        <a:prstGeom prst="rect">
          <a:avLst/>
        </a:prstGeom>
      </xdr:spPr>
    </xdr:pic>
    <xdr:clientData/>
  </xdr:oneCellAnchor>
  <xdr:oneCellAnchor>
    <xdr:from>
      <xdr:col>6</xdr:col>
      <xdr:colOff>164990</xdr:colOff>
      <xdr:row>297</xdr:row>
      <xdr:rowOff>0</xdr:rowOff>
    </xdr:from>
    <xdr:ext cx="2196738" cy="787209"/>
    <xdr:pic>
      <xdr:nvPicPr>
        <xdr:cNvPr id="4" name="Immagin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4652323" y="57601041"/>
          <a:ext cx="2196738" cy="787209"/>
        </a:xfrm>
        <a:prstGeom prst="rect">
          <a:avLst/>
        </a:prstGeom>
      </xdr:spPr>
    </xdr:pic>
    <xdr:clientData/>
  </xdr:oneCellAnchor>
  <xdr:oneCellAnchor>
    <xdr:from>
      <xdr:col>6</xdr:col>
      <xdr:colOff>134746</xdr:colOff>
      <xdr:row>292</xdr:row>
      <xdr:rowOff>162132</xdr:rowOff>
    </xdr:from>
    <xdr:ext cx="2333863" cy="785075"/>
    <xdr:pic>
      <xdr:nvPicPr>
        <xdr:cNvPr id="5" name="Immagin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a:stretch>
          <a:fillRect/>
        </a:stretch>
      </xdr:blipFill>
      <xdr:spPr>
        <a:xfrm>
          <a:off x="4622079" y="56719465"/>
          <a:ext cx="2333863" cy="785075"/>
        </a:xfrm>
        <a:prstGeom prst="rect">
          <a:avLst/>
        </a:prstGeom>
      </xdr:spPr>
    </xdr:pic>
    <xdr:clientData/>
  </xdr:oneCellAnchor>
  <xdr:twoCellAnchor editAs="oneCell">
    <xdr:from>
      <xdr:col>2</xdr:col>
      <xdr:colOff>424226</xdr:colOff>
      <xdr:row>90</xdr:row>
      <xdr:rowOff>94491</xdr:rowOff>
    </xdr:from>
    <xdr:to>
      <xdr:col>4</xdr:col>
      <xdr:colOff>369565</xdr:colOff>
      <xdr:row>101</xdr:row>
      <xdr:rowOff>103909</xdr:rowOff>
    </xdr:to>
    <xdr:pic>
      <xdr:nvPicPr>
        <xdr:cNvPr id="7" name="Immagin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3"/>
        <a:stretch>
          <a:fillRect/>
        </a:stretch>
      </xdr:blipFill>
      <xdr:spPr>
        <a:xfrm>
          <a:off x="1523931" y="18988627"/>
          <a:ext cx="1919611" cy="2104918"/>
        </a:xfrm>
        <a:prstGeom prst="rect">
          <a:avLst/>
        </a:prstGeom>
      </xdr:spPr>
    </xdr:pic>
    <xdr:clientData/>
  </xdr:twoCellAnchor>
  <xdr:twoCellAnchor editAs="oneCell">
    <xdr:from>
      <xdr:col>1</xdr:col>
      <xdr:colOff>379919</xdr:colOff>
      <xdr:row>130</xdr:row>
      <xdr:rowOff>91987</xdr:rowOff>
    </xdr:from>
    <xdr:to>
      <xdr:col>4</xdr:col>
      <xdr:colOff>917994</xdr:colOff>
      <xdr:row>139</xdr:row>
      <xdr:rowOff>117538</xdr:rowOff>
    </xdr:to>
    <xdr:pic>
      <xdr:nvPicPr>
        <xdr:cNvPr id="9" name="Immagine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4"/>
        <a:stretch>
          <a:fillRect/>
        </a:stretch>
      </xdr:blipFill>
      <xdr:spPr>
        <a:xfrm>
          <a:off x="496336" y="23502320"/>
          <a:ext cx="3512953" cy="1740051"/>
        </a:xfrm>
        <a:prstGeom prst="rect">
          <a:avLst/>
        </a:prstGeom>
      </xdr:spPr>
    </xdr:pic>
    <xdr:clientData/>
  </xdr:twoCellAnchor>
  <xdr:twoCellAnchor editAs="oneCell">
    <xdr:from>
      <xdr:col>1</xdr:col>
      <xdr:colOff>668060</xdr:colOff>
      <xdr:row>291</xdr:row>
      <xdr:rowOff>88153</xdr:rowOff>
    </xdr:from>
    <xdr:to>
      <xdr:col>5</xdr:col>
      <xdr:colOff>381000</xdr:colOff>
      <xdr:row>307</xdr:row>
      <xdr:rowOff>90551</xdr:rowOff>
    </xdr:to>
    <xdr:pic>
      <xdr:nvPicPr>
        <xdr:cNvPr id="10" name="Immagine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5"/>
        <a:stretch>
          <a:fillRect/>
        </a:stretch>
      </xdr:blipFill>
      <xdr:spPr>
        <a:xfrm>
          <a:off x="782360" y="58695478"/>
          <a:ext cx="3675340" cy="3050398"/>
        </a:xfrm>
        <a:prstGeom prst="rect">
          <a:avLst/>
        </a:prstGeom>
      </xdr:spPr>
    </xdr:pic>
    <xdr:clientData/>
  </xdr:twoCellAnchor>
  <xdr:twoCellAnchor editAs="oneCell">
    <xdr:from>
      <xdr:col>4</xdr:col>
      <xdr:colOff>719021</xdr:colOff>
      <xdr:row>90</xdr:row>
      <xdr:rowOff>84505</xdr:rowOff>
    </xdr:from>
    <xdr:to>
      <xdr:col>7</xdr:col>
      <xdr:colOff>718705</xdr:colOff>
      <xdr:row>101</xdr:row>
      <xdr:rowOff>82870</xdr:rowOff>
    </xdr:to>
    <xdr:pic>
      <xdr:nvPicPr>
        <xdr:cNvPr id="13" name="Immagine 12">
          <a:extLst>
            <a:ext uri="{FF2B5EF4-FFF2-40B4-BE49-F238E27FC236}">
              <a16:creationId xmlns:a16="http://schemas.microsoft.com/office/drawing/2014/main" id="{00000000-0008-0000-0E00-00000D000000}"/>
            </a:ext>
          </a:extLst>
        </xdr:cNvPr>
        <xdr:cNvPicPr>
          <a:picLocks noChangeAspect="1"/>
        </xdr:cNvPicPr>
      </xdr:nvPicPr>
      <xdr:blipFill rotWithShape="1">
        <a:blip xmlns:r="http://schemas.openxmlformats.org/officeDocument/2006/relationships" r:embed="rId6"/>
        <a:srcRect t="8951"/>
        <a:stretch/>
      </xdr:blipFill>
      <xdr:spPr>
        <a:xfrm>
          <a:off x="3792998" y="18978641"/>
          <a:ext cx="2961093" cy="2093865"/>
        </a:xfrm>
        <a:prstGeom prst="rect">
          <a:avLst/>
        </a:prstGeom>
      </xdr:spPr>
    </xdr:pic>
    <xdr:clientData/>
  </xdr:twoCellAnchor>
  <xdr:twoCellAnchor editAs="oneCell">
    <xdr:from>
      <xdr:col>2</xdr:col>
      <xdr:colOff>302092</xdr:colOff>
      <xdr:row>158</xdr:row>
      <xdr:rowOff>51330</xdr:rowOff>
    </xdr:from>
    <xdr:to>
      <xdr:col>6</xdr:col>
      <xdr:colOff>621291</xdr:colOff>
      <xdr:row>166</xdr:row>
      <xdr:rowOff>157077</xdr:rowOff>
    </xdr:to>
    <xdr:pic>
      <xdr:nvPicPr>
        <xdr:cNvPr id="15" name="Immagine 14">
          <a:extLst>
            <a:ext uri="{FF2B5EF4-FFF2-40B4-BE49-F238E27FC236}">
              <a16:creationId xmlns:a16="http://schemas.microsoft.com/office/drawing/2014/main" id="{00000000-0008-0000-0E00-00000F000000}"/>
            </a:ext>
          </a:extLst>
        </xdr:cNvPr>
        <xdr:cNvPicPr>
          <a:picLocks noChangeAspect="1"/>
        </xdr:cNvPicPr>
      </xdr:nvPicPr>
      <xdr:blipFill>
        <a:blip xmlns:r="http://schemas.openxmlformats.org/officeDocument/2006/relationships" r:embed="rId7"/>
        <a:stretch>
          <a:fillRect/>
        </a:stretch>
      </xdr:blipFill>
      <xdr:spPr>
        <a:xfrm>
          <a:off x="1278405" y="32229955"/>
          <a:ext cx="4269908" cy="1629747"/>
        </a:xfrm>
        <a:prstGeom prst="rect">
          <a:avLst/>
        </a:prstGeom>
      </xdr:spPr>
    </xdr:pic>
    <xdr:clientData/>
  </xdr:twoCellAnchor>
  <xdr:twoCellAnchor editAs="oneCell">
    <xdr:from>
      <xdr:col>2</xdr:col>
      <xdr:colOff>777874</xdr:colOff>
      <xdr:row>329</xdr:row>
      <xdr:rowOff>133329</xdr:rowOff>
    </xdr:from>
    <xdr:to>
      <xdr:col>6</xdr:col>
      <xdr:colOff>328313</xdr:colOff>
      <xdr:row>344</xdr:row>
      <xdr:rowOff>137581</xdr:rowOff>
    </xdr:to>
    <xdr:pic>
      <xdr:nvPicPr>
        <xdr:cNvPr id="16" name="Immagine 15">
          <a:extLst>
            <a:ext uri="{FF2B5EF4-FFF2-40B4-BE49-F238E27FC236}">
              <a16:creationId xmlns:a16="http://schemas.microsoft.com/office/drawing/2014/main" id="{00000000-0008-0000-0E00-000010000000}"/>
            </a:ext>
          </a:extLst>
        </xdr:cNvPr>
        <xdr:cNvPicPr>
          <a:picLocks noChangeAspect="1"/>
        </xdr:cNvPicPr>
      </xdr:nvPicPr>
      <xdr:blipFill>
        <a:blip xmlns:r="http://schemas.openxmlformats.org/officeDocument/2006/relationships" r:embed="rId8"/>
        <a:stretch>
          <a:fillRect/>
        </a:stretch>
      </xdr:blipFill>
      <xdr:spPr>
        <a:xfrm>
          <a:off x="1754187" y="66014579"/>
          <a:ext cx="3501870" cy="2861752"/>
        </a:xfrm>
        <a:prstGeom prst="rect">
          <a:avLst/>
        </a:prstGeom>
      </xdr:spPr>
    </xdr:pic>
    <xdr:clientData/>
  </xdr:twoCellAnchor>
  <xdr:oneCellAnchor>
    <xdr:from>
      <xdr:col>9</xdr:col>
      <xdr:colOff>0</xdr:colOff>
      <xdr:row>185</xdr:row>
      <xdr:rowOff>7620</xdr:rowOff>
    </xdr:from>
    <xdr:ext cx="1859280" cy="441960"/>
    <xdr:sp macro="" textlink="">
      <xdr:nvSpPr>
        <xdr:cNvPr id="18" name="Picture 15" hidden="1">
          <a:extLst>
            <a:ext uri="{63B3BB69-23CF-44E3-9099-C40C66FF867C}">
              <a14:compatExt xmlns:a14="http://schemas.microsoft.com/office/drawing/2010/main" spid="_x0000_s11279"/>
            </a:ext>
            <a:ext uri="{FF2B5EF4-FFF2-40B4-BE49-F238E27FC236}">
              <a16:creationId xmlns:a16="http://schemas.microsoft.com/office/drawing/2014/main" id="{00000000-0008-0000-0E00-000012000000}"/>
            </a:ext>
          </a:extLst>
        </xdr:cNvPr>
        <xdr:cNvSpPr/>
      </xdr:nvSpPr>
      <xdr:spPr bwMode="auto">
        <a:xfrm>
          <a:off x="8086725" y="26582370"/>
          <a:ext cx="1859280" cy="44196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xdr:col>
      <xdr:colOff>0</xdr:colOff>
      <xdr:row>198</xdr:row>
      <xdr:rowOff>15240</xdr:rowOff>
    </xdr:from>
    <xdr:ext cx="560070" cy="434340"/>
    <xdr:sp macro="" textlink="">
      <xdr:nvSpPr>
        <xdr:cNvPr id="19" name="Picture 16" hidden="1">
          <a:extLst>
            <a:ext uri="{63B3BB69-23CF-44E3-9099-C40C66FF867C}">
              <a14:compatExt xmlns:a14="http://schemas.microsoft.com/office/drawing/2010/main" spid="_x0000_s11280"/>
            </a:ext>
            <a:ext uri="{FF2B5EF4-FFF2-40B4-BE49-F238E27FC236}">
              <a16:creationId xmlns:a16="http://schemas.microsoft.com/office/drawing/2014/main" id="{00000000-0008-0000-0E00-000013000000}"/>
            </a:ext>
          </a:extLst>
        </xdr:cNvPr>
        <xdr:cNvSpPr/>
      </xdr:nvSpPr>
      <xdr:spPr bwMode="auto">
        <a:xfrm>
          <a:off x="11630025" y="28818840"/>
          <a:ext cx="560070" cy="43434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editAs="oneCell">
    <xdr:from>
      <xdr:col>0</xdr:col>
      <xdr:colOff>426720</xdr:colOff>
      <xdr:row>457</xdr:row>
      <xdr:rowOff>73312</xdr:rowOff>
    </xdr:from>
    <xdr:to>
      <xdr:col>9</xdr:col>
      <xdr:colOff>60960</xdr:colOff>
      <xdr:row>462</xdr:row>
      <xdr:rowOff>160487</xdr:rowOff>
    </xdr:to>
    <xdr:pic>
      <xdr:nvPicPr>
        <xdr:cNvPr id="21" name="Immagine 20">
          <a:extLst>
            <a:ext uri="{FF2B5EF4-FFF2-40B4-BE49-F238E27FC236}">
              <a16:creationId xmlns:a16="http://schemas.microsoft.com/office/drawing/2014/main" id="{00000000-0008-0000-0E00-000015000000}"/>
            </a:ext>
          </a:extLst>
        </xdr:cNvPr>
        <xdr:cNvPicPr>
          <a:picLocks noChangeAspect="1"/>
        </xdr:cNvPicPr>
      </xdr:nvPicPr>
      <xdr:blipFill>
        <a:blip xmlns:r="http://schemas.openxmlformats.org/officeDocument/2006/relationships" r:embed="rId9"/>
        <a:stretch>
          <a:fillRect/>
        </a:stretch>
      </xdr:blipFill>
      <xdr:spPr>
        <a:xfrm>
          <a:off x="426720" y="91684762"/>
          <a:ext cx="8054340" cy="1039675"/>
        </a:xfrm>
        <a:prstGeom prst="rect">
          <a:avLst/>
        </a:prstGeom>
      </xdr:spPr>
    </xdr:pic>
    <xdr:clientData/>
  </xdr:twoCellAnchor>
  <xdr:twoCellAnchor editAs="oneCell">
    <xdr:from>
      <xdr:col>3</xdr:col>
      <xdr:colOff>181561</xdr:colOff>
      <xdr:row>250</xdr:row>
      <xdr:rowOff>62672</xdr:rowOff>
    </xdr:from>
    <xdr:to>
      <xdr:col>4</xdr:col>
      <xdr:colOff>442634</xdr:colOff>
      <xdr:row>261</xdr:row>
      <xdr:rowOff>142937</xdr:rowOff>
    </xdr:to>
    <xdr:pic>
      <xdr:nvPicPr>
        <xdr:cNvPr id="22" name="Immagine 21">
          <a:extLst>
            <a:ext uri="{FF2B5EF4-FFF2-40B4-BE49-F238E27FC236}">
              <a16:creationId xmlns:a16="http://schemas.microsoft.com/office/drawing/2014/main" id="{00000000-0008-0000-0E00-000016000000}"/>
            </a:ext>
          </a:extLst>
        </xdr:cNvPr>
        <xdr:cNvPicPr>
          <a:picLocks noChangeAspect="1"/>
        </xdr:cNvPicPr>
      </xdr:nvPicPr>
      <xdr:blipFill>
        <a:blip xmlns:r="http://schemas.openxmlformats.org/officeDocument/2006/relationships" r:embed="rId10"/>
        <a:stretch>
          <a:fillRect/>
        </a:stretch>
      </xdr:blipFill>
      <xdr:spPr>
        <a:xfrm>
          <a:off x="2073114" y="47423213"/>
          <a:ext cx="1279687" cy="2151112"/>
        </a:xfrm>
        <a:prstGeom prst="rect">
          <a:avLst/>
        </a:prstGeom>
      </xdr:spPr>
    </xdr:pic>
    <xdr:clientData/>
  </xdr:twoCellAnchor>
  <xdr:twoCellAnchor editAs="oneCell">
    <xdr:from>
      <xdr:col>1</xdr:col>
      <xdr:colOff>585196</xdr:colOff>
      <xdr:row>250</xdr:row>
      <xdr:rowOff>35860</xdr:rowOff>
    </xdr:from>
    <xdr:to>
      <xdr:col>2</xdr:col>
      <xdr:colOff>174787</xdr:colOff>
      <xdr:row>261</xdr:row>
      <xdr:rowOff>112059</xdr:rowOff>
    </xdr:to>
    <xdr:pic>
      <xdr:nvPicPr>
        <xdr:cNvPr id="23" name="Immagine 22">
          <a:extLst>
            <a:ext uri="{FF2B5EF4-FFF2-40B4-BE49-F238E27FC236}">
              <a16:creationId xmlns:a16="http://schemas.microsoft.com/office/drawing/2014/main" id="{00000000-0008-0000-0E00-000017000000}"/>
            </a:ext>
          </a:extLst>
        </xdr:cNvPr>
        <xdr:cNvPicPr>
          <a:picLocks noChangeAspect="1"/>
        </xdr:cNvPicPr>
      </xdr:nvPicPr>
      <xdr:blipFill>
        <a:blip xmlns:r="http://schemas.openxmlformats.org/officeDocument/2006/relationships" r:embed="rId11"/>
        <a:stretch>
          <a:fillRect/>
        </a:stretch>
      </xdr:blipFill>
      <xdr:spPr>
        <a:xfrm>
          <a:off x="701737" y="47396401"/>
          <a:ext cx="598325" cy="2147046"/>
        </a:xfrm>
        <a:prstGeom prst="rect">
          <a:avLst/>
        </a:prstGeom>
      </xdr:spPr>
    </xdr:pic>
    <xdr:clientData/>
  </xdr:twoCellAnchor>
  <xdr:twoCellAnchor editAs="oneCell">
    <xdr:from>
      <xdr:col>5</xdr:col>
      <xdr:colOff>471519</xdr:colOff>
      <xdr:row>251</xdr:row>
      <xdr:rowOff>35859</xdr:rowOff>
    </xdr:from>
    <xdr:to>
      <xdr:col>7</xdr:col>
      <xdr:colOff>370625</xdr:colOff>
      <xdr:row>261</xdr:row>
      <xdr:rowOff>35361</xdr:rowOff>
    </xdr:to>
    <xdr:pic>
      <xdr:nvPicPr>
        <xdr:cNvPr id="24" name="Immagine 23">
          <a:extLst>
            <a:ext uri="{FF2B5EF4-FFF2-40B4-BE49-F238E27FC236}">
              <a16:creationId xmlns:a16="http://schemas.microsoft.com/office/drawing/2014/main" id="{00000000-0008-0000-0E00-000018000000}"/>
            </a:ext>
          </a:extLst>
        </xdr:cNvPr>
        <xdr:cNvPicPr>
          <a:picLocks noChangeAspect="1"/>
        </xdr:cNvPicPr>
      </xdr:nvPicPr>
      <xdr:blipFill>
        <a:blip xmlns:r="http://schemas.openxmlformats.org/officeDocument/2006/relationships" r:embed="rId12"/>
        <a:stretch>
          <a:fillRect/>
        </a:stretch>
      </xdr:blipFill>
      <xdr:spPr>
        <a:xfrm>
          <a:off x="4173943" y="47584659"/>
          <a:ext cx="1916571" cy="1882090"/>
        </a:xfrm>
        <a:prstGeom prst="rect">
          <a:avLst/>
        </a:prstGeom>
      </xdr:spPr>
    </xdr:pic>
    <xdr:clientData/>
  </xdr:twoCellAnchor>
  <xdr:twoCellAnchor editAs="oneCell">
    <xdr:from>
      <xdr:col>5</xdr:col>
      <xdr:colOff>250914</xdr:colOff>
      <xdr:row>427</xdr:row>
      <xdr:rowOff>161925</xdr:rowOff>
    </xdr:from>
    <xdr:to>
      <xdr:col>8</xdr:col>
      <xdr:colOff>561479</xdr:colOff>
      <xdr:row>445</xdr:row>
      <xdr:rowOff>19050</xdr:rowOff>
    </xdr:to>
    <xdr:pic>
      <xdr:nvPicPr>
        <xdr:cNvPr id="25" name="Immagine 24">
          <a:extLst>
            <a:ext uri="{FF2B5EF4-FFF2-40B4-BE49-F238E27FC236}">
              <a16:creationId xmlns:a16="http://schemas.microsoft.com/office/drawing/2014/main" id="{00000000-0008-0000-0E00-000019000000}"/>
            </a:ext>
          </a:extLst>
        </xdr:cNvPr>
        <xdr:cNvPicPr>
          <a:picLocks noChangeAspect="1"/>
        </xdr:cNvPicPr>
      </xdr:nvPicPr>
      <xdr:blipFill rotWithShape="1">
        <a:blip xmlns:r="http://schemas.openxmlformats.org/officeDocument/2006/relationships" r:embed="rId13"/>
        <a:srcRect t="6512"/>
        <a:stretch/>
      </xdr:blipFill>
      <xdr:spPr>
        <a:xfrm>
          <a:off x="4327614" y="85905975"/>
          <a:ext cx="3282365" cy="3286125"/>
        </a:xfrm>
        <a:prstGeom prst="rect">
          <a:avLst/>
        </a:prstGeom>
      </xdr:spPr>
    </xdr:pic>
    <xdr:clientData/>
  </xdr:twoCellAnchor>
  <xdr:twoCellAnchor editAs="oneCell">
    <xdr:from>
      <xdr:col>1</xdr:col>
      <xdr:colOff>0</xdr:colOff>
      <xdr:row>0</xdr:row>
      <xdr:rowOff>122191</xdr:rowOff>
    </xdr:from>
    <xdr:to>
      <xdr:col>9</xdr:col>
      <xdr:colOff>1</xdr:colOff>
      <xdr:row>17</xdr:row>
      <xdr:rowOff>16357</xdr:rowOff>
    </xdr:to>
    <xdr:pic>
      <xdr:nvPicPr>
        <xdr:cNvPr id="29" name="Immagine 28">
          <a:extLst>
            <a:ext uri="{FF2B5EF4-FFF2-40B4-BE49-F238E27FC236}">
              <a16:creationId xmlns:a16="http://schemas.microsoft.com/office/drawing/2014/main" id="{00000000-0008-0000-0E00-00001D000000}"/>
            </a:ext>
          </a:extLst>
        </xdr:cNvPr>
        <xdr:cNvPicPr>
          <a:picLocks noChangeAspect="1"/>
        </xdr:cNvPicPr>
      </xdr:nvPicPr>
      <xdr:blipFill>
        <a:blip xmlns:r="http://schemas.openxmlformats.org/officeDocument/2006/relationships" r:embed="rId14"/>
        <a:stretch>
          <a:fillRect/>
        </a:stretch>
      </xdr:blipFill>
      <xdr:spPr>
        <a:xfrm>
          <a:off x="114300" y="122191"/>
          <a:ext cx="8168641" cy="3003126"/>
        </a:xfrm>
        <a:prstGeom prst="rect">
          <a:avLst/>
        </a:prstGeom>
      </xdr:spPr>
    </xdr:pic>
    <xdr:clientData/>
  </xdr:twoCellAnchor>
  <xdr:twoCellAnchor editAs="oneCell">
    <xdr:from>
      <xdr:col>1</xdr:col>
      <xdr:colOff>107754</xdr:colOff>
      <xdr:row>46</xdr:row>
      <xdr:rowOff>156954</xdr:rowOff>
    </xdr:from>
    <xdr:to>
      <xdr:col>6</xdr:col>
      <xdr:colOff>886759</xdr:colOff>
      <xdr:row>55</xdr:row>
      <xdr:rowOff>69274</xdr:rowOff>
    </xdr:to>
    <xdr:pic>
      <xdr:nvPicPr>
        <xdr:cNvPr id="37" name="Immagine 36">
          <a:extLst>
            <a:ext uri="{FF2B5EF4-FFF2-40B4-BE49-F238E27FC236}">
              <a16:creationId xmlns:a16="http://schemas.microsoft.com/office/drawing/2014/main" id="{00000000-0008-0000-0E00-000025000000}"/>
            </a:ext>
          </a:extLst>
        </xdr:cNvPr>
        <xdr:cNvPicPr>
          <a:picLocks noChangeAspect="1"/>
        </xdr:cNvPicPr>
      </xdr:nvPicPr>
      <xdr:blipFill rotWithShape="1">
        <a:blip xmlns:r="http://schemas.openxmlformats.org/officeDocument/2006/relationships" r:embed="rId15"/>
        <a:srcRect b="15116"/>
        <a:stretch/>
      </xdr:blipFill>
      <xdr:spPr>
        <a:xfrm>
          <a:off x="220322" y="9976363"/>
          <a:ext cx="5714687" cy="2423456"/>
        </a:xfrm>
        <a:prstGeom prst="rect">
          <a:avLst/>
        </a:prstGeom>
      </xdr:spPr>
    </xdr:pic>
    <xdr:clientData/>
  </xdr:twoCellAnchor>
  <xdr:oneCellAnchor>
    <xdr:from>
      <xdr:col>1</xdr:col>
      <xdr:colOff>121227</xdr:colOff>
      <xdr:row>271</xdr:row>
      <xdr:rowOff>43296</xdr:rowOff>
    </xdr:from>
    <xdr:ext cx="3538915" cy="2796886"/>
    <xdr:pic>
      <xdr:nvPicPr>
        <xdr:cNvPr id="38" name="Immagine 13">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16"/>
        <a:stretch>
          <a:fillRect/>
        </a:stretch>
      </xdr:blipFill>
      <xdr:spPr>
        <a:xfrm>
          <a:off x="233795" y="54465682"/>
          <a:ext cx="3538915" cy="2796886"/>
        </a:xfrm>
        <a:prstGeom prst="rect">
          <a:avLst/>
        </a:prstGeom>
        <a:noFill/>
        <a:ln cap="flat">
          <a:noFill/>
        </a:ln>
      </xdr:spPr>
    </xdr:pic>
    <xdr:clientData/>
  </xdr:oneCellAnchor>
  <xdr:oneCellAnchor>
    <xdr:from>
      <xdr:col>5</xdr:col>
      <xdr:colOff>138545</xdr:colOff>
      <xdr:row>271</xdr:row>
      <xdr:rowOff>60614</xdr:rowOff>
    </xdr:from>
    <xdr:ext cx="3550020" cy="2776502"/>
    <xdr:pic>
      <xdr:nvPicPr>
        <xdr:cNvPr id="39" name="Immagine 12">
          <a:extLst>
            <a:ext uri="{FF2B5EF4-FFF2-40B4-BE49-F238E27FC236}">
              <a16:creationId xmlns:a16="http://schemas.microsoft.com/office/drawing/2014/main" id="{00000000-0008-0000-0E00-000027000000}"/>
            </a:ext>
          </a:extLst>
        </xdr:cNvPr>
        <xdr:cNvPicPr>
          <a:picLocks noChangeAspect="1"/>
        </xdr:cNvPicPr>
      </xdr:nvPicPr>
      <xdr:blipFill>
        <a:blip xmlns:r="http://schemas.openxmlformats.org/officeDocument/2006/relationships" r:embed="rId17"/>
        <a:stretch>
          <a:fillRect/>
        </a:stretch>
      </xdr:blipFill>
      <xdr:spPr>
        <a:xfrm>
          <a:off x="3740727" y="54483000"/>
          <a:ext cx="3550020" cy="2776502"/>
        </a:xfrm>
        <a:prstGeom prst="rect">
          <a:avLst/>
        </a:prstGeom>
        <a:noFill/>
        <a:ln cap="flat">
          <a:noFill/>
        </a:ln>
      </xdr:spPr>
    </xdr:pic>
    <xdr:clientData/>
  </xdr:oneCellAnchor>
  <xdr:twoCellAnchor editAs="oneCell">
    <xdr:from>
      <xdr:col>1</xdr:col>
      <xdr:colOff>701040</xdr:colOff>
      <xdr:row>61</xdr:row>
      <xdr:rowOff>42004</xdr:rowOff>
    </xdr:from>
    <xdr:to>
      <xdr:col>8</xdr:col>
      <xdr:colOff>45720</xdr:colOff>
      <xdr:row>74</xdr:row>
      <xdr:rowOff>150115</xdr:rowOff>
    </xdr:to>
    <xdr:pic>
      <xdr:nvPicPr>
        <xdr:cNvPr id="6" name="Immagin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8"/>
        <a:stretch>
          <a:fillRect/>
        </a:stretch>
      </xdr:blipFill>
      <xdr:spPr>
        <a:xfrm>
          <a:off x="815340" y="13346524"/>
          <a:ext cx="6492240" cy="2485551"/>
        </a:xfrm>
        <a:prstGeom prst="rect">
          <a:avLst/>
        </a:prstGeom>
      </xdr:spPr>
    </xdr:pic>
    <xdr:clientData/>
  </xdr:twoCellAnchor>
  <xdr:twoCellAnchor editAs="oneCell">
    <xdr:from>
      <xdr:col>2</xdr:col>
      <xdr:colOff>434340</xdr:colOff>
      <xdr:row>110</xdr:row>
      <xdr:rowOff>41574</xdr:rowOff>
    </xdr:from>
    <xdr:to>
      <xdr:col>7</xdr:col>
      <xdr:colOff>350510</xdr:colOff>
      <xdr:row>127</xdr:row>
      <xdr:rowOff>142364</xdr:rowOff>
    </xdr:to>
    <xdr:pic>
      <xdr:nvPicPr>
        <xdr:cNvPr id="28" name="Immagine 27">
          <a:extLst>
            <a:ext uri="{FF2B5EF4-FFF2-40B4-BE49-F238E27FC236}">
              <a16:creationId xmlns:a16="http://schemas.microsoft.com/office/drawing/2014/main" id="{00000000-0008-0000-0E00-00001C000000}"/>
            </a:ext>
          </a:extLst>
        </xdr:cNvPr>
        <xdr:cNvPicPr>
          <a:picLocks noChangeAspect="1"/>
        </xdr:cNvPicPr>
      </xdr:nvPicPr>
      <xdr:blipFill>
        <a:blip xmlns:r="http://schemas.openxmlformats.org/officeDocument/2006/relationships" r:embed="rId19"/>
        <a:stretch>
          <a:fillRect/>
        </a:stretch>
      </xdr:blipFill>
      <xdr:spPr>
        <a:xfrm>
          <a:off x="1569720" y="22612014"/>
          <a:ext cx="5021570" cy="3209750"/>
        </a:xfrm>
        <a:prstGeom prst="rect">
          <a:avLst/>
        </a:prstGeom>
      </xdr:spPr>
    </xdr:pic>
    <xdr:clientData/>
  </xdr:twoCellAnchor>
  <xdr:twoCellAnchor editAs="oneCell">
    <xdr:from>
      <xdr:col>2</xdr:col>
      <xdr:colOff>327660</xdr:colOff>
      <xdr:row>228</xdr:row>
      <xdr:rowOff>22860</xdr:rowOff>
    </xdr:from>
    <xdr:to>
      <xdr:col>7</xdr:col>
      <xdr:colOff>157531</xdr:colOff>
      <xdr:row>239</xdr:row>
      <xdr:rowOff>164950</xdr:rowOff>
    </xdr:to>
    <xdr:pic>
      <xdr:nvPicPr>
        <xdr:cNvPr id="30" name="Immagine 29">
          <a:extLst>
            <a:ext uri="{FF2B5EF4-FFF2-40B4-BE49-F238E27FC236}">
              <a16:creationId xmlns:a16="http://schemas.microsoft.com/office/drawing/2014/main" id="{00000000-0008-0000-0E00-00001E000000}"/>
            </a:ext>
          </a:extLst>
        </xdr:cNvPr>
        <xdr:cNvPicPr>
          <a:picLocks noChangeAspect="1"/>
        </xdr:cNvPicPr>
      </xdr:nvPicPr>
      <xdr:blipFill>
        <a:blip xmlns:r="http://schemas.openxmlformats.org/officeDocument/2006/relationships" r:embed="rId20"/>
        <a:stretch>
          <a:fillRect/>
        </a:stretch>
      </xdr:blipFill>
      <xdr:spPr>
        <a:xfrm>
          <a:off x="1463040" y="45156120"/>
          <a:ext cx="4935271" cy="2153770"/>
        </a:xfrm>
        <a:prstGeom prst="rect">
          <a:avLst/>
        </a:prstGeom>
      </xdr:spPr>
    </xdr:pic>
    <xdr:clientData/>
  </xdr:twoCellAnchor>
  <xdr:twoCellAnchor editAs="oneCell">
    <xdr:from>
      <xdr:col>1</xdr:col>
      <xdr:colOff>137159</xdr:colOff>
      <xdr:row>428</xdr:row>
      <xdr:rowOff>45720</xdr:rowOff>
    </xdr:from>
    <xdr:to>
      <xdr:col>4</xdr:col>
      <xdr:colOff>785188</xdr:colOff>
      <xdr:row>444</xdr:row>
      <xdr:rowOff>7620</xdr:rowOff>
    </xdr:to>
    <xdr:pic>
      <xdr:nvPicPr>
        <xdr:cNvPr id="33" name="Immagine 32">
          <a:extLst>
            <a:ext uri="{FF2B5EF4-FFF2-40B4-BE49-F238E27FC236}">
              <a16:creationId xmlns:a16="http://schemas.microsoft.com/office/drawing/2014/main" id="{00000000-0008-0000-0E00-000021000000}"/>
            </a:ext>
          </a:extLst>
        </xdr:cNvPr>
        <xdr:cNvPicPr>
          <a:picLocks noChangeAspect="1"/>
        </xdr:cNvPicPr>
      </xdr:nvPicPr>
      <xdr:blipFill>
        <a:blip xmlns:r="http://schemas.openxmlformats.org/officeDocument/2006/relationships" r:embed="rId21"/>
        <a:stretch>
          <a:fillRect/>
        </a:stretch>
      </xdr:blipFill>
      <xdr:spPr>
        <a:xfrm>
          <a:off x="251459" y="83804760"/>
          <a:ext cx="3711269" cy="28879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232667</xdr:colOff>
      <xdr:row>23</xdr:row>
      <xdr:rowOff>76201</xdr:rowOff>
    </xdr:from>
    <xdr:to>
      <xdr:col>1</xdr:col>
      <xdr:colOff>912235</xdr:colOff>
      <xdr:row>34</xdr:row>
      <xdr:rowOff>73273</xdr:rowOff>
    </xdr:to>
    <xdr:pic>
      <xdr:nvPicPr>
        <xdr:cNvPr id="8" name="Immagin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446027" y="6629401"/>
          <a:ext cx="679568" cy="2511672"/>
        </a:xfrm>
        <a:prstGeom prst="rect">
          <a:avLst/>
        </a:prstGeom>
      </xdr:spPr>
    </xdr:pic>
    <xdr:clientData/>
  </xdr:twoCellAnchor>
  <xdr:oneCellAnchor>
    <xdr:from>
      <xdr:col>2</xdr:col>
      <xdr:colOff>220663</xdr:colOff>
      <xdr:row>22</xdr:row>
      <xdr:rowOff>220925</xdr:rowOff>
    </xdr:from>
    <xdr:ext cx="3406457" cy="2692201"/>
    <xdr:pic>
      <xdr:nvPicPr>
        <xdr:cNvPr id="9" name="Immagine 13">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2"/>
        <a:stretch>
          <a:fillRect/>
        </a:stretch>
      </xdr:blipFill>
      <xdr:spPr>
        <a:xfrm>
          <a:off x="1432243" y="6545525"/>
          <a:ext cx="3406457" cy="2692201"/>
        </a:xfrm>
        <a:prstGeom prst="rect">
          <a:avLst/>
        </a:prstGeom>
        <a:noFill/>
        <a:ln cap="flat">
          <a:noFill/>
        </a:ln>
      </xdr:spPr>
    </xdr:pic>
    <xdr:clientData/>
  </xdr:oneCellAnchor>
  <xdr:oneCellAnchor>
    <xdr:from>
      <xdr:col>5</xdr:col>
      <xdr:colOff>839788</xdr:colOff>
      <xdr:row>23</xdr:row>
      <xdr:rowOff>19634</xdr:rowOff>
    </xdr:from>
    <xdr:ext cx="3427412" cy="2680608"/>
    <xdr:pic>
      <xdr:nvPicPr>
        <xdr:cNvPr id="10" name="Immagine 12">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3"/>
        <a:stretch>
          <a:fillRect/>
        </a:stretch>
      </xdr:blipFill>
      <xdr:spPr>
        <a:xfrm>
          <a:off x="5046028" y="6572834"/>
          <a:ext cx="3427412" cy="2680608"/>
        </a:xfrm>
        <a:prstGeom prst="rect">
          <a:avLst/>
        </a:prstGeom>
        <a:noFill/>
        <a:ln cap="flat">
          <a:noFill/>
        </a:ln>
      </xdr:spPr>
    </xdr:pic>
    <xdr:clientData/>
  </xdr:oneCellAnchor>
  <xdr:twoCellAnchor editAs="oneCell">
    <xdr:from>
      <xdr:col>1</xdr:col>
      <xdr:colOff>134938</xdr:colOff>
      <xdr:row>10</xdr:row>
      <xdr:rowOff>259722</xdr:rowOff>
    </xdr:from>
    <xdr:to>
      <xdr:col>3</xdr:col>
      <xdr:colOff>166688</xdr:colOff>
      <xdr:row>17</xdr:row>
      <xdr:rowOff>26146</xdr:rowOff>
    </xdr:to>
    <xdr:pic>
      <xdr:nvPicPr>
        <xdr:cNvPr id="11" name="Immagine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4"/>
        <a:stretch>
          <a:fillRect/>
        </a:stretch>
      </xdr:blipFill>
      <xdr:spPr>
        <a:xfrm>
          <a:off x="341313" y="2863222"/>
          <a:ext cx="1968500" cy="2187362"/>
        </a:xfrm>
        <a:prstGeom prst="rect">
          <a:avLst/>
        </a:prstGeom>
      </xdr:spPr>
    </xdr:pic>
    <xdr:clientData/>
  </xdr:twoCellAnchor>
  <xdr:twoCellAnchor editAs="oneCell">
    <xdr:from>
      <xdr:col>0</xdr:col>
      <xdr:colOff>114300</xdr:colOff>
      <xdr:row>109</xdr:row>
      <xdr:rowOff>93663</xdr:rowOff>
    </xdr:from>
    <xdr:to>
      <xdr:col>9</xdr:col>
      <xdr:colOff>38100</xdr:colOff>
      <xdr:row>114</xdr:row>
      <xdr:rowOff>180838</xdr:rowOff>
    </xdr:to>
    <xdr:pic>
      <xdr:nvPicPr>
        <xdr:cNvPr id="12" name="Immagine 11">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5"/>
        <a:stretch>
          <a:fillRect/>
        </a:stretch>
      </xdr:blipFill>
      <xdr:spPr>
        <a:xfrm>
          <a:off x="114300" y="22031643"/>
          <a:ext cx="8366760" cy="1001575"/>
        </a:xfrm>
        <a:prstGeom prst="rect">
          <a:avLst/>
        </a:prstGeom>
      </xdr:spPr>
    </xdr:pic>
    <xdr:clientData/>
  </xdr:twoCellAnchor>
  <xdr:twoCellAnchor editAs="oneCell">
    <xdr:from>
      <xdr:col>3</xdr:col>
      <xdr:colOff>903926</xdr:colOff>
      <xdr:row>10</xdr:row>
      <xdr:rowOff>140969</xdr:rowOff>
    </xdr:from>
    <xdr:to>
      <xdr:col>8</xdr:col>
      <xdr:colOff>60961</xdr:colOff>
      <xdr:row>18</xdr:row>
      <xdr:rowOff>190500</xdr:rowOff>
    </xdr:to>
    <xdr:pic>
      <xdr:nvPicPr>
        <xdr:cNvPr id="14" name="Immagine 13">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6"/>
        <a:stretch>
          <a:fillRect/>
        </a:stretch>
      </xdr:blipFill>
      <xdr:spPr>
        <a:xfrm>
          <a:off x="3113726" y="2541269"/>
          <a:ext cx="4391975" cy="2792731"/>
        </a:xfrm>
        <a:prstGeom prst="rect">
          <a:avLst/>
        </a:prstGeom>
      </xdr:spPr>
    </xdr:pic>
    <xdr:clientData/>
  </xdr:twoCellAnchor>
  <xdr:twoCellAnchor editAs="oneCell">
    <xdr:from>
      <xdr:col>1</xdr:col>
      <xdr:colOff>68580</xdr:colOff>
      <xdr:row>88</xdr:row>
      <xdr:rowOff>40958</xdr:rowOff>
    </xdr:from>
    <xdr:to>
      <xdr:col>4</xdr:col>
      <xdr:colOff>844438</xdr:colOff>
      <xdr:row>103</xdr:row>
      <xdr:rowOff>31383</xdr:rowOff>
    </xdr:to>
    <xdr:pic>
      <xdr:nvPicPr>
        <xdr:cNvPr id="5" name="Immagine 4">
          <a:extLst>
            <a:ext uri="{FF2B5EF4-FFF2-40B4-BE49-F238E27FC236}">
              <a16:creationId xmlns:a16="http://schemas.microsoft.com/office/drawing/2014/main" id="{B603F295-42EB-473B-ACC4-21F9E3163F0B}"/>
            </a:ext>
          </a:extLst>
        </xdr:cNvPr>
        <xdr:cNvPicPr>
          <a:picLocks noChangeAspect="1"/>
        </xdr:cNvPicPr>
      </xdr:nvPicPr>
      <xdr:blipFill>
        <a:blip xmlns:r="http://schemas.openxmlformats.org/officeDocument/2006/relationships" r:embed="rId7"/>
        <a:stretch>
          <a:fillRect/>
        </a:stretch>
      </xdr:blipFill>
      <xdr:spPr>
        <a:xfrm>
          <a:off x="281940" y="18138458"/>
          <a:ext cx="3770518" cy="2733625"/>
        </a:xfrm>
        <a:prstGeom prst="rect">
          <a:avLst/>
        </a:prstGeom>
      </xdr:spPr>
    </xdr:pic>
    <xdr:clientData/>
  </xdr:twoCellAnchor>
  <xdr:twoCellAnchor editAs="oneCell">
    <xdr:from>
      <xdr:col>5</xdr:col>
      <xdr:colOff>735300</xdr:colOff>
      <xdr:row>88</xdr:row>
      <xdr:rowOff>46446</xdr:rowOff>
    </xdr:from>
    <xdr:to>
      <xdr:col>8</xdr:col>
      <xdr:colOff>746759</xdr:colOff>
      <xdr:row>102</xdr:row>
      <xdr:rowOff>107383</xdr:rowOff>
    </xdr:to>
    <xdr:pic>
      <xdr:nvPicPr>
        <xdr:cNvPr id="7" name="Immagine 6">
          <a:extLst>
            <a:ext uri="{FF2B5EF4-FFF2-40B4-BE49-F238E27FC236}">
              <a16:creationId xmlns:a16="http://schemas.microsoft.com/office/drawing/2014/main" id="{6FE02160-E1C9-4F06-87E8-77438C1D3A01}"/>
            </a:ext>
          </a:extLst>
        </xdr:cNvPr>
        <xdr:cNvPicPr>
          <a:picLocks noChangeAspect="1"/>
        </xdr:cNvPicPr>
      </xdr:nvPicPr>
      <xdr:blipFill>
        <a:blip xmlns:r="http://schemas.openxmlformats.org/officeDocument/2006/relationships" r:embed="rId8"/>
        <a:stretch>
          <a:fillRect/>
        </a:stretch>
      </xdr:blipFill>
      <xdr:spPr>
        <a:xfrm>
          <a:off x="4941540" y="18143946"/>
          <a:ext cx="3249959" cy="2621257"/>
        </a:xfrm>
        <a:prstGeom prst="rect">
          <a:avLst/>
        </a:prstGeom>
      </xdr:spPr>
    </xdr:pic>
    <xdr:clientData/>
  </xdr:twoCellAnchor>
  <xdr:twoCellAnchor editAs="oneCell">
    <xdr:from>
      <xdr:col>1</xdr:col>
      <xdr:colOff>14428</xdr:colOff>
      <xdr:row>57</xdr:row>
      <xdr:rowOff>56770</xdr:rowOff>
    </xdr:from>
    <xdr:to>
      <xdr:col>5</xdr:col>
      <xdr:colOff>556259</xdr:colOff>
      <xdr:row>71</xdr:row>
      <xdr:rowOff>31670</xdr:rowOff>
    </xdr:to>
    <xdr:pic>
      <xdr:nvPicPr>
        <xdr:cNvPr id="18" name="Immagine 17">
          <a:extLst>
            <a:ext uri="{FF2B5EF4-FFF2-40B4-BE49-F238E27FC236}">
              <a16:creationId xmlns:a16="http://schemas.microsoft.com/office/drawing/2014/main" id="{77835C36-765C-46D7-B785-F63968932305}"/>
            </a:ext>
          </a:extLst>
        </xdr:cNvPr>
        <xdr:cNvPicPr>
          <a:picLocks noChangeAspect="1"/>
        </xdr:cNvPicPr>
      </xdr:nvPicPr>
      <xdr:blipFill>
        <a:blip xmlns:r="http://schemas.openxmlformats.org/officeDocument/2006/relationships" r:embed="rId9"/>
        <a:stretch>
          <a:fillRect/>
        </a:stretch>
      </xdr:blipFill>
      <xdr:spPr>
        <a:xfrm>
          <a:off x="227788" y="12218290"/>
          <a:ext cx="4534711" cy="2535220"/>
        </a:xfrm>
        <a:prstGeom prst="rect">
          <a:avLst/>
        </a:prstGeom>
      </xdr:spPr>
    </xdr:pic>
    <xdr:clientData/>
  </xdr:twoCellAnchor>
  <xdr:twoCellAnchor editAs="oneCell">
    <xdr:from>
      <xdr:col>6</xdr:col>
      <xdr:colOff>463331</xdr:colOff>
      <xdr:row>60</xdr:row>
      <xdr:rowOff>149157</xdr:rowOff>
    </xdr:from>
    <xdr:to>
      <xdr:col>8</xdr:col>
      <xdr:colOff>830580</xdr:colOff>
      <xdr:row>74</xdr:row>
      <xdr:rowOff>45049</xdr:rowOff>
    </xdr:to>
    <xdr:pic>
      <xdr:nvPicPr>
        <xdr:cNvPr id="20" name="Immagine 19">
          <a:extLst>
            <a:ext uri="{FF2B5EF4-FFF2-40B4-BE49-F238E27FC236}">
              <a16:creationId xmlns:a16="http://schemas.microsoft.com/office/drawing/2014/main" id="{5DC81C0D-3F58-4968-863B-9EE0F8D052F0}"/>
            </a:ext>
          </a:extLst>
        </xdr:cNvPr>
        <xdr:cNvPicPr>
          <a:picLocks noChangeAspect="1"/>
        </xdr:cNvPicPr>
      </xdr:nvPicPr>
      <xdr:blipFill>
        <a:blip xmlns:r="http://schemas.openxmlformats.org/officeDocument/2006/relationships" r:embed="rId10"/>
        <a:stretch>
          <a:fillRect/>
        </a:stretch>
      </xdr:blipFill>
      <xdr:spPr>
        <a:xfrm>
          <a:off x="5789711" y="12859317"/>
          <a:ext cx="2485609" cy="245621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207869</xdr:colOff>
      <xdr:row>2</xdr:row>
      <xdr:rowOff>57150</xdr:rowOff>
    </xdr:from>
    <xdr:to>
      <xdr:col>18</xdr:col>
      <xdr:colOff>515471</xdr:colOff>
      <xdr:row>21</xdr:row>
      <xdr:rowOff>184571</xdr:rowOff>
    </xdr:to>
    <xdr:pic>
      <xdr:nvPicPr>
        <xdr:cNvPr id="2" name="Immagine 1">
          <a:extLst>
            <a:ext uri="{FF2B5EF4-FFF2-40B4-BE49-F238E27FC236}">
              <a16:creationId xmlns:a16="http://schemas.microsoft.com/office/drawing/2014/main" id="{00000000-0008-0000-1000-000002000000}"/>
            </a:ext>
          </a:extLst>
        </xdr:cNvPr>
        <xdr:cNvPicPr>
          <a:picLocks noChangeAspect="1"/>
        </xdr:cNvPicPr>
      </xdr:nvPicPr>
      <xdr:blipFill rotWithShape="1">
        <a:blip xmlns:r="http://schemas.openxmlformats.org/officeDocument/2006/relationships" r:embed="rId1"/>
        <a:srcRect r="13868"/>
        <a:stretch/>
      </xdr:blipFill>
      <xdr:spPr>
        <a:xfrm>
          <a:off x="207869" y="438150"/>
          <a:ext cx="10841131" cy="3746921"/>
        </a:xfrm>
        <a:prstGeom prst="rect">
          <a:avLst/>
        </a:prstGeom>
      </xdr:spPr>
    </xdr:pic>
    <xdr:clientData/>
  </xdr:twoCellAnchor>
  <xdr:twoCellAnchor editAs="oneCell">
    <xdr:from>
      <xdr:col>1</xdr:col>
      <xdr:colOff>33618</xdr:colOff>
      <xdr:row>24</xdr:row>
      <xdr:rowOff>89647</xdr:rowOff>
    </xdr:from>
    <xdr:to>
      <xdr:col>19</xdr:col>
      <xdr:colOff>284357</xdr:colOff>
      <xdr:row>61</xdr:row>
      <xdr:rowOff>107814</xdr:rowOff>
    </xdr:to>
    <xdr:pic>
      <xdr:nvPicPr>
        <xdr:cNvPr id="3" name="Immagin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280147" y="4661647"/>
          <a:ext cx="11142857" cy="7066667"/>
        </a:xfrm>
        <a:prstGeom prst="rect">
          <a:avLst/>
        </a:prstGeom>
      </xdr:spPr>
    </xdr:pic>
    <xdr:clientData/>
  </xdr:twoCellAnchor>
  <xdr:twoCellAnchor editAs="oneCell">
    <xdr:from>
      <xdr:col>0</xdr:col>
      <xdr:colOff>235323</xdr:colOff>
      <xdr:row>63</xdr:row>
      <xdr:rowOff>105433</xdr:rowOff>
    </xdr:from>
    <xdr:to>
      <xdr:col>11</xdr:col>
      <xdr:colOff>544119</xdr:colOff>
      <xdr:row>81</xdr:row>
      <xdr:rowOff>145676</xdr:rowOff>
    </xdr:to>
    <xdr:pic>
      <xdr:nvPicPr>
        <xdr:cNvPr id="4" name="Immagin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235323" y="12106933"/>
          <a:ext cx="6606502" cy="3469243"/>
        </a:xfrm>
        <a:prstGeom prst="rect">
          <a:avLst/>
        </a:prstGeom>
      </xdr:spPr>
    </xdr:pic>
    <xdr:clientData/>
  </xdr:twoCellAnchor>
  <xdr:twoCellAnchor editAs="oneCell">
    <xdr:from>
      <xdr:col>0</xdr:col>
      <xdr:colOff>224117</xdr:colOff>
      <xdr:row>83</xdr:row>
      <xdr:rowOff>102699</xdr:rowOff>
    </xdr:from>
    <xdr:to>
      <xdr:col>17</xdr:col>
      <xdr:colOff>504264</xdr:colOff>
      <xdr:row>117</xdr:row>
      <xdr:rowOff>127380</xdr:rowOff>
    </xdr:to>
    <xdr:pic>
      <xdr:nvPicPr>
        <xdr:cNvPr id="5" name="Immagine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a:stretch>
          <a:fillRect/>
        </a:stretch>
      </xdr:blipFill>
      <xdr:spPr>
        <a:xfrm>
          <a:off x="224117" y="15914199"/>
          <a:ext cx="10208559" cy="6501681"/>
        </a:xfrm>
        <a:prstGeom prst="rect">
          <a:avLst/>
        </a:prstGeom>
      </xdr:spPr>
    </xdr:pic>
    <xdr:clientData/>
  </xdr:twoCellAnchor>
  <xdr:twoCellAnchor editAs="oneCell">
    <xdr:from>
      <xdr:col>1</xdr:col>
      <xdr:colOff>71437</xdr:colOff>
      <xdr:row>118</xdr:row>
      <xdr:rowOff>45792</xdr:rowOff>
    </xdr:from>
    <xdr:to>
      <xdr:col>18</xdr:col>
      <xdr:colOff>595312</xdr:colOff>
      <xdr:row>141</xdr:row>
      <xdr:rowOff>37101</xdr:rowOff>
    </xdr:to>
    <xdr:pic>
      <xdr:nvPicPr>
        <xdr:cNvPr id="6" name="Immagine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5"/>
        <a:stretch>
          <a:fillRect/>
        </a:stretch>
      </xdr:blipFill>
      <xdr:spPr>
        <a:xfrm>
          <a:off x="309562" y="22524792"/>
          <a:ext cx="11049000" cy="4372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1106144</xdr:colOff>
      <xdr:row>3</xdr:row>
      <xdr:rowOff>23169</xdr:rowOff>
    </xdr:from>
    <xdr:to>
      <xdr:col>6</xdr:col>
      <xdr:colOff>1104900</xdr:colOff>
      <xdr:row>12</xdr:row>
      <xdr:rowOff>196298</xdr:rowOff>
    </xdr:to>
    <xdr:pic>
      <xdr:nvPicPr>
        <xdr:cNvPr id="5" name="Immagine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
        <a:srcRect b="15116"/>
        <a:stretch/>
      </xdr:blipFill>
      <xdr:spPr>
        <a:xfrm>
          <a:off x="1372844" y="728019"/>
          <a:ext cx="5761381" cy="2573429"/>
        </a:xfrm>
        <a:prstGeom prst="rect">
          <a:avLst/>
        </a:prstGeom>
      </xdr:spPr>
    </xdr:pic>
    <xdr:clientData/>
  </xdr:twoCellAnchor>
  <xdr:twoCellAnchor editAs="oneCell">
    <xdr:from>
      <xdr:col>3</xdr:col>
      <xdr:colOff>383479</xdr:colOff>
      <xdr:row>26</xdr:row>
      <xdr:rowOff>42690</xdr:rowOff>
    </xdr:from>
    <xdr:to>
      <xdr:col>8</xdr:col>
      <xdr:colOff>66763</xdr:colOff>
      <xdr:row>35</xdr:row>
      <xdr:rowOff>25850</xdr:rowOff>
    </xdr:to>
    <xdr:pic>
      <xdr:nvPicPr>
        <xdr:cNvPr id="8" name="Immagin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2955229" y="10678940"/>
          <a:ext cx="5489799" cy="2201924"/>
        </a:xfrm>
        <a:prstGeom prst="rect">
          <a:avLst/>
        </a:prstGeom>
      </xdr:spPr>
    </xdr:pic>
    <xdr:clientData/>
  </xdr:twoCellAnchor>
  <xdr:twoCellAnchor editAs="oneCell">
    <xdr:from>
      <xdr:col>3</xdr:col>
      <xdr:colOff>100152</xdr:colOff>
      <xdr:row>102</xdr:row>
      <xdr:rowOff>15414</xdr:rowOff>
    </xdr:from>
    <xdr:to>
      <xdr:col>7</xdr:col>
      <xdr:colOff>193640</xdr:colOff>
      <xdr:row>113</xdr:row>
      <xdr:rowOff>104920</xdr:rowOff>
    </xdr:to>
    <xdr:pic>
      <xdr:nvPicPr>
        <xdr:cNvPr id="10" name="Immagin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
        <a:stretch>
          <a:fillRect/>
        </a:stretch>
      </xdr:blipFill>
      <xdr:spPr>
        <a:xfrm>
          <a:off x="2386152" y="19827414"/>
          <a:ext cx="5142302" cy="2185007"/>
        </a:xfrm>
        <a:prstGeom prst="rect">
          <a:avLst/>
        </a:prstGeom>
      </xdr:spPr>
    </xdr:pic>
    <xdr:clientData/>
  </xdr:twoCellAnchor>
  <xdr:twoCellAnchor editAs="oneCell">
    <xdr:from>
      <xdr:col>1</xdr:col>
      <xdr:colOff>10365</xdr:colOff>
      <xdr:row>122</xdr:row>
      <xdr:rowOff>199466</xdr:rowOff>
    </xdr:from>
    <xdr:to>
      <xdr:col>2</xdr:col>
      <xdr:colOff>123436</xdr:colOff>
      <xdr:row>134</xdr:row>
      <xdr:rowOff>136712</xdr:rowOff>
    </xdr:to>
    <xdr:pic>
      <xdr:nvPicPr>
        <xdr:cNvPr id="19" name="Immagin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4"/>
        <a:stretch>
          <a:fillRect/>
        </a:stretch>
      </xdr:blipFill>
      <xdr:spPr>
        <a:xfrm>
          <a:off x="279306" y="25838525"/>
          <a:ext cx="1267277" cy="2626658"/>
        </a:xfrm>
        <a:prstGeom prst="rect">
          <a:avLst/>
        </a:prstGeom>
      </xdr:spPr>
    </xdr:pic>
    <xdr:clientData/>
  </xdr:twoCellAnchor>
  <xdr:twoCellAnchor editAs="oneCell">
    <xdr:from>
      <xdr:col>1</xdr:col>
      <xdr:colOff>114020</xdr:colOff>
      <xdr:row>44</xdr:row>
      <xdr:rowOff>123265</xdr:rowOff>
    </xdr:from>
    <xdr:to>
      <xdr:col>2</xdr:col>
      <xdr:colOff>999699</xdr:colOff>
      <xdr:row>53</xdr:row>
      <xdr:rowOff>168088</xdr:rowOff>
    </xdr:to>
    <xdr:pic>
      <xdr:nvPicPr>
        <xdr:cNvPr id="21" name="Immagin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5"/>
        <a:stretch>
          <a:fillRect/>
        </a:stretch>
      </xdr:blipFill>
      <xdr:spPr>
        <a:xfrm>
          <a:off x="382961" y="10970559"/>
          <a:ext cx="2039885" cy="2263588"/>
        </a:xfrm>
        <a:prstGeom prst="rect">
          <a:avLst/>
        </a:prstGeom>
      </xdr:spPr>
    </xdr:pic>
    <xdr:clientData/>
  </xdr:twoCellAnchor>
  <xdr:twoCellAnchor editAs="oneCell">
    <xdr:from>
      <xdr:col>1</xdr:col>
      <xdr:colOff>182842</xdr:colOff>
      <xdr:row>27</xdr:row>
      <xdr:rowOff>6307</xdr:rowOff>
    </xdr:from>
    <xdr:to>
      <xdr:col>2</xdr:col>
      <xdr:colOff>85782</xdr:colOff>
      <xdr:row>34</xdr:row>
      <xdr:rowOff>161537</xdr:rowOff>
    </xdr:to>
    <xdr:pic>
      <xdr:nvPicPr>
        <xdr:cNvPr id="25" name="Immagin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6"/>
        <a:stretch>
          <a:fillRect/>
        </a:stretch>
      </xdr:blipFill>
      <xdr:spPr>
        <a:xfrm>
          <a:off x="447425" y="10833057"/>
          <a:ext cx="1056524" cy="1880936"/>
        </a:xfrm>
        <a:prstGeom prst="rect">
          <a:avLst/>
        </a:prstGeom>
      </xdr:spPr>
    </xdr:pic>
    <xdr:clientData/>
  </xdr:twoCellAnchor>
  <xdr:twoCellAnchor editAs="oneCell">
    <xdr:from>
      <xdr:col>2</xdr:col>
      <xdr:colOff>270933</xdr:colOff>
      <xdr:row>27</xdr:row>
      <xdr:rowOff>0</xdr:rowOff>
    </xdr:from>
    <xdr:to>
      <xdr:col>3</xdr:col>
      <xdr:colOff>142640</xdr:colOff>
      <xdr:row>35</xdr:row>
      <xdr:rowOff>46326</xdr:rowOff>
    </xdr:to>
    <xdr:pic>
      <xdr:nvPicPr>
        <xdr:cNvPr id="4" name="Immagin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7"/>
        <a:stretch>
          <a:fillRect/>
        </a:stretch>
      </xdr:blipFill>
      <xdr:spPr>
        <a:xfrm>
          <a:off x="1727200" y="10837333"/>
          <a:ext cx="1057040" cy="2060895"/>
        </a:xfrm>
        <a:prstGeom prst="rect">
          <a:avLst/>
        </a:prstGeom>
      </xdr:spPr>
    </xdr:pic>
    <xdr:clientData/>
  </xdr:twoCellAnchor>
  <xdr:twoCellAnchor editAs="oneCell">
    <xdr:from>
      <xdr:col>1</xdr:col>
      <xdr:colOff>584201</xdr:colOff>
      <xdr:row>102</xdr:row>
      <xdr:rowOff>93134</xdr:rowOff>
    </xdr:from>
    <xdr:to>
      <xdr:col>2</xdr:col>
      <xdr:colOff>557126</xdr:colOff>
      <xdr:row>113</xdr:row>
      <xdr:rowOff>121770</xdr:rowOff>
    </xdr:to>
    <xdr:pic>
      <xdr:nvPicPr>
        <xdr:cNvPr id="7" name="Immagin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8"/>
        <a:stretch>
          <a:fillRect/>
        </a:stretch>
      </xdr:blipFill>
      <xdr:spPr>
        <a:xfrm>
          <a:off x="855134" y="19668067"/>
          <a:ext cx="1158259" cy="2170703"/>
        </a:xfrm>
        <a:prstGeom prst="rect">
          <a:avLst/>
        </a:prstGeom>
      </xdr:spPr>
    </xdr:pic>
    <xdr:clientData/>
  </xdr:twoCellAnchor>
  <xdr:twoCellAnchor editAs="oneCell">
    <xdr:from>
      <xdr:col>1</xdr:col>
      <xdr:colOff>136541</xdr:colOff>
      <xdr:row>69</xdr:row>
      <xdr:rowOff>163357</xdr:rowOff>
    </xdr:from>
    <xdr:to>
      <xdr:col>7</xdr:col>
      <xdr:colOff>703942</xdr:colOff>
      <xdr:row>86</xdr:row>
      <xdr:rowOff>15190</xdr:rowOff>
    </xdr:to>
    <xdr:pic>
      <xdr:nvPicPr>
        <xdr:cNvPr id="9" name="Immagin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9"/>
        <a:stretch>
          <a:fillRect/>
        </a:stretch>
      </xdr:blipFill>
      <xdr:spPr>
        <a:xfrm>
          <a:off x="405482" y="6573122"/>
          <a:ext cx="7929666" cy="3090333"/>
        </a:xfrm>
        <a:prstGeom prst="rect">
          <a:avLst/>
        </a:prstGeom>
      </xdr:spPr>
    </xdr:pic>
    <xdr:clientData/>
  </xdr:twoCellAnchor>
  <xdr:oneCellAnchor>
    <xdr:from>
      <xdr:col>2</xdr:col>
      <xdr:colOff>76912</xdr:colOff>
      <xdr:row>122</xdr:row>
      <xdr:rowOff>111855</xdr:rowOff>
    </xdr:from>
    <xdr:ext cx="3538915" cy="2796886"/>
    <xdr:pic>
      <xdr:nvPicPr>
        <xdr:cNvPr id="15" name="Immagine 13">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0"/>
        <a:stretch>
          <a:fillRect/>
        </a:stretch>
      </xdr:blipFill>
      <xdr:spPr>
        <a:xfrm>
          <a:off x="1500059" y="25750914"/>
          <a:ext cx="3538915" cy="2796886"/>
        </a:xfrm>
        <a:prstGeom prst="rect">
          <a:avLst/>
        </a:prstGeom>
        <a:noFill/>
        <a:ln cap="flat">
          <a:noFill/>
        </a:ln>
      </xdr:spPr>
    </xdr:pic>
    <xdr:clientData/>
  </xdr:oneCellAnchor>
  <xdr:oneCellAnchor>
    <xdr:from>
      <xdr:col>5</xdr:col>
      <xdr:colOff>117663</xdr:colOff>
      <xdr:row>122</xdr:row>
      <xdr:rowOff>128358</xdr:rowOff>
    </xdr:from>
    <xdr:ext cx="3550020" cy="2776502"/>
    <xdr:pic>
      <xdr:nvPicPr>
        <xdr:cNvPr id="16" name="Immagine 12">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1"/>
        <a:stretch>
          <a:fillRect/>
        </a:stretch>
      </xdr:blipFill>
      <xdr:spPr>
        <a:xfrm>
          <a:off x="5003428" y="25767417"/>
          <a:ext cx="3550020" cy="2776502"/>
        </a:xfrm>
        <a:prstGeom prst="rect">
          <a:avLst/>
        </a:prstGeom>
        <a:noFill/>
        <a:ln cap="flat">
          <a:noFill/>
        </a:ln>
      </xdr:spPr>
    </xdr:pic>
    <xdr:clientData/>
  </xdr:oneCellAnchor>
  <xdr:twoCellAnchor editAs="oneCell">
    <xdr:from>
      <xdr:col>7</xdr:col>
      <xdr:colOff>44823</xdr:colOff>
      <xdr:row>42</xdr:row>
      <xdr:rowOff>103993</xdr:rowOff>
    </xdr:from>
    <xdr:to>
      <xdr:col>8</xdr:col>
      <xdr:colOff>642769</xdr:colOff>
      <xdr:row>58</xdr:row>
      <xdr:rowOff>120851</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2"/>
        <a:srcRect l="76911"/>
        <a:stretch/>
      </xdr:blipFill>
      <xdr:spPr>
        <a:xfrm>
          <a:off x="7676029" y="10458228"/>
          <a:ext cx="1348740" cy="3838064"/>
        </a:xfrm>
        <a:prstGeom prst="rect">
          <a:avLst/>
        </a:prstGeom>
      </xdr:spPr>
    </xdr:pic>
    <xdr:clientData/>
  </xdr:twoCellAnchor>
  <xdr:twoCellAnchor editAs="oneCell">
    <xdr:from>
      <xdr:col>3</xdr:col>
      <xdr:colOff>89647</xdr:colOff>
      <xdr:row>42</xdr:row>
      <xdr:rowOff>145676</xdr:rowOff>
    </xdr:from>
    <xdr:to>
      <xdr:col>4</xdr:col>
      <xdr:colOff>728382</xdr:colOff>
      <xdr:row>58</xdr:row>
      <xdr:rowOff>162534</xdr:rowOff>
    </xdr:to>
    <xdr:pic>
      <xdr:nvPicPr>
        <xdr:cNvPr id="14" name="Immagine 13">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2"/>
        <a:srcRect r="69306"/>
        <a:stretch/>
      </xdr:blipFill>
      <xdr:spPr>
        <a:xfrm>
          <a:off x="2667000" y="10499911"/>
          <a:ext cx="1792941" cy="3838064"/>
        </a:xfrm>
        <a:prstGeom prst="rect">
          <a:avLst/>
        </a:prstGeom>
      </xdr:spPr>
    </xdr:pic>
    <xdr:clientData/>
  </xdr:twoCellAnchor>
  <xdr:twoCellAnchor editAs="oneCell">
    <xdr:from>
      <xdr:col>4</xdr:col>
      <xdr:colOff>840440</xdr:colOff>
      <xdr:row>42</xdr:row>
      <xdr:rowOff>56029</xdr:rowOff>
    </xdr:from>
    <xdr:to>
      <xdr:col>5</xdr:col>
      <xdr:colOff>1030940</xdr:colOff>
      <xdr:row>58</xdr:row>
      <xdr:rowOff>72887</xdr:rowOff>
    </xdr:to>
    <xdr:pic>
      <xdr:nvPicPr>
        <xdr:cNvPr id="17" name="Immagine 16">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2"/>
        <a:srcRect l="30310" r="46670"/>
        <a:stretch/>
      </xdr:blipFill>
      <xdr:spPr>
        <a:xfrm>
          <a:off x="4571999" y="10410264"/>
          <a:ext cx="1344706" cy="3838064"/>
        </a:xfrm>
        <a:prstGeom prst="rect">
          <a:avLst/>
        </a:prstGeom>
      </xdr:spPr>
    </xdr:pic>
    <xdr:clientData/>
  </xdr:twoCellAnchor>
  <xdr:twoCellAnchor editAs="oneCell">
    <xdr:from>
      <xdr:col>6</xdr:col>
      <xdr:colOff>123265</xdr:colOff>
      <xdr:row>42</xdr:row>
      <xdr:rowOff>44825</xdr:rowOff>
    </xdr:from>
    <xdr:to>
      <xdr:col>6</xdr:col>
      <xdr:colOff>1467971</xdr:colOff>
      <xdr:row>58</xdr:row>
      <xdr:rowOff>61683</xdr:rowOff>
    </xdr:to>
    <xdr:pic>
      <xdr:nvPicPr>
        <xdr:cNvPr id="18" name="Immagine 17">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2"/>
        <a:srcRect l="53714" r="23266"/>
        <a:stretch/>
      </xdr:blipFill>
      <xdr:spPr>
        <a:xfrm>
          <a:off x="6163236" y="10399060"/>
          <a:ext cx="1344706" cy="38380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394077</xdr:colOff>
      <xdr:row>79</xdr:row>
      <xdr:rowOff>191029</xdr:rowOff>
    </xdr:from>
    <xdr:ext cx="1708495" cy="612245"/>
    <xdr:pic>
      <xdr:nvPicPr>
        <xdr:cNvPr id="3" name="Immagin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5404227" y="17116954"/>
          <a:ext cx="1708495" cy="612245"/>
        </a:xfrm>
        <a:prstGeom prst="rect">
          <a:avLst/>
        </a:prstGeom>
      </xdr:spPr>
    </xdr:pic>
    <xdr:clientData/>
  </xdr:oneCellAnchor>
  <xdr:oneCellAnchor>
    <xdr:from>
      <xdr:col>6</xdr:col>
      <xdr:colOff>370001</xdr:colOff>
      <xdr:row>77</xdr:row>
      <xdr:rowOff>8993</xdr:rowOff>
    </xdr:from>
    <xdr:ext cx="1753850" cy="589968"/>
    <xdr:pic>
      <xdr:nvPicPr>
        <xdr:cNvPr id="4" name="Immagin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5380151" y="16534868"/>
          <a:ext cx="1753850" cy="589968"/>
        </a:xfrm>
        <a:prstGeom prst="rect">
          <a:avLst/>
        </a:prstGeom>
      </xdr:spPr>
    </xdr:pic>
    <xdr:clientData/>
  </xdr:oneCellAnchor>
  <xdr:oneCellAnchor>
    <xdr:from>
      <xdr:col>6</xdr:col>
      <xdr:colOff>162873</xdr:colOff>
      <xdr:row>230</xdr:row>
      <xdr:rowOff>148358</xdr:rowOff>
    </xdr:from>
    <xdr:ext cx="2196738" cy="787209"/>
    <xdr:pic>
      <xdr:nvPicPr>
        <xdr:cNvPr id="34" name="Immagine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
        <a:stretch>
          <a:fillRect/>
        </a:stretch>
      </xdr:blipFill>
      <xdr:spPr>
        <a:xfrm>
          <a:off x="5173023" y="47078033"/>
          <a:ext cx="2196738" cy="787209"/>
        </a:xfrm>
        <a:prstGeom prst="rect">
          <a:avLst/>
        </a:prstGeom>
      </xdr:spPr>
    </xdr:pic>
    <xdr:clientData/>
  </xdr:oneCellAnchor>
  <xdr:oneCellAnchor>
    <xdr:from>
      <xdr:col>6</xdr:col>
      <xdr:colOff>88179</xdr:colOff>
      <xdr:row>226</xdr:row>
      <xdr:rowOff>89107</xdr:rowOff>
    </xdr:from>
    <xdr:ext cx="2333863" cy="785075"/>
    <xdr:pic>
      <xdr:nvPicPr>
        <xdr:cNvPr id="35" name="Immagine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2"/>
        <a:stretch>
          <a:fillRect/>
        </a:stretch>
      </xdr:blipFill>
      <xdr:spPr>
        <a:xfrm>
          <a:off x="5098329" y="46218682"/>
          <a:ext cx="2333863" cy="785075"/>
        </a:xfrm>
        <a:prstGeom prst="rect">
          <a:avLst/>
        </a:prstGeom>
      </xdr:spPr>
    </xdr:pic>
    <xdr:clientData/>
  </xdr:oneCellAnchor>
  <xdr:twoCellAnchor editAs="oneCell">
    <xdr:from>
      <xdr:col>1</xdr:col>
      <xdr:colOff>567775</xdr:colOff>
      <xdr:row>58</xdr:row>
      <xdr:rowOff>129639</xdr:rowOff>
    </xdr:from>
    <xdr:to>
      <xdr:col>3</xdr:col>
      <xdr:colOff>494113</xdr:colOff>
      <xdr:row>66</xdr:row>
      <xdr:rowOff>59506</xdr:rowOff>
    </xdr:to>
    <xdr:pic>
      <xdr:nvPicPr>
        <xdr:cNvPr id="37" name="Immagine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3"/>
        <a:stretch>
          <a:fillRect/>
        </a:stretch>
      </xdr:blipFill>
      <xdr:spPr>
        <a:xfrm>
          <a:off x="786850" y="12369264"/>
          <a:ext cx="1745613" cy="1911067"/>
        </a:xfrm>
        <a:prstGeom prst="rect">
          <a:avLst/>
        </a:prstGeom>
      </xdr:spPr>
    </xdr:pic>
    <xdr:clientData/>
  </xdr:twoCellAnchor>
  <xdr:twoCellAnchor editAs="oneCell">
    <xdr:from>
      <xdr:col>1</xdr:col>
      <xdr:colOff>552427</xdr:colOff>
      <xdr:row>76</xdr:row>
      <xdr:rowOff>39070</xdr:rowOff>
    </xdr:from>
    <xdr:to>
      <xdr:col>5</xdr:col>
      <xdr:colOff>136318</xdr:colOff>
      <xdr:row>84</xdr:row>
      <xdr:rowOff>178921</xdr:rowOff>
    </xdr:to>
    <xdr:pic>
      <xdr:nvPicPr>
        <xdr:cNvPr id="41" name="Immagine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4"/>
        <a:stretch>
          <a:fillRect/>
        </a:stretch>
      </xdr:blipFill>
      <xdr:spPr>
        <a:xfrm>
          <a:off x="771502" y="16364920"/>
          <a:ext cx="3508191" cy="1740051"/>
        </a:xfrm>
        <a:prstGeom prst="rect">
          <a:avLst/>
        </a:prstGeom>
      </xdr:spPr>
    </xdr:pic>
    <xdr:clientData/>
  </xdr:twoCellAnchor>
  <xdr:twoCellAnchor editAs="oneCell">
    <xdr:from>
      <xdr:col>1</xdr:col>
      <xdr:colOff>679139</xdr:colOff>
      <xdr:row>224</xdr:row>
      <xdr:rowOff>148311</xdr:rowOff>
    </xdr:from>
    <xdr:to>
      <xdr:col>5</xdr:col>
      <xdr:colOff>568792</xdr:colOff>
      <xdr:row>240</xdr:row>
      <xdr:rowOff>111375</xdr:rowOff>
    </xdr:to>
    <xdr:pic>
      <xdr:nvPicPr>
        <xdr:cNvPr id="44" name="Immagine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5"/>
        <a:stretch>
          <a:fillRect/>
        </a:stretch>
      </xdr:blipFill>
      <xdr:spPr>
        <a:xfrm>
          <a:off x="898214" y="45877836"/>
          <a:ext cx="3813953" cy="3163464"/>
        </a:xfrm>
        <a:prstGeom prst="rect">
          <a:avLst/>
        </a:prstGeom>
      </xdr:spPr>
    </xdr:pic>
    <xdr:clientData/>
  </xdr:twoCellAnchor>
  <xdr:twoCellAnchor editAs="oneCell">
    <xdr:from>
      <xdr:col>4</xdr:col>
      <xdr:colOff>797049</xdr:colOff>
      <xdr:row>58</xdr:row>
      <xdr:rowOff>225238</xdr:rowOff>
    </xdr:from>
    <xdr:to>
      <xdr:col>8</xdr:col>
      <xdr:colOff>60167</xdr:colOff>
      <xdr:row>66</xdr:row>
      <xdr:rowOff>171449</xdr:rowOff>
    </xdr:to>
    <xdr:pic>
      <xdr:nvPicPr>
        <xdr:cNvPr id="46" name="Immagine 45">
          <a:extLst>
            <a:ext uri="{FF2B5EF4-FFF2-40B4-BE49-F238E27FC236}">
              <a16:creationId xmlns:a16="http://schemas.microsoft.com/office/drawing/2014/main" id="{00000000-0008-0000-0200-00002E000000}"/>
            </a:ext>
          </a:extLst>
        </xdr:cNvPr>
        <xdr:cNvPicPr>
          <a:picLocks noChangeAspect="1"/>
        </xdr:cNvPicPr>
      </xdr:nvPicPr>
      <xdr:blipFill rotWithShape="1">
        <a:blip xmlns:r="http://schemas.openxmlformats.org/officeDocument/2006/relationships" r:embed="rId6"/>
        <a:srcRect t="8951"/>
        <a:stretch/>
      </xdr:blipFill>
      <xdr:spPr>
        <a:xfrm>
          <a:off x="4073649" y="12464863"/>
          <a:ext cx="2730218" cy="1927411"/>
        </a:xfrm>
        <a:prstGeom prst="rect">
          <a:avLst/>
        </a:prstGeom>
      </xdr:spPr>
    </xdr:pic>
    <xdr:clientData/>
  </xdr:twoCellAnchor>
  <xdr:twoCellAnchor editAs="oneCell">
    <xdr:from>
      <xdr:col>2</xdr:col>
      <xdr:colOff>824816</xdr:colOff>
      <xdr:row>192</xdr:row>
      <xdr:rowOff>92384</xdr:rowOff>
    </xdr:from>
    <xdr:to>
      <xdr:col>5</xdr:col>
      <xdr:colOff>146952</xdr:colOff>
      <xdr:row>213</xdr:row>
      <xdr:rowOff>50669</xdr:rowOff>
    </xdr:to>
    <xdr:pic>
      <xdr:nvPicPr>
        <xdr:cNvPr id="40" name="Immagine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7"/>
        <a:stretch>
          <a:fillRect/>
        </a:stretch>
      </xdr:blipFill>
      <xdr:spPr>
        <a:xfrm>
          <a:off x="1996391" y="39602084"/>
          <a:ext cx="2293936" cy="3958785"/>
        </a:xfrm>
        <a:prstGeom prst="rect">
          <a:avLst/>
        </a:prstGeom>
      </xdr:spPr>
    </xdr:pic>
    <xdr:clientData/>
  </xdr:twoCellAnchor>
  <xdr:twoCellAnchor editAs="oneCell">
    <xdr:from>
      <xdr:col>1</xdr:col>
      <xdr:colOff>699497</xdr:colOff>
      <xdr:row>102</xdr:row>
      <xdr:rowOff>81192</xdr:rowOff>
    </xdr:from>
    <xdr:to>
      <xdr:col>8</xdr:col>
      <xdr:colOff>81182</xdr:colOff>
      <xdr:row>114</xdr:row>
      <xdr:rowOff>54557</xdr:rowOff>
    </xdr:to>
    <xdr:pic>
      <xdr:nvPicPr>
        <xdr:cNvPr id="47" name="Immagine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8"/>
        <a:stretch>
          <a:fillRect/>
        </a:stretch>
      </xdr:blipFill>
      <xdr:spPr>
        <a:xfrm>
          <a:off x="918572" y="21779142"/>
          <a:ext cx="5906310" cy="2259365"/>
        </a:xfrm>
        <a:prstGeom prst="rect">
          <a:avLst/>
        </a:prstGeom>
      </xdr:spPr>
    </xdr:pic>
    <xdr:clientData/>
  </xdr:twoCellAnchor>
  <xdr:twoCellAnchor editAs="oneCell">
    <xdr:from>
      <xdr:col>2</xdr:col>
      <xdr:colOff>562785</xdr:colOff>
      <xdr:row>261</xdr:row>
      <xdr:rowOff>110378</xdr:rowOff>
    </xdr:from>
    <xdr:to>
      <xdr:col>6</xdr:col>
      <xdr:colOff>730094</xdr:colOff>
      <xdr:row>277</xdr:row>
      <xdr:rowOff>177430</xdr:rowOff>
    </xdr:to>
    <xdr:pic>
      <xdr:nvPicPr>
        <xdr:cNvPr id="48" name="Immagine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9"/>
        <a:stretch>
          <a:fillRect/>
        </a:stretch>
      </xdr:blipFill>
      <xdr:spPr>
        <a:xfrm>
          <a:off x="1734360" y="53088428"/>
          <a:ext cx="4005884" cy="3267452"/>
        </a:xfrm>
        <a:prstGeom prst="rect">
          <a:avLst/>
        </a:prstGeom>
      </xdr:spPr>
    </xdr:pic>
    <xdr:clientData/>
  </xdr:twoCellAnchor>
  <xdr:twoCellAnchor editAs="oneCell">
    <xdr:from>
      <xdr:col>1</xdr:col>
      <xdr:colOff>505297</xdr:colOff>
      <xdr:row>192</xdr:row>
      <xdr:rowOff>97803</xdr:rowOff>
    </xdr:from>
    <xdr:to>
      <xdr:col>2</xdr:col>
      <xdr:colOff>555251</xdr:colOff>
      <xdr:row>212</xdr:row>
      <xdr:rowOff>36296</xdr:rowOff>
    </xdr:to>
    <xdr:pic>
      <xdr:nvPicPr>
        <xdr:cNvPr id="17" name="Immagin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0"/>
        <a:stretch>
          <a:fillRect/>
        </a:stretch>
      </xdr:blipFill>
      <xdr:spPr>
        <a:xfrm>
          <a:off x="724372" y="39607503"/>
          <a:ext cx="1002454" cy="3748493"/>
        </a:xfrm>
        <a:prstGeom prst="rect">
          <a:avLst/>
        </a:prstGeom>
      </xdr:spPr>
    </xdr:pic>
    <xdr:clientData/>
  </xdr:twoCellAnchor>
  <xdr:oneCellAnchor>
    <xdr:from>
      <xdr:col>10</xdr:col>
      <xdr:colOff>38100</xdr:colOff>
      <xdr:row>132</xdr:row>
      <xdr:rowOff>7620</xdr:rowOff>
    </xdr:from>
    <xdr:ext cx="1859280" cy="441960"/>
    <xdr:sp macro="" textlink="">
      <xdr:nvSpPr>
        <xdr:cNvPr id="49" name="Picture 15" hidden="1">
          <a:extLst>
            <a:ext uri="{63B3BB69-23CF-44E3-9099-C40C66FF867C}">
              <a14:compatExt xmlns:a14="http://schemas.microsoft.com/office/drawing/2010/main" spid="_x0000_s11279"/>
            </a:ext>
            <a:ext uri="{FF2B5EF4-FFF2-40B4-BE49-F238E27FC236}">
              <a16:creationId xmlns:a16="http://schemas.microsoft.com/office/drawing/2014/main" id="{00000000-0008-0000-0200-000031000000}"/>
            </a:ext>
          </a:extLst>
        </xdr:cNvPr>
        <xdr:cNvSpPr/>
      </xdr:nvSpPr>
      <xdr:spPr bwMode="auto">
        <a:xfrm>
          <a:off x="271182" y="30577267"/>
          <a:ext cx="1859280" cy="44196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14</xdr:col>
      <xdr:colOff>495300</xdr:colOff>
      <xdr:row>143</xdr:row>
      <xdr:rowOff>15240</xdr:rowOff>
    </xdr:from>
    <xdr:ext cx="560070" cy="434340"/>
    <xdr:sp macro="" textlink="">
      <xdr:nvSpPr>
        <xdr:cNvPr id="51" name="Picture 16" hidden="1">
          <a:extLst>
            <a:ext uri="{63B3BB69-23CF-44E3-9099-C40C66FF867C}">
              <a14:compatExt xmlns:a14="http://schemas.microsoft.com/office/drawing/2010/main" spid="_x0000_s11280"/>
            </a:ext>
            <a:ext uri="{FF2B5EF4-FFF2-40B4-BE49-F238E27FC236}">
              <a16:creationId xmlns:a16="http://schemas.microsoft.com/office/drawing/2014/main" id="{00000000-0008-0000-0200-000033000000}"/>
            </a:ext>
          </a:extLst>
        </xdr:cNvPr>
        <xdr:cNvSpPr/>
      </xdr:nvSpPr>
      <xdr:spPr bwMode="auto">
        <a:xfrm>
          <a:off x="4861112" y="31122769"/>
          <a:ext cx="560070" cy="43434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editAs="oneCell">
    <xdr:from>
      <xdr:col>5</xdr:col>
      <xdr:colOff>497415</xdr:colOff>
      <xdr:row>196</xdr:row>
      <xdr:rowOff>24341</xdr:rowOff>
    </xdr:from>
    <xdr:to>
      <xdr:col>8</xdr:col>
      <xdr:colOff>384173</xdr:colOff>
      <xdr:row>209</xdr:row>
      <xdr:rowOff>55188</xdr:rowOff>
    </xdr:to>
    <xdr:pic>
      <xdr:nvPicPr>
        <xdr:cNvPr id="7" name="Immagin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1"/>
        <a:stretch>
          <a:fillRect/>
        </a:stretch>
      </xdr:blipFill>
      <xdr:spPr>
        <a:xfrm>
          <a:off x="4640790" y="40296041"/>
          <a:ext cx="2487083" cy="2507347"/>
        </a:xfrm>
        <a:prstGeom prst="rect">
          <a:avLst/>
        </a:prstGeom>
      </xdr:spPr>
    </xdr:pic>
    <xdr:clientData/>
  </xdr:twoCellAnchor>
  <xdr:twoCellAnchor editAs="oneCell">
    <xdr:from>
      <xdr:col>5</xdr:col>
      <xdr:colOff>527797</xdr:colOff>
      <xdr:row>355</xdr:row>
      <xdr:rowOff>85725</xdr:rowOff>
    </xdr:from>
    <xdr:to>
      <xdr:col>8</xdr:col>
      <xdr:colOff>496146</xdr:colOff>
      <xdr:row>368</xdr:row>
      <xdr:rowOff>171557</xdr:rowOff>
    </xdr:to>
    <xdr:pic>
      <xdr:nvPicPr>
        <xdr:cNvPr id="8" name="Immagine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12"/>
        <a:srcRect t="7027"/>
        <a:stretch/>
      </xdr:blipFill>
      <xdr:spPr>
        <a:xfrm>
          <a:off x="4794997" y="69892545"/>
          <a:ext cx="2642969" cy="2463272"/>
        </a:xfrm>
        <a:prstGeom prst="rect">
          <a:avLst/>
        </a:prstGeom>
      </xdr:spPr>
    </xdr:pic>
    <xdr:clientData/>
  </xdr:twoCellAnchor>
  <xdr:twoCellAnchor editAs="oneCell">
    <xdr:from>
      <xdr:col>1</xdr:col>
      <xdr:colOff>886884</xdr:colOff>
      <xdr:row>32</xdr:row>
      <xdr:rowOff>39816</xdr:rowOff>
    </xdr:from>
    <xdr:to>
      <xdr:col>8</xdr:col>
      <xdr:colOff>17463</xdr:colOff>
      <xdr:row>43</xdr:row>
      <xdr:rowOff>125039</xdr:rowOff>
    </xdr:to>
    <xdr:pic>
      <xdr:nvPicPr>
        <xdr:cNvPr id="9" name="Immagin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3"/>
        <a:stretch>
          <a:fillRect/>
        </a:stretch>
      </xdr:blipFill>
      <xdr:spPr>
        <a:xfrm>
          <a:off x="1105959" y="7269291"/>
          <a:ext cx="5655204" cy="2075948"/>
        </a:xfrm>
        <a:prstGeom prst="rect">
          <a:avLst/>
        </a:prstGeom>
      </xdr:spPr>
    </xdr:pic>
    <xdr:clientData/>
  </xdr:twoCellAnchor>
  <xdr:twoCellAnchor editAs="oneCell">
    <xdr:from>
      <xdr:col>2</xdr:col>
      <xdr:colOff>276810</xdr:colOff>
      <xdr:row>171</xdr:row>
      <xdr:rowOff>22860</xdr:rowOff>
    </xdr:from>
    <xdr:to>
      <xdr:col>7</xdr:col>
      <xdr:colOff>373381</xdr:colOff>
      <xdr:row>182</xdr:row>
      <xdr:rowOff>164950</xdr:rowOff>
    </xdr:to>
    <xdr:pic>
      <xdr:nvPicPr>
        <xdr:cNvPr id="2" name="Immagin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4"/>
        <a:stretch>
          <a:fillRect/>
        </a:stretch>
      </xdr:blipFill>
      <xdr:spPr>
        <a:xfrm>
          <a:off x="1488390" y="34381440"/>
          <a:ext cx="4935271" cy="2153770"/>
        </a:xfrm>
        <a:prstGeom prst="rect">
          <a:avLst/>
        </a:prstGeom>
      </xdr:spPr>
    </xdr:pic>
    <xdr:clientData/>
  </xdr:twoCellAnchor>
  <xdr:twoCellAnchor editAs="oneCell">
    <xdr:from>
      <xdr:col>1</xdr:col>
      <xdr:colOff>525006</xdr:colOff>
      <xdr:row>355</xdr:row>
      <xdr:rowOff>152400</xdr:rowOff>
    </xdr:from>
    <xdr:to>
      <xdr:col>4</xdr:col>
      <xdr:colOff>259080</xdr:colOff>
      <xdr:row>368</xdr:row>
      <xdr:rowOff>16958</xdr:rowOff>
    </xdr:to>
    <xdr:pic>
      <xdr:nvPicPr>
        <xdr:cNvPr id="5" name="Immagin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5"/>
        <a:stretch>
          <a:fillRect/>
        </a:stretch>
      </xdr:blipFill>
      <xdr:spPr>
        <a:xfrm>
          <a:off x="753606" y="69959220"/>
          <a:ext cx="2881134" cy="22419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8</xdr:col>
      <xdr:colOff>0</xdr:colOff>
      <xdr:row>168</xdr:row>
      <xdr:rowOff>0</xdr:rowOff>
    </xdr:from>
    <xdr:ext cx="1492332" cy="626534"/>
    <mc:AlternateContent xmlns:mc="http://schemas.openxmlformats.org/markup-compatibility/2006" xmlns:a14="http://schemas.microsoft.com/office/drawing/2010/main">
      <mc:Choice Requires="a14">
        <xdr:sp macro="" textlink="">
          <xdr:nvSpPr>
            <xdr:cNvPr id="2" name="CasellaDiTesto 1">
              <a:extLst>
                <a:ext uri="{FF2B5EF4-FFF2-40B4-BE49-F238E27FC236}">
                  <a16:creationId xmlns:a16="http://schemas.microsoft.com/office/drawing/2014/main" id="{00000000-0008-0000-0400-000002000000}"/>
                </a:ext>
              </a:extLst>
            </xdr:cNvPr>
            <xdr:cNvSpPr txBox="1"/>
          </xdr:nvSpPr>
          <xdr:spPr>
            <a:xfrm>
              <a:off x="6606540" y="31142940"/>
              <a:ext cx="1492332" cy="6265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𝑅</m:t>
                        </m:r>
                      </m:e>
                      <m:sub>
                        <m:r>
                          <a:rPr lang="it-IT" sz="1600" b="0" i="1">
                            <a:solidFill>
                              <a:schemeClr val="tx1"/>
                            </a:solidFill>
                            <a:effectLst/>
                            <a:latin typeface="Cambria Math" panose="02040503050406030204" pitchFamily="18" charset="0"/>
                            <a:ea typeface="+mn-ea"/>
                            <a:cs typeface="+mn-cs"/>
                          </a:rPr>
                          <m:t>𝑑</m:t>
                        </m:r>
                      </m:sub>
                    </m:sSub>
                    <m:r>
                      <a:rPr lang="it-IT" sz="1600" b="0" i="1">
                        <a:solidFill>
                          <a:schemeClr val="tx1"/>
                        </a:solidFill>
                        <a:effectLst/>
                        <a:latin typeface="Cambria Math" panose="02040503050406030204" pitchFamily="18" charset="0"/>
                        <a:ea typeface="+mn-ea"/>
                        <a:cs typeface="+mn-cs"/>
                      </a:rPr>
                      <m:t>=</m:t>
                    </m:r>
                    <m:f>
                      <m:fPr>
                        <m:ctrlPr>
                          <a:rPr lang="it-IT" sz="1600" b="0" i="1">
                            <a:solidFill>
                              <a:schemeClr val="tx1"/>
                            </a:solidFill>
                            <a:effectLst/>
                            <a:latin typeface="Cambria Math" panose="02040503050406030204" pitchFamily="18" charset="0"/>
                            <a:ea typeface="+mn-ea"/>
                            <a:cs typeface="+mn-cs"/>
                          </a:rPr>
                        </m:ctrlPr>
                      </m:fPr>
                      <m:num>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𝑅</m:t>
                            </m:r>
                          </m:e>
                          <m:sub>
                            <m:r>
                              <a:rPr lang="it-IT" sz="1600" b="0" i="1">
                                <a:solidFill>
                                  <a:schemeClr val="tx1"/>
                                </a:solidFill>
                                <a:effectLst/>
                                <a:latin typeface="Cambria Math" panose="02040503050406030204" pitchFamily="18" charset="0"/>
                                <a:ea typeface="+mn-ea"/>
                                <a:cs typeface="+mn-cs"/>
                              </a:rPr>
                              <m:t>𝑘</m:t>
                            </m:r>
                          </m:sub>
                        </m:sSub>
                        <m:r>
                          <a:rPr lang="it-IT" sz="1600" b="0" i="1">
                            <a:solidFill>
                              <a:schemeClr val="tx1"/>
                            </a:solidFill>
                            <a:effectLst/>
                            <a:latin typeface="Cambria Math" panose="02040503050406030204" pitchFamily="18" charset="0"/>
                            <a:ea typeface="+mn-ea"/>
                            <a:cs typeface="+mn-cs"/>
                          </a:rPr>
                          <m:t> </m:t>
                        </m:r>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𝐾</m:t>
                            </m:r>
                          </m:e>
                          <m:sub>
                            <m:r>
                              <a:rPr lang="it-IT" sz="1600" b="0" i="1">
                                <a:solidFill>
                                  <a:schemeClr val="tx1"/>
                                </a:solidFill>
                                <a:effectLst/>
                                <a:latin typeface="Cambria Math" panose="02040503050406030204" pitchFamily="18" charset="0"/>
                                <a:ea typeface="+mn-ea"/>
                                <a:cs typeface="+mn-cs"/>
                              </a:rPr>
                              <m:t>𝑚𝑜𝑑</m:t>
                            </m:r>
                          </m:sub>
                        </m:sSub>
                      </m:num>
                      <m:den>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𝛾</m:t>
                            </m:r>
                          </m:e>
                          <m:sub>
                            <m:r>
                              <a:rPr lang="it-IT" sz="1600" b="0" i="1">
                                <a:solidFill>
                                  <a:schemeClr val="tx1"/>
                                </a:solidFill>
                                <a:effectLst/>
                                <a:latin typeface="Cambria Math" panose="02040503050406030204" pitchFamily="18" charset="0"/>
                                <a:ea typeface="+mn-ea"/>
                                <a:cs typeface="+mn-cs"/>
                              </a:rPr>
                              <m:t>𝑚</m:t>
                            </m:r>
                          </m:sub>
                        </m:sSub>
                      </m:den>
                    </m:f>
                  </m:oMath>
                </m:oMathPara>
              </a14:m>
              <a:endParaRPr lang="it-IT" sz="1100"/>
            </a:p>
          </xdr:txBody>
        </xdr:sp>
      </mc:Choice>
      <mc:Fallback xmlns="">
        <xdr:sp macro="" textlink="">
          <xdr:nvSpPr>
            <xdr:cNvPr id="2" name="CasellaDiTesto 1">
              <a:extLst>
                <a:ext uri="{FF2B5EF4-FFF2-40B4-BE49-F238E27FC236}">
                  <a16:creationId xmlns:a16="http://schemas.microsoft.com/office/drawing/2014/main" id="{00000000-0008-0000-0200-00001F000000}"/>
                </a:ext>
              </a:extLst>
            </xdr:cNvPr>
            <xdr:cNvSpPr txBox="1"/>
          </xdr:nvSpPr>
          <xdr:spPr>
            <a:xfrm>
              <a:off x="6606540" y="31142940"/>
              <a:ext cx="1492332" cy="6265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it-IT" sz="1600" b="0" i="0">
                  <a:solidFill>
                    <a:schemeClr val="tx1"/>
                  </a:solidFill>
                  <a:effectLst/>
                  <a:latin typeface="Cambria Math" panose="02040503050406030204" pitchFamily="18" charset="0"/>
                  <a:ea typeface="+mn-ea"/>
                  <a:cs typeface="+mn-cs"/>
                </a:rPr>
                <a:t>𝑅_𝑑=(𝑅_𝑘  𝐾_𝑚𝑜𝑑)/𝛾_𝑚 </a:t>
              </a:r>
              <a:endParaRPr lang="it-IT" sz="1100"/>
            </a:p>
          </xdr:txBody>
        </xdr:sp>
      </mc:Fallback>
    </mc:AlternateContent>
    <xdr:clientData/>
  </xdr:oneCellAnchor>
  <xdr:oneCellAnchor>
    <xdr:from>
      <xdr:col>6</xdr:col>
      <xdr:colOff>45720</xdr:colOff>
      <xdr:row>173</xdr:row>
      <xdr:rowOff>0</xdr:rowOff>
    </xdr:from>
    <xdr:ext cx="1196340" cy="411480"/>
    <xdr:sp macro="" textlink="">
      <xdr:nvSpPr>
        <xdr:cNvPr id="6" name="Picture 11" hidden="1">
          <a:extLst>
            <a:ext uri="{63B3BB69-23CF-44E3-9099-C40C66FF867C}">
              <a14:compatExt xmlns:a14="http://schemas.microsoft.com/office/drawing/2010/main" spid="_x0000_s11275"/>
            </a:ext>
            <a:ext uri="{FF2B5EF4-FFF2-40B4-BE49-F238E27FC236}">
              <a16:creationId xmlns:a16="http://schemas.microsoft.com/office/drawing/2014/main" id="{00000000-0008-0000-0400-000006000000}"/>
            </a:ext>
          </a:extLst>
        </xdr:cNvPr>
        <xdr:cNvSpPr/>
      </xdr:nvSpPr>
      <xdr:spPr bwMode="auto">
        <a:xfrm>
          <a:off x="274320" y="27729180"/>
          <a:ext cx="1196340" cy="41148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11</xdr:col>
      <xdr:colOff>76200</xdr:colOff>
      <xdr:row>173</xdr:row>
      <xdr:rowOff>0</xdr:rowOff>
    </xdr:from>
    <xdr:ext cx="1047750" cy="396240"/>
    <xdr:sp macro="" textlink="">
      <xdr:nvSpPr>
        <xdr:cNvPr id="7" name="Picture 12" hidden="1">
          <a:extLst>
            <a:ext uri="{63B3BB69-23CF-44E3-9099-C40C66FF867C}">
              <a14:compatExt xmlns:a14="http://schemas.microsoft.com/office/drawing/2010/main" spid="_x0000_s11276"/>
            </a:ext>
            <a:ext uri="{FF2B5EF4-FFF2-40B4-BE49-F238E27FC236}">
              <a16:creationId xmlns:a16="http://schemas.microsoft.com/office/drawing/2014/main" id="{00000000-0008-0000-0400-000007000000}"/>
            </a:ext>
          </a:extLst>
        </xdr:cNvPr>
        <xdr:cNvSpPr/>
      </xdr:nvSpPr>
      <xdr:spPr bwMode="auto">
        <a:xfrm>
          <a:off x="4427220" y="27675840"/>
          <a:ext cx="1047750" cy="39624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441960</xdr:colOff>
      <xdr:row>173</xdr:row>
      <xdr:rowOff>0</xdr:rowOff>
    </xdr:from>
    <xdr:ext cx="670560" cy="426720"/>
    <xdr:sp macro="" textlink="">
      <xdr:nvSpPr>
        <xdr:cNvPr id="8" name="Picture 14" hidden="1">
          <a:extLst>
            <a:ext uri="{63B3BB69-23CF-44E3-9099-C40C66FF867C}">
              <a14:compatExt xmlns:a14="http://schemas.microsoft.com/office/drawing/2010/main" spid="_x0000_s11278"/>
            </a:ext>
            <a:ext uri="{FF2B5EF4-FFF2-40B4-BE49-F238E27FC236}">
              <a16:creationId xmlns:a16="http://schemas.microsoft.com/office/drawing/2014/main" id="{00000000-0008-0000-0400-000008000000}"/>
            </a:ext>
          </a:extLst>
        </xdr:cNvPr>
        <xdr:cNvSpPr/>
      </xdr:nvSpPr>
      <xdr:spPr bwMode="auto">
        <a:xfrm>
          <a:off x="1447800" y="27706320"/>
          <a:ext cx="670560" cy="42672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xdr:col>
      <xdr:colOff>38100</xdr:colOff>
      <xdr:row>173</xdr:row>
      <xdr:rowOff>0</xdr:rowOff>
    </xdr:from>
    <xdr:ext cx="1859280" cy="441960"/>
    <xdr:sp macro="" textlink="">
      <xdr:nvSpPr>
        <xdr:cNvPr id="12" name="Picture 15" hidden="1">
          <a:extLst>
            <a:ext uri="{63B3BB69-23CF-44E3-9099-C40C66FF867C}">
              <a14:compatExt xmlns:a14="http://schemas.microsoft.com/office/drawing/2010/main" spid="_x0000_s11279"/>
            </a:ext>
            <a:ext uri="{FF2B5EF4-FFF2-40B4-BE49-F238E27FC236}">
              <a16:creationId xmlns:a16="http://schemas.microsoft.com/office/drawing/2014/main" id="{00000000-0008-0000-0400-00000C000000}"/>
            </a:ext>
          </a:extLst>
        </xdr:cNvPr>
        <xdr:cNvSpPr/>
      </xdr:nvSpPr>
      <xdr:spPr bwMode="auto">
        <a:xfrm>
          <a:off x="266700" y="30327600"/>
          <a:ext cx="1859280" cy="44196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11</xdr:col>
      <xdr:colOff>495300</xdr:colOff>
      <xdr:row>173</xdr:row>
      <xdr:rowOff>0</xdr:rowOff>
    </xdr:from>
    <xdr:ext cx="560070" cy="434340"/>
    <xdr:sp macro="" textlink="">
      <xdr:nvSpPr>
        <xdr:cNvPr id="14" name="Picture 16" hidden="1">
          <a:extLst>
            <a:ext uri="{63B3BB69-23CF-44E3-9099-C40C66FF867C}">
              <a14:compatExt xmlns:a14="http://schemas.microsoft.com/office/drawing/2010/main" spid="_x0000_s11280"/>
            </a:ext>
            <a:ext uri="{FF2B5EF4-FFF2-40B4-BE49-F238E27FC236}">
              <a16:creationId xmlns:a16="http://schemas.microsoft.com/office/drawing/2014/main" id="{00000000-0008-0000-0400-00000E000000}"/>
            </a:ext>
          </a:extLst>
        </xdr:cNvPr>
        <xdr:cNvSpPr/>
      </xdr:nvSpPr>
      <xdr:spPr bwMode="auto">
        <a:xfrm>
          <a:off x="4846320" y="30883860"/>
          <a:ext cx="560070" cy="43434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wsDr>
</file>

<file path=xl/drawings/drawing5.xml><?xml version="1.0" encoding="utf-8"?>
<xdr:wsDr xmlns:xdr="http://schemas.openxmlformats.org/drawingml/2006/spreadsheetDrawing" xmlns:a="http://schemas.openxmlformats.org/drawingml/2006/main">
  <xdr:oneCellAnchor>
    <xdr:from>
      <xdr:col>7</xdr:col>
      <xdr:colOff>209549</xdr:colOff>
      <xdr:row>191</xdr:row>
      <xdr:rowOff>146049</xdr:rowOff>
    </xdr:from>
    <xdr:ext cx="1981201" cy="700617"/>
    <xdr:sp macro="" textlink="">
      <xdr:nvSpPr>
        <xdr:cNvPr id="4" name="CasellaDiTesto 3">
          <a:extLst>
            <a:ext uri="{FF2B5EF4-FFF2-40B4-BE49-F238E27FC236}">
              <a16:creationId xmlns:a16="http://schemas.microsoft.com/office/drawing/2014/main" id="{00000000-0008-0000-0500-000004000000}"/>
            </a:ext>
          </a:extLst>
        </xdr:cNvPr>
        <xdr:cNvSpPr txBox="1"/>
      </xdr:nvSpPr>
      <xdr:spPr>
        <a:xfrm>
          <a:off x="4613909" y="47611029"/>
          <a:ext cx="1981201" cy="700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endParaRPr lang="it-IT" sz="1100"/>
        </a:p>
      </xdr:txBody>
    </xdr:sp>
    <xdr:clientData/>
  </xdr:oneCellAnchor>
  <xdr:oneCellAnchor>
    <xdr:from>
      <xdr:col>7</xdr:col>
      <xdr:colOff>452966</xdr:colOff>
      <xdr:row>191</xdr:row>
      <xdr:rowOff>156633</xdr:rowOff>
    </xdr:from>
    <xdr:ext cx="1492332" cy="626534"/>
    <mc:AlternateContent xmlns:mc="http://schemas.openxmlformats.org/markup-compatibility/2006" xmlns:a14="http://schemas.microsoft.com/office/drawing/2010/main">
      <mc:Choice Requires="a14">
        <xdr:sp macro="" textlink="">
          <xdr:nvSpPr>
            <xdr:cNvPr id="5" name="CasellaDiTesto 4">
              <a:extLst>
                <a:ext uri="{FF2B5EF4-FFF2-40B4-BE49-F238E27FC236}">
                  <a16:creationId xmlns:a16="http://schemas.microsoft.com/office/drawing/2014/main" id="{00000000-0008-0000-0500-000005000000}"/>
                </a:ext>
              </a:extLst>
            </xdr:cNvPr>
            <xdr:cNvSpPr txBox="1"/>
          </xdr:nvSpPr>
          <xdr:spPr>
            <a:xfrm>
              <a:off x="4857326" y="47621613"/>
              <a:ext cx="1492332" cy="6265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𝑅</m:t>
                        </m:r>
                      </m:e>
                      <m:sub>
                        <m:r>
                          <a:rPr lang="it-IT" sz="1600" b="0" i="1">
                            <a:solidFill>
                              <a:schemeClr val="tx1"/>
                            </a:solidFill>
                            <a:effectLst/>
                            <a:latin typeface="Cambria Math" panose="02040503050406030204" pitchFamily="18" charset="0"/>
                            <a:ea typeface="+mn-ea"/>
                            <a:cs typeface="+mn-cs"/>
                          </a:rPr>
                          <m:t>𝑑</m:t>
                        </m:r>
                      </m:sub>
                    </m:sSub>
                    <m:r>
                      <a:rPr lang="it-IT" sz="1600" b="0" i="1">
                        <a:solidFill>
                          <a:schemeClr val="tx1"/>
                        </a:solidFill>
                        <a:effectLst/>
                        <a:latin typeface="Cambria Math" panose="02040503050406030204" pitchFamily="18" charset="0"/>
                        <a:ea typeface="+mn-ea"/>
                        <a:cs typeface="+mn-cs"/>
                      </a:rPr>
                      <m:t>=</m:t>
                    </m:r>
                    <m:f>
                      <m:fPr>
                        <m:ctrlPr>
                          <a:rPr lang="it-IT" sz="1600" b="0" i="1">
                            <a:solidFill>
                              <a:schemeClr val="tx1"/>
                            </a:solidFill>
                            <a:effectLst/>
                            <a:latin typeface="Cambria Math" panose="02040503050406030204" pitchFamily="18" charset="0"/>
                            <a:ea typeface="+mn-ea"/>
                            <a:cs typeface="+mn-cs"/>
                          </a:rPr>
                        </m:ctrlPr>
                      </m:fPr>
                      <m:num>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𝑅</m:t>
                            </m:r>
                          </m:e>
                          <m:sub>
                            <m:r>
                              <a:rPr lang="it-IT" sz="1600" b="0" i="1">
                                <a:solidFill>
                                  <a:schemeClr val="tx1"/>
                                </a:solidFill>
                                <a:effectLst/>
                                <a:latin typeface="Cambria Math" panose="02040503050406030204" pitchFamily="18" charset="0"/>
                                <a:ea typeface="+mn-ea"/>
                                <a:cs typeface="+mn-cs"/>
                              </a:rPr>
                              <m:t>𝑘</m:t>
                            </m:r>
                          </m:sub>
                        </m:sSub>
                        <m:r>
                          <a:rPr lang="it-IT" sz="1600" b="0" i="1">
                            <a:solidFill>
                              <a:schemeClr val="tx1"/>
                            </a:solidFill>
                            <a:effectLst/>
                            <a:latin typeface="Cambria Math" panose="02040503050406030204" pitchFamily="18" charset="0"/>
                            <a:ea typeface="+mn-ea"/>
                            <a:cs typeface="+mn-cs"/>
                          </a:rPr>
                          <m:t> </m:t>
                        </m:r>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𝐾</m:t>
                            </m:r>
                          </m:e>
                          <m:sub>
                            <m:r>
                              <a:rPr lang="it-IT" sz="1600" b="0" i="1">
                                <a:solidFill>
                                  <a:schemeClr val="tx1"/>
                                </a:solidFill>
                                <a:effectLst/>
                                <a:latin typeface="Cambria Math" panose="02040503050406030204" pitchFamily="18" charset="0"/>
                                <a:ea typeface="+mn-ea"/>
                                <a:cs typeface="+mn-cs"/>
                              </a:rPr>
                              <m:t>𝑚𝑜𝑑</m:t>
                            </m:r>
                          </m:sub>
                        </m:sSub>
                      </m:num>
                      <m:den>
                        <m:sSub>
                          <m:sSubPr>
                            <m:ctrlPr>
                              <a:rPr lang="it-IT" sz="1600" b="0" i="1">
                                <a:solidFill>
                                  <a:schemeClr val="tx1"/>
                                </a:solidFill>
                                <a:effectLst/>
                                <a:latin typeface="Cambria Math" panose="02040503050406030204" pitchFamily="18" charset="0"/>
                                <a:ea typeface="+mn-ea"/>
                                <a:cs typeface="+mn-cs"/>
                              </a:rPr>
                            </m:ctrlPr>
                          </m:sSubPr>
                          <m:e>
                            <m:r>
                              <a:rPr lang="it-IT" sz="1600" b="0" i="1">
                                <a:solidFill>
                                  <a:schemeClr val="tx1"/>
                                </a:solidFill>
                                <a:effectLst/>
                                <a:latin typeface="Cambria Math" panose="02040503050406030204" pitchFamily="18" charset="0"/>
                                <a:ea typeface="+mn-ea"/>
                                <a:cs typeface="+mn-cs"/>
                              </a:rPr>
                              <m:t>𝛾</m:t>
                            </m:r>
                          </m:e>
                          <m:sub>
                            <m:r>
                              <a:rPr lang="it-IT" sz="1600" b="0" i="1">
                                <a:solidFill>
                                  <a:schemeClr val="tx1"/>
                                </a:solidFill>
                                <a:effectLst/>
                                <a:latin typeface="Cambria Math" panose="02040503050406030204" pitchFamily="18" charset="0"/>
                                <a:ea typeface="+mn-ea"/>
                                <a:cs typeface="+mn-cs"/>
                              </a:rPr>
                              <m:t>𝑚</m:t>
                            </m:r>
                          </m:sub>
                        </m:sSub>
                      </m:den>
                    </m:f>
                  </m:oMath>
                </m:oMathPara>
              </a14:m>
              <a:endParaRPr lang="it-IT" sz="1100"/>
            </a:p>
          </xdr:txBody>
        </xdr:sp>
      </mc:Choice>
      <mc:Fallback xmlns="">
        <xdr:sp macro="" textlink="">
          <xdr:nvSpPr>
            <xdr:cNvPr id="5" name="CasellaDiTesto 4">
              <a:extLst>
                <a:ext uri="{FF2B5EF4-FFF2-40B4-BE49-F238E27FC236}">
                  <a16:creationId xmlns:a16="http://schemas.microsoft.com/office/drawing/2014/main" id="{00000000-0008-0000-0200-000021000000}"/>
                </a:ext>
              </a:extLst>
            </xdr:cNvPr>
            <xdr:cNvSpPr txBox="1"/>
          </xdr:nvSpPr>
          <xdr:spPr>
            <a:xfrm>
              <a:off x="4857326" y="47621613"/>
              <a:ext cx="1492332" cy="6265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it-IT" sz="1600" b="0" i="0">
                  <a:solidFill>
                    <a:schemeClr val="tx1"/>
                  </a:solidFill>
                  <a:effectLst/>
                  <a:latin typeface="Cambria Math" panose="02040503050406030204" pitchFamily="18" charset="0"/>
                  <a:ea typeface="+mn-ea"/>
                  <a:cs typeface="+mn-cs"/>
                </a:rPr>
                <a:t>𝑅_𝑑=(𝑅_𝑘  𝐾_𝑚𝑜𝑑)/𝛾_𝑚 </a:t>
              </a:r>
              <a:endParaRPr lang="it-IT" sz="1100"/>
            </a:p>
          </xdr:txBody>
        </xdr:sp>
      </mc:Fallback>
    </mc:AlternateContent>
    <xdr:clientData/>
  </xdr:oneCellAnchor>
  <xdr:oneCellAnchor>
    <xdr:from>
      <xdr:col>2</xdr:col>
      <xdr:colOff>45720</xdr:colOff>
      <xdr:row>197</xdr:row>
      <xdr:rowOff>0</xdr:rowOff>
    </xdr:from>
    <xdr:ext cx="1196340" cy="411480"/>
    <xdr:sp macro="" textlink="">
      <xdr:nvSpPr>
        <xdr:cNvPr id="6" name="Picture 11" hidden="1">
          <a:extLst>
            <a:ext uri="{63B3BB69-23CF-44E3-9099-C40C66FF867C}">
              <a14:compatExt xmlns:a14="http://schemas.microsoft.com/office/drawing/2010/main" spid="_x0000_s11275"/>
            </a:ext>
            <a:ext uri="{FF2B5EF4-FFF2-40B4-BE49-F238E27FC236}">
              <a16:creationId xmlns:a16="http://schemas.microsoft.com/office/drawing/2014/main" id="{00000000-0008-0000-0500-000006000000}"/>
            </a:ext>
          </a:extLst>
        </xdr:cNvPr>
        <xdr:cNvSpPr/>
      </xdr:nvSpPr>
      <xdr:spPr bwMode="auto">
        <a:xfrm>
          <a:off x="274320" y="54018180"/>
          <a:ext cx="1196340" cy="41148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76200</xdr:colOff>
      <xdr:row>197</xdr:row>
      <xdr:rowOff>0</xdr:rowOff>
    </xdr:from>
    <xdr:ext cx="1047750" cy="396240"/>
    <xdr:sp macro="" textlink="">
      <xdr:nvSpPr>
        <xdr:cNvPr id="7" name="Picture 12" hidden="1">
          <a:extLst>
            <a:ext uri="{63B3BB69-23CF-44E3-9099-C40C66FF867C}">
              <a14:compatExt xmlns:a14="http://schemas.microsoft.com/office/drawing/2010/main" spid="_x0000_s11276"/>
            </a:ext>
            <a:ext uri="{FF2B5EF4-FFF2-40B4-BE49-F238E27FC236}">
              <a16:creationId xmlns:a16="http://schemas.microsoft.com/office/drawing/2014/main" id="{00000000-0008-0000-0500-000007000000}"/>
            </a:ext>
          </a:extLst>
        </xdr:cNvPr>
        <xdr:cNvSpPr/>
      </xdr:nvSpPr>
      <xdr:spPr bwMode="auto">
        <a:xfrm>
          <a:off x="4480560" y="54018180"/>
          <a:ext cx="1047750" cy="39624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xdr:col>
      <xdr:colOff>441960</xdr:colOff>
      <xdr:row>197</xdr:row>
      <xdr:rowOff>0</xdr:rowOff>
    </xdr:from>
    <xdr:ext cx="670560" cy="426720"/>
    <xdr:sp macro="" textlink="">
      <xdr:nvSpPr>
        <xdr:cNvPr id="8" name="Picture 14" hidden="1">
          <a:extLst>
            <a:ext uri="{63B3BB69-23CF-44E3-9099-C40C66FF867C}">
              <a14:compatExt xmlns:a14="http://schemas.microsoft.com/office/drawing/2010/main" spid="_x0000_s11278"/>
            </a:ext>
            <a:ext uri="{FF2B5EF4-FFF2-40B4-BE49-F238E27FC236}">
              <a16:creationId xmlns:a16="http://schemas.microsoft.com/office/drawing/2014/main" id="{00000000-0008-0000-0500-000008000000}"/>
            </a:ext>
          </a:extLst>
        </xdr:cNvPr>
        <xdr:cNvSpPr/>
      </xdr:nvSpPr>
      <xdr:spPr bwMode="auto">
        <a:xfrm>
          <a:off x="1447800" y="54018180"/>
          <a:ext cx="670560" cy="42672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38100</xdr:colOff>
      <xdr:row>197</xdr:row>
      <xdr:rowOff>0</xdr:rowOff>
    </xdr:from>
    <xdr:ext cx="1859280" cy="441960"/>
    <xdr:sp macro="" textlink="">
      <xdr:nvSpPr>
        <xdr:cNvPr id="9" name="Picture 15" hidden="1">
          <a:extLst>
            <a:ext uri="{63B3BB69-23CF-44E3-9099-C40C66FF867C}">
              <a14:compatExt xmlns:a14="http://schemas.microsoft.com/office/drawing/2010/main" spid="_x0000_s11279"/>
            </a:ext>
            <a:ext uri="{FF2B5EF4-FFF2-40B4-BE49-F238E27FC236}">
              <a16:creationId xmlns:a16="http://schemas.microsoft.com/office/drawing/2014/main" id="{00000000-0008-0000-0500-000009000000}"/>
            </a:ext>
          </a:extLst>
        </xdr:cNvPr>
        <xdr:cNvSpPr/>
      </xdr:nvSpPr>
      <xdr:spPr bwMode="auto">
        <a:xfrm>
          <a:off x="266700" y="54018180"/>
          <a:ext cx="1859280" cy="44196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xdr:col>
      <xdr:colOff>495300</xdr:colOff>
      <xdr:row>197</xdr:row>
      <xdr:rowOff>0</xdr:rowOff>
    </xdr:from>
    <xdr:ext cx="560070" cy="434340"/>
    <xdr:sp macro="" textlink="">
      <xdr:nvSpPr>
        <xdr:cNvPr id="10" name="Picture 16" hidden="1">
          <a:extLst>
            <a:ext uri="{63B3BB69-23CF-44E3-9099-C40C66FF867C}">
              <a14:compatExt xmlns:a14="http://schemas.microsoft.com/office/drawing/2010/main" spid="_x0000_s11280"/>
            </a:ext>
            <a:ext uri="{FF2B5EF4-FFF2-40B4-BE49-F238E27FC236}">
              <a16:creationId xmlns:a16="http://schemas.microsoft.com/office/drawing/2014/main" id="{00000000-0008-0000-0500-00000A000000}"/>
            </a:ext>
          </a:extLst>
        </xdr:cNvPr>
        <xdr:cNvSpPr/>
      </xdr:nvSpPr>
      <xdr:spPr bwMode="auto">
        <a:xfrm>
          <a:off x="4899660" y="54018180"/>
          <a:ext cx="560070" cy="43434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133350</xdr:colOff>
      <xdr:row>60</xdr:row>
      <xdr:rowOff>0</xdr:rowOff>
    </xdr:from>
    <xdr:ext cx="2571429" cy="533333"/>
    <xdr:pic>
      <xdr:nvPicPr>
        <xdr:cNvPr id="3" name="Immagin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4791075" y="13011150"/>
          <a:ext cx="2571429" cy="533333"/>
        </a:xfrm>
        <a:prstGeom prst="rect">
          <a:avLst/>
        </a:prstGeom>
      </xdr:spPr>
    </xdr:pic>
    <xdr:clientData/>
  </xdr:oneCellAnchor>
  <xdr:oneCellAnchor>
    <xdr:from>
      <xdr:col>3</xdr:col>
      <xdr:colOff>595842</xdr:colOff>
      <xdr:row>161</xdr:row>
      <xdr:rowOff>55033</xdr:rowOff>
    </xdr:from>
    <xdr:ext cx="3752472" cy="2347384"/>
    <xdr:pic>
      <xdr:nvPicPr>
        <xdr:cNvPr id="5" name="Immagine 4">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2"/>
        <a:srcRect l="5357" t="2611" r="4592" b="15292"/>
        <a:stretch/>
      </xdr:blipFill>
      <xdr:spPr>
        <a:xfrm>
          <a:off x="1472142" y="5684308"/>
          <a:ext cx="3752472" cy="2347384"/>
        </a:xfrm>
        <a:prstGeom prst="rect">
          <a:avLst/>
        </a:prstGeom>
        <a:ln w="19050">
          <a:solidFill>
            <a:sysClr val="windowText" lastClr="000000"/>
          </a:solidFill>
        </a:ln>
      </xdr:spPr>
    </xdr:pic>
    <xdr:clientData/>
  </xdr:oneCellAnchor>
  <xdr:twoCellAnchor>
    <xdr:from>
      <xdr:col>11</xdr:col>
      <xdr:colOff>821121</xdr:colOff>
      <xdr:row>45</xdr:row>
      <xdr:rowOff>164224</xdr:rowOff>
    </xdr:from>
    <xdr:to>
      <xdr:col>23</xdr:col>
      <xdr:colOff>16351</xdr:colOff>
      <xdr:row>66</xdr:row>
      <xdr:rowOff>178512</xdr:rowOff>
    </xdr:to>
    <xdr:graphicFrame macro="">
      <xdr:nvGraphicFramePr>
        <xdr:cNvPr id="10" name="Grafico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xdr:col>
      <xdr:colOff>510540</xdr:colOff>
      <xdr:row>199</xdr:row>
      <xdr:rowOff>0</xdr:rowOff>
    </xdr:from>
    <xdr:ext cx="438150" cy="396240"/>
    <xdr:sp macro="" textlink="">
      <xdr:nvSpPr>
        <xdr:cNvPr id="9" name="Picture 13" hidden="1">
          <a:extLst>
            <a:ext uri="{63B3BB69-23CF-44E3-9099-C40C66FF867C}">
              <a14:compatExt xmlns:a14="http://schemas.microsoft.com/office/drawing/2010/main" spid="_x0000_s11277"/>
            </a:ext>
            <a:ext uri="{FF2B5EF4-FFF2-40B4-BE49-F238E27FC236}">
              <a16:creationId xmlns:a16="http://schemas.microsoft.com/office/drawing/2014/main" id="{00000000-0008-0000-0700-000009000000}"/>
            </a:ext>
          </a:extLst>
        </xdr:cNvPr>
        <xdr:cNvSpPr/>
      </xdr:nvSpPr>
      <xdr:spPr bwMode="auto">
        <a:xfrm>
          <a:off x="2948940" y="46461045"/>
          <a:ext cx="438150" cy="39624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510540</xdr:colOff>
      <xdr:row>199</xdr:row>
      <xdr:rowOff>0</xdr:rowOff>
    </xdr:from>
    <xdr:ext cx="438150" cy="396240"/>
    <xdr:sp macro="" textlink="">
      <xdr:nvSpPr>
        <xdr:cNvPr id="12" name="Picture 13" hidden="1">
          <a:extLst>
            <a:ext uri="{63B3BB69-23CF-44E3-9099-C40C66FF867C}">
              <a14:compatExt xmlns:a14="http://schemas.microsoft.com/office/drawing/2010/main" spid="_x0000_s11277"/>
            </a:ext>
            <a:ext uri="{FF2B5EF4-FFF2-40B4-BE49-F238E27FC236}">
              <a16:creationId xmlns:a16="http://schemas.microsoft.com/office/drawing/2014/main" id="{00000000-0008-0000-0700-00000C000000}"/>
            </a:ext>
          </a:extLst>
        </xdr:cNvPr>
        <xdr:cNvSpPr/>
      </xdr:nvSpPr>
      <xdr:spPr bwMode="auto">
        <a:xfrm>
          <a:off x="2948940" y="26429970"/>
          <a:ext cx="438150" cy="39624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161925</xdr:colOff>
      <xdr:row>237</xdr:row>
      <xdr:rowOff>47625</xdr:rowOff>
    </xdr:from>
    <xdr:ext cx="1409700" cy="339507"/>
    <xdr:pic>
      <xdr:nvPicPr>
        <xdr:cNvPr id="13" name="Immagine 12">
          <a:extLst>
            <a:ext uri="{FF2B5EF4-FFF2-40B4-BE49-F238E27FC236}">
              <a16:creationId xmlns:a16="http://schemas.microsoft.com/office/drawing/2014/main" id="{00000000-0008-0000-0D00-000060000000}"/>
            </a:ext>
          </a:extLst>
        </xdr:cNvPr>
        <xdr:cNvPicPr>
          <a:picLocks noChangeAspect="1"/>
        </xdr:cNvPicPr>
      </xdr:nvPicPr>
      <xdr:blipFill rotWithShape="1">
        <a:blip xmlns:r="http://schemas.openxmlformats.org/officeDocument/2006/relationships" r:embed="rId4"/>
        <a:srcRect t="4167"/>
        <a:stretch/>
      </xdr:blipFill>
      <xdr:spPr>
        <a:xfrm>
          <a:off x="295275" y="42071925"/>
          <a:ext cx="1409700" cy="339507"/>
        </a:xfrm>
        <a:prstGeom prst="rect">
          <a:avLst/>
        </a:prstGeom>
      </xdr:spPr>
    </xdr:pic>
    <xdr:clientData/>
  </xdr:oneCellAnchor>
  <xdr:oneCellAnchor>
    <xdr:from>
      <xdr:col>9</xdr:col>
      <xdr:colOff>223309</xdr:colOff>
      <xdr:row>234</xdr:row>
      <xdr:rowOff>74084</xdr:rowOff>
    </xdr:from>
    <xdr:ext cx="1095375" cy="600014"/>
    <xdr:pic>
      <xdr:nvPicPr>
        <xdr:cNvPr id="14" name="Immagine 13">
          <a:extLst>
            <a:ext uri="{FF2B5EF4-FFF2-40B4-BE49-F238E27FC236}">
              <a16:creationId xmlns:a16="http://schemas.microsoft.com/office/drawing/2014/main" id="{00000000-0008-0000-0D00-000062000000}"/>
            </a:ext>
          </a:extLst>
        </xdr:cNvPr>
        <xdr:cNvPicPr>
          <a:picLocks noChangeAspect="1"/>
        </xdr:cNvPicPr>
      </xdr:nvPicPr>
      <xdr:blipFill>
        <a:blip xmlns:r="http://schemas.openxmlformats.org/officeDocument/2006/relationships" r:embed="rId5"/>
        <a:stretch>
          <a:fillRect/>
        </a:stretch>
      </xdr:blipFill>
      <xdr:spPr>
        <a:xfrm>
          <a:off x="4690534" y="41526884"/>
          <a:ext cx="1095375" cy="600014"/>
        </a:xfrm>
        <a:prstGeom prst="rect">
          <a:avLst/>
        </a:prstGeom>
      </xdr:spPr>
    </xdr:pic>
    <xdr:clientData/>
  </xdr:oneCellAnchor>
  <xdr:oneCellAnchor>
    <xdr:from>
      <xdr:col>7</xdr:col>
      <xdr:colOff>409575</xdr:colOff>
      <xdr:row>234</xdr:row>
      <xdr:rowOff>28576</xdr:rowOff>
    </xdr:from>
    <xdr:ext cx="566057" cy="723900"/>
    <xdr:pic>
      <xdr:nvPicPr>
        <xdr:cNvPr id="15" name="Immagine 14">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6"/>
        <a:stretch>
          <a:fillRect/>
        </a:stretch>
      </xdr:blipFill>
      <xdr:spPr>
        <a:xfrm>
          <a:off x="3638550" y="41481376"/>
          <a:ext cx="566057" cy="723900"/>
        </a:xfrm>
        <a:prstGeom prst="rect">
          <a:avLst/>
        </a:prstGeom>
      </xdr:spPr>
    </xdr:pic>
    <xdr:clientData/>
  </xdr:oneCellAnchor>
  <xdr:oneCellAnchor>
    <xdr:from>
      <xdr:col>2</xdr:col>
      <xdr:colOff>112184</xdr:colOff>
      <xdr:row>260</xdr:row>
      <xdr:rowOff>41275</xdr:rowOff>
    </xdr:from>
    <xdr:ext cx="2190750" cy="492551"/>
    <xdr:pic>
      <xdr:nvPicPr>
        <xdr:cNvPr id="11" name="Immagine 10">
          <a:extLst>
            <a:ext uri="{FF2B5EF4-FFF2-40B4-BE49-F238E27FC236}">
              <a16:creationId xmlns:a16="http://schemas.microsoft.com/office/drawing/2014/main" id="{00000000-0008-0000-0D00-000053000000}"/>
            </a:ext>
          </a:extLst>
        </xdr:cNvPr>
        <xdr:cNvPicPr>
          <a:picLocks noChangeAspect="1"/>
        </xdr:cNvPicPr>
      </xdr:nvPicPr>
      <xdr:blipFill>
        <a:blip xmlns:r="http://schemas.openxmlformats.org/officeDocument/2006/relationships" r:embed="rId7"/>
        <a:stretch>
          <a:fillRect/>
        </a:stretch>
      </xdr:blipFill>
      <xdr:spPr>
        <a:xfrm>
          <a:off x="245534" y="40351075"/>
          <a:ext cx="2190750" cy="492551"/>
        </a:xfrm>
        <a:prstGeom prst="rect">
          <a:avLst/>
        </a:prstGeom>
      </xdr:spPr>
    </xdr:pic>
    <xdr:clientData/>
  </xdr:oneCellAnchor>
  <xdr:oneCellAnchor>
    <xdr:from>
      <xdr:col>9</xdr:col>
      <xdr:colOff>180975</xdr:colOff>
      <xdr:row>257</xdr:row>
      <xdr:rowOff>84668</xdr:rowOff>
    </xdr:from>
    <xdr:ext cx="1098648" cy="600014"/>
    <xdr:pic>
      <xdr:nvPicPr>
        <xdr:cNvPr id="16" name="Immagine 15">
          <a:extLst>
            <a:ext uri="{FF2B5EF4-FFF2-40B4-BE49-F238E27FC236}">
              <a16:creationId xmlns:a16="http://schemas.microsoft.com/office/drawing/2014/main" id="{00000000-0008-0000-0D00-00005E000000}"/>
            </a:ext>
          </a:extLst>
        </xdr:cNvPr>
        <xdr:cNvPicPr>
          <a:picLocks noChangeAspect="1"/>
        </xdr:cNvPicPr>
      </xdr:nvPicPr>
      <xdr:blipFill>
        <a:blip xmlns:r="http://schemas.openxmlformats.org/officeDocument/2006/relationships" r:embed="rId5"/>
        <a:stretch>
          <a:fillRect/>
        </a:stretch>
      </xdr:blipFill>
      <xdr:spPr>
        <a:xfrm>
          <a:off x="4648200" y="39822968"/>
          <a:ext cx="1098648" cy="600014"/>
        </a:xfrm>
        <a:prstGeom prst="rect">
          <a:avLst/>
        </a:prstGeom>
      </xdr:spPr>
    </xdr:pic>
    <xdr:clientData/>
  </xdr:oneCellAnchor>
  <xdr:oneCellAnchor>
    <xdr:from>
      <xdr:col>7</xdr:col>
      <xdr:colOff>390525</xdr:colOff>
      <xdr:row>257</xdr:row>
      <xdr:rowOff>57150</xdr:rowOff>
    </xdr:from>
    <xdr:ext cx="566305" cy="692921"/>
    <xdr:pic>
      <xdr:nvPicPr>
        <xdr:cNvPr id="17" name="Immagine 16">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8"/>
        <a:stretch>
          <a:fillRect/>
        </a:stretch>
      </xdr:blipFill>
      <xdr:spPr>
        <a:xfrm>
          <a:off x="3619500" y="39795450"/>
          <a:ext cx="566305" cy="692921"/>
        </a:xfrm>
        <a:prstGeom prst="rect">
          <a:avLst/>
        </a:prstGeom>
      </xdr:spPr>
    </xdr:pic>
    <xdr:clientData/>
  </xdr:oneCellAnchor>
  <xdr:twoCellAnchor>
    <xdr:from>
      <xdr:col>2</xdr:col>
      <xdr:colOff>0</xdr:colOff>
      <xdr:row>268</xdr:row>
      <xdr:rowOff>0</xdr:rowOff>
    </xdr:from>
    <xdr:to>
      <xdr:col>8</xdr:col>
      <xdr:colOff>108116</xdr:colOff>
      <xdr:row>281</xdr:row>
      <xdr:rowOff>161925</xdr:rowOff>
    </xdr:to>
    <xdr:graphicFrame macro="">
      <xdr:nvGraphicFramePr>
        <xdr:cNvPr id="18" name="Grafico 17">
          <a:extLst>
            <a:ext uri="{FF2B5EF4-FFF2-40B4-BE49-F238E27FC236}">
              <a16:creationId xmlns:a16="http://schemas.microsoft.com/office/drawing/2014/main" id="{00000000-0008-0000-0D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1002030</xdr:colOff>
      <xdr:row>28</xdr:row>
      <xdr:rowOff>148590</xdr:rowOff>
    </xdr:from>
    <xdr:to>
      <xdr:col>7</xdr:col>
      <xdr:colOff>289560</xdr:colOff>
      <xdr:row>32</xdr:row>
      <xdr:rowOff>95250</xdr:rowOff>
    </xdr:to>
    <xdr:sp macro="" textlink="">
      <xdr:nvSpPr>
        <xdr:cNvPr id="2" name="Freccia circolare in su 1">
          <a:extLst>
            <a:ext uri="{FF2B5EF4-FFF2-40B4-BE49-F238E27FC236}">
              <a16:creationId xmlns:a16="http://schemas.microsoft.com/office/drawing/2014/main" id="{00000000-0008-0000-0800-000002000000}"/>
            </a:ext>
          </a:extLst>
        </xdr:cNvPr>
        <xdr:cNvSpPr/>
      </xdr:nvSpPr>
      <xdr:spPr>
        <a:xfrm rot="16200000">
          <a:off x="5373052" y="5978843"/>
          <a:ext cx="718185" cy="430530"/>
        </a:xfrm>
        <a:prstGeom prst="curved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solidFill>
              <a:schemeClr val="tx1"/>
            </a:solidFill>
          </a:endParaRPr>
        </a:p>
      </xdr:txBody>
    </xdr:sp>
    <xdr:clientData/>
  </xdr:twoCellAnchor>
  <xdr:twoCellAnchor>
    <xdr:from>
      <xdr:col>6</xdr:col>
      <xdr:colOff>426720</xdr:colOff>
      <xdr:row>30</xdr:row>
      <xdr:rowOff>99060</xdr:rowOff>
    </xdr:from>
    <xdr:to>
      <xdr:col>6</xdr:col>
      <xdr:colOff>861060</xdr:colOff>
      <xdr:row>31</xdr:row>
      <xdr:rowOff>76200</xdr:rowOff>
    </xdr:to>
    <xdr:sp macro="" textlink="">
      <xdr:nvSpPr>
        <xdr:cNvPr id="3" name="Freccia a sinistra 2">
          <a:extLst>
            <a:ext uri="{FF2B5EF4-FFF2-40B4-BE49-F238E27FC236}">
              <a16:creationId xmlns:a16="http://schemas.microsoft.com/office/drawing/2014/main" id="{00000000-0008-0000-0800-000003000000}"/>
            </a:ext>
          </a:extLst>
        </xdr:cNvPr>
        <xdr:cNvSpPr/>
      </xdr:nvSpPr>
      <xdr:spPr>
        <a:xfrm>
          <a:off x="4941570" y="6176010"/>
          <a:ext cx="434340" cy="16764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9</xdr:col>
      <xdr:colOff>66675</xdr:colOff>
      <xdr:row>20</xdr:row>
      <xdr:rowOff>180975</xdr:rowOff>
    </xdr:from>
    <xdr:to>
      <xdr:col>14</xdr:col>
      <xdr:colOff>2</xdr:colOff>
      <xdr:row>41</xdr:row>
      <xdr:rowOff>0</xdr:rowOff>
    </xdr:to>
    <xdr:cxnSp macro="">
      <xdr:nvCxnSpPr>
        <xdr:cNvPr id="4" name="Connettore diritto 3">
          <a:extLst>
            <a:ext uri="{FF2B5EF4-FFF2-40B4-BE49-F238E27FC236}">
              <a16:creationId xmlns:a16="http://schemas.microsoft.com/office/drawing/2014/main" id="{00000000-0008-0000-0800-000004000000}"/>
            </a:ext>
          </a:extLst>
        </xdr:cNvPr>
        <xdr:cNvCxnSpPr/>
      </xdr:nvCxnSpPr>
      <xdr:spPr>
        <a:xfrm flipH="1">
          <a:off x="7191375" y="4276725"/>
          <a:ext cx="3600452" cy="396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1002030</xdr:colOff>
      <xdr:row>28</xdr:row>
      <xdr:rowOff>148590</xdr:rowOff>
    </xdr:from>
    <xdr:to>
      <xdr:col>7</xdr:col>
      <xdr:colOff>289560</xdr:colOff>
      <xdr:row>32</xdr:row>
      <xdr:rowOff>95250</xdr:rowOff>
    </xdr:to>
    <xdr:sp macro="" textlink="">
      <xdr:nvSpPr>
        <xdr:cNvPr id="2" name="Freccia circolare in su 1">
          <a:extLst>
            <a:ext uri="{FF2B5EF4-FFF2-40B4-BE49-F238E27FC236}">
              <a16:creationId xmlns:a16="http://schemas.microsoft.com/office/drawing/2014/main" id="{00000000-0008-0000-0900-000002000000}"/>
            </a:ext>
          </a:extLst>
        </xdr:cNvPr>
        <xdr:cNvSpPr/>
      </xdr:nvSpPr>
      <xdr:spPr>
        <a:xfrm rot="16200000">
          <a:off x="6277927" y="5978843"/>
          <a:ext cx="718185" cy="430530"/>
        </a:xfrm>
        <a:prstGeom prst="curved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solidFill>
              <a:schemeClr val="tx1"/>
            </a:solidFill>
          </a:endParaRPr>
        </a:p>
      </xdr:txBody>
    </xdr:sp>
    <xdr:clientData/>
  </xdr:twoCellAnchor>
  <xdr:twoCellAnchor>
    <xdr:from>
      <xdr:col>6</xdr:col>
      <xdr:colOff>426720</xdr:colOff>
      <xdr:row>30</xdr:row>
      <xdr:rowOff>99060</xdr:rowOff>
    </xdr:from>
    <xdr:to>
      <xdr:col>6</xdr:col>
      <xdr:colOff>861060</xdr:colOff>
      <xdr:row>31</xdr:row>
      <xdr:rowOff>76200</xdr:rowOff>
    </xdr:to>
    <xdr:sp macro="" textlink="">
      <xdr:nvSpPr>
        <xdr:cNvPr id="3" name="Freccia a sinistra 2">
          <a:extLst>
            <a:ext uri="{FF2B5EF4-FFF2-40B4-BE49-F238E27FC236}">
              <a16:creationId xmlns:a16="http://schemas.microsoft.com/office/drawing/2014/main" id="{00000000-0008-0000-0900-000003000000}"/>
            </a:ext>
          </a:extLst>
        </xdr:cNvPr>
        <xdr:cNvSpPr/>
      </xdr:nvSpPr>
      <xdr:spPr>
        <a:xfrm>
          <a:off x="5846445" y="6176010"/>
          <a:ext cx="434340" cy="16764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9</xdr:col>
      <xdr:colOff>66675</xdr:colOff>
      <xdr:row>20</xdr:row>
      <xdr:rowOff>180975</xdr:rowOff>
    </xdr:from>
    <xdr:to>
      <xdr:col>14</xdr:col>
      <xdr:colOff>2</xdr:colOff>
      <xdr:row>41</xdr:row>
      <xdr:rowOff>0</xdr:rowOff>
    </xdr:to>
    <xdr:cxnSp macro="">
      <xdr:nvCxnSpPr>
        <xdr:cNvPr id="4" name="Connettore diritto 3">
          <a:extLst>
            <a:ext uri="{FF2B5EF4-FFF2-40B4-BE49-F238E27FC236}">
              <a16:creationId xmlns:a16="http://schemas.microsoft.com/office/drawing/2014/main" id="{00000000-0008-0000-0900-000004000000}"/>
            </a:ext>
          </a:extLst>
        </xdr:cNvPr>
        <xdr:cNvCxnSpPr/>
      </xdr:nvCxnSpPr>
      <xdr:spPr>
        <a:xfrm flipH="1">
          <a:off x="8096250" y="4276725"/>
          <a:ext cx="3600452" cy="396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1002030</xdr:colOff>
      <xdr:row>28</xdr:row>
      <xdr:rowOff>148590</xdr:rowOff>
    </xdr:from>
    <xdr:to>
      <xdr:col>7</xdr:col>
      <xdr:colOff>289560</xdr:colOff>
      <xdr:row>32</xdr:row>
      <xdr:rowOff>95250</xdr:rowOff>
    </xdr:to>
    <xdr:sp macro="" textlink="">
      <xdr:nvSpPr>
        <xdr:cNvPr id="2" name="Freccia circolare in su 1">
          <a:extLst>
            <a:ext uri="{FF2B5EF4-FFF2-40B4-BE49-F238E27FC236}">
              <a16:creationId xmlns:a16="http://schemas.microsoft.com/office/drawing/2014/main" id="{00000000-0008-0000-0A00-000002000000}"/>
            </a:ext>
          </a:extLst>
        </xdr:cNvPr>
        <xdr:cNvSpPr/>
      </xdr:nvSpPr>
      <xdr:spPr>
        <a:xfrm rot="16200000">
          <a:off x="4058603" y="5693092"/>
          <a:ext cx="708660" cy="287655"/>
        </a:xfrm>
        <a:prstGeom prst="curved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solidFill>
              <a:schemeClr val="tx1"/>
            </a:solidFill>
          </a:endParaRPr>
        </a:p>
      </xdr:txBody>
    </xdr:sp>
    <xdr:clientData/>
  </xdr:twoCellAnchor>
  <xdr:twoCellAnchor>
    <xdr:from>
      <xdr:col>6</xdr:col>
      <xdr:colOff>426720</xdr:colOff>
      <xdr:row>30</xdr:row>
      <xdr:rowOff>99060</xdr:rowOff>
    </xdr:from>
    <xdr:to>
      <xdr:col>6</xdr:col>
      <xdr:colOff>861060</xdr:colOff>
      <xdr:row>31</xdr:row>
      <xdr:rowOff>76200</xdr:rowOff>
    </xdr:to>
    <xdr:sp macro="" textlink="">
      <xdr:nvSpPr>
        <xdr:cNvPr id="3" name="Freccia a sinistra 2">
          <a:extLst>
            <a:ext uri="{FF2B5EF4-FFF2-40B4-BE49-F238E27FC236}">
              <a16:creationId xmlns:a16="http://schemas.microsoft.com/office/drawing/2014/main" id="{00000000-0008-0000-0A00-000003000000}"/>
            </a:ext>
          </a:extLst>
        </xdr:cNvPr>
        <xdr:cNvSpPr/>
      </xdr:nvSpPr>
      <xdr:spPr>
        <a:xfrm>
          <a:off x="4084320" y="5814060"/>
          <a:ext cx="186690" cy="16764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9</xdr:col>
      <xdr:colOff>66675</xdr:colOff>
      <xdr:row>20</xdr:row>
      <xdr:rowOff>180975</xdr:rowOff>
    </xdr:from>
    <xdr:to>
      <xdr:col>14</xdr:col>
      <xdr:colOff>2</xdr:colOff>
      <xdr:row>41</xdr:row>
      <xdr:rowOff>0</xdr:rowOff>
    </xdr:to>
    <xdr:cxnSp macro="">
      <xdr:nvCxnSpPr>
        <xdr:cNvPr id="4" name="Connettore diritto 3">
          <a:extLst>
            <a:ext uri="{FF2B5EF4-FFF2-40B4-BE49-F238E27FC236}">
              <a16:creationId xmlns:a16="http://schemas.microsoft.com/office/drawing/2014/main" id="{00000000-0008-0000-0A00-000004000000}"/>
            </a:ext>
          </a:extLst>
        </xdr:cNvPr>
        <xdr:cNvCxnSpPr/>
      </xdr:nvCxnSpPr>
      <xdr:spPr>
        <a:xfrm flipH="1">
          <a:off x="5553075" y="3990975"/>
          <a:ext cx="2981327" cy="381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icla\Documents\6.VARIE%20PER%20LA%20PROFESSIONE\PROGRAMMI%20UTILI\ANALISI%20DEI%20CARICHI\GEOM.%20SCALA-ANALISI%20DEI%20CARICHI-COMBINAZION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MPUTER/CONDIVISIONE%20GOOGLE/LAVORI%20DAVIDE/1908%20RADICSOL/SOFTWARE%20DI%20VERIFICA%20REV3/verifica%20trave%20aper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
      <sheetName val="PROGETTO SCALA"/>
      <sheetName val="ANALISI DEI CARICHI"/>
      <sheetName val="COMBINAZIONI"/>
      <sheetName val="TABELLE NTC"/>
      <sheetName val="dati nascosti"/>
    </sheetNames>
    <sheetDataSet>
      <sheetData sheetId="0" refreshError="1"/>
      <sheetData sheetId="1" refreshError="1"/>
      <sheetData sheetId="2" refreshError="1"/>
      <sheetData sheetId="3" refreshError="1"/>
      <sheetData sheetId="4" refreshError="1"/>
      <sheetData sheetId="5">
        <row r="3">
          <cell r="C3" t="str">
            <v>SLU SFAVOREVOLE</v>
          </cell>
          <cell r="D3" t="str">
            <v>FOLLA</v>
          </cell>
        </row>
        <row r="4">
          <cell r="C4" t="str">
            <v>CARATTERISTICA</v>
          </cell>
          <cell r="D4" t="str">
            <v>NEVE</v>
          </cell>
        </row>
        <row r="5">
          <cell r="C5" t="str">
            <v>FREQUENTE</v>
          </cell>
        </row>
        <row r="6">
          <cell r="C6" t="str">
            <v>QUASI PERMANENTE</v>
          </cell>
        </row>
        <row r="7">
          <cell r="C7" t="str">
            <v>SISMICA</v>
          </cell>
        </row>
        <row r="8">
          <cell r="C8" t="str">
            <v>SLU FAVOREVOLE</v>
          </cell>
        </row>
        <row r="22">
          <cell r="C22" t="str">
            <v>Neve (a quota ≤ 1000 m s.l.m.)</v>
          </cell>
        </row>
        <row r="23">
          <cell r="C23" t="str">
            <v>Neve (a quota ˃ 1000 m s.l.m.)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
      <sheetName val="classe"/>
      <sheetName val="dati"/>
      <sheetName val="collegamento"/>
    </sheetNames>
    <sheetDataSet>
      <sheetData sheetId="0">
        <row r="4">
          <cell r="B4" t="str">
            <v>C14</v>
          </cell>
        </row>
        <row r="5">
          <cell r="B5" t="str">
            <v>C16</v>
          </cell>
        </row>
        <row r="6">
          <cell r="B6" t="str">
            <v>C18</v>
          </cell>
        </row>
        <row r="7">
          <cell r="B7" t="str">
            <v>C20</v>
          </cell>
        </row>
        <row r="8">
          <cell r="B8" t="str">
            <v>C22</v>
          </cell>
        </row>
        <row r="9">
          <cell r="B9" t="str">
            <v>C24</v>
          </cell>
        </row>
        <row r="10">
          <cell r="B10" t="str">
            <v>C27</v>
          </cell>
        </row>
        <row r="11">
          <cell r="B11" t="str">
            <v>C30</v>
          </cell>
        </row>
        <row r="12">
          <cell r="B12" t="str">
            <v>C35</v>
          </cell>
        </row>
        <row r="13">
          <cell r="B13" t="str">
            <v>C40</v>
          </cell>
        </row>
        <row r="14">
          <cell r="B14" t="str">
            <v>C45</v>
          </cell>
        </row>
        <row r="15">
          <cell r="B15" t="str">
            <v>C50</v>
          </cell>
        </row>
        <row r="16">
          <cell r="B16" t="str">
            <v>D30</v>
          </cell>
        </row>
        <row r="17">
          <cell r="B17" t="str">
            <v>D35</v>
          </cell>
        </row>
        <row r="18">
          <cell r="B18" t="str">
            <v>D40</v>
          </cell>
        </row>
        <row r="19">
          <cell r="B19" t="str">
            <v>D50</v>
          </cell>
        </row>
        <row r="20">
          <cell r="B20" t="str">
            <v>D60</v>
          </cell>
        </row>
        <row r="21">
          <cell r="B21" t="str">
            <v>D70</v>
          </cell>
        </row>
        <row r="22">
          <cell r="B22" t="str">
            <v>GL24h</v>
          </cell>
        </row>
        <row r="23">
          <cell r="B23" t="str">
            <v>GL28h</v>
          </cell>
        </row>
        <row r="24">
          <cell r="B24" t="str">
            <v>GL32h</v>
          </cell>
        </row>
        <row r="25">
          <cell r="B25" t="str">
            <v>GL36h</v>
          </cell>
        </row>
        <row r="26">
          <cell r="B26" t="str">
            <v>GL24c</v>
          </cell>
        </row>
        <row r="27">
          <cell r="B27" t="str">
            <v>GL28c</v>
          </cell>
        </row>
        <row r="28">
          <cell r="B28" t="str">
            <v>GL32c</v>
          </cell>
        </row>
        <row r="29">
          <cell r="B29" t="str">
            <v>GL36c</v>
          </cell>
        </row>
        <row r="30">
          <cell r="B30" t="str">
            <v>Abete/N S1</v>
          </cell>
        </row>
        <row r="31">
          <cell r="B31" t="str">
            <v>Abete/N S2</v>
          </cell>
        </row>
        <row r="32">
          <cell r="B32" t="str">
            <v>Abete/N S3</v>
          </cell>
        </row>
        <row r="33">
          <cell r="B33" t="str">
            <v>Abete/C S1</v>
          </cell>
        </row>
        <row r="34">
          <cell r="B34" t="str">
            <v>Abete/C S2</v>
          </cell>
        </row>
        <row r="35">
          <cell r="B35" t="str">
            <v>Abete/C S3</v>
          </cell>
        </row>
        <row r="36">
          <cell r="B36" t="str">
            <v>Larice/N S1</v>
          </cell>
        </row>
        <row r="37">
          <cell r="B37" t="str">
            <v>Larice/N S2</v>
          </cell>
        </row>
        <row r="38">
          <cell r="B38" t="str">
            <v>Larice/N S3</v>
          </cell>
        </row>
        <row r="39">
          <cell r="B39" t="str">
            <v>Conifere S1</v>
          </cell>
        </row>
        <row r="40">
          <cell r="B40" t="str">
            <v>Conifere S2</v>
          </cell>
        </row>
        <row r="41">
          <cell r="B41" t="str">
            <v>Conifere S3</v>
          </cell>
        </row>
        <row r="42">
          <cell r="B42" t="str">
            <v>Castagno S</v>
          </cell>
        </row>
        <row r="43">
          <cell r="B43" t="str">
            <v>Querce S</v>
          </cell>
        </row>
        <row r="44">
          <cell r="B44" t="str">
            <v>Latifoglie S</v>
          </cell>
        </row>
        <row r="67">
          <cell r="B67" t="str">
            <v>Legno massiccio</v>
          </cell>
        </row>
        <row r="68">
          <cell r="B68" t="str">
            <v>Legno lamellare incollato</v>
          </cell>
        </row>
      </sheetData>
      <sheetData sheetId="1" refreshError="1"/>
      <sheetData sheetId="2">
        <row r="35">
          <cell r="K35">
            <v>6</v>
          </cell>
        </row>
      </sheetData>
      <sheetData sheetId="3" refreshError="1"/>
    </sheetDataSet>
  </externalBook>
</externalLink>
</file>

<file path=xl/revisions/_rels/revisionHeaders.xml.rels><?xml version="1.0" encoding="UTF-8" standalone="yes"?>
<Relationships xmlns="http://schemas.openxmlformats.org/package/2006/relationships"><Relationship Id="rId2" Type="http://schemas.openxmlformats.org/officeDocument/2006/relationships/revisionLog" Target="revisionLog2.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859EC863-4878-4DBC-814F-B10351917D12}" diskRevisions="1" revisionId="7" version="2" protected="1">
  <header guid="{859EC863-4878-4DBC-814F-B10351917D12}" dateTime="2021-11-29T19:28:06" maxSheetId="18" userName="Davide Cicchini" r:id="rId2" minRId="1" maxRId="4">
    <sheetIdMap count="17">
      <sheetId val="1"/>
      <sheetId val="2"/>
      <sheetId val="3"/>
      <sheetId val="4"/>
      <sheetId val="5"/>
      <sheetId val="6"/>
      <sheetId val="7"/>
      <sheetId val="8"/>
      <sheetId val="9"/>
      <sheetId val="10"/>
      <sheetId val="11"/>
      <sheetId val="12"/>
      <sheetId val="13"/>
      <sheetId val="14"/>
      <sheetId val="15"/>
      <sheetId val="16"/>
      <sheetId val="17"/>
    </sheetIdMap>
  </header>
</header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 sId="2" numFmtId="4">
    <oc r="H15">
      <v>1000</v>
    </oc>
    <nc r="H15">
      <v>2450</v>
    </nc>
  </rcc>
  <rcc rId="2" sId="2">
    <oc r="H61" t="inlineStr">
      <is>
        <t>C</t>
      </is>
    </oc>
    <nc r="H61" t="inlineStr">
      <is>
        <t>B</t>
      </is>
    </nc>
  </rcc>
  <rcc rId="3" sId="2">
    <oc r="H63">
      <v>1</v>
    </oc>
    <nc r="H63">
      <v>2</v>
    </nc>
  </rcc>
  <rcc rId="4" sId="2">
    <oc r="H23" t="inlineStr">
      <is>
        <t>si</t>
      </is>
    </oc>
    <nc r="H23" t="inlineStr">
      <is>
        <t>no</t>
      </is>
    </nc>
  </rcc>
  <rcv guid="{659DD865-8260-446D-8180-AF8DBA05697B}" action="delete"/>
  <rdn rId="0" localSheetId="1" customView="1" name="Z_659DD865_8260_446D_8180_AF8DBA05697B_.wvu.PrintArea" hidden="1" oldHidden="1">
    <formula>INTRO!$A$1:$J$50</formula>
    <oldFormula>INTRO!$A$1:$J$50</oldFormula>
  </rdn>
  <rdn rId="0" localSheetId="16" customView="1" name="Z_659DD865_8260_446D_8180_AF8DBA05697B_.wvu.PrintArea" hidden="1" oldHidden="1">
    <formula>'RIEPILOGO CARPENTERIE'!$B$1:$J$117</formula>
    <oldFormula>'RIEPILOGO CARPENTERIE'!$B$1:$J$117</oldFormula>
  </rdn>
  <rdn rId="0" localSheetId="16" customView="1" name="Z_659DD865_8260_446D_8180_AF8DBA05697B_.wvu.Rows" hidden="1" oldHidden="1">
    <formula>'RIEPILOGO CARPENTERIE'!$37:$47</formula>
    <oldFormula>'RIEPILOGO CARPENTERIE'!$37:$47</oldFormula>
  </rdn>
  <rcv guid="{659DD865-8260-446D-8180-AF8DBA05697B}"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printerSettings" Target="../printerSettings/printerSettings4.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s://www.radicsol.it/download" TargetMode="External"/><Relationship Id="rId5" Type="http://schemas.openxmlformats.org/officeDocument/2006/relationships/hyperlink" Target="http://www.davidecicchini.it/" TargetMode="External"/><Relationship Id="rId4" Type="http://schemas.openxmlformats.org/officeDocument/2006/relationships/hyperlink" Target="http://www.radicsol.it/"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5" Type="http://schemas.openxmlformats.org/officeDocument/2006/relationships/drawing" Target="../drawings/drawing9.xml"/><Relationship Id="rId4"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7.bin"/><Relationship Id="rId7" Type="http://schemas.openxmlformats.org/officeDocument/2006/relationships/comments" Target="../comments3.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vmlDrawing" Target="../drawings/vmlDrawing3.vml"/><Relationship Id="rId5" Type="http://schemas.openxmlformats.org/officeDocument/2006/relationships/drawing" Target="../drawings/drawing11.xml"/><Relationship Id="rId4" Type="http://schemas.openxmlformats.org/officeDocument/2006/relationships/printerSettings" Target="../printerSettings/printerSettings3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5" Type="http://schemas.openxmlformats.org/officeDocument/2006/relationships/drawing" Target="../drawings/drawing12.xml"/><Relationship Id="rId4" Type="http://schemas.openxmlformats.org/officeDocument/2006/relationships/printerSettings" Target="../printerSettings/printerSettings4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5" Type="http://schemas.openxmlformats.org/officeDocument/2006/relationships/drawing" Target="../drawings/drawing13.xml"/><Relationship Id="rId4" Type="http://schemas.openxmlformats.org/officeDocument/2006/relationships/printerSettings" Target="../printerSettings/printerSettings4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5" Type="http://schemas.openxmlformats.org/officeDocument/2006/relationships/drawing" Target="../drawings/drawing14.xml"/><Relationship Id="rId4" Type="http://schemas.openxmlformats.org/officeDocument/2006/relationships/printerSettings" Target="../printerSettings/printerSettings5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comments" Target="../comments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drawing" Target="../drawings/drawing3.xml"/><Relationship Id="rId4"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drawing" Target="../drawings/drawing5.xml"/><Relationship Id="rId4" Type="http://schemas.openxmlformats.org/officeDocument/2006/relationships/printerSettings" Target="../printerSettings/printerSettings1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9.bin"/><Relationship Id="rId7" Type="http://schemas.openxmlformats.org/officeDocument/2006/relationships/comments" Target="../comments2.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vmlDrawing" Target="../drawings/vmlDrawing2.vml"/><Relationship Id="rId5" Type="http://schemas.openxmlformats.org/officeDocument/2006/relationships/drawing" Target="../drawings/drawing6.xml"/><Relationship Id="rId4"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drawing" Target="../drawings/drawing7.xml"/><Relationship Id="rId4"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4"/>
  <sheetViews>
    <sheetView showGridLines="0" showRowColHeaders="0" tabSelected="1" zoomScale="110" zoomScaleNormal="110" workbookViewId="0">
      <selection activeCell="B16" sqref="B16:D16"/>
    </sheetView>
  </sheetViews>
  <sheetFormatPr defaultRowHeight="15"/>
  <cols>
    <col min="1" max="1" width="2.42578125" customWidth="1"/>
  </cols>
  <sheetData>
    <row r="1" spans="2:13" ht="7.5" customHeight="1"/>
    <row r="2" spans="2:13">
      <c r="B2" s="2"/>
      <c r="C2" s="2"/>
      <c r="D2" s="2"/>
      <c r="E2" s="2"/>
      <c r="F2" s="2"/>
      <c r="G2" s="2"/>
      <c r="H2" s="2"/>
      <c r="I2" s="2"/>
      <c r="J2" s="2"/>
    </row>
    <row r="3" spans="2:13">
      <c r="B3" s="2"/>
      <c r="C3" s="2"/>
      <c r="D3" s="2"/>
      <c r="E3" s="2"/>
      <c r="F3" s="2"/>
      <c r="G3" s="2"/>
      <c r="H3" s="2"/>
      <c r="I3" s="2"/>
      <c r="J3" s="2"/>
    </row>
    <row r="4" spans="2:13">
      <c r="B4" s="2"/>
      <c r="C4" s="2"/>
      <c r="D4" s="2"/>
      <c r="E4" s="2"/>
      <c r="F4" s="2"/>
      <c r="G4" s="2"/>
      <c r="H4" s="2"/>
      <c r="I4" s="2"/>
      <c r="J4" s="2"/>
    </row>
    <row r="5" spans="2:13">
      <c r="B5" s="2"/>
      <c r="C5" s="2"/>
      <c r="D5" s="2"/>
      <c r="E5" s="2"/>
      <c r="F5" s="2"/>
      <c r="G5" s="2"/>
      <c r="H5" s="2"/>
      <c r="I5" s="2"/>
      <c r="J5" s="2"/>
    </row>
    <row r="6" spans="2:13">
      <c r="B6" s="2"/>
      <c r="C6" s="2"/>
      <c r="D6" s="2"/>
      <c r="E6" s="2"/>
      <c r="F6" s="2"/>
      <c r="G6" s="2"/>
      <c r="H6" s="2"/>
      <c r="I6" s="2"/>
      <c r="J6" s="2"/>
    </row>
    <row r="7" spans="2:13">
      <c r="B7" s="2"/>
      <c r="C7" s="2"/>
      <c r="D7" s="2"/>
      <c r="E7" s="2"/>
      <c r="F7" s="2"/>
      <c r="G7" s="2"/>
      <c r="H7" s="2"/>
      <c r="I7" s="2"/>
      <c r="J7" s="2"/>
    </row>
    <row r="8" spans="2:13">
      <c r="B8" s="2"/>
      <c r="C8" s="2"/>
      <c r="D8" s="2"/>
      <c r="E8" s="2"/>
      <c r="F8" s="2"/>
      <c r="G8" s="2"/>
      <c r="H8" s="2"/>
      <c r="I8" s="2"/>
      <c r="J8" s="2"/>
    </row>
    <row r="9" spans="2:13">
      <c r="B9" s="2"/>
      <c r="C9" s="2"/>
      <c r="D9" s="2"/>
      <c r="E9" s="2"/>
      <c r="F9" s="2"/>
      <c r="G9" s="2"/>
      <c r="H9" s="2"/>
      <c r="I9" s="2"/>
      <c r="J9" s="2"/>
    </row>
    <row r="10" spans="2:13">
      <c r="B10" s="2"/>
      <c r="C10" s="2"/>
      <c r="D10" s="2"/>
      <c r="E10" s="2"/>
      <c r="F10" s="2"/>
      <c r="G10" s="2"/>
      <c r="H10" s="2"/>
      <c r="I10" s="2"/>
      <c r="J10" s="2"/>
    </row>
    <row r="11" spans="2:13">
      <c r="B11" s="2"/>
      <c r="C11" s="2"/>
      <c r="D11" s="2"/>
      <c r="E11" s="2"/>
      <c r="F11" s="2"/>
      <c r="G11" s="2"/>
      <c r="H11" s="2"/>
      <c r="I11" s="2"/>
      <c r="J11" s="2"/>
    </row>
    <row r="12" spans="2:13" ht="15.75">
      <c r="B12" s="630"/>
      <c r="C12" s="630"/>
      <c r="D12" s="630"/>
      <c r="E12" s="630"/>
      <c r="F12" s="630"/>
      <c r="G12" s="630"/>
      <c r="H12" s="630"/>
      <c r="I12" s="630"/>
      <c r="J12" s="630"/>
    </row>
    <row r="13" spans="2:13">
      <c r="B13" s="20"/>
      <c r="C13" s="2"/>
      <c r="D13" s="2"/>
      <c r="E13" s="2"/>
      <c r="F13" s="2"/>
      <c r="G13" s="2"/>
      <c r="H13" s="2"/>
      <c r="I13" s="2"/>
      <c r="J13" s="2"/>
    </row>
    <row r="14" spans="2:13">
      <c r="L14" s="131"/>
      <c r="M14" s="131"/>
    </row>
    <row r="15" spans="2:13">
      <c r="B15" s="635" t="s">
        <v>992</v>
      </c>
      <c r="C15" s="635"/>
      <c r="D15" s="109"/>
      <c r="E15" s="109"/>
      <c r="F15" s="109"/>
      <c r="G15" s="109"/>
      <c r="H15" s="109"/>
      <c r="I15" s="634">
        <v>44529</v>
      </c>
      <c r="J15" s="634"/>
      <c r="L15" s="131"/>
      <c r="M15" s="131"/>
    </row>
    <row r="16" spans="2:13">
      <c r="B16" s="632" t="s">
        <v>47</v>
      </c>
      <c r="C16" s="632"/>
      <c r="D16" s="632"/>
      <c r="E16" s="109"/>
      <c r="F16" s="109"/>
      <c r="G16" s="109"/>
      <c r="H16" s="633" t="s">
        <v>220</v>
      </c>
      <c r="I16" s="633"/>
      <c r="J16" s="633"/>
      <c r="L16" s="131"/>
      <c r="M16" s="131"/>
    </row>
    <row r="17" spans="3:13">
      <c r="E17" s="2"/>
      <c r="F17" s="2"/>
      <c r="G17" s="2"/>
      <c r="L17" s="131"/>
      <c r="M17" s="131"/>
    </row>
    <row r="18" spans="3:13">
      <c r="L18" s="131"/>
      <c r="M18" s="131"/>
    </row>
    <row r="32" spans="3:13" ht="14.45" customHeight="1">
      <c r="C32" s="636" t="s">
        <v>912</v>
      </c>
      <c r="D32" s="636"/>
      <c r="E32" s="636"/>
      <c r="F32" s="636"/>
      <c r="G32" s="636"/>
      <c r="H32" s="636"/>
      <c r="I32" s="636"/>
    </row>
    <row r="33" spans="2:10">
      <c r="C33" s="636"/>
      <c r="D33" s="636"/>
      <c r="E33" s="636"/>
      <c r="F33" s="636"/>
      <c r="G33" s="636"/>
      <c r="H33" s="636"/>
      <c r="I33" s="636"/>
    </row>
    <row r="34" spans="2:10">
      <c r="C34" s="636"/>
      <c r="D34" s="636"/>
      <c r="E34" s="636"/>
      <c r="F34" s="636"/>
      <c r="G34" s="636"/>
      <c r="H34" s="636"/>
      <c r="I34" s="636"/>
    </row>
    <row r="35" spans="2:10">
      <c r="C35" s="636"/>
      <c r="D35" s="636"/>
      <c r="E35" s="636"/>
      <c r="F35" s="636"/>
      <c r="G35" s="636"/>
      <c r="H35" s="636"/>
      <c r="I35" s="636"/>
    </row>
    <row r="37" spans="2:10">
      <c r="C37" s="631" t="s">
        <v>772</v>
      </c>
      <c r="D37" s="631"/>
      <c r="E37" s="631"/>
      <c r="F37" s="631"/>
      <c r="G37" s="631"/>
      <c r="H37" s="631"/>
      <c r="I37" s="631"/>
    </row>
    <row r="38" spans="2:10">
      <c r="C38" s="631" t="s">
        <v>771</v>
      </c>
      <c r="D38" s="631"/>
      <c r="E38" s="631"/>
      <c r="F38" s="631"/>
      <c r="G38" s="631"/>
      <c r="H38" s="631"/>
      <c r="I38" s="631"/>
    </row>
    <row r="39" spans="2:10">
      <c r="C39" s="631" t="s">
        <v>814</v>
      </c>
      <c r="D39" s="631"/>
      <c r="E39" s="631"/>
      <c r="F39" s="631"/>
      <c r="G39" s="631"/>
      <c r="H39" s="631"/>
      <c r="I39" s="631"/>
    </row>
    <row r="40" spans="2:10">
      <c r="C40" s="631" t="s">
        <v>773</v>
      </c>
      <c r="D40" s="631"/>
      <c r="E40" s="631"/>
      <c r="F40" s="631"/>
      <c r="G40" s="631"/>
      <c r="H40" s="631"/>
      <c r="I40" s="631"/>
    </row>
    <row r="41" spans="2:10" ht="15" customHeight="1">
      <c r="C41" s="631" t="s">
        <v>913</v>
      </c>
      <c r="D41" s="631"/>
      <c r="E41" s="631"/>
      <c r="F41" s="631"/>
      <c r="G41" s="631"/>
      <c r="H41" s="631"/>
      <c r="I41" s="631"/>
    </row>
    <row r="42" spans="2:10" ht="15" customHeight="1" thickBot="1">
      <c r="C42" s="595"/>
      <c r="D42" s="595"/>
      <c r="E42" s="595"/>
      <c r="F42" s="595"/>
      <c r="G42" s="595"/>
      <c r="H42" s="595"/>
      <c r="I42" s="595"/>
      <c r="J42" s="595"/>
    </row>
    <row r="43" spans="2:10">
      <c r="B43" s="624" t="s">
        <v>960</v>
      </c>
      <c r="C43" s="625"/>
      <c r="D43" s="625"/>
      <c r="E43" s="625"/>
      <c r="F43" s="625"/>
      <c r="G43" s="625"/>
      <c r="H43" s="625"/>
      <c r="I43" s="625"/>
      <c r="J43" s="626"/>
    </row>
    <row r="44" spans="2:10" ht="15.75" thickBot="1">
      <c r="B44" s="627"/>
      <c r="C44" s="628"/>
      <c r="D44" s="628"/>
      <c r="E44" s="628"/>
      <c r="F44" s="628"/>
      <c r="G44" s="628"/>
      <c r="H44" s="628"/>
      <c r="I44" s="628"/>
      <c r="J44" s="629"/>
    </row>
  </sheetData>
  <sheetProtection algorithmName="SHA-512" hashValue="W6HjXganO7cYkY37rDactyc4yk9OXnwlGVWM1CigiSYhjU06tyscZcgTw++azmO5po9/flIOFSwpRU0iEDdU5A==" saltValue="CoBdHbAKowz+ylo+9gmdJg==" spinCount="100000" sheet="1" selectLockedCells="1"/>
  <customSheetViews>
    <customSheetView guid="{659DD865-8260-446D-8180-AF8DBA05697B}" scale="110" showPageBreaks="1" showGridLines="0" showRowCol="0" printArea="1">
      <selection activeCell="B16" sqref="B16:D16"/>
      <pageMargins left="0.7" right="0.7" top="0.75" bottom="0.75" header="0.3" footer="0.3"/>
      <pageSetup paperSize="9" orientation="portrait" r:id="rId1"/>
    </customSheetView>
    <customSheetView guid="{CAA96DF9-7449-4441-BC51-83D4587E103F}" showGridLines="0" showRowCol="0">
      <selection activeCell="B16" sqref="B16:D16"/>
      <pageMargins left="0.7" right="0.7" top="0.75" bottom="0.75" header="0.3" footer="0.3"/>
      <pageSetup paperSize="9" orientation="portrait" r:id="rId2"/>
    </customSheetView>
    <customSheetView guid="{1AD4E0FC-1F19-4717-A26A-F34897CA398D}" showPageBreaks="1" showGridLines="0" showRowCol="0" printArea="1">
      <selection activeCell="H16" sqref="H16:J16"/>
      <pageMargins left="0.7" right="0.7" top="0.75" bottom="0.75" header="0.3" footer="0.3"/>
      <pageSetup paperSize="9" orientation="portrait" r:id="rId3"/>
    </customSheetView>
  </customSheetViews>
  <mergeCells count="12">
    <mergeCell ref="B43:J44"/>
    <mergeCell ref="B12:J12"/>
    <mergeCell ref="C41:I41"/>
    <mergeCell ref="B16:D16"/>
    <mergeCell ref="H16:J16"/>
    <mergeCell ref="I15:J15"/>
    <mergeCell ref="B15:C15"/>
    <mergeCell ref="C39:I39"/>
    <mergeCell ref="C37:I37"/>
    <mergeCell ref="C38:I38"/>
    <mergeCell ref="C40:I40"/>
    <mergeCell ref="C32:I35"/>
  </mergeCells>
  <hyperlinks>
    <hyperlink ref="H16" r:id="rId4"/>
    <hyperlink ref="B16" r:id="rId5"/>
    <hyperlink ref="B43:J44" r:id="rId6" display="CONTROLLA SEMPRE L'ULTIMA VERSIONE DISPONIBILE                                                                                 CLICCA QUI"/>
  </hyperlinks>
  <pageMargins left="0.7" right="0.7" top="0.75" bottom="0.75" header="0.3" footer="0.3"/>
  <pageSetup paperSize="9" orientation="portrait" r:id="rId7"/>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57"/>
  <sheetViews>
    <sheetView topLeftCell="A13" zoomScale="80" zoomScaleNormal="80" workbookViewId="0">
      <selection activeCell="J22" sqref="J22"/>
    </sheetView>
  </sheetViews>
  <sheetFormatPr defaultRowHeight="15"/>
  <cols>
    <col min="1" max="2" width="11" customWidth="1"/>
    <col min="3" max="3" width="12.7109375" customWidth="1"/>
    <col min="4" max="4" width="11" customWidth="1"/>
    <col min="5" max="5" width="24.5703125" customWidth="1"/>
    <col min="6" max="6" width="11" customWidth="1"/>
    <col min="7" max="7" width="17.140625" customWidth="1"/>
    <col min="8" max="14" width="11" customWidth="1"/>
    <col min="15" max="15" width="12" customWidth="1"/>
    <col min="16" max="16" width="11" customWidth="1"/>
    <col min="17" max="17" width="13.140625" customWidth="1"/>
    <col min="18" max="18" width="11" customWidth="1"/>
    <col min="19" max="20" width="12.7109375" customWidth="1"/>
    <col min="21" max="21" width="18.28515625" customWidth="1"/>
    <col min="22" max="26" width="12.7109375" customWidth="1"/>
    <col min="27" max="27" width="14.5703125" customWidth="1"/>
    <col min="28" max="28" width="12.7109375" bestFit="1" customWidth="1"/>
    <col min="29" max="31" width="12" bestFit="1" customWidth="1"/>
    <col min="32" max="32" width="10.28515625" bestFit="1" customWidth="1"/>
    <col min="34" max="39" width="11.42578125" customWidth="1"/>
  </cols>
  <sheetData>
    <row r="1" spans="2:21" ht="15.75" thickBot="1"/>
    <row r="2" spans="2:21" ht="16.5" thickTop="1" thickBot="1">
      <c r="F2" s="22" t="s">
        <v>125</v>
      </c>
      <c r="G2" s="179">
        <f>'RELAZIONE SOLO CORDOLO ESTESA'!B57</f>
        <v>140</v>
      </c>
      <c r="H2" t="s">
        <v>265</v>
      </c>
      <c r="I2" s="65" t="s">
        <v>320</v>
      </c>
      <c r="L2" s="65" t="s">
        <v>319</v>
      </c>
      <c r="O2" s="65" t="s">
        <v>318</v>
      </c>
    </row>
    <row r="3" spans="2:21" ht="16.5" thickTop="1" thickBot="1">
      <c r="F3" s="22" t="s">
        <v>126</v>
      </c>
      <c r="G3" s="179">
        <f>'RELAZIONE SOLO CORDOLO ESTESA'!I19</f>
        <v>2450</v>
      </c>
      <c r="H3" t="s">
        <v>265</v>
      </c>
      <c r="I3" s="65" t="s">
        <v>317</v>
      </c>
      <c r="J3" s="179">
        <f>APPROFONDIMENTI!C88</f>
        <v>95</v>
      </c>
      <c r="L3" s="65" t="s">
        <v>279</v>
      </c>
      <c r="M3" s="179">
        <f>'INPUT DATI'!H18</f>
        <v>65</v>
      </c>
      <c r="O3" s="65" t="s">
        <v>281</v>
      </c>
      <c r="P3" s="179">
        <f>-ABS('INPUT DATI'!H16)</f>
        <v>-42</v>
      </c>
    </row>
    <row r="4" spans="2:21" ht="16.5" thickTop="1" thickBot="1">
      <c r="F4" s="22" t="s">
        <v>316</v>
      </c>
      <c r="G4" s="179">
        <f>'RELAZIONE SOLO CORDOLO ESTESA'!D61/2-150/2</f>
        <v>60</v>
      </c>
      <c r="H4" t="s">
        <v>265</v>
      </c>
      <c r="J4" t="s">
        <v>314</v>
      </c>
      <c r="M4" t="s">
        <v>315</v>
      </c>
      <c r="P4" t="s">
        <v>314</v>
      </c>
    </row>
    <row r="5" spans="2:21" ht="15.75" thickTop="1">
      <c r="F5" s="22" t="s">
        <v>313</v>
      </c>
      <c r="G5" s="175">
        <f>G3-G4</f>
        <v>2390</v>
      </c>
      <c r="P5" s="178" t="s">
        <v>312</v>
      </c>
    </row>
    <row r="7" spans="2:21" ht="15.75" thickBot="1">
      <c r="B7" s="2" t="s">
        <v>308</v>
      </c>
      <c r="C7" s="2"/>
      <c r="D7" s="2"/>
      <c r="E7" s="2"/>
      <c r="F7" s="173" t="s">
        <v>311</v>
      </c>
      <c r="G7" s="318">
        <f>'ver pressoflex 6p C2 DCpowe'!G7</f>
        <v>1.42E-3</v>
      </c>
      <c r="I7" s="173"/>
      <c r="J7" t="s">
        <v>310</v>
      </c>
      <c r="M7" s="575"/>
      <c r="N7" s="575" t="s">
        <v>309</v>
      </c>
      <c r="O7" s="575"/>
      <c r="Q7" s="138" t="s">
        <v>321</v>
      </c>
      <c r="S7" t="s">
        <v>348</v>
      </c>
    </row>
    <row r="8" spans="2:21" ht="16.5" thickTop="1" thickBot="1">
      <c r="B8" s="2" t="s">
        <v>308</v>
      </c>
      <c r="F8" s="173" t="s">
        <v>307</v>
      </c>
      <c r="G8" s="318">
        <f>'ver pressoflex 6p C2 DCpowe'!G8</f>
        <v>5.0000000000000001E-3</v>
      </c>
      <c r="I8" s="173"/>
      <c r="K8" t="s">
        <v>292</v>
      </c>
      <c r="L8" s="575" t="s">
        <v>306</v>
      </c>
      <c r="M8" s="179">
        <f>'INPUT DATI'!H118</f>
        <v>200</v>
      </c>
      <c r="N8" s="575" t="s">
        <v>291</v>
      </c>
      <c r="O8" s="183">
        <f t="shared" ref="O8:O13" si="0">$R$20*Q8</f>
        <v>45.49783333333334</v>
      </c>
      <c r="P8" s="575" t="s">
        <v>252</v>
      </c>
      <c r="Q8" s="182">
        <f>IF('INPUT DATI'!H120&gt;=1,1,0)</f>
        <v>1</v>
      </c>
      <c r="S8" s="572">
        <f>IF(G3/2-T18&lt;0,1*Q8,IF(M8&lt;T18,1,0)*Q8)</f>
        <v>0</v>
      </c>
    </row>
    <row r="9" spans="2:21" ht="16.5" thickTop="1" thickBot="1">
      <c r="B9" s="2" t="s">
        <v>305</v>
      </c>
      <c r="C9" s="2"/>
      <c r="D9" s="2"/>
      <c r="E9" s="2"/>
      <c r="F9" s="173" t="s">
        <v>329</v>
      </c>
      <c r="G9" s="318">
        <f>'ver pressoflex 6p C2 DCpowe'!G9</f>
        <v>-8.0000000000000002E-3</v>
      </c>
      <c r="I9" s="173"/>
      <c r="K9" t="s">
        <v>288</v>
      </c>
      <c r="L9" s="575" t="s">
        <v>303</v>
      </c>
      <c r="M9" s="179">
        <f>M8+'INPUT DATI'!H119</f>
        <v>280</v>
      </c>
      <c r="N9" s="575" t="s">
        <v>287</v>
      </c>
      <c r="O9" s="183">
        <f t="shared" si="0"/>
        <v>0</v>
      </c>
      <c r="P9" s="575" t="s">
        <v>251</v>
      </c>
      <c r="Q9" s="182">
        <f>IF('INPUT DATI'!H120&gt;=2,1,0)</f>
        <v>0</v>
      </c>
      <c r="S9" s="572">
        <f>IF(M9&lt;=(G3/2-T18),0,1)*Q9</f>
        <v>0</v>
      </c>
    </row>
    <row r="10" spans="2:21" ht="16.5" thickTop="1" thickBot="1">
      <c r="B10" s="2"/>
      <c r="C10" s="2"/>
      <c r="D10" s="2"/>
      <c r="E10" s="2"/>
      <c r="F10" s="173" t="s">
        <v>330</v>
      </c>
      <c r="G10" s="318">
        <f>'ver pressoflex 6p C2 DCpowe'!G10</f>
        <v>-2.0000000000000001E-4</v>
      </c>
      <c r="K10" t="s">
        <v>285</v>
      </c>
      <c r="L10" s="575" t="s">
        <v>302</v>
      </c>
      <c r="M10" s="179">
        <f>M9+'INPUT DATI'!H119</f>
        <v>360</v>
      </c>
      <c r="N10" s="575" t="s">
        <v>284</v>
      </c>
      <c r="O10" s="183">
        <f t="shared" si="0"/>
        <v>0</v>
      </c>
      <c r="P10" s="575" t="s">
        <v>250</v>
      </c>
      <c r="Q10" s="182">
        <f>IF('INPUT DATI'!H120&gt;=3,1,0)</f>
        <v>0</v>
      </c>
      <c r="S10" s="572">
        <f>IF(M10&lt;=(G3/2-T18),0,1)*Q10</f>
        <v>0</v>
      </c>
    </row>
    <row r="11" spans="2:21" ht="16.5" thickTop="1" thickBot="1">
      <c r="B11" s="2"/>
      <c r="C11" s="2"/>
      <c r="D11" s="2"/>
      <c r="E11" s="2"/>
      <c r="F11" s="173" t="s">
        <v>301</v>
      </c>
      <c r="G11" s="177">
        <v>0.81</v>
      </c>
      <c r="I11" s="173"/>
      <c r="K11" t="s">
        <v>278</v>
      </c>
      <c r="L11" s="575" t="s">
        <v>300</v>
      </c>
      <c r="M11" s="179">
        <f>+M12-'INPUT DATI'!H119</f>
        <v>2090</v>
      </c>
      <c r="N11" s="575" t="s">
        <v>277</v>
      </c>
      <c r="O11" s="183">
        <f t="shared" si="0"/>
        <v>0</v>
      </c>
      <c r="P11" s="575" t="s">
        <v>249</v>
      </c>
      <c r="Q11" s="182">
        <f>IF('INPUT DATI'!H120&gt;=3,1,0)</f>
        <v>0</v>
      </c>
      <c r="S11" s="200"/>
    </row>
    <row r="12" spans="2:21" ht="16.5" thickTop="1" thickBot="1">
      <c r="B12" s="2"/>
      <c r="C12" s="2"/>
      <c r="D12" s="2"/>
      <c r="E12" s="2"/>
      <c r="F12" s="173" t="s">
        <v>299</v>
      </c>
      <c r="G12" s="177">
        <v>0.41599999999999998</v>
      </c>
      <c r="I12" s="173"/>
      <c r="K12" t="s">
        <v>275</v>
      </c>
      <c r="L12" s="575" t="s">
        <v>298</v>
      </c>
      <c r="M12" s="179">
        <f>+M13-'INPUT DATI'!H119</f>
        <v>2170</v>
      </c>
      <c r="N12" s="575" t="s">
        <v>274</v>
      </c>
      <c r="O12" s="183">
        <f t="shared" si="0"/>
        <v>0</v>
      </c>
      <c r="P12" s="575" t="s">
        <v>248</v>
      </c>
      <c r="Q12" s="182">
        <f>IF('INPUT DATI'!H120&gt;=2,1,0)</f>
        <v>0</v>
      </c>
      <c r="S12" s="573">
        <f>S8+S9+S10</f>
        <v>0</v>
      </c>
    </row>
    <row r="13" spans="2:21" ht="16.5" thickTop="1" thickBot="1">
      <c r="B13" s="2"/>
      <c r="C13" s="2"/>
      <c r="D13" s="2"/>
      <c r="E13" s="2"/>
      <c r="F13" s="173" t="s">
        <v>297</v>
      </c>
      <c r="G13" s="575">
        <v>1</v>
      </c>
      <c r="I13" s="173"/>
      <c r="K13" t="s">
        <v>272</v>
      </c>
      <c r="L13" s="575" t="s">
        <v>296</v>
      </c>
      <c r="M13" s="179">
        <f>+G3-'INPUT DATI'!H117</f>
        <v>2250</v>
      </c>
      <c r="N13" s="575" t="s">
        <v>271</v>
      </c>
      <c r="O13" s="183">
        <f t="shared" si="0"/>
        <v>45.49783333333334</v>
      </c>
      <c r="P13" s="575" t="s">
        <v>247</v>
      </c>
      <c r="Q13" s="182">
        <f>IF('INPUT DATI'!H120&gt;=1,1,0)</f>
        <v>1</v>
      </c>
      <c r="S13" s="903" t="str">
        <f>IF(S8=1,"piastra posizionata fuori dalla parete",IF(S12&gt;=1,"errore posizionamento piastra: piastre sovrapposte","verificato"))</f>
        <v>verificato</v>
      </c>
      <c r="T13" s="903"/>
      <c r="U13" s="903"/>
    </row>
    <row r="14" spans="2:21" ht="16.5" thickTop="1" thickBot="1">
      <c r="B14" s="2"/>
      <c r="C14" s="2"/>
      <c r="D14" s="2"/>
      <c r="E14" s="2"/>
      <c r="F14" s="173"/>
      <c r="G14" s="174"/>
      <c r="I14" s="173"/>
      <c r="K14" s="900" t="s">
        <v>294</v>
      </c>
      <c r="L14" s="900"/>
      <c r="M14" s="900"/>
      <c r="N14" s="176"/>
      <c r="O14" s="175"/>
      <c r="P14" s="575"/>
      <c r="Q14" s="138"/>
    </row>
    <row r="15" spans="2:21" ht="16.5" thickTop="1" thickBot="1">
      <c r="B15" s="2" t="s">
        <v>20</v>
      </c>
      <c r="F15" s="6" t="s">
        <v>295</v>
      </c>
      <c r="G15" s="180">
        <f>'ver pressoflex 6p C2 DCpowe'!G15</f>
        <v>391.304347826087</v>
      </c>
      <c r="I15" s="173"/>
      <c r="N15" s="176"/>
      <c r="O15" s="175"/>
      <c r="P15" s="575"/>
      <c r="Q15" s="138"/>
    </row>
    <row r="16" spans="2:21" ht="16.5" thickTop="1" thickBot="1">
      <c r="B16" s="2" t="s">
        <v>23</v>
      </c>
      <c r="F16" s="6" t="s">
        <v>24</v>
      </c>
      <c r="G16" s="181">
        <f>'ver pressoflex 6p C2 DCpowe'!G16</f>
        <v>370</v>
      </c>
      <c r="I16" s="173"/>
      <c r="K16">
        <f>IF('verifica legno hold down'!I245='dati nascosti'!C112,6.75%,4%)</f>
        <v>6.7500000000000004E-2</v>
      </c>
      <c r="N16" s="176"/>
      <c r="O16" s="175"/>
      <c r="P16" s="575"/>
      <c r="Q16" s="138"/>
    </row>
    <row r="17" spans="1:23" ht="16.5" thickTop="1" thickBot="1">
      <c r="F17" s="575" t="s">
        <v>293</v>
      </c>
      <c r="G17" s="180">
        <f>'ver pressoflex 6p C2 DCpowe'!G17</f>
        <v>1.6666666666666667</v>
      </c>
      <c r="P17" s="904" t="s">
        <v>521</v>
      </c>
      <c r="Q17" s="905"/>
      <c r="R17" s="906"/>
      <c r="T17" s="65" t="s">
        <v>530</v>
      </c>
    </row>
    <row r="18" spans="1:23" ht="15.75" thickTop="1">
      <c r="B18" s="2"/>
      <c r="C18" s="2"/>
      <c r="D18" s="2"/>
      <c r="E18" s="2"/>
      <c r="F18" s="173"/>
      <c r="G18" s="174"/>
      <c r="I18" s="173"/>
      <c r="J18" s="575"/>
      <c r="Q18" s="138"/>
      <c r="T18" s="262">
        <v>40</v>
      </c>
    </row>
    <row r="19" spans="1:23">
      <c r="M19" s="575"/>
      <c r="N19" s="575"/>
      <c r="O19" s="575"/>
      <c r="P19" t="s">
        <v>526</v>
      </c>
      <c r="R19" s="575">
        <f>'verifica legno hold down'!I206</f>
        <v>17.803500000000003</v>
      </c>
    </row>
    <row r="20" spans="1:23">
      <c r="M20" s="575"/>
      <c r="N20" s="575"/>
      <c r="O20" s="575"/>
      <c r="P20" s="76" t="s">
        <v>527</v>
      </c>
      <c r="Q20" s="575"/>
      <c r="R20" s="52">
        <f>R19*1000/G15</f>
        <v>45.49783333333334</v>
      </c>
    </row>
    <row r="21" spans="1:23" ht="15.75" thickBot="1">
      <c r="P21" s="67"/>
      <c r="Q21" s="138"/>
      <c r="R21" s="138"/>
    </row>
    <row r="22" spans="1:23">
      <c r="A22" s="901" t="s">
        <v>280</v>
      </c>
      <c r="C22" s="172"/>
      <c r="D22" s="171"/>
      <c r="E22" s="170"/>
      <c r="F22" s="169"/>
      <c r="H22" s="168"/>
      <c r="L22" s="142"/>
      <c r="M22" s="575"/>
    </row>
    <row r="23" spans="1:23" ht="15.75" thickBot="1">
      <c r="A23" s="901"/>
      <c r="B23" t="s">
        <v>292</v>
      </c>
      <c r="C23" s="152"/>
      <c r="D23" s="151" t="s">
        <v>291</v>
      </c>
      <c r="E23" s="150"/>
      <c r="F23" s="149"/>
      <c r="G23" s="148" t="s">
        <v>290</v>
      </c>
      <c r="H23" s="168"/>
      <c r="L23" s="142"/>
      <c r="M23" s="575"/>
      <c r="T23" s="575"/>
      <c r="U23" s="167"/>
      <c r="V23" s="167"/>
      <c r="W23" s="76"/>
    </row>
    <row r="24" spans="1:23" ht="15.75" thickTop="1">
      <c r="A24" s="901"/>
      <c r="C24" s="152"/>
      <c r="D24" s="156"/>
      <c r="E24" s="67"/>
      <c r="F24" s="149"/>
      <c r="G24" s="148" t="s">
        <v>289</v>
      </c>
      <c r="H24" s="67"/>
      <c r="L24" s="142"/>
    </row>
    <row r="25" spans="1:23" ht="15.75" thickBot="1">
      <c r="A25" s="901"/>
      <c r="B25" t="s">
        <v>288</v>
      </c>
      <c r="C25" s="152"/>
      <c r="D25" s="151" t="s">
        <v>287</v>
      </c>
      <c r="E25" s="150"/>
      <c r="F25" s="149"/>
      <c r="G25" s="148" t="s">
        <v>286</v>
      </c>
      <c r="H25" s="67"/>
      <c r="L25" s="142"/>
      <c r="M25" s="167"/>
      <c r="N25" s="67"/>
      <c r="P25" s="2" t="s">
        <v>342</v>
      </c>
      <c r="Q25" s="2"/>
      <c r="R25" s="2"/>
      <c r="S25" s="2"/>
      <c r="T25" s="2"/>
      <c r="U25" s="2"/>
      <c r="W25" s="576">
        <f>'ver pressoflex 6p C2 DCpowe_2'!I51</f>
        <v>1470.7692307692305</v>
      </c>
    </row>
    <row r="26" spans="1:23" ht="15.75" thickTop="1">
      <c r="A26" s="901"/>
      <c r="C26" s="152"/>
      <c r="D26" s="154"/>
      <c r="E26" s="67"/>
      <c r="F26" s="149"/>
      <c r="G26" s="148"/>
      <c r="H26" s="155"/>
      <c r="L26" s="142"/>
      <c r="M26" s="167"/>
      <c r="N26" s="67"/>
      <c r="P26" s="2" t="s">
        <v>343</v>
      </c>
      <c r="Q26" s="2"/>
      <c r="R26" s="2"/>
      <c r="S26" s="2"/>
      <c r="T26" s="2"/>
      <c r="U26" s="2"/>
      <c r="W26" s="317">
        <f>IF('ver pressoflex 6p C3 DCpowe'!C48&lt;'ver pressoflex 6p C3 DCpowe'!I50,'ver pressoflex 6p C2 DCpowe_2'!AD48,0.81)</f>
        <v>0.25135773550673751</v>
      </c>
    </row>
    <row r="27" spans="1:23" ht="15.75" thickBot="1">
      <c r="A27" s="901"/>
      <c r="B27" t="s">
        <v>285</v>
      </c>
      <c r="C27" s="152"/>
      <c r="D27" s="151" t="s">
        <v>284</v>
      </c>
      <c r="E27" s="150"/>
      <c r="F27" s="149"/>
      <c r="G27" s="148" t="s">
        <v>283</v>
      </c>
      <c r="H27" s="147"/>
      <c r="L27" s="142"/>
      <c r="M27" s="167"/>
      <c r="N27" s="67"/>
      <c r="P27" s="2" t="s">
        <v>345</v>
      </c>
      <c r="Q27" s="2"/>
      <c r="R27" s="2"/>
      <c r="S27" s="2"/>
      <c r="T27" s="2"/>
      <c r="U27" s="2"/>
      <c r="W27" s="317">
        <f>IF('ver pressoflex 6p C3 DCpowe'!C48&lt;'ver pressoflex 6p C3 DCpowe'!I50,'ver pressoflex 6p C2 DCpowe_2'!AE48,0.416)</f>
        <v>0.48422126200925086</v>
      </c>
    </row>
    <row r="28" spans="1:23" ht="15.75" thickTop="1">
      <c r="A28" s="901"/>
      <c r="C28" s="152"/>
      <c r="D28" s="156"/>
      <c r="E28" s="67"/>
      <c r="F28" s="149"/>
      <c r="H28" s="67"/>
      <c r="L28" s="142"/>
      <c r="M28" s="167"/>
      <c r="N28" s="67"/>
    </row>
    <row r="29" spans="1:23" ht="15.75" thickBot="1">
      <c r="A29" s="901"/>
      <c r="C29" s="166"/>
      <c r="D29" s="165"/>
      <c r="E29" s="163"/>
      <c r="F29" s="164"/>
      <c r="G29" s="163"/>
      <c r="H29" s="163"/>
      <c r="I29" s="163"/>
      <c r="J29" s="163"/>
      <c r="K29" s="163"/>
      <c r="L29" s="162"/>
    </row>
    <row r="30" spans="1:23">
      <c r="A30" s="901"/>
      <c r="C30" s="152"/>
      <c r="D30" s="156"/>
      <c r="E30" s="67"/>
      <c r="F30" s="149"/>
      <c r="H30" s="67"/>
      <c r="L30" s="142"/>
      <c r="M30" s="575"/>
    </row>
    <row r="31" spans="1:23">
      <c r="A31" s="902"/>
      <c r="C31" s="161"/>
      <c r="D31" s="160" t="s">
        <v>282</v>
      </c>
      <c r="E31" s="159"/>
      <c r="F31" s="158"/>
      <c r="G31" s="148" t="s">
        <v>281</v>
      </c>
      <c r="H31" s="67"/>
      <c r="L31" s="142"/>
      <c r="M31" s="575"/>
    </row>
    <row r="32" spans="1:23">
      <c r="A32" s="901" t="s">
        <v>280</v>
      </c>
      <c r="C32" s="152"/>
      <c r="D32" s="156"/>
      <c r="E32" s="67"/>
      <c r="F32" s="149"/>
      <c r="H32" s="67"/>
      <c r="L32" s="142"/>
      <c r="M32" s="575"/>
    </row>
    <row r="33" spans="1:31">
      <c r="A33" s="901"/>
      <c r="C33" s="152"/>
      <c r="D33" s="156"/>
      <c r="E33" s="67"/>
      <c r="F33" s="149"/>
      <c r="G33" s="157" t="s">
        <v>279</v>
      </c>
      <c r="H33" s="67"/>
      <c r="L33" s="142"/>
      <c r="M33" s="575"/>
    </row>
    <row r="34" spans="1:31">
      <c r="A34" s="901"/>
      <c r="C34" s="152"/>
      <c r="D34" s="156"/>
      <c r="E34" s="67"/>
      <c r="F34" s="149"/>
      <c r="H34" s="67"/>
      <c r="L34" s="142"/>
      <c r="M34" s="575"/>
    </row>
    <row r="35" spans="1:31">
      <c r="A35" s="901"/>
      <c r="C35" s="152"/>
      <c r="D35" s="156"/>
      <c r="E35" s="67"/>
      <c r="F35" s="149"/>
      <c r="H35" s="67"/>
      <c r="L35" s="142"/>
      <c r="M35" s="575"/>
      <c r="N35" s="575"/>
      <c r="T35" s="575"/>
    </row>
    <row r="36" spans="1:31" ht="15.75" thickBot="1">
      <c r="A36" s="901"/>
      <c r="B36" t="s">
        <v>278</v>
      </c>
      <c r="C36" s="152"/>
      <c r="D36" s="151" t="s">
        <v>277</v>
      </c>
      <c r="E36" s="150"/>
      <c r="F36" s="149"/>
      <c r="G36" s="148" t="s">
        <v>276</v>
      </c>
      <c r="H36" s="147"/>
      <c r="L36" s="142"/>
      <c r="M36" s="575"/>
      <c r="N36" s="575"/>
      <c r="T36" s="575"/>
    </row>
    <row r="37" spans="1:31" ht="15.75" thickTop="1">
      <c r="A37" s="901"/>
      <c r="B37" s="65"/>
      <c r="C37" s="152"/>
      <c r="D37" s="154"/>
      <c r="E37" s="67"/>
      <c r="F37" s="149"/>
      <c r="G37" s="65"/>
      <c r="H37" s="155"/>
      <c r="L37" s="142"/>
      <c r="M37" s="575"/>
      <c r="N37" s="904" t="s">
        <v>642</v>
      </c>
      <c r="O37" s="905"/>
      <c r="P37" s="906"/>
      <c r="Q37" s="345">
        <f>MAXA(L48:Q48)</f>
        <v>17.803500000000003</v>
      </c>
    </row>
    <row r="38" spans="1:31" ht="15.75" thickBot="1">
      <c r="A38" s="901"/>
      <c r="B38" t="s">
        <v>275</v>
      </c>
      <c r="C38" s="152"/>
      <c r="D38" s="151" t="s">
        <v>274</v>
      </c>
      <c r="E38" s="150"/>
      <c r="F38" s="149"/>
      <c r="G38" s="148" t="s">
        <v>273</v>
      </c>
      <c r="H38" s="147"/>
      <c r="L38" s="142"/>
      <c r="M38" s="575"/>
      <c r="N38" s="822" t="s">
        <v>694</v>
      </c>
      <c r="O38" s="822"/>
      <c r="P38" s="822"/>
    </row>
    <row r="39" spans="1:31" ht="15.75" thickTop="1">
      <c r="A39" s="901"/>
      <c r="B39" s="65"/>
      <c r="C39" s="152"/>
      <c r="D39" s="154"/>
      <c r="E39" s="67"/>
      <c r="F39" s="149"/>
      <c r="G39" s="65"/>
      <c r="H39" s="153"/>
      <c r="I39" s="575"/>
      <c r="L39" s="142"/>
      <c r="M39" s="575"/>
    </row>
    <row r="40" spans="1:31" ht="15.75" thickBot="1">
      <c r="A40" s="901"/>
      <c r="B40" t="s">
        <v>272</v>
      </c>
      <c r="C40" s="152"/>
      <c r="D40" s="151" t="s">
        <v>271</v>
      </c>
      <c r="E40" s="150"/>
      <c r="F40" s="149"/>
      <c r="G40" s="148" t="s">
        <v>270</v>
      </c>
      <c r="H40" s="147"/>
      <c r="I40" s="115"/>
      <c r="L40" s="142"/>
      <c r="M40" s="52"/>
    </row>
    <row r="41" spans="1:31" ht="16.5" thickTop="1" thickBot="1">
      <c r="A41" s="901"/>
      <c r="C41" s="146"/>
      <c r="D41" s="145"/>
      <c r="E41" s="144"/>
      <c r="F41" s="143"/>
      <c r="G41" s="139"/>
      <c r="H41" s="67"/>
      <c r="I41" s="575"/>
      <c r="L41" s="142"/>
    </row>
    <row r="42" spans="1:31">
      <c r="C42" s="67"/>
      <c r="D42" s="67"/>
      <c r="E42" s="67"/>
      <c r="F42" s="67"/>
      <c r="G42" s="139"/>
      <c r="M42" s="575"/>
      <c r="N42" s="575"/>
      <c r="O42" s="575"/>
      <c r="P42" s="575"/>
      <c r="Q42" s="575"/>
      <c r="R42" s="575"/>
    </row>
    <row r="43" spans="1:31">
      <c r="C43" s="67"/>
      <c r="D43" s="67"/>
      <c r="E43" s="67"/>
      <c r="F43" s="67"/>
      <c r="G43" s="139"/>
      <c r="M43" s="575"/>
      <c r="N43" s="575"/>
      <c r="O43" s="575"/>
      <c r="P43" s="575"/>
      <c r="Q43" s="575"/>
      <c r="R43" s="575"/>
    </row>
    <row r="44" spans="1:31" ht="18">
      <c r="B44" s="141" t="s">
        <v>269</v>
      </c>
      <c r="C44" s="140"/>
      <c r="D44" s="67"/>
      <c r="E44" s="67"/>
      <c r="F44" s="67"/>
      <c r="G44" s="139"/>
      <c r="M44" s="575"/>
      <c r="N44" s="575"/>
      <c r="O44" s="575"/>
      <c r="P44" s="575"/>
      <c r="Q44" s="575"/>
      <c r="R44" s="575"/>
      <c r="T44" s="52"/>
    </row>
    <row r="45" spans="1:31">
      <c r="U45" s="138"/>
      <c r="V45" s="138"/>
    </row>
    <row r="46" spans="1:31">
      <c r="B46" s="572">
        <v>1</v>
      </c>
      <c r="C46" s="572">
        <v>3</v>
      </c>
      <c r="D46" s="572">
        <v>4</v>
      </c>
      <c r="E46" s="572">
        <v>5</v>
      </c>
      <c r="F46" s="572">
        <v>6</v>
      </c>
      <c r="G46" s="572">
        <v>7</v>
      </c>
      <c r="H46" s="572">
        <v>8</v>
      </c>
      <c r="I46" s="572">
        <v>9</v>
      </c>
      <c r="J46" s="572">
        <f t="shared" ref="J46:AE46" si="1">1+I46</f>
        <v>10</v>
      </c>
      <c r="K46" s="572">
        <f t="shared" si="1"/>
        <v>11</v>
      </c>
      <c r="L46" s="572">
        <f>1+K46</f>
        <v>12</v>
      </c>
      <c r="M46" s="572">
        <f t="shared" si="1"/>
        <v>13</v>
      </c>
      <c r="N46" s="572">
        <f t="shared" si="1"/>
        <v>14</v>
      </c>
      <c r="O46" s="572">
        <f t="shared" si="1"/>
        <v>15</v>
      </c>
      <c r="P46" s="572">
        <f t="shared" si="1"/>
        <v>16</v>
      </c>
      <c r="Q46" s="572">
        <f t="shared" si="1"/>
        <v>17</v>
      </c>
      <c r="R46" s="572">
        <f t="shared" si="1"/>
        <v>18</v>
      </c>
      <c r="S46" s="572">
        <f t="shared" si="1"/>
        <v>19</v>
      </c>
      <c r="T46" s="572">
        <f t="shared" si="1"/>
        <v>20</v>
      </c>
      <c r="U46" s="572">
        <f t="shared" si="1"/>
        <v>21</v>
      </c>
      <c r="V46" s="572">
        <f t="shared" si="1"/>
        <v>22</v>
      </c>
      <c r="W46" s="572">
        <f t="shared" si="1"/>
        <v>23</v>
      </c>
      <c r="X46" s="572">
        <f t="shared" si="1"/>
        <v>24</v>
      </c>
      <c r="Y46" s="572">
        <f t="shared" si="1"/>
        <v>25</v>
      </c>
      <c r="Z46" s="572">
        <f t="shared" si="1"/>
        <v>26</v>
      </c>
      <c r="AA46" s="572">
        <f t="shared" si="1"/>
        <v>27</v>
      </c>
      <c r="AB46" s="572">
        <f t="shared" si="1"/>
        <v>28</v>
      </c>
      <c r="AC46" s="572">
        <f t="shared" si="1"/>
        <v>29</v>
      </c>
      <c r="AD46" s="572">
        <f t="shared" si="1"/>
        <v>30</v>
      </c>
      <c r="AE46" s="572">
        <f t="shared" si="1"/>
        <v>31</v>
      </c>
    </row>
    <row r="47" spans="1:31">
      <c r="B47" s="118" t="s">
        <v>263</v>
      </c>
      <c r="C47" s="572" t="s">
        <v>261</v>
      </c>
      <c r="D47" s="118" t="s">
        <v>260</v>
      </c>
      <c r="E47" s="118" t="s">
        <v>259</v>
      </c>
      <c r="F47" s="118" t="s">
        <v>258</v>
      </c>
      <c r="G47" s="118" t="s">
        <v>257</v>
      </c>
      <c r="H47" s="118" t="s">
        <v>256</v>
      </c>
      <c r="I47" s="118" t="s">
        <v>255</v>
      </c>
      <c r="J47" s="118" t="s">
        <v>254</v>
      </c>
      <c r="K47" s="572" t="s">
        <v>253</v>
      </c>
      <c r="L47" s="572" t="s">
        <v>252</v>
      </c>
      <c r="M47" s="572" t="s">
        <v>251</v>
      </c>
      <c r="N47" s="572" t="s">
        <v>250</v>
      </c>
      <c r="O47" s="572" t="s">
        <v>249</v>
      </c>
      <c r="P47" s="572" t="s">
        <v>248</v>
      </c>
      <c r="Q47" s="572" t="s">
        <v>247</v>
      </c>
      <c r="R47" s="117" t="s">
        <v>246</v>
      </c>
      <c r="S47" s="572" t="s">
        <v>245</v>
      </c>
      <c r="T47" s="572" t="s">
        <v>244</v>
      </c>
      <c r="U47" s="572" t="s">
        <v>243</v>
      </c>
      <c r="V47" s="572" t="s">
        <v>242</v>
      </c>
      <c r="W47" s="572" t="s">
        <v>241</v>
      </c>
      <c r="X47" s="572" t="s">
        <v>240</v>
      </c>
      <c r="Y47" s="572" t="s">
        <v>239</v>
      </c>
      <c r="Z47" s="136" t="s">
        <v>268</v>
      </c>
      <c r="AA47" s="572" t="s">
        <v>331</v>
      </c>
      <c r="AB47" s="572" t="s">
        <v>326</v>
      </c>
      <c r="AC47" s="572" t="s">
        <v>327</v>
      </c>
      <c r="AD47" s="572" t="s">
        <v>328</v>
      </c>
      <c r="AE47" s="572" t="s">
        <v>299</v>
      </c>
    </row>
    <row r="48" spans="1:31">
      <c r="B48" s="113">
        <f>MINA('ver pressoflex 6p C2 DCpowe_2'!B58:B557)</f>
        <v>853.55561018738081</v>
      </c>
      <c r="C48" s="135">
        <f>VLOOKUP($B$48,'ver pressoflex 6p C2 DCpowe_2'!$B$58:$AA$557,C46,FALSE)</f>
        <v>701.55750000000148</v>
      </c>
      <c r="D48" s="318">
        <f>VLOOKUP($B$48,'ver pressoflex 6p C2 DCpowe_2'!$B$58:$AA$557,D46,FALSE)</f>
        <v>-1.485266747312988E-3</v>
      </c>
      <c r="E48" s="318">
        <f>VLOOKUP($B$48,'ver pressoflex 6p C2 DCpowe_2'!$B$58:$AA$557,E46,FALSE)</f>
        <v>-1.2483620259499564E-3</v>
      </c>
      <c r="F48" s="318">
        <f>VLOOKUP($B$48,'ver pressoflex 6p C2 DCpowe_2'!$B$58:$AA$557,F46,FALSE)</f>
        <v>-1.0114573045869248E-3</v>
      </c>
      <c r="G48" s="318">
        <f>VLOOKUP($B$48,'ver pressoflex 6p C2 DCpowe_2'!$B$58:$AA$557,G46,FALSE)</f>
        <v>4.1116072948886324E-3</v>
      </c>
      <c r="H48" s="318">
        <f>VLOOKUP($B$48,'ver pressoflex 6p C2 DCpowe_2'!$B$58:$AA$557,H46,FALSE)</f>
        <v>4.3485120162516629E-3</v>
      </c>
      <c r="I48" s="318">
        <f>VLOOKUP($B$48,'ver pressoflex 6p C2 DCpowe_2'!$B$58:$AA$557,I46,FALSE)</f>
        <v>4.5854167376146952E-3</v>
      </c>
      <c r="J48" s="318">
        <f>VLOOKUP($B$48,'ver pressoflex 6p C2 DCpowe_2'!$B$58:$AA$557,J46,FALSE)</f>
        <v>5.1776785410222737E-3</v>
      </c>
      <c r="K48" s="133">
        <f>VLOOKUP($B$48,'ver pressoflex 6p C2 DCpowe_2'!$B$58:$AA$557,K46,FALSE)*10^-3</f>
        <v>-41.146444389812622</v>
      </c>
      <c r="L48" s="133">
        <f>VLOOKUP($B$48,'ver pressoflex 6p C2 DCpowe_2'!$B$58:$AA$557,L46,FALSE)*10^-3</f>
        <v>-17.803500000000003</v>
      </c>
      <c r="M48" s="133">
        <f>VLOOKUP($B$48,'ver pressoflex 6p C2 DCpowe_2'!$B$58:$AA$557,M46,FALSE)*10^-3</f>
        <v>0</v>
      </c>
      <c r="N48" s="133">
        <f>VLOOKUP($B$48,'ver pressoflex 6p C2 DCpowe_2'!$B$58:$AA$557,N46,FALSE)*10^-3</f>
        <v>0</v>
      </c>
      <c r="O48" s="133">
        <f>VLOOKUP($B$48,'ver pressoflex 6p C2 DCpowe_2'!$B$58:$AA$557,O46,FALSE)*10^-3</f>
        <v>0</v>
      </c>
      <c r="P48" s="133">
        <f>VLOOKUP($B$48,'ver pressoflex 6p C2 DCpowe_2'!$B$58:$AA$557,P46,FALSE)*10^-3</f>
        <v>0</v>
      </c>
      <c r="Q48" s="133">
        <f>VLOOKUP($B$48,'ver pressoflex 6p C2 DCpowe_2'!$B$58:$AA$557,Q46,FALSE)*10^-3</f>
        <v>17.803500000000003</v>
      </c>
      <c r="R48" s="286">
        <f>VLOOKUP($B$48,'ver pressoflex 6p C2 DCpowe_2'!$B$58:$AA$557,R46,FALSE)*10^-3</f>
        <v>-41.146444389812622</v>
      </c>
      <c r="S48" s="352">
        <f>VLOOKUP($B$48,'ver pressoflex 6p C2 DCpowe_2'!$B$58:$AA$557,S46,FALSE)*10^-6</f>
        <v>36.426574512900316</v>
      </c>
      <c r="T48" s="352">
        <f>VLOOKUP($B$48,'ver pressoflex 6p C2 DCpowe_2'!$B$58:$AA$557,T46,FALSE)*10^-6</f>
        <v>18.248587500000003</v>
      </c>
      <c r="U48" s="352">
        <f>VLOOKUP($B$48,'ver pressoflex 6p C2 DCpowe_2'!$B$58:$AA$557,U46,FALSE)*10^-6</f>
        <v>0</v>
      </c>
      <c r="V48" s="352">
        <f>VLOOKUP($B$48,'ver pressoflex 6p C2 DCpowe_2'!$B$58:$AA$557,V46,FALSE)*10^-6</f>
        <v>0</v>
      </c>
      <c r="W48" s="352">
        <f>VLOOKUP($B$48,'ver pressoflex 6p C2 DCpowe_2'!$B$58:$AA$557,W46,FALSE)*10^-6</f>
        <v>0</v>
      </c>
      <c r="X48" s="352">
        <f>VLOOKUP($B$48,'ver pressoflex 6p C2 DCpowe_2'!$B$58:$AA$557,X46,FALSE)*10^-6</f>
        <v>0</v>
      </c>
      <c r="Y48" s="352">
        <f>VLOOKUP($B$48,'ver pressoflex 6p C2 DCpowe_2'!$B$58:$AA$557,Y46,FALSE)*10^-6</f>
        <v>18.248587500000003</v>
      </c>
      <c r="Z48" s="352">
        <f>VLOOKUP($B$48,'ver pressoflex 6p C2 DCpowe_2'!$B$58:$AF$557,Z46,FALSE)*10^-6</f>
        <v>72.923749512900315</v>
      </c>
      <c r="AA48" s="193">
        <f>VLOOKUP($B$48,'ver pressoflex 6p C2 DCpowe_2'!$B$58:$AF$557,AA46,FALSE)</f>
        <v>2.0775285507205667E-3</v>
      </c>
      <c r="AB48" s="190">
        <f>VLOOKUP($B$48,'ver pressoflex 6p C2 DCpowe_2'!$B$58:$AF$557,AB46,FALSE)</f>
        <v>3.3514364734231667E-3</v>
      </c>
      <c r="AC48" s="195">
        <f>VLOOKUP($B$48,'ver pressoflex 6p C2 DCpowe_2'!$B$58:$AF$557,AC46,FALSE)</f>
        <v>3.5912151769936938E-6</v>
      </c>
      <c r="AD48" s="317">
        <f>VLOOKUP($B$48,'ver pressoflex 6p C2 DCpowe_2'!$B$58:$AF$557,AD46,FALSE)</f>
        <v>0.25135773550673751</v>
      </c>
      <c r="AE48" s="317">
        <f>VLOOKUP($B$48,'ver pressoflex 6p C2 DCpowe_2'!$B$58:$AF$557,AE46,FALSE)</f>
        <v>0.48422126200925086</v>
      </c>
    </row>
    <row r="49" spans="2:32">
      <c r="M49" s="43"/>
      <c r="N49" s="43"/>
      <c r="O49" s="43"/>
      <c r="P49" s="131"/>
    </row>
    <row r="50" spans="2:32" ht="15.75">
      <c r="B50" s="130" t="s">
        <v>267</v>
      </c>
      <c r="C50" s="129" t="b">
        <f>IF(ABS(Z48)&gt;ABS(M3),TRUE,FALSE)</f>
        <v>1</v>
      </c>
      <c r="E50" s="185" t="str">
        <f>IF(ABS(B48)/ABS(C53)&lt;0.05,"ok","errore di calcolo")</f>
        <v>ok</v>
      </c>
      <c r="F50" s="199">
        <f>ABS(B48)/ABS(C53)</f>
        <v>2.0322752623509067E-2</v>
      </c>
      <c r="G50" s="371">
        <f>+K50/G5</f>
        <v>0</v>
      </c>
      <c r="H50" s="372" t="s">
        <v>313</v>
      </c>
      <c r="I50" s="113">
        <v>0</v>
      </c>
      <c r="J50" s="899" t="s">
        <v>722</v>
      </c>
      <c r="M50" s="128"/>
      <c r="N50" s="127"/>
      <c r="O50" s="126"/>
      <c r="P50" s="119"/>
      <c r="T50" s="65" t="s">
        <v>332</v>
      </c>
      <c r="U50" s="65"/>
      <c r="V50" s="192">
        <f>+$G$17/ABS($G$10)*(ABS($G$10)^2-ABS($G$10)^3/(3*ABS($G$10)))</f>
        <v>2.2222222222222223E-4</v>
      </c>
      <c r="W50" s="65" t="s">
        <v>337</v>
      </c>
      <c r="X50" s="197">
        <f>+$G$17/ABS($G$10)*(ABS(Y50)^2-ABS(Y50)^3/(3*ABS($G$10)))</f>
        <v>-7.7777777777777793E-2</v>
      </c>
      <c r="Y50" s="198">
        <v>-2E-3</v>
      </c>
      <c r="AA50" s="65" t="s">
        <v>338</v>
      </c>
      <c r="AB50" s="65">
        <f>2*$G$17/ABS($G$10)*(ABS($G$10)^3/3-ABS($G$10)^4/(8*ABS($G$10)))</f>
        <v>2.7777777777777781E-8</v>
      </c>
    </row>
    <row r="51" spans="2:32">
      <c r="E51" s="185" t="s">
        <v>280</v>
      </c>
      <c r="F51" s="185">
        <f>+G3/4</f>
        <v>612.5</v>
      </c>
      <c r="G51" s="371">
        <f>+I51/G5</f>
        <v>0.61538461538461531</v>
      </c>
      <c r="H51" s="372" t="s">
        <v>313</v>
      </c>
      <c r="I51" s="113">
        <f>ABS(G9)/(ABS(G9)+ABS(G8))*G5</f>
        <v>1470.7692307692305</v>
      </c>
      <c r="J51" s="899"/>
      <c r="M51" s="125"/>
      <c r="N51" s="124"/>
      <c r="O51" s="123"/>
      <c r="P51" s="119"/>
      <c r="T51" s="65" t="s">
        <v>333</v>
      </c>
      <c r="U51" s="65"/>
      <c r="V51" s="192">
        <f>+$G$17*(ABS($G$9)-ABS($G$10))</f>
        <v>1.3000000000000001E-2</v>
      </c>
      <c r="AA51" s="65" t="s">
        <v>339</v>
      </c>
      <c r="AB51" s="65">
        <f>+$G$17/2*(ABS(G9)^2-ABS($G$10)^2)</f>
        <v>5.3299999999999995E-5</v>
      </c>
    </row>
    <row r="52" spans="2:32">
      <c r="M52" s="122"/>
      <c r="N52" s="121"/>
      <c r="O52" s="120"/>
      <c r="P52" s="119"/>
      <c r="T52" s="65" t="s">
        <v>334</v>
      </c>
      <c r="U52" s="65"/>
      <c r="V52" s="192">
        <f>+V50+V51</f>
        <v>1.3222222222222224E-2</v>
      </c>
      <c r="AA52" s="65" t="s">
        <v>334</v>
      </c>
      <c r="AB52" s="196">
        <f>+AB50+AB51</f>
        <v>5.332777777777777E-5</v>
      </c>
    </row>
    <row r="53" spans="2:32">
      <c r="B53" s="69" t="s">
        <v>266</v>
      </c>
      <c r="C53" s="69">
        <f>'ver pressoflex 6p C2 DCpowe_2'!P3*1000</f>
        <v>-42000</v>
      </c>
      <c r="T53" s="65" t="s">
        <v>335</v>
      </c>
      <c r="U53" s="65"/>
      <c r="V53" s="192">
        <f>+G17*ABS(G9)</f>
        <v>1.3333333333333334E-2</v>
      </c>
      <c r="AA53" s="65" t="s">
        <v>340</v>
      </c>
      <c r="AB53" s="192">
        <f>1-AB52/(V52*ABS(G9))</f>
        <v>0.49585084033613458</v>
      </c>
    </row>
    <row r="54" spans="2:32">
      <c r="T54" s="65" t="s">
        <v>336</v>
      </c>
      <c r="U54" s="65"/>
      <c r="V54" s="192">
        <f>+V52/V53</f>
        <v>0.9916666666666667</v>
      </c>
    </row>
    <row r="55" spans="2:32">
      <c r="D55" s="575" t="s">
        <v>265</v>
      </c>
      <c r="E55" s="575"/>
      <c r="F55" s="575"/>
      <c r="G55" s="575"/>
      <c r="H55" s="575"/>
      <c r="I55" s="575"/>
      <c r="J55" s="575"/>
      <c r="K55" s="575"/>
      <c r="L55" s="575" t="s">
        <v>264</v>
      </c>
      <c r="M55" s="575" t="s">
        <v>264</v>
      </c>
      <c r="N55" s="575" t="s">
        <v>264</v>
      </c>
      <c r="O55" s="575" t="s">
        <v>264</v>
      </c>
      <c r="P55" s="575" t="s">
        <v>264</v>
      </c>
      <c r="Q55" s="575" t="s">
        <v>264</v>
      </c>
      <c r="R55" s="575" t="s">
        <v>264</v>
      </c>
    </row>
    <row r="56" spans="2:32">
      <c r="B56" s="572">
        <v>0</v>
      </c>
      <c r="C56" s="572">
        <v>1</v>
      </c>
      <c r="D56" s="572">
        <v>3</v>
      </c>
      <c r="E56" s="572">
        <v>4</v>
      </c>
      <c r="F56" s="572">
        <v>5</v>
      </c>
      <c r="G56" s="572">
        <v>6</v>
      </c>
      <c r="H56" s="572">
        <v>7</v>
      </c>
      <c r="I56" s="572">
        <v>8</v>
      </c>
      <c r="J56" s="572">
        <v>9</v>
      </c>
      <c r="K56" s="572">
        <f t="shared" ref="K56:AF56" si="2">1+J56</f>
        <v>10</v>
      </c>
      <c r="L56" s="572">
        <f>1+K56</f>
        <v>11</v>
      </c>
      <c r="M56" s="572">
        <f t="shared" si="2"/>
        <v>12</v>
      </c>
      <c r="N56" s="572">
        <f t="shared" si="2"/>
        <v>13</v>
      </c>
      <c r="O56" s="572">
        <f t="shared" si="2"/>
        <v>14</v>
      </c>
      <c r="P56" s="572">
        <f t="shared" si="2"/>
        <v>15</v>
      </c>
      <c r="Q56" s="572">
        <f t="shared" si="2"/>
        <v>16</v>
      </c>
      <c r="R56" s="572">
        <f t="shared" si="2"/>
        <v>17</v>
      </c>
      <c r="S56" s="572">
        <f t="shared" si="2"/>
        <v>18</v>
      </c>
      <c r="T56" s="572">
        <f t="shared" si="2"/>
        <v>19</v>
      </c>
      <c r="U56" s="572">
        <f t="shared" si="2"/>
        <v>20</v>
      </c>
      <c r="V56" s="572">
        <f t="shared" si="2"/>
        <v>21</v>
      </c>
      <c r="W56" s="572">
        <f t="shared" si="2"/>
        <v>22</v>
      </c>
      <c r="X56" s="572">
        <f t="shared" si="2"/>
        <v>23</v>
      </c>
      <c r="Y56" s="572">
        <f t="shared" si="2"/>
        <v>24</v>
      </c>
      <c r="Z56" s="572">
        <f t="shared" si="2"/>
        <v>25</v>
      </c>
      <c r="AA56" s="572">
        <f t="shared" si="2"/>
        <v>26</v>
      </c>
      <c r="AB56" s="572">
        <f t="shared" si="2"/>
        <v>27</v>
      </c>
      <c r="AC56" s="572">
        <f t="shared" si="2"/>
        <v>28</v>
      </c>
      <c r="AD56" s="572">
        <f t="shared" si="2"/>
        <v>29</v>
      </c>
      <c r="AE56" s="572">
        <f t="shared" si="2"/>
        <v>30</v>
      </c>
      <c r="AF56" s="572">
        <f t="shared" si="2"/>
        <v>31</v>
      </c>
    </row>
    <row r="57" spans="2:32">
      <c r="B57" s="118" t="s">
        <v>263</v>
      </c>
      <c r="C57" s="118" t="s">
        <v>262</v>
      </c>
      <c r="D57" s="572" t="s">
        <v>261</v>
      </c>
      <c r="E57" s="118" t="s">
        <v>260</v>
      </c>
      <c r="F57" s="118" t="s">
        <v>259</v>
      </c>
      <c r="G57" s="118" t="s">
        <v>258</v>
      </c>
      <c r="H57" s="118" t="s">
        <v>257</v>
      </c>
      <c r="I57" s="118" t="s">
        <v>256</v>
      </c>
      <c r="J57" s="118" t="s">
        <v>255</v>
      </c>
      <c r="K57" s="118" t="s">
        <v>254</v>
      </c>
      <c r="L57" s="572" t="s">
        <v>253</v>
      </c>
      <c r="M57" s="572" t="s">
        <v>252</v>
      </c>
      <c r="N57" s="572" t="s">
        <v>251</v>
      </c>
      <c r="O57" s="572" t="s">
        <v>250</v>
      </c>
      <c r="P57" s="572" t="s">
        <v>249</v>
      </c>
      <c r="Q57" s="572" t="s">
        <v>248</v>
      </c>
      <c r="R57" s="572" t="s">
        <v>247</v>
      </c>
      <c r="S57" s="117" t="s">
        <v>246</v>
      </c>
      <c r="T57" s="572" t="s">
        <v>245</v>
      </c>
      <c r="U57" s="572" t="s">
        <v>244</v>
      </c>
      <c r="V57" s="572" t="s">
        <v>243</v>
      </c>
      <c r="W57" s="572" t="s">
        <v>242</v>
      </c>
      <c r="X57" s="572" t="s">
        <v>241</v>
      </c>
      <c r="Y57" s="572" t="s">
        <v>240</v>
      </c>
      <c r="Z57" s="572" t="s">
        <v>239</v>
      </c>
      <c r="AA57" s="117" t="s">
        <v>238</v>
      </c>
      <c r="AB57" s="572" t="s">
        <v>331</v>
      </c>
      <c r="AC57" s="572" t="s">
        <v>326</v>
      </c>
      <c r="AD57" s="572" t="s">
        <v>327</v>
      </c>
      <c r="AE57" s="572" t="s">
        <v>328</v>
      </c>
      <c r="AF57" s="572" t="s">
        <v>299</v>
      </c>
    </row>
    <row r="58" spans="2:32">
      <c r="B58" s="116">
        <f t="shared" ref="B58:B121" si="3">ABS(+S58-$C$53)</f>
        <v>59810.539643071133</v>
      </c>
      <c r="C58" s="115">
        <v>0.01</v>
      </c>
      <c r="D58" s="68">
        <f>'ver pressoflex 6p C2 DCpowe_2'!$G$3/2/$C$557*C58</f>
        <v>0.1225</v>
      </c>
      <c r="E58" s="114">
        <f>$G$8*($M$8-D58)/($G$5-D58)</f>
        <v>4.1817519935645237E-4</v>
      </c>
      <c r="F58" s="114">
        <f>$G$8*($M$9-D58)/($G$5-D58)</f>
        <v>5.855477948137509E-4</v>
      </c>
      <c r="G58" s="114">
        <f>$G$8*($M$10-D58)/($G$5-D58)</f>
        <v>7.5292039027104944E-4</v>
      </c>
      <c r="H58" s="114">
        <f>$G$8*($M$11-D58)/($G$5-D58)</f>
        <v>4.3723527670351302E-3</v>
      </c>
      <c r="I58" s="114">
        <f>$G$8*($M$12-D58)/($G$5-D58)</f>
        <v>4.539725362492429E-3</v>
      </c>
      <c r="J58" s="114">
        <f>$G$8*($M$13-D58)/($G$5-D58)</f>
        <v>4.7070979579497277E-3</v>
      </c>
      <c r="K58" s="114">
        <f>$G$8*($G$3-D58)/($G$5-D58)</f>
        <v>5.1255294465929746E-3</v>
      </c>
      <c r="L58" s="113">
        <f>-'ver pressoflex 6p C2 DCpowe_2'!$G$2*'ver pressoflex 6p C2 DCpowe_2'!D58*'ver pressoflex 6p C2 DCpowe_2'!$G$17*'ver pressoflex 6p C2 DCpowe_2'!$G$13*'ver pressoflex 6p C2 DCpowe_2'!AE58</f>
        <v>-1.1729196129234684E-6</v>
      </c>
      <c r="M58" s="572">
        <f>IF(ABS(E58)&lt;'ver pressoflex 6p C2 DCpowe_2'!$G$7,'ver pressoflex 6p C2 DCpowe_2'!$G$16*E58*'ver pressoflex 6p C2 DCpowe_2'!$O$8,SIGN(E58)*'ver pressoflex 6p C2 DCpowe_2'!$G$15*'ver pressoflex 6p C2 DCpowe_2'!$O$8)</f>
        <v>7.0396442440477252</v>
      </c>
      <c r="N58" s="572">
        <f>IF(ABS(F58)&lt;'ver pressoflex 6p C2 DCpowe_2'!$G$7,'ver pressoflex 6p C2 DCpowe_2'!$G$16*F58*'ver pressoflex 6p C2 DCpowe_2'!$O$9,SIGN(F58)*'ver pressoflex 6p C2 DCpowe_2'!$G$15*'ver pressoflex 6p C2 DCpowe_2'!$O$9)</f>
        <v>0</v>
      </c>
      <c r="O58" s="572">
        <f>IF(ABS(G58)&lt;'ver pressoflex 6p C2 DCpowe_2'!$G$7,'ver pressoflex 6p C2 DCpowe_2'!$G$16*G58*'ver pressoflex 6p C2 DCpowe_2'!$O$10,SIGN(G58)*'ver pressoflex 6p C2 DCpowe_2'!$G$15*'ver pressoflex 6p C2 DCpowe_2'!$O$10)</f>
        <v>0</v>
      </c>
      <c r="P58" s="572">
        <f>IF(ABS(H58)&lt;'ver pressoflex 6p C2 DCpowe_2'!$G$7,'ver pressoflex 6p C2 DCpowe_2'!$G$16*H58*'ver pressoflex 6p C2 DCpowe_2'!$O$11,SIGN(H58)*'ver pressoflex 6p C2 DCpowe_2'!$G$15*'ver pressoflex 6p C2 DCpowe_2'!$O$11)</f>
        <v>0</v>
      </c>
      <c r="Q58" s="572">
        <f>IF(ABS(I58)&lt;'ver pressoflex 6p C2 DCpowe_2'!$G$7,'ver pressoflex 6p C2 DCpowe_2'!$G$16*I58*'ver pressoflex 6p C2 DCpowe_2'!$O$12,SIGN(I58)*'ver pressoflex 6p C2 DCpowe_2'!$G$15*'ver pressoflex 6p C2 DCpowe_2'!$O$12)</f>
        <v>0</v>
      </c>
      <c r="R58" s="572">
        <f>IF(ABS(J58)&lt;'ver pressoflex 6p C2 DCpowe_2'!$G$7,'ver pressoflex 6p C2 DCpowe_2'!$G$16*J58*'ver pressoflex 6p C2 DCpowe_2'!$O$13,SIGN(J58)*'ver pressoflex 6p C2 DCpowe_2'!$G$15*'ver pressoflex 6p C2 DCpowe_2'!$O$13)</f>
        <v>17803.500000000004</v>
      </c>
      <c r="S58" s="113">
        <f t="shared" ref="S58:S121" si="4">L58+M58+N58+O58+P58+Q58+R58</f>
        <v>17810.539643071133</v>
      </c>
      <c r="T58" s="575">
        <f>-L58*('ver pressoflex 6p C2 DCpowe_2'!$G$3/2-'ver pressoflex 6p C2 DCpowe_2'!AF58*'ver pressoflex 6p C2 DCpowe_2'!D58)</f>
        <v>1.436778626497046E-3</v>
      </c>
      <c r="U58" s="29">
        <f>M58*IF(($G$3/2-$M$8)&gt;0,('ver pressoflex 6p C2 DCpowe_2'!$G$3/2-'ver pressoflex 6p C2 DCpowe_2'!$M$8),'ver pressoflex 6p C2 DCpowe_2'!$G$3/2-('ver pressoflex 6p C2 DCpowe_2'!$G$3-'ver pressoflex 6p C2 DCpowe_2'!$M$8))*IF(($G$3/2-$M$8)&gt;0,-1,1)</f>
        <v>-7215.6353501489184</v>
      </c>
      <c r="V58" s="29">
        <f>N58*IF(($G$3/2-$M$9)&gt;0,('ver pressoflex 6p C2 DCpowe_2'!$G$3/2-'ver pressoflex 6p C2 DCpowe_2'!$M$9),'ver pressoflex 6p C2 DCpowe_2'!$G$3/2-('ver pressoflex 6p C2 DCpowe_2'!$G$3-'ver pressoflex 6p C2 DCpowe_2'!$M$9))*IF(($G$3/2-$M$9)&gt;0,-1,1)</f>
        <v>0</v>
      </c>
      <c r="W58" s="29">
        <f>O58*IF(($G$3/2-$M$10)&gt;0,('ver pressoflex 6p C2 DCpowe_2'!$G$3/2-'ver pressoflex 6p C2 DCpowe_2'!$M$10),'ver pressoflex 6p C2 DCpowe_2'!$G$3/2-('ver pressoflex 6p C2 DCpowe_2'!$G$3-'ver pressoflex 6p C2 DCpowe_2'!$M$10))*IF(($G$3/2-$M$10)&gt;0,-1,1)</f>
        <v>0</v>
      </c>
      <c r="X58" s="29">
        <f>P58*IF(($G$3/2-$M$11)&gt;0,('ver pressoflex 6p C2 DCpowe_2'!$G$3/2-'ver pressoflex 6p C2 DCpowe_2'!$M$11),'ver pressoflex 6p C2 DCpowe_2'!$G$3/2-('ver pressoflex 6p C2 DCpowe_2'!$G$3-'ver pressoflex 6p C2 DCpowe_2'!$M$11))*IF(($G$3/2-$M$11)&gt;0,-1,1)</f>
        <v>0</v>
      </c>
      <c r="Y58" s="29">
        <f>Q58*IF(($G$3/2-$M$12)&gt;0,('ver pressoflex 6p C2 DCpowe_2'!$G$3/2-'ver pressoflex 6p C2 DCpowe_2'!$M$12),'ver pressoflex 6p C2 DCpowe_2'!$G$3/2-('ver pressoflex 6p C2 DCpowe_2'!$G$3-'ver pressoflex 6p C2 DCpowe_2'!$M$12))*IF(($G$3/2-$M$12)&gt;0,-1,1)</f>
        <v>0</v>
      </c>
      <c r="Z58" s="29">
        <f>R58*IF(($G$3/2-$M$13)&gt;0,('ver pressoflex 6p C2 DCpowe_2'!$G$3/2-'ver pressoflex 6p C2 DCpowe_2'!$M$13),'ver pressoflex 6p C2 DCpowe_2'!$G$3/2-('ver pressoflex 6p C2 DCpowe_2'!$G$3-'ver pressoflex 6p C2 DCpowe_2'!$M$13))*IF(($G$3/2-$M$13)&gt;0,-1,1)</f>
        <v>18248587.500000004</v>
      </c>
      <c r="AA58" s="113">
        <f>T58+U58+V58+W58+X58+Y58+Z58</f>
        <v>18241371.866086632</v>
      </c>
      <c r="AB58" s="193">
        <f t="shared" ref="AB58:AB122" si="5">$G$8*D58/($G$5-D58)</f>
        <v>2.5628928679398839E-7</v>
      </c>
      <c r="AC58" s="191">
        <f>IF(AB58&lt;ABS($G$10),$G$17/ABS($G$10)*(ABS(AB58)^2-ABS(AB58)^3/(3*ABS($G$10))),$G$17*(AB58-ABS($G$10))+$G$17/ABS($G$10)*(ABS($G$10)^2-ABS($G$10)^3/(3*ABS($G$10))))</f>
        <v>5.4713451331706992E-10</v>
      </c>
      <c r="AD58" s="194">
        <f>IF(AB58&lt;ABS($G$10),2*$G$17/ABS($G$10)*(ABS(AB58)^3/3-ABS(AB58)^4/(8*ABS($G$10))),$G$17/2*(AB58^2-ABS($G$10)^2)+2*$G$17/ABS($G$10)*(ABS($G$10)^3/3-ABS($G$10)^4/(8*ABS($G$10))))</f>
        <v>9.3478149264290489E-17</v>
      </c>
      <c r="AE58" s="191">
        <f>AC58/(ABS($G$9)*$G$17)</f>
        <v>4.1035088498780239E-8</v>
      </c>
      <c r="AF58" s="191">
        <f>1-AD58/(AC58*AB58)</f>
        <v>0.33336894427878316</v>
      </c>
    </row>
    <row r="59" spans="2:32">
      <c r="B59" s="116">
        <f t="shared" si="3"/>
        <v>59810.531704609908</v>
      </c>
      <c r="C59" s="115">
        <f t="shared" ref="C59:C122" si="6">+C58+0.02</f>
        <v>0.03</v>
      </c>
      <c r="D59" s="68">
        <f>'ver pressoflex 6p C2 DCpowe_2'!$G$3/2/$C$557*C59</f>
        <v>0.36749999999999999</v>
      </c>
      <c r="E59" s="114">
        <f t="shared" ref="E59:E122" si="7">$G$8*($M$8-D59)/($G$5-D59)</f>
        <v>4.1770544215480825E-4</v>
      </c>
      <c r="F59" s="114">
        <f t="shared" ref="F59:F122" si="8">$G$8*($M$9-D59)/($G$5-D59)</f>
        <v>5.8509519769253215E-4</v>
      </c>
      <c r="G59" s="114">
        <f t="shared" ref="G59:G122" si="9">$G$8*($M$10-D59)/($G$5-D59)</f>
        <v>7.5248495323025611E-4</v>
      </c>
      <c r="H59" s="114">
        <f t="shared" ref="H59:H122" si="10">$G$8*($M$11-D59)/($G$5-D59)</f>
        <v>4.372288416733535E-3</v>
      </c>
      <c r="I59" s="114">
        <f t="shared" ref="I59:I122" si="11">$G$8*($M$12-D59)/($G$5-D59)</f>
        <v>4.539678172271259E-3</v>
      </c>
      <c r="J59" s="114">
        <f t="shared" ref="J59:J122" si="12">$G$8*($M$13-D59)/($G$5-D59)</f>
        <v>4.707067927808983E-3</v>
      </c>
      <c r="K59" s="114">
        <f t="shared" ref="K59:K122" si="13">$G$8*($G$3-D59)/($G$5-D59)</f>
        <v>5.1255423166532933E-3</v>
      </c>
      <c r="L59" s="113">
        <f>-'ver pressoflex 6p C2 DCpowe_2'!$G$2*'ver pressoflex 6p C2 DCpowe_2'!D59*'ver pressoflex 6p C2 DCpowe_2'!$G$17*'ver pressoflex 6p C2 DCpowe_2'!$G$13*'ver pressoflex 6p C2 DCpowe_2'!AE59</f>
        <v>-3.1648247772242481E-5</v>
      </c>
      <c r="M59" s="572">
        <f>IF(ABS(E59)&lt;'ver pressoflex 6p C2 DCpowe_2'!$G$7,'ver pressoflex 6p C2 DCpowe_2'!$G$16*E59*'ver pressoflex 6p C2 DCpowe_2'!$O$8,SIGN(E59)*'ver pressoflex 6p C2 DCpowe_2'!$G$15*'ver pressoflex 6p C2 DCpowe_2'!$O$8)</f>
        <v>7.0317362581467364</v>
      </c>
      <c r="N59" s="572">
        <f>IF(ABS(F59)&lt;'ver pressoflex 6p C2 DCpowe_2'!$G$7,'ver pressoflex 6p C2 DCpowe_2'!$G$16*F59*'ver pressoflex 6p C2 DCpowe_2'!$O$9,SIGN(F59)*'ver pressoflex 6p C2 DCpowe_2'!$G$15*'ver pressoflex 6p C2 DCpowe_2'!$O$9)</f>
        <v>0</v>
      </c>
      <c r="O59" s="572">
        <f>IF(ABS(G59)&lt;'ver pressoflex 6p C2 DCpowe_2'!$G$7,'ver pressoflex 6p C2 DCpowe_2'!$G$16*G59*'ver pressoflex 6p C2 DCpowe_2'!$O$10,SIGN(G59)*'ver pressoflex 6p C2 DCpowe_2'!$G$15*'ver pressoflex 6p C2 DCpowe_2'!$O$10)</f>
        <v>0</v>
      </c>
      <c r="P59" s="572">
        <f>IF(ABS(H59)&lt;'ver pressoflex 6p C2 DCpowe_2'!$G$7,'ver pressoflex 6p C2 DCpowe_2'!$G$16*H59*'ver pressoflex 6p C2 DCpowe_2'!$O$11,SIGN(H59)*'ver pressoflex 6p C2 DCpowe_2'!$G$15*'ver pressoflex 6p C2 DCpowe_2'!$O$11)</f>
        <v>0</v>
      </c>
      <c r="Q59" s="572">
        <f>IF(ABS(I59)&lt;'ver pressoflex 6p C2 DCpowe_2'!$G$7,'ver pressoflex 6p C2 DCpowe_2'!$G$16*I59*'ver pressoflex 6p C2 DCpowe_2'!$O$12,SIGN(I59)*'ver pressoflex 6p C2 DCpowe_2'!$G$15*'ver pressoflex 6p C2 DCpowe_2'!$O$12)</f>
        <v>0</v>
      </c>
      <c r="R59" s="572">
        <f>IF(ABS(J59)&lt;'ver pressoflex 6p C2 DCpowe_2'!$G$7,'ver pressoflex 6p C2 DCpowe_2'!$G$16*J59*'ver pressoflex 6p C2 DCpowe_2'!$O$13,SIGN(J59)*'ver pressoflex 6p C2 DCpowe_2'!$G$15*'ver pressoflex 6p C2 DCpowe_2'!$O$13)</f>
        <v>17803.500000000004</v>
      </c>
      <c r="S59" s="113">
        <f t="shared" si="4"/>
        <v>17810.531704609904</v>
      </c>
      <c r="T59" s="575">
        <f>-L59*('ver pressoflex 6p C2 DCpowe_2'!$G$3/2-'ver pressoflex 6p C2 DCpowe_2'!AF59*'ver pressoflex 6p C2 DCpowe_2'!D59)</f>
        <v>3.8765225366910426E-2</v>
      </c>
      <c r="U59" s="29">
        <f>M59*IF(($G$3/2-$M$8)&gt;0,('ver pressoflex 6p C2 DCpowe_2'!$G$3/2-'ver pressoflex 6p C2 DCpowe_2'!$M$8),'ver pressoflex 6p C2 DCpowe_2'!$G$3/2-('ver pressoflex 6p C2 DCpowe_2'!$G$3-'ver pressoflex 6p C2 DCpowe_2'!$M$8))*IF(($G$3/2-$M$8)&gt;0,-1,1)</f>
        <v>-7207.5296646004044</v>
      </c>
      <c r="V59" s="29">
        <f>N59*IF(($G$3/2-$M$9)&gt;0,('ver pressoflex 6p C2 DCpowe_2'!$G$3/2-'ver pressoflex 6p C2 DCpowe_2'!$M$9),'ver pressoflex 6p C2 DCpowe_2'!$G$3/2-('ver pressoflex 6p C2 DCpowe_2'!$G$3-'ver pressoflex 6p C2 DCpowe_2'!$M$9))*IF(($G$3/2-$M$9)&gt;0,-1,1)</f>
        <v>0</v>
      </c>
      <c r="W59" s="29">
        <f>O59*IF(($G$3/2-$M$10)&gt;0,('ver pressoflex 6p C2 DCpowe_2'!$G$3/2-'ver pressoflex 6p C2 DCpowe_2'!$M$10),'ver pressoflex 6p C2 DCpowe_2'!$G$3/2-('ver pressoflex 6p C2 DCpowe_2'!$G$3-'ver pressoflex 6p C2 DCpowe_2'!$M$10))*IF(($G$3/2-$M$10)&gt;0,-1,1)</f>
        <v>0</v>
      </c>
      <c r="X59" s="29">
        <f>P59*IF(($G$3/2-$M$11)&gt;0,('ver pressoflex 6p C2 DCpowe_2'!$G$3/2-'ver pressoflex 6p C2 DCpowe_2'!$M$11),'ver pressoflex 6p C2 DCpowe_2'!$G$3/2-('ver pressoflex 6p C2 DCpowe_2'!$G$3-'ver pressoflex 6p C2 DCpowe_2'!$M$11))*IF(($G$3/2-$M$11)&gt;0,-1,1)</f>
        <v>0</v>
      </c>
      <c r="Y59" s="29">
        <f>Q59*IF(($G$3/2-$M$12)&gt;0,('ver pressoflex 6p C2 DCpowe_2'!$G$3/2-'ver pressoflex 6p C2 DCpowe_2'!$M$12),'ver pressoflex 6p C2 DCpowe_2'!$G$3/2-('ver pressoflex 6p C2 DCpowe_2'!$G$3-'ver pressoflex 6p C2 DCpowe_2'!$M$12))*IF(($G$3/2-$M$12)&gt;0,-1,1)</f>
        <v>0</v>
      </c>
      <c r="Z59" s="29">
        <f>R59*IF(($G$3/2-$M$13)&gt;0,('ver pressoflex 6p C2 DCpowe_2'!$G$3/2-'ver pressoflex 6p C2 DCpowe_2'!$M$13),'ver pressoflex 6p C2 DCpowe_2'!$G$3/2-('ver pressoflex 6p C2 DCpowe_2'!$G$3-'ver pressoflex 6p C2 DCpowe_2'!$M$13))*IF(($G$3/2-$M$13)&gt;0,-1,1)</f>
        <v>18248587.500000004</v>
      </c>
      <c r="AA59" s="113">
        <f t="shared" ref="AA59:AA122" si="14">T59+U59+V59+W59+X59+Y59+Z59</f>
        <v>18241380.009100627</v>
      </c>
      <c r="AB59" s="193">
        <f t="shared" si="5"/>
        <v>7.6894668950141907E-7</v>
      </c>
      <c r="AC59" s="191">
        <f t="shared" ref="AC59:AC122" si="15">IF(AB59&lt;ABS($G$10),$G$17/ABS($G$10)*(ABS(AB59)^2-ABS(AB59)^3/(3*ABS($G$10))),$G$17*(AB59-ABS($G$10))+$G$17/ABS($G$10)*(ABS($G$10)^2-ABS($G$10)^3/(3*ABS($G$10))))</f>
        <v>4.9210103435945556E-9</v>
      </c>
      <c r="AD59" s="194">
        <f t="shared" ref="AD59:AD122" si="16">IF(AB59&lt;ABS($G$10),2*$G$17/ABS($G$10)*(ABS(AB59)^3/3-ABS(AB59)^4/(8*ABS($G$10))),$G$17/2*(AB59^2-ABS($G$10)^2)+2*$G$17/ABS($G$10)*(ABS($G$10)^3/3-ABS($G$10)^4/(8*ABS($G$10))))</f>
        <v>2.5222584329297955E-15</v>
      </c>
      <c r="AE59" s="191">
        <f t="shared" ref="AE59:AE122" si="17">AC59/(ABS($G$9)*$G$17)</f>
        <v>3.6907577576959163E-7</v>
      </c>
      <c r="AF59" s="191">
        <f t="shared" ref="AF59:AF122" si="18">1-AD59/(AC59*AB59)</f>
        <v>0.33344026853042941</v>
      </c>
    </row>
    <row r="60" spans="2:32">
      <c r="B60" s="116">
        <f t="shared" si="3"/>
        <v>59810.523680226222</v>
      </c>
      <c r="C60" s="115">
        <f t="shared" si="6"/>
        <v>0.05</v>
      </c>
      <c r="D60" s="68">
        <f>'ver pressoflex 6p C2 DCpowe_2'!$G$3/2/$C$557*C60</f>
        <v>0.61250000000000004</v>
      </c>
      <c r="E60" s="114">
        <f t="shared" si="7"/>
        <v>4.1723558861842208E-4</v>
      </c>
      <c r="F60" s="114">
        <f t="shared" si="8"/>
        <v>5.8464250775564874E-4</v>
      </c>
      <c r="G60" s="114">
        <f t="shared" si="9"/>
        <v>7.520494268928754E-4</v>
      </c>
      <c r="H60" s="114">
        <f t="shared" si="10"/>
        <v>4.3722240532354005E-3</v>
      </c>
      <c r="I60" s="114">
        <f t="shared" si="11"/>
        <v>4.5396309723726271E-3</v>
      </c>
      <c r="J60" s="114">
        <f t="shared" si="12"/>
        <v>4.7070378915098536E-3</v>
      </c>
      <c r="K60" s="114">
        <f t="shared" si="13"/>
        <v>5.12555518935292E-3</v>
      </c>
      <c r="L60" s="113">
        <f>-'ver pressoflex 6p C2 DCpowe_2'!$G$2*'ver pressoflex 6p C2 DCpowe_2'!D60*'ver pressoflex 6p C2 DCpowe_2'!$G$17*'ver pressoflex 6p C2 DCpowe_2'!$G$13*'ver pressoflex 6p C2 DCpowe_2'!AE60</f>
        <v>-1.4642431173131245E-4</v>
      </c>
      <c r="M60" s="572">
        <f>IF(ABS(E60)&lt;'ver pressoflex 6p C2 DCpowe_2'!$G$7,'ver pressoflex 6p C2 DCpowe_2'!$G$16*E60*'ver pressoflex 6p C2 DCpowe_2'!$O$8,SIGN(E60)*'ver pressoflex 6p C2 DCpowe_2'!$G$15*'ver pressoflex 6p C2 DCpowe_2'!$O$8)</f>
        <v>7.0238266505275941</v>
      </c>
      <c r="N60" s="572">
        <f>IF(ABS(F60)&lt;'ver pressoflex 6p C2 DCpowe_2'!$G$7,'ver pressoflex 6p C2 DCpowe_2'!$G$16*F60*'ver pressoflex 6p C2 DCpowe_2'!$O$9,SIGN(F60)*'ver pressoflex 6p C2 DCpowe_2'!$G$15*'ver pressoflex 6p C2 DCpowe_2'!$O$9)</f>
        <v>0</v>
      </c>
      <c r="O60" s="572">
        <f>IF(ABS(G60)&lt;'ver pressoflex 6p C2 DCpowe_2'!$G$7,'ver pressoflex 6p C2 DCpowe_2'!$G$16*G60*'ver pressoflex 6p C2 DCpowe_2'!$O$10,SIGN(G60)*'ver pressoflex 6p C2 DCpowe_2'!$G$15*'ver pressoflex 6p C2 DCpowe_2'!$O$10)</f>
        <v>0</v>
      </c>
      <c r="P60" s="572">
        <f>IF(ABS(H60)&lt;'ver pressoflex 6p C2 DCpowe_2'!$G$7,'ver pressoflex 6p C2 DCpowe_2'!$G$16*H60*'ver pressoflex 6p C2 DCpowe_2'!$O$11,SIGN(H60)*'ver pressoflex 6p C2 DCpowe_2'!$G$15*'ver pressoflex 6p C2 DCpowe_2'!$O$11)</f>
        <v>0</v>
      </c>
      <c r="Q60" s="572">
        <f>IF(ABS(I60)&lt;'ver pressoflex 6p C2 DCpowe_2'!$G$7,'ver pressoflex 6p C2 DCpowe_2'!$G$16*I60*'ver pressoflex 6p C2 DCpowe_2'!$O$12,SIGN(I60)*'ver pressoflex 6p C2 DCpowe_2'!$G$15*'ver pressoflex 6p C2 DCpowe_2'!$O$12)</f>
        <v>0</v>
      </c>
      <c r="R60" s="572">
        <f>IF(ABS(J60)&lt;'ver pressoflex 6p C2 DCpowe_2'!$G$7,'ver pressoflex 6p C2 DCpowe_2'!$G$16*J60*'ver pressoflex 6p C2 DCpowe_2'!$O$13,SIGN(J60)*'ver pressoflex 6p C2 DCpowe_2'!$G$15*'ver pressoflex 6p C2 DCpowe_2'!$O$13)</f>
        <v>17803.500000000004</v>
      </c>
      <c r="S60" s="113">
        <f t="shared" si="4"/>
        <v>17810.523680226219</v>
      </c>
      <c r="T60" s="575">
        <f>-L60*('ver pressoflex 6p C2 DCpowe_2'!$G$3/2-'ver pressoflex 6p C2 DCpowe_2'!AF60*'ver pressoflex 6p C2 DCpowe_2'!D60)</f>
        <v>0.17933987090776377</v>
      </c>
      <c r="U60" s="29">
        <f>M60*IF(($G$3/2-$M$8)&gt;0,('ver pressoflex 6p C2 DCpowe_2'!$G$3/2-'ver pressoflex 6p C2 DCpowe_2'!$M$8),'ver pressoflex 6p C2 DCpowe_2'!$G$3/2-('ver pressoflex 6p C2 DCpowe_2'!$G$3-'ver pressoflex 6p C2 DCpowe_2'!$M$8))*IF(($G$3/2-$M$8)&gt;0,-1,1)</f>
        <v>-7199.422316790784</v>
      </c>
      <c r="V60" s="29">
        <f>N60*IF(($G$3/2-$M$9)&gt;0,('ver pressoflex 6p C2 DCpowe_2'!$G$3/2-'ver pressoflex 6p C2 DCpowe_2'!$M$9),'ver pressoflex 6p C2 DCpowe_2'!$G$3/2-('ver pressoflex 6p C2 DCpowe_2'!$G$3-'ver pressoflex 6p C2 DCpowe_2'!$M$9))*IF(($G$3/2-$M$9)&gt;0,-1,1)</f>
        <v>0</v>
      </c>
      <c r="W60" s="29">
        <f>O60*IF(($G$3/2-$M$10)&gt;0,('ver pressoflex 6p C2 DCpowe_2'!$G$3/2-'ver pressoflex 6p C2 DCpowe_2'!$M$10),'ver pressoflex 6p C2 DCpowe_2'!$G$3/2-('ver pressoflex 6p C2 DCpowe_2'!$G$3-'ver pressoflex 6p C2 DCpowe_2'!$M$10))*IF(($G$3/2-$M$10)&gt;0,-1,1)</f>
        <v>0</v>
      </c>
      <c r="X60" s="29">
        <f>P60*IF(($G$3/2-$M$11)&gt;0,('ver pressoflex 6p C2 DCpowe_2'!$G$3/2-'ver pressoflex 6p C2 DCpowe_2'!$M$11),'ver pressoflex 6p C2 DCpowe_2'!$G$3/2-('ver pressoflex 6p C2 DCpowe_2'!$G$3-'ver pressoflex 6p C2 DCpowe_2'!$M$11))*IF(($G$3/2-$M$11)&gt;0,-1,1)</f>
        <v>0</v>
      </c>
      <c r="Y60" s="29">
        <f>Q60*IF(($G$3/2-$M$12)&gt;0,('ver pressoflex 6p C2 DCpowe_2'!$G$3/2-'ver pressoflex 6p C2 DCpowe_2'!$M$12),'ver pressoflex 6p C2 DCpowe_2'!$G$3/2-('ver pressoflex 6p C2 DCpowe_2'!$G$3-'ver pressoflex 6p C2 DCpowe_2'!$M$12))*IF(($G$3/2-$M$12)&gt;0,-1,1)</f>
        <v>0</v>
      </c>
      <c r="Z60" s="29">
        <f>R60*IF(($G$3/2-$M$13)&gt;0,('ver pressoflex 6p C2 DCpowe_2'!$G$3/2-'ver pressoflex 6p C2 DCpowe_2'!$M$13),'ver pressoflex 6p C2 DCpowe_2'!$G$3/2-('ver pressoflex 6p C2 DCpowe_2'!$G$3-'ver pressoflex 6p C2 DCpowe_2'!$M$13))*IF(($G$3/2-$M$13)&gt;0,-1,1)</f>
        <v>18248587.500000004</v>
      </c>
      <c r="AA60" s="113">
        <f t="shared" si="14"/>
        <v>18241388.257023085</v>
      </c>
      <c r="AB60" s="193">
        <f t="shared" si="5"/>
        <v>1.2817092246443913E-6</v>
      </c>
      <c r="AC60" s="191">
        <f t="shared" si="15"/>
        <v>1.3660577187760928E-8</v>
      </c>
      <c r="AD60" s="194">
        <f t="shared" si="16"/>
        <v>1.166946834363352E-14</v>
      </c>
      <c r="AE60" s="191">
        <f t="shared" si="17"/>
        <v>1.0245432890820696E-6</v>
      </c>
      <c r="AF60" s="191">
        <f t="shared" si="18"/>
        <v>0.33351172959030317</v>
      </c>
    </row>
    <row r="61" spans="2:32">
      <c r="B61" s="116">
        <f t="shared" si="3"/>
        <v>59810.515513894221</v>
      </c>
      <c r="C61" s="115">
        <f t="shared" si="6"/>
        <v>7.0000000000000007E-2</v>
      </c>
      <c r="D61" s="68">
        <f>'ver pressoflex 6p C2 DCpowe_2'!$G$3/2/$C$557*C61</f>
        <v>0.85750000000000004</v>
      </c>
      <c r="E61" s="114">
        <f t="shared" si="7"/>
        <v>4.1676563871765715E-4</v>
      </c>
      <c r="F61" s="114">
        <f t="shared" si="8"/>
        <v>5.8418972497454626E-4</v>
      </c>
      <c r="G61" s="114">
        <f t="shared" si="9"/>
        <v>7.5161381123143558E-4</v>
      </c>
      <c r="H61" s="114">
        <f t="shared" si="10"/>
        <v>4.3721596765366648E-3</v>
      </c>
      <c r="I61" s="114">
        <f t="shared" si="11"/>
        <v>4.5395837627935547E-3</v>
      </c>
      <c r="J61" s="114">
        <f t="shared" si="12"/>
        <v>4.7070078490504437E-3</v>
      </c>
      <c r="K61" s="114">
        <f t="shared" si="13"/>
        <v>5.1255680646926666E-3</v>
      </c>
      <c r="L61" s="113">
        <f>-'ver pressoflex 6p C2 DCpowe_2'!$G$2*'ver pressoflex 6p C2 DCpowe_2'!D61*'ver pressoflex 6p C2 DCpowe_2'!$G$17*'ver pressoflex 6p C2 DCpowe_2'!$G$13*'ver pressoflex 6p C2 DCpowe_2'!AE61</f>
        <v>-4.0152647396518695E-4</v>
      </c>
      <c r="M61" s="572">
        <f>IF(ABS(E61)&lt;'ver pressoflex 6p C2 DCpowe_2'!$G$7,'ver pressoflex 6p C2 DCpowe_2'!$G$16*E61*'ver pressoflex 6p C2 DCpowe_2'!$O$8,SIGN(E61)*'ver pressoflex 6p C2 DCpowe_2'!$G$15*'ver pressoflex 6p C2 DCpowe_2'!$O$8)</f>
        <v>7.0159154206913872</v>
      </c>
      <c r="N61" s="572">
        <f>IF(ABS(F61)&lt;'ver pressoflex 6p C2 DCpowe_2'!$G$7,'ver pressoflex 6p C2 DCpowe_2'!$G$16*F61*'ver pressoflex 6p C2 DCpowe_2'!$O$9,SIGN(F61)*'ver pressoflex 6p C2 DCpowe_2'!$G$15*'ver pressoflex 6p C2 DCpowe_2'!$O$9)</f>
        <v>0</v>
      </c>
      <c r="O61" s="572">
        <f>IF(ABS(G61)&lt;'ver pressoflex 6p C2 DCpowe_2'!$G$7,'ver pressoflex 6p C2 DCpowe_2'!$G$16*G61*'ver pressoflex 6p C2 DCpowe_2'!$O$10,SIGN(G61)*'ver pressoflex 6p C2 DCpowe_2'!$G$15*'ver pressoflex 6p C2 DCpowe_2'!$O$10)</f>
        <v>0</v>
      </c>
      <c r="P61" s="572">
        <f>IF(ABS(H61)&lt;'ver pressoflex 6p C2 DCpowe_2'!$G$7,'ver pressoflex 6p C2 DCpowe_2'!$G$16*H61*'ver pressoflex 6p C2 DCpowe_2'!$O$11,SIGN(H61)*'ver pressoflex 6p C2 DCpowe_2'!$G$15*'ver pressoflex 6p C2 DCpowe_2'!$O$11)</f>
        <v>0</v>
      </c>
      <c r="Q61" s="572">
        <f>IF(ABS(I61)&lt;'ver pressoflex 6p C2 DCpowe_2'!$G$7,'ver pressoflex 6p C2 DCpowe_2'!$G$16*I61*'ver pressoflex 6p C2 DCpowe_2'!$O$12,SIGN(I61)*'ver pressoflex 6p C2 DCpowe_2'!$G$15*'ver pressoflex 6p C2 DCpowe_2'!$O$12)</f>
        <v>0</v>
      </c>
      <c r="R61" s="572">
        <f>IF(ABS(J61)&lt;'ver pressoflex 6p C2 DCpowe_2'!$G$7,'ver pressoflex 6p C2 DCpowe_2'!$G$16*J61*'ver pressoflex 6p C2 DCpowe_2'!$O$13,SIGN(J61)*'ver pressoflex 6p C2 DCpowe_2'!$G$15*'ver pressoflex 6p C2 DCpowe_2'!$O$13)</f>
        <v>17803.500000000004</v>
      </c>
      <c r="S61" s="113">
        <f t="shared" si="4"/>
        <v>17810.515513894221</v>
      </c>
      <c r="T61" s="575">
        <f>-L61*('ver pressoflex 6p C2 DCpowe_2'!$G$3/2-'ver pressoflex 6p C2 DCpowe_2'!AF61*'ver pressoflex 6p C2 DCpowe_2'!D61)</f>
        <v>0.49175507488152825</v>
      </c>
      <c r="U61" s="29">
        <f>M61*IF(($G$3/2-$M$8)&gt;0,('ver pressoflex 6p C2 DCpowe_2'!$G$3/2-'ver pressoflex 6p C2 DCpowe_2'!$M$8),'ver pressoflex 6p C2 DCpowe_2'!$G$3/2-('ver pressoflex 6p C2 DCpowe_2'!$G$3-'ver pressoflex 6p C2 DCpowe_2'!$M$8))*IF(($G$3/2-$M$8)&gt;0,-1,1)</f>
        <v>-7191.3133062086717</v>
      </c>
      <c r="V61" s="29">
        <f>N61*IF(($G$3/2-$M$9)&gt;0,('ver pressoflex 6p C2 DCpowe_2'!$G$3/2-'ver pressoflex 6p C2 DCpowe_2'!$M$9),'ver pressoflex 6p C2 DCpowe_2'!$G$3/2-('ver pressoflex 6p C2 DCpowe_2'!$G$3-'ver pressoflex 6p C2 DCpowe_2'!$M$9))*IF(($G$3/2-$M$9)&gt;0,-1,1)</f>
        <v>0</v>
      </c>
      <c r="W61" s="29">
        <f>O61*IF(($G$3/2-$M$10)&gt;0,('ver pressoflex 6p C2 DCpowe_2'!$G$3/2-'ver pressoflex 6p C2 DCpowe_2'!$M$10),'ver pressoflex 6p C2 DCpowe_2'!$G$3/2-('ver pressoflex 6p C2 DCpowe_2'!$G$3-'ver pressoflex 6p C2 DCpowe_2'!$M$10))*IF(($G$3/2-$M$10)&gt;0,-1,1)</f>
        <v>0</v>
      </c>
      <c r="X61" s="29">
        <f>P61*IF(($G$3/2-$M$11)&gt;0,('ver pressoflex 6p C2 DCpowe_2'!$G$3/2-'ver pressoflex 6p C2 DCpowe_2'!$M$11),'ver pressoflex 6p C2 DCpowe_2'!$G$3/2-('ver pressoflex 6p C2 DCpowe_2'!$G$3-'ver pressoflex 6p C2 DCpowe_2'!$M$11))*IF(($G$3/2-$M$11)&gt;0,-1,1)</f>
        <v>0</v>
      </c>
      <c r="Y61" s="29">
        <f>Q61*IF(($G$3/2-$M$12)&gt;0,('ver pressoflex 6p C2 DCpowe_2'!$G$3/2-'ver pressoflex 6p C2 DCpowe_2'!$M$12),'ver pressoflex 6p C2 DCpowe_2'!$G$3/2-('ver pressoflex 6p C2 DCpowe_2'!$G$3-'ver pressoflex 6p C2 DCpowe_2'!$M$12))*IF(($G$3/2-$M$12)&gt;0,-1,1)</f>
        <v>0</v>
      </c>
      <c r="Z61" s="29">
        <f>R61*IF(($G$3/2-$M$13)&gt;0,('ver pressoflex 6p C2 DCpowe_2'!$G$3/2-'ver pressoflex 6p C2 DCpowe_2'!$M$13),'ver pressoflex 6p C2 DCpowe_2'!$G$3/2-('ver pressoflex 6p C2 DCpowe_2'!$G$3-'ver pressoflex 6p C2 DCpowe_2'!$M$13))*IF(($G$3/2-$M$13)&gt;0,-1,1)</f>
        <v>18248587.500000004</v>
      </c>
      <c r="AA61" s="113">
        <f t="shared" si="14"/>
        <v>18241396.678448871</v>
      </c>
      <c r="AB61" s="193">
        <f t="shared" si="5"/>
        <v>1.7945769245660318E-6</v>
      </c>
      <c r="AC61" s="191">
        <f t="shared" si="15"/>
        <v>2.6757282729875016E-8</v>
      </c>
      <c r="AD61" s="194">
        <f t="shared" si="16"/>
        <v>3.1999997196727429E-14</v>
      </c>
      <c r="AE61" s="191">
        <f t="shared" si="17"/>
        <v>2.0067962047406259E-6</v>
      </c>
      <c r="AF61" s="191">
        <f t="shared" si="18"/>
        <v>0.33358332785240397</v>
      </c>
    </row>
    <row r="62" spans="2:32">
      <c r="B62" s="116">
        <f t="shared" si="3"/>
        <v>59810.507149734956</v>
      </c>
      <c r="C62" s="115">
        <f t="shared" si="6"/>
        <v>9.0000000000000011E-2</v>
      </c>
      <c r="D62" s="68">
        <f>'ver pressoflex 6p C2 DCpowe_2'!$G$3/2/$C$557*C62</f>
        <v>1.1025</v>
      </c>
      <c r="E62" s="114">
        <f t="shared" si="7"/>
        <v>4.1629559242286457E-4</v>
      </c>
      <c r="F62" s="114">
        <f t="shared" si="8"/>
        <v>5.8373684932065933E-4</v>
      </c>
      <c r="G62" s="114">
        <f t="shared" si="9"/>
        <v>7.511781062184543E-4</v>
      </c>
      <c r="H62" s="114">
        <f t="shared" si="10"/>
        <v>4.3720952866332695E-3</v>
      </c>
      <c r="I62" s="114">
        <f t="shared" si="11"/>
        <v>4.5395365435310642E-3</v>
      </c>
      <c r="J62" s="114">
        <f t="shared" si="12"/>
        <v>4.7069778004288588E-3</v>
      </c>
      <c r="K62" s="114">
        <f t="shared" si="13"/>
        <v>5.1255809426733459E-3</v>
      </c>
      <c r="L62" s="113">
        <f>-'ver pressoflex 6p C2 DCpowe_2'!$G$2*'ver pressoflex 6p C2 DCpowe_2'!D62*'ver pressoflex 6p C2 DCpowe_2'!$G$17*'ver pressoflex 6p C2 DCpowe_2'!$G$13*'ver pressoflex 6p C2 DCpowe_2'!AE62</f>
        <v>-8.5283318974252269E-4</v>
      </c>
      <c r="M62" s="572">
        <f>IF(ABS(E62)&lt;'ver pressoflex 6p C2 DCpowe_2'!$G$7,'ver pressoflex 6p C2 DCpowe_2'!$G$16*E62*'ver pressoflex 6p C2 DCpowe_2'!$O$8,SIGN(E62)*'ver pressoflex 6p C2 DCpowe_2'!$G$15*'ver pressoflex 6p C2 DCpowe_2'!$O$8)</f>
        <v>7.008002568139001</v>
      </c>
      <c r="N62" s="572">
        <f>IF(ABS(F62)&lt;'ver pressoflex 6p C2 DCpowe_2'!$G$7,'ver pressoflex 6p C2 DCpowe_2'!$G$16*F62*'ver pressoflex 6p C2 DCpowe_2'!$O$9,SIGN(F62)*'ver pressoflex 6p C2 DCpowe_2'!$G$15*'ver pressoflex 6p C2 DCpowe_2'!$O$9)</f>
        <v>0</v>
      </c>
      <c r="O62" s="572">
        <f>IF(ABS(G62)&lt;'ver pressoflex 6p C2 DCpowe_2'!$G$7,'ver pressoflex 6p C2 DCpowe_2'!$G$16*G62*'ver pressoflex 6p C2 DCpowe_2'!$O$10,SIGN(G62)*'ver pressoflex 6p C2 DCpowe_2'!$G$15*'ver pressoflex 6p C2 DCpowe_2'!$O$10)</f>
        <v>0</v>
      </c>
      <c r="P62" s="572">
        <f>IF(ABS(H62)&lt;'ver pressoflex 6p C2 DCpowe_2'!$G$7,'ver pressoflex 6p C2 DCpowe_2'!$G$16*H62*'ver pressoflex 6p C2 DCpowe_2'!$O$11,SIGN(H62)*'ver pressoflex 6p C2 DCpowe_2'!$G$15*'ver pressoflex 6p C2 DCpowe_2'!$O$11)</f>
        <v>0</v>
      </c>
      <c r="Q62" s="572">
        <f>IF(ABS(I62)&lt;'ver pressoflex 6p C2 DCpowe_2'!$G$7,'ver pressoflex 6p C2 DCpowe_2'!$G$16*I62*'ver pressoflex 6p C2 DCpowe_2'!$O$12,SIGN(I62)*'ver pressoflex 6p C2 DCpowe_2'!$G$15*'ver pressoflex 6p C2 DCpowe_2'!$O$12)</f>
        <v>0</v>
      </c>
      <c r="R62" s="572">
        <f>IF(ABS(J62)&lt;'ver pressoflex 6p C2 DCpowe_2'!$G$7,'ver pressoflex 6p C2 DCpowe_2'!$G$16*J62*'ver pressoflex 6p C2 DCpowe_2'!$O$13,SIGN(J62)*'ver pressoflex 6p C2 DCpowe_2'!$G$15*'ver pressoflex 6p C2 DCpowe_2'!$O$13)</f>
        <v>17803.500000000004</v>
      </c>
      <c r="S62" s="113">
        <f t="shared" si="4"/>
        <v>17810.507149734953</v>
      </c>
      <c r="T62" s="575">
        <f>-L62*('ver pressoflex 6p C2 DCpowe_2'!$G$3/2-'ver pressoflex 6p C2 DCpowe_2'!AF62*'ver pressoflex 6p C2 DCpowe_2'!D62)</f>
        <v>1.0444069387308244</v>
      </c>
      <c r="U62" s="29">
        <f>M62*IF(($G$3/2-$M$8)&gt;0,('ver pressoflex 6p C2 DCpowe_2'!$G$3/2-'ver pressoflex 6p C2 DCpowe_2'!$M$8),'ver pressoflex 6p C2 DCpowe_2'!$G$3/2-('ver pressoflex 6p C2 DCpowe_2'!$G$3-'ver pressoflex 6p C2 DCpowe_2'!$M$8))*IF(($G$3/2-$M$8)&gt;0,-1,1)</f>
        <v>-7183.2026323424761</v>
      </c>
      <c r="V62" s="29">
        <f>N62*IF(($G$3/2-$M$9)&gt;0,('ver pressoflex 6p C2 DCpowe_2'!$G$3/2-'ver pressoflex 6p C2 DCpowe_2'!$M$9),'ver pressoflex 6p C2 DCpowe_2'!$G$3/2-('ver pressoflex 6p C2 DCpowe_2'!$G$3-'ver pressoflex 6p C2 DCpowe_2'!$M$9))*IF(($G$3/2-$M$9)&gt;0,-1,1)</f>
        <v>0</v>
      </c>
      <c r="W62" s="29">
        <f>O62*IF(($G$3/2-$M$10)&gt;0,('ver pressoflex 6p C2 DCpowe_2'!$G$3/2-'ver pressoflex 6p C2 DCpowe_2'!$M$10),'ver pressoflex 6p C2 DCpowe_2'!$G$3/2-('ver pressoflex 6p C2 DCpowe_2'!$G$3-'ver pressoflex 6p C2 DCpowe_2'!$M$10))*IF(($G$3/2-$M$10)&gt;0,-1,1)</f>
        <v>0</v>
      </c>
      <c r="X62" s="29">
        <f>P62*IF(($G$3/2-$M$11)&gt;0,('ver pressoflex 6p C2 DCpowe_2'!$G$3/2-'ver pressoflex 6p C2 DCpowe_2'!$M$11),'ver pressoflex 6p C2 DCpowe_2'!$G$3/2-('ver pressoflex 6p C2 DCpowe_2'!$G$3-'ver pressoflex 6p C2 DCpowe_2'!$M$11))*IF(($G$3/2-$M$11)&gt;0,-1,1)</f>
        <v>0</v>
      </c>
      <c r="Y62" s="29">
        <f>Q62*IF(($G$3/2-$M$12)&gt;0,('ver pressoflex 6p C2 DCpowe_2'!$G$3/2-'ver pressoflex 6p C2 DCpowe_2'!$M$12),'ver pressoflex 6p C2 DCpowe_2'!$G$3/2-('ver pressoflex 6p C2 DCpowe_2'!$G$3-'ver pressoflex 6p C2 DCpowe_2'!$M$12))*IF(($G$3/2-$M$12)&gt;0,-1,1)</f>
        <v>0</v>
      </c>
      <c r="Z62" s="29">
        <f>R62*IF(($G$3/2-$M$13)&gt;0,('ver pressoflex 6p C2 DCpowe_2'!$G$3/2-'ver pressoflex 6p C2 DCpowe_2'!$M$13),'ver pressoflex 6p C2 DCpowe_2'!$G$3/2-('ver pressoflex 6p C2 DCpowe_2'!$G$3-'ver pressoflex 6p C2 DCpowe_2'!$M$13))*IF(($G$3/2-$M$13)&gt;0,-1,1)</f>
        <v>18248587.500000004</v>
      </c>
      <c r="AA62" s="113">
        <f t="shared" si="14"/>
        <v>18241405.341774601</v>
      </c>
      <c r="AB62" s="193">
        <f t="shared" si="5"/>
        <v>2.3075498216227358E-6</v>
      </c>
      <c r="AC62" s="191">
        <f t="shared" si="15"/>
        <v>4.420256247450717E-8</v>
      </c>
      <c r="AD62" s="194">
        <f t="shared" si="16"/>
        <v>6.7966927060712443E-14</v>
      </c>
      <c r="AE62" s="191">
        <f t="shared" si="17"/>
        <v>3.3151921855880378E-6</v>
      </c>
      <c r="AF62" s="191">
        <f t="shared" si="18"/>
        <v>0.33365506371224507</v>
      </c>
    </row>
    <row r="63" spans="2:32">
      <c r="B63" s="116">
        <f t="shared" si="3"/>
        <v>59810.498532016631</v>
      </c>
      <c r="C63" s="115">
        <f t="shared" si="6"/>
        <v>0.11000000000000001</v>
      </c>
      <c r="D63" s="68">
        <f>'ver pressoflex 6p C2 DCpowe_2'!$G$3/2/$C$557*C63</f>
        <v>1.3475000000000001</v>
      </c>
      <c r="E63" s="114">
        <f t="shared" si="7"/>
        <v>4.1582544970438352E-4</v>
      </c>
      <c r="F63" s="114">
        <f t="shared" si="8"/>
        <v>5.8328388076541056E-4</v>
      </c>
      <c r="G63" s="114">
        <f t="shared" si="9"/>
        <v>7.5074231182643771E-4</v>
      </c>
      <c r="H63" s="114">
        <f t="shared" si="10"/>
        <v>4.3720308835211484E-3</v>
      </c>
      <c r="I63" s="114">
        <f t="shared" si="11"/>
        <v>4.5394893145821761E-3</v>
      </c>
      <c r="J63" s="114">
        <f t="shared" si="12"/>
        <v>4.7069477456432021E-3</v>
      </c>
      <c r="K63" s="114">
        <f t="shared" si="13"/>
        <v>5.1255938232957704E-3</v>
      </c>
      <c r="L63" s="113">
        <f>-'ver pressoflex 6p C2 DCpowe_2'!$G$2*'ver pressoflex 6p C2 DCpowe_2'!D63*'ver pressoflex 6p C2 DCpowe_2'!$G$17*'ver pressoflex 6p C2 DCpowe_2'!$G$13*'ver pressoflex 6p C2 DCpowe_2'!AE63</f>
        <v>-1.5560757457198534E-3</v>
      </c>
      <c r="M63" s="572">
        <f>IF(ABS(E63)&lt;'ver pressoflex 6p C2 DCpowe_2'!$G$7,'ver pressoflex 6p C2 DCpowe_2'!$G$16*E63*'ver pressoflex 6p C2 DCpowe_2'!$O$8,SIGN(E63)*'ver pressoflex 6p C2 DCpowe_2'!$G$15*'ver pressoflex 6p C2 DCpowe_2'!$O$8)</f>
        <v>7.0000880923711177</v>
      </c>
      <c r="N63" s="572">
        <f>IF(ABS(F63)&lt;'ver pressoflex 6p C2 DCpowe_2'!$G$7,'ver pressoflex 6p C2 DCpowe_2'!$G$16*F63*'ver pressoflex 6p C2 DCpowe_2'!$O$9,SIGN(F63)*'ver pressoflex 6p C2 DCpowe_2'!$G$15*'ver pressoflex 6p C2 DCpowe_2'!$O$9)</f>
        <v>0</v>
      </c>
      <c r="O63" s="572">
        <f>IF(ABS(G63)&lt;'ver pressoflex 6p C2 DCpowe_2'!$G$7,'ver pressoflex 6p C2 DCpowe_2'!$G$16*G63*'ver pressoflex 6p C2 DCpowe_2'!$O$10,SIGN(G63)*'ver pressoflex 6p C2 DCpowe_2'!$G$15*'ver pressoflex 6p C2 DCpowe_2'!$O$10)</f>
        <v>0</v>
      </c>
      <c r="P63" s="572">
        <f>IF(ABS(H63)&lt;'ver pressoflex 6p C2 DCpowe_2'!$G$7,'ver pressoflex 6p C2 DCpowe_2'!$G$16*H63*'ver pressoflex 6p C2 DCpowe_2'!$O$11,SIGN(H63)*'ver pressoflex 6p C2 DCpowe_2'!$G$15*'ver pressoflex 6p C2 DCpowe_2'!$O$11)</f>
        <v>0</v>
      </c>
      <c r="Q63" s="572">
        <f>IF(ABS(I63)&lt;'ver pressoflex 6p C2 DCpowe_2'!$G$7,'ver pressoflex 6p C2 DCpowe_2'!$G$16*I63*'ver pressoflex 6p C2 DCpowe_2'!$O$12,SIGN(I63)*'ver pressoflex 6p C2 DCpowe_2'!$G$15*'ver pressoflex 6p C2 DCpowe_2'!$O$12)</f>
        <v>0</v>
      </c>
      <c r="R63" s="572">
        <f>IF(ABS(J63)&lt;'ver pressoflex 6p C2 DCpowe_2'!$G$7,'ver pressoflex 6p C2 DCpowe_2'!$G$16*J63*'ver pressoflex 6p C2 DCpowe_2'!$O$13,SIGN(J63)*'ver pressoflex 6p C2 DCpowe_2'!$G$15*'ver pressoflex 6p C2 DCpowe_2'!$O$13)</f>
        <v>17803.500000000004</v>
      </c>
      <c r="S63" s="113">
        <f t="shared" si="4"/>
        <v>17810.498532016631</v>
      </c>
      <c r="T63" s="575">
        <f>-L63*('ver pressoflex 6p C2 DCpowe_2'!$G$3/2-'ver pressoflex 6p C2 DCpowe_2'!AF63*'ver pressoflex 6p C2 DCpowe_2'!D63)</f>
        <v>1.905493025836928</v>
      </c>
      <c r="U63" s="29">
        <f>M63*IF(($G$3/2-$M$8)&gt;0,('ver pressoflex 6p C2 DCpowe_2'!$G$3/2-'ver pressoflex 6p C2 DCpowe_2'!$M$8),'ver pressoflex 6p C2 DCpowe_2'!$G$3/2-('ver pressoflex 6p C2 DCpowe_2'!$G$3-'ver pressoflex 6p C2 DCpowe_2'!$M$8))*IF(($G$3/2-$M$8)&gt;0,-1,1)</f>
        <v>-7175.0902946803953</v>
      </c>
      <c r="V63" s="29">
        <f>N63*IF(($G$3/2-$M$9)&gt;0,('ver pressoflex 6p C2 DCpowe_2'!$G$3/2-'ver pressoflex 6p C2 DCpowe_2'!$M$9),'ver pressoflex 6p C2 DCpowe_2'!$G$3/2-('ver pressoflex 6p C2 DCpowe_2'!$G$3-'ver pressoflex 6p C2 DCpowe_2'!$M$9))*IF(($G$3/2-$M$9)&gt;0,-1,1)</f>
        <v>0</v>
      </c>
      <c r="W63" s="29">
        <f>O63*IF(($G$3/2-$M$10)&gt;0,('ver pressoflex 6p C2 DCpowe_2'!$G$3/2-'ver pressoflex 6p C2 DCpowe_2'!$M$10),'ver pressoflex 6p C2 DCpowe_2'!$G$3/2-('ver pressoflex 6p C2 DCpowe_2'!$G$3-'ver pressoflex 6p C2 DCpowe_2'!$M$10))*IF(($G$3/2-$M$10)&gt;0,-1,1)</f>
        <v>0</v>
      </c>
      <c r="X63" s="29">
        <f>P63*IF(($G$3/2-$M$11)&gt;0,('ver pressoflex 6p C2 DCpowe_2'!$G$3/2-'ver pressoflex 6p C2 DCpowe_2'!$M$11),'ver pressoflex 6p C2 DCpowe_2'!$G$3/2-('ver pressoflex 6p C2 DCpowe_2'!$G$3-'ver pressoflex 6p C2 DCpowe_2'!$M$11))*IF(($G$3/2-$M$11)&gt;0,-1,1)</f>
        <v>0</v>
      </c>
      <c r="Y63" s="29">
        <f>Q63*IF(($G$3/2-$M$12)&gt;0,('ver pressoflex 6p C2 DCpowe_2'!$G$3/2-'ver pressoflex 6p C2 DCpowe_2'!$M$12),'ver pressoflex 6p C2 DCpowe_2'!$G$3/2-('ver pressoflex 6p C2 DCpowe_2'!$G$3-'ver pressoflex 6p C2 DCpowe_2'!$M$12))*IF(($G$3/2-$M$12)&gt;0,-1,1)</f>
        <v>0</v>
      </c>
      <c r="Z63" s="29">
        <f>R63*IF(($G$3/2-$M$13)&gt;0,('ver pressoflex 6p C2 DCpowe_2'!$G$3/2-'ver pressoflex 6p C2 DCpowe_2'!$M$13),'ver pressoflex 6p C2 DCpowe_2'!$G$3/2-('ver pressoflex 6p C2 DCpowe_2'!$G$3-'ver pressoflex 6p C2 DCpowe_2'!$M$13))*IF(($G$3/2-$M$13)&gt;0,-1,1)</f>
        <v>18248587.500000004</v>
      </c>
      <c r="AA63" s="113">
        <f t="shared" si="14"/>
        <v>18241414.315198351</v>
      </c>
      <c r="AB63" s="193">
        <f t="shared" si="5"/>
        <v>2.8206279481841749E-6</v>
      </c>
      <c r="AC63" s="191">
        <f t="shared" si="15"/>
        <v>6.598783973368049E-8</v>
      </c>
      <c r="AD63" s="194">
        <f t="shared" si="16"/>
        <v>1.2401150289650113E-13</v>
      </c>
      <c r="AE63" s="191">
        <f t="shared" si="17"/>
        <v>4.9490879800260367E-6</v>
      </c>
      <c r="AF63" s="191">
        <f t="shared" si="18"/>
        <v>0.33372693756686145</v>
      </c>
    </row>
    <row r="64" spans="2:32">
      <c r="B64" s="116">
        <f t="shared" si="3"/>
        <v>59810.489605154893</v>
      </c>
      <c r="C64" s="115">
        <f t="shared" si="6"/>
        <v>0.13</v>
      </c>
      <c r="D64" s="68">
        <f>'ver pressoflex 6p C2 DCpowe_2'!$G$3/2/$C$557*C64</f>
        <v>1.5925</v>
      </c>
      <c r="E64" s="114">
        <f t="shared" si="7"/>
        <v>4.1535521053254106E-4</v>
      </c>
      <c r="F64" s="114">
        <f t="shared" si="8"/>
        <v>5.8283081928021095E-4</v>
      </c>
      <c r="G64" s="114">
        <f t="shared" si="9"/>
        <v>7.5030642802788067E-4</v>
      </c>
      <c r="H64" s="114">
        <f t="shared" si="10"/>
        <v>4.3719664671962389E-3</v>
      </c>
      <c r="I64" s="114">
        <f t="shared" si="11"/>
        <v>4.5394420759439086E-3</v>
      </c>
      <c r="J64" s="114">
        <f t="shared" si="12"/>
        <v>4.7069176846915774E-3</v>
      </c>
      <c r="K64" s="114">
        <f t="shared" si="13"/>
        <v>5.1256067065607522E-3</v>
      </c>
      <c r="L64" s="113">
        <f>-'ver pressoflex 6p C2 DCpowe_2'!$G$2*'ver pressoflex 6p C2 DCpowe_2'!D64*'ver pressoflex 6p C2 DCpowe_2'!$G$17*'ver pressoflex 6p C2 DCpowe_2'!$G$13*'ver pressoflex 6p C2 DCpowe_2'!AE64</f>
        <v>-2.5668379981995432E-3</v>
      </c>
      <c r="M64" s="572">
        <f>IF(ABS(E64)&lt;'ver pressoflex 6p C2 DCpowe_2'!$G$7,'ver pressoflex 6p C2 DCpowe_2'!$G$16*E64*'ver pressoflex 6p C2 DCpowe_2'!$O$8,SIGN(E64)*'ver pressoflex 6p C2 DCpowe_2'!$G$15*'ver pressoflex 6p C2 DCpowe_2'!$O$8)</f>
        <v>6.9921719928882196</v>
      </c>
      <c r="N64" s="572">
        <f>IF(ABS(F64)&lt;'ver pressoflex 6p C2 DCpowe_2'!$G$7,'ver pressoflex 6p C2 DCpowe_2'!$G$16*F64*'ver pressoflex 6p C2 DCpowe_2'!$O$9,SIGN(F64)*'ver pressoflex 6p C2 DCpowe_2'!$G$15*'ver pressoflex 6p C2 DCpowe_2'!$O$9)</f>
        <v>0</v>
      </c>
      <c r="O64" s="572">
        <f>IF(ABS(G64)&lt;'ver pressoflex 6p C2 DCpowe_2'!$G$7,'ver pressoflex 6p C2 DCpowe_2'!$G$16*G64*'ver pressoflex 6p C2 DCpowe_2'!$O$10,SIGN(G64)*'ver pressoflex 6p C2 DCpowe_2'!$G$15*'ver pressoflex 6p C2 DCpowe_2'!$O$10)</f>
        <v>0</v>
      </c>
      <c r="P64" s="572">
        <f>IF(ABS(H64)&lt;'ver pressoflex 6p C2 DCpowe_2'!$G$7,'ver pressoflex 6p C2 DCpowe_2'!$G$16*H64*'ver pressoflex 6p C2 DCpowe_2'!$O$11,SIGN(H64)*'ver pressoflex 6p C2 DCpowe_2'!$G$15*'ver pressoflex 6p C2 DCpowe_2'!$O$11)</f>
        <v>0</v>
      </c>
      <c r="Q64" s="572">
        <f>IF(ABS(I64)&lt;'ver pressoflex 6p C2 DCpowe_2'!$G$7,'ver pressoflex 6p C2 DCpowe_2'!$G$16*I64*'ver pressoflex 6p C2 DCpowe_2'!$O$12,SIGN(I64)*'ver pressoflex 6p C2 DCpowe_2'!$G$15*'ver pressoflex 6p C2 DCpowe_2'!$O$12)</f>
        <v>0</v>
      </c>
      <c r="R64" s="572">
        <f>IF(ABS(J64)&lt;'ver pressoflex 6p C2 DCpowe_2'!$G$7,'ver pressoflex 6p C2 DCpowe_2'!$G$16*J64*'ver pressoflex 6p C2 DCpowe_2'!$O$13,SIGN(J64)*'ver pressoflex 6p C2 DCpowe_2'!$G$15*'ver pressoflex 6p C2 DCpowe_2'!$O$13)</f>
        <v>17803.500000000004</v>
      </c>
      <c r="S64" s="113">
        <f t="shared" si="4"/>
        <v>17810.489605154893</v>
      </c>
      <c r="T64" s="575">
        <f>-L64*('ver pressoflex 6p C2 DCpowe_2'!$G$3/2-'ver pressoflex 6p C2 DCpowe_2'!AF64*'ver pressoflex 6p C2 DCpowe_2'!D64)</f>
        <v>3.1430120813281217</v>
      </c>
      <c r="U64" s="29">
        <f>M64*IF(($G$3/2-$M$8)&gt;0,('ver pressoflex 6p C2 DCpowe_2'!$G$3/2-'ver pressoflex 6p C2 DCpowe_2'!$M$8),'ver pressoflex 6p C2 DCpowe_2'!$G$3/2-('ver pressoflex 6p C2 DCpowe_2'!$G$3-'ver pressoflex 6p C2 DCpowe_2'!$M$8))*IF(($G$3/2-$M$8)&gt;0,-1,1)</f>
        <v>-7166.9762927104248</v>
      </c>
      <c r="V64" s="29">
        <f>N64*IF(($G$3/2-$M$9)&gt;0,('ver pressoflex 6p C2 DCpowe_2'!$G$3/2-'ver pressoflex 6p C2 DCpowe_2'!$M$9),'ver pressoflex 6p C2 DCpowe_2'!$G$3/2-('ver pressoflex 6p C2 DCpowe_2'!$G$3-'ver pressoflex 6p C2 DCpowe_2'!$M$9))*IF(($G$3/2-$M$9)&gt;0,-1,1)</f>
        <v>0</v>
      </c>
      <c r="W64" s="29">
        <f>O64*IF(($G$3/2-$M$10)&gt;0,('ver pressoflex 6p C2 DCpowe_2'!$G$3/2-'ver pressoflex 6p C2 DCpowe_2'!$M$10),'ver pressoflex 6p C2 DCpowe_2'!$G$3/2-('ver pressoflex 6p C2 DCpowe_2'!$G$3-'ver pressoflex 6p C2 DCpowe_2'!$M$10))*IF(($G$3/2-$M$10)&gt;0,-1,1)</f>
        <v>0</v>
      </c>
      <c r="X64" s="29">
        <f>P64*IF(($G$3/2-$M$11)&gt;0,('ver pressoflex 6p C2 DCpowe_2'!$G$3/2-'ver pressoflex 6p C2 DCpowe_2'!$M$11),'ver pressoflex 6p C2 DCpowe_2'!$G$3/2-('ver pressoflex 6p C2 DCpowe_2'!$G$3-'ver pressoflex 6p C2 DCpowe_2'!$M$11))*IF(($G$3/2-$M$11)&gt;0,-1,1)</f>
        <v>0</v>
      </c>
      <c r="Y64" s="29">
        <f>Q64*IF(($G$3/2-$M$12)&gt;0,('ver pressoflex 6p C2 DCpowe_2'!$G$3/2-'ver pressoflex 6p C2 DCpowe_2'!$M$12),'ver pressoflex 6p C2 DCpowe_2'!$G$3/2-('ver pressoflex 6p C2 DCpowe_2'!$G$3-'ver pressoflex 6p C2 DCpowe_2'!$M$12))*IF(($G$3/2-$M$12)&gt;0,-1,1)</f>
        <v>0</v>
      </c>
      <c r="Z64" s="29">
        <f>R64*IF(($G$3/2-$M$13)&gt;0,('ver pressoflex 6p C2 DCpowe_2'!$G$3/2-'ver pressoflex 6p C2 DCpowe_2'!$M$13),'ver pressoflex 6p C2 DCpowe_2'!$G$3/2-('ver pressoflex 6p C2 DCpowe_2'!$G$3-'ver pressoflex 6p C2 DCpowe_2'!$M$13))*IF(($G$3/2-$M$13)&gt;0,-1,1)</f>
        <v>18248587.500000004</v>
      </c>
      <c r="AA64" s="113">
        <f t="shared" si="14"/>
        <v>18241423.666719373</v>
      </c>
      <c r="AB64" s="193">
        <f t="shared" si="5"/>
        <v>3.3338113366333013E-6</v>
      </c>
      <c r="AC64" s="191">
        <f t="shared" si="15"/>
        <v>9.2104525613798363E-8</v>
      </c>
      <c r="AD64" s="194">
        <f t="shared" si="16"/>
        <v>2.045631026478363E-13</v>
      </c>
      <c r="AE64" s="191">
        <f t="shared" si="17"/>
        <v>6.9078394210348765E-6</v>
      </c>
      <c r="AF64" s="191">
        <f t="shared" si="18"/>
        <v>0.3337989498148175</v>
      </c>
    </row>
    <row r="65" spans="2:32">
      <c r="B65" s="116">
        <f t="shared" si="3"/>
        <v>59810.48031371308</v>
      </c>
      <c r="C65" s="115">
        <f t="shared" si="6"/>
        <v>0.15</v>
      </c>
      <c r="D65" s="68">
        <f>'ver pressoflex 6p C2 DCpowe_2'!$G$3/2/$C$557*C65</f>
        <v>1.8374999999999999</v>
      </c>
      <c r="E65" s="114">
        <f t="shared" si="7"/>
        <v>4.1488487487765174E-4</v>
      </c>
      <c r="F65" s="114">
        <f t="shared" si="8"/>
        <v>5.8237766483645913E-4</v>
      </c>
      <c r="G65" s="114">
        <f t="shared" si="9"/>
        <v>7.4987045479526636E-4</v>
      </c>
      <c r="H65" s="114">
        <f t="shared" si="10"/>
        <v>4.3719020376544728E-3</v>
      </c>
      <c r="I65" s="114">
        <f t="shared" si="11"/>
        <v>4.5393948276132804E-3</v>
      </c>
      <c r="J65" s="114">
        <f t="shared" si="12"/>
        <v>4.706887617572088E-3</v>
      </c>
      <c r="K65" s="114">
        <f t="shared" si="13"/>
        <v>5.1256195924691056E-3</v>
      </c>
      <c r="L65" s="113">
        <f>-'ver pressoflex 6p C2 DCpowe_2'!$G$2*'ver pressoflex 6p C2 DCpowe_2'!D65*'ver pressoflex 6p C2 DCpowe_2'!$G$17*'ver pressoflex 6p C2 DCpowe_2'!$G$13*'ver pressoflex 6p C2 DCpowe_2'!AE65</f>
        <v>-3.9405561110510039E-3</v>
      </c>
      <c r="M65" s="572">
        <f>IF(ABS(E65)&lt;'ver pressoflex 6p C2 DCpowe_2'!$G$7,'ver pressoflex 6p C2 DCpowe_2'!$G$16*E65*'ver pressoflex 6p C2 DCpowe_2'!$O$8,SIGN(E65)*'ver pressoflex 6p C2 DCpowe_2'!$G$15*'ver pressoflex 6p C2 DCpowe_2'!$O$8)</f>
        <v>6.9842542691905747</v>
      </c>
      <c r="N65" s="572">
        <f>IF(ABS(F65)&lt;'ver pressoflex 6p C2 DCpowe_2'!$G$7,'ver pressoflex 6p C2 DCpowe_2'!$G$16*F65*'ver pressoflex 6p C2 DCpowe_2'!$O$9,SIGN(F65)*'ver pressoflex 6p C2 DCpowe_2'!$G$15*'ver pressoflex 6p C2 DCpowe_2'!$O$9)</f>
        <v>0</v>
      </c>
      <c r="O65" s="572">
        <f>IF(ABS(G65)&lt;'ver pressoflex 6p C2 DCpowe_2'!$G$7,'ver pressoflex 6p C2 DCpowe_2'!$G$16*G65*'ver pressoflex 6p C2 DCpowe_2'!$O$10,SIGN(G65)*'ver pressoflex 6p C2 DCpowe_2'!$G$15*'ver pressoflex 6p C2 DCpowe_2'!$O$10)</f>
        <v>0</v>
      </c>
      <c r="P65" s="572">
        <f>IF(ABS(H65)&lt;'ver pressoflex 6p C2 DCpowe_2'!$G$7,'ver pressoflex 6p C2 DCpowe_2'!$G$16*H65*'ver pressoflex 6p C2 DCpowe_2'!$O$11,SIGN(H65)*'ver pressoflex 6p C2 DCpowe_2'!$G$15*'ver pressoflex 6p C2 DCpowe_2'!$O$11)</f>
        <v>0</v>
      </c>
      <c r="Q65" s="572">
        <f>IF(ABS(I65)&lt;'ver pressoflex 6p C2 DCpowe_2'!$G$7,'ver pressoflex 6p C2 DCpowe_2'!$G$16*I65*'ver pressoflex 6p C2 DCpowe_2'!$O$12,SIGN(I65)*'ver pressoflex 6p C2 DCpowe_2'!$G$15*'ver pressoflex 6p C2 DCpowe_2'!$O$12)</f>
        <v>0</v>
      </c>
      <c r="R65" s="572">
        <f>IF(ABS(J65)&lt;'ver pressoflex 6p C2 DCpowe_2'!$G$7,'ver pressoflex 6p C2 DCpowe_2'!$G$16*J65*'ver pressoflex 6p C2 DCpowe_2'!$O$13,SIGN(J65)*'ver pressoflex 6p C2 DCpowe_2'!$G$15*'ver pressoflex 6p C2 DCpowe_2'!$O$13)</f>
        <v>17803.500000000004</v>
      </c>
      <c r="S65" s="113">
        <f t="shared" si="4"/>
        <v>17810.480313713084</v>
      </c>
      <c r="T65" s="575">
        <f>-L65*('ver pressoflex 6p C2 DCpowe_2'!$G$3/2-'ver pressoflex 6p C2 DCpowe_2'!AF65*'ver pressoflex 6p C2 DCpowe_2'!D65)</f>
        <v>4.8247637515675175</v>
      </c>
      <c r="U65" s="29">
        <f>M65*IF(($G$3/2-$M$8)&gt;0,('ver pressoflex 6p C2 DCpowe_2'!$G$3/2-'ver pressoflex 6p C2 DCpowe_2'!$M$8),'ver pressoflex 6p C2 DCpowe_2'!$G$3/2-('ver pressoflex 6p C2 DCpowe_2'!$G$3-'ver pressoflex 6p C2 DCpowe_2'!$M$8))*IF(($G$3/2-$M$8)&gt;0,-1,1)</f>
        <v>-7158.8606259203389</v>
      </c>
      <c r="V65" s="29">
        <f>N65*IF(($G$3/2-$M$9)&gt;0,('ver pressoflex 6p C2 DCpowe_2'!$G$3/2-'ver pressoflex 6p C2 DCpowe_2'!$M$9),'ver pressoflex 6p C2 DCpowe_2'!$G$3/2-('ver pressoflex 6p C2 DCpowe_2'!$G$3-'ver pressoflex 6p C2 DCpowe_2'!$M$9))*IF(($G$3/2-$M$9)&gt;0,-1,1)</f>
        <v>0</v>
      </c>
      <c r="W65" s="29">
        <f>O65*IF(($G$3/2-$M$10)&gt;0,('ver pressoflex 6p C2 DCpowe_2'!$G$3/2-'ver pressoflex 6p C2 DCpowe_2'!$M$10),'ver pressoflex 6p C2 DCpowe_2'!$G$3/2-('ver pressoflex 6p C2 DCpowe_2'!$G$3-'ver pressoflex 6p C2 DCpowe_2'!$M$10))*IF(($G$3/2-$M$10)&gt;0,-1,1)</f>
        <v>0</v>
      </c>
      <c r="X65" s="29">
        <f>P65*IF(($G$3/2-$M$11)&gt;0,('ver pressoflex 6p C2 DCpowe_2'!$G$3/2-'ver pressoflex 6p C2 DCpowe_2'!$M$11),'ver pressoflex 6p C2 DCpowe_2'!$G$3/2-('ver pressoflex 6p C2 DCpowe_2'!$G$3-'ver pressoflex 6p C2 DCpowe_2'!$M$11))*IF(($G$3/2-$M$11)&gt;0,-1,1)</f>
        <v>0</v>
      </c>
      <c r="Y65" s="29">
        <f>Q65*IF(($G$3/2-$M$12)&gt;0,('ver pressoflex 6p C2 DCpowe_2'!$G$3/2-'ver pressoflex 6p C2 DCpowe_2'!$M$12),'ver pressoflex 6p C2 DCpowe_2'!$G$3/2-('ver pressoflex 6p C2 DCpowe_2'!$G$3-'ver pressoflex 6p C2 DCpowe_2'!$M$12))*IF(($G$3/2-$M$12)&gt;0,-1,1)</f>
        <v>0</v>
      </c>
      <c r="Z65" s="29">
        <f>R65*IF(($G$3/2-$M$13)&gt;0,('ver pressoflex 6p C2 DCpowe_2'!$G$3/2-'ver pressoflex 6p C2 DCpowe_2'!$M$13),'ver pressoflex 6p C2 DCpowe_2'!$G$3/2-('ver pressoflex 6p C2 DCpowe_2'!$G$3-'ver pressoflex 6p C2 DCpowe_2'!$M$13))*IF(($G$3/2-$M$13)&gt;0,-1,1)</f>
        <v>18248587.500000004</v>
      </c>
      <c r="AA65" s="113">
        <f t="shared" si="14"/>
        <v>18241433.464137834</v>
      </c>
      <c r="AB65" s="193">
        <f t="shared" si="5"/>
        <v>3.8471000193663538E-6</v>
      </c>
      <c r="AC65" s="191">
        <f t="shared" si="15"/>
        <v>1.2254401900255796E-7</v>
      </c>
      <c r="AD65" s="194">
        <f t="shared" si="16"/>
        <v>3.1403920728279289E-13</v>
      </c>
      <c r="AE65" s="191">
        <f t="shared" si="17"/>
        <v>9.1908014251918468E-6</v>
      </c>
      <c r="AF65" s="191">
        <f t="shared" si="18"/>
        <v>0.33387110085621374</v>
      </c>
    </row>
    <row r="66" spans="2:32">
      <c r="B66" s="116">
        <f t="shared" si="3"/>
        <v>59810.470602402493</v>
      </c>
      <c r="C66" s="115">
        <f t="shared" si="6"/>
        <v>0.16999999999999998</v>
      </c>
      <c r="D66" s="68">
        <f>'ver pressoflex 6p C2 DCpowe_2'!$G$3/2/$C$557*C66</f>
        <v>2.0825</v>
      </c>
      <c r="E66" s="114">
        <f t="shared" si="7"/>
        <v>4.1441444271001821E-4</v>
      </c>
      <c r="F66" s="114">
        <f t="shared" si="8"/>
        <v>5.8192441740554279E-4</v>
      </c>
      <c r="G66" s="114">
        <f t="shared" si="9"/>
        <v>7.4943439210106721E-4</v>
      </c>
      <c r="H66" s="114">
        <f t="shared" si="10"/>
        <v>4.3718375948917833E-3</v>
      </c>
      <c r="I66" s="114">
        <f t="shared" si="11"/>
        <v>4.5393475695873079E-3</v>
      </c>
      <c r="J66" s="114">
        <f t="shared" si="12"/>
        <v>4.7068575442828324E-3</v>
      </c>
      <c r="K66" s="114">
        <f t="shared" si="13"/>
        <v>5.1256324810216433E-3</v>
      </c>
      <c r="L66" s="113">
        <f>-'ver pressoflex 6p C2 DCpowe_2'!$G$2*'ver pressoflex 6p C2 DCpowe_2'!D66*'ver pressoflex 6p C2 DCpowe_2'!$G$17*'ver pressoflex 6p C2 DCpowe_2'!$G$13*'ver pressoflex 6p C2 DCpowe_2'!AE66</f>
        <v>-5.732518293294791E-3</v>
      </c>
      <c r="M66" s="572">
        <f>IF(ABS(E66)&lt;'ver pressoflex 6p C2 DCpowe_2'!$G$7,'ver pressoflex 6p C2 DCpowe_2'!$G$16*E66*'ver pressoflex 6p C2 DCpowe_2'!$O$8,SIGN(E66)*'ver pressoflex 6p C2 DCpowe_2'!$G$15*'ver pressoflex 6p C2 DCpowe_2'!$O$8)</f>
        <v>6.9763349207782523</v>
      </c>
      <c r="N66" s="572">
        <f>IF(ABS(F66)&lt;'ver pressoflex 6p C2 DCpowe_2'!$G$7,'ver pressoflex 6p C2 DCpowe_2'!$G$16*F66*'ver pressoflex 6p C2 DCpowe_2'!$O$9,SIGN(F66)*'ver pressoflex 6p C2 DCpowe_2'!$G$15*'ver pressoflex 6p C2 DCpowe_2'!$O$9)</f>
        <v>0</v>
      </c>
      <c r="O66" s="572">
        <f>IF(ABS(G66)&lt;'ver pressoflex 6p C2 DCpowe_2'!$G$7,'ver pressoflex 6p C2 DCpowe_2'!$G$16*G66*'ver pressoflex 6p C2 DCpowe_2'!$O$10,SIGN(G66)*'ver pressoflex 6p C2 DCpowe_2'!$G$15*'ver pressoflex 6p C2 DCpowe_2'!$O$10)</f>
        <v>0</v>
      </c>
      <c r="P66" s="572">
        <f>IF(ABS(H66)&lt;'ver pressoflex 6p C2 DCpowe_2'!$G$7,'ver pressoflex 6p C2 DCpowe_2'!$G$16*H66*'ver pressoflex 6p C2 DCpowe_2'!$O$11,SIGN(H66)*'ver pressoflex 6p C2 DCpowe_2'!$G$15*'ver pressoflex 6p C2 DCpowe_2'!$O$11)</f>
        <v>0</v>
      </c>
      <c r="Q66" s="572">
        <f>IF(ABS(I66)&lt;'ver pressoflex 6p C2 DCpowe_2'!$G$7,'ver pressoflex 6p C2 DCpowe_2'!$G$16*I66*'ver pressoflex 6p C2 DCpowe_2'!$O$12,SIGN(I66)*'ver pressoflex 6p C2 DCpowe_2'!$G$15*'ver pressoflex 6p C2 DCpowe_2'!$O$12)</f>
        <v>0</v>
      </c>
      <c r="R66" s="572">
        <f>IF(ABS(J66)&lt;'ver pressoflex 6p C2 DCpowe_2'!$G$7,'ver pressoflex 6p C2 DCpowe_2'!$G$16*J66*'ver pressoflex 6p C2 DCpowe_2'!$O$13,SIGN(J66)*'ver pressoflex 6p C2 DCpowe_2'!$G$15*'ver pressoflex 6p C2 DCpowe_2'!$O$13)</f>
        <v>17803.500000000004</v>
      </c>
      <c r="S66" s="113">
        <f t="shared" si="4"/>
        <v>17810.470602402489</v>
      </c>
      <c r="T66" s="575">
        <f>-L66*('ver pressoflex 6p C2 DCpowe_2'!$G$3/2-'ver pressoflex 6p C2 DCpowe_2'!AF66*'ver pressoflex 6p C2 DCpowe_2'!D66)</f>
        <v>7.0183483033200265</v>
      </c>
      <c r="U66" s="29">
        <f>M66*IF(($G$3/2-$M$8)&gt;0,('ver pressoflex 6p C2 DCpowe_2'!$G$3/2-'ver pressoflex 6p C2 DCpowe_2'!$M$8),'ver pressoflex 6p C2 DCpowe_2'!$G$3/2-('ver pressoflex 6p C2 DCpowe_2'!$G$3-'ver pressoflex 6p C2 DCpowe_2'!$M$8))*IF(($G$3/2-$M$8)&gt;0,-1,1)</f>
        <v>-7150.7432937977082</v>
      </c>
      <c r="V66" s="29">
        <f>N66*IF(($G$3/2-$M$9)&gt;0,('ver pressoflex 6p C2 DCpowe_2'!$G$3/2-'ver pressoflex 6p C2 DCpowe_2'!$M$9),'ver pressoflex 6p C2 DCpowe_2'!$G$3/2-('ver pressoflex 6p C2 DCpowe_2'!$G$3-'ver pressoflex 6p C2 DCpowe_2'!$M$9))*IF(($G$3/2-$M$9)&gt;0,-1,1)</f>
        <v>0</v>
      </c>
      <c r="W66" s="29">
        <f>O66*IF(($G$3/2-$M$10)&gt;0,('ver pressoflex 6p C2 DCpowe_2'!$G$3/2-'ver pressoflex 6p C2 DCpowe_2'!$M$10),'ver pressoflex 6p C2 DCpowe_2'!$G$3/2-('ver pressoflex 6p C2 DCpowe_2'!$G$3-'ver pressoflex 6p C2 DCpowe_2'!$M$10))*IF(($G$3/2-$M$10)&gt;0,-1,1)</f>
        <v>0</v>
      </c>
      <c r="X66" s="29">
        <f>P66*IF(($G$3/2-$M$11)&gt;0,('ver pressoflex 6p C2 DCpowe_2'!$G$3/2-'ver pressoflex 6p C2 DCpowe_2'!$M$11),'ver pressoflex 6p C2 DCpowe_2'!$G$3/2-('ver pressoflex 6p C2 DCpowe_2'!$G$3-'ver pressoflex 6p C2 DCpowe_2'!$M$11))*IF(($G$3/2-$M$11)&gt;0,-1,1)</f>
        <v>0</v>
      </c>
      <c r="Y66" s="29">
        <f>Q66*IF(($G$3/2-$M$12)&gt;0,('ver pressoflex 6p C2 DCpowe_2'!$G$3/2-'ver pressoflex 6p C2 DCpowe_2'!$M$12),'ver pressoflex 6p C2 DCpowe_2'!$G$3/2-('ver pressoflex 6p C2 DCpowe_2'!$G$3-'ver pressoflex 6p C2 DCpowe_2'!$M$12))*IF(($G$3/2-$M$12)&gt;0,-1,1)</f>
        <v>0</v>
      </c>
      <c r="Z66" s="29">
        <f>R66*IF(($G$3/2-$M$13)&gt;0,('ver pressoflex 6p C2 DCpowe_2'!$G$3/2-'ver pressoflex 6p C2 DCpowe_2'!$M$13),'ver pressoflex 6p C2 DCpowe_2'!$G$3/2-('ver pressoflex 6p C2 DCpowe_2'!$G$3-'ver pressoflex 6p C2 DCpowe_2'!$M$13))*IF(($G$3/2-$M$13)&gt;0,-1,1)</f>
        <v>18248587.500000004</v>
      </c>
      <c r="AA66" s="113">
        <f t="shared" si="14"/>
        <v>18241443.775054511</v>
      </c>
      <c r="AB66" s="193">
        <f t="shared" si="5"/>
        <v>4.3604940287928711E-6</v>
      </c>
      <c r="AC66" s="191">
        <f t="shared" si="15"/>
        <v>1.5729770655585089E-7</v>
      </c>
      <c r="AD66" s="194">
        <f t="shared" si="16"/>
        <v>4.5684537078629357E-13</v>
      </c>
      <c r="AE66" s="191">
        <f t="shared" si="17"/>
        <v>1.1797327991688816E-5</v>
      </c>
      <c r="AF66" s="191">
        <f t="shared" si="18"/>
        <v>0.33394339109269378</v>
      </c>
    </row>
    <row r="67" spans="2:32">
      <c r="B67" s="116">
        <f t="shared" si="3"/>
        <v>59810.46041608262</v>
      </c>
      <c r="C67" s="115">
        <f t="shared" si="6"/>
        <v>0.18999999999999997</v>
      </c>
      <c r="D67" s="68">
        <f>'ver pressoflex 6p C2 DCpowe_2'!$G$3/2/$C$557*C67</f>
        <v>2.3274999999999997</v>
      </c>
      <c r="E67" s="114">
        <f t="shared" si="7"/>
        <v>4.1394391399993092E-4</v>
      </c>
      <c r="F67" s="114">
        <f t="shared" si="8"/>
        <v>5.8147107695883759E-4</v>
      </c>
      <c r="G67" s="114">
        <f t="shared" si="9"/>
        <v>7.4899823991774416E-4</v>
      </c>
      <c r="H67" s="114">
        <f t="shared" si="10"/>
        <v>4.3717731389040998E-3</v>
      </c>
      <c r="I67" s="114">
        <f t="shared" si="11"/>
        <v>4.5393003018630064E-3</v>
      </c>
      <c r="J67" s="114">
        <f t="shared" si="12"/>
        <v>4.7068274648219138E-3</v>
      </c>
      <c r="K67" s="114">
        <f t="shared" si="13"/>
        <v>5.1256453722191798E-3</v>
      </c>
      <c r="L67" s="113">
        <f>-'ver pressoflex 6p C2 DCpowe_2'!$G$2*'ver pressoflex 6p C2 DCpowe_2'!D67*'ver pressoflex 6p C2 DCpowe_2'!$G$17*'ver pressoflex 6p C2 DCpowe_2'!$G$13*'ver pressoflex 6p C2 DCpowe_2'!AE67</f>
        <v>-7.9978645363491061E-3</v>
      </c>
      <c r="M67" s="572">
        <f>IF(ABS(E67)&lt;'ver pressoflex 6p C2 DCpowe_2'!$G$7,'ver pressoflex 6p C2 DCpowe_2'!$G$16*E67*'ver pressoflex 6p C2 DCpowe_2'!$O$8,SIGN(E67)*'ver pressoflex 6p C2 DCpowe_2'!$G$15*'ver pressoflex 6p C2 DCpowe_2'!$O$8)</f>
        <v>6.9684139471511148</v>
      </c>
      <c r="N67" s="572">
        <f>IF(ABS(F67)&lt;'ver pressoflex 6p C2 DCpowe_2'!$G$7,'ver pressoflex 6p C2 DCpowe_2'!$G$16*F67*'ver pressoflex 6p C2 DCpowe_2'!$O$9,SIGN(F67)*'ver pressoflex 6p C2 DCpowe_2'!$G$15*'ver pressoflex 6p C2 DCpowe_2'!$O$9)</f>
        <v>0</v>
      </c>
      <c r="O67" s="572">
        <f>IF(ABS(G67)&lt;'ver pressoflex 6p C2 DCpowe_2'!$G$7,'ver pressoflex 6p C2 DCpowe_2'!$G$16*G67*'ver pressoflex 6p C2 DCpowe_2'!$O$10,SIGN(G67)*'ver pressoflex 6p C2 DCpowe_2'!$G$15*'ver pressoflex 6p C2 DCpowe_2'!$O$10)</f>
        <v>0</v>
      </c>
      <c r="P67" s="572">
        <f>IF(ABS(H67)&lt;'ver pressoflex 6p C2 DCpowe_2'!$G$7,'ver pressoflex 6p C2 DCpowe_2'!$G$16*H67*'ver pressoflex 6p C2 DCpowe_2'!$O$11,SIGN(H67)*'ver pressoflex 6p C2 DCpowe_2'!$G$15*'ver pressoflex 6p C2 DCpowe_2'!$O$11)</f>
        <v>0</v>
      </c>
      <c r="Q67" s="572">
        <f>IF(ABS(I67)&lt;'ver pressoflex 6p C2 DCpowe_2'!$G$7,'ver pressoflex 6p C2 DCpowe_2'!$G$16*I67*'ver pressoflex 6p C2 DCpowe_2'!$O$12,SIGN(I67)*'ver pressoflex 6p C2 DCpowe_2'!$G$15*'ver pressoflex 6p C2 DCpowe_2'!$O$12)</f>
        <v>0</v>
      </c>
      <c r="R67" s="572">
        <f>IF(ABS(J67)&lt;'ver pressoflex 6p C2 DCpowe_2'!$G$7,'ver pressoflex 6p C2 DCpowe_2'!$G$16*J67*'ver pressoflex 6p C2 DCpowe_2'!$O$13,SIGN(J67)*'ver pressoflex 6p C2 DCpowe_2'!$G$15*'ver pressoflex 6p C2 DCpowe_2'!$O$13)</f>
        <v>17803.500000000004</v>
      </c>
      <c r="S67" s="113">
        <f t="shared" si="4"/>
        <v>17810.46041608262</v>
      </c>
      <c r="T67" s="575">
        <f>-L67*('ver pressoflex 6p C2 DCpowe_2'!$G$3/2-'ver pressoflex 6p C2 DCpowe_2'!AF67*'ver pressoflex 6p C2 DCpowe_2'!D67)</f>
        <v>9.7911663425980304</v>
      </c>
      <c r="U67" s="29">
        <f>M67*IF(($G$3/2-$M$8)&gt;0,('ver pressoflex 6p C2 DCpowe_2'!$G$3/2-'ver pressoflex 6p C2 DCpowe_2'!$M$8),'ver pressoflex 6p C2 DCpowe_2'!$G$3/2-('ver pressoflex 6p C2 DCpowe_2'!$G$3-'ver pressoflex 6p C2 DCpowe_2'!$M$8))*IF(($G$3/2-$M$8)&gt;0,-1,1)</f>
        <v>-7142.6242958298926</v>
      </c>
      <c r="V67" s="29">
        <f>N67*IF(($G$3/2-$M$9)&gt;0,('ver pressoflex 6p C2 DCpowe_2'!$G$3/2-'ver pressoflex 6p C2 DCpowe_2'!$M$9),'ver pressoflex 6p C2 DCpowe_2'!$G$3/2-('ver pressoflex 6p C2 DCpowe_2'!$G$3-'ver pressoflex 6p C2 DCpowe_2'!$M$9))*IF(($G$3/2-$M$9)&gt;0,-1,1)</f>
        <v>0</v>
      </c>
      <c r="W67" s="29">
        <f>O67*IF(($G$3/2-$M$10)&gt;0,('ver pressoflex 6p C2 DCpowe_2'!$G$3/2-'ver pressoflex 6p C2 DCpowe_2'!$M$10),'ver pressoflex 6p C2 DCpowe_2'!$G$3/2-('ver pressoflex 6p C2 DCpowe_2'!$G$3-'ver pressoflex 6p C2 DCpowe_2'!$M$10))*IF(($G$3/2-$M$10)&gt;0,-1,1)</f>
        <v>0</v>
      </c>
      <c r="X67" s="29">
        <f>P67*IF(($G$3/2-$M$11)&gt;0,('ver pressoflex 6p C2 DCpowe_2'!$G$3/2-'ver pressoflex 6p C2 DCpowe_2'!$M$11),'ver pressoflex 6p C2 DCpowe_2'!$G$3/2-('ver pressoflex 6p C2 DCpowe_2'!$G$3-'ver pressoflex 6p C2 DCpowe_2'!$M$11))*IF(($G$3/2-$M$11)&gt;0,-1,1)</f>
        <v>0</v>
      </c>
      <c r="Y67" s="29">
        <f>Q67*IF(($G$3/2-$M$12)&gt;0,('ver pressoflex 6p C2 DCpowe_2'!$G$3/2-'ver pressoflex 6p C2 DCpowe_2'!$M$12),'ver pressoflex 6p C2 DCpowe_2'!$G$3/2-('ver pressoflex 6p C2 DCpowe_2'!$G$3-'ver pressoflex 6p C2 DCpowe_2'!$M$12))*IF(($G$3/2-$M$12)&gt;0,-1,1)</f>
        <v>0</v>
      </c>
      <c r="Z67" s="29">
        <f>R67*IF(($G$3/2-$M$13)&gt;0,('ver pressoflex 6p C2 DCpowe_2'!$G$3/2-'ver pressoflex 6p C2 DCpowe_2'!$M$13),'ver pressoflex 6p C2 DCpowe_2'!$G$3/2-('ver pressoflex 6p C2 DCpowe_2'!$G$3-'ver pressoflex 6p C2 DCpowe_2'!$M$13))*IF(($G$3/2-$M$13)&gt;0,-1,1)</f>
        <v>18248587.500000004</v>
      </c>
      <c r="AA67" s="113">
        <f t="shared" si="14"/>
        <v>18241454.666870516</v>
      </c>
      <c r="AB67" s="193">
        <f t="shared" si="5"/>
        <v>4.8739933973356892E-6</v>
      </c>
      <c r="AC67" s="191">
        <f t="shared" si="15"/>
        <v>1.9635696268464896E-7</v>
      </c>
      <c r="AD67" s="194">
        <f t="shared" si="16"/>
        <v>6.3737519010355916E-13</v>
      </c>
      <c r="AE67" s="191">
        <f t="shared" si="17"/>
        <v>1.4726772201348671E-5</v>
      </c>
      <c r="AF67" s="191">
        <f t="shared" si="18"/>
        <v>0.33401582092745363</v>
      </c>
    </row>
    <row r="68" spans="2:32">
      <c r="B68" s="116">
        <f t="shared" si="3"/>
        <v>59810.449699761462</v>
      </c>
      <c r="C68" s="115">
        <f t="shared" si="6"/>
        <v>0.20999999999999996</v>
      </c>
      <c r="D68" s="68">
        <f>'ver pressoflex 6p C2 DCpowe_2'!$G$3/2/$C$557*C68</f>
        <v>2.5724999999999998</v>
      </c>
      <c r="E68" s="114">
        <f t="shared" si="7"/>
        <v>4.1347328871766797E-4</v>
      </c>
      <c r="F68" s="114">
        <f t="shared" si="8"/>
        <v>5.8101764346770747E-4</v>
      </c>
      <c r="G68" s="114">
        <f t="shared" si="9"/>
        <v>7.4856199821774698E-4</v>
      </c>
      <c r="H68" s="114">
        <f t="shared" si="10"/>
        <v>4.3717086696873518E-3</v>
      </c>
      <c r="I68" s="114">
        <f t="shared" si="11"/>
        <v>4.5392530244373914E-3</v>
      </c>
      <c r="J68" s="114">
        <f t="shared" si="12"/>
        <v>4.706797379187431E-3</v>
      </c>
      <c r="K68" s="114">
        <f t="shared" si="13"/>
        <v>5.1256582660625296E-3</v>
      </c>
      <c r="L68" s="113">
        <f>-'ver pressoflex 6p C2 DCpowe_2'!$G$2*'ver pressoflex 6p C2 DCpowe_2'!D68*'ver pressoflex 6p C2 DCpowe_2'!$G$17*'ver pressoflex 6p C2 DCpowe_2'!$G$13*'ver pressoflex 6p C2 DCpowe_2'!AE68</f>
        <v>-1.0791586350938388E-2</v>
      </c>
      <c r="M68" s="572">
        <f>IF(ABS(E68)&lt;'ver pressoflex 6p C2 DCpowe_2'!$G$7,'ver pressoflex 6p C2 DCpowe_2'!$G$16*E68*'ver pressoflex 6p C2 DCpowe_2'!$O$8,SIGN(E68)*'ver pressoflex 6p C2 DCpowe_2'!$G$15*'ver pressoflex 6p C2 DCpowe_2'!$O$8)</f>
        <v>6.9604913478088193</v>
      </c>
      <c r="N68" s="572">
        <f>IF(ABS(F68)&lt;'ver pressoflex 6p C2 DCpowe_2'!$G$7,'ver pressoflex 6p C2 DCpowe_2'!$G$16*F68*'ver pressoflex 6p C2 DCpowe_2'!$O$9,SIGN(F68)*'ver pressoflex 6p C2 DCpowe_2'!$G$15*'ver pressoflex 6p C2 DCpowe_2'!$O$9)</f>
        <v>0</v>
      </c>
      <c r="O68" s="572">
        <f>IF(ABS(G68)&lt;'ver pressoflex 6p C2 DCpowe_2'!$G$7,'ver pressoflex 6p C2 DCpowe_2'!$G$16*G68*'ver pressoflex 6p C2 DCpowe_2'!$O$10,SIGN(G68)*'ver pressoflex 6p C2 DCpowe_2'!$G$15*'ver pressoflex 6p C2 DCpowe_2'!$O$10)</f>
        <v>0</v>
      </c>
      <c r="P68" s="572">
        <f>IF(ABS(H68)&lt;'ver pressoflex 6p C2 DCpowe_2'!$G$7,'ver pressoflex 6p C2 DCpowe_2'!$G$16*H68*'ver pressoflex 6p C2 DCpowe_2'!$O$11,SIGN(H68)*'ver pressoflex 6p C2 DCpowe_2'!$G$15*'ver pressoflex 6p C2 DCpowe_2'!$O$11)</f>
        <v>0</v>
      </c>
      <c r="Q68" s="572">
        <f>IF(ABS(I68)&lt;'ver pressoflex 6p C2 DCpowe_2'!$G$7,'ver pressoflex 6p C2 DCpowe_2'!$G$16*I68*'ver pressoflex 6p C2 DCpowe_2'!$O$12,SIGN(I68)*'ver pressoflex 6p C2 DCpowe_2'!$G$15*'ver pressoflex 6p C2 DCpowe_2'!$O$12)</f>
        <v>0</v>
      </c>
      <c r="R68" s="572">
        <f>IF(ABS(J68)&lt;'ver pressoflex 6p C2 DCpowe_2'!$G$7,'ver pressoflex 6p C2 DCpowe_2'!$G$16*J68*'ver pressoflex 6p C2 DCpowe_2'!$O$13,SIGN(J68)*'ver pressoflex 6p C2 DCpowe_2'!$G$15*'ver pressoflex 6p C2 DCpowe_2'!$O$13)</f>
        <v>17803.500000000004</v>
      </c>
      <c r="S68" s="113">
        <f t="shared" si="4"/>
        <v>17810.449699761462</v>
      </c>
      <c r="T68" s="575">
        <f>-L68*('ver pressoflex 6p C2 DCpowe_2'!$G$3/2-'ver pressoflex 6p C2 DCpowe_2'!AF68*'ver pressoflex 6p C2 DCpowe_2'!D68)</f>
        <v>13.210418533185512</v>
      </c>
      <c r="U68" s="29">
        <f>M68*IF(($G$3/2-$M$8)&gt;0,('ver pressoflex 6p C2 DCpowe_2'!$G$3/2-'ver pressoflex 6p C2 DCpowe_2'!$M$8),'ver pressoflex 6p C2 DCpowe_2'!$G$3/2-('ver pressoflex 6p C2 DCpowe_2'!$G$3-'ver pressoflex 6p C2 DCpowe_2'!$M$8))*IF(($G$3/2-$M$8)&gt;0,-1,1)</f>
        <v>-7134.5036315040397</v>
      </c>
      <c r="V68" s="29">
        <f>N68*IF(($G$3/2-$M$9)&gt;0,('ver pressoflex 6p C2 DCpowe_2'!$G$3/2-'ver pressoflex 6p C2 DCpowe_2'!$M$9),'ver pressoflex 6p C2 DCpowe_2'!$G$3/2-('ver pressoflex 6p C2 DCpowe_2'!$G$3-'ver pressoflex 6p C2 DCpowe_2'!$M$9))*IF(($G$3/2-$M$9)&gt;0,-1,1)</f>
        <v>0</v>
      </c>
      <c r="W68" s="29">
        <f>O68*IF(($G$3/2-$M$10)&gt;0,('ver pressoflex 6p C2 DCpowe_2'!$G$3/2-'ver pressoflex 6p C2 DCpowe_2'!$M$10),'ver pressoflex 6p C2 DCpowe_2'!$G$3/2-('ver pressoflex 6p C2 DCpowe_2'!$G$3-'ver pressoflex 6p C2 DCpowe_2'!$M$10))*IF(($G$3/2-$M$10)&gt;0,-1,1)</f>
        <v>0</v>
      </c>
      <c r="X68" s="29">
        <f>P68*IF(($G$3/2-$M$11)&gt;0,('ver pressoflex 6p C2 DCpowe_2'!$G$3/2-'ver pressoflex 6p C2 DCpowe_2'!$M$11),'ver pressoflex 6p C2 DCpowe_2'!$G$3/2-('ver pressoflex 6p C2 DCpowe_2'!$G$3-'ver pressoflex 6p C2 DCpowe_2'!$M$11))*IF(($G$3/2-$M$11)&gt;0,-1,1)</f>
        <v>0</v>
      </c>
      <c r="Y68" s="29">
        <f>Q68*IF(($G$3/2-$M$12)&gt;0,('ver pressoflex 6p C2 DCpowe_2'!$G$3/2-'ver pressoflex 6p C2 DCpowe_2'!$M$12),'ver pressoflex 6p C2 DCpowe_2'!$G$3/2-('ver pressoflex 6p C2 DCpowe_2'!$G$3-'ver pressoflex 6p C2 DCpowe_2'!$M$12))*IF(($G$3/2-$M$12)&gt;0,-1,1)</f>
        <v>0</v>
      </c>
      <c r="Z68" s="29">
        <f>R68*IF(($G$3/2-$M$13)&gt;0,('ver pressoflex 6p C2 DCpowe_2'!$G$3/2-'ver pressoflex 6p C2 DCpowe_2'!$M$13),'ver pressoflex 6p C2 DCpowe_2'!$G$3/2-('ver pressoflex 6p C2 DCpowe_2'!$G$3-'ver pressoflex 6p C2 DCpowe_2'!$M$13))*IF(($G$3/2-$M$13)&gt;0,-1,1)</f>
        <v>18248587.500000004</v>
      </c>
      <c r="AA68" s="113">
        <f t="shared" si="14"/>
        <v>18241466.206787031</v>
      </c>
      <c r="AB68" s="193">
        <f t="shared" si="5"/>
        <v>5.3875981574309584E-6</v>
      </c>
      <c r="AC68" s="191">
        <f t="shared" si="15"/>
        <v>2.3971314954187732E-7</v>
      </c>
      <c r="AD68" s="194">
        <f t="shared" si="16"/>
        <v>8.6001027503443144E-13</v>
      </c>
      <c r="AE68" s="191">
        <f t="shared" si="17"/>
        <v>1.7978486215640798E-5</v>
      </c>
      <c r="AF68" s="191">
        <f t="shared" si="18"/>
        <v>0.3340883907652471</v>
      </c>
    </row>
    <row r="69" spans="2:32">
      <c r="B69" s="116">
        <f t="shared" si="3"/>
        <v>59810.438398595754</v>
      </c>
      <c r="C69" s="115">
        <f t="shared" si="6"/>
        <v>0.22999999999999995</v>
      </c>
      <c r="D69" s="68">
        <f>'ver pressoflex 6p C2 DCpowe_2'!$G$3/2/$C$557*C69</f>
        <v>2.8174999999999994</v>
      </c>
      <c r="E69" s="114">
        <f t="shared" si="7"/>
        <v>4.1300256683349517E-4</v>
      </c>
      <c r="F69" s="114">
        <f t="shared" si="8"/>
        <v>5.8056411690350456E-4</v>
      </c>
      <c r="G69" s="114">
        <f t="shared" si="9"/>
        <v>7.4812566697351384E-4</v>
      </c>
      <c r="H69" s="114">
        <f t="shared" si="10"/>
        <v>4.3716441872374652E-3</v>
      </c>
      <c r="I69" s="114">
        <f t="shared" si="11"/>
        <v>4.5392057373074739E-3</v>
      </c>
      <c r="J69" s="114">
        <f t="shared" si="12"/>
        <v>4.7067672873774835E-3</v>
      </c>
      <c r="K69" s="114">
        <f t="shared" si="13"/>
        <v>5.1256711625525071E-3</v>
      </c>
      <c r="L69" s="113">
        <f>-'ver pressoflex 6p C2 DCpowe_2'!$G$2*'ver pressoflex 6p C2 DCpowe_2'!D69*'ver pressoflex 6p C2 DCpowe_2'!$G$17*'ver pressoflex 6p C2 DCpowe_2'!$G$13*'ver pressoflex 6p C2 DCpowe_2'!AE69</f>
        <v>-1.4168526503663447E-2</v>
      </c>
      <c r="M69" s="572">
        <f>IF(ABS(E69)&lt;'ver pressoflex 6p C2 DCpowe_2'!$G$7,'ver pressoflex 6p C2 DCpowe_2'!$G$16*E69*'ver pressoflex 6p C2 DCpowe_2'!$O$8,SIGN(E69)*'ver pressoflex 6p C2 DCpowe_2'!$G$15*'ver pressoflex 6p C2 DCpowe_2'!$O$8)</f>
        <v>6.9525671222508141</v>
      </c>
      <c r="N69" s="572">
        <f>IF(ABS(F69)&lt;'ver pressoflex 6p C2 DCpowe_2'!$G$7,'ver pressoflex 6p C2 DCpowe_2'!$G$16*F69*'ver pressoflex 6p C2 DCpowe_2'!$O$9,SIGN(F69)*'ver pressoflex 6p C2 DCpowe_2'!$G$15*'ver pressoflex 6p C2 DCpowe_2'!$O$9)</f>
        <v>0</v>
      </c>
      <c r="O69" s="572">
        <f>IF(ABS(G69)&lt;'ver pressoflex 6p C2 DCpowe_2'!$G$7,'ver pressoflex 6p C2 DCpowe_2'!$G$16*G69*'ver pressoflex 6p C2 DCpowe_2'!$O$10,SIGN(G69)*'ver pressoflex 6p C2 DCpowe_2'!$G$15*'ver pressoflex 6p C2 DCpowe_2'!$O$10)</f>
        <v>0</v>
      </c>
      <c r="P69" s="572">
        <f>IF(ABS(H69)&lt;'ver pressoflex 6p C2 DCpowe_2'!$G$7,'ver pressoflex 6p C2 DCpowe_2'!$G$16*H69*'ver pressoflex 6p C2 DCpowe_2'!$O$11,SIGN(H69)*'ver pressoflex 6p C2 DCpowe_2'!$G$15*'ver pressoflex 6p C2 DCpowe_2'!$O$11)</f>
        <v>0</v>
      </c>
      <c r="Q69" s="572">
        <f>IF(ABS(I69)&lt;'ver pressoflex 6p C2 DCpowe_2'!$G$7,'ver pressoflex 6p C2 DCpowe_2'!$G$16*I69*'ver pressoflex 6p C2 DCpowe_2'!$O$12,SIGN(I69)*'ver pressoflex 6p C2 DCpowe_2'!$G$15*'ver pressoflex 6p C2 DCpowe_2'!$O$12)</f>
        <v>0</v>
      </c>
      <c r="R69" s="572">
        <f>IF(ABS(J69)&lt;'ver pressoflex 6p C2 DCpowe_2'!$G$7,'ver pressoflex 6p C2 DCpowe_2'!$G$16*J69*'ver pressoflex 6p C2 DCpowe_2'!$O$13,SIGN(J69)*'ver pressoflex 6p C2 DCpowe_2'!$G$15*'ver pressoflex 6p C2 DCpowe_2'!$O$13)</f>
        <v>17803.500000000004</v>
      </c>
      <c r="S69" s="113">
        <f t="shared" si="4"/>
        <v>17810.43839859575</v>
      </c>
      <c r="T69" s="575">
        <f>-L69*('ver pressoflex 6p C2 DCpowe_2'!$G$3/2-'ver pressoflex 6p C2 DCpowe_2'!AF69*'ver pressoflex 6p C2 DCpowe_2'!D69)</f>
        <v>17.343105314840113</v>
      </c>
      <c r="U69" s="29">
        <f>M69*IF(($G$3/2-$M$8)&gt;0,('ver pressoflex 6p C2 DCpowe_2'!$G$3/2-'ver pressoflex 6p C2 DCpowe_2'!$M$8),'ver pressoflex 6p C2 DCpowe_2'!$G$3/2-('ver pressoflex 6p C2 DCpowe_2'!$G$3-'ver pressoflex 6p C2 DCpowe_2'!$M$8))*IF(($G$3/2-$M$8)&gt;0,-1,1)</f>
        <v>-7126.3813003070845</v>
      </c>
      <c r="V69" s="29">
        <f>N69*IF(($G$3/2-$M$9)&gt;0,('ver pressoflex 6p C2 DCpowe_2'!$G$3/2-'ver pressoflex 6p C2 DCpowe_2'!$M$9),'ver pressoflex 6p C2 DCpowe_2'!$G$3/2-('ver pressoflex 6p C2 DCpowe_2'!$G$3-'ver pressoflex 6p C2 DCpowe_2'!$M$9))*IF(($G$3/2-$M$9)&gt;0,-1,1)</f>
        <v>0</v>
      </c>
      <c r="W69" s="29">
        <f>O69*IF(($G$3/2-$M$10)&gt;0,('ver pressoflex 6p C2 DCpowe_2'!$G$3/2-'ver pressoflex 6p C2 DCpowe_2'!$M$10),'ver pressoflex 6p C2 DCpowe_2'!$G$3/2-('ver pressoflex 6p C2 DCpowe_2'!$G$3-'ver pressoflex 6p C2 DCpowe_2'!$M$10))*IF(($G$3/2-$M$10)&gt;0,-1,1)</f>
        <v>0</v>
      </c>
      <c r="X69" s="29">
        <f>P69*IF(($G$3/2-$M$11)&gt;0,('ver pressoflex 6p C2 DCpowe_2'!$G$3/2-'ver pressoflex 6p C2 DCpowe_2'!$M$11),'ver pressoflex 6p C2 DCpowe_2'!$G$3/2-('ver pressoflex 6p C2 DCpowe_2'!$G$3-'ver pressoflex 6p C2 DCpowe_2'!$M$11))*IF(($G$3/2-$M$11)&gt;0,-1,1)</f>
        <v>0</v>
      </c>
      <c r="Y69" s="29">
        <f>Q69*IF(($G$3/2-$M$12)&gt;0,('ver pressoflex 6p C2 DCpowe_2'!$G$3/2-'ver pressoflex 6p C2 DCpowe_2'!$M$12),'ver pressoflex 6p C2 DCpowe_2'!$G$3/2-('ver pressoflex 6p C2 DCpowe_2'!$G$3-'ver pressoflex 6p C2 DCpowe_2'!$M$12))*IF(($G$3/2-$M$12)&gt;0,-1,1)</f>
        <v>0</v>
      </c>
      <c r="Z69" s="29">
        <f>R69*IF(($G$3/2-$M$13)&gt;0,('ver pressoflex 6p C2 DCpowe_2'!$G$3/2-'ver pressoflex 6p C2 DCpowe_2'!$M$13),'ver pressoflex 6p C2 DCpowe_2'!$G$3/2-('ver pressoflex 6p C2 DCpowe_2'!$G$3-'ver pressoflex 6p C2 DCpowe_2'!$M$13))*IF(($G$3/2-$M$13)&gt;0,-1,1)</f>
        <v>18248587.500000004</v>
      </c>
      <c r="AA69" s="113">
        <f t="shared" si="14"/>
        <v>18241478.461805012</v>
      </c>
      <c r="AB69" s="193">
        <f t="shared" si="5"/>
        <v>5.9013083415281397E-6</v>
      </c>
      <c r="AC69" s="191">
        <f t="shared" si="15"/>
        <v>2.8735761700927261E-7</v>
      </c>
      <c r="AD69" s="194">
        <f t="shared" si="16"/>
        <v>1.1291202180784825E-12</v>
      </c>
      <c r="AE69" s="191">
        <f t="shared" si="17"/>
        <v>2.1551821275695445E-5</v>
      </c>
      <c r="AF69" s="191">
        <f t="shared" si="18"/>
        <v>0.33416110101239427</v>
      </c>
    </row>
    <row r="70" spans="2:32">
      <c r="B70" s="116">
        <f t="shared" si="3"/>
        <v>59810.426457891226</v>
      </c>
      <c r="C70" s="115">
        <f t="shared" si="6"/>
        <v>0.24999999999999994</v>
      </c>
      <c r="D70" s="68">
        <f>'ver pressoflex 6p C2 DCpowe_2'!$G$3/2/$C$557*C70</f>
        <v>3.0624999999999991</v>
      </c>
      <c r="E70" s="114">
        <f t="shared" si="7"/>
        <v>4.1253174831766651E-4</v>
      </c>
      <c r="F70" s="114">
        <f t="shared" si="8"/>
        <v>5.8011049723756905E-4</v>
      </c>
      <c r="G70" s="114">
        <f t="shared" si="9"/>
        <v>7.4768924615747163E-4</v>
      </c>
      <c r="H70" s="114">
        <f t="shared" si="10"/>
        <v>4.371579691550366E-3</v>
      </c>
      <c r="I70" s="114">
        <f t="shared" si="11"/>
        <v>4.5391584404702676E-3</v>
      </c>
      <c r="J70" s="114">
        <f t="shared" si="12"/>
        <v>4.7067371893901701E-3</v>
      </c>
      <c r="K70" s="114">
        <f t="shared" si="13"/>
        <v>5.1256840616899267E-3</v>
      </c>
      <c r="L70" s="113">
        <f>-'ver pressoflex 6p C2 DCpowe_2'!$G$2*'ver pressoflex 6p C2 DCpowe_2'!D70*'ver pressoflex 6p C2 DCpowe_2'!$G$17*'ver pressoflex 6p C2 DCpowe_2'!$G$13*'ver pressoflex 6p C2 DCpowe_2'!AE70</f>
        <v>-1.8183378753232896E-2</v>
      </c>
      <c r="M70" s="572">
        <f>IF(ABS(E70)&lt;'ver pressoflex 6p C2 DCpowe_2'!$G$7,'ver pressoflex 6p C2 DCpowe_2'!$G$16*E70*'ver pressoflex 6p C2 DCpowe_2'!$O$8,SIGN(E70)*'ver pressoflex 6p C2 DCpowe_2'!$G$15*'ver pressoflex 6p C2 DCpowe_2'!$O$8)</f>
        <v>6.9446412699763487</v>
      </c>
      <c r="N70" s="572">
        <f>IF(ABS(F70)&lt;'ver pressoflex 6p C2 DCpowe_2'!$G$7,'ver pressoflex 6p C2 DCpowe_2'!$G$16*F70*'ver pressoflex 6p C2 DCpowe_2'!$O$9,SIGN(F70)*'ver pressoflex 6p C2 DCpowe_2'!$G$15*'ver pressoflex 6p C2 DCpowe_2'!$O$9)</f>
        <v>0</v>
      </c>
      <c r="O70" s="572">
        <f>IF(ABS(G70)&lt;'ver pressoflex 6p C2 DCpowe_2'!$G$7,'ver pressoflex 6p C2 DCpowe_2'!$G$16*G70*'ver pressoflex 6p C2 DCpowe_2'!$O$10,SIGN(G70)*'ver pressoflex 6p C2 DCpowe_2'!$G$15*'ver pressoflex 6p C2 DCpowe_2'!$O$10)</f>
        <v>0</v>
      </c>
      <c r="P70" s="572">
        <f>IF(ABS(H70)&lt;'ver pressoflex 6p C2 DCpowe_2'!$G$7,'ver pressoflex 6p C2 DCpowe_2'!$G$16*H70*'ver pressoflex 6p C2 DCpowe_2'!$O$11,SIGN(H70)*'ver pressoflex 6p C2 DCpowe_2'!$G$15*'ver pressoflex 6p C2 DCpowe_2'!$O$11)</f>
        <v>0</v>
      </c>
      <c r="Q70" s="572">
        <f>IF(ABS(I70)&lt;'ver pressoflex 6p C2 DCpowe_2'!$G$7,'ver pressoflex 6p C2 DCpowe_2'!$G$16*I70*'ver pressoflex 6p C2 DCpowe_2'!$O$12,SIGN(I70)*'ver pressoflex 6p C2 DCpowe_2'!$G$15*'ver pressoflex 6p C2 DCpowe_2'!$O$12)</f>
        <v>0</v>
      </c>
      <c r="R70" s="572">
        <f>IF(ABS(J70)&lt;'ver pressoflex 6p C2 DCpowe_2'!$G$7,'ver pressoflex 6p C2 DCpowe_2'!$G$16*J70*'ver pressoflex 6p C2 DCpowe_2'!$O$13,SIGN(J70)*'ver pressoflex 6p C2 DCpowe_2'!$G$15*'ver pressoflex 6p C2 DCpowe_2'!$O$13)</f>
        <v>17803.500000000004</v>
      </c>
      <c r="S70" s="113">
        <f t="shared" si="4"/>
        <v>17810.426457891226</v>
      </c>
      <c r="T70" s="575">
        <f>-L70*('ver pressoflex 6p C2 DCpowe_2'!$G$3/2-'ver pressoflex 6p C2 DCpowe_2'!AF70*'ver pressoflex 6p C2 DCpowe_2'!D70)</f>
        <v>22.256026621172968</v>
      </c>
      <c r="U70" s="29">
        <f>M70*IF(($G$3/2-$M$8)&gt;0,('ver pressoflex 6p C2 DCpowe_2'!$G$3/2-'ver pressoflex 6p C2 DCpowe_2'!$M$8),'ver pressoflex 6p C2 DCpowe_2'!$G$3/2-('ver pressoflex 6p C2 DCpowe_2'!$G$3-'ver pressoflex 6p C2 DCpowe_2'!$M$8))*IF(($G$3/2-$M$8)&gt;0,-1,1)</f>
        <v>-7118.2573017257573</v>
      </c>
      <c r="V70" s="29">
        <f>N70*IF(($G$3/2-$M$9)&gt;0,('ver pressoflex 6p C2 DCpowe_2'!$G$3/2-'ver pressoflex 6p C2 DCpowe_2'!$M$9),'ver pressoflex 6p C2 DCpowe_2'!$G$3/2-('ver pressoflex 6p C2 DCpowe_2'!$G$3-'ver pressoflex 6p C2 DCpowe_2'!$M$9))*IF(($G$3/2-$M$9)&gt;0,-1,1)</f>
        <v>0</v>
      </c>
      <c r="W70" s="29">
        <f>O70*IF(($G$3/2-$M$10)&gt;0,('ver pressoflex 6p C2 DCpowe_2'!$G$3/2-'ver pressoflex 6p C2 DCpowe_2'!$M$10),'ver pressoflex 6p C2 DCpowe_2'!$G$3/2-('ver pressoflex 6p C2 DCpowe_2'!$G$3-'ver pressoflex 6p C2 DCpowe_2'!$M$10))*IF(($G$3/2-$M$10)&gt;0,-1,1)</f>
        <v>0</v>
      </c>
      <c r="X70" s="29">
        <f>P70*IF(($G$3/2-$M$11)&gt;0,('ver pressoflex 6p C2 DCpowe_2'!$G$3/2-'ver pressoflex 6p C2 DCpowe_2'!$M$11),'ver pressoflex 6p C2 DCpowe_2'!$G$3/2-('ver pressoflex 6p C2 DCpowe_2'!$G$3-'ver pressoflex 6p C2 DCpowe_2'!$M$11))*IF(($G$3/2-$M$11)&gt;0,-1,1)</f>
        <v>0</v>
      </c>
      <c r="Y70" s="29">
        <f>Q70*IF(($G$3/2-$M$12)&gt;0,('ver pressoflex 6p C2 DCpowe_2'!$G$3/2-'ver pressoflex 6p C2 DCpowe_2'!$M$12),'ver pressoflex 6p C2 DCpowe_2'!$G$3/2-('ver pressoflex 6p C2 DCpowe_2'!$G$3-'ver pressoflex 6p C2 DCpowe_2'!$M$12))*IF(($G$3/2-$M$12)&gt;0,-1,1)</f>
        <v>0</v>
      </c>
      <c r="Z70" s="29">
        <f>R70*IF(($G$3/2-$M$13)&gt;0,('ver pressoflex 6p C2 DCpowe_2'!$G$3/2-'ver pressoflex 6p C2 DCpowe_2'!$M$13),'ver pressoflex 6p C2 DCpowe_2'!$G$3/2-('ver pressoflex 6p C2 DCpowe_2'!$G$3-'ver pressoflex 6p C2 DCpowe_2'!$M$13))*IF(($G$3/2-$M$13)&gt;0,-1,1)</f>
        <v>18248587.500000004</v>
      </c>
      <c r="AA70" s="113">
        <f t="shared" si="14"/>
        <v>18241491.4987249</v>
      </c>
      <c r="AB70" s="193">
        <f t="shared" si="5"/>
        <v>6.4151239820900199E-6</v>
      </c>
      <c r="AC70" s="191">
        <f t="shared" si="15"/>
        <v>3.3928170268422907E-7</v>
      </c>
      <c r="AD70" s="194">
        <f t="shared" si="16"/>
        <v>1.4490625642308522E-12</v>
      </c>
      <c r="AE70" s="191">
        <f t="shared" si="17"/>
        <v>2.5446127701317179E-5</v>
      </c>
      <c r="AF70" s="191">
        <f t="shared" si="18"/>
        <v>0.33423395207679019</v>
      </c>
    </row>
    <row r="71" spans="2:32">
      <c r="B71" s="116">
        <f t="shared" si="3"/>
        <v>59810.413823102906</v>
      </c>
      <c r="C71" s="115">
        <f t="shared" si="6"/>
        <v>0.26999999999999996</v>
      </c>
      <c r="D71" s="68">
        <f>'ver pressoflex 6p C2 DCpowe_2'!$G$3/2/$C$557*C71</f>
        <v>3.3074999999999997</v>
      </c>
      <c r="E71" s="114">
        <f t="shared" si="7"/>
        <v>4.1206083314042341E-4</v>
      </c>
      <c r="F71" s="114">
        <f t="shared" si="8"/>
        <v>5.7965678444122986E-4</v>
      </c>
      <c r="G71" s="114">
        <f t="shared" si="9"/>
        <v>7.472527357420362E-4</v>
      </c>
      <c r="H71" s="114">
        <f t="shared" si="10"/>
        <v>4.371515182621976E-3</v>
      </c>
      <c r="I71" s="114">
        <f t="shared" si="11"/>
        <v>4.5391111339227828E-3</v>
      </c>
      <c r="J71" s="114">
        <f t="shared" si="12"/>
        <v>4.7067070852235887E-3</v>
      </c>
      <c r="K71" s="114">
        <f t="shared" si="13"/>
        <v>5.1256969634756056E-3</v>
      </c>
      <c r="L71" s="113">
        <f>-'ver pressoflex 6p C2 DCpowe_2'!$G$2*'ver pressoflex 6p C2 DCpowe_2'!D71*'ver pressoflex 6p C2 DCpowe_2'!$G$17*'ver pressoflex 6p C2 DCpowe_2'!$G$13*'ver pressoflex 6p C2 DCpowe_2'!AE71</f>
        <v>-2.2890687586355301E-2</v>
      </c>
      <c r="M71" s="572">
        <f>IF(ABS(E71)&lt;'ver pressoflex 6p C2 DCpowe_2'!$G$7,'ver pressoflex 6p C2 DCpowe_2'!$G$16*E71*'ver pressoflex 6p C2 DCpowe_2'!$O$8,SIGN(E71)*'ver pressoflex 6p C2 DCpowe_2'!$G$15*'ver pressoflex 6p C2 DCpowe_2'!$O$8)</f>
        <v>6.936713790484462</v>
      </c>
      <c r="N71" s="572">
        <f>IF(ABS(F71)&lt;'ver pressoflex 6p C2 DCpowe_2'!$G$7,'ver pressoflex 6p C2 DCpowe_2'!$G$16*F71*'ver pressoflex 6p C2 DCpowe_2'!$O$9,SIGN(F71)*'ver pressoflex 6p C2 DCpowe_2'!$G$15*'ver pressoflex 6p C2 DCpowe_2'!$O$9)</f>
        <v>0</v>
      </c>
      <c r="O71" s="572">
        <f>IF(ABS(G71)&lt;'ver pressoflex 6p C2 DCpowe_2'!$G$7,'ver pressoflex 6p C2 DCpowe_2'!$G$16*G71*'ver pressoflex 6p C2 DCpowe_2'!$O$10,SIGN(G71)*'ver pressoflex 6p C2 DCpowe_2'!$G$15*'ver pressoflex 6p C2 DCpowe_2'!$O$10)</f>
        <v>0</v>
      </c>
      <c r="P71" s="572">
        <f>IF(ABS(H71)&lt;'ver pressoflex 6p C2 DCpowe_2'!$G$7,'ver pressoflex 6p C2 DCpowe_2'!$G$16*H71*'ver pressoflex 6p C2 DCpowe_2'!$O$11,SIGN(H71)*'ver pressoflex 6p C2 DCpowe_2'!$G$15*'ver pressoflex 6p C2 DCpowe_2'!$O$11)</f>
        <v>0</v>
      </c>
      <c r="Q71" s="572">
        <f>IF(ABS(I71)&lt;'ver pressoflex 6p C2 DCpowe_2'!$G$7,'ver pressoflex 6p C2 DCpowe_2'!$G$16*I71*'ver pressoflex 6p C2 DCpowe_2'!$O$12,SIGN(I71)*'ver pressoflex 6p C2 DCpowe_2'!$G$15*'ver pressoflex 6p C2 DCpowe_2'!$O$12)</f>
        <v>0</v>
      </c>
      <c r="R71" s="572">
        <f>IF(ABS(J71)&lt;'ver pressoflex 6p C2 DCpowe_2'!$G$7,'ver pressoflex 6p C2 DCpowe_2'!$G$16*J71*'ver pressoflex 6p C2 DCpowe_2'!$O$13,SIGN(J71)*'ver pressoflex 6p C2 DCpowe_2'!$G$15*'ver pressoflex 6p C2 DCpowe_2'!$O$13)</f>
        <v>17803.500000000004</v>
      </c>
      <c r="S71" s="113">
        <f t="shared" si="4"/>
        <v>17810.413823102903</v>
      </c>
      <c r="T71" s="575">
        <f>-L71*('ver pressoflex 6p C2 DCpowe_2'!$G$3/2-'ver pressoflex 6p C2 DCpowe_2'!AF71*'ver pressoflex 6p C2 DCpowe_2'!D71)</f>
        <v>28.015781597205716</v>
      </c>
      <c r="U71" s="29">
        <f>M71*IF(($G$3/2-$M$8)&gt;0,('ver pressoflex 6p C2 DCpowe_2'!$G$3/2-'ver pressoflex 6p C2 DCpowe_2'!$M$8),'ver pressoflex 6p C2 DCpowe_2'!$G$3/2-('ver pressoflex 6p C2 DCpowe_2'!$G$3-'ver pressoflex 6p C2 DCpowe_2'!$M$8))*IF(($G$3/2-$M$8)&gt;0,-1,1)</f>
        <v>-7110.1316352465738</v>
      </c>
      <c r="V71" s="29">
        <f>N71*IF(($G$3/2-$M$9)&gt;0,('ver pressoflex 6p C2 DCpowe_2'!$G$3/2-'ver pressoflex 6p C2 DCpowe_2'!$M$9),'ver pressoflex 6p C2 DCpowe_2'!$G$3/2-('ver pressoflex 6p C2 DCpowe_2'!$G$3-'ver pressoflex 6p C2 DCpowe_2'!$M$9))*IF(($G$3/2-$M$9)&gt;0,-1,1)</f>
        <v>0</v>
      </c>
      <c r="W71" s="29">
        <f>O71*IF(($G$3/2-$M$10)&gt;0,('ver pressoflex 6p C2 DCpowe_2'!$G$3/2-'ver pressoflex 6p C2 DCpowe_2'!$M$10),'ver pressoflex 6p C2 DCpowe_2'!$G$3/2-('ver pressoflex 6p C2 DCpowe_2'!$G$3-'ver pressoflex 6p C2 DCpowe_2'!$M$10))*IF(($G$3/2-$M$10)&gt;0,-1,1)</f>
        <v>0</v>
      </c>
      <c r="X71" s="29">
        <f>P71*IF(($G$3/2-$M$11)&gt;0,('ver pressoflex 6p C2 DCpowe_2'!$G$3/2-'ver pressoflex 6p C2 DCpowe_2'!$M$11),'ver pressoflex 6p C2 DCpowe_2'!$G$3/2-('ver pressoflex 6p C2 DCpowe_2'!$G$3-'ver pressoflex 6p C2 DCpowe_2'!$M$11))*IF(($G$3/2-$M$11)&gt;0,-1,1)</f>
        <v>0</v>
      </c>
      <c r="Y71" s="29">
        <f>Q71*IF(($G$3/2-$M$12)&gt;0,('ver pressoflex 6p C2 DCpowe_2'!$G$3/2-'ver pressoflex 6p C2 DCpowe_2'!$M$12),'ver pressoflex 6p C2 DCpowe_2'!$G$3/2-('ver pressoflex 6p C2 DCpowe_2'!$G$3-'ver pressoflex 6p C2 DCpowe_2'!$M$12))*IF(($G$3/2-$M$12)&gt;0,-1,1)</f>
        <v>0</v>
      </c>
      <c r="Z71" s="29">
        <f>R71*IF(($G$3/2-$M$13)&gt;0,('ver pressoflex 6p C2 DCpowe_2'!$G$3/2-'ver pressoflex 6p C2 DCpowe_2'!$M$13),'ver pressoflex 6p C2 DCpowe_2'!$G$3/2-('ver pressoflex 6p C2 DCpowe_2'!$G$3-'ver pressoflex 6p C2 DCpowe_2'!$M$13))*IF(($G$3/2-$M$13)&gt;0,-1,1)</f>
        <v>18248587.500000004</v>
      </c>
      <c r="AA71" s="113">
        <f t="shared" si="14"/>
        <v>18241505.384146355</v>
      </c>
      <c r="AB71" s="193">
        <f t="shared" si="5"/>
        <v>6.9290451115927163E-6</v>
      </c>
      <c r="AC71" s="191">
        <f t="shared" si="15"/>
        <v>3.9547673186662873E-7</v>
      </c>
      <c r="AD71" s="194">
        <f t="shared" si="16"/>
        <v>1.8241827807287306E-12</v>
      </c>
      <c r="AE71" s="191">
        <f t="shared" si="17"/>
        <v>2.9660754889997152E-5</v>
      </c>
      <c r="AF71" s="191">
        <f t="shared" si="18"/>
        <v>0.33430694436790964</v>
      </c>
    </row>
    <row r="72" spans="2:32">
      <c r="B72" s="116">
        <f t="shared" si="3"/>
        <v>59810.400439835328</v>
      </c>
      <c r="C72" s="115">
        <f t="shared" si="6"/>
        <v>0.28999999999999998</v>
      </c>
      <c r="D72" s="68">
        <f>'ver pressoflex 6p C2 DCpowe_2'!$G$3/2/$C$557*C72</f>
        <v>3.5524999999999998</v>
      </c>
      <c r="E72" s="114">
        <f t="shared" si="7"/>
        <v>4.1158982127199525E-4</v>
      </c>
      <c r="F72" s="114">
        <f t="shared" si="8"/>
        <v>5.7920297848580368E-4</v>
      </c>
      <c r="G72" s="114">
        <f t="shared" si="9"/>
        <v>7.46816135699612E-4</v>
      </c>
      <c r="H72" s="114">
        <f t="shared" si="10"/>
        <v>4.3714506604482185E-3</v>
      </c>
      <c r="I72" s="114">
        <f t="shared" si="11"/>
        <v>4.5390638176620269E-3</v>
      </c>
      <c r="J72" s="114">
        <f t="shared" si="12"/>
        <v>4.7066769748758354E-3</v>
      </c>
      <c r="K72" s="114">
        <f t="shared" si="13"/>
        <v>5.1257098679103564E-3</v>
      </c>
      <c r="L72" s="113">
        <f>-'ver pressoflex 6p C2 DCpowe_2'!$G$2*'ver pressoflex 6p C2 DCpowe_2'!D72*'ver pressoflex 6p C2 DCpowe_2'!$G$17*'ver pressoflex 6p C2 DCpowe_2'!$G$13*'ver pressoflex 6p C2 DCpowe_2'!AE72</f>
        <v>-2.8344847953291709E-2</v>
      </c>
      <c r="M72" s="572">
        <f>IF(ABS(E72)&lt;'ver pressoflex 6p C2 DCpowe_2'!$G$7,'ver pressoflex 6p C2 DCpowe_2'!$G$16*E72*'ver pressoflex 6p C2 DCpowe_2'!$O$8,SIGN(E72)*'ver pressoflex 6p C2 DCpowe_2'!$G$15*'ver pressoflex 6p C2 DCpowe_2'!$O$8)</f>
        <v>6.9287846832739879</v>
      </c>
      <c r="N72" s="572">
        <f>IF(ABS(F72)&lt;'ver pressoflex 6p C2 DCpowe_2'!$G$7,'ver pressoflex 6p C2 DCpowe_2'!$G$16*F72*'ver pressoflex 6p C2 DCpowe_2'!$O$9,SIGN(F72)*'ver pressoflex 6p C2 DCpowe_2'!$G$15*'ver pressoflex 6p C2 DCpowe_2'!$O$9)</f>
        <v>0</v>
      </c>
      <c r="O72" s="572">
        <f>IF(ABS(G72)&lt;'ver pressoflex 6p C2 DCpowe_2'!$G$7,'ver pressoflex 6p C2 DCpowe_2'!$G$16*G72*'ver pressoflex 6p C2 DCpowe_2'!$O$10,SIGN(G72)*'ver pressoflex 6p C2 DCpowe_2'!$G$15*'ver pressoflex 6p C2 DCpowe_2'!$O$10)</f>
        <v>0</v>
      </c>
      <c r="P72" s="572">
        <f>IF(ABS(H72)&lt;'ver pressoflex 6p C2 DCpowe_2'!$G$7,'ver pressoflex 6p C2 DCpowe_2'!$G$16*H72*'ver pressoflex 6p C2 DCpowe_2'!$O$11,SIGN(H72)*'ver pressoflex 6p C2 DCpowe_2'!$G$15*'ver pressoflex 6p C2 DCpowe_2'!$O$11)</f>
        <v>0</v>
      </c>
      <c r="Q72" s="572">
        <f>IF(ABS(I72)&lt;'ver pressoflex 6p C2 DCpowe_2'!$G$7,'ver pressoflex 6p C2 DCpowe_2'!$G$16*I72*'ver pressoflex 6p C2 DCpowe_2'!$O$12,SIGN(I72)*'ver pressoflex 6p C2 DCpowe_2'!$G$15*'ver pressoflex 6p C2 DCpowe_2'!$O$12)</f>
        <v>0</v>
      </c>
      <c r="R72" s="572">
        <f>IF(ABS(J72)&lt;'ver pressoflex 6p C2 DCpowe_2'!$G$7,'ver pressoflex 6p C2 DCpowe_2'!$G$16*J72*'ver pressoflex 6p C2 DCpowe_2'!$O$13,SIGN(J72)*'ver pressoflex 6p C2 DCpowe_2'!$G$15*'ver pressoflex 6p C2 DCpowe_2'!$O$13)</f>
        <v>17803.500000000004</v>
      </c>
      <c r="S72" s="113">
        <f t="shared" si="4"/>
        <v>17810.400439835325</v>
      </c>
      <c r="T72" s="575">
        <f>-L72*('ver pressoflex 6p C2 DCpowe_2'!$G$3/2-'ver pressoflex 6p C2 DCpowe_2'!AF72*'ver pressoflex 6p C2 DCpowe_2'!D72)</f>
        <v>34.688768316604481</v>
      </c>
      <c r="U72" s="29">
        <f>M72*IF(($G$3/2-$M$8)&gt;0,('ver pressoflex 6p C2 DCpowe_2'!$G$3/2-'ver pressoflex 6p C2 DCpowe_2'!$M$8),'ver pressoflex 6p C2 DCpowe_2'!$G$3/2-('ver pressoflex 6p C2 DCpowe_2'!$G$3-'ver pressoflex 6p C2 DCpowe_2'!$M$8))*IF(($G$3/2-$M$8)&gt;0,-1,1)</f>
        <v>-7102.0043003558376</v>
      </c>
      <c r="V72" s="29">
        <f>N72*IF(($G$3/2-$M$9)&gt;0,('ver pressoflex 6p C2 DCpowe_2'!$G$3/2-'ver pressoflex 6p C2 DCpowe_2'!$M$9),'ver pressoflex 6p C2 DCpowe_2'!$G$3/2-('ver pressoflex 6p C2 DCpowe_2'!$G$3-'ver pressoflex 6p C2 DCpowe_2'!$M$9))*IF(($G$3/2-$M$9)&gt;0,-1,1)</f>
        <v>0</v>
      </c>
      <c r="W72" s="29">
        <f>O72*IF(($G$3/2-$M$10)&gt;0,('ver pressoflex 6p C2 DCpowe_2'!$G$3/2-'ver pressoflex 6p C2 DCpowe_2'!$M$10),'ver pressoflex 6p C2 DCpowe_2'!$G$3/2-('ver pressoflex 6p C2 DCpowe_2'!$G$3-'ver pressoflex 6p C2 DCpowe_2'!$M$10))*IF(($G$3/2-$M$10)&gt;0,-1,1)</f>
        <v>0</v>
      </c>
      <c r="X72" s="29">
        <f>P72*IF(($G$3/2-$M$11)&gt;0,('ver pressoflex 6p C2 DCpowe_2'!$G$3/2-'ver pressoflex 6p C2 DCpowe_2'!$M$11),'ver pressoflex 6p C2 DCpowe_2'!$G$3/2-('ver pressoflex 6p C2 DCpowe_2'!$G$3-'ver pressoflex 6p C2 DCpowe_2'!$M$11))*IF(($G$3/2-$M$11)&gt;0,-1,1)</f>
        <v>0</v>
      </c>
      <c r="Y72" s="29">
        <f>Q72*IF(($G$3/2-$M$12)&gt;0,('ver pressoflex 6p C2 DCpowe_2'!$G$3/2-'ver pressoflex 6p C2 DCpowe_2'!$M$12),'ver pressoflex 6p C2 DCpowe_2'!$G$3/2-('ver pressoflex 6p C2 DCpowe_2'!$G$3-'ver pressoflex 6p C2 DCpowe_2'!$M$12))*IF(($G$3/2-$M$12)&gt;0,-1,1)</f>
        <v>0</v>
      </c>
      <c r="Z72" s="29">
        <f>R72*IF(($G$3/2-$M$13)&gt;0,('ver pressoflex 6p C2 DCpowe_2'!$G$3/2-'ver pressoflex 6p C2 DCpowe_2'!$M$13),'ver pressoflex 6p C2 DCpowe_2'!$G$3/2-('ver pressoflex 6p C2 DCpowe_2'!$G$3-'ver pressoflex 6p C2 DCpowe_2'!$M$13))*IF(($G$3/2-$M$13)&gt;0,-1,1)</f>
        <v>18248587.500000004</v>
      </c>
      <c r="AA72" s="113">
        <f t="shared" si="14"/>
        <v>18241520.184467964</v>
      </c>
      <c r="AB72" s="193">
        <f t="shared" si="5"/>
        <v>7.4430717625256786E-6</v>
      </c>
      <c r="AC72" s="191">
        <f t="shared" si="15"/>
        <v>4.5593401754565941E-7</v>
      </c>
      <c r="AD72" s="194">
        <f t="shared" si="16"/>
        <v>2.258814226748412E-12</v>
      </c>
      <c r="AE72" s="191">
        <f t="shared" si="17"/>
        <v>3.4195051315924451E-5</v>
      </c>
      <c r="AF72" s="191">
        <f t="shared" si="18"/>
        <v>0.33438007829681782</v>
      </c>
    </row>
    <row r="73" spans="2:32">
      <c r="B73" s="116">
        <f t="shared" si="3"/>
        <v>59810.386253842844</v>
      </c>
      <c r="C73" s="115">
        <f t="shared" si="6"/>
        <v>0.31</v>
      </c>
      <c r="D73" s="68">
        <f>'ver pressoflex 6p C2 DCpowe_2'!$G$3/2/$C$557*C73</f>
        <v>3.7974999999999999</v>
      </c>
      <c r="E73" s="114">
        <f t="shared" si="7"/>
        <v>4.1111871268259922E-4</v>
      </c>
      <c r="F73" s="114">
        <f t="shared" si="8"/>
        <v>5.7874907934259568E-4</v>
      </c>
      <c r="G73" s="114">
        <f t="shared" si="9"/>
        <v>7.4637944600259199E-4</v>
      </c>
      <c r="H73" s="114">
        <f t="shared" si="10"/>
        <v>4.3713861250250135E-3</v>
      </c>
      <c r="I73" s="114">
        <f t="shared" si="11"/>
        <v>4.5390164916850103E-3</v>
      </c>
      <c r="J73" s="114">
        <f t="shared" si="12"/>
        <v>4.7066468583450071E-3</v>
      </c>
      <c r="K73" s="114">
        <f t="shared" si="13"/>
        <v>5.125722774994998E-3</v>
      </c>
      <c r="L73" s="113">
        <f>-'ver pressoflex 6p C2 DCpowe_2'!$G$2*'ver pressoflex 6p C2 DCpowe_2'!D73*'ver pressoflex 6p C2 DCpowe_2'!$G$17*'ver pressoflex 6p C2 DCpowe_2'!$G$13*'ver pressoflex 6p C2 DCpowe_2'!AE73</f>
        <v>-3.4600105003068211E-2</v>
      </c>
      <c r="M73" s="572">
        <f>IF(ABS(E73)&lt;'ver pressoflex 6p C2 DCpowe_2'!$G$7,'ver pressoflex 6p C2 DCpowe_2'!$G$16*E73*'ver pressoflex 6p C2 DCpowe_2'!$O$8,SIGN(E73)*'ver pressoflex 6p C2 DCpowe_2'!$G$15*'ver pressoflex 6p C2 DCpowe_2'!$O$8)</f>
        <v>6.9208539478435585</v>
      </c>
      <c r="N73" s="572">
        <f>IF(ABS(F73)&lt;'ver pressoflex 6p C2 DCpowe_2'!$G$7,'ver pressoflex 6p C2 DCpowe_2'!$G$16*F73*'ver pressoflex 6p C2 DCpowe_2'!$O$9,SIGN(F73)*'ver pressoflex 6p C2 DCpowe_2'!$G$15*'ver pressoflex 6p C2 DCpowe_2'!$O$9)</f>
        <v>0</v>
      </c>
      <c r="O73" s="572">
        <f>IF(ABS(G73)&lt;'ver pressoflex 6p C2 DCpowe_2'!$G$7,'ver pressoflex 6p C2 DCpowe_2'!$G$16*G73*'ver pressoflex 6p C2 DCpowe_2'!$O$10,SIGN(G73)*'ver pressoflex 6p C2 DCpowe_2'!$G$15*'ver pressoflex 6p C2 DCpowe_2'!$O$10)</f>
        <v>0</v>
      </c>
      <c r="P73" s="572">
        <f>IF(ABS(H73)&lt;'ver pressoflex 6p C2 DCpowe_2'!$G$7,'ver pressoflex 6p C2 DCpowe_2'!$G$16*H73*'ver pressoflex 6p C2 DCpowe_2'!$O$11,SIGN(H73)*'ver pressoflex 6p C2 DCpowe_2'!$G$15*'ver pressoflex 6p C2 DCpowe_2'!$O$11)</f>
        <v>0</v>
      </c>
      <c r="Q73" s="572">
        <f>IF(ABS(I73)&lt;'ver pressoflex 6p C2 DCpowe_2'!$G$7,'ver pressoflex 6p C2 DCpowe_2'!$G$16*I73*'ver pressoflex 6p C2 DCpowe_2'!$O$12,SIGN(I73)*'ver pressoflex 6p C2 DCpowe_2'!$G$15*'ver pressoflex 6p C2 DCpowe_2'!$O$12)</f>
        <v>0</v>
      </c>
      <c r="R73" s="572">
        <f>IF(ABS(J73)&lt;'ver pressoflex 6p C2 DCpowe_2'!$G$7,'ver pressoflex 6p C2 DCpowe_2'!$G$16*J73*'ver pressoflex 6p C2 DCpowe_2'!$O$13,SIGN(J73)*'ver pressoflex 6p C2 DCpowe_2'!$G$15*'ver pressoflex 6p C2 DCpowe_2'!$O$13)</f>
        <v>17803.500000000004</v>
      </c>
      <c r="S73" s="113">
        <f t="shared" si="4"/>
        <v>17810.386253842844</v>
      </c>
      <c r="T73" s="575">
        <f>-L73*('ver pressoflex 6p C2 DCpowe_2'!$G$3/2-'ver pressoflex 6p C2 DCpowe_2'!AF73*'ver pressoflex 6p C2 DCpowe_2'!D73)</f>
        <v>42.341183498590482</v>
      </c>
      <c r="U73" s="29">
        <f>M73*IF(($G$3/2-$M$8)&gt;0,('ver pressoflex 6p C2 DCpowe_2'!$G$3/2-'ver pressoflex 6p C2 DCpowe_2'!$M$8),'ver pressoflex 6p C2 DCpowe_2'!$G$3/2-('ver pressoflex 6p C2 DCpowe_2'!$G$3-'ver pressoflex 6p C2 DCpowe_2'!$M$8))*IF(($G$3/2-$M$8)&gt;0,-1,1)</f>
        <v>-7093.875296539647</v>
      </c>
      <c r="V73" s="29">
        <f>N73*IF(($G$3/2-$M$9)&gt;0,('ver pressoflex 6p C2 DCpowe_2'!$G$3/2-'ver pressoflex 6p C2 DCpowe_2'!$M$9),'ver pressoflex 6p C2 DCpowe_2'!$G$3/2-('ver pressoflex 6p C2 DCpowe_2'!$G$3-'ver pressoflex 6p C2 DCpowe_2'!$M$9))*IF(($G$3/2-$M$9)&gt;0,-1,1)</f>
        <v>0</v>
      </c>
      <c r="W73" s="29">
        <f>O73*IF(($G$3/2-$M$10)&gt;0,('ver pressoflex 6p C2 DCpowe_2'!$G$3/2-'ver pressoflex 6p C2 DCpowe_2'!$M$10),'ver pressoflex 6p C2 DCpowe_2'!$G$3/2-('ver pressoflex 6p C2 DCpowe_2'!$G$3-'ver pressoflex 6p C2 DCpowe_2'!$M$10))*IF(($G$3/2-$M$10)&gt;0,-1,1)</f>
        <v>0</v>
      </c>
      <c r="X73" s="29">
        <f>P73*IF(($G$3/2-$M$11)&gt;0,('ver pressoflex 6p C2 DCpowe_2'!$G$3/2-'ver pressoflex 6p C2 DCpowe_2'!$M$11),'ver pressoflex 6p C2 DCpowe_2'!$G$3/2-('ver pressoflex 6p C2 DCpowe_2'!$G$3-'ver pressoflex 6p C2 DCpowe_2'!$M$11))*IF(($G$3/2-$M$11)&gt;0,-1,1)</f>
        <v>0</v>
      </c>
      <c r="Y73" s="29">
        <f>Q73*IF(($G$3/2-$M$12)&gt;0,('ver pressoflex 6p C2 DCpowe_2'!$G$3/2-'ver pressoflex 6p C2 DCpowe_2'!$M$12),'ver pressoflex 6p C2 DCpowe_2'!$G$3/2-('ver pressoflex 6p C2 DCpowe_2'!$G$3-'ver pressoflex 6p C2 DCpowe_2'!$M$12))*IF(($G$3/2-$M$12)&gt;0,-1,1)</f>
        <v>0</v>
      </c>
      <c r="Z73" s="29">
        <f>R73*IF(($G$3/2-$M$13)&gt;0,('ver pressoflex 6p C2 DCpowe_2'!$G$3/2-'ver pressoflex 6p C2 DCpowe_2'!$M$13),'ver pressoflex 6p C2 DCpowe_2'!$G$3/2-('ver pressoflex 6p C2 DCpowe_2'!$G$3-'ver pressoflex 6p C2 DCpowe_2'!$M$13))*IF(($G$3/2-$M$13)&gt;0,-1,1)</f>
        <v>18248587.500000004</v>
      </c>
      <c r="AA73" s="113">
        <f t="shared" si="14"/>
        <v>18241535.965886962</v>
      </c>
      <c r="AB73" s="193">
        <f t="shared" si="5"/>
        <v>7.9572039673917031E-6</v>
      </c>
      <c r="AC73" s="191">
        <f t="shared" si="15"/>
        <v>5.2064486038661848E-7</v>
      </c>
      <c r="AD73" s="194">
        <f t="shared" si="16"/>
        <v>2.7572781230528587E-12</v>
      </c>
      <c r="AE73" s="191">
        <f t="shared" si="17"/>
        <v>3.9048364528996381E-5</v>
      </c>
      <c r="AF73" s="191">
        <f t="shared" si="18"/>
        <v>0.33445335427617651</v>
      </c>
    </row>
    <row r="74" spans="2:32">
      <c r="B74" s="116">
        <f t="shared" si="3"/>
        <v>59810.37121102988</v>
      </c>
      <c r="C74" s="115">
        <f t="shared" si="6"/>
        <v>0.33</v>
      </c>
      <c r="D74" s="68">
        <f>'ver pressoflex 6p C2 DCpowe_2'!$G$3/2/$C$557*C74</f>
        <v>4.0425000000000004</v>
      </c>
      <c r="E74" s="114">
        <f t="shared" si="7"/>
        <v>4.1064750734244013E-4</v>
      </c>
      <c r="F74" s="114">
        <f t="shared" si="8"/>
        <v>5.782950869828989E-4</v>
      </c>
      <c r="G74" s="114">
        <f t="shared" si="9"/>
        <v>7.4594266662335762E-4</v>
      </c>
      <c r="H74" s="114">
        <f t="shared" si="10"/>
        <v>4.3713215763482791E-3</v>
      </c>
      <c r="I74" s="114">
        <f t="shared" si="11"/>
        <v>4.5389691559887388E-3</v>
      </c>
      <c r="J74" s="114">
        <f t="shared" si="12"/>
        <v>4.7066167356291976E-3</v>
      </c>
      <c r="K74" s="114">
        <f t="shared" si="13"/>
        <v>5.1257356847303447E-3</v>
      </c>
      <c r="L74" s="113">
        <f>-'ver pressoflex 6p C2 DCpowe_2'!$G$2*'ver pressoflex 6p C2 DCpowe_2'!D74*'ver pressoflex 6p C2 DCpowe_2'!$G$17*'ver pressoflex 6p C2 DCpowe_2'!$G$13*'ver pressoflex 6p C2 DCpowe_2'!AE74</f>
        <v>-4.171055381834797E-2</v>
      </c>
      <c r="M74" s="572">
        <f>IF(ABS(E74)&lt;'ver pressoflex 6p C2 DCpowe_2'!$G$7,'ver pressoflex 6p C2 DCpowe_2'!$G$16*E74*'ver pressoflex 6p C2 DCpowe_2'!$O$8,SIGN(E74)*'ver pressoflex 6p C2 DCpowe_2'!$G$15*'ver pressoflex 6p C2 DCpowe_2'!$O$8)</f>
        <v>6.9129215836915945</v>
      </c>
      <c r="N74" s="572">
        <f>IF(ABS(F74)&lt;'ver pressoflex 6p C2 DCpowe_2'!$G$7,'ver pressoflex 6p C2 DCpowe_2'!$G$16*F74*'ver pressoflex 6p C2 DCpowe_2'!$O$9,SIGN(F74)*'ver pressoflex 6p C2 DCpowe_2'!$G$15*'ver pressoflex 6p C2 DCpowe_2'!$O$9)</f>
        <v>0</v>
      </c>
      <c r="O74" s="572">
        <f>IF(ABS(G74)&lt;'ver pressoflex 6p C2 DCpowe_2'!$G$7,'ver pressoflex 6p C2 DCpowe_2'!$G$16*G74*'ver pressoflex 6p C2 DCpowe_2'!$O$10,SIGN(G74)*'ver pressoflex 6p C2 DCpowe_2'!$G$15*'ver pressoflex 6p C2 DCpowe_2'!$O$10)</f>
        <v>0</v>
      </c>
      <c r="P74" s="572">
        <f>IF(ABS(H74)&lt;'ver pressoflex 6p C2 DCpowe_2'!$G$7,'ver pressoflex 6p C2 DCpowe_2'!$G$16*H74*'ver pressoflex 6p C2 DCpowe_2'!$O$11,SIGN(H74)*'ver pressoflex 6p C2 DCpowe_2'!$G$15*'ver pressoflex 6p C2 DCpowe_2'!$O$11)</f>
        <v>0</v>
      </c>
      <c r="Q74" s="572">
        <f>IF(ABS(I74)&lt;'ver pressoflex 6p C2 DCpowe_2'!$G$7,'ver pressoflex 6p C2 DCpowe_2'!$G$16*I74*'ver pressoflex 6p C2 DCpowe_2'!$O$12,SIGN(I74)*'ver pressoflex 6p C2 DCpowe_2'!$G$15*'ver pressoflex 6p C2 DCpowe_2'!$O$12)</f>
        <v>0</v>
      </c>
      <c r="R74" s="572">
        <f>IF(ABS(J74)&lt;'ver pressoflex 6p C2 DCpowe_2'!$G$7,'ver pressoflex 6p C2 DCpowe_2'!$G$16*J74*'ver pressoflex 6p C2 DCpowe_2'!$O$13,SIGN(J74)*'ver pressoflex 6p C2 DCpowe_2'!$G$15*'ver pressoflex 6p C2 DCpowe_2'!$O$13)</f>
        <v>17803.500000000004</v>
      </c>
      <c r="S74" s="113">
        <f t="shared" si="4"/>
        <v>17810.371211029877</v>
      </c>
      <c r="T74" s="575">
        <f>-L74*('ver pressoflex 6p C2 DCpowe_2'!$G$3/2-'ver pressoflex 6p C2 DCpowe_2'!AF74*'ver pressoflex 6p C2 DCpowe_2'!D74)</f>
        <v>51.039022224526676</v>
      </c>
      <c r="U74" s="29">
        <f>M74*IF(($G$3/2-$M$8)&gt;0,('ver pressoflex 6p C2 DCpowe_2'!$G$3/2-'ver pressoflex 6p C2 DCpowe_2'!$M$8),'ver pressoflex 6p C2 DCpowe_2'!$G$3/2-('ver pressoflex 6p C2 DCpowe_2'!$G$3-'ver pressoflex 6p C2 DCpowe_2'!$M$8))*IF(($G$3/2-$M$8)&gt;0,-1,1)</f>
        <v>-7085.7446232838847</v>
      </c>
      <c r="V74" s="29">
        <f>N74*IF(($G$3/2-$M$9)&gt;0,('ver pressoflex 6p C2 DCpowe_2'!$G$3/2-'ver pressoflex 6p C2 DCpowe_2'!$M$9),'ver pressoflex 6p C2 DCpowe_2'!$G$3/2-('ver pressoflex 6p C2 DCpowe_2'!$G$3-'ver pressoflex 6p C2 DCpowe_2'!$M$9))*IF(($G$3/2-$M$9)&gt;0,-1,1)</f>
        <v>0</v>
      </c>
      <c r="W74" s="29">
        <f>O74*IF(($G$3/2-$M$10)&gt;0,('ver pressoflex 6p C2 DCpowe_2'!$G$3/2-'ver pressoflex 6p C2 DCpowe_2'!$M$10),'ver pressoflex 6p C2 DCpowe_2'!$G$3/2-('ver pressoflex 6p C2 DCpowe_2'!$G$3-'ver pressoflex 6p C2 DCpowe_2'!$M$10))*IF(($G$3/2-$M$10)&gt;0,-1,1)</f>
        <v>0</v>
      </c>
      <c r="X74" s="29">
        <f>P74*IF(($G$3/2-$M$11)&gt;0,('ver pressoflex 6p C2 DCpowe_2'!$G$3/2-'ver pressoflex 6p C2 DCpowe_2'!$M$11),'ver pressoflex 6p C2 DCpowe_2'!$G$3/2-('ver pressoflex 6p C2 DCpowe_2'!$G$3-'ver pressoflex 6p C2 DCpowe_2'!$M$11))*IF(($G$3/2-$M$11)&gt;0,-1,1)</f>
        <v>0</v>
      </c>
      <c r="Y74" s="29">
        <f>Q74*IF(($G$3/2-$M$12)&gt;0,('ver pressoflex 6p C2 DCpowe_2'!$G$3/2-'ver pressoflex 6p C2 DCpowe_2'!$M$12),'ver pressoflex 6p C2 DCpowe_2'!$G$3/2-('ver pressoflex 6p C2 DCpowe_2'!$G$3-'ver pressoflex 6p C2 DCpowe_2'!$M$12))*IF(($G$3/2-$M$12)&gt;0,-1,1)</f>
        <v>0</v>
      </c>
      <c r="Z74" s="29">
        <f>R74*IF(($G$3/2-$M$13)&gt;0,('ver pressoflex 6p C2 DCpowe_2'!$G$3/2-'ver pressoflex 6p C2 DCpowe_2'!$M$13),'ver pressoflex 6p C2 DCpowe_2'!$G$3/2-('ver pressoflex 6p C2 DCpowe_2'!$G$3-'ver pressoflex 6p C2 DCpowe_2'!$M$13))*IF(($G$3/2-$M$13)&gt;0,-1,1)</f>
        <v>18248587.500000004</v>
      </c>
      <c r="AA74" s="113">
        <f t="shared" si="14"/>
        <v>18241552.794398945</v>
      </c>
      <c r="AB74" s="193">
        <f t="shared" si="5"/>
        <v>8.4714417587069354E-6</v>
      </c>
      <c r="AC74" s="191">
        <f t="shared" si="15"/>
        <v>5.8960054871770257E-7</v>
      </c>
      <c r="AD74" s="194">
        <f t="shared" si="16"/>
        <v>3.3238835215896884E-12</v>
      </c>
      <c r="AE74" s="191">
        <f t="shared" si="17"/>
        <v>4.4220041153827687E-5</v>
      </c>
      <c r="AF74" s="191">
        <f t="shared" si="18"/>
        <v>0.33452677272025177</v>
      </c>
    </row>
    <row r="75" spans="2:32">
      <c r="B75" s="116">
        <f t="shared" si="3"/>
        <v>59810.35525745117</v>
      </c>
      <c r="C75" s="115">
        <f t="shared" si="6"/>
        <v>0.35000000000000003</v>
      </c>
      <c r="D75" s="68">
        <f>'ver pressoflex 6p C2 DCpowe_2'!$G$3/2/$C$557*C75</f>
        <v>4.2875000000000005</v>
      </c>
      <c r="E75" s="114">
        <f t="shared" si="7"/>
        <v>4.101762052217105E-4</v>
      </c>
      <c r="F75" s="114">
        <f t="shared" si="8"/>
        <v>5.7784100137799499E-4</v>
      </c>
      <c r="G75" s="114">
        <f t="shared" si="9"/>
        <v>7.4550579753427954E-4</v>
      </c>
      <c r="H75" s="114">
        <f t="shared" si="10"/>
        <v>4.3712570144139326E-3</v>
      </c>
      <c r="I75" s="114">
        <f t="shared" si="11"/>
        <v>4.5389218105702173E-3</v>
      </c>
      <c r="J75" s="114">
        <f t="shared" si="12"/>
        <v>4.706586606726502E-3</v>
      </c>
      <c r="K75" s="114">
        <f t="shared" si="13"/>
        <v>5.1257485971172136E-3</v>
      </c>
      <c r="L75" s="113">
        <f>-'ver pressoflex 6p C2 DCpowe_2'!$G$2*'ver pressoflex 6p C2 DCpowe_2'!D75*'ver pressoflex 6p C2 DCpowe_2'!$G$17*'ver pressoflex 6p C2 DCpowe_2'!$G$13*'ver pressoflex 6p C2 DCpowe_2'!AE75</f>
        <v>-4.9730139149962382E-2</v>
      </c>
      <c r="M75" s="572">
        <f>IF(ABS(E75)&lt;'ver pressoflex 6p C2 DCpowe_2'!$G$7,'ver pressoflex 6p C2 DCpowe_2'!$G$16*E75*'ver pressoflex 6p C2 DCpowe_2'!$O$8,SIGN(E75)*'ver pressoflex 6p C2 DCpowe_2'!$G$15*'ver pressoflex 6p C2 DCpowe_2'!$O$8)</f>
        <v>6.9049875903163116</v>
      </c>
      <c r="N75" s="572">
        <f>IF(ABS(F75)&lt;'ver pressoflex 6p C2 DCpowe_2'!$G$7,'ver pressoflex 6p C2 DCpowe_2'!$G$16*F75*'ver pressoflex 6p C2 DCpowe_2'!$O$9,SIGN(F75)*'ver pressoflex 6p C2 DCpowe_2'!$G$15*'ver pressoflex 6p C2 DCpowe_2'!$O$9)</f>
        <v>0</v>
      </c>
      <c r="O75" s="572">
        <f>IF(ABS(G75)&lt;'ver pressoflex 6p C2 DCpowe_2'!$G$7,'ver pressoflex 6p C2 DCpowe_2'!$G$16*G75*'ver pressoflex 6p C2 DCpowe_2'!$O$10,SIGN(G75)*'ver pressoflex 6p C2 DCpowe_2'!$G$15*'ver pressoflex 6p C2 DCpowe_2'!$O$10)</f>
        <v>0</v>
      </c>
      <c r="P75" s="572">
        <f>IF(ABS(H75)&lt;'ver pressoflex 6p C2 DCpowe_2'!$G$7,'ver pressoflex 6p C2 DCpowe_2'!$G$16*H75*'ver pressoflex 6p C2 DCpowe_2'!$O$11,SIGN(H75)*'ver pressoflex 6p C2 DCpowe_2'!$G$15*'ver pressoflex 6p C2 DCpowe_2'!$O$11)</f>
        <v>0</v>
      </c>
      <c r="Q75" s="572">
        <f>IF(ABS(I75)&lt;'ver pressoflex 6p C2 DCpowe_2'!$G$7,'ver pressoflex 6p C2 DCpowe_2'!$G$16*I75*'ver pressoflex 6p C2 DCpowe_2'!$O$12,SIGN(I75)*'ver pressoflex 6p C2 DCpowe_2'!$G$15*'ver pressoflex 6p C2 DCpowe_2'!$O$12)</f>
        <v>0</v>
      </c>
      <c r="R75" s="572">
        <f>IF(ABS(J75)&lt;'ver pressoflex 6p C2 DCpowe_2'!$G$7,'ver pressoflex 6p C2 DCpowe_2'!$G$16*J75*'ver pressoflex 6p C2 DCpowe_2'!$O$13,SIGN(J75)*'ver pressoflex 6p C2 DCpowe_2'!$G$15*'ver pressoflex 6p C2 DCpowe_2'!$O$13)</f>
        <v>17803.500000000004</v>
      </c>
      <c r="S75" s="113">
        <f t="shared" si="4"/>
        <v>17810.35525745117</v>
      </c>
      <c r="T75" s="575">
        <f>-L75*('ver pressoflex 6p C2 DCpowe_2'!$G$3/2-'ver pressoflex 6p C2 DCpowe_2'!AF75*'ver pressoflex 6p C2 DCpowe_2'!D75)</f>
        <v>60.848077654180351</v>
      </c>
      <c r="U75" s="29">
        <f>M75*IF(($G$3/2-$M$8)&gt;0,('ver pressoflex 6p C2 DCpowe_2'!$G$3/2-'ver pressoflex 6p C2 DCpowe_2'!$M$8),'ver pressoflex 6p C2 DCpowe_2'!$G$3/2-('ver pressoflex 6p C2 DCpowe_2'!$G$3-'ver pressoflex 6p C2 DCpowe_2'!$M$8))*IF(($G$3/2-$M$8)&gt;0,-1,1)</f>
        <v>-7077.6122800742196</v>
      </c>
      <c r="V75" s="29">
        <f>N75*IF(($G$3/2-$M$9)&gt;0,('ver pressoflex 6p C2 DCpowe_2'!$G$3/2-'ver pressoflex 6p C2 DCpowe_2'!$M$9),'ver pressoflex 6p C2 DCpowe_2'!$G$3/2-('ver pressoflex 6p C2 DCpowe_2'!$G$3-'ver pressoflex 6p C2 DCpowe_2'!$M$9))*IF(($G$3/2-$M$9)&gt;0,-1,1)</f>
        <v>0</v>
      </c>
      <c r="W75" s="29">
        <f>O75*IF(($G$3/2-$M$10)&gt;0,('ver pressoflex 6p C2 DCpowe_2'!$G$3/2-'ver pressoflex 6p C2 DCpowe_2'!$M$10),'ver pressoflex 6p C2 DCpowe_2'!$G$3/2-('ver pressoflex 6p C2 DCpowe_2'!$G$3-'ver pressoflex 6p C2 DCpowe_2'!$M$10))*IF(($G$3/2-$M$10)&gt;0,-1,1)</f>
        <v>0</v>
      </c>
      <c r="X75" s="29">
        <f>P75*IF(($G$3/2-$M$11)&gt;0,('ver pressoflex 6p C2 DCpowe_2'!$G$3/2-'ver pressoflex 6p C2 DCpowe_2'!$M$11),'ver pressoflex 6p C2 DCpowe_2'!$G$3/2-('ver pressoflex 6p C2 DCpowe_2'!$G$3-'ver pressoflex 6p C2 DCpowe_2'!$M$11))*IF(($G$3/2-$M$11)&gt;0,-1,1)</f>
        <v>0</v>
      </c>
      <c r="Y75" s="29">
        <f>Q75*IF(($G$3/2-$M$12)&gt;0,('ver pressoflex 6p C2 DCpowe_2'!$G$3/2-'ver pressoflex 6p C2 DCpowe_2'!$M$12),'ver pressoflex 6p C2 DCpowe_2'!$G$3/2-('ver pressoflex 6p C2 DCpowe_2'!$G$3-'ver pressoflex 6p C2 DCpowe_2'!$M$12))*IF(($G$3/2-$M$12)&gt;0,-1,1)</f>
        <v>0</v>
      </c>
      <c r="Z75" s="29">
        <f>R75*IF(($G$3/2-$M$13)&gt;0,('ver pressoflex 6p C2 DCpowe_2'!$G$3/2-'ver pressoflex 6p C2 DCpowe_2'!$M$13),'ver pressoflex 6p C2 DCpowe_2'!$G$3/2-('ver pressoflex 6p C2 DCpowe_2'!$G$3-'ver pressoflex 6p C2 DCpowe_2'!$M$13))*IF(($G$3/2-$M$13)&gt;0,-1,1)</f>
        <v>18248587.500000004</v>
      </c>
      <c r="AA75" s="113">
        <f t="shared" si="14"/>
        <v>18241570.735797584</v>
      </c>
      <c r="AB75" s="193">
        <f t="shared" si="5"/>
        <v>8.9857851690008761E-6</v>
      </c>
      <c r="AC75" s="191">
        <f t="shared" si="15"/>
        <v>6.6279235851678301E-7</v>
      </c>
      <c r="AD75" s="194">
        <f t="shared" si="16"/>
        <v>3.9629272750395165E-12</v>
      </c>
      <c r="AE75" s="191">
        <f t="shared" si="17"/>
        <v>4.9709426888758725E-5</v>
      </c>
      <c r="AF75" s="191">
        <f t="shared" si="18"/>
        <v>0.33460033404492251</v>
      </c>
    </row>
    <row r="76" spans="2:32">
      <c r="B76" s="116">
        <f t="shared" si="3"/>
        <v>59810.338339312068</v>
      </c>
      <c r="C76" s="115">
        <f t="shared" si="6"/>
        <v>0.37000000000000005</v>
      </c>
      <c r="D76" s="68">
        <f>'ver pressoflex 6p C2 DCpowe_2'!$G$3/2/$C$557*C76</f>
        <v>4.5325000000000006</v>
      </c>
      <c r="E76" s="114">
        <f t="shared" si="7"/>
        <v>4.0970480629059082E-4</v>
      </c>
      <c r="F76" s="114">
        <f t="shared" si="8"/>
        <v>5.7738682249915368E-4</v>
      </c>
      <c r="G76" s="114">
        <f t="shared" si="9"/>
        <v>7.4506883870771644E-4</v>
      </c>
      <c r="H76" s="114">
        <f t="shared" si="10"/>
        <v>4.3711924392178898E-3</v>
      </c>
      <c r="I76" s="114">
        <f t="shared" si="11"/>
        <v>4.5388744554264518E-3</v>
      </c>
      <c r="J76" s="114">
        <f t="shared" si="12"/>
        <v>4.7065564716350147E-3</v>
      </c>
      <c r="K76" s="114">
        <f t="shared" si="13"/>
        <v>5.1257615121564218E-3</v>
      </c>
      <c r="L76" s="113">
        <f>-'ver pressoflex 6p C2 DCpowe_2'!$G$2*'ver pressoflex 6p C2 DCpowe_2'!D76*'ver pressoflex 6p C2 DCpowe_2'!$G$17*'ver pressoflex 6p C2 DCpowe_2'!$G$13*'ver pressoflex 6p C2 DCpowe_2'!AE76</f>
        <v>-5.8712655151100981E-2</v>
      </c>
      <c r="M76" s="572">
        <f>IF(ABS(E76)&lt;'ver pressoflex 6p C2 DCpowe_2'!$G$7,'ver pressoflex 6p C2 DCpowe_2'!$G$16*E76*'ver pressoflex 6p C2 DCpowe_2'!$O$8,SIGN(E76)*'ver pressoflex 6p C2 DCpowe_2'!$G$15*'ver pressoflex 6p C2 DCpowe_2'!$O$8)</f>
        <v>6.8970519672157211</v>
      </c>
      <c r="N76" s="572">
        <f>IF(ABS(F76)&lt;'ver pressoflex 6p C2 DCpowe_2'!$G$7,'ver pressoflex 6p C2 DCpowe_2'!$G$16*F76*'ver pressoflex 6p C2 DCpowe_2'!$O$9,SIGN(F76)*'ver pressoflex 6p C2 DCpowe_2'!$G$15*'ver pressoflex 6p C2 DCpowe_2'!$O$9)</f>
        <v>0</v>
      </c>
      <c r="O76" s="572">
        <f>IF(ABS(G76)&lt;'ver pressoflex 6p C2 DCpowe_2'!$G$7,'ver pressoflex 6p C2 DCpowe_2'!$G$16*G76*'ver pressoflex 6p C2 DCpowe_2'!$O$10,SIGN(G76)*'ver pressoflex 6p C2 DCpowe_2'!$G$15*'ver pressoflex 6p C2 DCpowe_2'!$O$10)</f>
        <v>0</v>
      </c>
      <c r="P76" s="572">
        <f>IF(ABS(H76)&lt;'ver pressoflex 6p C2 DCpowe_2'!$G$7,'ver pressoflex 6p C2 DCpowe_2'!$G$16*H76*'ver pressoflex 6p C2 DCpowe_2'!$O$11,SIGN(H76)*'ver pressoflex 6p C2 DCpowe_2'!$G$15*'ver pressoflex 6p C2 DCpowe_2'!$O$11)</f>
        <v>0</v>
      </c>
      <c r="Q76" s="572">
        <f>IF(ABS(I76)&lt;'ver pressoflex 6p C2 DCpowe_2'!$G$7,'ver pressoflex 6p C2 DCpowe_2'!$G$16*I76*'ver pressoflex 6p C2 DCpowe_2'!$O$12,SIGN(I76)*'ver pressoflex 6p C2 DCpowe_2'!$G$15*'ver pressoflex 6p C2 DCpowe_2'!$O$12)</f>
        <v>0</v>
      </c>
      <c r="R76" s="572">
        <f>IF(ABS(J76)&lt;'ver pressoflex 6p C2 DCpowe_2'!$G$7,'ver pressoflex 6p C2 DCpowe_2'!$G$16*J76*'ver pressoflex 6p C2 DCpowe_2'!$O$13,SIGN(J76)*'ver pressoflex 6p C2 DCpowe_2'!$G$15*'ver pressoflex 6p C2 DCpowe_2'!$O$13)</f>
        <v>17803.500000000004</v>
      </c>
      <c r="S76" s="113">
        <f t="shared" si="4"/>
        <v>17810.338339312068</v>
      </c>
      <c r="T76" s="575">
        <f>-L76*('ver pressoflex 6p C2 DCpowe_2'!$G$3/2-'ver pressoflex 6p C2 DCpowe_2'!AF76*'ver pressoflex 6p C2 DCpowe_2'!D76)</f>
        <v>71.833940741661081</v>
      </c>
      <c r="U76" s="29">
        <f>M76*IF(($G$3/2-$M$8)&gt;0,('ver pressoflex 6p C2 DCpowe_2'!$G$3/2-'ver pressoflex 6p C2 DCpowe_2'!$M$8),'ver pressoflex 6p C2 DCpowe_2'!$G$3/2-('ver pressoflex 6p C2 DCpowe_2'!$G$3-'ver pressoflex 6p C2 DCpowe_2'!$M$8))*IF(($G$3/2-$M$8)&gt;0,-1,1)</f>
        <v>-7069.4782663961141</v>
      </c>
      <c r="V76" s="29">
        <f>N76*IF(($G$3/2-$M$9)&gt;0,('ver pressoflex 6p C2 DCpowe_2'!$G$3/2-'ver pressoflex 6p C2 DCpowe_2'!$M$9),'ver pressoflex 6p C2 DCpowe_2'!$G$3/2-('ver pressoflex 6p C2 DCpowe_2'!$G$3-'ver pressoflex 6p C2 DCpowe_2'!$M$9))*IF(($G$3/2-$M$9)&gt;0,-1,1)</f>
        <v>0</v>
      </c>
      <c r="W76" s="29">
        <f>O76*IF(($G$3/2-$M$10)&gt;0,('ver pressoflex 6p C2 DCpowe_2'!$G$3/2-'ver pressoflex 6p C2 DCpowe_2'!$M$10),'ver pressoflex 6p C2 DCpowe_2'!$G$3/2-('ver pressoflex 6p C2 DCpowe_2'!$G$3-'ver pressoflex 6p C2 DCpowe_2'!$M$10))*IF(($G$3/2-$M$10)&gt;0,-1,1)</f>
        <v>0</v>
      </c>
      <c r="X76" s="29">
        <f>P76*IF(($G$3/2-$M$11)&gt;0,('ver pressoflex 6p C2 DCpowe_2'!$G$3/2-'ver pressoflex 6p C2 DCpowe_2'!$M$11),'ver pressoflex 6p C2 DCpowe_2'!$G$3/2-('ver pressoflex 6p C2 DCpowe_2'!$G$3-'ver pressoflex 6p C2 DCpowe_2'!$M$11))*IF(($G$3/2-$M$11)&gt;0,-1,1)</f>
        <v>0</v>
      </c>
      <c r="Y76" s="29">
        <f>Q76*IF(($G$3/2-$M$12)&gt;0,('ver pressoflex 6p C2 DCpowe_2'!$G$3/2-'ver pressoflex 6p C2 DCpowe_2'!$M$12),'ver pressoflex 6p C2 DCpowe_2'!$G$3/2-('ver pressoflex 6p C2 DCpowe_2'!$G$3-'ver pressoflex 6p C2 DCpowe_2'!$M$12))*IF(($G$3/2-$M$12)&gt;0,-1,1)</f>
        <v>0</v>
      </c>
      <c r="Z76" s="29">
        <f>R76*IF(($G$3/2-$M$13)&gt;0,('ver pressoflex 6p C2 DCpowe_2'!$G$3/2-'ver pressoflex 6p C2 DCpowe_2'!$M$13),'ver pressoflex 6p C2 DCpowe_2'!$G$3/2-('ver pressoflex 6p C2 DCpowe_2'!$G$3-'ver pressoflex 6p C2 DCpowe_2'!$M$13))*IF(($G$3/2-$M$13)&gt;0,-1,1)</f>
        <v>18248587.500000004</v>
      </c>
      <c r="AA76" s="113">
        <f t="shared" si="14"/>
        <v>18241589.855674349</v>
      </c>
      <c r="AB76" s="193">
        <f t="shared" si="5"/>
        <v>9.5002342308163907E-6</v>
      </c>
      <c r="AC76" s="191">
        <f t="shared" si="15"/>
        <v>7.4021155339816849E-7</v>
      </c>
      <c r="AD76" s="194">
        <f t="shared" si="16"/>
        <v>4.6786940063145837E-12</v>
      </c>
      <c r="AE76" s="191">
        <f t="shared" si="17"/>
        <v>5.5515866504862633E-5</v>
      </c>
      <c r="AF76" s="191">
        <f t="shared" si="18"/>
        <v>0.33467403866768719</v>
      </c>
    </row>
    <row r="77" spans="2:32">
      <c r="B77" s="116">
        <f t="shared" si="3"/>
        <v>59810.320402968777</v>
      </c>
      <c r="C77" s="115">
        <f t="shared" si="6"/>
        <v>0.39000000000000007</v>
      </c>
      <c r="D77" s="68">
        <f>'ver pressoflex 6p C2 DCpowe_2'!$G$3/2/$C$557*C77</f>
        <v>4.7775000000000007</v>
      </c>
      <c r="E77" s="114">
        <f t="shared" si="7"/>
        <v>4.0923331051924931E-4</v>
      </c>
      <c r="F77" s="114">
        <f t="shared" si="8"/>
        <v>5.7693255031763288E-4</v>
      </c>
      <c r="G77" s="114">
        <f t="shared" si="9"/>
        <v>7.4463179011601661E-4</v>
      </c>
      <c r="H77" s="114">
        <f t="shared" si="10"/>
        <v>4.3711278507560618E-3</v>
      </c>
      <c r="I77" s="114">
        <f t="shared" si="11"/>
        <v>4.5388270905544446E-3</v>
      </c>
      <c r="J77" s="114">
        <f t="shared" si="12"/>
        <v>4.7065263303528284E-3</v>
      </c>
      <c r="K77" s="114">
        <f t="shared" si="13"/>
        <v>5.1257744298487881E-3</v>
      </c>
      <c r="L77" s="113">
        <f>-'ver pressoflex 6p C2 DCpowe_2'!$G$2*'ver pressoflex 6p C2 DCpowe_2'!D77*'ver pressoflex 6p C2 DCpowe_2'!$G$17*'ver pressoflex 6p C2 DCpowe_2'!$G$13*'ver pressoflex 6p C2 DCpowe_2'!AE77</f>
        <v>-6.8711745111159808E-2</v>
      </c>
      <c r="M77" s="572">
        <f>IF(ABS(E77)&lt;'ver pressoflex 6p C2 DCpowe_2'!$G$7,'ver pressoflex 6p C2 DCpowe_2'!$G$16*E77*'ver pressoflex 6p C2 DCpowe_2'!$O$8,SIGN(E77)*'ver pressoflex 6p C2 DCpowe_2'!$G$15*'ver pressoflex 6p C2 DCpowe_2'!$O$8)</f>
        <v>6.889114713887631</v>
      </c>
      <c r="N77" s="572">
        <f>IF(ABS(F77)&lt;'ver pressoflex 6p C2 DCpowe_2'!$G$7,'ver pressoflex 6p C2 DCpowe_2'!$G$16*F77*'ver pressoflex 6p C2 DCpowe_2'!$O$9,SIGN(F77)*'ver pressoflex 6p C2 DCpowe_2'!$G$15*'ver pressoflex 6p C2 DCpowe_2'!$O$9)</f>
        <v>0</v>
      </c>
      <c r="O77" s="572">
        <f>IF(ABS(G77)&lt;'ver pressoflex 6p C2 DCpowe_2'!$G$7,'ver pressoflex 6p C2 DCpowe_2'!$G$16*G77*'ver pressoflex 6p C2 DCpowe_2'!$O$10,SIGN(G77)*'ver pressoflex 6p C2 DCpowe_2'!$G$15*'ver pressoflex 6p C2 DCpowe_2'!$O$10)</f>
        <v>0</v>
      </c>
      <c r="P77" s="572">
        <f>IF(ABS(H77)&lt;'ver pressoflex 6p C2 DCpowe_2'!$G$7,'ver pressoflex 6p C2 DCpowe_2'!$G$16*H77*'ver pressoflex 6p C2 DCpowe_2'!$O$11,SIGN(H77)*'ver pressoflex 6p C2 DCpowe_2'!$G$15*'ver pressoflex 6p C2 DCpowe_2'!$O$11)</f>
        <v>0</v>
      </c>
      <c r="Q77" s="572">
        <f>IF(ABS(I77)&lt;'ver pressoflex 6p C2 DCpowe_2'!$G$7,'ver pressoflex 6p C2 DCpowe_2'!$G$16*I77*'ver pressoflex 6p C2 DCpowe_2'!$O$12,SIGN(I77)*'ver pressoflex 6p C2 DCpowe_2'!$G$15*'ver pressoflex 6p C2 DCpowe_2'!$O$12)</f>
        <v>0</v>
      </c>
      <c r="R77" s="572">
        <f>IF(ABS(J77)&lt;'ver pressoflex 6p C2 DCpowe_2'!$G$7,'ver pressoflex 6p C2 DCpowe_2'!$G$16*J77*'ver pressoflex 6p C2 DCpowe_2'!$O$13,SIGN(J77)*'ver pressoflex 6p C2 DCpowe_2'!$G$15*'ver pressoflex 6p C2 DCpowe_2'!$O$13)</f>
        <v>17803.500000000004</v>
      </c>
      <c r="S77" s="113">
        <f t="shared" si="4"/>
        <v>17810.32040296878</v>
      </c>
      <c r="T77" s="575">
        <f>-L77*('ver pressoflex 6p C2 DCpowe_2'!$G$3/2-'ver pressoflex 6p C2 DCpowe_2'!AF77*'ver pressoflex 6p C2 DCpowe_2'!D77)</f>
        <v>84.06199995103411</v>
      </c>
      <c r="U77" s="29">
        <f>M77*IF(($G$3/2-$M$8)&gt;0,('ver pressoflex 6p C2 DCpowe_2'!$G$3/2-'ver pressoflex 6p C2 DCpowe_2'!$M$8),'ver pressoflex 6p C2 DCpowe_2'!$G$3/2-('ver pressoflex 6p C2 DCpowe_2'!$G$3-'ver pressoflex 6p C2 DCpowe_2'!$M$8))*IF(($G$3/2-$M$8)&gt;0,-1,1)</f>
        <v>-7061.3425817348216</v>
      </c>
      <c r="V77" s="29">
        <f>N77*IF(($G$3/2-$M$9)&gt;0,('ver pressoflex 6p C2 DCpowe_2'!$G$3/2-'ver pressoflex 6p C2 DCpowe_2'!$M$9),'ver pressoflex 6p C2 DCpowe_2'!$G$3/2-('ver pressoflex 6p C2 DCpowe_2'!$G$3-'ver pressoflex 6p C2 DCpowe_2'!$M$9))*IF(($G$3/2-$M$9)&gt;0,-1,1)</f>
        <v>0</v>
      </c>
      <c r="W77" s="29">
        <f>O77*IF(($G$3/2-$M$10)&gt;0,('ver pressoflex 6p C2 DCpowe_2'!$G$3/2-'ver pressoflex 6p C2 DCpowe_2'!$M$10),'ver pressoflex 6p C2 DCpowe_2'!$G$3/2-('ver pressoflex 6p C2 DCpowe_2'!$G$3-'ver pressoflex 6p C2 DCpowe_2'!$M$10))*IF(($G$3/2-$M$10)&gt;0,-1,1)</f>
        <v>0</v>
      </c>
      <c r="X77" s="29">
        <f>P77*IF(($G$3/2-$M$11)&gt;0,('ver pressoflex 6p C2 DCpowe_2'!$G$3/2-'ver pressoflex 6p C2 DCpowe_2'!$M$11),'ver pressoflex 6p C2 DCpowe_2'!$G$3/2-('ver pressoflex 6p C2 DCpowe_2'!$G$3-'ver pressoflex 6p C2 DCpowe_2'!$M$11))*IF(($G$3/2-$M$11)&gt;0,-1,1)</f>
        <v>0</v>
      </c>
      <c r="Y77" s="29">
        <f>Q77*IF(($G$3/2-$M$12)&gt;0,('ver pressoflex 6p C2 DCpowe_2'!$G$3/2-'ver pressoflex 6p C2 DCpowe_2'!$M$12),'ver pressoflex 6p C2 DCpowe_2'!$G$3/2-('ver pressoflex 6p C2 DCpowe_2'!$G$3-'ver pressoflex 6p C2 DCpowe_2'!$M$12))*IF(($G$3/2-$M$12)&gt;0,-1,1)</f>
        <v>0</v>
      </c>
      <c r="Z77" s="29">
        <f>R77*IF(($G$3/2-$M$13)&gt;0,('ver pressoflex 6p C2 DCpowe_2'!$G$3/2-'ver pressoflex 6p C2 DCpowe_2'!$M$13),'ver pressoflex 6p C2 DCpowe_2'!$G$3/2-('ver pressoflex 6p C2 DCpowe_2'!$G$3-'ver pressoflex 6p C2 DCpowe_2'!$M$13))*IF(($G$3/2-$M$13)&gt;0,-1,1)</f>
        <v>18248587.500000004</v>
      </c>
      <c r="AA77" s="113">
        <f t="shared" si="14"/>
        <v>18241610.21941822</v>
      </c>
      <c r="AB77" s="193">
        <f t="shared" si="5"/>
        <v>1.0014788976709724E-5</v>
      </c>
      <c r="AC77" s="191">
        <f t="shared" si="15"/>
        <v>8.2184938459935459E-7</v>
      </c>
      <c r="AD77" s="194">
        <f t="shared" si="16"/>
        <v>5.4754560780076076E-12</v>
      </c>
      <c r="AE77" s="191">
        <f t="shared" si="17"/>
        <v>6.1638703844951596E-5</v>
      </c>
      <c r="AF77" s="191">
        <f t="shared" si="18"/>
        <v>0.33474788700767322</v>
      </c>
    </row>
    <row r="78" spans="2:32">
      <c r="B78" s="116">
        <f t="shared" si="3"/>
        <v>59810.30139492864</v>
      </c>
      <c r="C78" s="115">
        <f t="shared" si="6"/>
        <v>0.41000000000000009</v>
      </c>
      <c r="D78" s="68">
        <f>'ver pressoflex 6p C2 DCpowe_2'!$G$3/2/$C$557*C78</f>
        <v>5.0225000000000009</v>
      </c>
      <c r="E78" s="114">
        <f t="shared" si="7"/>
        <v>4.0876171787784164E-4</v>
      </c>
      <c r="F78" s="114">
        <f t="shared" si="8"/>
        <v>5.7647818480467846E-4</v>
      </c>
      <c r="G78" s="114">
        <f t="shared" si="9"/>
        <v>7.4419465173151532E-4</v>
      </c>
      <c r="H78" s="114">
        <f t="shared" si="10"/>
        <v>4.3710632490243624E-3</v>
      </c>
      <c r="I78" s="114">
        <f t="shared" si="11"/>
        <v>4.5387797159511991E-3</v>
      </c>
      <c r="J78" s="114">
        <f t="shared" si="12"/>
        <v>4.7064961828780357E-3</v>
      </c>
      <c r="K78" s="114">
        <f t="shared" si="13"/>
        <v>5.1257873501951278E-3</v>
      </c>
      <c r="L78" s="113">
        <f>-'ver pressoflex 6p C2 DCpowe_2'!$G$2*'ver pressoflex 6p C2 DCpowe_2'!D78*'ver pressoflex 6p C2 DCpowe_2'!$G$17*'ver pressoflex 6p C2 DCpowe_2'!$G$13*'ver pressoflex 6p C2 DCpowe_2'!AE78</f>
        <v>-7.9780901189247008E-2</v>
      </c>
      <c r="M78" s="572">
        <f>IF(ABS(E78)&lt;'ver pressoflex 6p C2 DCpowe_2'!$G$7,'ver pressoflex 6p C2 DCpowe_2'!$G$16*E78*'ver pressoflex 6p C2 DCpowe_2'!$O$8,SIGN(E78)*'ver pressoflex 6p C2 DCpowe_2'!$G$15*'ver pressoflex 6p C2 DCpowe_2'!$O$8)</f>
        <v>6.8811758298296324</v>
      </c>
      <c r="N78" s="572">
        <f>IF(ABS(F78)&lt;'ver pressoflex 6p C2 DCpowe_2'!$G$7,'ver pressoflex 6p C2 DCpowe_2'!$G$16*F78*'ver pressoflex 6p C2 DCpowe_2'!$O$9,SIGN(F78)*'ver pressoflex 6p C2 DCpowe_2'!$G$15*'ver pressoflex 6p C2 DCpowe_2'!$O$9)</f>
        <v>0</v>
      </c>
      <c r="O78" s="572">
        <f>IF(ABS(G78)&lt;'ver pressoflex 6p C2 DCpowe_2'!$G$7,'ver pressoflex 6p C2 DCpowe_2'!$G$16*G78*'ver pressoflex 6p C2 DCpowe_2'!$O$10,SIGN(G78)*'ver pressoflex 6p C2 DCpowe_2'!$G$15*'ver pressoflex 6p C2 DCpowe_2'!$O$10)</f>
        <v>0</v>
      </c>
      <c r="P78" s="572">
        <f>IF(ABS(H78)&lt;'ver pressoflex 6p C2 DCpowe_2'!$G$7,'ver pressoflex 6p C2 DCpowe_2'!$G$16*H78*'ver pressoflex 6p C2 DCpowe_2'!$O$11,SIGN(H78)*'ver pressoflex 6p C2 DCpowe_2'!$G$15*'ver pressoflex 6p C2 DCpowe_2'!$O$11)</f>
        <v>0</v>
      </c>
      <c r="Q78" s="572">
        <f>IF(ABS(I78)&lt;'ver pressoflex 6p C2 DCpowe_2'!$G$7,'ver pressoflex 6p C2 DCpowe_2'!$G$16*I78*'ver pressoflex 6p C2 DCpowe_2'!$O$12,SIGN(I78)*'ver pressoflex 6p C2 DCpowe_2'!$G$15*'ver pressoflex 6p C2 DCpowe_2'!$O$12)</f>
        <v>0</v>
      </c>
      <c r="R78" s="572">
        <f>IF(ABS(J78)&lt;'ver pressoflex 6p C2 DCpowe_2'!$G$7,'ver pressoflex 6p C2 DCpowe_2'!$G$16*J78*'ver pressoflex 6p C2 DCpowe_2'!$O$13,SIGN(J78)*'ver pressoflex 6p C2 DCpowe_2'!$G$15*'ver pressoflex 6p C2 DCpowe_2'!$O$13)</f>
        <v>17803.500000000004</v>
      </c>
      <c r="S78" s="113">
        <f t="shared" si="4"/>
        <v>17810.301394928643</v>
      </c>
      <c r="T78" s="575">
        <f>-L78*('ver pressoflex 6p C2 DCpowe_2'!$G$3/2-'ver pressoflex 6p C2 DCpowe_2'!AF78*'ver pressoflex 6p C2 DCpowe_2'!D78)</f>
        <v>97.597440971607497</v>
      </c>
      <c r="U78" s="29">
        <f>M78*IF(($G$3/2-$M$8)&gt;0,('ver pressoflex 6p C2 DCpowe_2'!$G$3/2-'ver pressoflex 6p C2 DCpowe_2'!$M$8),'ver pressoflex 6p C2 DCpowe_2'!$G$3/2-('ver pressoflex 6p C2 DCpowe_2'!$G$3-'ver pressoflex 6p C2 DCpowe_2'!$M$8))*IF(($G$3/2-$M$8)&gt;0,-1,1)</f>
        <v>-7053.2052255753733</v>
      </c>
      <c r="V78" s="29">
        <f>N78*IF(($G$3/2-$M$9)&gt;0,('ver pressoflex 6p C2 DCpowe_2'!$G$3/2-'ver pressoflex 6p C2 DCpowe_2'!$M$9),'ver pressoflex 6p C2 DCpowe_2'!$G$3/2-('ver pressoflex 6p C2 DCpowe_2'!$G$3-'ver pressoflex 6p C2 DCpowe_2'!$M$9))*IF(($G$3/2-$M$9)&gt;0,-1,1)</f>
        <v>0</v>
      </c>
      <c r="W78" s="29">
        <f>O78*IF(($G$3/2-$M$10)&gt;0,('ver pressoflex 6p C2 DCpowe_2'!$G$3/2-'ver pressoflex 6p C2 DCpowe_2'!$M$10),'ver pressoflex 6p C2 DCpowe_2'!$G$3/2-('ver pressoflex 6p C2 DCpowe_2'!$G$3-'ver pressoflex 6p C2 DCpowe_2'!$M$10))*IF(($G$3/2-$M$10)&gt;0,-1,1)</f>
        <v>0</v>
      </c>
      <c r="X78" s="29">
        <f>P78*IF(($G$3/2-$M$11)&gt;0,('ver pressoflex 6p C2 DCpowe_2'!$G$3/2-'ver pressoflex 6p C2 DCpowe_2'!$M$11),'ver pressoflex 6p C2 DCpowe_2'!$G$3/2-('ver pressoflex 6p C2 DCpowe_2'!$G$3-'ver pressoflex 6p C2 DCpowe_2'!$M$11))*IF(($G$3/2-$M$11)&gt;0,-1,1)</f>
        <v>0</v>
      </c>
      <c r="Y78" s="29">
        <f>Q78*IF(($G$3/2-$M$12)&gt;0,('ver pressoflex 6p C2 DCpowe_2'!$G$3/2-'ver pressoflex 6p C2 DCpowe_2'!$M$12),'ver pressoflex 6p C2 DCpowe_2'!$G$3/2-('ver pressoflex 6p C2 DCpowe_2'!$G$3-'ver pressoflex 6p C2 DCpowe_2'!$M$12))*IF(($G$3/2-$M$12)&gt;0,-1,1)</f>
        <v>0</v>
      </c>
      <c r="Z78" s="29">
        <f>R78*IF(($G$3/2-$M$13)&gt;0,('ver pressoflex 6p C2 DCpowe_2'!$G$3/2-'ver pressoflex 6p C2 DCpowe_2'!$M$13),'ver pressoflex 6p C2 DCpowe_2'!$G$3/2-('ver pressoflex 6p C2 DCpowe_2'!$G$3-'ver pressoflex 6p C2 DCpowe_2'!$M$13))*IF(($G$3/2-$M$13)&gt;0,-1,1)</f>
        <v>18248587.500000004</v>
      </c>
      <c r="AA78" s="113">
        <f t="shared" si="14"/>
        <v>18241631.892215401</v>
      </c>
      <c r="AB78" s="193">
        <f t="shared" si="5"/>
        <v>1.0529449439250478E-5</v>
      </c>
      <c r="AC78" s="191">
        <f t="shared" si="15"/>
        <v>9.0769709096775361E-7</v>
      </c>
      <c r="AD78" s="194">
        <f t="shared" si="16"/>
        <v>6.3574735617907027E-12</v>
      </c>
      <c r="AE78" s="191">
        <f t="shared" si="17"/>
        <v>6.8077281822581513E-5</v>
      </c>
      <c r="AF78" s="191">
        <f t="shared" si="18"/>
        <v>0.33482187948564379</v>
      </c>
    </row>
    <row r="79" spans="2:32">
      <c r="B79" s="116">
        <f t="shared" si="3"/>
        <v>59810.281261850396</v>
      </c>
      <c r="C79" s="115">
        <f t="shared" si="6"/>
        <v>0.4300000000000001</v>
      </c>
      <c r="D79" s="68">
        <f>'ver pressoflex 6p C2 DCpowe_2'!$G$3/2/$C$557*C79</f>
        <v>5.267500000000001</v>
      </c>
      <c r="E79" s="114">
        <f t="shared" si="7"/>
        <v>4.0829002833651153E-4</v>
      </c>
      <c r="F79" s="114">
        <f t="shared" si="8"/>
        <v>5.760237259315248E-4</v>
      </c>
      <c r="G79" s="114">
        <f t="shared" si="9"/>
        <v>7.4375742352653811E-4</v>
      </c>
      <c r="H79" s="114">
        <f t="shared" si="10"/>
        <v>4.3709986340187005E-3</v>
      </c>
      <c r="I79" s="114">
        <f t="shared" si="11"/>
        <v>4.5387323316137141E-3</v>
      </c>
      <c r="J79" s="114">
        <f t="shared" si="12"/>
        <v>4.7064660292087269E-3</v>
      </c>
      <c r="K79" s="114">
        <f t="shared" si="13"/>
        <v>5.1258002731962606E-3</v>
      </c>
      <c r="L79" s="113">
        <f>-'ver pressoflex 6p C2 DCpowe_2'!$G$2*'ver pressoflex 6p C2 DCpowe_2'!D79*'ver pressoflex 6p C2 DCpowe_2'!$G$17*'ver pressoflex 6p C2 DCpowe_2'!$G$13*'ver pressoflex 6p C2 DCpowe_2'!AE79</f>
        <v>-9.1973464147346959E-2</v>
      </c>
      <c r="M79" s="572">
        <f>IF(ABS(E79)&lt;'ver pressoflex 6p C2 DCpowe_2'!$G$7,'ver pressoflex 6p C2 DCpowe_2'!$G$16*E79*'ver pressoflex 6p C2 DCpowe_2'!$O$8,SIGN(E79)*'ver pressoflex 6p C2 DCpowe_2'!$G$15*'ver pressoflex 6p C2 DCpowe_2'!$O$8)</f>
        <v>6.873235314539123</v>
      </c>
      <c r="N79" s="572">
        <f>IF(ABS(F79)&lt;'ver pressoflex 6p C2 DCpowe_2'!$G$7,'ver pressoflex 6p C2 DCpowe_2'!$G$16*F79*'ver pressoflex 6p C2 DCpowe_2'!$O$9,SIGN(F79)*'ver pressoflex 6p C2 DCpowe_2'!$G$15*'ver pressoflex 6p C2 DCpowe_2'!$O$9)</f>
        <v>0</v>
      </c>
      <c r="O79" s="572">
        <f>IF(ABS(G79)&lt;'ver pressoflex 6p C2 DCpowe_2'!$G$7,'ver pressoflex 6p C2 DCpowe_2'!$G$16*G79*'ver pressoflex 6p C2 DCpowe_2'!$O$10,SIGN(G79)*'ver pressoflex 6p C2 DCpowe_2'!$G$15*'ver pressoflex 6p C2 DCpowe_2'!$O$10)</f>
        <v>0</v>
      </c>
      <c r="P79" s="572">
        <f>IF(ABS(H79)&lt;'ver pressoflex 6p C2 DCpowe_2'!$G$7,'ver pressoflex 6p C2 DCpowe_2'!$G$16*H79*'ver pressoflex 6p C2 DCpowe_2'!$O$11,SIGN(H79)*'ver pressoflex 6p C2 DCpowe_2'!$G$15*'ver pressoflex 6p C2 DCpowe_2'!$O$11)</f>
        <v>0</v>
      </c>
      <c r="Q79" s="572">
        <f>IF(ABS(I79)&lt;'ver pressoflex 6p C2 DCpowe_2'!$G$7,'ver pressoflex 6p C2 DCpowe_2'!$G$16*I79*'ver pressoflex 6p C2 DCpowe_2'!$O$12,SIGN(I79)*'ver pressoflex 6p C2 DCpowe_2'!$G$15*'ver pressoflex 6p C2 DCpowe_2'!$O$12)</f>
        <v>0</v>
      </c>
      <c r="R79" s="572">
        <f>IF(ABS(J79)&lt;'ver pressoflex 6p C2 DCpowe_2'!$G$7,'ver pressoflex 6p C2 DCpowe_2'!$G$16*J79*'ver pressoflex 6p C2 DCpowe_2'!$O$13,SIGN(J79)*'ver pressoflex 6p C2 DCpowe_2'!$G$15*'ver pressoflex 6p C2 DCpowe_2'!$O$13)</f>
        <v>17803.500000000004</v>
      </c>
      <c r="S79" s="113">
        <f t="shared" si="4"/>
        <v>17810.281261850396</v>
      </c>
      <c r="T79" s="575">
        <f>-L79*('ver pressoflex 6p C2 DCpowe_2'!$G$3/2-'ver pressoflex 6p C2 DCpowe_2'!AF79*'ver pressoflex 6p C2 DCpowe_2'!D79)</f>
        <v>112.50524643289505</v>
      </c>
      <c r="U79" s="29">
        <f>M79*IF(($G$3/2-$M$8)&gt;0,('ver pressoflex 6p C2 DCpowe_2'!$G$3/2-'ver pressoflex 6p C2 DCpowe_2'!$M$8),'ver pressoflex 6p C2 DCpowe_2'!$G$3/2-('ver pressoflex 6p C2 DCpowe_2'!$G$3-'ver pressoflex 6p C2 DCpowe_2'!$M$8))*IF(($G$3/2-$M$8)&gt;0,-1,1)</f>
        <v>-7045.0661974026007</v>
      </c>
      <c r="V79" s="29">
        <f>N79*IF(($G$3/2-$M$9)&gt;0,('ver pressoflex 6p C2 DCpowe_2'!$G$3/2-'ver pressoflex 6p C2 DCpowe_2'!$M$9),'ver pressoflex 6p C2 DCpowe_2'!$G$3/2-('ver pressoflex 6p C2 DCpowe_2'!$G$3-'ver pressoflex 6p C2 DCpowe_2'!$M$9))*IF(($G$3/2-$M$9)&gt;0,-1,1)</f>
        <v>0</v>
      </c>
      <c r="W79" s="29">
        <f>O79*IF(($G$3/2-$M$10)&gt;0,('ver pressoflex 6p C2 DCpowe_2'!$G$3/2-'ver pressoflex 6p C2 DCpowe_2'!$M$10),'ver pressoflex 6p C2 DCpowe_2'!$G$3/2-('ver pressoflex 6p C2 DCpowe_2'!$G$3-'ver pressoflex 6p C2 DCpowe_2'!$M$10))*IF(($G$3/2-$M$10)&gt;0,-1,1)</f>
        <v>0</v>
      </c>
      <c r="X79" s="29">
        <f>P79*IF(($G$3/2-$M$11)&gt;0,('ver pressoflex 6p C2 DCpowe_2'!$G$3/2-'ver pressoflex 6p C2 DCpowe_2'!$M$11),'ver pressoflex 6p C2 DCpowe_2'!$G$3/2-('ver pressoflex 6p C2 DCpowe_2'!$G$3-'ver pressoflex 6p C2 DCpowe_2'!$M$11))*IF(($G$3/2-$M$11)&gt;0,-1,1)</f>
        <v>0</v>
      </c>
      <c r="Y79" s="29">
        <f>Q79*IF(($G$3/2-$M$12)&gt;0,('ver pressoflex 6p C2 DCpowe_2'!$G$3/2-'ver pressoflex 6p C2 DCpowe_2'!$M$12),'ver pressoflex 6p C2 DCpowe_2'!$G$3/2-('ver pressoflex 6p C2 DCpowe_2'!$G$3-'ver pressoflex 6p C2 DCpowe_2'!$M$12))*IF(($G$3/2-$M$12)&gt;0,-1,1)</f>
        <v>0</v>
      </c>
      <c r="Z79" s="29">
        <f>R79*IF(($G$3/2-$M$13)&gt;0,('ver pressoflex 6p C2 DCpowe_2'!$G$3/2-'ver pressoflex 6p C2 DCpowe_2'!$M$13),'ver pressoflex 6p C2 DCpowe_2'!$G$3/2-('ver pressoflex 6p C2 DCpowe_2'!$G$3-'ver pressoflex 6p C2 DCpowe_2'!$M$13))*IF(($G$3/2-$M$13)&gt;0,-1,1)</f>
        <v>18248587.500000004</v>
      </c>
      <c r="AA79" s="113">
        <f t="shared" si="14"/>
        <v>18241654.939049035</v>
      </c>
      <c r="AB79" s="193">
        <f t="shared" si="5"/>
        <v>1.1044215651021657E-5</v>
      </c>
      <c r="AC79" s="191">
        <f t="shared" si="15"/>
        <v>9.977458989474208E-7</v>
      </c>
      <c r="AD79" s="194">
        <f t="shared" si="16"/>
        <v>7.3289942077644761E-12</v>
      </c>
      <c r="AE79" s="191">
        <f t="shared" si="17"/>
        <v>7.4830942421056558E-5</v>
      </c>
      <c r="AF79" s="191">
        <f t="shared" si="18"/>
        <v>0.33489601652400636</v>
      </c>
    </row>
    <row r="80" spans="2:32">
      <c r="B80" s="116">
        <f t="shared" si="3"/>
        <v>59810.259950544438</v>
      </c>
      <c r="C80" s="115">
        <f t="shared" si="6"/>
        <v>0.45000000000000012</v>
      </c>
      <c r="D80" s="68">
        <f>'ver pressoflex 6p C2 DCpowe_2'!$G$3/2/$C$557*C80</f>
        <v>5.5125000000000011</v>
      </c>
      <c r="E80" s="114">
        <f t="shared" si="7"/>
        <v>4.0781824186539035E-4</v>
      </c>
      <c r="F80" s="114">
        <f t="shared" si="8"/>
        <v>5.7556917366939435E-4</v>
      </c>
      <c r="G80" s="114">
        <f t="shared" si="9"/>
        <v>7.4332010547339836E-4</v>
      </c>
      <c r="H80" s="114">
        <f t="shared" si="10"/>
        <v>4.3709340057349853E-3</v>
      </c>
      <c r="I80" s="114">
        <f t="shared" si="11"/>
        <v>4.5386849375389894E-3</v>
      </c>
      <c r="J80" s="114">
        <f t="shared" si="12"/>
        <v>4.7064358693429936E-3</v>
      </c>
      <c r="K80" s="114">
        <f t="shared" si="13"/>
        <v>5.1258131988530034E-3</v>
      </c>
      <c r="L80" s="113">
        <f>-'ver pressoflex 6p C2 DCpowe_2'!$G$2*'ver pressoflex 6p C2 DCpowe_2'!D80*'ver pressoflex 6p C2 DCpowe_2'!$G$17*'ver pressoflex 6p C2 DCpowe_2'!$G$13*'ver pressoflex 6p C2 DCpowe_2'!AE80</f>
        <v>-0.10534262308314034</v>
      </c>
      <c r="M80" s="572">
        <f>IF(ABS(E80)&lt;'ver pressoflex 6p C2 DCpowe_2'!$G$7,'ver pressoflex 6p C2 DCpowe_2'!$G$16*E80*'ver pressoflex 6p C2 DCpowe_2'!$O$8,SIGN(E80)*'ver pressoflex 6p C2 DCpowe_2'!$G$15*'ver pressoflex 6p C2 DCpowe_2'!$O$8)</f>
        <v>6.8652931675132853</v>
      </c>
      <c r="N80" s="572">
        <f>IF(ABS(F80)&lt;'ver pressoflex 6p C2 DCpowe_2'!$G$7,'ver pressoflex 6p C2 DCpowe_2'!$G$16*F80*'ver pressoflex 6p C2 DCpowe_2'!$O$9,SIGN(F80)*'ver pressoflex 6p C2 DCpowe_2'!$G$15*'ver pressoflex 6p C2 DCpowe_2'!$O$9)</f>
        <v>0</v>
      </c>
      <c r="O80" s="572">
        <f>IF(ABS(G80)&lt;'ver pressoflex 6p C2 DCpowe_2'!$G$7,'ver pressoflex 6p C2 DCpowe_2'!$G$16*G80*'ver pressoflex 6p C2 DCpowe_2'!$O$10,SIGN(G80)*'ver pressoflex 6p C2 DCpowe_2'!$G$15*'ver pressoflex 6p C2 DCpowe_2'!$O$10)</f>
        <v>0</v>
      </c>
      <c r="P80" s="572">
        <f>IF(ABS(H80)&lt;'ver pressoflex 6p C2 DCpowe_2'!$G$7,'ver pressoflex 6p C2 DCpowe_2'!$G$16*H80*'ver pressoflex 6p C2 DCpowe_2'!$O$11,SIGN(H80)*'ver pressoflex 6p C2 DCpowe_2'!$G$15*'ver pressoflex 6p C2 DCpowe_2'!$O$11)</f>
        <v>0</v>
      </c>
      <c r="Q80" s="572">
        <f>IF(ABS(I80)&lt;'ver pressoflex 6p C2 DCpowe_2'!$G$7,'ver pressoflex 6p C2 DCpowe_2'!$G$16*I80*'ver pressoflex 6p C2 DCpowe_2'!$O$12,SIGN(I80)*'ver pressoflex 6p C2 DCpowe_2'!$G$15*'ver pressoflex 6p C2 DCpowe_2'!$O$12)</f>
        <v>0</v>
      </c>
      <c r="R80" s="572">
        <f>IF(ABS(J80)&lt;'ver pressoflex 6p C2 DCpowe_2'!$G$7,'ver pressoflex 6p C2 DCpowe_2'!$G$16*J80*'ver pressoflex 6p C2 DCpowe_2'!$O$13,SIGN(J80)*'ver pressoflex 6p C2 DCpowe_2'!$G$15*'ver pressoflex 6p C2 DCpowe_2'!$O$13)</f>
        <v>17803.500000000004</v>
      </c>
      <c r="S80" s="113">
        <f t="shared" si="4"/>
        <v>17810.259950544434</v>
      </c>
      <c r="T80" s="575">
        <f>-L80*('ver pressoflex 6p C2 DCpowe_2'!$G$3/2-'ver pressoflex 6p C2 DCpowe_2'!AF80*'ver pressoflex 6p C2 DCpowe_2'!D80)</f>
        <v>128.85019561925185</v>
      </c>
      <c r="U80" s="29">
        <f>M80*IF(($G$3/2-$M$8)&gt;0,('ver pressoflex 6p C2 DCpowe_2'!$G$3/2-'ver pressoflex 6p C2 DCpowe_2'!$M$8),'ver pressoflex 6p C2 DCpowe_2'!$G$3/2-('ver pressoflex 6p C2 DCpowe_2'!$G$3-'ver pressoflex 6p C2 DCpowe_2'!$M$8))*IF(($G$3/2-$M$8)&gt;0,-1,1)</f>
        <v>-7036.9254967011175</v>
      </c>
      <c r="V80" s="29">
        <f>N80*IF(($G$3/2-$M$9)&gt;0,('ver pressoflex 6p C2 DCpowe_2'!$G$3/2-'ver pressoflex 6p C2 DCpowe_2'!$M$9),'ver pressoflex 6p C2 DCpowe_2'!$G$3/2-('ver pressoflex 6p C2 DCpowe_2'!$G$3-'ver pressoflex 6p C2 DCpowe_2'!$M$9))*IF(($G$3/2-$M$9)&gt;0,-1,1)</f>
        <v>0</v>
      </c>
      <c r="W80" s="29">
        <f>O80*IF(($G$3/2-$M$10)&gt;0,('ver pressoflex 6p C2 DCpowe_2'!$G$3/2-'ver pressoflex 6p C2 DCpowe_2'!$M$10),'ver pressoflex 6p C2 DCpowe_2'!$G$3/2-('ver pressoflex 6p C2 DCpowe_2'!$G$3-'ver pressoflex 6p C2 DCpowe_2'!$M$10))*IF(($G$3/2-$M$10)&gt;0,-1,1)</f>
        <v>0</v>
      </c>
      <c r="X80" s="29">
        <f>P80*IF(($G$3/2-$M$11)&gt;0,('ver pressoflex 6p C2 DCpowe_2'!$G$3/2-'ver pressoflex 6p C2 DCpowe_2'!$M$11),'ver pressoflex 6p C2 DCpowe_2'!$G$3/2-('ver pressoflex 6p C2 DCpowe_2'!$G$3-'ver pressoflex 6p C2 DCpowe_2'!$M$11))*IF(($G$3/2-$M$11)&gt;0,-1,1)</f>
        <v>0</v>
      </c>
      <c r="Y80" s="29">
        <f>Q80*IF(($G$3/2-$M$12)&gt;0,('ver pressoflex 6p C2 DCpowe_2'!$G$3/2-'ver pressoflex 6p C2 DCpowe_2'!$M$12),'ver pressoflex 6p C2 DCpowe_2'!$G$3/2-('ver pressoflex 6p C2 DCpowe_2'!$G$3-'ver pressoflex 6p C2 DCpowe_2'!$M$12))*IF(($G$3/2-$M$12)&gt;0,-1,1)</f>
        <v>0</v>
      </c>
      <c r="Z80" s="29">
        <f>R80*IF(($G$3/2-$M$13)&gt;0,('ver pressoflex 6p C2 DCpowe_2'!$G$3/2-'ver pressoflex 6p C2 DCpowe_2'!$M$13),'ver pressoflex 6p C2 DCpowe_2'!$G$3/2-('ver pressoflex 6p C2 DCpowe_2'!$G$3-'ver pressoflex 6p C2 DCpowe_2'!$M$13))*IF(($G$3/2-$M$13)&gt;0,-1,1)</f>
        <v>18248587.500000004</v>
      </c>
      <c r="AA80" s="113">
        <f t="shared" si="14"/>
        <v>18241679.424698923</v>
      </c>
      <c r="AB80" s="193">
        <f t="shared" si="5"/>
        <v>1.1559087644619653E-5</v>
      </c>
      <c r="AC80" s="191">
        <f t="shared" si="15"/>
        <v>1.0919870225657566E-6</v>
      </c>
      <c r="AD80" s="194">
        <f t="shared" si="16"/>
        <v>8.3942534137570048E-12</v>
      </c>
      <c r="AE80" s="191">
        <f t="shared" si="17"/>
        <v>8.1899026692431736E-5</v>
      </c>
      <c r="AF80" s="191">
        <f t="shared" si="18"/>
        <v>0.33497029854682026</v>
      </c>
    </row>
    <row r="81" spans="2:32">
      <c r="B81" s="116">
        <f t="shared" si="3"/>
        <v>59810.237407973094</v>
      </c>
      <c r="C81" s="115">
        <f t="shared" si="6"/>
        <v>0.47000000000000014</v>
      </c>
      <c r="D81" s="68">
        <f>'ver pressoflex 6p C2 DCpowe_2'!$G$3/2/$C$557*C81</f>
        <v>5.7575000000000021</v>
      </c>
      <c r="E81" s="114">
        <f t="shared" si="7"/>
        <v>4.0734635843459721E-4</v>
      </c>
      <c r="F81" s="114">
        <f t="shared" si="8"/>
        <v>5.7511452798949788E-4</v>
      </c>
      <c r="G81" s="114">
        <f t="shared" si="9"/>
        <v>7.4288269754439838E-4</v>
      </c>
      <c r="H81" s="114">
        <f t="shared" si="10"/>
        <v>4.3708693641691231E-3</v>
      </c>
      <c r="I81" s="114">
        <f t="shared" si="11"/>
        <v>4.5386375337240241E-3</v>
      </c>
      <c r="J81" s="114">
        <f t="shared" si="12"/>
        <v>4.7064057032789241E-3</v>
      </c>
      <c r="K81" s="114">
        <f t="shared" si="13"/>
        <v>5.125826127166176E-3</v>
      </c>
      <c r="L81" s="113">
        <f>-'ver pressoflex 6p C2 DCpowe_2'!$G$2*'ver pressoflex 6p C2 DCpowe_2'!D81*'ver pressoflex 6p C2 DCpowe_2'!$G$17*'ver pressoflex 6p C2 DCpowe_2'!$G$13*'ver pressoflex 6p C2 DCpowe_2'!AE81</f>
        <v>-0.11994141516248184</v>
      </c>
      <c r="M81" s="572">
        <f>IF(ABS(E81)&lt;'ver pressoflex 6p C2 DCpowe_2'!$G$7,'ver pressoflex 6p C2 DCpowe_2'!$G$16*E81*'ver pressoflex 6p C2 DCpowe_2'!$O$8,SIGN(E81)*'ver pressoflex 6p C2 DCpowe_2'!$G$15*'ver pressoflex 6p C2 DCpowe_2'!$O$8)</f>
        <v>6.8573493882490997</v>
      </c>
      <c r="N81" s="572">
        <f>IF(ABS(F81)&lt;'ver pressoflex 6p C2 DCpowe_2'!$G$7,'ver pressoflex 6p C2 DCpowe_2'!$G$16*F81*'ver pressoflex 6p C2 DCpowe_2'!$O$9,SIGN(F81)*'ver pressoflex 6p C2 DCpowe_2'!$G$15*'ver pressoflex 6p C2 DCpowe_2'!$O$9)</f>
        <v>0</v>
      </c>
      <c r="O81" s="572">
        <f>IF(ABS(G81)&lt;'ver pressoflex 6p C2 DCpowe_2'!$G$7,'ver pressoflex 6p C2 DCpowe_2'!$G$16*G81*'ver pressoflex 6p C2 DCpowe_2'!$O$10,SIGN(G81)*'ver pressoflex 6p C2 DCpowe_2'!$G$15*'ver pressoflex 6p C2 DCpowe_2'!$O$10)</f>
        <v>0</v>
      </c>
      <c r="P81" s="572">
        <f>IF(ABS(H81)&lt;'ver pressoflex 6p C2 DCpowe_2'!$G$7,'ver pressoflex 6p C2 DCpowe_2'!$G$16*H81*'ver pressoflex 6p C2 DCpowe_2'!$O$11,SIGN(H81)*'ver pressoflex 6p C2 DCpowe_2'!$G$15*'ver pressoflex 6p C2 DCpowe_2'!$O$11)</f>
        <v>0</v>
      </c>
      <c r="Q81" s="572">
        <f>IF(ABS(I81)&lt;'ver pressoflex 6p C2 DCpowe_2'!$G$7,'ver pressoflex 6p C2 DCpowe_2'!$G$16*I81*'ver pressoflex 6p C2 DCpowe_2'!$O$12,SIGN(I81)*'ver pressoflex 6p C2 DCpowe_2'!$G$15*'ver pressoflex 6p C2 DCpowe_2'!$O$12)</f>
        <v>0</v>
      </c>
      <c r="R81" s="572">
        <f>IF(ABS(J81)&lt;'ver pressoflex 6p C2 DCpowe_2'!$G$7,'ver pressoflex 6p C2 DCpowe_2'!$G$16*J81*'ver pressoflex 6p C2 DCpowe_2'!$O$13,SIGN(J81)*'ver pressoflex 6p C2 DCpowe_2'!$G$15*'ver pressoflex 6p C2 DCpowe_2'!$O$13)</f>
        <v>17803.500000000004</v>
      </c>
      <c r="S81" s="113">
        <f t="shared" si="4"/>
        <v>17810.237407973091</v>
      </c>
      <c r="T81" s="575">
        <f>-L81*('ver pressoflex 6p C2 DCpowe_2'!$G$3/2-'ver pressoflex 6p C2 DCpowe_2'!AF81*'ver pressoflex 6p C2 DCpowe_2'!D81)</f>
        <v>146.69686418418465</v>
      </c>
      <c r="U81" s="29">
        <f>M81*IF(($G$3/2-$M$8)&gt;0,('ver pressoflex 6p C2 DCpowe_2'!$G$3/2-'ver pressoflex 6p C2 DCpowe_2'!$M$8),'ver pressoflex 6p C2 DCpowe_2'!$G$3/2-('ver pressoflex 6p C2 DCpowe_2'!$G$3-'ver pressoflex 6p C2 DCpowe_2'!$M$8))*IF(($G$3/2-$M$8)&gt;0,-1,1)</f>
        <v>-7028.7831229553276</v>
      </c>
      <c r="V81" s="29">
        <f>N81*IF(($G$3/2-$M$9)&gt;0,('ver pressoflex 6p C2 DCpowe_2'!$G$3/2-'ver pressoflex 6p C2 DCpowe_2'!$M$9),'ver pressoflex 6p C2 DCpowe_2'!$G$3/2-('ver pressoflex 6p C2 DCpowe_2'!$G$3-'ver pressoflex 6p C2 DCpowe_2'!$M$9))*IF(($G$3/2-$M$9)&gt;0,-1,1)</f>
        <v>0</v>
      </c>
      <c r="W81" s="29">
        <f>O81*IF(($G$3/2-$M$10)&gt;0,('ver pressoflex 6p C2 DCpowe_2'!$G$3/2-'ver pressoflex 6p C2 DCpowe_2'!$M$10),'ver pressoflex 6p C2 DCpowe_2'!$G$3/2-('ver pressoflex 6p C2 DCpowe_2'!$G$3-'ver pressoflex 6p C2 DCpowe_2'!$M$10))*IF(($G$3/2-$M$10)&gt;0,-1,1)</f>
        <v>0</v>
      </c>
      <c r="X81" s="29">
        <f>P81*IF(($G$3/2-$M$11)&gt;0,('ver pressoflex 6p C2 DCpowe_2'!$G$3/2-'ver pressoflex 6p C2 DCpowe_2'!$M$11),'ver pressoflex 6p C2 DCpowe_2'!$G$3/2-('ver pressoflex 6p C2 DCpowe_2'!$G$3-'ver pressoflex 6p C2 DCpowe_2'!$M$11))*IF(($G$3/2-$M$11)&gt;0,-1,1)</f>
        <v>0</v>
      </c>
      <c r="Y81" s="29">
        <f>Q81*IF(($G$3/2-$M$12)&gt;0,('ver pressoflex 6p C2 DCpowe_2'!$G$3/2-'ver pressoflex 6p C2 DCpowe_2'!$M$12),'ver pressoflex 6p C2 DCpowe_2'!$G$3/2-('ver pressoflex 6p C2 DCpowe_2'!$G$3-'ver pressoflex 6p C2 DCpowe_2'!$M$12))*IF(($G$3/2-$M$12)&gt;0,-1,1)</f>
        <v>0</v>
      </c>
      <c r="Z81" s="29">
        <f>R81*IF(($G$3/2-$M$13)&gt;0,('ver pressoflex 6p C2 DCpowe_2'!$G$3/2-'ver pressoflex 6p C2 DCpowe_2'!$M$13),'ver pressoflex 6p C2 DCpowe_2'!$G$3/2-('ver pressoflex 6p C2 DCpowe_2'!$G$3-'ver pressoflex 6p C2 DCpowe_2'!$M$13))*IF(($G$3/2-$M$13)&gt;0,-1,1)</f>
        <v>18248587.500000004</v>
      </c>
      <c r="AA81" s="113">
        <f t="shared" si="14"/>
        <v>18241705.413741231</v>
      </c>
      <c r="AB81" s="193">
        <f t="shared" si="5"/>
        <v>1.2074065452654256E-5</v>
      </c>
      <c r="AC81" s="191">
        <f t="shared" si="15"/>
        <v>1.1904116634202028E-6</v>
      </c>
      <c r="AD81" s="194">
        <f t="shared" si="16"/>
        <v>9.5574741945727966E-12</v>
      </c>
      <c r="AE81" s="191">
        <f t="shared" si="17"/>
        <v>8.9280874756515201E-5</v>
      </c>
      <c r="AF81" s="191">
        <f t="shared" si="18"/>
        <v>0.33504472597980539</v>
      </c>
    </row>
    <row r="82" spans="2:32">
      <c r="B82" s="116">
        <f t="shared" si="3"/>
        <v>59810.213581250893</v>
      </c>
      <c r="C82" s="115">
        <f t="shared" si="6"/>
        <v>0.49000000000000016</v>
      </c>
      <c r="D82" s="68">
        <f>'ver pressoflex 6p C2 DCpowe_2'!$G$3/2/$C$557*C82</f>
        <v>6.0025000000000022</v>
      </c>
      <c r="E82" s="114">
        <f t="shared" si="7"/>
        <v>4.0687437801423872E-4</v>
      </c>
      <c r="F82" s="114">
        <f t="shared" si="8"/>
        <v>5.7465978886303364E-4</v>
      </c>
      <c r="G82" s="114">
        <f t="shared" si="9"/>
        <v>7.4244519971182856E-4</v>
      </c>
      <c r="H82" s="114">
        <f t="shared" si="10"/>
        <v>4.370804709317019E-3</v>
      </c>
      <c r="I82" s="114">
        <f t="shared" si="11"/>
        <v>4.5385901201658143E-3</v>
      </c>
      <c r="J82" s="114">
        <f t="shared" si="12"/>
        <v>4.7063755310146086E-3</v>
      </c>
      <c r="K82" s="114">
        <f t="shared" si="13"/>
        <v>5.1258390581365963E-3</v>
      </c>
      <c r="L82" s="113">
        <f>-'ver pressoflex 6p C2 DCpowe_2'!$G$2*'ver pressoflex 6p C2 DCpowe_2'!D82*'ver pressoflex 6p C2 DCpowe_2'!$G$17*'ver pressoflex 6p C2 DCpowe_2'!$G$13*'ver pressoflex 6p C2 DCpowe_2'!AE82</f>
        <v>-0.13582272535153264</v>
      </c>
      <c r="M82" s="572">
        <f>IF(ABS(E82)&lt;'ver pressoflex 6p C2 DCpowe_2'!$G$7,'ver pressoflex 6p C2 DCpowe_2'!$G$16*E82*'ver pressoflex 6p C2 DCpowe_2'!$O$8,SIGN(E82)*'ver pressoflex 6p C2 DCpowe_2'!$G$15*'ver pressoflex 6p C2 DCpowe_2'!$O$8)</f>
        <v>6.8494039762433347</v>
      </c>
      <c r="N82" s="572">
        <f>IF(ABS(F82)&lt;'ver pressoflex 6p C2 DCpowe_2'!$G$7,'ver pressoflex 6p C2 DCpowe_2'!$G$16*F82*'ver pressoflex 6p C2 DCpowe_2'!$O$9,SIGN(F82)*'ver pressoflex 6p C2 DCpowe_2'!$G$15*'ver pressoflex 6p C2 DCpowe_2'!$O$9)</f>
        <v>0</v>
      </c>
      <c r="O82" s="572">
        <f>IF(ABS(G82)&lt;'ver pressoflex 6p C2 DCpowe_2'!$G$7,'ver pressoflex 6p C2 DCpowe_2'!$G$16*G82*'ver pressoflex 6p C2 DCpowe_2'!$O$10,SIGN(G82)*'ver pressoflex 6p C2 DCpowe_2'!$G$15*'ver pressoflex 6p C2 DCpowe_2'!$O$10)</f>
        <v>0</v>
      </c>
      <c r="P82" s="572">
        <f>IF(ABS(H82)&lt;'ver pressoflex 6p C2 DCpowe_2'!$G$7,'ver pressoflex 6p C2 DCpowe_2'!$G$16*H82*'ver pressoflex 6p C2 DCpowe_2'!$O$11,SIGN(H82)*'ver pressoflex 6p C2 DCpowe_2'!$G$15*'ver pressoflex 6p C2 DCpowe_2'!$O$11)</f>
        <v>0</v>
      </c>
      <c r="Q82" s="572">
        <f>IF(ABS(I82)&lt;'ver pressoflex 6p C2 DCpowe_2'!$G$7,'ver pressoflex 6p C2 DCpowe_2'!$G$16*I82*'ver pressoflex 6p C2 DCpowe_2'!$O$12,SIGN(I82)*'ver pressoflex 6p C2 DCpowe_2'!$G$15*'ver pressoflex 6p C2 DCpowe_2'!$O$12)</f>
        <v>0</v>
      </c>
      <c r="R82" s="572">
        <f>IF(ABS(J82)&lt;'ver pressoflex 6p C2 DCpowe_2'!$G$7,'ver pressoflex 6p C2 DCpowe_2'!$G$16*J82*'ver pressoflex 6p C2 DCpowe_2'!$O$13,SIGN(J82)*'ver pressoflex 6p C2 DCpowe_2'!$G$15*'ver pressoflex 6p C2 DCpowe_2'!$O$13)</f>
        <v>17803.500000000004</v>
      </c>
      <c r="S82" s="113">
        <f t="shared" si="4"/>
        <v>17810.213581250897</v>
      </c>
      <c r="T82" s="575">
        <f>-L82*('ver pressoflex 6p C2 DCpowe_2'!$G$3/2-'ver pressoflex 6p C2 DCpowe_2'!AF82*'ver pressoflex 6p C2 DCpowe_2'!D82)</f>
        <v>166.10962386433366</v>
      </c>
      <c r="U82" s="29">
        <f>M82*IF(($G$3/2-$M$8)&gt;0,('ver pressoflex 6p C2 DCpowe_2'!$G$3/2-'ver pressoflex 6p C2 DCpowe_2'!$M$8),'ver pressoflex 6p C2 DCpowe_2'!$G$3/2-('ver pressoflex 6p C2 DCpowe_2'!$G$3-'ver pressoflex 6p C2 DCpowe_2'!$M$8))*IF(($G$3/2-$M$8)&gt;0,-1,1)</f>
        <v>-7020.6390756494184</v>
      </c>
      <c r="V82" s="29">
        <f>N82*IF(($G$3/2-$M$9)&gt;0,('ver pressoflex 6p C2 DCpowe_2'!$G$3/2-'ver pressoflex 6p C2 DCpowe_2'!$M$9),'ver pressoflex 6p C2 DCpowe_2'!$G$3/2-('ver pressoflex 6p C2 DCpowe_2'!$G$3-'ver pressoflex 6p C2 DCpowe_2'!$M$9))*IF(($G$3/2-$M$9)&gt;0,-1,1)</f>
        <v>0</v>
      </c>
      <c r="W82" s="29">
        <f>O82*IF(($G$3/2-$M$10)&gt;0,('ver pressoflex 6p C2 DCpowe_2'!$G$3/2-'ver pressoflex 6p C2 DCpowe_2'!$M$10),'ver pressoflex 6p C2 DCpowe_2'!$G$3/2-('ver pressoflex 6p C2 DCpowe_2'!$G$3-'ver pressoflex 6p C2 DCpowe_2'!$M$10))*IF(($G$3/2-$M$10)&gt;0,-1,1)</f>
        <v>0</v>
      </c>
      <c r="X82" s="29">
        <f>P82*IF(($G$3/2-$M$11)&gt;0,('ver pressoflex 6p C2 DCpowe_2'!$G$3/2-'ver pressoflex 6p C2 DCpowe_2'!$M$11),'ver pressoflex 6p C2 DCpowe_2'!$G$3/2-('ver pressoflex 6p C2 DCpowe_2'!$G$3-'ver pressoflex 6p C2 DCpowe_2'!$M$11))*IF(($G$3/2-$M$11)&gt;0,-1,1)</f>
        <v>0</v>
      </c>
      <c r="Y82" s="29">
        <f>Q82*IF(($G$3/2-$M$12)&gt;0,('ver pressoflex 6p C2 DCpowe_2'!$G$3/2-'ver pressoflex 6p C2 DCpowe_2'!$M$12),'ver pressoflex 6p C2 DCpowe_2'!$G$3/2-('ver pressoflex 6p C2 DCpowe_2'!$G$3-'ver pressoflex 6p C2 DCpowe_2'!$M$12))*IF(($G$3/2-$M$12)&gt;0,-1,1)</f>
        <v>0</v>
      </c>
      <c r="Z82" s="29">
        <f>R82*IF(($G$3/2-$M$13)&gt;0,('ver pressoflex 6p C2 DCpowe_2'!$G$3/2-'ver pressoflex 6p C2 DCpowe_2'!$M$13),'ver pressoflex 6p C2 DCpowe_2'!$G$3/2-('ver pressoflex 6p C2 DCpowe_2'!$G$3-'ver pressoflex 6p C2 DCpowe_2'!$M$13))*IF(($G$3/2-$M$13)&gt;0,-1,1)</f>
        <v>18248587.500000004</v>
      </c>
      <c r="AA82" s="113">
        <f t="shared" si="14"/>
        <v>18241732.97054822</v>
      </c>
      <c r="AB82" s="193">
        <f t="shared" si="5"/>
        <v>1.2589149107748651E-5</v>
      </c>
      <c r="AC82" s="191">
        <f t="shared" si="15"/>
        <v>1.2930110106649146E-6</v>
      </c>
      <c r="AD82" s="194">
        <f t="shared" si="16"/>
        <v>1.0822867151191509E-11</v>
      </c>
      <c r="AE82" s="191">
        <f t="shared" si="17"/>
        <v>9.697582579986859E-5</v>
      </c>
      <c r="AF82" s="191">
        <f t="shared" si="18"/>
        <v>0.33511929925034956</v>
      </c>
    </row>
    <row r="83" spans="2:32">
      <c r="B83" s="116">
        <f t="shared" si="3"/>
        <v>59810.188417644851</v>
      </c>
      <c r="C83" s="115">
        <f t="shared" si="6"/>
        <v>0.51000000000000012</v>
      </c>
      <c r="D83" s="68">
        <f>'ver pressoflex 6p C2 DCpowe_2'!$G$3/2/$C$557*C83</f>
        <v>6.2475000000000014</v>
      </c>
      <c r="E83" s="114">
        <f t="shared" si="7"/>
        <v>4.0640230057440943E-4</v>
      </c>
      <c r="F83" s="114">
        <f t="shared" si="8"/>
        <v>5.7420495626118908E-4</v>
      </c>
      <c r="G83" s="114">
        <f t="shared" si="9"/>
        <v>7.4200761194796858E-4</v>
      </c>
      <c r="H83" s="114">
        <f t="shared" si="10"/>
        <v>4.3707400411745765E-3</v>
      </c>
      <c r="I83" s="114">
        <f t="shared" si="11"/>
        <v>4.5385426968613564E-3</v>
      </c>
      <c r="J83" s="114">
        <f t="shared" si="12"/>
        <v>4.7063453525481354E-3</v>
      </c>
      <c r="K83" s="114">
        <f t="shared" si="13"/>
        <v>5.1258519917650848E-3</v>
      </c>
      <c r="L83" s="113">
        <f>-'ver pressoflex 6p C2 DCpowe_2'!$G$2*'ver pressoflex 6p C2 DCpowe_2'!D83*'ver pressoflex 6p C2 DCpowe_2'!$G$17*'ver pressoflex 6p C2 DCpowe_2'!$G$13*'ver pressoflex 6p C2 DCpowe_2'!AE83</f>
        <v>-0.15303928614855064</v>
      </c>
      <c r="M83" s="572">
        <f>IF(ABS(E83)&lt;'ver pressoflex 6p C2 DCpowe_2'!$G$7,'ver pressoflex 6p C2 DCpowe_2'!$G$16*E83*'ver pressoflex 6p C2 DCpowe_2'!$O$8,SIGN(E83)*'ver pressoflex 6p C2 DCpowe_2'!$G$15*'ver pressoflex 6p C2 DCpowe_2'!$O$8)</f>
        <v>6.8414569309925568</v>
      </c>
      <c r="N83" s="572">
        <f>IF(ABS(F83)&lt;'ver pressoflex 6p C2 DCpowe_2'!$G$7,'ver pressoflex 6p C2 DCpowe_2'!$G$16*F83*'ver pressoflex 6p C2 DCpowe_2'!$O$9,SIGN(F83)*'ver pressoflex 6p C2 DCpowe_2'!$G$15*'ver pressoflex 6p C2 DCpowe_2'!$O$9)</f>
        <v>0</v>
      </c>
      <c r="O83" s="572">
        <f>IF(ABS(G83)&lt;'ver pressoflex 6p C2 DCpowe_2'!$G$7,'ver pressoflex 6p C2 DCpowe_2'!$G$16*G83*'ver pressoflex 6p C2 DCpowe_2'!$O$10,SIGN(G83)*'ver pressoflex 6p C2 DCpowe_2'!$G$15*'ver pressoflex 6p C2 DCpowe_2'!$O$10)</f>
        <v>0</v>
      </c>
      <c r="P83" s="572">
        <f>IF(ABS(H83)&lt;'ver pressoflex 6p C2 DCpowe_2'!$G$7,'ver pressoflex 6p C2 DCpowe_2'!$G$16*H83*'ver pressoflex 6p C2 DCpowe_2'!$O$11,SIGN(H83)*'ver pressoflex 6p C2 DCpowe_2'!$G$15*'ver pressoflex 6p C2 DCpowe_2'!$O$11)</f>
        <v>0</v>
      </c>
      <c r="Q83" s="572">
        <f>IF(ABS(I83)&lt;'ver pressoflex 6p C2 DCpowe_2'!$G$7,'ver pressoflex 6p C2 DCpowe_2'!$G$16*I83*'ver pressoflex 6p C2 DCpowe_2'!$O$12,SIGN(I83)*'ver pressoflex 6p C2 DCpowe_2'!$G$15*'ver pressoflex 6p C2 DCpowe_2'!$O$12)</f>
        <v>0</v>
      </c>
      <c r="R83" s="572">
        <f>IF(ABS(J83)&lt;'ver pressoflex 6p C2 DCpowe_2'!$G$7,'ver pressoflex 6p C2 DCpowe_2'!$G$16*J83*'ver pressoflex 6p C2 DCpowe_2'!$O$13,SIGN(J83)*'ver pressoflex 6p C2 DCpowe_2'!$G$15*'ver pressoflex 6p C2 DCpowe_2'!$O$13)</f>
        <v>17803.500000000004</v>
      </c>
      <c r="S83" s="113">
        <f t="shared" si="4"/>
        <v>17810.188417644848</v>
      </c>
      <c r="T83" s="575">
        <f>-L83*('ver pressoflex 6p C2 DCpowe_2'!$G$3/2-'ver pressoflex 6p C2 DCpowe_2'!AF83*'ver pressoflex 6p C2 DCpowe_2'!D83)</f>
        <v>187.15264219312976</v>
      </c>
      <c r="U83" s="29">
        <f>M83*IF(($G$3/2-$M$8)&gt;0,('ver pressoflex 6p C2 DCpowe_2'!$G$3/2-'ver pressoflex 6p C2 DCpowe_2'!$M$8),'ver pressoflex 6p C2 DCpowe_2'!$G$3/2-('ver pressoflex 6p C2 DCpowe_2'!$G$3-'ver pressoflex 6p C2 DCpowe_2'!$M$8))*IF(($G$3/2-$M$8)&gt;0,-1,1)</f>
        <v>-7012.4933542673707</v>
      </c>
      <c r="V83" s="29">
        <f>N83*IF(($G$3/2-$M$9)&gt;0,('ver pressoflex 6p C2 DCpowe_2'!$G$3/2-'ver pressoflex 6p C2 DCpowe_2'!$M$9),'ver pressoflex 6p C2 DCpowe_2'!$G$3/2-('ver pressoflex 6p C2 DCpowe_2'!$G$3-'ver pressoflex 6p C2 DCpowe_2'!$M$9))*IF(($G$3/2-$M$9)&gt;0,-1,1)</f>
        <v>0</v>
      </c>
      <c r="W83" s="29">
        <f>O83*IF(($G$3/2-$M$10)&gt;0,('ver pressoflex 6p C2 DCpowe_2'!$G$3/2-'ver pressoflex 6p C2 DCpowe_2'!$M$10),'ver pressoflex 6p C2 DCpowe_2'!$G$3/2-('ver pressoflex 6p C2 DCpowe_2'!$G$3-'ver pressoflex 6p C2 DCpowe_2'!$M$10))*IF(($G$3/2-$M$10)&gt;0,-1,1)</f>
        <v>0</v>
      </c>
      <c r="X83" s="29">
        <f>P83*IF(($G$3/2-$M$11)&gt;0,('ver pressoflex 6p C2 DCpowe_2'!$G$3/2-'ver pressoflex 6p C2 DCpowe_2'!$M$11),'ver pressoflex 6p C2 DCpowe_2'!$G$3/2-('ver pressoflex 6p C2 DCpowe_2'!$G$3-'ver pressoflex 6p C2 DCpowe_2'!$M$11))*IF(($G$3/2-$M$11)&gt;0,-1,1)</f>
        <v>0</v>
      </c>
      <c r="Y83" s="29">
        <f>Q83*IF(($G$3/2-$M$12)&gt;0,('ver pressoflex 6p C2 DCpowe_2'!$G$3/2-'ver pressoflex 6p C2 DCpowe_2'!$M$12),'ver pressoflex 6p C2 DCpowe_2'!$G$3/2-('ver pressoflex 6p C2 DCpowe_2'!$G$3-'ver pressoflex 6p C2 DCpowe_2'!$M$12))*IF(($G$3/2-$M$12)&gt;0,-1,1)</f>
        <v>0</v>
      </c>
      <c r="Z83" s="29">
        <f>R83*IF(($G$3/2-$M$13)&gt;0,('ver pressoflex 6p C2 DCpowe_2'!$G$3/2-'ver pressoflex 6p C2 DCpowe_2'!$M$13),'ver pressoflex 6p C2 DCpowe_2'!$G$3/2-('ver pressoflex 6p C2 DCpowe_2'!$G$3-'ver pressoflex 6p C2 DCpowe_2'!$M$13))*IF(($G$3/2-$M$13)&gt;0,-1,1)</f>
        <v>18248587.500000004</v>
      </c>
      <c r="AA83" s="113">
        <f t="shared" si="14"/>
        <v>18241762.15928793</v>
      </c>
      <c r="AB83" s="193">
        <f t="shared" si="5"/>
        <v>1.3104338642539444E-5</v>
      </c>
      <c r="AC83" s="191">
        <f t="shared" si="15"/>
        <v>1.3997762409974331E-6</v>
      </c>
      <c r="AD83" s="194">
        <f t="shared" si="16"/>
        <v>1.2194630439916545E-11</v>
      </c>
      <c r="AE83" s="191">
        <f t="shared" si="17"/>
        <v>1.0498321807480747E-4</v>
      </c>
      <c r="AF83" s="191">
        <f t="shared" si="18"/>
        <v>0.33519401878751753</v>
      </c>
    </row>
    <row r="84" spans="2:32">
      <c r="B84" s="116">
        <f t="shared" si="3"/>
        <v>59810.161864574678</v>
      </c>
      <c r="C84" s="115">
        <f t="shared" si="6"/>
        <v>0.53000000000000014</v>
      </c>
      <c r="D84" s="68">
        <f>'ver pressoflex 6p C2 DCpowe_2'!$G$3/2/$C$557*C84</f>
        <v>6.4925000000000015</v>
      </c>
      <c r="E84" s="114">
        <f t="shared" si="7"/>
        <v>4.0593012608519164E-4</v>
      </c>
      <c r="F84" s="114">
        <f t="shared" si="8"/>
        <v>5.7375003015513895E-4</v>
      </c>
      <c r="G84" s="114">
        <f t="shared" si="9"/>
        <v>7.4156993422508626E-4</v>
      </c>
      <c r="H84" s="114">
        <f t="shared" si="10"/>
        <v>4.370675359737698E-3</v>
      </c>
      <c r="I84" s="114">
        <f t="shared" si="11"/>
        <v>4.538495263807645E-3</v>
      </c>
      <c r="J84" s="114">
        <f t="shared" si="12"/>
        <v>4.706315167877592E-3</v>
      </c>
      <c r="K84" s="114">
        <f t="shared" si="13"/>
        <v>5.1258649280524603E-3</v>
      </c>
      <c r="L84" s="113">
        <f>-'ver pressoflex 6p C2 DCpowe_2'!$G$2*'ver pressoflex 6p C2 DCpowe_2'!D84*'ver pressoflex 6p C2 DCpowe_2'!$G$17*'ver pressoflex 6p C2 DCpowe_2'!$G$13*'ver pressoflex 6p C2 DCpowe_2'!AE84</f>
        <v>-0.17164367731533431</v>
      </c>
      <c r="M84" s="572">
        <f>IF(ABS(E84)&lt;'ver pressoflex 6p C2 DCpowe_2'!$G$7,'ver pressoflex 6p C2 DCpowe_2'!$G$16*E84*'ver pressoflex 6p C2 DCpowe_2'!$O$8,SIGN(E84)*'ver pressoflex 6p C2 DCpowe_2'!$G$15*'ver pressoflex 6p C2 DCpowe_2'!$O$8)</f>
        <v>6.8335082519931243</v>
      </c>
      <c r="N84" s="572">
        <f>IF(ABS(F84)&lt;'ver pressoflex 6p C2 DCpowe_2'!$G$7,'ver pressoflex 6p C2 DCpowe_2'!$G$16*F84*'ver pressoflex 6p C2 DCpowe_2'!$O$9,SIGN(F84)*'ver pressoflex 6p C2 DCpowe_2'!$G$15*'ver pressoflex 6p C2 DCpowe_2'!$O$9)</f>
        <v>0</v>
      </c>
      <c r="O84" s="572">
        <f>IF(ABS(G84)&lt;'ver pressoflex 6p C2 DCpowe_2'!$G$7,'ver pressoflex 6p C2 DCpowe_2'!$G$16*G84*'ver pressoflex 6p C2 DCpowe_2'!$O$10,SIGN(G84)*'ver pressoflex 6p C2 DCpowe_2'!$G$15*'ver pressoflex 6p C2 DCpowe_2'!$O$10)</f>
        <v>0</v>
      </c>
      <c r="P84" s="572">
        <f>IF(ABS(H84)&lt;'ver pressoflex 6p C2 DCpowe_2'!$G$7,'ver pressoflex 6p C2 DCpowe_2'!$G$16*H84*'ver pressoflex 6p C2 DCpowe_2'!$O$11,SIGN(H84)*'ver pressoflex 6p C2 DCpowe_2'!$G$15*'ver pressoflex 6p C2 DCpowe_2'!$O$11)</f>
        <v>0</v>
      </c>
      <c r="Q84" s="572">
        <f>IF(ABS(I84)&lt;'ver pressoflex 6p C2 DCpowe_2'!$G$7,'ver pressoflex 6p C2 DCpowe_2'!$G$16*I84*'ver pressoflex 6p C2 DCpowe_2'!$O$12,SIGN(I84)*'ver pressoflex 6p C2 DCpowe_2'!$G$15*'ver pressoflex 6p C2 DCpowe_2'!$O$12)</f>
        <v>0</v>
      </c>
      <c r="R84" s="572">
        <f>IF(ABS(J84)&lt;'ver pressoflex 6p C2 DCpowe_2'!$G$7,'ver pressoflex 6p C2 DCpowe_2'!$G$16*J84*'ver pressoflex 6p C2 DCpowe_2'!$O$13,SIGN(J84)*'ver pressoflex 6p C2 DCpowe_2'!$G$15*'ver pressoflex 6p C2 DCpowe_2'!$O$13)</f>
        <v>17803.500000000004</v>
      </c>
      <c r="S84" s="113">
        <f t="shared" si="4"/>
        <v>17810.161864574682</v>
      </c>
      <c r="T84" s="575">
        <f>-L84*('ver pressoflex 6p C2 DCpowe_2'!$G$3/2-'ver pressoflex 6p C2 DCpowe_2'!AF84*'ver pressoflex 6p C2 DCpowe_2'!D84)</f>
        <v>209.889882214122</v>
      </c>
      <c r="U84" s="29">
        <f>M84*IF(($G$3/2-$M$8)&gt;0,('ver pressoflex 6p C2 DCpowe_2'!$G$3/2-'ver pressoflex 6p C2 DCpowe_2'!$M$8),'ver pressoflex 6p C2 DCpowe_2'!$G$3/2-('ver pressoflex 6p C2 DCpowe_2'!$G$3-'ver pressoflex 6p C2 DCpowe_2'!$M$8))*IF(($G$3/2-$M$8)&gt;0,-1,1)</f>
        <v>-7004.3459582929527</v>
      </c>
      <c r="V84" s="29">
        <f>N84*IF(($G$3/2-$M$9)&gt;0,('ver pressoflex 6p C2 DCpowe_2'!$G$3/2-'ver pressoflex 6p C2 DCpowe_2'!$M$9),'ver pressoflex 6p C2 DCpowe_2'!$G$3/2-('ver pressoflex 6p C2 DCpowe_2'!$G$3-'ver pressoflex 6p C2 DCpowe_2'!$M$9))*IF(($G$3/2-$M$9)&gt;0,-1,1)</f>
        <v>0</v>
      </c>
      <c r="W84" s="29">
        <f>O84*IF(($G$3/2-$M$10)&gt;0,('ver pressoflex 6p C2 DCpowe_2'!$G$3/2-'ver pressoflex 6p C2 DCpowe_2'!$M$10),'ver pressoflex 6p C2 DCpowe_2'!$G$3/2-('ver pressoflex 6p C2 DCpowe_2'!$G$3-'ver pressoflex 6p C2 DCpowe_2'!$M$10))*IF(($G$3/2-$M$10)&gt;0,-1,1)</f>
        <v>0</v>
      </c>
      <c r="X84" s="29">
        <f>P84*IF(($G$3/2-$M$11)&gt;0,('ver pressoflex 6p C2 DCpowe_2'!$G$3/2-'ver pressoflex 6p C2 DCpowe_2'!$M$11),'ver pressoflex 6p C2 DCpowe_2'!$G$3/2-('ver pressoflex 6p C2 DCpowe_2'!$G$3-'ver pressoflex 6p C2 DCpowe_2'!$M$11))*IF(($G$3/2-$M$11)&gt;0,-1,1)</f>
        <v>0</v>
      </c>
      <c r="Y84" s="29">
        <f>Q84*IF(($G$3/2-$M$12)&gt;0,('ver pressoflex 6p C2 DCpowe_2'!$G$3/2-'ver pressoflex 6p C2 DCpowe_2'!$M$12),'ver pressoflex 6p C2 DCpowe_2'!$G$3/2-('ver pressoflex 6p C2 DCpowe_2'!$G$3-'ver pressoflex 6p C2 DCpowe_2'!$M$12))*IF(($G$3/2-$M$12)&gt;0,-1,1)</f>
        <v>0</v>
      </c>
      <c r="Z84" s="29">
        <f>R84*IF(($G$3/2-$M$13)&gt;0,('ver pressoflex 6p C2 DCpowe_2'!$G$3/2-'ver pressoflex 6p C2 DCpowe_2'!$M$13),'ver pressoflex 6p C2 DCpowe_2'!$G$3/2-('ver pressoflex 6p C2 DCpowe_2'!$G$3-'ver pressoflex 6p C2 DCpowe_2'!$M$13))*IF(($G$3/2-$M$13)&gt;0,-1,1)</f>
        <v>18248587.500000004</v>
      </c>
      <c r="AA84" s="113">
        <f t="shared" si="14"/>
        <v>18241793.043923926</v>
      </c>
      <c r="AB84" s="193">
        <f t="shared" si="5"/>
        <v>1.3619634089676664E-5</v>
      </c>
      <c r="AC84" s="191">
        <f t="shared" si="15"/>
        <v>1.5106985186453317E-6</v>
      </c>
      <c r="AD84" s="194">
        <f t="shared" si="16"/>
        <v>1.3676949741473277E-11</v>
      </c>
      <c r="AE84" s="191">
        <f t="shared" si="17"/>
        <v>1.1330238889839987E-4</v>
      </c>
      <c r="AF84" s="191">
        <f t="shared" si="18"/>
        <v>0.33526888502205854</v>
      </c>
    </row>
    <row r="85" spans="2:32">
      <c r="B85" s="116">
        <f t="shared" si="3"/>
        <v>59810.133869613135</v>
      </c>
      <c r="C85" s="115">
        <f t="shared" si="6"/>
        <v>0.55000000000000016</v>
      </c>
      <c r="D85" s="68">
        <f>'ver pressoflex 6p C2 DCpowe_2'!$G$3/2/$C$557*C85</f>
        <v>6.7375000000000016</v>
      </c>
      <c r="E85" s="114">
        <f t="shared" si="7"/>
        <v>4.0545785451665526E-4</v>
      </c>
      <c r="F85" s="114">
        <f t="shared" si="8"/>
        <v>5.7329501051604683E-4</v>
      </c>
      <c r="G85" s="114">
        <f t="shared" si="9"/>
        <v>7.4113216651543841E-4</v>
      </c>
      <c r="H85" s="114">
        <f t="shared" si="10"/>
        <v>4.370610665002282E-3</v>
      </c>
      <c r="I85" s="114">
        <f t="shared" si="11"/>
        <v>4.538447821001673E-3</v>
      </c>
      <c r="J85" s="114">
        <f t="shared" si="12"/>
        <v>4.7062849770010649E-3</v>
      </c>
      <c r="K85" s="114">
        <f t="shared" si="13"/>
        <v>5.1258778669995434E-3</v>
      </c>
      <c r="L85" s="113">
        <f>-'ver pressoflex 6p C2 DCpowe_2'!$G$2*'ver pressoflex 6p C2 DCpowe_2'!D85*'ver pressoflex 6p C2 DCpowe_2'!$G$17*'ver pressoflex 6p C2 DCpowe_2'!$G$13*'ver pressoflex 6p C2 DCpowe_2'!AE85</f>
        <v>-0.19168832560832247</v>
      </c>
      <c r="M85" s="572">
        <f>IF(ABS(E85)&lt;'ver pressoflex 6p C2 DCpowe_2'!$G$7,'ver pressoflex 6p C2 DCpowe_2'!$G$16*E85*'ver pressoflex 6p C2 DCpowe_2'!$O$8,SIGN(E85)*'ver pressoflex 6p C2 DCpowe_2'!$G$15*'ver pressoflex 6p C2 DCpowe_2'!$O$8)</f>
        <v>6.8255579387411878</v>
      </c>
      <c r="N85" s="572">
        <f>IF(ABS(F85)&lt;'ver pressoflex 6p C2 DCpowe_2'!$G$7,'ver pressoflex 6p C2 DCpowe_2'!$G$16*F85*'ver pressoflex 6p C2 DCpowe_2'!$O$9,SIGN(F85)*'ver pressoflex 6p C2 DCpowe_2'!$G$15*'ver pressoflex 6p C2 DCpowe_2'!$O$9)</f>
        <v>0</v>
      </c>
      <c r="O85" s="572">
        <f>IF(ABS(G85)&lt;'ver pressoflex 6p C2 DCpowe_2'!$G$7,'ver pressoflex 6p C2 DCpowe_2'!$G$16*G85*'ver pressoflex 6p C2 DCpowe_2'!$O$10,SIGN(G85)*'ver pressoflex 6p C2 DCpowe_2'!$G$15*'ver pressoflex 6p C2 DCpowe_2'!$O$10)</f>
        <v>0</v>
      </c>
      <c r="P85" s="572">
        <f>IF(ABS(H85)&lt;'ver pressoflex 6p C2 DCpowe_2'!$G$7,'ver pressoflex 6p C2 DCpowe_2'!$G$16*H85*'ver pressoflex 6p C2 DCpowe_2'!$O$11,SIGN(H85)*'ver pressoflex 6p C2 DCpowe_2'!$G$15*'ver pressoflex 6p C2 DCpowe_2'!$O$11)</f>
        <v>0</v>
      </c>
      <c r="Q85" s="572">
        <f>IF(ABS(I85)&lt;'ver pressoflex 6p C2 DCpowe_2'!$G$7,'ver pressoflex 6p C2 DCpowe_2'!$G$16*I85*'ver pressoflex 6p C2 DCpowe_2'!$O$12,SIGN(I85)*'ver pressoflex 6p C2 DCpowe_2'!$G$15*'ver pressoflex 6p C2 DCpowe_2'!$O$12)</f>
        <v>0</v>
      </c>
      <c r="R85" s="572">
        <f>IF(ABS(J85)&lt;'ver pressoflex 6p C2 DCpowe_2'!$G$7,'ver pressoflex 6p C2 DCpowe_2'!$G$16*J85*'ver pressoflex 6p C2 DCpowe_2'!$O$13,SIGN(J85)*'ver pressoflex 6p C2 DCpowe_2'!$G$15*'ver pressoflex 6p C2 DCpowe_2'!$O$13)</f>
        <v>17803.500000000004</v>
      </c>
      <c r="S85" s="113">
        <f t="shared" si="4"/>
        <v>17810.133869613135</v>
      </c>
      <c r="T85" s="575">
        <f>-L85*('ver pressoflex 6p C2 DCpowe_2'!$G$3/2-'ver pressoflex 6p C2 DCpowe_2'!AF85*'ver pressoflex 6p C2 DCpowe_2'!D85)</f>
        <v>234.38510219397838</v>
      </c>
      <c r="U85" s="29">
        <f>M85*IF(($G$3/2-$M$8)&gt;0,('ver pressoflex 6p C2 DCpowe_2'!$G$3/2-'ver pressoflex 6p C2 DCpowe_2'!$M$8),'ver pressoflex 6p C2 DCpowe_2'!$G$3/2-('ver pressoflex 6p C2 DCpowe_2'!$G$3-'ver pressoflex 6p C2 DCpowe_2'!$M$8))*IF(($G$3/2-$M$8)&gt;0,-1,1)</f>
        <v>-6996.1968872097177</v>
      </c>
      <c r="V85" s="29">
        <f>N85*IF(($G$3/2-$M$9)&gt;0,('ver pressoflex 6p C2 DCpowe_2'!$G$3/2-'ver pressoflex 6p C2 DCpowe_2'!$M$9),'ver pressoflex 6p C2 DCpowe_2'!$G$3/2-('ver pressoflex 6p C2 DCpowe_2'!$G$3-'ver pressoflex 6p C2 DCpowe_2'!$M$9))*IF(($G$3/2-$M$9)&gt;0,-1,1)</f>
        <v>0</v>
      </c>
      <c r="W85" s="29">
        <f>O85*IF(($G$3/2-$M$10)&gt;0,('ver pressoflex 6p C2 DCpowe_2'!$G$3/2-'ver pressoflex 6p C2 DCpowe_2'!$M$10),'ver pressoflex 6p C2 DCpowe_2'!$G$3/2-('ver pressoflex 6p C2 DCpowe_2'!$G$3-'ver pressoflex 6p C2 DCpowe_2'!$M$10))*IF(($G$3/2-$M$10)&gt;0,-1,1)</f>
        <v>0</v>
      </c>
      <c r="X85" s="29">
        <f>P85*IF(($G$3/2-$M$11)&gt;0,('ver pressoflex 6p C2 DCpowe_2'!$G$3/2-'ver pressoflex 6p C2 DCpowe_2'!$M$11),'ver pressoflex 6p C2 DCpowe_2'!$G$3/2-('ver pressoflex 6p C2 DCpowe_2'!$G$3-'ver pressoflex 6p C2 DCpowe_2'!$M$11))*IF(($G$3/2-$M$11)&gt;0,-1,1)</f>
        <v>0</v>
      </c>
      <c r="Y85" s="29">
        <f>Q85*IF(($G$3/2-$M$12)&gt;0,('ver pressoflex 6p C2 DCpowe_2'!$G$3/2-'ver pressoflex 6p C2 DCpowe_2'!$M$12),'ver pressoflex 6p C2 DCpowe_2'!$G$3/2-('ver pressoflex 6p C2 DCpowe_2'!$G$3-'ver pressoflex 6p C2 DCpowe_2'!$M$12))*IF(($G$3/2-$M$12)&gt;0,-1,1)</f>
        <v>0</v>
      </c>
      <c r="Z85" s="29">
        <f>R85*IF(($G$3/2-$M$13)&gt;0,('ver pressoflex 6p C2 DCpowe_2'!$G$3/2-'ver pressoflex 6p C2 DCpowe_2'!$M$13),'ver pressoflex 6p C2 DCpowe_2'!$G$3/2-('ver pressoflex 6p C2 DCpowe_2'!$G$3-'ver pressoflex 6p C2 DCpowe_2'!$M$13))*IF(($G$3/2-$M$13)&gt;0,-1,1)</f>
        <v>18248587.500000004</v>
      </c>
      <c r="AA85" s="113">
        <f t="shared" si="14"/>
        <v>18241825.688214988</v>
      </c>
      <c r="AB85" s="193">
        <f t="shared" si="5"/>
        <v>1.4135035481823765E-5</v>
      </c>
      <c r="AC85" s="191">
        <f t="shared" si="15"/>
        <v>1.6257689953528538E-6</v>
      </c>
      <c r="AD85" s="194">
        <f t="shared" si="16"/>
        <v>1.5273998230056865E-11</v>
      </c>
      <c r="AE85" s="191">
        <f t="shared" si="17"/>
        <v>1.2193267465146403E-4</v>
      </c>
      <c r="AF85" s="191">
        <f t="shared" si="18"/>
        <v>0.3353438983864151</v>
      </c>
    </row>
    <row r="86" spans="2:32">
      <c r="B86" s="116">
        <f t="shared" si="3"/>
        <v>59810.104380486227</v>
      </c>
      <c r="C86" s="115">
        <f t="shared" si="6"/>
        <v>0.57000000000000017</v>
      </c>
      <c r="D86" s="68">
        <f>'ver pressoflex 6p C2 DCpowe_2'!$G$3/2/$C$557*C86</f>
        <v>6.9825000000000017</v>
      </c>
      <c r="E86" s="114">
        <f t="shared" si="7"/>
        <v>4.0498548583885766E-4</v>
      </c>
      <c r="F86" s="114">
        <f t="shared" si="8"/>
        <v>5.7283989731506384E-4</v>
      </c>
      <c r="G86" s="114">
        <f t="shared" si="9"/>
        <v>7.4069430879126986E-4</v>
      </c>
      <c r="H86" s="114">
        <f t="shared" si="10"/>
        <v>4.3705459569642275E-3</v>
      </c>
      <c r="I86" s="114">
        <f t="shared" si="11"/>
        <v>4.5384003684404333E-3</v>
      </c>
      <c r="J86" s="114">
        <f t="shared" si="12"/>
        <v>4.7062547799166391E-3</v>
      </c>
      <c r="K86" s="114">
        <f t="shared" si="13"/>
        <v>5.1258908086071545E-3</v>
      </c>
      <c r="L86" s="113">
        <f>-'ver pressoflex 6p C2 DCpowe_2'!$G$2*'ver pressoflex 6p C2 DCpowe_2'!D86*'ver pressoflex 6p C2 DCpowe_2'!$G$17*'ver pressoflex 6p C2 DCpowe_2'!$G$13*'ver pressoflex 6p C2 DCpowe_2'!AE86</f>
        <v>-0.21322550450934771</v>
      </c>
      <c r="M86" s="572">
        <f>IF(ABS(E86)&lt;'ver pressoflex 6p C2 DCpowe_2'!$G$7,'ver pressoflex 6p C2 DCpowe_2'!$G$16*E86*'ver pressoflex 6p C2 DCpowe_2'!$O$8,SIGN(E86)*'ver pressoflex 6p C2 DCpowe_2'!$G$15*'ver pressoflex 6p C2 DCpowe_2'!$O$8)</f>
        <v>6.8176059907326882</v>
      </c>
      <c r="N86" s="572">
        <f>IF(ABS(F86)&lt;'ver pressoflex 6p C2 DCpowe_2'!$G$7,'ver pressoflex 6p C2 DCpowe_2'!$G$16*F86*'ver pressoflex 6p C2 DCpowe_2'!$O$9,SIGN(F86)*'ver pressoflex 6p C2 DCpowe_2'!$G$15*'ver pressoflex 6p C2 DCpowe_2'!$O$9)</f>
        <v>0</v>
      </c>
      <c r="O86" s="572">
        <f>IF(ABS(G86)&lt;'ver pressoflex 6p C2 DCpowe_2'!$G$7,'ver pressoflex 6p C2 DCpowe_2'!$G$16*G86*'ver pressoflex 6p C2 DCpowe_2'!$O$10,SIGN(G86)*'ver pressoflex 6p C2 DCpowe_2'!$G$15*'ver pressoflex 6p C2 DCpowe_2'!$O$10)</f>
        <v>0</v>
      </c>
      <c r="P86" s="572">
        <f>IF(ABS(H86)&lt;'ver pressoflex 6p C2 DCpowe_2'!$G$7,'ver pressoflex 6p C2 DCpowe_2'!$G$16*H86*'ver pressoflex 6p C2 DCpowe_2'!$O$11,SIGN(H86)*'ver pressoflex 6p C2 DCpowe_2'!$G$15*'ver pressoflex 6p C2 DCpowe_2'!$O$11)</f>
        <v>0</v>
      </c>
      <c r="Q86" s="572">
        <f>IF(ABS(I86)&lt;'ver pressoflex 6p C2 DCpowe_2'!$G$7,'ver pressoflex 6p C2 DCpowe_2'!$G$16*I86*'ver pressoflex 6p C2 DCpowe_2'!$O$12,SIGN(I86)*'ver pressoflex 6p C2 DCpowe_2'!$G$15*'ver pressoflex 6p C2 DCpowe_2'!$O$12)</f>
        <v>0</v>
      </c>
      <c r="R86" s="572">
        <f>IF(ABS(J86)&lt;'ver pressoflex 6p C2 DCpowe_2'!$G$7,'ver pressoflex 6p C2 DCpowe_2'!$G$16*J86*'ver pressoflex 6p C2 DCpowe_2'!$O$13,SIGN(J86)*'ver pressoflex 6p C2 DCpowe_2'!$G$15*'ver pressoflex 6p C2 DCpowe_2'!$O$13)</f>
        <v>17803.500000000004</v>
      </c>
      <c r="S86" s="113">
        <f t="shared" si="4"/>
        <v>17810.104380486227</v>
      </c>
      <c r="T86" s="575">
        <f>-L86*('ver pressoflex 6p C2 DCpowe_2'!$G$3/2-'ver pressoflex 6p C2 DCpowe_2'!AF86*'ver pressoflex 6p C2 DCpowe_2'!D86)</f>
        <v>260.70185533515746</v>
      </c>
      <c r="U86" s="29">
        <f>M86*IF(($G$3/2-$M$8)&gt;0,('ver pressoflex 6p C2 DCpowe_2'!$G$3/2-'ver pressoflex 6p C2 DCpowe_2'!$M$8),'ver pressoflex 6p C2 DCpowe_2'!$G$3/2-('ver pressoflex 6p C2 DCpowe_2'!$G$3-'ver pressoflex 6p C2 DCpowe_2'!$M$8))*IF(($G$3/2-$M$8)&gt;0,-1,1)</f>
        <v>-6988.0461405010055</v>
      </c>
      <c r="V86" s="29">
        <f>N86*IF(($G$3/2-$M$9)&gt;0,('ver pressoflex 6p C2 DCpowe_2'!$G$3/2-'ver pressoflex 6p C2 DCpowe_2'!$M$9),'ver pressoflex 6p C2 DCpowe_2'!$G$3/2-('ver pressoflex 6p C2 DCpowe_2'!$G$3-'ver pressoflex 6p C2 DCpowe_2'!$M$9))*IF(($G$3/2-$M$9)&gt;0,-1,1)</f>
        <v>0</v>
      </c>
      <c r="W86" s="29">
        <f>O86*IF(($G$3/2-$M$10)&gt;0,('ver pressoflex 6p C2 DCpowe_2'!$G$3/2-'ver pressoflex 6p C2 DCpowe_2'!$M$10),'ver pressoflex 6p C2 DCpowe_2'!$G$3/2-('ver pressoflex 6p C2 DCpowe_2'!$G$3-'ver pressoflex 6p C2 DCpowe_2'!$M$10))*IF(($G$3/2-$M$10)&gt;0,-1,1)</f>
        <v>0</v>
      </c>
      <c r="X86" s="29">
        <f>P86*IF(($G$3/2-$M$11)&gt;0,('ver pressoflex 6p C2 DCpowe_2'!$G$3/2-'ver pressoflex 6p C2 DCpowe_2'!$M$11),'ver pressoflex 6p C2 DCpowe_2'!$G$3/2-('ver pressoflex 6p C2 DCpowe_2'!$G$3-'ver pressoflex 6p C2 DCpowe_2'!$M$11))*IF(($G$3/2-$M$11)&gt;0,-1,1)</f>
        <v>0</v>
      </c>
      <c r="Y86" s="29">
        <f>Q86*IF(($G$3/2-$M$12)&gt;0,('ver pressoflex 6p C2 DCpowe_2'!$G$3/2-'ver pressoflex 6p C2 DCpowe_2'!$M$12),'ver pressoflex 6p C2 DCpowe_2'!$G$3/2-('ver pressoflex 6p C2 DCpowe_2'!$G$3-'ver pressoflex 6p C2 DCpowe_2'!$M$12))*IF(($G$3/2-$M$12)&gt;0,-1,1)</f>
        <v>0</v>
      </c>
      <c r="Z86" s="29">
        <f>R86*IF(($G$3/2-$M$13)&gt;0,('ver pressoflex 6p C2 DCpowe_2'!$G$3/2-'ver pressoflex 6p C2 DCpowe_2'!$M$13),'ver pressoflex 6p C2 DCpowe_2'!$G$3/2-('ver pressoflex 6p C2 DCpowe_2'!$G$3-'ver pressoflex 6p C2 DCpowe_2'!$M$13))*IF(($G$3/2-$M$13)&gt;0,-1,1)</f>
        <v>18248587.500000004</v>
      </c>
      <c r="AA86" s="113">
        <f t="shared" si="14"/>
        <v>18241860.15571484</v>
      </c>
      <c r="AB86" s="193">
        <f t="shared" si="5"/>
        <v>1.4650542851657618E-5</v>
      </c>
      <c r="AC86" s="191">
        <f t="shared" si="15"/>
        <v>1.7449788103675325E-6</v>
      </c>
      <c r="AD86" s="194">
        <f t="shared" si="16"/>
        <v>1.6989936542329607E-11</v>
      </c>
      <c r="AE86" s="191">
        <f t="shared" si="17"/>
        <v>1.3087341077756492E-4</v>
      </c>
      <c r="AF86" s="191">
        <f t="shared" si="18"/>
        <v>0.33541905931473126</v>
      </c>
    </row>
    <row r="87" spans="2:32">
      <c r="B87" s="116">
        <f t="shared" si="3"/>
        <v>59810.073345073513</v>
      </c>
      <c r="C87" s="115">
        <f t="shared" si="6"/>
        <v>0.59000000000000019</v>
      </c>
      <c r="D87" s="68">
        <f>'ver pressoflex 6p C2 DCpowe_2'!$G$3/2/$C$557*C87</f>
        <v>7.2275000000000027</v>
      </c>
      <c r="E87" s="114">
        <f t="shared" si="7"/>
        <v>4.0451302002184433E-4</v>
      </c>
      <c r="F87" s="114">
        <f t="shared" si="8"/>
        <v>5.7238469052332938E-4</v>
      </c>
      <c r="G87" s="114">
        <f t="shared" si="9"/>
        <v>7.4025636102481454E-4</v>
      </c>
      <c r="H87" s="114">
        <f t="shared" si="10"/>
        <v>4.3704812356194309E-3</v>
      </c>
      <c r="I87" s="114">
        <f t="shared" si="11"/>
        <v>4.538352906120916E-3</v>
      </c>
      <c r="J87" s="114">
        <f t="shared" si="12"/>
        <v>4.706224576622401E-3</v>
      </c>
      <c r="K87" s="114">
        <f t="shared" si="13"/>
        <v>5.1259037528761141E-3</v>
      </c>
      <c r="L87" s="113">
        <f>-'ver pressoflex 6p C2 DCpowe_2'!$G$2*'ver pressoflex 6p C2 DCpowe_2'!D87*'ver pressoflex 6p C2 DCpowe_2'!$G$17*'ver pressoflex 6p C2 DCpowe_2'!$G$13*'ver pressoflex 6p C2 DCpowe_2'!AE87</f>
        <v>-0.23630733395604536</v>
      </c>
      <c r="M87" s="572">
        <f>IF(ABS(E87)&lt;'ver pressoflex 6p C2 DCpowe_2'!$G$7,'ver pressoflex 6p C2 DCpowe_2'!$G$16*E87*'ver pressoflex 6p C2 DCpowe_2'!$O$8,SIGN(E87)*'ver pressoflex 6p C2 DCpowe_2'!$G$15*'ver pressoflex 6p C2 DCpowe_2'!$O$8)</f>
        <v>6.8096524074633669</v>
      </c>
      <c r="N87" s="572">
        <f>IF(ABS(F87)&lt;'ver pressoflex 6p C2 DCpowe_2'!$G$7,'ver pressoflex 6p C2 DCpowe_2'!$G$16*F87*'ver pressoflex 6p C2 DCpowe_2'!$O$9,SIGN(F87)*'ver pressoflex 6p C2 DCpowe_2'!$G$15*'ver pressoflex 6p C2 DCpowe_2'!$O$9)</f>
        <v>0</v>
      </c>
      <c r="O87" s="572">
        <f>IF(ABS(G87)&lt;'ver pressoflex 6p C2 DCpowe_2'!$G$7,'ver pressoflex 6p C2 DCpowe_2'!$G$16*G87*'ver pressoflex 6p C2 DCpowe_2'!$O$10,SIGN(G87)*'ver pressoflex 6p C2 DCpowe_2'!$G$15*'ver pressoflex 6p C2 DCpowe_2'!$O$10)</f>
        <v>0</v>
      </c>
      <c r="P87" s="572">
        <f>IF(ABS(H87)&lt;'ver pressoflex 6p C2 DCpowe_2'!$G$7,'ver pressoflex 6p C2 DCpowe_2'!$G$16*H87*'ver pressoflex 6p C2 DCpowe_2'!$O$11,SIGN(H87)*'ver pressoflex 6p C2 DCpowe_2'!$G$15*'ver pressoflex 6p C2 DCpowe_2'!$O$11)</f>
        <v>0</v>
      </c>
      <c r="Q87" s="572">
        <f>IF(ABS(I87)&lt;'ver pressoflex 6p C2 DCpowe_2'!$G$7,'ver pressoflex 6p C2 DCpowe_2'!$G$16*I87*'ver pressoflex 6p C2 DCpowe_2'!$O$12,SIGN(I87)*'ver pressoflex 6p C2 DCpowe_2'!$G$15*'ver pressoflex 6p C2 DCpowe_2'!$O$12)</f>
        <v>0</v>
      </c>
      <c r="R87" s="572">
        <f>IF(ABS(J87)&lt;'ver pressoflex 6p C2 DCpowe_2'!$G$7,'ver pressoflex 6p C2 DCpowe_2'!$G$16*J87*'ver pressoflex 6p C2 DCpowe_2'!$O$13,SIGN(J87)*'ver pressoflex 6p C2 DCpowe_2'!$G$15*'ver pressoflex 6p C2 DCpowe_2'!$O$13)</f>
        <v>17803.500000000004</v>
      </c>
      <c r="S87" s="113">
        <f t="shared" si="4"/>
        <v>17810.07334507351</v>
      </c>
      <c r="T87" s="575">
        <f>-L87*('ver pressoflex 6p C2 DCpowe_2'!$G$3/2-'ver pressoflex 6p C2 DCpowe_2'!AF87*'ver pressoflex 6p C2 DCpowe_2'!D87)</f>
        <v>288.90348948825283</v>
      </c>
      <c r="U87" s="29">
        <f>M87*IF(($G$3/2-$M$8)&gt;0,('ver pressoflex 6p C2 DCpowe_2'!$G$3/2-'ver pressoflex 6p C2 DCpowe_2'!$M$8),'ver pressoflex 6p C2 DCpowe_2'!$G$3/2-('ver pressoflex 6p C2 DCpowe_2'!$G$3-'ver pressoflex 6p C2 DCpowe_2'!$M$8))*IF(($G$3/2-$M$8)&gt;0,-1,1)</f>
        <v>-6979.8937176499512</v>
      </c>
      <c r="V87" s="29">
        <f>N87*IF(($G$3/2-$M$9)&gt;0,('ver pressoflex 6p C2 DCpowe_2'!$G$3/2-'ver pressoflex 6p C2 DCpowe_2'!$M$9),'ver pressoflex 6p C2 DCpowe_2'!$G$3/2-('ver pressoflex 6p C2 DCpowe_2'!$G$3-'ver pressoflex 6p C2 DCpowe_2'!$M$9))*IF(($G$3/2-$M$9)&gt;0,-1,1)</f>
        <v>0</v>
      </c>
      <c r="W87" s="29">
        <f>O87*IF(($G$3/2-$M$10)&gt;0,('ver pressoflex 6p C2 DCpowe_2'!$G$3/2-'ver pressoflex 6p C2 DCpowe_2'!$M$10),'ver pressoflex 6p C2 DCpowe_2'!$G$3/2-('ver pressoflex 6p C2 DCpowe_2'!$G$3-'ver pressoflex 6p C2 DCpowe_2'!$M$10))*IF(($G$3/2-$M$10)&gt;0,-1,1)</f>
        <v>0</v>
      </c>
      <c r="X87" s="29">
        <f>P87*IF(($G$3/2-$M$11)&gt;0,('ver pressoflex 6p C2 DCpowe_2'!$G$3/2-'ver pressoflex 6p C2 DCpowe_2'!$M$11),'ver pressoflex 6p C2 DCpowe_2'!$G$3/2-('ver pressoflex 6p C2 DCpowe_2'!$G$3-'ver pressoflex 6p C2 DCpowe_2'!$M$11))*IF(($G$3/2-$M$11)&gt;0,-1,1)</f>
        <v>0</v>
      </c>
      <c r="Y87" s="29">
        <f>Q87*IF(($G$3/2-$M$12)&gt;0,('ver pressoflex 6p C2 DCpowe_2'!$G$3/2-'ver pressoflex 6p C2 DCpowe_2'!$M$12),'ver pressoflex 6p C2 DCpowe_2'!$G$3/2-('ver pressoflex 6p C2 DCpowe_2'!$G$3-'ver pressoflex 6p C2 DCpowe_2'!$M$12))*IF(($G$3/2-$M$12)&gt;0,-1,1)</f>
        <v>0</v>
      </c>
      <c r="Z87" s="29">
        <f>R87*IF(($G$3/2-$M$13)&gt;0,('ver pressoflex 6p C2 DCpowe_2'!$G$3/2-'ver pressoflex 6p C2 DCpowe_2'!$M$13),'ver pressoflex 6p C2 DCpowe_2'!$G$3/2-('ver pressoflex 6p C2 DCpowe_2'!$G$3-'ver pressoflex 6p C2 DCpowe_2'!$M$13))*IF(($G$3/2-$M$13)&gt;0,-1,1)</f>
        <v>18248587.500000004</v>
      </c>
      <c r="AA87" s="113">
        <f t="shared" si="14"/>
        <v>18241896.509771843</v>
      </c>
      <c r="AB87" s="193">
        <f t="shared" si="5"/>
        <v>1.5166156231868554E-5</v>
      </c>
      <c r="AC87" s="191">
        <f t="shared" si="15"/>
        <v>1.8683190904268046E-6</v>
      </c>
      <c r="AD87" s="194">
        <f t="shared" si="16"/>
        <v>1.8828912746367923E-11</v>
      </c>
      <c r="AE87" s="191">
        <f t="shared" si="17"/>
        <v>1.4012393178201033E-4</v>
      </c>
      <c r="AF87" s="191">
        <f t="shared" si="18"/>
        <v>0.33549436824286016</v>
      </c>
    </row>
    <row r="88" spans="2:32">
      <c r="B88" s="116">
        <f t="shared" si="3"/>
        <v>59810.040711408365</v>
      </c>
      <c r="C88" s="115">
        <f t="shared" si="6"/>
        <v>0.61000000000000021</v>
      </c>
      <c r="D88" s="68">
        <f>'ver pressoflex 6p C2 DCpowe_2'!$G$3/2/$C$557*C88</f>
        <v>7.4725000000000028</v>
      </c>
      <c r="E88" s="114">
        <f t="shared" si="7"/>
        <v>4.0404045703564808E-4</v>
      </c>
      <c r="F88" s="114">
        <f t="shared" si="8"/>
        <v>5.7192939011197136E-4</v>
      </c>
      <c r="G88" s="114">
        <f t="shared" si="9"/>
        <v>7.3981832318829465E-4</v>
      </c>
      <c r="H88" s="114">
        <f t="shared" si="10"/>
        <v>4.3704165009637872E-3</v>
      </c>
      <c r="I88" s="114">
        <f t="shared" si="11"/>
        <v>4.5383054340401106E-3</v>
      </c>
      <c r="J88" s="114">
        <f t="shared" si="12"/>
        <v>4.7061943671164348E-3</v>
      </c>
      <c r="K88" s="114">
        <f t="shared" si="13"/>
        <v>5.1259166998072429E-3</v>
      </c>
      <c r="L88" s="113">
        <f>-'ver pressoflex 6p C2 DCpowe_2'!$G$2*'ver pressoflex 6p C2 DCpowe_2'!D88*'ver pressoflex 6p C2 DCpowe_2'!$G$17*'ver pressoflex 6p C2 DCpowe_2'!$G$13*'ver pressoflex 6p C2 DCpowe_2'!AE88</f>
        <v>-0.2609857800719142</v>
      </c>
      <c r="M88" s="572">
        <f>IF(ABS(E88)&lt;'ver pressoflex 6p C2 DCpowe_2'!$G$7,'ver pressoflex 6p C2 DCpowe_2'!$G$16*E88*'ver pressoflex 6p C2 DCpowe_2'!$O$8,SIGN(E88)*'ver pressoflex 6p C2 DCpowe_2'!$G$15*'ver pressoflex 6p C2 DCpowe_2'!$O$8)</f>
        <v>6.8016971884287463</v>
      </c>
      <c r="N88" s="572">
        <f>IF(ABS(F88)&lt;'ver pressoflex 6p C2 DCpowe_2'!$G$7,'ver pressoflex 6p C2 DCpowe_2'!$G$16*F88*'ver pressoflex 6p C2 DCpowe_2'!$O$9,SIGN(F88)*'ver pressoflex 6p C2 DCpowe_2'!$G$15*'ver pressoflex 6p C2 DCpowe_2'!$O$9)</f>
        <v>0</v>
      </c>
      <c r="O88" s="572">
        <f>IF(ABS(G88)&lt;'ver pressoflex 6p C2 DCpowe_2'!$G$7,'ver pressoflex 6p C2 DCpowe_2'!$G$16*G88*'ver pressoflex 6p C2 DCpowe_2'!$O$10,SIGN(G88)*'ver pressoflex 6p C2 DCpowe_2'!$G$15*'ver pressoflex 6p C2 DCpowe_2'!$O$10)</f>
        <v>0</v>
      </c>
      <c r="P88" s="572">
        <f>IF(ABS(H88)&lt;'ver pressoflex 6p C2 DCpowe_2'!$G$7,'ver pressoflex 6p C2 DCpowe_2'!$G$16*H88*'ver pressoflex 6p C2 DCpowe_2'!$O$11,SIGN(H88)*'ver pressoflex 6p C2 DCpowe_2'!$G$15*'ver pressoflex 6p C2 DCpowe_2'!$O$11)</f>
        <v>0</v>
      </c>
      <c r="Q88" s="572">
        <f>IF(ABS(I88)&lt;'ver pressoflex 6p C2 DCpowe_2'!$G$7,'ver pressoflex 6p C2 DCpowe_2'!$G$16*I88*'ver pressoflex 6p C2 DCpowe_2'!$O$12,SIGN(I88)*'ver pressoflex 6p C2 DCpowe_2'!$G$15*'ver pressoflex 6p C2 DCpowe_2'!$O$12)</f>
        <v>0</v>
      </c>
      <c r="R88" s="572">
        <f>IF(ABS(J88)&lt;'ver pressoflex 6p C2 DCpowe_2'!$G$7,'ver pressoflex 6p C2 DCpowe_2'!$G$16*J88*'ver pressoflex 6p C2 DCpowe_2'!$O$13,SIGN(J88)*'ver pressoflex 6p C2 DCpowe_2'!$G$15*'ver pressoflex 6p C2 DCpowe_2'!$O$13)</f>
        <v>17803.500000000004</v>
      </c>
      <c r="S88" s="113">
        <f t="shared" si="4"/>
        <v>17810.040711408361</v>
      </c>
      <c r="T88" s="575">
        <f>-L88*('ver pressoflex 6p C2 DCpowe_2'!$G$3/2-'ver pressoflex 6p C2 DCpowe_2'!AF88*'ver pressoflex 6p C2 DCpowe_2'!D88)</f>
        <v>319.05314686400675</v>
      </c>
      <c r="U88" s="29">
        <f>M88*IF(($G$3/2-$M$8)&gt;0,('ver pressoflex 6p C2 DCpowe_2'!$G$3/2-'ver pressoflex 6p C2 DCpowe_2'!$M$8),'ver pressoflex 6p C2 DCpowe_2'!$G$3/2-('ver pressoflex 6p C2 DCpowe_2'!$G$3-'ver pressoflex 6p C2 DCpowe_2'!$M$8))*IF(($G$3/2-$M$8)&gt;0,-1,1)</f>
        <v>-6971.7396181394652</v>
      </c>
      <c r="V88" s="29">
        <f>N88*IF(($G$3/2-$M$9)&gt;0,('ver pressoflex 6p C2 DCpowe_2'!$G$3/2-'ver pressoflex 6p C2 DCpowe_2'!$M$9),'ver pressoflex 6p C2 DCpowe_2'!$G$3/2-('ver pressoflex 6p C2 DCpowe_2'!$G$3-'ver pressoflex 6p C2 DCpowe_2'!$M$9))*IF(($G$3/2-$M$9)&gt;0,-1,1)</f>
        <v>0</v>
      </c>
      <c r="W88" s="29">
        <f>O88*IF(($G$3/2-$M$10)&gt;0,('ver pressoflex 6p C2 DCpowe_2'!$G$3/2-'ver pressoflex 6p C2 DCpowe_2'!$M$10),'ver pressoflex 6p C2 DCpowe_2'!$G$3/2-('ver pressoflex 6p C2 DCpowe_2'!$G$3-'ver pressoflex 6p C2 DCpowe_2'!$M$10))*IF(($G$3/2-$M$10)&gt;0,-1,1)</f>
        <v>0</v>
      </c>
      <c r="X88" s="29">
        <f>P88*IF(($G$3/2-$M$11)&gt;0,('ver pressoflex 6p C2 DCpowe_2'!$G$3/2-'ver pressoflex 6p C2 DCpowe_2'!$M$11),'ver pressoflex 6p C2 DCpowe_2'!$G$3/2-('ver pressoflex 6p C2 DCpowe_2'!$G$3-'ver pressoflex 6p C2 DCpowe_2'!$M$11))*IF(($G$3/2-$M$11)&gt;0,-1,1)</f>
        <v>0</v>
      </c>
      <c r="Y88" s="29">
        <f>Q88*IF(($G$3/2-$M$12)&gt;0,('ver pressoflex 6p C2 DCpowe_2'!$G$3/2-'ver pressoflex 6p C2 DCpowe_2'!$M$12),'ver pressoflex 6p C2 DCpowe_2'!$G$3/2-('ver pressoflex 6p C2 DCpowe_2'!$G$3-'ver pressoflex 6p C2 DCpowe_2'!$M$12))*IF(($G$3/2-$M$12)&gt;0,-1,1)</f>
        <v>0</v>
      </c>
      <c r="Z88" s="29">
        <f>R88*IF(($G$3/2-$M$13)&gt;0,('ver pressoflex 6p C2 DCpowe_2'!$G$3/2-'ver pressoflex 6p C2 DCpowe_2'!$M$13),'ver pressoflex 6p C2 DCpowe_2'!$G$3/2-('ver pressoflex 6p C2 DCpowe_2'!$G$3-'ver pressoflex 6p C2 DCpowe_2'!$M$13))*IF(($G$3/2-$M$13)&gt;0,-1,1)</f>
        <v>18248587.500000004</v>
      </c>
      <c r="AA88" s="113">
        <f t="shared" si="14"/>
        <v>18241934.813528728</v>
      </c>
      <c r="AB88" s="193">
        <f t="shared" si="5"/>
        <v>1.5681875655160335E-5</v>
      </c>
      <c r="AC88" s="191">
        <f t="shared" si="15"/>
        <v>1.9957809497445998E-6</v>
      </c>
      <c r="AD88" s="194">
        <f t="shared" si="16"/>
        <v>2.0795062310558438E-11</v>
      </c>
      <c r="AE88" s="191">
        <f t="shared" si="17"/>
        <v>1.4968357123084497E-4</v>
      </c>
      <c r="AF88" s="191">
        <f t="shared" si="18"/>
        <v>0.3355698256083739</v>
      </c>
    </row>
    <row r="89" spans="2:32">
      <c r="B89" s="116">
        <f t="shared" si="3"/>
        <v>59810.006427678236</v>
      </c>
      <c r="C89" s="115">
        <f t="shared" si="6"/>
        <v>0.63000000000000023</v>
      </c>
      <c r="D89" s="68">
        <f>'ver pressoflex 6p C2 DCpowe_2'!$G$3/2/$C$557*C89</f>
        <v>7.7175000000000029</v>
      </c>
      <c r="E89" s="114">
        <f t="shared" si="7"/>
        <v>4.035677968502896E-4</v>
      </c>
      <c r="F89" s="114">
        <f t="shared" si="8"/>
        <v>5.7147399605210546E-4</v>
      </c>
      <c r="G89" s="114">
        <f t="shared" si="9"/>
        <v>7.3938019525392141E-4</v>
      </c>
      <c r="H89" s="114">
        <f t="shared" si="10"/>
        <v>4.3703517529931901E-3</v>
      </c>
      <c r="I89" s="114">
        <f t="shared" si="11"/>
        <v>4.5382579521950064E-3</v>
      </c>
      <c r="J89" s="114">
        <f t="shared" si="12"/>
        <v>4.7061641513968227E-3</v>
      </c>
      <c r="K89" s="114">
        <f t="shared" si="13"/>
        <v>5.1259296494013621E-3</v>
      </c>
      <c r="L89" s="113">
        <f>-'ver pressoflex 6p C2 DCpowe_2'!$G$2*'ver pressoflex 6p C2 DCpowe_2'!D89*'ver pressoflex 6p C2 DCpowe_2'!$G$17*'ver pressoflex 6p C2 DCpowe_2'!$G$13*'ver pressoflex 6p C2 DCpowe_2'!AE89</f>
        <v>-0.28731265489603236</v>
      </c>
      <c r="M89" s="572">
        <f>IF(ABS(E89)&lt;'ver pressoflex 6p C2 DCpowe_2'!$G$7,'ver pressoflex 6p C2 DCpowe_2'!$G$16*E89*'ver pressoflex 6p C2 DCpowe_2'!$O$8,SIGN(E89)*'ver pressoflex 6p C2 DCpowe_2'!$G$15*'ver pressoflex 6p C2 DCpowe_2'!$O$8)</f>
        <v>6.793740333124151</v>
      </c>
      <c r="N89" s="572">
        <f>IF(ABS(F89)&lt;'ver pressoflex 6p C2 DCpowe_2'!$G$7,'ver pressoflex 6p C2 DCpowe_2'!$G$16*F89*'ver pressoflex 6p C2 DCpowe_2'!$O$9,SIGN(F89)*'ver pressoflex 6p C2 DCpowe_2'!$G$15*'ver pressoflex 6p C2 DCpowe_2'!$O$9)</f>
        <v>0</v>
      </c>
      <c r="O89" s="572">
        <f>IF(ABS(G89)&lt;'ver pressoflex 6p C2 DCpowe_2'!$G$7,'ver pressoflex 6p C2 DCpowe_2'!$G$16*G89*'ver pressoflex 6p C2 DCpowe_2'!$O$10,SIGN(G89)*'ver pressoflex 6p C2 DCpowe_2'!$G$15*'ver pressoflex 6p C2 DCpowe_2'!$O$10)</f>
        <v>0</v>
      </c>
      <c r="P89" s="572">
        <f>IF(ABS(H89)&lt;'ver pressoflex 6p C2 DCpowe_2'!$G$7,'ver pressoflex 6p C2 DCpowe_2'!$G$16*H89*'ver pressoflex 6p C2 DCpowe_2'!$O$11,SIGN(H89)*'ver pressoflex 6p C2 DCpowe_2'!$G$15*'ver pressoflex 6p C2 DCpowe_2'!$O$11)</f>
        <v>0</v>
      </c>
      <c r="Q89" s="572">
        <f>IF(ABS(I89)&lt;'ver pressoflex 6p C2 DCpowe_2'!$G$7,'ver pressoflex 6p C2 DCpowe_2'!$G$16*I89*'ver pressoflex 6p C2 DCpowe_2'!$O$12,SIGN(I89)*'ver pressoflex 6p C2 DCpowe_2'!$G$15*'ver pressoflex 6p C2 DCpowe_2'!$O$12)</f>
        <v>0</v>
      </c>
      <c r="R89" s="572">
        <f>IF(ABS(J89)&lt;'ver pressoflex 6p C2 DCpowe_2'!$G$7,'ver pressoflex 6p C2 DCpowe_2'!$G$16*J89*'ver pressoflex 6p C2 DCpowe_2'!$O$13,SIGN(J89)*'ver pressoflex 6p C2 DCpowe_2'!$G$15*'ver pressoflex 6p C2 DCpowe_2'!$O$13)</f>
        <v>17803.500000000004</v>
      </c>
      <c r="S89" s="113">
        <f t="shared" si="4"/>
        <v>17810.006427678232</v>
      </c>
      <c r="T89" s="575">
        <f>-L89*('ver pressoflex 6p C2 DCpowe_2'!$G$3/2-'ver pressoflex 6p C2 DCpowe_2'!AF89*'ver pressoflex 6p C2 DCpowe_2'!D89)</f>
        <v>351.2137637449963</v>
      </c>
      <c r="U89" s="29">
        <f>M89*IF(($G$3/2-$M$8)&gt;0,('ver pressoflex 6p C2 DCpowe_2'!$G$3/2-'ver pressoflex 6p C2 DCpowe_2'!$M$8),'ver pressoflex 6p C2 DCpowe_2'!$G$3/2-('ver pressoflex 6p C2 DCpowe_2'!$G$3-'ver pressoflex 6p C2 DCpowe_2'!$M$8))*IF(($G$3/2-$M$8)&gt;0,-1,1)</f>
        <v>-6963.583841452255</v>
      </c>
      <c r="V89" s="29">
        <f>N89*IF(($G$3/2-$M$9)&gt;0,('ver pressoflex 6p C2 DCpowe_2'!$G$3/2-'ver pressoflex 6p C2 DCpowe_2'!$M$9),'ver pressoflex 6p C2 DCpowe_2'!$G$3/2-('ver pressoflex 6p C2 DCpowe_2'!$G$3-'ver pressoflex 6p C2 DCpowe_2'!$M$9))*IF(($G$3/2-$M$9)&gt;0,-1,1)</f>
        <v>0</v>
      </c>
      <c r="W89" s="29">
        <f>O89*IF(($G$3/2-$M$10)&gt;0,('ver pressoflex 6p C2 DCpowe_2'!$G$3/2-'ver pressoflex 6p C2 DCpowe_2'!$M$10),'ver pressoflex 6p C2 DCpowe_2'!$G$3/2-('ver pressoflex 6p C2 DCpowe_2'!$G$3-'ver pressoflex 6p C2 DCpowe_2'!$M$10))*IF(($G$3/2-$M$10)&gt;0,-1,1)</f>
        <v>0</v>
      </c>
      <c r="X89" s="29">
        <f>P89*IF(($G$3/2-$M$11)&gt;0,('ver pressoflex 6p C2 DCpowe_2'!$G$3/2-'ver pressoflex 6p C2 DCpowe_2'!$M$11),'ver pressoflex 6p C2 DCpowe_2'!$G$3/2-('ver pressoflex 6p C2 DCpowe_2'!$G$3-'ver pressoflex 6p C2 DCpowe_2'!$M$11))*IF(($G$3/2-$M$11)&gt;0,-1,1)</f>
        <v>0</v>
      </c>
      <c r="Y89" s="29">
        <f>Q89*IF(($G$3/2-$M$12)&gt;0,('ver pressoflex 6p C2 DCpowe_2'!$G$3/2-'ver pressoflex 6p C2 DCpowe_2'!$M$12),'ver pressoflex 6p C2 DCpowe_2'!$G$3/2-('ver pressoflex 6p C2 DCpowe_2'!$G$3-'ver pressoflex 6p C2 DCpowe_2'!$M$12))*IF(($G$3/2-$M$12)&gt;0,-1,1)</f>
        <v>0</v>
      </c>
      <c r="Z89" s="29">
        <f>R89*IF(($G$3/2-$M$13)&gt;0,('ver pressoflex 6p C2 DCpowe_2'!$G$3/2-'ver pressoflex 6p C2 DCpowe_2'!$M$13),'ver pressoflex 6p C2 DCpowe_2'!$G$3/2-('ver pressoflex 6p C2 DCpowe_2'!$G$3-'ver pressoflex 6p C2 DCpowe_2'!$M$13))*IF(($G$3/2-$M$13)&gt;0,-1,1)</f>
        <v>18248587.500000004</v>
      </c>
      <c r="AA89" s="113">
        <f t="shared" si="14"/>
        <v>18241975.129922297</v>
      </c>
      <c r="AB89" s="193">
        <f t="shared" si="5"/>
        <v>1.6197701154250187E-5</v>
      </c>
      <c r="AC89" s="191">
        <f t="shared" si="15"/>
        <v>2.1273554899979246E-6</v>
      </c>
      <c r="AD89" s="194">
        <f t="shared" si="16"/>
        <v>2.2892508072443691E-11</v>
      </c>
      <c r="AE89" s="191">
        <f t="shared" si="17"/>
        <v>1.5955166174984434E-4</v>
      </c>
      <c r="AF89" s="191">
        <f t="shared" si="18"/>
        <v>0.33564543185057039</v>
      </c>
    </row>
    <row r="90" spans="2:32">
      <c r="B90" s="116">
        <f t="shared" si="3"/>
        <v>59809.970442224934</v>
      </c>
      <c r="C90" s="115">
        <f t="shared" si="6"/>
        <v>0.65000000000000024</v>
      </c>
      <c r="D90" s="68">
        <f>'ver pressoflex 6p C2 DCpowe_2'!$G$3/2/$C$557*C90</f>
        <v>7.962500000000003</v>
      </c>
      <c r="E90" s="114">
        <f t="shared" si="7"/>
        <v>4.0309503943577714E-4</v>
      </c>
      <c r="F90" s="114">
        <f t="shared" si="8"/>
        <v>5.710185083148356E-4</v>
      </c>
      <c r="G90" s="114">
        <f t="shared" si="9"/>
        <v>7.3894197719389396E-4</v>
      </c>
      <c r="H90" s="114">
        <f t="shared" si="10"/>
        <v>4.3702869917035311E-3</v>
      </c>
      <c r="I90" s="114">
        <f t="shared" si="11"/>
        <v>4.5382104605825894E-3</v>
      </c>
      <c r="J90" s="114">
        <f t="shared" si="12"/>
        <v>4.7061339294616478E-3</v>
      </c>
      <c r="K90" s="114">
        <f t="shared" si="13"/>
        <v>5.1259426016592941E-3</v>
      </c>
      <c r="L90" s="113">
        <f>-'ver pressoflex 6p C2 DCpowe_2'!$G$2*'ver pressoflex 6p C2 DCpowe_2'!D90*'ver pressoflex 6p C2 DCpowe_2'!$G$17*'ver pressoflex 6p C2 DCpowe_2'!$G$13*'ver pressoflex 6p C2 DCpowe_2'!AE90</f>
        <v>-0.31533961611242417</v>
      </c>
      <c r="M90" s="572">
        <f>IF(ABS(E90)&lt;'ver pressoflex 6p C2 DCpowe_2'!$G$7,'ver pressoflex 6p C2 DCpowe_2'!$G$16*E90*'ver pressoflex 6p C2 DCpowe_2'!$O$8,SIGN(E90)*'ver pressoflex 6p C2 DCpowe_2'!$G$15*'ver pressoflex 6p C2 DCpowe_2'!$O$8)</f>
        <v>6.7857818410446953</v>
      </c>
      <c r="N90" s="572">
        <f>IF(ABS(F90)&lt;'ver pressoflex 6p C2 DCpowe_2'!$G$7,'ver pressoflex 6p C2 DCpowe_2'!$G$16*F90*'ver pressoflex 6p C2 DCpowe_2'!$O$9,SIGN(F90)*'ver pressoflex 6p C2 DCpowe_2'!$G$15*'ver pressoflex 6p C2 DCpowe_2'!$O$9)</f>
        <v>0</v>
      </c>
      <c r="O90" s="572">
        <f>IF(ABS(G90)&lt;'ver pressoflex 6p C2 DCpowe_2'!$G$7,'ver pressoflex 6p C2 DCpowe_2'!$G$16*G90*'ver pressoflex 6p C2 DCpowe_2'!$O$10,SIGN(G90)*'ver pressoflex 6p C2 DCpowe_2'!$G$15*'ver pressoflex 6p C2 DCpowe_2'!$O$10)</f>
        <v>0</v>
      </c>
      <c r="P90" s="572">
        <f>IF(ABS(H90)&lt;'ver pressoflex 6p C2 DCpowe_2'!$G$7,'ver pressoflex 6p C2 DCpowe_2'!$G$16*H90*'ver pressoflex 6p C2 DCpowe_2'!$O$11,SIGN(H90)*'ver pressoflex 6p C2 DCpowe_2'!$G$15*'ver pressoflex 6p C2 DCpowe_2'!$O$11)</f>
        <v>0</v>
      </c>
      <c r="Q90" s="572">
        <f>IF(ABS(I90)&lt;'ver pressoflex 6p C2 DCpowe_2'!$G$7,'ver pressoflex 6p C2 DCpowe_2'!$G$16*I90*'ver pressoflex 6p C2 DCpowe_2'!$O$12,SIGN(I90)*'ver pressoflex 6p C2 DCpowe_2'!$G$15*'ver pressoflex 6p C2 DCpowe_2'!$O$12)</f>
        <v>0</v>
      </c>
      <c r="R90" s="572">
        <f>IF(ABS(J90)&lt;'ver pressoflex 6p C2 DCpowe_2'!$G$7,'ver pressoflex 6p C2 DCpowe_2'!$G$16*J90*'ver pressoflex 6p C2 DCpowe_2'!$O$13,SIGN(J90)*'ver pressoflex 6p C2 DCpowe_2'!$G$15*'ver pressoflex 6p C2 DCpowe_2'!$O$13)</f>
        <v>17803.500000000004</v>
      </c>
      <c r="S90" s="113">
        <f t="shared" si="4"/>
        <v>17809.970442224934</v>
      </c>
      <c r="T90" s="575">
        <f>-L90*('ver pressoflex 6p C2 DCpowe_2'!$G$3/2-'ver pressoflex 6p C2 DCpowe_2'!AF90*'ver pressoflex 6p C2 DCpowe_2'!D90)</f>
        <v>385.44807019698743</v>
      </c>
      <c r="U90" s="29">
        <f>M90*IF(($G$3/2-$M$8)&gt;0,('ver pressoflex 6p C2 DCpowe_2'!$G$3/2-'ver pressoflex 6p C2 DCpowe_2'!$M$8),'ver pressoflex 6p C2 DCpowe_2'!$G$3/2-('ver pressoflex 6p C2 DCpowe_2'!$G$3-'ver pressoflex 6p C2 DCpowe_2'!$M$8))*IF(($G$3/2-$M$8)&gt;0,-1,1)</f>
        <v>-6955.4263870708128</v>
      </c>
      <c r="V90" s="29">
        <f>N90*IF(($G$3/2-$M$9)&gt;0,('ver pressoflex 6p C2 DCpowe_2'!$G$3/2-'ver pressoflex 6p C2 DCpowe_2'!$M$9),'ver pressoflex 6p C2 DCpowe_2'!$G$3/2-('ver pressoflex 6p C2 DCpowe_2'!$G$3-'ver pressoflex 6p C2 DCpowe_2'!$M$9))*IF(($G$3/2-$M$9)&gt;0,-1,1)</f>
        <v>0</v>
      </c>
      <c r="W90" s="29">
        <f>O90*IF(($G$3/2-$M$10)&gt;0,('ver pressoflex 6p C2 DCpowe_2'!$G$3/2-'ver pressoflex 6p C2 DCpowe_2'!$M$10),'ver pressoflex 6p C2 DCpowe_2'!$G$3/2-('ver pressoflex 6p C2 DCpowe_2'!$G$3-'ver pressoflex 6p C2 DCpowe_2'!$M$10))*IF(($G$3/2-$M$10)&gt;0,-1,1)</f>
        <v>0</v>
      </c>
      <c r="X90" s="29">
        <f>P90*IF(($G$3/2-$M$11)&gt;0,('ver pressoflex 6p C2 DCpowe_2'!$G$3/2-'ver pressoflex 6p C2 DCpowe_2'!$M$11),'ver pressoflex 6p C2 DCpowe_2'!$G$3/2-('ver pressoflex 6p C2 DCpowe_2'!$G$3-'ver pressoflex 6p C2 DCpowe_2'!$M$11))*IF(($G$3/2-$M$11)&gt;0,-1,1)</f>
        <v>0</v>
      </c>
      <c r="Y90" s="29">
        <f>Q90*IF(($G$3/2-$M$12)&gt;0,('ver pressoflex 6p C2 DCpowe_2'!$G$3/2-'ver pressoflex 6p C2 DCpowe_2'!$M$12),'ver pressoflex 6p C2 DCpowe_2'!$G$3/2-('ver pressoflex 6p C2 DCpowe_2'!$G$3-'ver pressoflex 6p C2 DCpowe_2'!$M$12))*IF(($G$3/2-$M$12)&gt;0,-1,1)</f>
        <v>0</v>
      </c>
      <c r="Z90" s="29">
        <f>R90*IF(($G$3/2-$M$13)&gt;0,('ver pressoflex 6p C2 DCpowe_2'!$G$3/2-'ver pressoflex 6p C2 DCpowe_2'!$M$13),'ver pressoflex 6p C2 DCpowe_2'!$G$3/2-('ver pressoflex 6p C2 DCpowe_2'!$G$3-'ver pressoflex 6p C2 DCpowe_2'!$M$13))*IF(($G$3/2-$M$13)&gt;0,-1,1)</f>
        <v>18248587.500000004</v>
      </c>
      <c r="AA90" s="113">
        <f t="shared" si="14"/>
        <v>18242017.52168313</v>
      </c>
      <c r="AB90" s="193">
        <f t="shared" si="5"/>
        <v>1.6713632761868785E-5</v>
      </c>
      <c r="AC90" s="191">
        <f t="shared" si="15"/>
        <v>2.2630338003134267E-6</v>
      </c>
      <c r="AD90" s="194">
        <f t="shared" si="16"/>
        <v>2.5125360207516828E-11</v>
      </c>
      <c r="AE90" s="191">
        <f t="shared" si="17"/>
        <v>1.6972753502350699E-4</v>
      </c>
      <c r="AF90" s="191">
        <f t="shared" si="18"/>
        <v>0.33572118741048373</v>
      </c>
    </row>
    <row r="91" spans="2:32">
      <c r="B91" s="116">
        <f t="shared" si="3"/>
        <v>59809.93270354491</v>
      </c>
      <c r="C91" s="115">
        <f t="shared" si="6"/>
        <v>0.67000000000000026</v>
      </c>
      <c r="D91" s="68">
        <f>'ver pressoflex 6p C2 DCpowe_2'!$G$3/2/$C$557*C91</f>
        <v>8.2075000000000031</v>
      </c>
      <c r="E91" s="114">
        <f t="shared" si="7"/>
        <v>4.0262218476210665E-4</v>
      </c>
      <c r="F91" s="114">
        <f t="shared" si="8"/>
        <v>5.7056292687125351E-4</v>
      </c>
      <c r="G91" s="114">
        <f t="shared" si="9"/>
        <v>7.3850366898040032E-4</v>
      </c>
      <c r="H91" s="114">
        <f t="shared" si="10"/>
        <v>4.3702222170906996E-3</v>
      </c>
      <c r="I91" s="114">
        <f t="shared" si="11"/>
        <v>4.5381629591998464E-3</v>
      </c>
      <c r="J91" s="114">
        <f t="shared" si="12"/>
        <v>4.7061037013089932E-3</v>
      </c>
      <c r="K91" s="114">
        <f t="shared" si="13"/>
        <v>5.1259555565818602E-3</v>
      </c>
      <c r="L91" s="113">
        <f>-'ver pressoflex 6p C2 DCpowe_2'!$G$2*'ver pressoflex 6p C2 DCpowe_2'!D91*'ver pressoflex 6p C2 DCpowe_2'!$G$17*'ver pressoflex 6p C2 DCpowe_2'!$G$13*'ver pressoflex 6p C2 DCpowe_2'!AE91</f>
        <v>-0.34511816677908136</v>
      </c>
      <c r="M91" s="572">
        <f>IF(ABS(E91)&lt;'ver pressoflex 6p C2 DCpowe_2'!$G$7,'ver pressoflex 6p C2 DCpowe_2'!$G$16*E91*'ver pressoflex 6p C2 DCpowe_2'!$O$8,SIGN(E91)*'ver pressoflex 6p C2 DCpowe_2'!$G$15*'ver pressoflex 6p C2 DCpowe_2'!$O$8)</f>
        <v>6.7778217116852826</v>
      </c>
      <c r="N91" s="572">
        <f>IF(ABS(F91)&lt;'ver pressoflex 6p C2 DCpowe_2'!$G$7,'ver pressoflex 6p C2 DCpowe_2'!$G$16*F91*'ver pressoflex 6p C2 DCpowe_2'!$O$9,SIGN(F91)*'ver pressoflex 6p C2 DCpowe_2'!$G$15*'ver pressoflex 6p C2 DCpowe_2'!$O$9)</f>
        <v>0</v>
      </c>
      <c r="O91" s="572">
        <f>IF(ABS(G91)&lt;'ver pressoflex 6p C2 DCpowe_2'!$G$7,'ver pressoflex 6p C2 DCpowe_2'!$G$16*G91*'ver pressoflex 6p C2 DCpowe_2'!$O$10,SIGN(G91)*'ver pressoflex 6p C2 DCpowe_2'!$G$15*'ver pressoflex 6p C2 DCpowe_2'!$O$10)</f>
        <v>0</v>
      </c>
      <c r="P91" s="572">
        <f>IF(ABS(H91)&lt;'ver pressoflex 6p C2 DCpowe_2'!$G$7,'ver pressoflex 6p C2 DCpowe_2'!$G$16*H91*'ver pressoflex 6p C2 DCpowe_2'!$O$11,SIGN(H91)*'ver pressoflex 6p C2 DCpowe_2'!$G$15*'ver pressoflex 6p C2 DCpowe_2'!$O$11)</f>
        <v>0</v>
      </c>
      <c r="Q91" s="572">
        <f>IF(ABS(I91)&lt;'ver pressoflex 6p C2 DCpowe_2'!$G$7,'ver pressoflex 6p C2 DCpowe_2'!$G$16*I91*'ver pressoflex 6p C2 DCpowe_2'!$O$12,SIGN(I91)*'ver pressoflex 6p C2 DCpowe_2'!$G$15*'ver pressoflex 6p C2 DCpowe_2'!$O$12)</f>
        <v>0</v>
      </c>
      <c r="R91" s="572">
        <f>IF(ABS(J91)&lt;'ver pressoflex 6p C2 DCpowe_2'!$G$7,'ver pressoflex 6p C2 DCpowe_2'!$G$16*J91*'ver pressoflex 6p C2 DCpowe_2'!$O$13,SIGN(J91)*'ver pressoflex 6p C2 DCpowe_2'!$G$15*'ver pressoflex 6p C2 DCpowe_2'!$O$13)</f>
        <v>17803.500000000004</v>
      </c>
      <c r="S91" s="113">
        <f t="shared" si="4"/>
        <v>17809.93270354491</v>
      </c>
      <c r="T91" s="575">
        <f>-L91*('ver pressoflex 6p C2 DCpowe_2'!$G$3/2-'ver pressoflex 6p C2 DCpowe_2'!AF91*'ver pressoflex 6p C2 DCpowe_2'!D91)</f>
        <v>421.81858977996194</v>
      </c>
      <c r="U91" s="29">
        <f>M91*IF(($G$3/2-$M$8)&gt;0,('ver pressoflex 6p C2 DCpowe_2'!$G$3/2-'ver pressoflex 6p C2 DCpowe_2'!$M$8),'ver pressoflex 6p C2 DCpowe_2'!$G$3/2-('ver pressoflex 6p C2 DCpowe_2'!$G$3-'ver pressoflex 6p C2 DCpowe_2'!$M$8))*IF(($G$3/2-$M$8)&gt;0,-1,1)</f>
        <v>-6947.267254477415</v>
      </c>
      <c r="V91" s="29">
        <f>N91*IF(($G$3/2-$M$9)&gt;0,('ver pressoflex 6p C2 DCpowe_2'!$G$3/2-'ver pressoflex 6p C2 DCpowe_2'!$M$9),'ver pressoflex 6p C2 DCpowe_2'!$G$3/2-('ver pressoflex 6p C2 DCpowe_2'!$G$3-'ver pressoflex 6p C2 DCpowe_2'!$M$9))*IF(($G$3/2-$M$9)&gt;0,-1,1)</f>
        <v>0</v>
      </c>
      <c r="W91" s="29">
        <f>O91*IF(($G$3/2-$M$10)&gt;0,('ver pressoflex 6p C2 DCpowe_2'!$G$3/2-'ver pressoflex 6p C2 DCpowe_2'!$M$10),'ver pressoflex 6p C2 DCpowe_2'!$G$3/2-('ver pressoflex 6p C2 DCpowe_2'!$G$3-'ver pressoflex 6p C2 DCpowe_2'!$M$10))*IF(($G$3/2-$M$10)&gt;0,-1,1)</f>
        <v>0</v>
      </c>
      <c r="X91" s="29">
        <f>P91*IF(($G$3/2-$M$11)&gt;0,('ver pressoflex 6p C2 DCpowe_2'!$G$3/2-'ver pressoflex 6p C2 DCpowe_2'!$M$11),'ver pressoflex 6p C2 DCpowe_2'!$G$3/2-('ver pressoflex 6p C2 DCpowe_2'!$G$3-'ver pressoflex 6p C2 DCpowe_2'!$M$11))*IF(($G$3/2-$M$11)&gt;0,-1,1)</f>
        <v>0</v>
      </c>
      <c r="Y91" s="29">
        <f>Q91*IF(($G$3/2-$M$12)&gt;0,('ver pressoflex 6p C2 DCpowe_2'!$G$3/2-'ver pressoflex 6p C2 DCpowe_2'!$M$12),'ver pressoflex 6p C2 DCpowe_2'!$G$3/2-('ver pressoflex 6p C2 DCpowe_2'!$G$3-'ver pressoflex 6p C2 DCpowe_2'!$M$12))*IF(($G$3/2-$M$12)&gt;0,-1,1)</f>
        <v>0</v>
      </c>
      <c r="Z91" s="29">
        <f>R91*IF(($G$3/2-$M$13)&gt;0,('ver pressoflex 6p C2 DCpowe_2'!$G$3/2-'ver pressoflex 6p C2 DCpowe_2'!$M$13),'ver pressoflex 6p C2 DCpowe_2'!$G$3/2-('ver pressoflex 6p C2 DCpowe_2'!$G$3-'ver pressoflex 6p C2 DCpowe_2'!$M$13))*IF(($G$3/2-$M$13)&gt;0,-1,1)</f>
        <v>18248587.500000004</v>
      </c>
      <c r="AA91" s="113">
        <f t="shared" si="14"/>
        <v>18242062.051335305</v>
      </c>
      <c r="AB91" s="193">
        <f t="shared" si="5"/>
        <v>1.7229670510760284E-5</v>
      </c>
      <c r="AC91" s="191">
        <f t="shared" si="15"/>
        <v>2.4028069572539488E-6</v>
      </c>
      <c r="AD91" s="194">
        <f t="shared" si="16"/>
        <v>2.7497716197965687E-11</v>
      </c>
      <c r="AE91" s="191">
        <f t="shared" si="17"/>
        <v>1.8021052179404613E-4</v>
      </c>
      <c r="AF91" s="191">
        <f t="shared" si="18"/>
        <v>0.33579709273089076</v>
      </c>
    </row>
    <row r="92" spans="2:32">
      <c r="B92" s="116">
        <f t="shared" si="3"/>
        <v>59809.893160289488</v>
      </c>
      <c r="C92" s="115">
        <f t="shared" si="6"/>
        <v>0.69000000000000028</v>
      </c>
      <c r="D92" s="68">
        <f>'ver pressoflex 6p C2 DCpowe_2'!$G$3/2/$C$557*C92</f>
        <v>8.4525000000000041</v>
      </c>
      <c r="E92" s="114">
        <f t="shared" si="7"/>
        <v>4.0214923279926178E-4</v>
      </c>
      <c r="F92" s="114">
        <f t="shared" si="8"/>
        <v>5.701072516924395E-4</v>
      </c>
      <c r="G92" s="114">
        <f t="shared" si="9"/>
        <v>7.3806527058561716E-4</v>
      </c>
      <c r="H92" s="114">
        <f t="shared" si="10"/>
        <v>4.3701574291505844E-3</v>
      </c>
      <c r="I92" s="114">
        <f t="shared" si="11"/>
        <v>4.5381154480437615E-3</v>
      </c>
      <c r="J92" s="114">
        <f t="shared" si="12"/>
        <v>4.7060734669369386E-3</v>
      </c>
      <c r="K92" s="114">
        <f t="shared" si="13"/>
        <v>5.1259685141698827E-3</v>
      </c>
      <c r="L92" s="113">
        <f>-'ver pressoflex 6p C2 DCpowe_2'!$G$2*'ver pressoflex 6p C2 DCpowe_2'!D92*'ver pressoflex 6p C2 DCpowe_2'!$G$17*'ver pressoflex 6p C2 DCpowe_2'!$G$13*'ver pressoflex 6p C2 DCpowe_2'!AE92</f>
        <v>-0.3766996550566345</v>
      </c>
      <c r="M92" s="572">
        <f>IF(ABS(E92)&lt;'ver pressoflex 6p C2 DCpowe_2'!$G$7,'ver pressoflex 6p C2 DCpowe_2'!$G$16*E92*'ver pressoflex 6p C2 DCpowe_2'!$O$8,SIGN(E92)*'ver pressoflex 6p C2 DCpowe_2'!$G$15*'ver pressoflex 6p C2 DCpowe_2'!$O$8)</f>
        <v>6.7698599445406122</v>
      </c>
      <c r="N92" s="572">
        <f>IF(ABS(F92)&lt;'ver pressoflex 6p C2 DCpowe_2'!$G$7,'ver pressoflex 6p C2 DCpowe_2'!$G$16*F92*'ver pressoflex 6p C2 DCpowe_2'!$O$9,SIGN(F92)*'ver pressoflex 6p C2 DCpowe_2'!$G$15*'ver pressoflex 6p C2 DCpowe_2'!$O$9)</f>
        <v>0</v>
      </c>
      <c r="O92" s="572">
        <f>IF(ABS(G92)&lt;'ver pressoflex 6p C2 DCpowe_2'!$G$7,'ver pressoflex 6p C2 DCpowe_2'!$G$16*G92*'ver pressoflex 6p C2 DCpowe_2'!$O$10,SIGN(G92)*'ver pressoflex 6p C2 DCpowe_2'!$G$15*'ver pressoflex 6p C2 DCpowe_2'!$O$10)</f>
        <v>0</v>
      </c>
      <c r="P92" s="572">
        <f>IF(ABS(H92)&lt;'ver pressoflex 6p C2 DCpowe_2'!$G$7,'ver pressoflex 6p C2 DCpowe_2'!$G$16*H92*'ver pressoflex 6p C2 DCpowe_2'!$O$11,SIGN(H92)*'ver pressoflex 6p C2 DCpowe_2'!$G$15*'ver pressoflex 6p C2 DCpowe_2'!$O$11)</f>
        <v>0</v>
      </c>
      <c r="Q92" s="572">
        <f>IF(ABS(I92)&lt;'ver pressoflex 6p C2 DCpowe_2'!$G$7,'ver pressoflex 6p C2 DCpowe_2'!$G$16*I92*'ver pressoflex 6p C2 DCpowe_2'!$O$12,SIGN(I92)*'ver pressoflex 6p C2 DCpowe_2'!$G$15*'ver pressoflex 6p C2 DCpowe_2'!$O$12)</f>
        <v>0</v>
      </c>
      <c r="R92" s="572">
        <f>IF(ABS(J92)&lt;'ver pressoflex 6p C2 DCpowe_2'!$G$7,'ver pressoflex 6p C2 DCpowe_2'!$G$16*J92*'ver pressoflex 6p C2 DCpowe_2'!$O$13,SIGN(J92)*'ver pressoflex 6p C2 DCpowe_2'!$G$15*'ver pressoflex 6p C2 DCpowe_2'!$O$13)</f>
        <v>17803.500000000004</v>
      </c>
      <c r="S92" s="113">
        <f t="shared" si="4"/>
        <v>17809.893160289488</v>
      </c>
      <c r="T92" s="575">
        <f>-L92*('ver pressoflex 6p C2 DCpowe_2'!$G$3/2-'ver pressoflex 6p C2 DCpowe_2'!AF92*'ver pressoflex 6p C2 DCpowe_2'!D92)</f>
        <v>460.38763925881102</v>
      </c>
      <c r="U92" s="29">
        <f>M92*IF(($G$3/2-$M$8)&gt;0,('ver pressoflex 6p C2 DCpowe_2'!$G$3/2-'ver pressoflex 6p C2 DCpowe_2'!$M$8),'ver pressoflex 6p C2 DCpowe_2'!$G$3/2-('ver pressoflex 6p C2 DCpowe_2'!$G$3-'ver pressoflex 6p C2 DCpowe_2'!$M$8))*IF(($G$3/2-$M$8)&gt;0,-1,1)</f>
        <v>-6939.1064431541272</v>
      </c>
      <c r="V92" s="29">
        <f>N92*IF(($G$3/2-$M$9)&gt;0,('ver pressoflex 6p C2 DCpowe_2'!$G$3/2-'ver pressoflex 6p C2 DCpowe_2'!$M$9),'ver pressoflex 6p C2 DCpowe_2'!$G$3/2-('ver pressoflex 6p C2 DCpowe_2'!$G$3-'ver pressoflex 6p C2 DCpowe_2'!$M$9))*IF(($G$3/2-$M$9)&gt;0,-1,1)</f>
        <v>0</v>
      </c>
      <c r="W92" s="29">
        <f>O92*IF(($G$3/2-$M$10)&gt;0,('ver pressoflex 6p C2 DCpowe_2'!$G$3/2-'ver pressoflex 6p C2 DCpowe_2'!$M$10),'ver pressoflex 6p C2 DCpowe_2'!$G$3/2-('ver pressoflex 6p C2 DCpowe_2'!$G$3-'ver pressoflex 6p C2 DCpowe_2'!$M$10))*IF(($G$3/2-$M$10)&gt;0,-1,1)</f>
        <v>0</v>
      </c>
      <c r="X92" s="29">
        <f>P92*IF(($G$3/2-$M$11)&gt;0,('ver pressoflex 6p C2 DCpowe_2'!$G$3/2-'ver pressoflex 6p C2 DCpowe_2'!$M$11),'ver pressoflex 6p C2 DCpowe_2'!$G$3/2-('ver pressoflex 6p C2 DCpowe_2'!$G$3-'ver pressoflex 6p C2 DCpowe_2'!$M$11))*IF(($G$3/2-$M$11)&gt;0,-1,1)</f>
        <v>0</v>
      </c>
      <c r="Y92" s="29">
        <f>Q92*IF(($G$3/2-$M$12)&gt;0,('ver pressoflex 6p C2 DCpowe_2'!$G$3/2-'ver pressoflex 6p C2 DCpowe_2'!$M$12),'ver pressoflex 6p C2 DCpowe_2'!$G$3/2-('ver pressoflex 6p C2 DCpowe_2'!$G$3-'ver pressoflex 6p C2 DCpowe_2'!$M$12))*IF(($G$3/2-$M$12)&gt;0,-1,1)</f>
        <v>0</v>
      </c>
      <c r="Z92" s="29">
        <f>R92*IF(($G$3/2-$M$13)&gt;0,('ver pressoflex 6p C2 DCpowe_2'!$G$3/2-'ver pressoflex 6p C2 DCpowe_2'!$M$13),'ver pressoflex 6p C2 DCpowe_2'!$G$3/2-('ver pressoflex 6p C2 DCpowe_2'!$G$3-'ver pressoflex 6p C2 DCpowe_2'!$M$13))*IF(($G$3/2-$M$13)&gt;0,-1,1)</f>
        <v>18248587.500000004</v>
      </c>
      <c r="AA92" s="113">
        <f t="shared" si="14"/>
        <v>18242108.78119611</v>
      </c>
      <c r="AB92" s="193">
        <f t="shared" si="5"/>
        <v>1.7745814433682309E-5</v>
      </c>
      <c r="AC92" s="191">
        <f t="shared" si="15"/>
        <v>2.546666024805066E-6</v>
      </c>
      <c r="AD92" s="194">
        <f t="shared" si="16"/>
        <v>3.0013660801365793E-11</v>
      </c>
      <c r="AE92" s="191">
        <f t="shared" si="17"/>
        <v>1.9099995186037992E-4</v>
      </c>
      <c r="AF92" s="191">
        <f t="shared" si="18"/>
        <v>0.3358731482563212</v>
      </c>
    </row>
    <row r="93" spans="2:32">
      <c r="B93" s="116">
        <f t="shared" si="3"/>
        <v>59809.85176126517</v>
      </c>
      <c r="C93" s="115">
        <f t="shared" si="6"/>
        <v>0.7100000000000003</v>
      </c>
      <c r="D93" s="68">
        <f>'ver pressoflex 6p C2 DCpowe_2'!$G$3/2/$C$557*C93</f>
        <v>8.6975000000000033</v>
      </c>
      <c r="E93" s="114">
        <f t="shared" si="7"/>
        <v>4.0167618351721386E-4</v>
      </c>
      <c r="F93" s="114">
        <f t="shared" si="8"/>
        <v>5.6965148274946173E-4</v>
      </c>
      <c r="G93" s="114">
        <f t="shared" si="9"/>
        <v>7.3762678198170976E-4</v>
      </c>
      <c r="H93" s="114">
        <f t="shared" si="10"/>
        <v>4.3700926278790707E-3</v>
      </c>
      <c r="I93" s="114">
        <f t="shared" si="11"/>
        <v>4.5380679271113181E-3</v>
      </c>
      <c r="J93" s="114">
        <f t="shared" si="12"/>
        <v>4.7060432263435663E-3</v>
      </c>
      <c r="K93" s="114">
        <f t="shared" si="13"/>
        <v>5.1259814744241856E-3</v>
      </c>
      <c r="L93" s="113">
        <f>-'ver pressoflex 6p C2 DCpowe_2'!$G$2*'ver pressoflex 6p C2 DCpowe_2'!D93*'ver pressoflex 6p C2 DCpowe_2'!$G$17*'ver pressoflex 6p C2 DCpowe_2'!$G$13*'ver pressoflex 6p C2 DCpowe_2'!AE93</f>
        <v>-0.41013527393667698</v>
      </c>
      <c r="M93" s="572">
        <f>IF(ABS(E93)&lt;'ver pressoflex 6p C2 DCpowe_2'!$G$7,'ver pressoflex 6p C2 DCpowe_2'!$G$16*E93*'ver pressoflex 6p C2 DCpowe_2'!$O$8,SIGN(E93)*'ver pressoflex 6p C2 DCpowe_2'!$G$15*'ver pressoflex 6p C2 DCpowe_2'!$O$8)</f>
        <v>6.7618965391051766</v>
      </c>
      <c r="N93" s="572">
        <f>IF(ABS(F93)&lt;'ver pressoflex 6p C2 DCpowe_2'!$G$7,'ver pressoflex 6p C2 DCpowe_2'!$G$16*F93*'ver pressoflex 6p C2 DCpowe_2'!$O$9,SIGN(F93)*'ver pressoflex 6p C2 DCpowe_2'!$G$15*'ver pressoflex 6p C2 DCpowe_2'!$O$9)</f>
        <v>0</v>
      </c>
      <c r="O93" s="572">
        <f>IF(ABS(G93)&lt;'ver pressoflex 6p C2 DCpowe_2'!$G$7,'ver pressoflex 6p C2 DCpowe_2'!$G$16*G93*'ver pressoflex 6p C2 DCpowe_2'!$O$10,SIGN(G93)*'ver pressoflex 6p C2 DCpowe_2'!$G$15*'ver pressoflex 6p C2 DCpowe_2'!$O$10)</f>
        <v>0</v>
      </c>
      <c r="P93" s="572">
        <f>IF(ABS(H93)&lt;'ver pressoflex 6p C2 DCpowe_2'!$G$7,'ver pressoflex 6p C2 DCpowe_2'!$G$16*H93*'ver pressoflex 6p C2 DCpowe_2'!$O$11,SIGN(H93)*'ver pressoflex 6p C2 DCpowe_2'!$G$15*'ver pressoflex 6p C2 DCpowe_2'!$O$11)</f>
        <v>0</v>
      </c>
      <c r="Q93" s="572">
        <f>IF(ABS(I93)&lt;'ver pressoflex 6p C2 DCpowe_2'!$G$7,'ver pressoflex 6p C2 DCpowe_2'!$G$16*I93*'ver pressoflex 6p C2 DCpowe_2'!$O$12,SIGN(I93)*'ver pressoflex 6p C2 DCpowe_2'!$G$15*'ver pressoflex 6p C2 DCpowe_2'!$O$12)</f>
        <v>0</v>
      </c>
      <c r="R93" s="572">
        <f>IF(ABS(J93)&lt;'ver pressoflex 6p C2 DCpowe_2'!$G$7,'ver pressoflex 6p C2 DCpowe_2'!$G$16*J93*'ver pressoflex 6p C2 DCpowe_2'!$O$13,SIGN(J93)*'ver pressoflex 6p C2 DCpowe_2'!$G$15*'ver pressoflex 6p C2 DCpowe_2'!$O$13)</f>
        <v>17803.500000000004</v>
      </c>
      <c r="S93" s="113">
        <f t="shared" si="4"/>
        <v>17809.85176126517</v>
      </c>
      <c r="T93" s="575">
        <f>-L93*('ver pressoflex 6p C2 DCpowe_2'!$G$3/2-'ver pressoflex 6p C2 DCpowe_2'!AF93*'ver pressoflex 6p C2 DCpowe_2'!D93)</f>
        <v>501.21732831370002</v>
      </c>
      <c r="U93" s="29">
        <f>M93*IF(($G$3/2-$M$8)&gt;0,('ver pressoflex 6p C2 DCpowe_2'!$G$3/2-'ver pressoflex 6p C2 DCpowe_2'!$M$8),'ver pressoflex 6p C2 DCpowe_2'!$G$3/2-('ver pressoflex 6p C2 DCpowe_2'!$G$3-'ver pressoflex 6p C2 DCpowe_2'!$M$8))*IF(($G$3/2-$M$8)&gt;0,-1,1)</f>
        <v>-6930.9439525828057</v>
      </c>
      <c r="V93" s="29">
        <f>N93*IF(($G$3/2-$M$9)&gt;0,('ver pressoflex 6p C2 DCpowe_2'!$G$3/2-'ver pressoflex 6p C2 DCpowe_2'!$M$9),'ver pressoflex 6p C2 DCpowe_2'!$G$3/2-('ver pressoflex 6p C2 DCpowe_2'!$G$3-'ver pressoflex 6p C2 DCpowe_2'!$M$9))*IF(($G$3/2-$M$9)&gt;0,-1,1)</f>
        <v>0</v>
      </c>
      <c r="W93" s="29">
        <f>O93*IF(($G$3/2-$M$10)&gt;0,('ver pressoflex 6p C2 DCpowe_2'!$G$3/2-'ver pressoflex 6p C2 DCpowe_2'!$M$10),'ver pressoflex 6p C2 DCpowe_2'!$G$3/2-('ver pressoflex 6p C2 DCpowe_2'!$G$3-'ver pressoflex 6p C2 DCpowe_2'!$M$10))*IF(($G$3/2-$M$10)&gt;0,-1,1)</f>
        <v>0</v>
      </c>
      <c r="X93" s="29">
        <f>P93*IF(($G$3/2-$M$11)&gt;0,('ver pressoflex 6p C2 DCpowe_2'!$G$3/2-'ver pressoflex 6p C2 DCpowe_2'!$M$11),'ver pressoflex 6p C2 DCpowe_2'!$G$3/2-('ver pressoflex 6p C2 DCpowe_2'!$G$3-'ver pressoflex 6p C2 DCpowe_2'!$M$11))*IF(($G$3/2-$M$11)&gt;0,-1,1)</f>
        <v>0</v>
      </c>
      <c r="Y93" s="29">
        <f>Q93*IF(($G$3/2-$M$12)&gt;0,('ver pressoflex 6p C2 DCpowe_2'!$G$3/2-'ver pressoflex 6p C2 DCpowe_2'!$M$12),'ver pressoflex 6p C2 DCpowe_2'!$G$3/2-('ver pressoflex 6p C2 DCpowe_2'!$G$3-'ver pressoflex 6p C2 DCpowe_2'!$M$12))*IF(($G$3/2-$M$12)&gt;0,-1,1)</f>
        <v>0</v>
      </c>
      <c r="Z93" s="29">
        <f>R93*IF(($G$3/2-$M$13)&gt;0,('ver pressoflex 6p C2 DCpowe_2'!$G$3/2-'ver pressoflex 6p C2 DCpowe_2'!$M$13),'ver pressoflex 6p C2 DCpowe_2'!$G$3/2-('ver pressoflex 6p C2 DCpowe_2'!$G$3-'ver pressoflex 6p C2 DCpowe_2'!$M$13))*IF(($G$3/2-$M$13)&gt;0,-1,1)</f>
        <v>18248587.500000004</v>
      </c>
      <c r="AA93" s="113">
        <f t="shared" si="14"/>
        <v>18242157.773375735</v>
      </c>
      <c r="AB93" s="193">
        <f t="shared" si="5"/>
        <v>1.8262064563405961E-5</v>
      </c>
      <c r="AC93" s="191">
        <f t="shared" si="15"/>
        <v>2.6946020543616098E-6</v>
      </c>
      <c r="AD93" s="194">
        <f t="shared" si="16"/>
        <v>3.267726601932245E-11</v>
      </c>
      <c r="AE93" s="191">
        <f t="shared" si="17"/>
        <v>2.0209515407712073E-4</v>
      </c>
      <c r="AF93" s="191">
        <f t="shared" si="18"/>
        <v>0.33594935443306617</v>
      </c>
    </row>
    <row r="94" spans="2:32">
      <c r="B94" s="116">
        <f t="shared" si="3"/>
        <v>59809.808455433908</v>
      </c>
      <c r="C94" s="115">
        <f t="shared" si="6"/>
        <v>0.73000000000000032</v>
      </c>
      <c r="D94" s="68">
        <f>'ver pressoflex 6p C2 DCpowe_2'!$G$3/2/$C$557*C94</f>
        <v>8.9425000000000043</v>
      </c>
      <c r="E94" s="114">
        <f t="shared" si="7"/>
        <v>4.0120303688592155E-4</v>
      </c>
      <c r="F94" s="114">
        <f t="shared" si="8"/>
        <v>5.6919562001337646E-4</v>
      </c>
      <c r="G94" s="114">
        <f t="shared" si="9"/>
        <v>7.3718820314083136E-4</v>
      </c>
      <c r="H94" s="114">
        <f t="shared" si="10"/>
        <v>4.3700278132720446E-3</v>
      </c>
      <c r="I94" s="114">
        <f t="shared" si="11"/>
        <v>4.5380203963994994E-3</v>
      </c>
      <c r="J94" s="114">
        <f t="shared" si="12"/>
        <v>4.7060129795269533E-3</v>
      </c>
      <c r="K94" s="114">
        <f t="shared" si="13"/>
        <v>5.1259944373455912E-3</v>
      </c>
      <c r="L94" s="113">
        <f>-'ver pressoflex 6p C2 DCpowe_2'!$G$2*'ver pressoflex 6p C2 DCpowe_2'!D94*'ver pressoflex 6p C2 DCpowe_2'!$G$17*'ver pressoflex 6p C2 DCpowe_2'!$G$13*'ver pressoflex 6p C2 DCpowe_2'!AE94</f>
        <v>-0.44547606096973918</v>
      </c>
      <c r="M94" s="572">
        <f>IF(ABS(E94)&lt;'ver pressoflex 6p C2 DCpowe_2'!$G$7,'ver pressoflex 6p C2 DCpowe_2'!$G$16*E94*'ver pressoflex 6p C2 DCpowe_2'!$O$8,SIGN(E94)*'ver pressoflex 6p C2 DCpowe_2'!$G$15*'ver pressoflex 6p C2 DCpowe_2'!$O$8)</f>
        <v>6.7539314948732532</v>
      </c>
      <c r="N94" s="572">
        <f>IF(ABS(F94)&lt;'ver pressoflex 6p C2 DCpowe_2'!$G$7,'ver pressoflex 6p C2 DCpowe_2'!$G$16*F94*'ver pressoflex 6p C2 DCpowe_2'!$O$9,SIGN(F94)*'ver pressoflex 6p C2 DCpowe_2'!$G$15*'ver pressoflex 6p C2 DCpowe_2'!$O$9)</f>
        <v>0</v>
      </c>
      <c r="O94" s="572">
        <f>IF(ABS(G94)&lt;'ver pressoflex 6p C2 DCpowe_2'!$G$7,'ver pressoflex 6p C2 DCpowe_2'!$G$16*G94*'ver pressoflex 6p C2 DCpowe_2'!$O$10,SIGN(G94)*'ver pressoflex 6p C2 DCpowe_2'!$G$15*'ver pressoflex 6p C2 DCpowe_2'!$O$10)</f>
        <v>0</v>
      </c>
      <c r="P94" s="572">
        <f>IF(ABS(H94)&lt;'ver pressoflex 6p C2 DCpowe_2'!$G$7,'ver pressoflex 6p C2 DCpowe_2'!$G$16*H94*'ver pressoflex 6p C2 DCpowe_2'!$O$11,SIGN(H94)*'ver pressoflex 6p C2 DCpowe_2'!$G$15*'ver pressoflex 6p C2 DCpowe_2'!$O$11)</f>
        <v>0</v>
      </c>
      <c r="Q94" s="572">
        <f>IF(ABS(I94)&lt;'ver pressoflex 6p C2 DCpowe_2'!$G$7,'ver pressoflex 6p C2 DCpowe_2'!$G$16*I94*'ver pressoflex 6p C2 DCpowe_2'!$O$12,SIGN(I94)*'ver pressoflex 6p C2 DCpowe_2'!$G$15*'ver pressoflex 6p C2 DCpowe_2'!$O$12)</f>
        <v>0</v>
      </c>
      <c r="R94" s="572">
        <f>IF(ABS(J94)&lt;'ver pressoflex 6p C2 DCpowe_2'!$G$7,'ver pressoflex 6p C2 DCpowe_2'!$G$16*J94*'ver pressoflex 6p C2 DCpowe_2'!$O$13,SIGN(J94)*'ver pressoflex 6p C2 DCpowe_2'!$G$15*'ver pressoflex 6p C2 DCpowe_2'!$O$13)</f>
        <v>17803.500000000004</v>
      </c>
      <c r="S94" s="113">
        <f t="shared" si="4"/>
        <v>17809.808455433908</v>
      </c>
      <c r="T94" s="575">
        <f>-L94*('ver pressoflex 6p C2 DCpowe_2'!$G$3/2-'ver pressoflex 6p C2 DCpowe_2'!AF94*'ver pressoflex 6p C2 DCpowe_2'!D94)</f>
        <v>544.36955925009977</v>
      </c>
      <c r="U94" s="29">
        <f>M94*IF(($G$3/2-$M$8)&gt;0,('ver pressoflex 6p C2 DCpowe_2'!$G$3/2-'ver pressoflex 6p C2 DCpowe_2'!$M$8),'ver pressoflex 6p C2 DCpowe_2'!$G$3/2-('ver pressoflex 6p C2 DCpowe_2'!$G$3-'ver pressoflex 6p C2 DCpowe_2'!$M$8))*IF(($G$3/2-$M$8)&gt;0,-1,1)</f>
        <v>-6922.7797822450848</v>
      </c>
      <c r="V94" s="29">
        <f>N94*IF(($G$3/2-$M$9)&gt;0,('ver pressoflex 6p C2 DCpowe_2'!$G$3/2-'ver pressoflex 6p C2 DCpowe_2'!$M$9),'ver pressoflex 6p C2 DCpowe_2'!$G$3/2-('ver pressoflex 6p C2 DCpowe_2'!$G$3-'ver pressoflex 6p C2 DCpowe_2'!$M$9))*IF(($G$3/2-$M$9)&gt;0,-1,1)</f>
        <v>0</v>
      </c>
      <c r="W94" s="29">
        <f>O94*IF(($G$3/2-$M$10)&gt;0,('ver pressoflex 6p C2 DCpowe_2'!$G$3/2-'ver pressoflex 6p C2 DCpowe_2'!$M$10),'ver pressoflex 6p C2 DCpowe_2'!$G$3/2-('ver pressoflex 6p C2 DCpowe_2'!$G$3-'ver pressoflex 6p C2 DCpowe_2'!$M$10))*IF(($G$3/2-$M$10)&gt;0,-1,1)</f>
        <v>0</v>
      </c>
      <c r="X94" s="29">
        <f>P94*IF(($G$3/2-$M$11)&gt;0,('ver pressoflex 6p C2 DCpowe_2'!$G$3/2-'ver pressoflex 6p C2 DCpowe_2'!$M$11),'ver pressoflex 6p C2 DCpowe_2'!$G$3/2-('ver pressoflex 6p C2 DCpowe_2'!$G$3-'ver pressoflex 6p C2 DCpowe_2'!$M$11))*IF(($G$3/2-$M$11)&gt;0,-1,1)</f>
        <v>0</v>
      </c>
      <c r="Y94" s="29">
        <f>Q94*IF(($G$3/2-$M$12)&gt;0,('ver pressoflex 6p C2 DCpowe_2'!$G$3/2-'ver pressoflex 6p C2 DCpowe_2'!$M$12),'ver pressoflex 6p C2 DCpowe_2'!$G$3/2-('ver pressoflex 6p C2 DCpowe_2'!$G$3-'ver pressoflex 6p C2 DCpowe_2'!$M$12))*IF(($G$3/2-$M$12)&gt;0,-1,1)</f>
        <v>0</v>
      </c>
      <c r="Z94" s="29">
        <f>R94*IF(($G$3/2-$M$13)&gt;0,('ver pressoflex 6p C2 DCpowe_2'!$G$3/2-'ver pressoflex 6p C2 DCpowe_2'!$M$13),'ver pressoflex 6p C2 DCpowe_2'!$G$3/2-('ver pressoflex 6p C2 DCpowe_2'!$G$3-'ver pressoflex 6p C2 DCpowe_2'!$M$13))*IF(($G$3/2-$M$13)&gt;0,-1,1)</f>
        <v>18248587.500000004</v>
      </c>
      <c r="AA94" s="113">
        <f t="shared" si="14"/>
        <v>18242209.089777008</v>
      </c>
      <c r="AB94" s="193">
        <f t="shared" si="5"/>
        <v>1.877842093271583E-5</v>
      </c>
      <c r="AC94" s="191">
        <f t="shared" si="15"/>
        <v>2.8466060847141754E-6</v>
      </c>
      <c r="AD94" s="194">
        <f t="shared" si="16"/>
        <v>3.5492591066061786E-11</v>
      </c>
      <c r="AE94" s="191">
        <f t="shared" si="17"/>
        <v>2.1349545635356314E-4</v>
      </c>
      <c r="AF94" s="191">
        <f t="shared" si="18"/>
        <v>0.33602571170918583</v>
      </c>
    </row>
    <row r="95" spans="2:32">
      <c r="B95" s="116">
        <f t="shared" si="3"/>
        <v>59809.763191913349</v>
      </c>
      <c r="C95" s="115">
        <f t="shared" si="6"/>
        <v>0.75000000000000033</v>
      </c>
      <c r="D95" s="68">
        <f>'ver pressoflex 6p C2 DCpowe_2'!$G$3/2/$C$557*C95</f>
        <v>9.1875000000000036</v>
      </c>
      <c r="E95" s="114">
        <f t="shared" si="7"/>
        <v>4.0072979287533142E-4</v>
      </c>
      <c r="F95" s="114">
        <f t="shared" si="8"/>
        <v>5.68739663455228E-4</v>
      </c>
      <c r="G95" s="114">
        <f t="shared" si="9"/>
        <v>7.3674953403512458E-4</v>
      </c>
      <c r="H95" s="114">
        <f t="shared" si="10"/>
        <v>4.3699629853253879E-3</v>
      </c>
      <c r="I95" s="114">
        <f t="shared" si="11"/>
        <v>4.5379728559052845E-3</v>
      </c>
      <c r="J95" s="114">
        <f t="shared" si="12"/>
        <v>4.7059827264851811E-3</v>
      </c>
      <c r="K95" s="114">
        <f t="shared" si="13"/>
        <v>5.1260074029349225E-3</v>
      </c>
      <c r="L95" s="113">
        <f>-'ver pressoflex 6p C2 DCpowe_2'!$G$2*'ver pressoflex 6p C2 DCpowe_2'!D95*'ver pressoflex 6p C2 DCpowe_2'!$G$17*'ver pressoflex 6p C2 DCpowe_2'!$G$13*'ver pressoflex 6p C2 DCpowe_2'!AE95</f>
        <v>-0.48277289799291534</v>
      </c>
      <c r="M95" s="572">
        <f>IF(ABS(E95)&lt;'ver pressoflex 6p C2 DCpowe_2'!$G$7,'ver pressoflex 6p C2 DCpowe_2'!$G$16*E95*'ver pressoflex 6p C2 DCpowe_2'!$O$8,SIGN(E95)*'ver pressoflex 6p C2 DCpowe_2'!$G$15*'ver pressoflex 6p C2 DCpowe_2'!$O$8)</f>
        <v>6.7459648113389168</v>
      </c>
      <c r="N95" s="572">
        <f>IF(ABS(F95)&lt;'ver pressoflex 6p C2 DCpowe_2'!$G$7,'ver pressoflex 6p C2 DCpowe_2'!$G$16*F95*'ver pressoflex 6p C2 DCpowe_2'!$O$9,SIGN(F95)*'ver pressoflex 6p C2 DCpowe_2'!$G$15*'ver pressoflex 6p C2 DCpowe_2'!$O$9)</f>
        <v>0</v>
      </c>
      <c r="O95" s="572">
        <f>IF(ABS(G95)&lt;'ver pressoflex 6p C2 DCpowe_2'!$G$7,'ver pressoflex 6p C2 DCpowe_2'!$G$16*G95*'ver pressoflex 6p C2 DCpowe_2'!$O$10,SIGN(G95)*'ver pressoflex 6p C2 DCpowe_2'!$G$15*'ver pressoflex 6p C2 DCpowe_2'!$O$10)</f>
        <v>0</v>
      </c>
      <c r="P95" s="572">
        <f>IF(ABS(H95)&lt;'ver pressoflex 6p C2 DCpowe_2'!$G$7,'ver pressoflex 6p C2 DCpowe_2'!$G$16*H95*'ver pressoflex 6p C2 DCpowe_2'!$O$11,SIGN(H95)*'ver pressoflex 6p C2 DCpowe_2'!$G$15*'ver pressoflex 6p C2 DCpowe_2'!$O$11)</f>
        <v>0</v>
      </c>
      <c r="Q95" s="572">
        <f>IF(ABS(I95)&lt;'ver pressoflex 6p C2 DCpowe_2'!$G$7,'ver pressoflex 6p C2 DCpowe_2'!$G$16*I95*'ver pressoflex 6p C2 DCpowe_2'!$O$12,SIGN(I95)*'ver pressoflex 6p C2 DCpowe_2'!$G$15*'ver pressoflex 6p C2 DCpowe_2'!$O$12)</f>
        <v>0</v>
      </c>
      <c r="R95" s="572">
        <f>IF(ABS(J95)&lt;'ver pressoflex 6p C2 DCpowe_2'!$G$7,'ver pressoflex 6p C2 DCpowe_2'!$G$16*J95*'ver pressoflex 6p C2 DCpowe_2'!$O$13,SIGN(J95)*'ver pressoflex 6p C2 DCpowe_2'!$G$15*'ver pressoflex 6p C2 DCpowe_2'!$O$13)</f>
        <v>17803.500000000004</v>
      </c>
      <c r="S95" s="113">
        <f t="shared" si="4"/>
        <v>17809.763191913349</v>
      </c>
      <c r="T95" s="575">
        <f>-L95*('ver pressoflex 6p C2 DCpowe_2'!$G$3/2-'ver pressoflex 6p C2 DCpowe_2'!AF95*'ver pressoflex 6p C2 DCpowe_2'!D95)</f>
        <v>589.90602670848955</v>
      </c>
      <c r="U95" s="29">
        <f>M95*IF(($G$3/2-$M$8)&gt;0,('ver pressoflex 6p C2 DCpowe_2'!$G$3/2-'ver pressoflex 6p C2 DCpowe_2'!$M$8),'ver pressoflex 6p C2 DCpowe_2'!$G$3/2-('ver pressoflex 6p C2 DCpowe_2'!$G$3-'ver pressoflex 6p C2 DCpowe_2'!$M$8))*IF(($G$3/2-$M$8)&gt;0,-1,1)</f>
        <v>-6914.6139316223898</v>
      </c>
      <c r="V95" s="29">
        <f>N95*IF(($G$3/2-$M$9)&gt;0,('ver pressoflex 6p C2 DCpowe_2'!$G$3/2-'ver pressoflex 6p C2 DCpowe_2'!$M$9),'ver pressoflex 6p C2 DCpowe_2'!$G$3/2-('ver pressoflex 6p C2 DCpowe_2'!$G$3-'ver pressoflex 6p C2 DCpowe_2'!$M$9))*IF(($G$3/2-$M$9)&gt;0,-1,1)</f>
        <v>0</v>
      </c>
      <c r="W95" s="29">
        <f>O95*IF(($G$3/2-$M$10)&gt;0,('ver pressoflex 6p C2 DCpowe_2'!$G$3/2-'ver pressoflex 6p C2 DCpowe_2'!$M$10),'ver pressoflex 6p C2 DCpowe_2'!$G$3/2-('ver pressoflex 6p C2 DCpowe_2'!$G$3-'ver pressoflex 6p C2 DCpowe_2'!$M$10))*IF(($G$3/2-$M$10)&gt;0,-1,1)</f>
        <v>0</v>
      </c>
      <c r="X95" s="29">
        <f>P95*IF(($G$3/2-$M$11)&gt;0,('ver pressoflex 6p C2 DCpowe_2'!$G$3/2-'ver pressoflex 6p C2 DCpowe_2'!$M$11),'ver pressoflex 6p C2 DCpowe_2'!$G$3/2-('ver pressoflex 6p C2 DCpowe_2'!$G$3-'ver pressoflex 6p C2 DCpowe_2'!$M$11))*IF(($G$3/2-$M$11)&gt;0,-1,1)</f>
        <v>0</v>
      </c>
      <c r="Y95" s="29">
        <f>Q95*IF(($G$3/2-$M$12)&gt;0,('ver pressoflex 6p C2 DCpowe_2'!$G$3/2-'ver pressoflex 6p C2 DCpowe_2'!$M$12),'ver pressoflex 6p C2 DCpowe_2'!$G$3/2-('ver pressoflex 6p C2 DCpowe_2'!$G$3-'ver pressoflex 6p C2 DCpowe_2'!$M$12))*IF(($G$3/2-$M$12)&gt;0,-1,1)</f>
        <v>0</v>
      </c>
      <c r="Z95" s="29">
        <f>R95*IF(($G$3/2-$M$13)&gt;0,('ver pressoflex 6p C2 DCpowe_2'!$G$3/2-'ver pressoflex 6p C2 DCpowe_2'!$M$13),'ver pressoflex 6p C2 DCpowe_2'!$G$3/2-('ver pressoflex 6p C2 DCpowe_2'!$G$3-'ver pressoflex 6p C2 DCpowe_2'!$M$13))*IF(($G$3/2-$M$13)&gt;0,-1,1)</f>
        <v>18248587.500000004</v>
      </c>
      <c r="AA95" s="113">
        <f t="shared" si="14"/>
        <v>18242262.792095091</v>
      </c>
      <c r="AB95" s="193">
        <f t="shared" si="5"/>
        <v>1.9294883574410003E-5</v>
      </c>
      <c r="AC95" s="191">
        <f t="shared" si="15"/>
        <v>3.0026691420356238E-6</v>
      </c>
      <c r="AD95" s="194">
        <f t="shared" si="16"/>
        <v>3.8463682336970668E-11</v>
      </c>
      <c r="AE95" s="191">
        <f t="shared" si="17"/>
        <v>2.2520018565267178E-4</v>
      </c>
      <c r="AF95" s="191">
        <f t="shared" si="18"/>
        <v>0.33610222053451944</v>
      </c>
    </row>
    <row r="96" spans="2:32">
      <c r="B96" s="116">
        <f t="shared" si="3"/>
        <v>59809.715919977141</v>
      </c>
      <c r="C96" s="115">
        <f t="shared" si="6"/>
        <v>0.77000000000000035</v>
      </c>
      <c r="D96" s="68">
        <f>'ver pressoflex 6p C2 DCpowe_2'!$G$3/2/$C$557*C96</f>
        <v>9.4325000000000045</v>
      </c>
      <c r="E96" s="114">
        <f t="shared" si="7"/>
        <v>4.0025645145537773E-4</v>
      </c>
      <c r="F96" s="114">
        <f t="shared" si="8"/>
        <v>5.6828361304604887E-4</v>
      </c>
      <c r="G96" s="114">
        <f t="shared" si="9"/>
        <v>7.3631077463672001E-4</v>
      </c>
      <c r="H96" s="114">
        <f t="shared" si="10"/>
        <v>4.3698981440349833E-3</v>
      </c>
      <c r="I96" s="114">
        <f t="shared" si="11"/>
        <v>4.5379253056256541E-3</v>
      </c>
      <c r="J96" s="114">
        <f t="shared" si="12"/>
        <v>4.7059524672163257E-3</v>
      </c>
      <c r="K96" s="114">
        <f t="shared" si="13"/>
        <v>5.1260203711930036E-3</v>
      </c>
      <c r="L96" s="113">
        <f>-'ver pressoflex 6p C2 DCpowe_2'!$G$2*'ver pressoflex 6p C2 DCpowe_2'!D96*'ver pressoflex 6p C2 DCpowe_2'!$G$17*'ver pressoflex 6p C2 DCpowe_2'!$G$13*'ver pressoflex 6p C2 DCpowe_2'!AE96</f>
        <v>-0.52207651085713858</v>
      </c>
      <c r="M96" s="572">
        <f>IF(ABS(E96)&lt;'ver pressoflex 6p C2 DCpowe_2'!$G$7,'ver pressoflex 6p C2 DCpowe_2'!$G$16*E96*'ver pressoflex 6p C2 DCpowe_2'!$O$8,SIGN(E96)*'ver pressoflex 6p C2 DCpowe_2'!$G$15*'ver pressoflex 6p C2 DCpowe_2'!$O$8)</f>
        <v>6.7379964879960346</v>
      </c>
      <c r="N96" s="572">
        <f>IF(ABS(F96)&lt;'ver pressoflex 6p C2 DCpowe_2'!$G$7,'ver pressoflex 6p C2 DCpowe_2'!$G$16*F96*'ver pressoflex 6p C2 DCpowe_2'!$O$9,SIGN(F96)*'ver pressoflex 6p C2 DCpowe_2'!$G$15*'ver pressoflex 6p C2 DCpowe_2'!$O$9)</f>
        <v>0</v>
      </c>
      <c r="O96" s="572">
        <f>IF(ABS(G96)&lt;'ver pressoflex 6p C2 DCpowe_2'!$G$7,'ver pressoflex 6p C2 DCpowe_2'!$G$16*G96*'ver pressoflex 6p C2 DCpowe_2'!$O$10,SIGN(G96)*'ver pressoflex 6p C2 DCpowe_2'!$G$15*'ver pressoflex 6p C2 DCpowe_2'!$O$10)</f>
        <v>0</v>
      </c>
      <c r="P96" s="572">
        <f>IF(ABS(H96)&lt;'ver pressoflex 6p C2 DCpowe_2'!$G$7,'ver pressoflex 6p C2 DCpowe_2'!$G$16*H96*'ver pressoflex 6p C2 DCpowe_2'!$O$11,SIGN(H96)*'ver pressoflex 6p C2 DCpowe_2'!$G$15*'ver pressoflex 6p C2 DCpowe_2'!$O$11)</f>
        <v>0</v>
      </c>
      <c r="Q96" s="572">
        <f>IF(ABS(I96)&lt;'ver pressoflex 6p C2 DCpowe_2'!$G$7,'ver pressoflex 6p C2 DCpowe_2'!$G$16*I96*'ver pressoflex 6p C2 DCpowe_2'!$O$12,SIGN(I96)*'ver pressoflex 6p C2 DCpowe_2'!$G$15*'ver pressoflex 6p C2 DCpowe_2'!$O$12)</f>
        <v>0</v>
      </c>
      <c r="R96" s="572">
        <f>IF(ABS(J96)&lt;'ver pressoflex 6p C2 DCpowe_2'!$G$7,'ver pressoflex 6p C2 DCpowe_2'!$G$16*J96*'ver pressoflex 6p C2 DCpowe_2'!$O$13,SIGN(J96)*'ver pressoflex 6p C2 DCpowe_2'!$G$15*'ver pressoflex 6p C2 DCpowe_2'!$O$13)</f>
        <v>17803.500000000004</v>
      </c>
      <c r="S96" s="113">
        <f t="shared" si="4"/>
        <v>17809.715919977141</v>
      </c>
      <c r="T96" s="575">
        <f>-L96*('ver pressoflex 6p C2 DCpowe_2'!$G$3/2-'ver pressoflex 6p C2 DCpowe_2'!AF96*'ver pressoflex 6p C2 DCpowe_2'!D96)</f>
        <v>637.88821737372541</v>
      </c>
      <c r="U96" s="29">
        <f>M96*IF(($G$3/2-$M$8)&gt;0,('ver pressoflex 6p C2 DCpowe_2'!$G$3/2-'ver pressoflex 6p C2 DCpowe_2'!$M$8),'ver pressoflex 6p C2 DCpowe_2'!$G$3/2-('ver pressoflex 6p C2 DCpowe_2'!$G$3-'ver pressoflex 6p C2 DCpowe_2'!$M$8))*IF(($G$3/2-$M$8)&gt;0,-1,1)</f>
        <v>-6906.446400195935</v>
      </c>
      <c r="V96" s="29">
        <f>N96*IF(($G$3/2-$M$9)&gt;0,('ver pressoflex 6p C2 DCpowe_2'!$G$3/2-'ver pressoflex 6p C2 DCpowe_2'!$M$9),'ver pressoflex 6p C2 DCpowe_2'!$G$3/2-('ver pressoflex 6p C2 DCpowe_2'!$G$3-'ver pressoflex 6p C2 DCpowe_2'!$M$9))*IF(($G$3/2-$M$9)&gt;0,-1,1)</f>
        <v>0</v>
      </c>
      <c r="W96" s="29">
        <f>O96*IF(($G$3/2-$M$10)&gt;0,('ver pressoflex 6p C2 DCpowe_2'!$G$3/2-'ver pressoflex 6p C2 DCpowe_2'!$M$10),'ver pressoflex 6p C2 DCpowe_2'!$G$3/2-('ver pressoflex 6p C2 DCpowe_2'!$G$3-'ver pressoflex 6p C2 DCpowe_2'!$M$10))*IF(($G$3/2-$M$10)&gt;0,-1,1)</f>
        <v>0</v>
      </c>
      <c r="X96" s="29">
        <f>P96*IF(($G$3/2-$M$11)&gt;0,('ver pressoflex 6p C2 DCpowe_2'!$G$3/2-'ver pressoflex 6p C2 DCpowe_2'!$M$11),'ver pressoflex 6p C2 DCpowe_2'!$G$3/2-('ver pressoflex 6p C2 DCpowe_2'!$G$3-'ver pressoflex 6p C2 DCpowe_2'!$M$11))*IF(($G$3/2-$M$11)&gt;0,-1,1)</f>
        <v>0</v>
      </c>
      <c r="Y96" s="29">
        <f>Q96*IF(($G$3/2-$M$12)&gt;0,('ver pressoflex 6p C2 DCpowe_2'!$G$3/2-'ver pressoflex 6p C2 DCpowe_2'!$M$12),'ver pressoflex 6p C2 DCpowe_2'!$G$3/2-('ver pressoflex 6p C2 DCpowe_2'!$G$3-'ver pressoflex 6p C2 DCpowe_2'!$M$12))*IF(($G$3/2-$M$12)&gt;0,-1,1)</f>
        <v>0</v>
      </c>
      <c r="Z96" s="29">
        <f>R96*IF(($G$3/2-$M$13)&gt;0,('ver pressoflex 6p C2 DCpowe_2'!$G$3/2-'ver pressoflex 6p C2 DCpowe_2'!$M$13),'ver pressoflex 6p C2 DCpowe_2'!$G$3/2-('ver pressoflex 6p C2 DCpowe_2'!$G$3-'ver pressoflex 6p C2 DCpowe_2'!$M$13))*IF(($G$3/2-$M$13)&gt;0,-1,1)</f>
        <v>18248587.500000004</v>
      </c>
      <c r="AA96" s="113">
        <f t="shared" si="14"/>
        <v>18242318.941817183</v>
      </c>
      <c r="AB96" s="193">
        <f t="shared" si="5"/>
        <v>1.9811452521300078E-5</v>
      </c>
      <c r="AC96" s="191">
        <f t="shared" si="15"/>
        <v>3.16278223986756E-6</v>
      </c>
      <c r="AD96" s="194">
        <f t="shared" si="16"/>
        <v>4.1594573377085409E-11</v>
      </c>
      <c r="AE96" s="191">
        <f t="shared" si="17"/>
        <v>2.37208667990067E-4</v>
      </c>
      <c r="AF96" s="191">
        <f t="shared" si="18"/>
        <v>0.33617888136069363</v>
      </c>
    </row>
    <row r="97" spans="2:32">
      <c r="B97" s="116">
        <f t="shared" si="3"/>
        <v>59809.666589055189</v>
      </c>
      <c r="C97" s="115">
        <f t="shared" si="6"/>
        <v>0.79000000000000037</v>
      </c>
      <c r="D97" s="68">
        <f>'ver pressoflex 6p C2 DCpowe_2'!$G$3/2/$C$557*C97</f>
        <v>9.6775000000000038</v>
      </c>
      <c r="E97" s="114">
        <f t="shared" si="7"/>
        <v>3.9978301259598222E-4</v>
      </c>
      <c r="F97" s="114">
        <f t="shared" si="8"/>
        <v>5.6782746875685952E-4</v>
      </c>
      <c r="G97" s="114">
        <f t="shared" si="9"/>
        <v>7.3587192491773694E-4</v>
      </c>
      <c r="H97" s="114">
        <f t="shared" si="10"/>
        <v>4.3698332893967098E-3</v>
      </c>
      <c r="I97" s="114">
        <f t="shared" si="11"/>
        <v>4.5378777455575871E-3</v>
      </c>
      <c r="J97" s="114">
        <f t="shared" si="12"/>
        <v>4.7059222017184644E-3</v>
      </c>
      <c r="K97" s="114">
        <f t="shared" si="13"/>
        <v>5.1260333421206585E-3</v>
      </c>
      <c r="L97" s="113">
        <f>-'ver pressoflex 6p C2 DCpowe_2'!$G$2*'ver pressoflex 6p C2 DCpowe_2'!D97*'ver pressoflex 6p C2 DCpowe_2'!$G$17*'ver pressoflex 6p C2 DCpowe_2'!$G$13*'ver pressoflex 6p C2 DCpowe_2'!AE97</f>
        <v>-0.56343746915410486</v>
      </c>
      <c r="M97" s="572">
        <f>IF(ABS(E97)&lt;'ver pressoflex 6p C2 DCpowe_2'!$G$7,'ver pressoflex 6p C2 DCpowe_2'!$G$16*E97*'ver pressoflex 6p C2 DCpowe_2'!$O$8,SIGN(E97)*'ver pressoflex 6p C2 DCpowe_2'!$G$15*'ver pressoflex 6p C2 DCpowe_2'!$O$8)</f>
        <v>6.730026524338264</v>
      </c>
      <c r="N97" s="572">
        <f>IF(ABS(F97)&lt;'ver pressoflex 6p C2 DCpowe_2'!$G$7,'ver pressoflex 6p C2 DCpowe_2'!$G$16*F97*'ver pressoflex 6p C2 DCpowe_2'!$O$9,SIGN(F97)*'ver pressoflex 6p C2 DCpowe_2'!$G$15*'ver pressoflex 6p C2 DCpowe_2'!$O$9)</f>
        <v>0</v>
      </c>
      <c r="O97" s="572">
        <f>IF(ABS(G97)&lt;'ver pressoflex 6p C2 DCpowe_2'!$G$7,'ver pressoflex 6p C2 DCpowe_2'!$G$16*G97*'ver pressoflex 6p C2 DCpowe_2'!$O$10,SIGN(G97)*'ver pressoflex 6p C2 DCpowe_2'!$G$15*'ver pressoflex 6p C2 DCpowe_2'!$O$10)</f>
        <v>0</v>
      </c>
      <c r="P97" s="572">
        <f>IF(ABS(H97)&lt;'ver pressoflex 6p C2 DCpowe_2'!$G$7,'ver pressoflex 6p C2 DCpowe_2'!$G$16*H97*'ver pressoflex 6p C2 DCpowe_2'!$O$11,SIGN(H97)*'ver pressoflex 6p C2 DCpowe_2'!$G$15*'ver pressoflex 6p C2 DCpowe_2'!$O$11)</f>
        <v>0</v>
      </c>
      <c r="Q97" s="572">
        <f>IF(ABS(I97)&lt;'ver pressoflex 6p C2 DCpowe_2'!$G$7,'ver pressoflex 6p C2 DCpowe_2'!$G$16*I97*'ver pressoflex 6p C2 DCpowe_2'!$O$12,SIGN(I97)*'ver pressoflex 6p C2 DCpowe_2'!$G$15*'ver pressoflex 6p C2 DCpowe_2'!$O$12)</f>
        <v>0</v>
      </c>
      <c r="R97" s="572">
        <f>IF(ABS(J97)&lt;'ver pressoflex 6p C2 DCpowe_2'!$G$7,'ver pressoflex 6p C2 DCpowe_2'!$G$16*J97*'ver pressoflex 6p C2 DCpowe_2'!$O$13,SIGN(J97)*'ver pressoflex 6p C2 DCpowe_2'!$G$15*'ver pressoflex 6p C2 DCpowe_2'!$O$13)</f>
        <v>17803.500000000004</v>
      </c>
      <c r="S97" s="113">
        <f t="shared" si="4"/>
        <v>17809.666589055189</v>
      </c>
      <c r="T97" s="575">
        <f>-L97*('ver pressoflex 6p C2 DCpowe_2'!$G$3/2-'ver pressoflex 6p C2 DCpowe_2'!AF97*'ver pressoflex 6p C2 DCpowe_2'!D97)</f>
        <v>688.37740968407468</v>
      </c>
      <c r="U97" s="29">
        <f>M97*IF(($G$3/2-$M$8)&gt;0,('ver pressoflex 6p C2 DCpowe_2'!$G$3/2-'ver pressoflex 6p C2 DCpowe_2'!$M$8),'ver pressoflex 6p C2 DCpowe_2'!$G$3/2-('ver pressoflex 6p C2 DCpowe_2'!$G$3-'ver pressoflex 6p C2 DCpowe_2'!$M$8))*IF(($G$3/2-$M$8)&gt;0,-1,1)</f>
        <v>-6898.2771874467207</v>
      </c>
      <c r="V97" s="29">
        <f>N97*IF(($G$3/2-$M$9)&gt;0,('ver pressoflex 6p C2 DCpowe_2'!$G$3/2-'ver pressoflex 6p C2 DCpowe_2'!$M$9),'ver pressoflex 6p C2 DCpowe_2'!$G$3/2-('ver pressoflex 6p C2 DCpowe_2'!$G$3-'ver pressoflex 6p C2 DCpowe_2'!$M$9))*IF(($G$3/2-$M$9)&gt;0,-1,1)</f>
        <v>0</v>
      </c>
      <c r="W97" s="29">
        <f>O97*IF(($G$3/2-$M$10)&gt;0,('ver pressoflex 6p C2 DCpowe_2'!$G$3/2-'ver pressoflex 6p C2 DCpowe_2'!$M$10),'ver pressoflex 6p C2 DCpowe_2'!$G$3/2-('ver pressoflex 6p C2 DCpowe_2'!$G$3-'ver pressoflex 6p C2 DCpowe_2'!$M$10))*IF(($G$3/2-$M$10)&gt;0,-1,1)</f>
        <v>0</v>
      </c>
      <c r="X97" s="29">
        <f>P97*IF(($G$3/2-$M$11)&gt;0,('ver pressoflex 6p C2 DCpowe_2'!$G$3/2-'ver pressoflex 6p C2 DCpowe_2'!$M$11),'ver pressoflex 6p C2 DCpowe_2'!$G$3/2-('ver pressoflex 6p C2 DCpowe_2'!$G$3-'ver pressoflex 6p C2 DCpowe_2'!$M$11))*IF(($G$3/2-$M$11)&gt;0,-1,1)</f>
        <v>0</v>
      </c>
      <c r="Y97" s="29">
        <f>Q97*IF(($G$3/2-$M$12)&gt;0,('ver pressoflex 6p C2 DCpowe_2'!$G$3/2-'ver pressoflex 6p C2 DCpowe_2'!$M$12),'ver pressoflex 6p C2 DCpowe_2'!$G$3/2-('ver pressoflex 6p C2 DCpowe_2'!$G$3-'ver pressoflex 6p C2 DCpowe_2'!$M$12))*IF(($G$3/2-$M$12)&gt;0,-1,1)</f>
        <v>0</v>
      </c>
      <c r="Z97" s="29">
        <f>R97*IF(($G$3/2-$M$13)&gt;0,('ver pressoflex 6p C2 DCpowe_2'!$G$3/2-'ver pressoflex 6p C2 DCpowe_2'!$M$13),'ver pressoflex 6p C2 DCpowe_2'!$G$3/2-('ver pressoflex 6p C2 DCpowe_2'!$G$3-'ver pressoflex 6p C2 DCpowe_2'!$M$13))*IF(($G$3/2-$M$13)&gt;0,-1,1)</f>
        <v>18248587.500000004</v>
      </c>
      <c r="AA97" s="113">
        <f t="shared" si="14"/>
        <v>18242377.600222241</v>
      </c>
      <c r="AB97" s="193">
        <f t="shared" si="5"/>
        <v>2.032812780621114E-5</v>
      </c>
      <c r="AC97" s="191">
        <f t="shared" si="15"/>
        <v>3.326936379106792E-6</v>
      </c>
      <c r="AD97" s="194">
        <f t="shared" si="16"/>
        <v>4.4889284849529023E-11</v>
      </c>
      <c r="AE97" s="191">
        <f t="shared" si="17"/>
        <v>2.4952022843300936E-4</v>
      </c>
      <c r="AF97" s="191">
        <f t="shared" si="18"/>
        <v>0.33625569464113059</v>
      </c>
    </row>
    <row r="98" spans="2:32">
      <c r="B98" s="116">
        <f t="shared" si="3"/>
        <v>59809.615148733923</v>
      </c>
      <c r="C98" s="115">
        <f t="shared" si="6"/>
        <v>0.81000000000000039</v>
      </c>
      <c r="D98" s="68">
        <f>'ver pressoflex 6p C2 DCpowe_2'!$G$3/2/$C$557*C98</f>
        <v>9.9225000000000048</v>
      </c>
      <c r="E98" s="114">
        <f t="shared" si="7"/>
        <v>3.9930947626705431E-4</v>
      </c>
      <c r="F98" s="114">
        <f t="shared" si="8"/>
        <v>5.6737123055866873E-4</v>
      </c>
      <c r="G98" s="114">
        <f t="shared" si="9"/>
        <v>7.354329848502833E-4</v>
      </c>
      <c r="H98" s="114">
        <f t="shared" si="10"/>
        <v>4.3697684214064458E-3</v>
      </c>
      <c r="I98" s="114">
        <f t="shared" si="11"/>
        <v>4.5378301756980599E-3</v>
      </c>
      <c r="J98" s="114">
        <f t="shared" si="12"/>
        <v>4.7058919299896749E-3</v>
      </c>
      <c r="K98" s="114">
        <f t="shared" si="13"/>
        <v>5.1260463157187111E-3</v>
      </c>
      <c r="L98" s="113">
        <f>-'ver pressoflex 6p C2 DCpowe_2'!$G$2*'ver pressoflex 6p C2 DCpowe_2'!D98*'ver pressoflex 6p C2 DCpowe_2'!$G$17*'ver pressoflex 6p C2 DCpowe_2'!$G$13*'ver pressoflex 6p C2 DCpowe_2'!AE98</f>
        <v>-0.60690618594285228</v>
      </c>
      <c r="M98" s="572">
        <f>IF(ABS(E98)&lt;'ver pressoflex 6p C2 DCpowe_2'!$G$7,'ver pressoflex 6p C2 DCpowe_2'!$G$16*E98*'ver pressoflex 6p C2 DCpowe_2'!$O$8,SIGN(E98)*'ver pressoflex 6p C2 DCpowe_2'!$G$15*'ver pressoflex 6p C2 DCpowe_2'!$O$8)</f>
        <v>6.7220549198590538</v>
      </c>
      <c r="N98" s="572">
        <f>IF(ABS(F98)&lt;'ver pressoflex 6p C2 DCpowe_2'!$G$7,'ver pressoflex 6p C2 DCpowe_2'!$G$16*F98*'ver pressoflex 6p C2 DCpowe_2'!$O$9,SIGN(F98)*'ver pressoflex 6p C2 DCpowe_2'!$G$15*'ver pressoflex 6p C2 DCpowe_2'!$O$9)</f>
        <v>0</v>
      </c>
      <c r="O98" s="572">
        <f>IF(ABS(G98)&lt;'ver pressoflex 6p C2 DCpowe_2'!$G$7,'ver pressoflex 6p C2 DCpowe_2'!$G$16*G98*'ver pressoflex 6p C2 DCpowe_2'!$O$10,SIGN(G98)*'ver pressoflex 6p C2 DCpowe_2'!$G$15*'ver pressoflex 6p C2 DCpowe_2'!$O$10)</f>
        <v>0</v>
      </c>
      <c r="P98" s="572">
        <f>IF(ABS(H98)&lt;'ver pressoflex 6p C2 DCpowe_2'!$G$7,'ver pressoflex 6p C2 DCpowe_2'!$G$16*H98*'ver pressoflex 6p C2 DCpowe_2'!$O$11,SIGN(H98)*'ver pressoflex 6p C2 DCpowe_2'!$G$15*'ver pressoflex 6p C2 DCpowe_2'!$O$11)</f>
        <v>0</v>
      </c>
      <c r="Q98" s="572">
        <f>IF(ABS(I98)&lt;'ver pressoflex 6p C2 DCpowe_2'!$G$7,'ver pressoflex 6p C2 DCpowe_2'!$G$16*I98*'ver pressoflex 6p C2 DCpowe_2'!$O$12,SIGN(I98)*'ver pressoflex 6p C2 DCpowe_2'!$G$15*'ver pressoflex 6p C2 DCpowe_2'!$O$12)</f>
        <v>0</v>
      </c>
      <c r="R98" s="572">
        <f>IF(ABS(J98)&lt;'ver pressoflex 6p C2 DCpowe_2'!$G$7,'ver pressoflex 6p C2 DCpowe_2'!$G$16*J98*'ver pressoflex 6p C2 DCpowe_2'!$O$13,SIGN(J98)*'ver pressoflex 6p C2 DCpowe_2'!$G$15*'ver pressoflex 6p C2 DCpowe_2'!$O$13)</f>
        <v>17803.500000000004</v>
      </c>
      <c r="S98" s="113">
        <f t="shared" si="4"/>
        <v>17809.615148733919</v>
      </c>
      <c r="T98" s="575">
        <f>-L98*('ver pressoflex 6p C2 DCpowe_2'!$G$3/2-'ver pressoflex 6p C2 DCpowe_2'!AF98*'ver pressoflex 6p C2 DCpowe_2'!D98)</f>
        <v>741.43467353992469</v>
      </c>
      <c r="U98" s="29">
        <f>M98*IF(($G$3/2-$M$8)&gt;0,('ver pressoflex 6p C2 DCpowe_2'!$G$3/2-'ver pressoflex 6p C2 DCpowe_2'!$M$8),'ver pressoflex 6p C2 DCpowe_2'!$G$3/2-('ver pressoflex 6p C2 DCpowe_2'!$G$3-'ver pressoflex 6p C2 DCpowe_2'!$M$8))*IF(($G$3/2-$M$8)&gt;0,-1,1)</f>
        <v>-6890.1062928555302</v>
      </c>
      <c r="V98" s="29">
        <f>N98*IF(($G$3/2-$M$9)&gt;0,('ver pressoflex 6p C2 DCpowe_2'!$G$3/2-'ver pressoflex 6p C2 DCpowe_2'!$M$9),'ver pressoflex 6p C2 DCpowe_2'!$G$3/2-('ver pressoflex 6p C2 DCpowe_2'!$G$3-'ver pressoflex 6p C2 DCpowe_2'!$M$9))*IF(($G$3/2-$M$9)&gt;0,-1,1)</f>
        <v>0</v>
      </c>
      <c r="W98" s="29">
        <f>O98*IF(($G$3/2-$M$10)&gt;0,('ver pressoflex 6p C2 DCpowe_2'!$G$3/2-'ver pressoflex 6p C2 DCpowe_2'!$M$10),'ver pressoflex 6p C2 DCpowe_2'!$G$3/2-('ver pressoflex 6p C2 DCpowe_2'!$G$3-'ver pressoflex 6p C2 DCpowe_2'!$M$10))*IF(($G$3/2-$M$10)&gt;0,-1,1)</f>
        <v>0</v>
      </c>
      <c r="X98" s="29">
        <f>P98*IF(($G$3/2-$M$11)&gt;0,('ver pressoflex 6p C2 DCpowe_2'!$G$3/2-'ver pressoflex 6p C2 DCpowe_2'!$M$11),'ver pressoflex 6p C2 DCpowe_2'!$G$3/2-('ver pressoflex 6p C2 DCpowe_2'!$G$3-'ver pressoflex 6p C2 DCpowe_2'!$M$11))*IF(($G$3/2-$M$11)&gt;0,-1,1)</f>
        <v>0</v>
      </c>
      <c r="Y98" s="29">
        <f>Q98*IF(($G$3/2-$M$12)&gt;0,('ver pressoflex 6p C2 DCpowe_2'!$G$3/2-'ver pressoflex 6p C2 DCpowe_2'!$M$12),'ver pressoflex 6p C2 DCpowe_2'!$G$3/2-('ver pressoflex 6p C2 DCpowe_2'!$G$3-'ver pressoflex 6p C2 DCpowe_2'!$M$12))*IF(($G$3/2-$M$12)&gt;0,-1,1)</f>
        <v>0</v>
      </c>
      <c r="Z98" s="29">
        <f>R98*IF(($G$3/2-$M$13)&gt;0,('ver pressoflex 6p C2 DCpowe_2'!$G$3/2-'ver pressoflex 6p C2 DCpowe_2'!$M$13),'ver pressoflex 6p C2 DCpowe_2'!$G$3/2-('ver pressoflex 6p C2 DCpowe_2'!$G$3-'ver pressoflex 6p C2 DCpowe_2'!$M$13))*IF(($G$3/2-$M$13)&gt;0,-1,1)</f>
        <v>18248587.500000004</v>
      </c>
      <c r="AA98" s="113">
        <f t="shared" si="14"/>
        <v>18242438.828380689</v>
      </c>
      <c r="AB98" s="193">
        <f t="shared" si="5"/>
        <v>2.0844909461981818E-5</v>
      </c>
      <c r="AC98" s="191">
        <f t="shared" si="15"/>
        <v>3.4951225479918052E-6</v>
      </c>
      <c r="AD98" s="194">
        <f t="shared" si="16"/>
        <v>4.8351824503897568E-11</v>
      </c>
      <c r="AE98" s="191">
        <f t="shared" si="17"/>
        <v>2.6213419109938536E-4</v>
      </c>
      <c r="AF98" s="191">
        <f t="shared" si="18"/>
        <v>0.33633266083105895</v>
      </c>
    </row>
    <row r="99" spans="2:32">
      <c r="B99" s="116">
        <f t="shared" si="3"/>
        <v>59809.561548756581</v>
      </c>
      <c r="C99" s="115">
        <f t="shared" si="6"/>
        <v>0.8300000000000004</v>
      </c>
      <c r="D99" s="68">
        <f>'ver pressoflex 6p C2 DCpowe_2'!$G$3/2/$C$557*C99</f>
        <v>10.167500000000006</v>
      </c>
      <c r="E99" s="114">
        <f t="shared" si="7"/>
        <v>3.9883584243849093E-4</v>
      </c>
      <c r="F99" s="114">
        <f t="shared" si="8"/>
        <v>5.6691489842247299E-4</v>
      </c>
      <c r="G99" s="114">
        <f t="shared" si="9"/>
        <v>7.349939544064551E-4</v>
      </c>
      <c r="H99" s="114">
        <f t="shared" si="10"/>
        <v>4.3697035400600678E-3</v>
      </c>
      <c r="I99" s="114">
        <f t="shared" si="11"/>
        <v>4.5377825960440489E-3</v>
      </c>
      <c r="J99" s="114">
        <f t="shared" si="12"/>
        <v>4.7058616520280318E-3</v>
      </c>
      <c r="K99" s="114">
        <f t="shared" si="13"/>
        <v>5.1260592919879864E-3</v>
      </c>
      <c r="L99" s="113">
        <f>-'ver pressoflex 6p C2 DCpowe_2'!$G$2*'ver pressoflex 6p C2 DCpowe_2'!D99*'ver pressoflex 6p C2 DCpowe_2'!$G$17*'ver pressoflex 6p C2 DCpowe_2'!$G$13*'ver pressoflex 6p C2 DCpowe_2'!AE99</f>
        <v>-0.65253291747597975</v>
      </c>
      <c r="M99" s="572">
        <f>IF(ABS(E99)&lt;'ver pressoflex 6p C2 DCpowe_2'!$G$7,'ver pressoflex 6p C2 DCpowe_2'!$G$16*E99*'ver pressoflex 6p C2 DCpowe_2'!$O$8,SIGN(E99)*'ver pressoflex 6p C2 DCpowe_2'!$G$15*'ver pressoflex 6p C2 DCpowe_2'!$O$8)</f>
        <v>6.7140816740516405</v>
      </c>
      <c r="N99" s="572">
        <f>IF(ABS(F99)&lt;'ver pressoflex 6p C2 DCpowe_2'!$G$7,'ver pressoflex 6p C2 DCpowe_2'!$G$16*F99*'ver pressoflex 6p C2 DCpowe_2'!$O$9,SIGN(F99)*'ver pressoflex 6p C2 DCpowe_2'!$G$15*'ver pressoflex 6p C2 DCpowe_2'!$O$9)</f>
        <v>0</v>
      </c>
      <c r="O99" s="572">
        <f>IF(ABS(G99)&lt;'ver pressoflex 6p C2 DCpowe_2'!$G$7,'ver pressoflex 6p C2 DCpowe_2'!$G$16*G99*'ver pressoflex 6p C2 DCpowe_2'!$O$10,SIGN(G99)*'ver pressoflex 6p C2 DCpowe_2'!$G$15*'ver pressoflex 6p C2 DCpowe_2'!$O$10)</f>
        <v>0</v>
      </c>
      <c r="P99" s="572">
        <f>IF(ABS(H99)&lt;'ver pressoflex 6p C2 DCpowe_2'!$G$7,'ver pressoflex 6p C2 DCpowe_2'!$G$16*H99*'ver pressoflex 6p C2 DCpowe_2'!$O$11,SIGN(H99)*'ver pressoflex 6p C2 DCpowe_2'!$G$15*'ver pressoflex 6p C2 DCpowe_2'!$O$11)</f>
        <v>0</v>
      </c>
      <c r="Q99" s="572">
        <f>IF(ABS(I99)&lt;'ver pressoflex 6p C2 DCpowe_2'!$G$7,'ver pressoflex 6p C2 DCpowe_2'!$G$16*I99*'ver pressoflex 6p C2 DCpowe_2'!$O$12,SIGN(I99)*'ver pressoflex 6p C2 DCpowe_2'!$G$15*'ver pressoflex 6p C2 DCpowe_2'!$O$12)</f>
        <v>0</v>
      </c>
      <c r="R99" s="572">
        <f>IF(ABS(J99)&lt;'ver pressoflex 6p C2 DCpowe_2'!$G$7,'ver pressoflex 6p C2 DCpowe_2'!$G$16*J99*'ver pressoflex 6p C2 DCpowe_2'!$O$13,SIGN(J99)*'ver pressoflex 6p C2 DCpowe_2'!$G$15*'ver pressoflex 6p C2 DCpowe_2'!$O$13)</f>
        <v>17803.500000000004</v>
      </c>
      <c r="S99" s="113">
        <f t="shared" si="4"/>
        <v>17809.561548756581</v>
      </c>
      <c r="T99" s="575">
        <f>-L99*('ver pressoflex 6p C2 DCpowe_2'!$G$3/2-'ver pressoflex 6p C2 DCpowe_2'!AF99*'ver pressoflex 6p C2 DCpowe_2'!D99)</f>
        <v>797.12087001214775</v>
      </c>
      <c r="U99" s="29">
        <f>M99*IF(($G$3/2-$M$8)&gt;0,('ver pressoflex 6p C2 DCpowe_2'!$G$3/2-'ver pressoflex 6p C2 DCpowe_2'!$M$8),'ver pressoflex 6p C2 DCpowe_2'!$G$3/2-('ver pressoflex 6p C2 DCpowe_2'!$G$3-'ver pressoflex 6p C2 DCpowe_2'!$M$8))*IF(($G$3/2-$M$8)&gt;0,-1,1)</f>
        <v>-6881.9337159029319</v>
      </c>
      <c r="V99" s="29">
        <f>N99*IF(($G$3/2-$M$9)&gt;0,('ver pressoflex 6p C2 DCpowe_2'!$G$3/2-'ver pressoflex 6p C2 DCpowe_2'!$M$9),'ver pressoflex 6p C2 DCpowe_2'!$G$3/2-('ver pressoflex 6p C2 DCpowe_2'!$G$3-'ver pressoflex 6p C2 DCpowe_2'!$M$9))*IF(($G$3/2-$M$9)&gt;0,-1,1)</f>
        <v>0</v>
      </c>
      <c r="W99" s="29">
        <f>O99*IF(($G$3/2-$M$10)&gt;0,('ver pressoflex 6p C2 DCpowe_2'!$G$3/2-'ver pressoflex 6p C2 DCpowe_2'!$M$10),'ver pressoflex 6p C2 DCpowe_2'!$G$3/2-('ver pressoflex 6p C2 DCpowe_2'!$G$3-'ver pressoflex 6p C2 DCpowe_2'!$M$10))*IF(($G$3/2-$M$10)&gt;0,-1,1)</f>
        <v>0</v>
      </c>
      <c r="X99" s="29">
        <f>P99*IF(($G$3/2-$M$11)&gt;0,('ver pressoflex 6p C2 DCpowe_2'!$G$3/2-'ver pressoflex 6p C2 DCpowe_2'!$M$11),'ver pressoflex 6p C2 DCpowe_2'!$G$3/2-('ver pressoflex 6p C2 DCpowe_2'!$G$3-'ver pressoflex 6p C2 DCpowe_2'!$M$11))*IF(($G$3/2-$M$11)&gt;0,-1,1)</f>
        <v>0</v>
      </c>
      <c r="Y99" s="29">
        <f>Q99*IF(($G$3/2-$M$12)&gt;0,('ver pressoflex 6p C2 DCpowe_2'!$G$3/2-'ver pressoflex 6p C2 DCpowe_2'!$M$12),'ver pressoflex 6p C2 DCpowe_2'!$G$3/2-('ver pressoflex 6p C2 DCpowe_2'!$G$3-'ver pressoflex 6p C2 DCpowe_2'!$M$12))*IF(($G$3/2-$M$12)&gt;0,-1,1)</f>
        <v>0</v>
      </c>
      <c r="Z99" s="29">
        <f>R99*IF(($G$3/2-$M$13)&gt;0,('ver pressoflex 6p C2 DCpowe_2'!$G$3/2-'ver pressoflex 6p C2 DCpowe_2'!$M$13),'ver pressoflex 6p C2 DCpowe_2'!$G$3/2-('ver pressoflex 6p C2 DCpowe_2'!$G$3-'ver pressoflex 6p C2 DCpowe_2'!$M$13))*IF(($G$3/2-$M$13)&gt;0,-1,1)</f>
        <v>18248587.500000004</v>
      </c>
      <c r="AA99" s="113">
        <f t="shared" si="14"/>
        <v>18242502.687154114</v>
      </c>
      <c r="AB99" s="193">
        <f t="shared" si="5"/>
        <v>2.1361797521464234E-5</v>
      </c>
      <c r="AC99" s="191">
        <f t="shared" si="15"/>
        <v>3.6673317220891745E-6</v>
      </c>
      <c r="AD99" s="194">
        <f t="shared" si="16"/>
        <v>5.1986187144594327E-11</v>
      </c>
      <c r="AE99" s="191">
        <f t="shared" si="17"/>
        <v>2.7504987915668807E-4</v>
      </c>
      <c r="AF99" s="191">
        <f t="shared" si="18"/>
        <v>0.33640978038752078</v>
      </c>
    </row>
    <row r="100" spans="2:32">
      <c r="B100" s="116">
        <f t="shared" si="3"/>
        <v>59809.505739023487</v>
      </c>
      <c r="C100" s="115">
        <f t="shared" si="6"/>
        <v>0.85000000000000042</v>
      </c>
      <c r="D100" s="68">
        <f>'ver pressoflex 6p C2 DCpowe_2'!$G$3/2/$C$557*C100</f>
        <v>10.412500000000005</v>
      </c>
      <c r="E100" s="114">
        <f t="shared" si="7"/>
        <v>3.9836211108017672E-4</v>
      </c>
      <c r="F100" s="114">
        <f t="shared" si="8"/>
        <v>5.6645847231925699E-4</v>
      </c>
      <c r="G100" s="114">
        <f t="shared" si="9"/>
        <v>7.3455483355833726E-4</v>
      </c>
      <c r="H100" s="114">
        <f t="shared" si="10"/>
        <v>4.369638645353449E-3</v>
      </c>
      <c r="I100" s="114">
        <f t="shared" si="11"/>
        <v>4.5377350065925297E-3</v>
      </c>
      <c r="J100" s="114">
        <f t="shared" si="12"/>
        <v>4.7058313678316095E-3</v>
      </c>
      <c r="K100" s="114">
        <f t="shared" si="13"/>
        <v>5.12607227092931E-3</v>
      </c>
      <c r="L100" s="113">
        <f>-'ver pressoflex 6p C2 DCpowe_2'!$G$2*'ver pressoflex 6p C2 DCpowe_2'!D100*'ver pressoflex 6p C2 DCpowe_2'!$G$17*'ver pressoflex 6p C2 DCpowe_2'!$G$13*'ver pressoflex 6p C2 DCpowe_2'!AE100</f>
        <v>-0.70036776292552294</v>
      </c>
      <c r="M100" s="572">
        <f>IF(ABS(E100)&lt;'ver pressoflex 6p C2 DCpowe_2'!$G$7,'ver pressoflex 6p C2 DCpowe_2'!$G$16*E100*'ver pressoflex 6p C2 DCpowe_2'!$O$8,SIGN(E100)*'ver pressoflex 6p C2 DCpowe_2'!$G$15*'ver pressoflex 6p C2 DCpowe_2'!$O$8)</f>
        <v>6.7061067864090607</v>
      </c>
      <c r="N100" s="572">
        <f>IF(ABS(F100)&lt;'ver pressoflex 6p C2 DCpowe_2'!$G$7,'ver pressoflex 6p C2 DCpowe_2'!$G$16*F100*'ver pressoflex 6p C2 DCpowe_2'!$O$9,SIGN(F100)*'ver pressoflex 6p C2 DCpowe_2'!$G$15*'ver pressoflex 6p C2 DCpowe_2'!$O$9)</f>
        <v>0</v>
      </c>
      <c r="O100" s="572">
        <f>IF(ABS(G100)&lt;'ver pressoflex 6p C2 DCpowe_2'!$G$7,'ver pressoflex 6p C2 DCpowe_2'!$G$16*G100*'ver pressoflex 6p C2 DCpowe_2'!$O$10,SIGN(G100)*'ver pressoflex 6p C2 DCpowe_2'!$G$15*'ver pressoflex 6p C2 DCpowe_2'!$O$10)</f>
        <v>0</v>
      </c>
      <c r="P100" s="572">
        <f>IF(ABS(H100)&lt;'ver pressoflex 6p C2 DCpowe_2'!$G$7,'ver pressoflex 6p C2 DCpowe_2'!$G$16*H100*'ver pressoflex 6p C2 DCpowe_2'!$O$11,SIGN(H100)*'ver pressoflex 6p C2 DCpowe_2'!$G$15*'ver pressoflex 6p C2 DCpowe_2'!$O$11)</f>
        <v>0</v>
      </c>
      <c r="Q100" s="572">
        <f>IF(ABS(I100)&lt;'ver pressoflex 6p C2 DCpowe_2'!$G$7,'ver pressoflex 6p C2 DCpowe_2'!$G$16*I100*'ver pressoflex 6p C2 DCpowe_2'!$O$12,SIGN(I100)*'ver pressoflex 6p C2 DCpowe_2'!$G$15*'ver pressoflex 6p C2 DCpowe_2'!$O$12)</f>
        <v>0</v>
      </c>
      <c r="R100" s="572">
        <f>IF(ABS(J100)&lt;'ver pressoflex 6p C2 DCpowe_2'!$G$7,'ver pressoflex 6p C2 DCpowe_2'!$G$16*J100*'ver pressoflex 6p C2 DCpowe_2'!$O$13,SIGN(J100)*'ver pressoflex 6p C2 DCpowe_2'!$G$15*'ver pressoflex 6p C2 DCpowe_2'!$O$13)</f>
        <v>17803.500000000004</v>
      </c>
      <c r="S100" s="113">
        <f t="shared" si="4"/>
        <v>17809.505739023487</v>
      </c>
      <c r="T100" s="575">
        <f>-L100*('ver pressoflex 6p C2 DCpowe_2'!$G$3/2-'ver pressoflex 6p C2 DCpowe_2'!AF100*'ver pressoflex 6p C2 DCpowe_2'!D100)</f>
        <v>855.49665105014242</v>
      </c>
      <c r="U100" s="29">
        <f>M100*IF(($G$3/2-$M$8)&gt;0,('ver pressoflex 6p C2 DCpowe_2'!$G$3/2-'ver pressoflex 6p C2 DCpowe_2'!$M$8),'ver pressoflex 6p C2 DCpowe_2'!$G$3/2-('ver pressoflex 6p C2 DCpowe_2'!$G$3-'ver pressoflex 6p C2 DCpowe_2'!$M$8))*IF(($G$3/2-$M$8)&gt;0,-1,1)</f>
        <v>-6873.7594560692869</v>
      </c>
      <c r="V100" s="29">
        <f>N100*IF(($G$3/2-$M$9)&gt;0,('ver pressoflex 6p C2 DCpowe_2'!$G$3/2-'ver pressoflex 6p C2 DCpowe_2'!$M$9),'ver pressoflex 6p C2 DCpowe_2'!$G$3/2-('ver pressoflex 6p C2 DCpowe_2'!$G$3-'ver pressoflex 6p C2 DCpowe_2'!$M$9))*IF(($G$3/2-$M$9)&gt;0,-1,1)</f>
        <v>0</v>
      </c>
      <c r="W100" s="29">
        <f>O100*IF(($G$3/2-$M$10)&gt;0,('ver pressoflex 6p C2 DCpowe_2'!$G$3/2-'ver pressoflex 6p C2 DCpowe_2'!$M$10),'ver pressoflex 6p C2 DCpowe_2'!$G$3/2-('ver pressoflex 6p C2 DCpowe_2'!$G$3-'ver pressoflex 6p C2 DCpowe_2'!$M$10))*IF(($G$3/2-$M$10)&gt;0,-1,1)</f>
        <v>0</v>
      </c>
      <c r="X100" s="29">
        <f>P100*IF(($G$3/2-$M$11)&gt;0,('ver pressoflex 6p C2 DCpowe_2'!$G$3/2-'ver pressoflex 6p C2 DCpowe_2'!$M$11),'ver pressoflex 6p C2 DCpowe_2'!$G$3/2-('ver pressoflex 6p C2 DCpowe_2'!$G$3-'ver pressoflex 6p C2 DCpowe_2'!$M$11))*IF(($G$3/2-$M$11)&gt;0,-1,1)</f>
        <v>0</v>
      </c>
      <c r="Y100" s="29">
        <f>Q100*IF(($G$3/2-$M$12)&gt;0,('ver pressoflex 6p C2 DCpowe_2'!$G$3/2-'ver pressoflex 6p C2 DCpowe_2'!$M$12),'ver pressoflex 6p C2 DCpowe_2'!$G$3/2-('ver pressoflex 6p C2 DCpowe_2'!$G$3-'ver pressoflex 6p C2 DCpowe_2'!$M$12))*IF(($G$3/2-$M$12)&gt;0,-1,1)</f>
        <v>0</v>
      </c>
      <c r="Z100" s="29">
        <f>R100*IF(($G$3/2-$M$13)&gt;0,('ver pressoflex 6p C2 DCpowe_2'!$G$3/2-'ver pressoflex 6p C2 DCpowe_2'!$M$13),'ver pressoflex 6p C2 DCpowe_2'!$G$3/2-('ver pressoflex 6p C2 DCpowe_2'!$G$3-'ver pressoflex 6p C2 DCpowe_2'!$M$13))*IF(($G$3/2-$M$13)&gt;0,-1,1)</f>
        <v>18248587.500000004</v>
      </c>
      <c r="AA100" s="113">
        <f t="shared" si="14"/>
        <v>18242569.237194985</v>
      </c>
      <c r="AB100" s="193">
        <f t="shared" si="5"/>
        <v>2.1878792017524054E-5</v>
      </c>
      <c r="AC100" s="191">
        <f t="shared" si="15"/>
        <v>3.8435548642800076E-6</v>
      </c>
      <c r="AD100" s="194">
        <f t="shared" si="16"/>
        <v>5.5796354599113288E-11</v>
      </c>
      <c r="AE100" s="191">
        <f t="shared" si="17"/>
        <v>2.8826661482100056E-4</v>
      </c>
      <c r="AF100" s="191">
        <f t="shared" si="18"/>
        <v>0.33648705376938126</v>
      </c>
    </row>
    <row r="101" spans="2:32">
      <c r="B101" s="116">
        <f t="shared" si="3"/>
        <v>59809.447669592322</v>
      </c>
      <c r="C101" s="115">
        <f t="shared" si="6"/>
        <v>0.87000000000000044</v>
      </c>
      <c r="D101" s="68">
        <f>'ver pressoflex 6p C2 DCpowe_2'!$G$3/2/$C$557*C101</f>
        <v>10.657500000000006</v>
      </c>
      <c r="E101" s="114">
        <f t="shared" si="7"/>
        <v>3.9788828216198382E-4</v>
      </c>
      <c r="F101" s="114">
        <f t="shared" si="8"/>
        <v>5.6600195221999351E-4</v>
      </c>
      <c r="G101" s="114">
        <f t="shared" si="9"/>
        <v>7.3411562227800313E-4</v>
      </c>
      <c r="H101" s="114">
        <f t="shared" si="10"/>
        <v>4.3695737372824641E-3</v>
      </c>
      <c r="I101" s="114">
        <f t="shared" si="11"/>
        <v>4.5376874073404733E-3</v>
      </c>
      <c r="J101" s="114">
        <f t="shared" si="12"/>
        <v>4.7058010773984834E-3</v>
      </c>
      <c r="K101" s="114">
        <f t="shared" si="13"/>
        <v>5.1260852525435077E-3</v>
      </c>
      <c r="L101" s="113">
        <f>-'ver pressoflex 6p C2 DCpowe_2'!$G$2*'ver pressoflex 6p C2 DCpowe_2'!D101*'ver pressoflex 6p C2 DCpowe_2'!$G$17*'ver pressoflex 6p C2 DCpowe_2'!$G$13*'ver pressoflex 6p C2 DCpowe_2'!AE101</f>
        <v>-0.75046066410847534</v>
      </c>
      <c r="M101" s="572">
        <f>IF(ABS(E101)&lt;'ver pressoflex 6p C2 DCpowe_2'!$G$7,'ver pressoflex 6p C2 DCpowe_2'!$G$16*E101*'ver pressoflex 6p C2 DCpowe_2'!$O$8,SIGN(E101)*'ver pressoflex 6p C2 DCpowe_2'!$G$15*'ver pressoflex 6p C2 DCpowe_2'!$O$8)</f>
        <v>6.6981302564241316</v>
      </c>
      <c r="N101" s="572">
        <f>IF(ABS(F101)&lt;'ver pressoflex 6p C2 DCpowe_2'!$G$7,'ver pressoflex 6p C2 DCpowe_2'!$G$16*F101*'ver pressoflex 6p C2 DCpowe_2'!$O$9,SIGN(F101)*'ver pressoflex 6p C2 DCpowe_2'!$G$15*'ver pressoflex 6p C2 DCpowe_2'!$O$9)</f>
        <v>0</v>
      </c>
      <c r="O101" s="572">
        <f>IF(ABS(G101)&lt;'ver pressoflex 6p C2 DCpowe_2'!$G$7,'ver pressoflex 6p C2 DCpowe_2'!$G$16*G101*'ver pressoflex 6p C2 DCpowe_2'!$O$10,SIGN(G101)*'ver pressoflex 6p C2 DCpowe_2'!$G$15*'ver pressoflex 6p C2 DCpowe_2'!$O$10)</f>
        <v>0</v>
      </c>
      <c r="P101" s="572">
        <f>IF(ABS(H101)&lt;'ver pressoflex 6p C2 DCpowe_2'!$G$7,'ver pressoflex 6p C2 DCpowe_2'!$G$16*H101*'ver pressoflex 6p C2 DCpowe_2'!$O$11,SIGN(H101)*'ver pressoflex 6p C2 DCpowe_2'!$G$15*'ver pressoflex 6p C2 DCpowe_2'!$O$11)</f>
        <v>0</v>
      </c>
      <c r="Q101" s="572">
        <f>IF(ABS(I101)&lt;'ver pressoflex 6p C2 DCpowe_2'!$G$7,'ver pressoflex 6p C2 DCpowe_2'!$G$16*I101*'ver pressoflex 6p C2 DCpowe_2'!$O$12,SIGN(I101)*'ver pressoflex 6p C2 DCpowe_2'!$G$15*'ver pressoflex 6p C2 DCpowe_2'!$O$12)</f>
        <v>0</v>
      </c>
      <c r="R101" s="572">
        <f>IF(ABS(J101)&lt;'ver pressoflex 6p C2 DCpowe_2'!$G$7,'ver pressoflex 6p C2 DCpowe_2'!$G$16*J101*'ver pressoflex 6p C2 DCpowe_2'!$O$13,SIGN(J101)*'ver pressoflex 6p C2 DCpowe_2'!$G$15*'ver pressoflex 6p C2 DCpowe_2'!$O$13)</f>
        <v>17803.500000000004</v>
      </c>
      <c r="S101" s="113">
        <f t="shared" si="4"/>
        <v>17809.447669592319</v>
      </c>
      <c r="T101" s="575">
        <f>-L101*('ver pressoflex 6p C2 DCpowe_2'!$G$3/2-'ver pressoflex 6p C2 DCpowe_2'!AF101*'ver pressoflex 6p C2 DCpowe_2'!D101)</f>
        <v>916.62245918953681</v>
      </c>
      <c r="U101" s="29">
        <f>M101*IF(($G$3/2-$M$8)&gt;0,('ver pressoflex 6p C2 DCpowe_2'!$G$3/2-'ver pressoflex 6p C2 DCpowe_2'!$M$8),'ver pressoflex 6p C2 DCpowe_2'!$G$3/2-('ver pressoflex 6p C2 DCpowe_2'!$G$3-'ver pressoflex 6p C2 DCpowe_2'!$M$8))*IF(($G$3/2-$M$8)&gt;0,-1,1)</f>
        <v>-6865.5835128347353</v>
      </c>
      <c r="V101" s="29">
        <f>N101*IF(($G$3/2-$M$9)&gt;0,('ver pressoflex 6p C2 DCpowe_2'!$G$3/2-'ver pressoflex 6p C2 DCpowe_2'!$M$9),'ver pressoflex 6p C2 DCpowe_2'!$G$3/2-('ver pressoflex 6p C2 DCpowe_2'!$G$3-'ver pressoflex 6p C2 DCpowe_2'!$M$9))*IF(($G$3/2-$M$9)&gt;0,-1,1)</f>
        <v>0</v>
      </c>
      <c r="W101" s="29">
        <f>O101*IF(($G$3/2-$M$10)&gt;0,('ver pressoflex 6p C2 DCpowe_2'!$G$3/2-'ver pressoflex 6p C2 DCpowe_2'!$M$10),'ver pressoflex 6p C2 DCpowe_2'!$G$3/2-('ver pressoflex 6p C2 DCpowe_2'!$G$3-'ver pressoflex 6p C2 DCpowe_2'!$M$10))*IF(($G$3/2-$M$10)&gt;0,-1,1)</f>
        <v>0</v>
      </c>
      <c r="X101" s="29">
        <f>P101*IF(($G$3/2-$M$11)&gt;0,('ver pressoflex 6p C2 DCpowe_2'!$G$3/2-'ver pressoflex 6p C2 DCpowe_2'!$M$11),'ver pressoflex 6p C2 DCpowe_2'!$G$3/2-('ver pressoflex 6p C2 DCpowe_2'!$G$3-'ver pressoflex 6p C2 DCpowe_2'!$M$11))*IF(($G$3/2-$M$11)&gt;0,-1,1)</f>
        <v>0</v>
      </c>
      <c r="Y101" s="29">
        <f>Q101*IF(($G$3/2-$M$12)&gt;0,('ver pressoflex 6p C2 DCpowe_2'!$G$3/2-'ver pressoflex 6p C2 DCpowe_2'!$M$12),'ver pressoflex 6p C2 DCpowe_2'!$G$3/2-('ver pressoflex 6p C2 DCpowe_2'!$G$3-'ver pressoflex 6p C2 DCpowe_2'!$M$12))*IF(($G$3/2-$M$12)&gt;0,-1,1)</f>
        <v>0</v>
      </c>
      <c r="Z101" s="29">
        <f>R101*IF(($G$3/2-$M$13)&gt;0,('ver pressoflex 6p C2 DCpowe_2'!$G$3/2-'ver pressoflex 6p C2 DCpowe_2'!$M$13),'ver pressoflex 6p C2 DCpowe_2'!$G$3/2-('ver pressoflex 6p C2 DCpowe_2'!$G$3-'ver pressoflex 6p C2 DCpowe_2'!$M$13))*IF(($G$3/2-$M$13)&gt;0,-1,1)</f>
        <v>18248587.500000004</v>
      </c>
      <c r="AA101" s="113">
        <f t="shared" si="14"/>
        <v>18242638.53894636</v>
      </c>
      <c r="AB101" s="193">
        <f t="shared" si="5"/>
        <v>2.2395892983040494E-5</v>
      </c>
      <c r="AC101" s="191">
        <f t="shared" si="15"/>
        <v>4.0237829247463561E-6</v>
      </c>
      <c r="AD101" s="194">
        <f t="shared" si="16"/>
        <v>5.9786295686270571E-11</v>
      </c>
      <c r="AE101" s="191">
        <f t="shared" si="17"/>
        <v>3.0178371935597666E-4</v>
      </c>
      <c r="AF101" s="191">
        <f t="shared" si="18"/>
        <v>0.3365644814373383</v>
      </c>
    </row>
    <row r="102" spans="2:32">
      <c r="B102" s="116">
        <f t="shared" si="3"/>
        <v>59809.38729067838</v>
      </c>
      <c r="C102" s="115">
        <f t="shared" si="6"/>
        <v>0.89000000000000046</v>
      </c>
      <c r="D102" s="68">
        <f>'ver pressoflex 6p C2 DCpowe_2'!$G$3/2/$C$557*C102</f>
        <v>10.902500000000005</v>
      </c>
      <c r="E102" s="114">
        <f t="shared" si="7"/>
        <v>3.9741435565377213E-4</v>
      </c>
      <c r="F102" s="114">
        <f t="shared" si="8"/>
        <v>5.6554533809564348E-4</v>
      </c>
      <c r="G102" s="114">
        <f t="shared" si="9"/>
        <v>7.3367632053751477E-4</v>
      </c>
      <c r="H102" s="114">
        <f t="shared" si="10"/>
        <v>4.3695088158429828E-3</v>
      </c>
      <c r="I102" s="114">
        <f t="shared" si="11"/>
        <v>4.5376397982848544E-3</v>
      </c>
      <c r="J102" s="114">
        <f t="shared" si="12"/>
        <v>4.7057707807267252E-3</v>
      </c>
      <c r="K102" s="114">
        <f t="shared" si="13"/>
        <v>5.1260982368314034E-3</v>
      </c>
      <c r="L102" s="113">
        <f>-'ver pressoflex 6p C2 DCpowe_2'!$G$2*'ver pressoflex 6p C2 DCpowe_2'!D102*'ver pressoflex 6p C2 DCpowe_2'!$G$17*'ver pressoflex 6p C2 DCpowe_2'!$G$13*'ver pressoflex 6p C2 DCpowe_2'!AE102</f>
        <v>-0.80286140521195415</v>
      </c>
      <c r="M102" s="572">
        <f>IF(ABS(E102)&lt;'ver pressoflex 6p C2 DCpowe_2'!$G$7,'ver pressoflex 6p C2 DCpowe_2'!$G$16*E102*'ver pressoflex 6p C2 DCpowe_2'!$O$8,SIGN(E102)*'ver pressoflex 6p C2 DCpowe_2'!$G$15*'ver pressoflex 6p C2 DCpowe_2'!$O$8)</f>
        <v>6.6901520835894717</v>
      </c>
      <c r="N102" s="572">
        <f>IF(ABS(F102)&lt;'ver pressoflex 6p C2 DCpowe_2'!$G$7,'ver pressoflex 6p C2 DCpowe_2'!$G$16*F102*'ver pressoflex 6p C2 DCpowe_2'!$O$9,SIGN(F102)*'ver pressoflex 6p C2 DCpowe_2'!$G$15*'ver pressoflex 6p C2 DCpowe_2'!$O$9)</f>
        <v>0</v>
      </c>
      <c r="O102" s="572">
        <f>IF(ABS(G102)&lt;'ver pressoflex 6p C2 DCpowe_2'!$G$7,'ver pressoflex 6p C2 DCpowe_2'!$G$16*G102*'ver pressoflex 6p C2 DCpowe_2'!$O$10,SIGN(G102)*'ver pressoflex 6p C2 DCpowe_2'!$G$15*'ver pressoflex 6p C2 DCpowe_2'!$O$10)</f>
        <v>0</v>
      </c>
      <c r="P102" s="572">
        <f>IF(ABS(H102)&lt;'ver pressoflex 6p C2 DCpowe_2'!$G$7,'ver pressoflex 6p C2 DCpowe_2'!$G$16*H102*'ver pressoflex 6p C2 DCpowe_2'!$O$11,SIGN(H102)*'ver pressoflex 6p C2 DCpowe_2'!$G$15*'ver pressoflex 6p C2 DCpowe_2'!$O$11)</f>
        <v>0</v>
      </c>
      <c r="Q102" s="572">
        <f>IF(ABS(I102)&lt;'ver pressoflex 6p C2 DCpowe_2'!$G$7,'ver pressoflex 6p C2 DCpowe_2'!$G$16*I102*'ver pressoflex 6p C2 DCpowe_2'!$O$12,SIGN(I102)*'ver pressoflex 6p C2 DCpowe_2'!$G$15*'ver pressoflex 6p C2 DCpowe_2'!$O$12)</f>
        <v>0</v>
      </c>
      <c r="R102" s="572">
        <f>IF(ABS(J102)&lt;'ver pressoflex 6p C2 DCpowe_2'!$G$7,'ver pressoflex 6p C2 DCpowe_2'!$G$16*J102*'ver pressoflex 6p C2 DCpowe_2'!$O$13,SIGN(J102)*'ver pressoflex 6p C2 DCpowe_2'!$G$15*'ver pressoflex 6p C2 DCpowe_2'!$O$13)</f>
        <v>17803.500000000004</v>
      </c>
      <c r="S102" s="113">
        <f t="shared" si="4"/>
        <v>17809.38729067838</v>
      </c>
      <c r="T102" s="575">
        <f>-L102*('ver pressoflex 6p C2 DCpowe_2'!$G$3/2-'ver pressoflex 6p C2 DCpowe_2'!AF102*'ver pressoflex 6p C2 DCpowe_2'!D102)</f>
        <v>980.55852725955515</v>
      </c>
      <c r="U102" s="29">
        <f>M102*IF(($G$3/2-$M$8)&gt;0,('ver pressoflex 6p C2 DCpowe_2'!$G$3/2-'ver pressoflex 6p C2 DCpowe_2'!$M$8),'ver pressoflex 6p C2 DCpowe_2'!$G$3/2-('ver pressoflex 6p C2 DCpowe_2'!$G$3-'ver pressoflex 6p C2 DCpowe_2'!$M$8))*IF(($G$3/2-$M$8)&gt;0,-1,1)</f>
        <v>-6857.405885679208</v>
      </c>
      <c r="V102" s="29">
        <f>N102*IF(($G$3/2-$M$9)&gt;0,('ver pressoflex 6p C2 DCpowe_2'!$G$3/2-'ver pressoflex 6p C2 DCpowe_2'!$M$9),'ver pressoflex 6p C2 DCpowe_2'!$G$3/2-('ver pressoflex 6p C2 DCpowe_2'!$G$3-'ver pressoflex 6p C2 DCpowe_2'!$M$9))*IF(($G$3/2-$M$9)&gt;0,-1,1)</f>
        <v>0</v>
      </c>
      <c r="W102" s="29">
        <f>O102*IF(($G$3/2-$M$10)&gt;0,('ver pressoflex 6p C2 DCpowe_2'!$G$3/2-'ver pressoflex 6p C2 DCpowe_2'!$M$10),'ver pressoflex 6p C2 DCpowe_2'!$G$3/2-('ver pressoflex 6p C2 DCpowe_2'!$G$3-'ver pressoflex 6p C2 DCpowe_2'!$M$10))*IF(($G$3/2-$M$10)&gt;0,-1,1)</f>
        <v>0</v>
      </c>
      <c r="X102" s="29">
        <f>P102*IF(($G$3/2-$M$11)&gt;0,('ver pressoflex 6p C2 DCpowe_2'!$G$3/2-'ver pressoflex 6p C2 DCpowe_2'!$M$11),'ver pressoflex 6p C2 DCpowe_2'!$G$3/2-('ver pressoflex 6p C2 DCpowe_2'!$G$3-'ver pressoflex 6p C2 DCpowe_2'!$M$11))*IF(($G$3/2-$M$11)&gt;0,-1,1)</f>
        <v>0</v>
      </c>
      <c r="Y102" s="29">
        <f>Q102*IF(($G$3/2-$M$12)&gt;0,('ver pressoflex 6p C2 DCpowe_2'!$G$3/2-'ver pressoflex 6p C2 DCpowe_2'!$M$12),'ver pressoflex 6p C2 DCpowe_2'!$G$3/2-('ver pressoflex 6p C2 DCpowe_2'!$G$3-'ver pressoflex 6p C2 DCpowe_2'!$M$12))*IF(($G$3/2-$M$12)&gt;0,-1,1)</f>
        <v>0</v>
      </c>
      <c r="Z102" s="29">
        <f>R102*IF(($G$3/2-$M$13)&gt;0,('ver pressoflex 6p C2 DCpowe_2'!$G$3/2-'ver pressoflex 6p C2 DCpowe_2'!$M$13),'ver pressoflex 6p C2 DCpowe_2'!$G$3/2-('ver pressoflex 6p C2 DCpowe_2'!$G$3-'ver pressoflex 6p C2 DCpowe_2'!$M$13))*IF(($G$3/2-$M$13)&gt;0,-1,1)</f>
        <v>18248587.500000004</v>
      </c>
      <c r="AA102" s="113">
        <f t="shared" si="14"/>
        <v>18242710.652641583</v>
      </c>
      <c r="AB102" s="193">
        <f t="shared" si="5"/>
        <v>2.2913100450906289E-5</v>
      </c>
      <c r="AC102" s="191">
        <f t="shared" si="15"/>
        <v>4.2080068409575975E-6</v>
      </c>
      <c r="AD102" s="194">
        <f t="shared" si="16"/>
        <v>6.3959966184384036E-11</v>
      </c>
      <c r="AE102" s="191">
        <f t="shared" si="17"/>
        <v>3.1560051307181981E-4</v>
      </c>
      <c r="AF102" s="191">
        <f t="shared" si="18"/>
        <v>0.33664206385393169</v>
      </c>
    </row>
    <row r="103" spans="2:32">
      <c r="B103" s="116">
        <f t="shared" si="3"/>
        <v>59809.324552654885</v>
      </c>
      <c r="C103" s="115">
        <f t="shared" si="6"/>
        <v>0.91000000000000048</v>
      </c>
      <c r="D103" s="68">
        <f>'ver pressoflex 6p C2 DCpowe_2'!$G$3/2/$C$557*C103</f>
        <v>11.147500000000006</v>
      </c>
      <c r="E103" s="114">
        <f t="shared" si="7"/>
        <v>3.9694033152538882E-4</v>
      </c>
      <c r="F103" s="114">
        <f t="shared" si="8"/>
        <v>5.6508862991715549E-4</v>
      </c>
      <c r="G103" s="114">
        <f t="shared" si="9"/>
        <v>7.3323692830892209E-4</v>
      </c>
      <c r="H103" s="114">
        <f t="shared" si="10"/>
        <v>4.3694438810308756E-3</v>
      </c>
      <c r="I103" s="114">
        <f t="shared" si="11"/>
        <v>4.5375921794226417E-3</v>
      </c>
      <c r="J103" s="114">
        <f t="shared" si="12"/>
        <v>4.7057404778144086E-3</v>
      </c>
      <c r="K103" s="114">
        <f t="shared" si="13"/>
        <v>5.1261112237938255E-3</v>
      </c>
      <c r="L103" s="113">
        <f>-'ver pressoflex 6p C2 DCpowe_2'!$G$2*'ver pressoflex 6p C2 DCpowe_2'!D103*'ver pressoflex 6p C2 DCpowe_2'!$G$17*'ver pressoflex 6p C2 DCpowe_2'!$G$13*'ver pressoflex 6p C2 DCpowe_2'!AE103</f>
        <v>-0.85761961251801677</v>
      </c>
      <c r="M103" s="572">
        <f>IF(ABS(E103)&lt;'ver pressoflex 6p C2 DCpowe_2'!$G$7,'ver pressoflex 6p C2 DCpowe_2'!$G$16*E103*'ver pressoflex 6p C2 DCpowe_2'!$O$8,SIGN(E103)*'ver pressoflex 6p C2 DCpowe_2'!$G$15*'ver pressoflex 6p C2 DCpowe_2'!$O$8)</f>
        <v>6.6821722673974815</v>
      </c>
      <c r="N103" s="572">
        <f>IF(ABS(F103)&lt;'ver pressoflex 6p C2 DCpowe_2'!$G$7,'ver pressoflex 6p C2 DCpowe_2'!$G$16*F103*'ver pressoflex 6p C2 DCpowe_2'!$O$9,SIGN(F103)*'ver pressoflex 6p C2 DCpowe_2'!$G$15*'ver pressoflex 6p C2 DCpowe_2'!$O$9)</f>
        <v>0</v>
      </c>
      <c r="O103" s="572">
        <f>IF(ABS(G103)&lt;'ver pressoflex 6p C2 DCpowe_2'!$G$7,'ver pressoflex 6p C2 DCpowe_2'!$G$16*G103*'ver pressoflex 6p C2 DCpowe_2'!$O$10,SIGN(G103)*'ver pressoflex 6p C2 DCpowe_2'!$G$15*'ver pressoflex 6p C2 DCpowe_2'!$O$10)</f>
        <v>0</v>
      </c>
      <c r="P103" s="572">
        <f>IF(ABS(H103)&lt;'ver pressoflex 6p C2 DCpowe_2'!$G$7,'ver pressoflex 6p C2 DCpowe_2'!$G$16*H103*'ver pressoflex 6p C2 DCpowe_2'!$O$11,SIGN(H103)*'ver pressoflex 6p C2 DCpowe_2'!$G$15*'ver pressoflex 6p C2 DCpowe_2'!$O$11)</f>
        <v>0</v>
      </c>
      <c r="Q103" s="572">
        <f>IF(ABS(I103)&lt;'ver pressoflex 6p C2 DCpowe_2'!$G$7,'ver pressoflex 6p C2 DCpowe_2'!$G$16*I103*'ver pressoflex 6p C2 DCpowe_2'!$O$12,SIGN(I103)*'ver pressoflex 6p C2 DCpowe_2'!$G$15*'ver pressoflex 6p C2 DCpowe_2'!$O$12)</f>
        <v>0</v>
      </c>
      <c r="R103" s="572">
        <f>IF(ABS(J103)&lt;'ver pressoflex 6p C2 DCpowe_2'!$G$7,'ver pressoflex 6p C2 DCpowe_2'!$G$16*J103*'ver pressoflex 6p C2 DCpowe_2'!$O$13,SIGN(J103)*'ver pressoflex 6p C2 DCpowe_2'!$G$15*'ver pressoflex 6p C2 DCpowe_2'!$O$13)</f>
        <v>17803.500000000004</v>
      </c>
      <c r="S103" s="113">
        <f t="shared" si="4"/>
        <v>17809.324552654882</v>
      </c>
      <c r="T103" s="575">
        <f>-L103*('ver pressoflex 6p C2 DCpowe_2'!$G$3/2-'ver pressoflex 6p C2 DCpowe_2'!AF103*'ver pressoflex 6p C2 DCpowe_2'!D103)</f>
        <v>1047.3648780900533</v>
      </c>
      <c r="U103" s="29">
        <f>M103*IF(($G$3/2-$M$8)&gt;0,('ver pressoflex 6p C2 DCpowe_2'!$G$3/2-'ver pressoflex 6p C2 DCpowe_2'!$M$8),'ver pressoflex 6p C2 DCpowe_2'!$G$3/2-('ver pressoflex 6p C2 DCpowe_2'!$G$3-'ver pressoflex 6p C2 DCpowe_2'!$M$8))*IF(($G$3/2-$M$8)&gt;0,-1,1)</f>
        <v>-6849.2265740824187</v>
      </c>
      <c r="V103" s="29">
        <f>N103*IF(($G$3/2-$M$9)&gt;0,('ver pressoflex 6p C2 DCpowe_2'!$G$3/2-'ver pressoflex 6p C2 DCpowe_2'!$M$9),'ver pressoflex 6p C2 DCpowe_2'!$G$3/2-('ver pressoflex 6p C2 DCpowe_2'!$G$3-'ver pressoflex 6p C2 DCpowe_2'!$M$9))*IF(($G$3/2-$M$9)&gt;0,-1,1)</f>
        <v>0</v>
      </c>
      <c r="W103" s="29">
        <f>O103*IF(($G$3/2-$M$10)&gt;0,('ver pressoflex 6p C2 DCpowe_2'!$G$3/2-'ver pressoflex 6p C2 DCpowe_2'!$M$10),'ver pressoflex 6p C2 DCpowe_2'!$G$3/2-('ver pressoflex 6p C2 DCpowe_2'!$G$3-'ver pressoflex 6p C2 DCpowe_2'!$M$10))*IF(($G$3/2-$M$10)&gt;0,-1,1)</f>
        <v>0</v>
      </c>
      <c r="X103" s="29">
        <f>P103*IF(($G$3/2-$M$11)&gt;0,('ver pressoflex 6p C2 DCpowe_2'!$G$3/2-'ver pressoflex 6p C2 DCpowe_2'!$M$11),'ver pressoflex 6p C2 DCpowe_2'!$G$3/2-('ver pressoflex 6p C2 DCpowe_2'!$G$3-'ver pressoflex 6p C2 DCpowe_2'!$M$11))*IF(($G$3/2-$M$11)&gt;0,-1,1)</f>
        <v>0</v>
      </c>
      <c r="Y103" s="29">
        <f>Q103*IF(($G$3/2-$M$12)&gt;0,('ver pressoflex 6p C2 DCpowe_2'!$G$3/2-'ver pressoflex 6p C2 DCpowe_2'!$M$12),'ver pressoflex 6p C2 DCpowe_2'!$G$3/2-('ver pressoflex 6p C2 DCpowe_2'!$G$3-'ver pressoflex 6p C2 DCpowe_2'!$M$12))*IF(($G$3/2-$M$12)&gt;0,-1,1)</f>
        <v>0</v>
      </c>
      <c r="Z103" s="29">
        <f>R103*IF(($G$3/2-$M$13)&gt;0,('ver pressoflex 6p C2 DCpowe_2'!$G$3/2-'ver pressoflex 6p C2 DCpowe_2'!$M$13),'ver pressoflex 6p C2 DCpowe_2'!$G$3/2-('ver pressoflex 6p C2 DCpowe_2'!$G$3-'ver pressoflex 6p C2 DCpowe_2'!$M$13))*IF(($G$3/2-$M$13)&gt;0,-1,1)</f>
        <v>18248587.500000004</v>
      </c>
      <c r="AA103" s="113">
        <f t="shared" si="14"/>
        <v>18242785.63830401</v>
      </c>
      <c r="AB103" s="193">
        <f t="shared" si="5"/>
        <v>2.3430414454027742E-5</v>
      </c>
      <c r="AC103" s="191">
        <f t="shared" si="15"/>
        <v>4.3962175376568291E-6</v>
      </c>
      <c r="AD103" s="194">
        <f t="shared" si="16"/>
        <v>6.832130879940166E-11</v>
      </c>
      <c r="AE103" s="191">
        <f t="shared" si="17"/>
        <v>3.2971631532426217E-4</v>
      </c>
      <c r="AF103" s="191">
        <f t="shared" si="18"/>
        <v>0.33671980148355096</v>
      </c>
    </row>
    <row r="104" spans="2:32">
      <c r="B104" s="116">
        <f t="shared" si="3"/>
        <v>59809.259406053214</v>
      </c>
      <c r="C104" s="115">
        <f t="shared" si="6"/>
        <v>0.93000000000000049</v>
      </c>
      <c r="D104" s="68">
        <f>'ver pressoflex 6p C2 DCpowe_2'!$G$3/2/$C$557*C104</f>
        <v>11.392500000000005</v>
      </c>
      <c r="E104" s="114">
        <f t="shared" si="7"/>
        <v>3.9646620974666898E-4</v>
      </c>
      <c r="F104" s="114">
        <f t="shared" si="8"/>
        <v>5.6463182765546652E-4</v>
      </c>
      <c r="G104" s="114">
        <f t="shared" si="9"/>
        <v>7.3279744556426396E-4</v>
      </c>
      <c r="H104" s="114">
        <f t="shared" si="10"/>
        <v>4.3693789328420095E-3</v>
      </c>
      <c r="I104" s="114">
        <f t="shared" si="11"/>
        <v>4.5375445507508071E-3</v>
      </c>
      <c r="J104" s="114">
        <f t="shared" si="12"/>
        <v>4.7057101686596046E-3</v>
      </c>
      <c r="K104" s="114">
        <f t="shared" si="13"/>
        <v>5.126124213431598E-3</v>
      </c>
      <c r="L104" s="113">
        <f>-'ver pressoflex 6p C2 DCpowe_2'!$G$2*'ver pressoflex 6p C2 DCpowe_2'!D104*'ver pressoflex 6p C2 DCpowe_2'!$G$17*'ver pressoflex 6p C2 DCpowe_2'!$G$13*'ver pressoflex 6p C2 DCpowe_2'!AE104</f>
        <v>-0.91478475412812443</v>
      </c>
      <c r="M104" s="572">
        <f>IF(ABS(E104)&lt;'ver pressoflex 6p C2 DCpowe_2'!$G$7,'ver pressoflex 6p C2 DCpowe_2'!$G$16*E104*'ver pressoflex 6p C2 DCpowe_2'!$O$8,SIGN(E104)*'ver pressoflex 6p C2 DCpowe_2'!$G$15*'ver pressoflex 6p C2 DCpowe_2'!$O$8)</f>
        <v>6.6741908073403593</v>
      </c>
      <c r="N104" s="572">
        <f>IF(ABS(F104)&lt;'ver pressoflex 6p C2 DCpowe_2'!$G$7,'ver pressoflex 6p C2 DCpowe_2'!$G$16*F104*'ver pressoflex 6p C2 DCpowe_2'!$O$9,SIGN(F104)*'ver pressoflex 6p C2 DCpowe_2'!$G$15*'ver pressoflex 6p C2 DCpowe_2'!$O$9)</f>
        <v>0</v>
      </c>
      <c r="O104" s="572">
        <f>IF(ABS(G104)&lt;'ver pressoflex 6p C2 DCpowe_2'!$G$7,'ver pressoflex 6p C2 DCpowe_2'!$G$16*G104*'ver pressoflex 6p C2 DCpowe_2'!$O$10,SIGN(G104)*'ver pressoflex 6p C2 DCpowe_2'!$G$15*'ver pressoflex 6p C2 DCpowe_2'!$O$10)</f>
        <v>0</v>
      </c>
      <c r="P104" s="572">
        <f>IF(ABS(H104)&lt;'ver pressoflex 6p C2 DCpowe_2'!$G$7,'ver pressoflex 6p C2 DCpowe_2'!$G$16*H104*'ver pressoflex 6p C2 DCpowe_2'!$O$11,SIGN(H104)*'ver pressoflex 6p C2 DCpowe_2'!$G$15*'ver pressoflex 6p C2 DCpowe_2'!$O$11)</f>
        <v>0</v>
      </c>
      <c r="Q104" s="572">
        <f>IF(ABS(I104)&lt;'ver pressoflex 6p C2 DCpowe_2'!$G$7,'ver pressoflex 6p C2 DCpowe_2'!$G$16*I104*'ver pressoflex 6p C2 DCpowe_2'!$O$12,SIGN(I104)*'ver pressoflex 6p C2 DCpowe_2'!$G$15*'ver pressoflex 6p C2 DCpowe_2'!$O$12)</f>
        <v>0</v>
      </c>
      <c r="R104" s="572">
        <f>IF(ABS(J104)&lt;'ver pressoflex 6p C2 DCpowe_2'!$G$7,'ver pressoflex 6p C2 DCpowe_2'!$G$16*J104*'ver pressoflex 6p C2 DCpowe_2'!$O$13,SIGN(J104)*'ver pressoflex 6p C2 DCpowe_2'!$G$15*'ver pressoflex 6p C2 DCpowe_2'!$O$13)</f>
        <v>17803.500000000004</v>
      </c>
      <c r="S104" s="113">
        <f t="shared" si="4"/>
        <v>17809.259406053217</v>
      </c>
      <c r="T104" s="575">
        <f>-L104*('ver pressoflex 6p C2 DCpowe_2'!$G$3/2-'ver pressoflex 6p C2 DCpowe_2'!AF104*'ver pressoflex 6p C2 DCpowe_2'!D104)</f>
        <v>1117.1013242182189</v>
      </c>
      <c r="U104" s="29">
        <f>M104*IF(($G$3/2-$M$8)&gt;0,('ver pressoflex 6p C2 DCpowe_2'!$G$3/2-'ver pressoflex 6p C2 DCpowe_2'!$M$8),'ver pressoflex 6p C2 DCpowe_2'!$G$3/2-('ver pressoflex 6p C2 DCpowe_2'!$G$3-'ver pressoflex 6p C2 DCpowe_2'!$M$8))*IF(($G$3/2-$M$8)&gt;0,-1,1)</f>
        <v>-6841.0455775238679</v>
      </c>
      <c r="V104" s="29">
        <f>N104*IF(($G$3/2-$M$9)&gt;0,('ver pressoflex 6p C2 DCpowe_2'!$G$3/2-'ver pressoflex 6p C2 DCpowe_2'!$M$9),'ver pressoflex 6p C2 DCpowe_2'!$G$3/2-('ver pressoflex 6p C2 DCpowe_2'!$G$3-'ver pressoflex 6p C2 DCpowe_2'!$M$9))*IF(($G$3/2-$M$9)&gt;0,-1,1)</f>
        <v>0</v>
      </c>
      <c r="W104" s="29">
        <f>O104*IF(($G$3/2-$M$10)&gt;0,('ver pressoflex 6p C2 DCpowe_2'!$G$3/2-'ver pressoflex 6p C2 DCpowe_2'!$M$10),'ver pressoflex 6p C2 DCpowe_2'!$G$3/2-('ver pressoflex 6p C2 DCpowe_2'!$G$3-'ver pressoflex 6p C2 DCpowe_2'!$M$10))*IF(($G$3/2-$M$10)&gt;0,-1,1)</f>
        <v>0</v>
      </c>
      <c r="X104" s="29">
        <f>P104*IF(($G$3/2-$M$11)&gt;0,('ver pressoflex 6p C2 DCpowe_2'!$G$3/2-'ver pressoflex 6p C2 DCpowe_2'!$M$11),'ver pressoflex 6p C2 DCpowe_2'!$G$3/2-('ver pressoflex 6p C2 DCpowe_2'!$G$3-'ver pressoflex 6p C2 DCpowe_2'!$M$11))*IF(($G$3/2-$M$11)&gt;0,-1,1)</f>
        <v>0</v>
      </c>
      <c r="Y104" s="29">
        <f>Q104*IF(($G$3/2-$M$12)&gt;0,('ver pressoflex 6p C2 DCpowe_2'!$G$3/2-'ver pressoflex 6p C2 DCpowe_2'!$M$12),'ver pressoflex 6p C2 DCpowe_2'!$G$3/2-('ver pressoflex 6p C2 DCpowe_2'!$G$3-'ver pressoflex 6p C2 DCpowe_2'!$M$12))*IF(($G$3/2-$M$12)&gt;0,-1,1)</f>
        <v>0</v>
      </c>
      <c r="Z104" s="29">
        <f>R104*IF(($G$3/2-$M$13)&gt;0,('ver pressoflex 6p C2 DCpowe_2'!$G$3/2-'ver pressoflex 6p C2 DCpowe_2'!$M$13),'ver pressoflex 6p C2 DCpowe_2'!$G$3/2-('ver pressoflex 6p C2 DCpowe_2'!$G$3-'ver pressoflex 6p C2 DCpowe_2'!$M$13))*IF(($G$3/2-$M$13)&gt;0,-1,1)</f>
        <v>18248587.500000004</v>
      </c>
      <c r="AA104" s="113">
        <f t="shared" si="14"/>
        <v>18242863.555746697</v>
      </c>
      <c r="AB104" s="193">
        <f t="shared" si="5"/>
        <v>2.3947835025324703E-5</v>
      </c>
      <c r="AC104" s="191">
        <f t="shared" si="15"/>
        <v>4.5884059268472317E-6</v>
      </c>
      <c r="AD104" s="194">
        <f t="shared" si="16"/>
        <v>7.2874253132977654E-11</v>
      </c>
      <c r="AE104" s="191">
        <f t="shared" si="17"/>
        <v>3.4413044451354235E-4</v>
      </c>
      <c r="AF104" s="191">
        <f t="shared" si="18"/>
        <v>0.3367976947924467</v>
      </c>
    </row>
    <row r="105" spans="2:32">
      <c r="B105" s="116">
        <f t="shared" si="3"/>
        <v>59809.191801563225</v>
      </c>
      <c r="C105" s="115">
        <f t="shared" si="6"/>
        <v>0.95000000000000051</v>
      </c>
      <c r="D105" s="68">
        <f>'ver pressoflex 6p C2 DCpowe_2'!$G$3/2/$C$557*C105</f>
        <v>11.637500000000006</v>
      </c>
      <c r="E105" s="114">
        <f t="shared" si="7"/>
        <v>3.9599199028743511E-4</v>
      </c>
      <c r="F105" s="114">
        <f t="shared" si="8"/>
        <v>5.6417493128150143E-4</v>
      </c>
      <c r="G105" s="114">
        <f t="shared" si="9"/>
        <v>7.3235787227556763E-4</v>
      </c>
      <c r="H105" s="114">
        <f t="shared" si="10"/>
        <v>4.3693139712722515E-3</v>
      </c>
      <c r="I105" s="114">
        <f t="shared" si="11"/>
        <v>4.5374969122663174E-3</v>
      </c>
      <c r="J105" s="114">
        <f t="shared" si="12"/>
        <v>4.7056798532603842E-3</v>
      </c>
      <c r="K105" s="114">
        <f t="shared" si="13"/>
        <v>5.1261372057455502E-3</v>
      </c>
      <c r="L105" s="113">
        <f>-'ver pressoflex 6p C2 DCpowe_2'!$G$2*'ver pressoflex 6p C2 DCpowe_2'!D105*'ver pressoflex 6p C2 DCpowe_2'!$G$17*'ver pressoflex 6p C2 DCpowe_2'!$G$13*'ver pressoflex 6p C2 DCpowe_2'!AE105</f>
        <v>-0.97440613968724987</v>
      </c>
      <c r="M105" s="572">
        <f>IF(ABS(E105)&lt;'ver pressoflex 6p C2 DCpowe_2'!$G$7,'ver pressoflex 6p C2 DCpowe_2'!$G$16*E105*'ver pressoflex 6p C2 DCpowe_2'!$O$8,SIGN(E105)*'ver pressoflex 6p C2 DCpowe_2'!$G$15*'ver pressoflex 6p C2 DCpowe_2'!$O$8)</f>
        <v>6.666207702910091</v>
      </c>
      <c r="N105" s="572">
        <f>IF(ABS(F105)&lt;'ver pressoflex 6p C2 DCpowe_2'!$G$7,'ver pressoflex 6p C2 DCpowe_2'!$G$16*F105*'ver pressoflex 6p C2 DCpowe_2'!$O$9,SIGN(F105)*'ver pressoflex 6p C2 DCpowe_2'!$G$15*'ver pressoflex 6p C2 DCpowe_2'!$O$9)</f>
        <v>0</v>
      </c>
      <c r="O105" s="572">
        <f>IF(ABS(G105)&lt;'ver pressoflex 6p C2 DCpowe_2'!$G$7,'ver pressoflex 6p C2 DCpowe_2'!$G$16*G105*'ver pressoflex 6p C2 DCpowe_2'!$O$10,SIGN(G105)*'ver pressoflex 6p C2 DCpowe_2'!$G$15*'ver pressoflex 6p C2 DCpowe_2'!$O$10)</f>
        <v>0</v>
      </c>
      <c r="P105" s="572">
        <f>IF(ABS(H105)&lt;'ver pressoflex 6p C2 DCpowe_2'!$G$7,'ver pressoflex 6p C2 DCpowe_2'!$G$16*H105*'ver pressoflex 6p C2 DCpowe_2'!$O$11,SIGN(H105)*'ver pressoflex 6p C2 DCpowe_2'!$G$15*'ver pressoflex 6p C2 DCpowe_2'!$O$11)</f>
        <v>0</v>
      </c>
      <c r="Q105" s="572">
        <f>IF(ABS(I105)&lt;'ver pressoflex 6p C2 DCpowe_2'!$G$7,'ver pressoflex 6p C2 DCpowe_2'!$G$16*I105*'ver pressoflex 6p C2 DCpowe_2'!$O$12,SIGN(I105)*'ver pressoflex 6p C2 DCpowe_2'!$G$15*'ver pressoflex 6p C2 DCpowe_2'!$O$12)</f>
        <v>0</v>
      </c>
      <c r="R105" s="572">
        <f>IF(ABS(J105)&lt;'ver pressoflex 6p C2 DCpowe_2'!$G$7,'ver pressoflex 6p C2 DCpowe_2'!$G$16*J105*'ver pressoflex 6p C2 DCpowe_2'!$O$13,SIGN(J105)*'ver pressoflex 6p C2 DCpowe_2'!$G$15*'ver pressoflex 6p C2 DCpowe_2'!$O$13)</f>
        <v>17803.500000000004</v>
      </c>
      <c r="S105" s="113">
        <f t="shared" si="4"/>
        <v>17809.191801563225</v>
      </c>
      <c r="T105" s="575">
        <f>-L105*('ver pressoflex 6p C2 DCpowe_2'!$G$3/2-'ver pressoflex 6p C2 DCpowe_2'!AF105*'ver pressoflex 6p C2 DCpowe_2'!D105)</f>
        <v>1189.8274675949353</v>
      </c>
      <c r="U105" s="29">
        <f>M105*IF(($G$3/2-$M$8)&gt;0,('ver pressoflex 6p C2 DCpowe_2'!$G$3/2-'ver pressoflex 6p C2 DCpowe_2'!$M$8),'ver pressoflex 6p C2 DCpowe_2'!$G$3/2-('ver pressoflex 6p C2 DCpowe_2'!$G$3-'ver pressoflex 6p C2 DCpowe_2'!$M$8))*IF(($G$3/2-$M$8)&gt;0,-1,1)</f>
        <v>-6832.8628954828437</v>
      </c>
      <c r="V105" s="29">
        <f>N105*IF(($G$3/2-$M$9)&gt;0,('ver pressoflex 6p C2 DCpowe_2'!$G$3/2-'ver pressoflex 6p C2 DCpowe_2'!$M$9),'ver pressoflex 6p C2 DCpowe_2'!$G$3/2-('ver pressoflex 6p C2 DCpowe_2'!$G$3-'ver pressoflex 6p C2 DCpowe_2'!$M$9))*IF(($G$3/2-$M$9)&gt;0,-1,1)</f>
        <v>0</v>
      </c>
      <c r="W105" s="29">
        <f>O105*IF(($G$3/2-$M$10)&gt;0,('ver pressoflex 6p C2 DCpowe_2'!$G$3/2-'ver pressoflex 6p C2 DCpowe_2'!$M$10),'ver pressoflex 6p C2 DCpowe_2'!$G$3/2-('ver pressoflex 6p C2 DCpowe_2'!$G$3-'ver pressoflex 6p C2 DCpowe_2'!$M$10))*IF(($G$3/2-$M$10)&gt;0,-1,1)</f>
        <v>0</v>
      </c>
      <c r="X105" s="29">
        <f>P105*IF(($G$3/2-$M$11)&gt;0,('ver pressoflex 6p C2 DCpowe_2'!$G$3/2-'ver pressoflex 6p C2 DCpowe_2'!$M$11),'ver pressoflex 6p C2 DCpowe_2'!$G$3/2-('ver pressoflex 6p C2 DCpowe_2'!$G$3-'ver pressoflex 6p C2 DCpowe_2'!$M$11))*IF(($G$3/2-$M$11)&gt;0,-1,1)</f>
        <v>0</v>
      </c>
      <c r="Y105" s="29">
        <f>Q105*IF(($G$3/2-$M$12)&gt;0,('ver pressoflex 6p C2 DCpowe_2'!$G$3/2-'ver pressoflex 6p C2 DCpowe_2'!$M$12),'ver pressoflex 6p C2 DCpowe_2'!$G$3/2-('ver pressoflex 6p C2 DCpowe_2'!$G$3-'ver pressoflex 6p C2 DCpowe_2'!$M$12))*IF(($G$3/2-$M$12)&gt;0,-1,1)</f>
        <v>0</v>
      </c>
      <c r="Z105" s="29">
        <f>R105*IF(($G$3/2-$M$13)&gt;0,('ver pressoflex 6p C2 DCpowe_2'!$G$3/2-'ver pressoflex 6p C2 DCpowe_2'!$M$13),'ver pressoflex 6p C2 DCpowe_2'!$G$3/2-('ver pressoflex 6p C2 DCpowe_2'!$G$3-'ver pressoflex 6p C2 DCpowe_2'!$M$13))*IF(($G$3/2-$M$13)&gt;0,-1,1)</f>
        <v>18248587.500000004</v>
      </c>
      <c r="AA105" s="113">
        <f t="shared" si="14"/>
        <v>18242944.464572117</v>
      </c>
      <c r="AB105" s="193">
        <f t="shared" si="5"/>
        <v>2.4465362197730593E-5</v>
      </c>
      <c r="AC105" s="191">
        <f t="shared" si="15"/>
        <v>4.7845629077784226E-6</v>
      </c>
      <c r="AD105" s="194">
        <f t="shared" si="16"/>
        <v>7.7622715650496962E-11</v>
      </c>
      <c r="AE105" s="191">
        <f t="shared" si="17"/>
        <v>3.5884221808338165E-4</v>
      </c>
      <c r="AF105" s="191">
        <f t="shared" si="18"/>
        <v>0.3368757442487379</v>
      </c>
    </row>
    <row r="106" spans="2:32">
      <c r="B106" s="116">
        <f t="shared" si="3"/>
        <v>59809.121690033498</v>
      </c>
      <c r="C106" s="115">
        <f t="shared" si="6"/>
        <v>0.97000000000000053</v>
      </c>
      <c r="D106" s="68">
        <f>'ver pressoflex 6p C2 DCpowe_2'!$G$3/2/$C$557*C106</f>
        <v>11.882500000000006</v>
      </c>
      <c r="E106" s="114">
        <f t="shared" si="7"/>
        <v>3.9551767311749741E-4</v>
      </c>
      <c r="F106" s="114">
        <f t="shared" si="8"/>
        <v>5.6371794076617333E-4</v>
      </c>
      <c r="G106" s="114">
        <f t="shared" si="9"/>
        <v>7.3191820841484931E-4</v>
      </c>
      <c r="H106" s="114">
        <f t="shared" si="10"/>
        <v>4.3692489963174652E-3</v>
      </c>
      <c r="I106" s="114">
        <f t="shared" si="11"/>
        <v>4.5374492639661413E-3</v>
      </c>
      <c r="J106" s="114">
        <f t="shared" si="12"/>
        <v>4.7056495316148174E-3</v>
      </c>
      <c r="K106" s="114">
        <f t="shared" si="13"/>
        <v>5.1261502007365067E-3</v>
      </c>
      <c r="L106" s="113">
        <f>-'ver pressoflex 6p C2 DCpowe_2'!$G$2*'ver pressoflex 6p C2 DCpowe_2'!D106*'ver pressoflex 6p C2 DCpowe_2'!$G$17*'ver pressoflex 6p C2 DCpowe_2'!$G$13*'ver pressoflex 6p C2 DCpowe_2'!AE106</f>
        <v>-1.0365329201076328</v>
      </c>
      <c r="M106" s="572">
        <f>IF(ABS(E106)&lt;'ver pressoflex 6p C2 DCpowe_2'!$G$7,'ver pressoflex 6p C2 DCpowe_2'!$G$16*E106*'ver pressoflex 6p C2 DCpowe_2'!$O$8,SIGN(E106)*'ver pressoflex 6p C2 DCpowe_2'!$G$15*'ver pressoflex 6p C2 DCpowe_2'!$O$8)</f>
        <v>6.6582229535984547</v>
      </c>
      <c r="N106" s="572">
        <f>IF(ABS(F106)&lt;'ver pressoflex 6p C2 DCpowe_2'!$G$7,'ver pressoflex 6p C2 DCpowe_2'!$G$16*F106*'ver pressoflex 6p C2 DCpowe_2'!$O$9,SIGN(F106)*'ver pressoflex 6p C2 DCpowe_2'!$G$15*'ver pressoflex 6p C2 DCpowe_2'!$O$9)</f>
        <v>0</v>
      </c>
      <c r="O106" s="572">
        <f>IF(ABS(G106)&lt;'ver pressoflex 6p C2 DCpowe_2'!$G$7,'ver pressoflex 6p C2 DCpowe_2'!$G$16*G106*'ver pressoflex 6p C2 DCpowe_2'!$O$10,SIGN(G106)*'ver pressoflex 6p C2 DCpowe_2'!$G$15*'ver pressoflex 6p C2 DCpowe_2'!$O$10)</f>
        <v>0</v>
      </c>
      <c r="P106" s="572">
        <f>IF(ABS(H106)&lt;'ver pressoflex 6p C2 DCpowe_2'!$G$7,'ver pressoflex 6p C2 DCpowe_2'!$G$16*H106*'ver pressoflex 6p C2 DCpowe_2'!$O$11,SIGN(H106)*'ver pressoflex 6p C2 DCpowe_2'!$G$15*'ver pressoflex 6p C2 DCpowe_2'!$O$11)</f>
        <v>0</v>
      </c>
      <c r="Q106" s="572">
        <f>IF(ABS(I106)&lt;'ver pressoflex 6p C2 DCpowe_2'!$G$7,'ver pressoflex 6p C2 DCpowe_2'!$G$16*I106*'ver pressoflex 6p C2 DCpowe_2'!$O$12,SIGN(I106)*'ver pressoflex 6p C2 DCpowe_2'!$G$15*'ver pressoflex 6p C2 DCpowe_2'!$O$12)</f>
        <v>0</v>
      </c>
      <c r="R106" s="572">
        <f>IF(ABS(J106)&lt;'ver pressoflex 6p C2 DCpowe_2'!$G$7,'ver pressoflex 6p C2 DCpowe_2'!$G$16*J106*'ver pressoflex 6p C2 DCpowe_2'!$O$13,SIGN(J106)*'ver pressoflex 6p C2 DCpowe_2'!$G$15*'ver pressoflex 6p C2 DCpowe_2'!$O$13)</f>
        <v>17803.500000000004</v>
      </c>
      <c r="S106" s="113">
        <f t="shared" si="4"/>
        <v>17809.121690033495</v>
      </c>
      <c r="T106" s="575">
        <f>-L106*('ver pressoflex 6p C2 DCpowe_2'!$G$3/2-'ver pressoflex 6p C2 DCpowe_2'!AF106*'ver pressoflex 6p C2 DCpowe_2'!D106)</f>
        <v>1265.6026992908091</v>
      </c>
      <c r="U106" s="29">
        <f>M106*IF(($G$3/2-$M$8)&gt;0,('ver pressoflex 6p C2 DCpowe_2'!$G$3/2-'ver pressoflex 6p C2 DCpowe_2'!$M$8),'ver pressoflex 6p C2 DCpowe_2'!$G$3/2-('ver pressoflex 6p C2 DCpowe_2'!$G$3-'ver pressoflex 6p C2 DCpowe_2'!$M$8))*IF(($G$3/2-$M$8)&gt;0,-1,1)</f>
        <v>-6824.6785274384165</v>
      </c>
      <c r="V106" s="29">
        <f>N106*IF(($G$3/2-$M$9)&gt;0,('ver pressoflex 6p C2 DCpowe_2'!$G$3/2-'ver pressoflex 6p C2 DCpowe_2'!$M$9),'ver pressoflex 6p C2 DCpowe_2'!$G$3/2-('ver pressoflex 6p C2 DCpowe_2'!$G$3-'ver pressoflex 6p C2 DCpowe_2'!$M$9))*IF(($G$3/2-$M$9)&gt;0,-1,1)</f>
        <v>0</v>
      </c>
      <c r="W106" s="29">
        <f>O106*IF(($G$3/2-$M$10)&gt;0,('ver pressoflex 6p C2 DCpowe_2'!$G$3/2-'ver pressoflex 6p C2 DCpowe_2'!$M$10),'ver pressoflex 6p C2 DCpowe_2'!$G$3/2-('ver pressoflex 6p C2 DCpowe_2'!$G$3-'ver pressoflex 6p C2 DCpowe_2'!$M$10))*IF(($G$3/2-$M$10)&gt;0,-1,1)</f>
        <v>0</v>
      </c>
      <c r="X106" s="29">
        <f>P106*IF(($G$3/2-$M$11)&gt;0,('ver pressoflex 6p C2 DCpowe_2'!$G$3/2-'ver pressoflex 6p C2 DCpowe_2'!$M$11),'ver pressoflex 6p C2 DCpowe_2'!$G$3/2-('ver pressoflex 6p C2 DCpowe_2'!$G$3-'ver pressoflex 6p C2 DCpowe_2'!$M$11))*IF(($G$3/2-$M$11)&gt;0,-1,1)</f>
        <v>0</v>
      </c>
      <c r="Y106" s="29">
        <f>Q106*IF(($G$3/2-$M$12)&gt;0,('ver pressoflex 6p C2 DCpowe_2'!$G$3/2-'ver pressoflex 6p C2 DCpowe_2'!$M$12),'ver pressoflex 6p C2 DCpowe_2'!$G$3/2-('ver pressoflex 6p C2 DCpowe_2'!$G$3-'ver pressoflex 6p C2 DCpowe_2'!$M$12))*IF(($G$3/2-$M$12)&gt;0,-1,1)</f>
        <v>0</v>
      </c>
      <c r="Z106" s="29">
        <f>R106*IF(($G$3/2-$M$13)&gt;0,('ver pressoflex 6p C2 DCpowe_2'!$G$3/2-'ver pressoflex 6p C2 DCpowe_2'!$M$13),'ver pressoflex 6p C2 DCpowe_2'!$G$3/2-('ver pressoflex 6p C2 DCpowe_2'!$G$3-'ver pressoflex 6p C2 DCpowe_2'!$M$13))*IF(($G$3/2-$M$13)&gt;0,-1,1)</f>
        <v>18248587.500000004</v>
      </c>
      <c r="AA106" s="113">
        <f t="shared" si="14"/>
        <v>18243028.424171858</v>
      </c>
      <c r="AB106" s="193">
        <f t="shared" si="5"/>
        <v>2.4982996004192407E-5</v>
      </c>
      <c r="AC106" s="191">
        <f t="shared" si="15"/>
        <v>4.9846793669327991E-6</v>
      </c>
      <c r="AD106" s="194">
        <f t="shared" si="16"/>
        <v>8.2570599649047677E-11</v>
      </c>
      <c r="AE106" s="191">
        <f t="shared" si="17"/>
        <v>3.7385095251995989E-4</v>
      </c>
      <c r="AF106" s="191">
        <f t="shared" si="18"/>
        <v>0.33695395032242292</v>
      </c>
    </row>
    <row r="107" spans="2:32">
      <c r="B107" s="116">
        <f t="shared" si="3"/>
        <v>59809.049022471605</v>
      </c>
      <c r="C107" s="115">
        <f t="shared" si="6"/>
        <v>0.99000000000000055</v>
      </c>
      <c r="D107" s="68">
        <f>'ver pressoflex 6p C2 DCpowe_2'!$G$3/2/$C$557*C107</f>
        <v>12.127500000000007</v>
      </c>
      <c r="E107" s="114">
        <f t="shared" si="7"/>
        <v>3.9504325820665319E-4</v>
      </c>
      <c r="F107" s="114">
        <f t="shared" si="8"/>
        <v>5.632608560803828E-4</v>
      </c>
      <c r="G107" s="114">
        <f t="shared" si="9"/>
        <v>7.314784539541124E-4</v>
      </c>
      <c r="H107" s="114">
        <f t="shared" si="10"/>
        <v>4.3691840079735141E-3</v>
      </c>
      <c r="I107" s="114">
        <f t="shared" si="11"/>
        <v>4.5374016058472438E-3</v>
      </c>
      <c r="J107" s="114">
        <f t="shared" si="12"/>
        <v>4.7056192037209735E-3</v>
      </c>
      <c r="K107" s="114">
        <f t="shared" si="13"/>
        <v>5.126163198405297E-3</v>
      </c>
      <c r="L107" s="113">
        <f>-'ver pressoflex 6p C2 DCpowe_2'!$G$2*'ver pressoflex 6p C2 DCpowe_2'!D107*'ver pressoflex 6p C2 DCpowe_2'!$G$17*'ver pressoflex 6p C2 DCpowe_2'!$G$13*'ver pressoflex 6p C2 DCpowe_2'!AE107</f>
        <v>-1.1012140872921778</v>
      </c>
      <c r="M107" s="572">
        <f>IF(ABS(E107)&lt;'ver pressoflex 6p C2 DCpowe_2'!$G$7,'ver pressoflex 6p C2 DCpowe_2'!$G$16*E107*'ver pressoflex 6p C2 DCpowe_2'!$O$8,SIGN(E107)*'ver pressoflex 6p C2 DCpowe_2'!$G$15*'ver pressoflex 6p C2 DCpowe_2'!$O$8)</f>
        <v>6.6502365588970109</v>
      </c>
      <c r="N107" s="572">
        <f>IF(ABS(F107)&lt;'ver pressoflex 6p C2 DCpowe_2'!$G$7,'ver pressoflex 6p C2 DCpowe_2'!$G$16*F107*'ver pressoflex 6p C2 DCpowe_2'!$O$9,SIGN(F107)*'ver pressoflex 6p C2 DCpowe_2'!$G$15*'ver pressoflex 6p C2 DCpowe_2'!$O$9)</f>
        <v>0</v>
      </c>
      <c r="O107" s="572">
        <f>IF(ABS(G107)&lt;'ver pressoflex 6p C2 DCpowe_2'!$G$7,'ver pressoflex 6p C2 DCpowe_2'!$G$16*G107*'ver pressoflex 6p C2 DCpowe_2'!$O$10,SIGN(G107)*'ver pressoflex 6p C2 DCpowe_2'!$G$15*'ver pressoflex 6p C2 DCpowe_2'!$O$10)</f>
        <v>0</v>
      </c>
      <c r="P107" s="572">
        <f>IF(ABS(H107)&lt;'ver pressoflex 6p C2 DCpowe_2'!$G$7,'ver pressoflex 6p C2 DCpowe_2'!$G$16*H107*'ver pressoflex 6p C2 DCpowe_2'!$O$11,SIGN(H107)*'ver pressoflex 6p C2 DCpowe_2'!$G$15*'ver pressoflex 6p C2 DCpowe_2'!$O$11)</f>
        <v>0</v>
      </c>
      <c r="Q107" s="572">
        <f>IF(ABS(I107)&lt;'ver pressoflex 6p C2 DCpowe_2'!$G$7,'ver pressoflex 6p C2 DCpowe_2'!$G$16*I107*'ver pressoflex 6p C2 DCpowe_2'!$O$12,SIGN(I107)*'ver pressoflex 6p C2 DCpowe_2'!$G$15*'ver pressoflex 6p C2 DCpowe_2'!$O$12)</f>
        <v>0</v>
      </c>
      <c r="R107" s="572">
        <f>IF(ABS(J107)&lt;'ver pressoflex 6p C2 DCpowe_2'!$G$7,'ver pressoflex 6p C2 DCpowe_2'!$G$16*J107*'ver pressoflex 6p C2 DCpowe_2'!$O$13,SIGN(J107)*'ver pressoflex 6p C2 DCpowe_2'!$G$15*'ver pressoflex 6p C2 DCpowe_2'!$O$13)</f>
        <v>17803.500000000004</v>
      </c>
      <c r="S107" s="113">
        <f t="shared" si="4"/>
        <v>17809.049022471609</v>
      </c>
      <c r="T107" s="575">
        <f>-L107*('ver pressoflex 6p C2 DCpowe_2'!$G$3/2-'ver pressoflex 6p C2 DCpowe_2'!AF107*'ver pressoflex 6p C2 DCpowe_2'!D107)</f>
        <v>1344.4861992018602</v>
      </c>
      <c r="U107" s="29">
        <f>M107*IF(($G$3/2-$M$8)&gt;0,('ver pressoflex 6p C2 DCpowe_2'!$G$3/2-'ver pressoflex 6p C2 DCpowe_2'!$M$8),'ver pressoflex 6p C2 DCpowe_2'!$G$3/2-('ver pressoflex 6p C2 DCpowe_2'!$G$3-'ver pressoflex 6p C2 DCpowe_2'!$M$8))*IF(($G$3/2-$M$8)&gt;0,-1,1)</f>
        <v>-6816.4924728694359</v>
      </c>
      <c r="V107" s="29">
        <f>N107*IF(($G$3/2-$M$9)&gt;0,('ver pressoflex 6p C2 DCpowe_2'!$G$3/2-'ver pressoflex 6p C2 DCpowe_2'!$M$9),'ver pressoflex 6p C2 DCpowe_2'!$G$3/2-('ver pressoflex 6p C2 DCpowe_2'!$G$3-'ver pressoflex 6p C2 DCpowe_2'!$M$9))*IF(($G$3/2-$M$9)&gt;0,-1,1)</f>
        <v>0</v>
      </c>
      <c r="W107" s="29">
        <f>O107*IF(($G$3/2-$M$10)&gt;0,('ver pressoflex 6p C2 DCpowe_2'!$G$3/2-'ver pressoflex 6p C2 DCpowe_2'!$M$10),'ver pressoflex 6p C2 DCpowe_2'!$G$3/2-('ver pressoflex 6p C2 DCpowe_2'!$G$3-'ver pressoflex 6p C2 DCpowe_2'!$M$10))*IF(($G$3/2-$M$10)&gt;0,-1,1)</f>
        <v>0</v>
      </c>
      <c r="X107" s="29">
        <f>P107*IF(($G$3/2-$M$11)&gt;0,('ver pressoflex 6p C2 DCpowe_2'!$G$3/2-'ver pressoflex 6p C2 DCpowe_2'!$M$11),'ver pressoflex 6p C2 DCpowe_2'!$G$3/2-('ver pressoflex 6p C2 DCpowe_2'!$G$3-'ver pressoflex 6p C2 DCpowe_2'!$M$11))*IF(($G$3/2-$M$11)&gt;0,-1,1)</f>
        <v>0</v>
      </c>
      <c r="Y107" s="29">
        <f>Q107*IF(($G$3/2-$M$12)&gt;0,('ver pressoflex 6p C2 DCpowe_2'!$G$3/2-'ver pressoflex 6p C2 DCpowe_2'!$M$12),'ver pressoflex 6p C2 DCpowe_2'!$G$3/2-('ver pressoflex 6p C2 DCpowe_2'!$G$3-'ver pressoflex 6p C2 DCpowe_2'!$M$12))*IF(($G$3/2-$M$12)&gt;0,-1,1)</f>
        <v>0</v>
      </c>
      <c r="Z107" s="29">
        <f>R107*IF(($G$3/2-$M$13)&gt;0,('ver pressoflex 6p C2 DCpowe_2'!$G$3/2-'ver pressoflex 6p C2 DCpowe_2'!$M$13),'ver pressoflex 6p C2 DCpowe_2'!$G$3/2-('ver pressoflex 6p C2 DCpowe_2'!$G$3-'ver pressoflex 6p C2 DCpowe_2'!$M$13))*IF(($G$3/2-$M$13)&gt;0,-1,1)</f>
        <v>18248587.500000004</v>
      </c>
      <c r="AA107" s="113">
        <f t="shared" si="14"/>
        <v>18243115.493726335</v>
      </c>
      <c r="AB107" s="193">
        <f t="shared" si="5"/>
        <v>2.5500736477670705E-5</v>
      </c>
      <c r="AC107" s="191">
        <f t="shared" si="15"/>
        <v>5.1887461780118496E-6</v>
      </c>
      <c r="AD107" s="194">
        <f t="shared" si="16"/>
        <v>8.7721795225341128E-11</v>
      </c>
      <c r="AE107" s="191">
        <f t="shared" si="17"/>
        <v>3.8915596335088867E-4</v>
      </c>
      <c r="AF107" s="191">
        <f t="shared" si="18"/>
        <v>0.33703231348538831</v>
      </c>
    </row>
    <row r="108" spans="2:32">
      <c r="B108" s="116">
        <f t="shared" si="3"/>
        <v>59808.973750044446</v>
      </c>
      <c r="C108" s="115">
        <f t="shared" si="6"/>
        <v>1.0100000000000005</v>
      </c>
      <c r="D108" s="68">
        <f>'ver pressoflex 6p C2 DCpowe_2'!$G$3/2/$C$557*C108</f>
        <v>12.372500000000006</v>
      </c>
      <c r="E108" s="114">
        <f t="shared" si="7"/>
        <v>3.9456874552468792E-4</v>
      </c>
      <c r="F108" s="114">
        <f t="shared" si="8"/>
        <v>5.6280367719501899E-4</v>
      </c>
      <c r="G108" s="114">
        <f t="shared" si="9"/>
        <v>7.3103860886535E-4</v>
      </c>
      <c r="H108" s="114">
        <f t="shared" si="10"/>
        <v>4.3691190062362592E-3</v>
      </c>
      <c r="I108" s="114">
        <f t="shared" si="11"/>
        <v>4.5373539379065901E-3</v>
      </c>
      <c r="J108" s="114">
        <f t="shared" si="12"/>
        <v>4.7055888695769202E-3</v>
      </c>
      <c r="K108" s="114">
        <f t="shared" si="13"/>
        <v>5.1261761987527483E-3</v>
      </c>
      <c r="L108" s="113">
        <f>-'ver pressoflex 6p C2 DCpowe_2'!$G$2*'ver pressoflex 6p C2 DCpowe_2'!D108*'ver pressoflex 6p C2 DCpowe_2'!$G$17*'ver pressoflex 6p C2 DCpowe_2'!$G$13*'ver pressoflex 6p C2 DCpowe_2'!AE108</f>
        <v>-1.1684984738575039</v>
      </c>
      <c r="M108" s="572">
        <f>IF(ABS(E108)&lt;'ver pressoflex 6p C2 DCpowe_2'!$G$7,'ver pressoflex 6p C2 DCpowe_2'!$G$16*E108*'ver pressoflex 6p C2 DCpowe_2'!$O$8,SIGN(E108)*'ver pressoflex 6p C2 DCpowe_2'!$G$15*'ver pressoflex 6p C2 DCpowe_2'!$O$8)</f>
        <v>6.6422485182971274</v>
      </c>
      <c r="N108" s="572">
        <f>IF(ABS(F108)&lt;'ver pressoflex 6p C2 DCpowe_2'!$G$7,'ver pressoflex 6p C2 DCpowe_2'!$G$16*F108*'ver pressoflex 6p C2 DCpowe_2'!$O$9,SIGN(F108)*'ver pressoflex 6p C2 DCpowe_2'!$G$15*'ver pressoflex 6p C2 DCpowe_2'!$O$9)</f>
        <v>0</v>
      </c>
      <c r="O108" s="572">
        <f>IF(ABS(G108)&lt;'ver pressoflex 6p C2 DCpowe_2'!$G$7,'ver pressoflex 6p C2 DCpowe_2'!$G$16*G108*'ver pressoflex 6p C2 DCpowe_2'!$O$10,SIGN(G108)*'ver pressoflex 6p C2 DCpowe_2'!$G$15*'ver pressoflex 6p C2 DCpowe_2'!$O$10)</f>
        <v>0</v>
      </c>
      <c r="P108" s="572">
        <f>IF(ABS(H108)&lt;'ver pressoflex 6p C2 DCpowe_2'!$G$7,'ver pressoflex 6p C2 DCpowe_2'!$G$16*H108*'ver pressoflex 6p C2 DCpowe_2'!$O$11,SIGN(H108)*'ver pressoflex 6p C2 DCpowe_2'!$G$15*'ver pressoflex 6p C2 DCpowe_2'!$O$11)</f>
        <v>0</v>
      </c>
      <c r="Q108" s="572">
        <f>IF(ABS(I108)&lt;'ver pressoflex 6p C2 DCpowe_2'!$G$7,'ver pressoflex 6p C2 DCpowe_2'!$G$16*I108*'ver pressoflex 6p C2 DCpowe_2'!$O$12,SIGN(I108)*'ver pressoflex 6p C2 DCpowe_2'!$G$15*'ver pressoflex 6p C2 DCpowe_2'!$O$12)</f>
        <v>0</v>
      </c>
      <c r="R108" s="572">
        <f>IF(ABS(J108)&lt;'ver pressoflex 6p C2 DCpowe_2'!$G$7,'ver pressoflex 6p C2 DCpowe_2'!$G$16*J108*'ver pressoflex 6p C2 DCpowe_2'!$O$13,SIGN(J108)*'ver pressoflex 6p C2 DCpowe_2'!$G$15*'ver pressoflex 6p C2 DCpowe_2'!$O$13)</f>
        <v>17803.500000000004</v>
      </c>
      <c r="S108" s="113">
        <f t="shared" si="4"/>
        <v>17808.973750044443</v>
      </c>
      <c r="T108" s="575">
        <f>-L108*('ver pressoflex 6p C2 DCpowe_2'!$G$3/2-'ver pressoflex 6p C2 DCpowe_2'!AF108*'ver pressoflex 6p C2 DCpowe_2'!D108)</f>
        <v>1426.5369357548818</v>
      </c>
      <c r="U108" s="29">
        <f>M108*IF(($G$3/2-$M$8)&gt;0,('ver pressoflex 6p C2 DCpowe_2'!$G$3/2-'ver pressoflex 6p C2 DCpowe_2'!$M$8),'ver pressoflex 6p C2 DCpowe_2'!$G$3/2-('ver pressoflex 6p C2 DCpowe_2'!$G$3-'ver pressoflex 6p C2 DCpowe_2'!$M$8))*IF(($G$3/2-$M$8)&gt;0,-1,1)</f>
        <v>-6808.3047312545559</v>
      </c>
      <c r="V108" s="29">
        <f>N108*IF(($G$3/2-$M$9)&gt;0,('ver pressoflex 6p C2 DCpowe_2'!$G$3/2-'ver pressoflex 6p C2 DCpowe_2'!$M$9),'ver pressoflex 6p C2 DCpowe_2'!$G$3/2-('ver pressoflex 6p C2 DCpowe_2'!$G$3-'ver pressoflex 6p C2 DCpowe_2'!$M$9))*IF(($G$3/2-$M$9)&gt;0,-1,1)</f>
        <v>0</v>
      </c>
      <c r="W108" s="29">
        <f>O108*IF(($G$3/2-$M$10)&gt;0,('ver pressoflex 6p C2 DCpowe_2'!$G$3/2-'ver pressoflex 6p C2 DCpowe_2'!$M$10),'ver pressoflex 6p C2 DCpowe_2'!$G$3/2-('ver pressoflex 6p C2 DCpowe_2'!$G$3-'ver pressoflex 6p C2 DCpowe_2'!$M$10))*IF(($G$3/2-$M$10)&gt;0,-1,1)</f>
        <v>0</v>
      </c>
      <c r="X108" s="29">
        <f>P108*IF(($G$3/2-$M$11)&gt;0,('ver pressoflex 6p C2 DCpowe_2'!$G$3/2-'ver pressoflex 6p C2 DCpowe_2'!$M$11),'ver pressoflex 6p C2 DCpowe_2'!$G$3/2-('ver pressoflex 6p C2 DCpowe_2'!$G$3-'ver pressoflex 6p C2 DCpowe_2'!$M$11))*IF(($G$3/2-$M$11)&gt;0,-1,1)</f>
        <v>0</v>
      </c>
      <c r="Y108" s="29">
        <f>Q108*IF(($G$3/2-$M$12)&gt;0,('ver pressoflex 6p C2 DCpowe_2'!$G$3/2-'ver pressoflex 6p C2 DCpowe_2'!$M$12),'ver pressoflex 6p C2 DCpowe_2'!$G$3/2-('ver pressoflex 6p C2 DCpowe_2'!$G$3-'ver pressoflex 6p C2 DCpowe_2'!$M$12))*IF(($G$3/2-$M$12)&gt;0,-1,1)</f>
        <v>0</v>
      </c>
      <c r="Z108" s="29">
        <f>R108*IF(($G$3/2-$M$13)&gt;0,('ver pressoflex 6p C2 DCpowe_2'!$G$3/2-'ver pressoflex 6p C2 DCpowe_2'!$M$13),'ver pressoflex 6p C2 DCpowe_2'!$G$3/2-('ver pressoflex 6p C2 DCpowe_2'!$G$3-'ver pressoflex 6p C2 DCpowe_2'!$M$13))*IF(($G$3/2-$M$13)&gt;0,-1,1)</f>
        <v>18248587.500000004</v>
      </c>
      <c r="AA108" s="113">
        <f t="shared" si="14"/>
        <v>18243205.732204504</v>
      </c>
      <c r="AB108" s="193">
        <f t="shared" si="5"/>
        <v>2.6018583651139646E-5</v>
      </c>
      <c r="AC108" s="191">
        <f t="shared" si="15"/>
        <v>5.3967542019224823E-6</v>
      </c>
      <c r="AD108" s="194">
        <f t="shared" si="16"/>
        <v>9.3080179243580647E-11</v>
      </c>
      <c r="AE108" s="191">
        <f t="shared" si="17"/>
        <v>4.0475656514418615E-4</v>
      </c>
      <c r="AF108" s="191">
        <f t="shared" si="18"/>
        <v>0.3371108342114173</v>
      </c>
    </row>
    <row r="109" spans="2:32">
      <c r="B109" s="116">
        <f t="shared" si="3"/>
        <v>59808.895824078441</v>
      </c>
      <c r="C109" s="115">
        <f t="shared" si="6"/>
        <v>1.0300000000000005</v>
      </c>
      <c r="D109" s="68">
        <f>'ver pressoflex 6p C2 DCpowe_2'!$G$3/2/$C$557*C109</f>
        <v>12.617500000000005</v>
      </c>
      <c r="E109" s="114">
        <f t="shared" si="7"/>
        <v>3.9409413504137429E-4</v>
      </c>
      <c r="F109" s="114">
        <f t="shared" si="8"/>
        <v>5.6234640408095872E-4</v>
      </c>
      <c r="G109" s="114">
        <f t="shared" si="9"/>
        <v>7.305986731205433E-4</v>
      </c>
      <c r="H109" s="114">
        <f t="shared" si="10"/>
        <v>4.3690539911015579E-3</v>
      </c>
      <c r="I109" s="114">
        <f t="shared" si="11"/>
        <v>4.5373062601411426E-3</v>
      </c>
      <c r="J109" s="114">
        <f t="shared" si="12"/>
        <v>4.7055585291807273E-3</v>
      </c>
      <c r="K109" s="114">
        <f t="shared" si="13"/>
        <v>5.1261892017796891E-3</v>
      </c>
      <c r="L109" s="113">
        <f>-'ver pressoflex 6p C2 DCpowe_2'!$G$2*'ver pressoflex 6p C2 DCpowe_2'!D109*'ver pressoflex 6p C2 DCpowe_2'!$G$17*'ver pressoflex 6p C2 DCpowe_2'!$G$13*'ver pressoflex 6p C2 DCpowe_2'!AE109</f>
        <v>-1.2384347528566315</v>
      </c>
      <c r="M109" s="572">
        <f>IF(ABS(E109)&lt;'ver pressoflex 6p C2 DCpowe_2'!$G$7,'ver pressoflex 6p C2 DCpowe_2'!$G$16*E109*'ver pressoflex 6p C2 DCpowe_2'!$O$8,SIGN(E109)*'ver pressoflex 6p C2 DCpowe_2'!$G$15*'ver pressoflex 6p C2 DCpowe_2'!$O$8)</f>
        <v>6.6342588312899453</v>
      </c>
      <c r="N109" s="572">
        <f>IF(ABS(F109)&lt;'ver pressoflex 6p C2 DCpowe_2'!$G$7,'ver pressoflex 6p C2 DCpowe_2'!$G$16*F109*'ver pressoflex 6p C2 DCpowe_2'!$O$9,SIGN(F109)*'ver pressoflex 6p C2 DCpowe_2'!$G$15*'ver pressoflex 6p C2 DCpowe_2'!$O$9)</f>
        <v>0</v>
      </c>
      <c r="O109" s="572">
        <f>IF(ABS(G109)&lt;'ver pressoflex 6p C2 DCpowe_2'!$G$7,'ver pressoflex 6p C2 DCpowe_2'!$G$16*G109*'ver pressoflex 6p C2 DCpowe_2'!$O$10,SIGN(G109)*'ver pressoflex 6p C2 DCpowe_2'!$G$15*'ver pressoflex 6p C2 DCpowe_2'!$O$10)</f>
        <v>0</v>
      </c>
      <c r="P109" s="572">
        <f>IF(ABS(H109)&lt;'ver pressoflex 6p C2 DCpowe_2'!$G$7,'ver pressoflex 6p C2 DCpowe_2'!$G$16*H109*'ver pressoflex 6p C2 DCpowe_2'!$O$11,SIGN(H109)*'ver pressoflex 6p C2 DCpowe_2'!$G$15*'ver pressoflex 6p C2 DCpowe_2'!$O$11)</f>
        <v>0</v>
      </c>
      <c r="Q109" s="572">
        <f>IF(ABS(I109)&lt;'ver pressoflex 6p C2 DCpowe_2'!$G$7,'ver pressoflex 6p C2 DCpowe_2'!$G$16*I109*'ver pressoflex 6p C2 DCpowe_2'!$O$12,SIGN(I109)*'ver pressoflex 6p C2 DCpowe_2'!$G$15*'ver pressoflex 6p C2 DCpowe_2'!$O$12)</f>
        <v>0</v>
      </c>
      <c r="R109" s="572">
        <f>IF(ABS(J109)&lt;'ver pressoflex 6p C2 DCpowe_2'!$G$7,'ver pressoflex 6p C2 DCpowe_2'!$G$16*J109*'ver pressoflex 6p C2 DCpowe_2'!$O$13,SIGN(J109)*'ver pressoflex 6p C2 DCpowe_2'!$G$15*'ver pressoflex 6p C2 DCpowe_2'!$O$13)</f>
        <v>17803.500000000004</v>
      </c>
      <c r="S109" s="113">
        <f t="shared" si="4"/>
        <v>17808.895824078438</v>
      </c>
      <c r="T109" s="575">
        <f>-L109*('ver pressoflex 6p C2 DCpowe_2'!$G$3/2-'ver pressoflex 6p C2 DCpowe_2'!AF109*'ver pressoflex 6p C2 DCpowe_2'!D109)</f>
        <v>1511.8136656124548</v>
      </c>
      <c r="U109" s="29">
        <f>M109*IF(($G$3/2-$M$8)&gt;0,('ver pressoflex 6p C2 DCpowe_2'!$G$3/2-'ver pressoflex 6p C2 DCpowe_2'!$M$8),'ver pressoflex 6p C2 DCpowe_2'!$G$3/2-('ver pressoflex 6p C2 DCpowe_2'!$G$3-'ver pressoflex 6p C2 DCpowe_2'!$M$8))*IF(($G$3/2-$M$8)&gt;0,-1,1)</f>
        <v>-6800.115302072194</v>
      </c>
      <c r="V109" s="29">
        <f>N109*IF(($G$3/2-$M$9)&gt;0,('ver pressoflex 6p C2 DCpowe_2'!$G$3/2-'ver pressoflex 6p C2 DCpowe_2'!$M$9),'ver pressoflex 6p C2 DCpowe_2'!$G$3/2-('ver pressoflex 6p C2 DCpowe_2'!$G$3-'ver pressoflex 6p C2 DCpowe_2'!$M$9))*IF(($G$3/2-$M$9)&gt;0,-1,1)</f>
        <v>0</v>
      </c>
      <c r="W109" s="29">
        <f>O109*IF(($G$3/2-$M$10)&gt;0,('ver pressoflex 6p C2 DCpowe_2'!$G$3/2-'ver pressoflex 6p C2 DCpowe_2'!$M$10),'ver pressoflex 6p C2 DCpowe_2'!$G$3/2-('ver pressoflex 6p C2 DCpowe_2'!$G$3-'ver pressoflex 6p C2 DCpowe_2'!$M$10))*IF(($G$3/2-$M$10)&gt;0,-1,1)</f>
        <v>0</v>
      </c>
      <c r="X109" s="29">
        <f>P109*IF(($G$3/2-$M$11)&gt;0,('ver pressoflex 6p C2 DCpowe_2'!$G$3/2-'ver pressoflex 6p C2 DCpowe_2'!$M$11),'ver pressoflex 6p C2 DCpowe_2'!$G$3/2-('ver pressoflex 6p C2 DCpowe_2'!$G$3-'ver pressoflex 6p C2 DCpowe_2'!$M$11))*IF(($G$3/2-$M$11)&gt;0,-1,1)</f>
        <v>0</v>
      </c>
      <c r="Y109" s="29">
        <f>Q109*IF(($G$3/2-$M$12)&gt;0,('ver pressoflex 6p C2 DCpowe_2'!$G$3/2-'ver pressoflex 6p C2 DCpowe_2'!$M$12),'ver pressoflex 6p C2 DCpowe_2'!$G$3/2-('ver pressoflex 6p C2 DCpowe_2'!$G$3-'ver pressoflex 6p C2 DCpowe_2'!$M$12))*IF(($G$3/2-$M$12)&gt;0,-1,1)</f>
        <v>0</v>
      </c>
      <c r="Z109" s="29">
        <f>R109*IF(($G$3/2-$M$13)&gt;0,('ver pressoflex 6p C2 DCpowe_2'!$G$3/2-'ver pressoflex 6p C2 DCpowe_2'!$M$13),'ver pressoflex 6p C2 DCpowe_2'!$G$3/2-('ver pressoflex 6p C2 DCpowe_2'!$G$3-'ver pressoflex 6p C2 DCpowe_2'!$M$13))*IF(($G$3/2-$M$13)&gt;0,-1,1)</f>
        <v>18248587.500000004</v>
      </c>
      <c r="AA109" s="113">
        <f t="shared" si="14"/>
        <v>18243299.198363543</v>
      </c>
      <c r="AB109" s="193">
        <f t="shared" si="5"/>
        <v>2.653653755758698E-5</v>
      </c>
      <c r="AC109" s="191">
        <f t="shared" si="15"/>
        <v>5.6086942867633097E-6</v>
      </c>
      <c r="AD109" s="194">
        <f t="shared" si="16"/>
        <v>9.864961530327721E-11</v>
      </c>
      <c r="AE109" s="191">
        <f t="shared" si="17"/>
        <v>4.2065207150724819E-4</v>
      </c>
      <c r="AF109" s="191">
        <f t="shared" si="18"/>
        <v>0.33718951297620103</v>
      </c>
    </row>
    <row r="110" spans="2:32">
      <c r="B110" s="116">
        <f t="shared" si="3"/>
        <v>59808.81519605987</v>
      </c>
      <c r="C110" s="115">
        <f t="shared" si="6"/>
        <v>1.0500000000000005</v>
      </c>
      <c r="D110" s="68">
        <f>'ver pressoflex 6p C2 DCpowe_2'!$G$3/2/$C$557*C110</f>
        <v>12.862500000000006</v>
      </c>
      <c r="E110" s="114">
        <f t="shared" si="7"/>
        <v>3.9361942672647252E-4</v>
      </c>
      <c r="F110" s="114">
        <f t="shared" si="8"/>
        <v>5.6188903670906709E-4</v>
      </c>
      <c r="G110" s="114">
        <f t="shared" si="9"/>
        <v>7.3015864669166177E-4</v>
      </c>
      <c r="H110" s="114">
        <f t="shared" si="10"/>
        <v>4.3689889625652704E-3</v>
      </c>
      <c r="I110" s="114">
        <f t="shared" si="11"/>
        <v>4.5372585725478648E-3</v>
      </c>
      <c r="J110" s="114">
        <f t="shared" si="12"/>
        <v>4.7055281825304591E-3</v>
      </c>
      <c r="K110" s="114">
        <f t="shared" si="13"/>
        <v>5.1262022074869467E-3</v>
      </c>
      <c r="L110" s="113">
        <f>-'ver pressoflex 6p C2 DCpowe_2'!$G$2*'ver pressoflex 6p C2 DCpowe_2'!D110*'ver pressoflex 6p C2 DCpowe_2'!$G$17*'ver pressoflex 6p C2 DCpowe_2'!$G$13*'ver pressoflex 6p C2 DCpowe_2'!AE110</f>
        <v>-1.3110714375013184</v>
      </c>
      <c r="M110" s="572">
        <f>IF(ABS(E110)&lt;'ver pressoflex 6p C2 DCpowe_2'!$G$7,'ver pressoflex 6p C2 DCpowe_2'!$G$16*E110*'ver pressoflex 6p C2 DCpowe_2'!$O$8,SIGN(E110)*'ver pressoflex 6p C2 DCpowe_2'!$G$15*'ver pressoflex 6p C2 DCpowe_2'!$O$8)</f>
        <v>6.6262674973664062</v>
      </c>
      <c r="N110" s="572">
        <f>IF(ABS(F110)&lt;'ver pressoflex 6p C2 DCpowe_2'!$G$7,'ver pressoflex 6p C2 DCpowe_2'!$G$16*F110*'ver pressoflex 6p C2 DCpowe_2'!$O$9,SIGN(F110)*'ver pressoflex 6p C2 DCpowe_2'!$G$15*'ver pressoflex 6p C2 DCpowe_2'!$O$9)</f>
        <v>0</v>
      </c>
      <c r="O110" s="572">
        <f>IF(ABS(G110)&lt;'ver pressoflex 6p C2 DCpowe_2'!$G$7,'ver pressoflex 6p C2 DCpowe_2'!$G$16*G110*'ver pressoflex 6p C2 DCpowe_2'!$O$10,SIGN(G110)*'ver pressoflex 6p C2 DCpowe_2'!$G$15*'ver pressoflex 6p C2 DCpowe_2'!$O$10)</f>
        <v>0</v>
      </c>
      <c r="P110" s="572">
        <f>IF(ABS(H110)&lt;'ver pressoflex 6p C2 DCpowe_2'!$G$7,'ver pressoflex 6p C2 DCpowe_2'!$G$16*H110*'ver pressoflex 6p C2 DCpowe_2'!$O$11,SIGN(H110)*'ver pressoflex 6p C2 DCpowe_2'!$G$15*'ver pressoflex 6p C2 DCpowe_2'!$O$11)</f>
        <v>0</v>
      </c>
      <c r="Q110" s="572">
        <f>IF(ABS(I110)&lt;'ver pressoflex 6p C2 DCpowe_2'!$G$7,'ver pressoflex 6p C2 DCpowe_2'!$G$16*I110*'ver pressoflex 6p C2 DCpowe_2'!$O$12,SIGN(I110)*'ver pressoflex 6p C2 DCpowe_2'!$G$15*'ver pressoflex 6p C2 DCpowe_2'!$O$12)</f>
        <v>0</v>
      </c>
      <c r="R110" s="572">
        <f>IF(ABS(J110)&lt;'ver pressoflex 6p C2 DCpowe_2'!$G$7,'ver pressoflex 6p C2 DCpowe_2'!$G$16*J110*'ver pressoflex 6p C2 DCpowe_2'!$O$13,SIGN(J110)*'ver pressoflex 6p C2 DCpowe_2'!$G$15*'ver pressoflex 6p C2 DCpowe_2'!$O$13)</f>
        <v>17803.500000000004</v>
      </c>
      <c r="S110" s="113">
        <f t="shared" si="4"/>
        <v>17808.81519605987</v>
      </c>
      <c r="T110" s="575">
        <f>-L110*('ver pressoflex 6p C2 DCpowe_2'!$G$3/2-'ver pressoflex 6p C2 DCpowe_2'!AF110*'ver pressoflex 6p C2 DCpowe_2'!D110)</f>
        <v>1600.3749333776316</v>
      </c>
      <c r="U110" s="29">
        <f>M110*IF(($G$3/2-$M$8)&gt;0,('ver pressoflex 6p C2 DCpowe_2'!$G$3/2-'ver pressoflex 6p C2 DCpowe_2'!$M$8),'ver pressoflex 6p C2 DCpowe_2'!$G$3/2-('ver pressoflex 6p C2 DCpowe_2'!$G$3-'ver pressoflex 6p C2 DCpowe_2'!$M$8))*IF(($G$3/2-$M$8)&gt;0,-1,1)</f>
        <v>-6791.9241848005668</v>
      </c>
      <c r="V110" s="29">
        <f>N110*IF(($G$3/2-$M$9)&gt;0,('ver pressoflex 6p C2 DCpowe_2'!$G$3/2-'ver pressoflex 6p C2 DCpowe_2'!$M$9),'ver pressoflex 6p C2 DCpowe_2'!$G$3/2-('ver pressoflex 6p C2 DCpowe_2'!$G$3-'ver pressoflex 6p C2 DCpowe_2'!$M$9))*IF(($G$3/2-$M$9)&gt;0,-1,1)</f>
        <v>0</v>
      </c>
      <c r="W110" s="29">
        <f>O110*IF(($G$3/2-$M$10)&gt;0,('ver pressoflex 6p C2 DCpowe_2'!$G$3/2-'ver pressoflex 6p C2 DCpowe_2'!$M$10),'ver pressoflex 6p C2 DCpowe_2'!$G$3/2-('ver pressoflex 6p C2 DCpowe_2'!$G$3-'ver pressoflex 6p C2 DCpowe_2'!$M$10))*IF(($G$3/2-$M$10)&gt;0,-1,1)</f>
        <v>0</v>
      </c>
      <c r="X110" s="29">
        <f>P110*IF(($G$3/2-$M$11)&gt;0,('ver pressoflex 6p C2 DCpowe_2'!$G$3/2-'ver pressoflex 6p C2 DCpowe_2'!$M$11),'ver pressoflex 6p C2 DCpowe_2'!$G$3/2-('ver pressoflex 6p C2 DCpowe_2'!$G$3-'ver pressoflex 6p C2 DCpowe_2'!$M$11))*IF(($G$3/2-$M$11)&gt;0,-1,1)</f>
        <v>0</v>
      </c>
      <c r="Y110" s="29">
        <f>Q110*IF(($G$3/2-$M$12)&gt;0,('ver pressoflex 6p C2 DCpowe_2'!$G$3/2-'ver pressoflex 6p C2 DCpowe_2'!$M$12),'ver pressoflex 6p C2 DCpowe_2'!$G$3/2-('ver pressoflex 6p C2 DCpowe_2'!$G$3-'ver pressoflex 6p C2 DCpowe_2'!$M$12))*IF(($G$3/2-$M$12)&gt;0,-1,1)</f>
        <v>0</v>
      </c>
      <c r="Z110" s="29">
        <f>R110*IF(($G$3/2-$M$13)&gt;0,('ver pressoflex 6p C2 DCpowe_2'!$G$3/2-'ver pressoflex 6p C2 DCpowe_2'!$M$13),'ver pressoflex 6p C2 DCpowe_2'!$G$3/2-('ver pressoflex 6p C2 DCpowe_2'!$G$3-'ver pressoflex 6p C2 DCpowe_2'!$M$13))*IF(($G$3/2-$M$13)&gt;0,-1,1)</f>
        <v>18248587.500000004</v>
      </c>
      <c r="AA110" s="113">
        <f t="shared" si="14"/>
        <v>18243395.950748581</v>
      </c>
      <c r="AB110" s="193">
        <f t="shared" si="5"/>
        <v>2.7054598230014058E-5</v>
      </c>
      <c r="AC110" s="191">
        <f t="shared" si="15"/>
        <v>5.8245572678109351E-6</v>
      </c>
      <c r="AD110" s="194">
        <f t="shared" si="16"/>
        <v>1.0443395370701338E-10</v>
      </c>
      <c r="AE110" s="191">
        <f t="shared" si="17"/>
        <v>4.3684179508582009E-4</v>
      </c>
      <c r="AF110" s="191">
        <f t="shared" si="18"/>
        <v>0.3372683502573478</v>
      </c>
    </row>
    <row r="111" spans="2:32">
      <c r="B111" s="116">
        <f t="shared" si="3"/>
        <v>59808.73181763514</v>
      </c>
      <c r="C111" s="115">
        <f t="shared" si="6"/>
        <v>1.0700000000000005</v>
      </c>
      <c r="D111" s="68">
        <f>'ver pressoflex 6p C2 DCpowe_2'!$G$3/2/$C$557*C111</f>
        <v>13.107500000000007</v>
      </c>
      <c r="E111" s="114">
        <f t="shared" si="7"/>
        <v>3.9314462054973036E-4</v>
      </c>
      <c r="F111" s="114">
        <f t="shared" si="8"/>
        <v>5.6143157505019684E-4</v>
      </c>
      <c r="G111" s="114">
        <f t="shared" si="9"/>
        <v>7.2971852955066338E-4</v>
      </c>
      <c r="H111" s="114">
        <f t="shared" si="10"/>
        <v>4.3689239206232506E-3</v>
      </c>
      <c r="I111" s="114">
        <f t="shared" si="11"/>
        <v>4.5372108751237173E-3</v>
      </c>
      <c r="J111" s="114">
        <f t="shared" si="12"/>
        <v>4.7054978296241839E-3</v>
      </c>
      <c r="K111" s="114">
        <f t="shared" si="13"/>
        <v>5.1262152158753505E-3</v>
      </c>
      <c r="L111" s="113">
        <f>-'ver pressoflex 6p C2 DCpowe_2'!$G$2*'ver pressoflex 6p C2 DCpowe_2'!D111*'ver pressoflex 6p C2 DCpowe_2'!$G$17*'ver pressoflex 6p C2 DCpowe_2'!$G$13*'ver pressoflex 6p C2 DCpowe_2'!AE111</f>
        <v>-1.3864568808840343</v>
      </c>
      <c r="M111" s="572">
        <f>IF(ABS(E111)&lt;'ver pressoflex 6p C2 DCpowe_2'!$G$7,'ver pressoflex 6p C2 DCpowe_2'!$G$16*E111*'ver pressoflex 6p C2 DCpowe_2'!$O$8,SIGN(E111)*'ver pressoflex 6p C2 DCpowe_2'!$G$15*'ver pressoflex 6p C2 DCpowe_2'!$O$8)</f>
        <v>6.6182745160172374</v>
      </c>
      <c r="N111" s="572">
        <f>IF(ABS(F111)&lt;'ver pressoflex 6p C2 DCpowe_2'!$G$7,'ver pressoflex 6p C2 DCpowe_2'!$G$16*F111*'ver pressoflex 6p C2 DCpowe_2'!$O$9,SIGN(F111)*'ver pressoflex 6p C2 DCpowe_2'!$G$15*'ver pressoflex 6p C2 DCpowe_2'!$O$9)</f>
        <v>0</v>
      </c>
      <c r="O111" s="572">
        <f>IF(ABS(G111)&lt;'ver pressoflex 6p C2 DCpowe_2'!$G$7,'ver pressoflex 6p C2 DCpowe_2'!$G$16*G111*'ver pressoflex 6p C2 DCpowe_2'!$O$10,SIGN(G111)*'ver pressoflex 6p C2 DCpowe_2'!$G$15*'ver pressoflex 6p C2 DCpowe_2'!$O$10)</f>
        <v>0</v>
      </c>
      <c r="P111" s="572">
        <f>IF(ABS(H111)&lt;'ver pressoflex 6p C2 DCpowe_2'!$G$7,'ver pressoflex 6p C2 DCpowe_2'!$G$16*H111*'ver pressoflex 6p C2 DCpowe_2'!$O$11,SIGN(H111)*'ver pressoflex 6p C2 DCpowe_2'!$G$15*'ver pressoflex 6p C2 DCpowe_2'!$O$11)</f>
        <v>0</v>
      </c>
      <c r="Q111" s="572">
        <f>IF(ABS(I111)&lt;'ver pressoflex 6p C2 DCpowe_2'!$G$7,'ver pressoflex 6p C2 DCpowe_2'!$G$16*I111*'ver pressoflex 6p C2 DCpowe_2'!$O$12,SIGN(I111)*'ver pressoflex 6p C2 DCpowe_2'!$G$15*'ver pressoflex 6p C2 DCpowe_2'!$O$12)</f>
        <v>0</v>
      </c>
      <c r="R111" s="572">
        <f>IF(ABS(J111)&lt;'ver pressoflex 6p C2 DCpowe_2'!$G$7,'ver pressoflex 6p C2 DCpowe_2'!$G$16*J111*'ver pressoflex 6p C2 DCpowe_2'!$O$13,SIGN(J111)*'ver pressoflex 6p C2 DCpowe_2'!$G$15*'ver pressoflex 6p C2 DCpowe_2'!$O$13)</f>
        <v>17803.500000000004</v>
      </c>
      <c r="S111" s="113">
        <f t="shared" si="4"/>
        <v>17808.731817635136</v>
      </c>
      <c r="T111" s="575">
        <f>-L111*('ver pressoflex 6p C2 DCpowe_2'!$G$3/2-'ver pressoflex 6p C2 DCpowe_2'!AF111*'ver pressoflex 6p C2 DCpowe_2'!D111)</f>
        <v>1692.2790712982755</v>
      </c>
      <c r="U111" s="29">
        <f>M111*IF(($G$3/2-$M$8)&gt;0,('ver pressoflex 6p C2 DCpowe_2'!$G$3/2-'ver pressoflex 6p C2 DCpowe_2'!$M$8),'ver pressoflex 6p C2 DCpowe_2'!$G$3/2-('ver pressoflex 6p C2 DCpowe_2'!$G$3-'ver pressoflex 6p C2 DCpowe_2'!$M$8))*IF(($G$3/2-$M$8)&gt;0,-1,1)</f>
        <v>-6783.7313789176687</v>
      </c>
      <c r="V111" s="29">
        <f>N111*IF(($G$3/2-$M$9)&gt;0,('ver pressoflex 6p C2 DCpowe_2'!$G$3/2-'ver pressoflex 6p C2 DCpowe_2'!$M$9),'ver pressoflex 6p C2 DCpowe_2'!$G$3/2-('ver pressoflex 6p C2 DCpowe_2'!$G$3-'ver pressoflex 6p C2 DCpowe_2'!$M$9))*IF(($G$3/2-$M$9)&gt;0,-1,1)</f>
        <v>0</v>
      </c>
      <c r="W111" s="29">
        <f>O111*IF(($G$3/2-$M$10)&gt;0,('ver pressoflex 6p C2 DCpowe_2'!$G$3/2-'ver pressoflex 6p C2 DCpowe_2'!$M$10),'ver pressoflex 6p C2 DCpowe_2'!$G$3/2-('ver pressoflex 6p C2 DCpowe_2'!$G$3-'ver pressoflex 6p C2 DCpowe_2'!$M$10))*IF(($G$3/2-$M$10)&gt;0,-1,1)</f>
        <v>0</v>
      </c>
      <c r="X111" s="29">
        <f>P111*IF(($G$3/2-$M$11)&gt;0,('ver pressoflex 6p C2 DCpowe_2'!$G$3/2-'ver pressoflex 6p C2 DCpowe_2'!$M$11),'ver pressoflex 6p C2 DCpowe_2'!$G$3/2-('ver pressoflex 6p C2 DCpowe_2'!$G$3-'ver pressoflex 6p C2 DCpowe_2'!$M$11))*IF(($G$3/2-$M$11)&gt;0,-1,1)</f>
        <v>0</v>
      </c>
      <c r="Y111" s="29">
        <f>Q111*IF(($G$3/2-$M$12)&gt;0,('ver pressoflex 6p C2 DCpowe_2'!$G$3/2-'ver pressoflex 6p C2 DCpowe_2'!$M$12),'ver pressoflex 6p C2 DCpowe_2'!$G$3/2-('ver pressoflex 6p C2 DCpowe_2'!$G$3-'ver pressoflex 6p C2 DCpowe_2'!$M$12))*IF(($G$3/2-$M$12)&gt;0,-1,1)</f>
        <v>0</v>
      </c>
      <c r="Z111" s="29">
        <f>R111*IF(($G$3/2-$M$13)&gt;0,('ver pressoflex 6p C2 DCpowe_2'!$G$3/2-'ver pressoflex 6p C2 DCpowe_2'!$M$13),'ver pressoflex 6p C2 DCpowe_2'!$G$3/2-('ver pressoflex 6p C2 DCpowe_2'!$G$3-'ver pressoflex 6p C2 DCpowe_2'!$M$13))*IF(($G$3/2-$M$13)&gt;0,-1,1)</f>
        <v>18248587.500000004</v>
      </c>
      <c r="AA111" s="113">
        <f t="shared" si="14"/>
        <v>18243496.047692385</v>
      </c>
      <c r="AB111" s="193">
        <f t="shared" si="5"/>
        <v>2.7572765701435823E-5</v>
      </c>
      <c r="AC111" s="191">
        <f t="shared" si="15"/>
        <v>6.044333967506208E-6</v>
      </c>
      <c r="AD111" s="194">
        <f t="shared" si="16"/>
        <v>1.104370314281545E-10</v>
      </c>
      <c r="AE111" s="191">
        <f t="shared" si="17"/>
        <v>4.5332504756296558E-4</v>
      </c>
      <c r="AF111" s="191">
        <f t="shared" si="18"/>
        <v>0.33734734653439158</v>
      </c>
    </row>
    <row r="112" spans="2:32">
      <c r="B112" s="116">
        <f t="shared" si="3"/>
        <v>59808.645640611037</v>
      </c>
      <c r="C112" s="115">
        <f t="shared" si="6"/>
        <v>1.0900000000000005</v>
      </c>
      <c r="D112" s="68">
        <f>'ver pressoflex 6p C2 DCpowe_2'!$G$3/2/$C$557*C112</f>
        <v>13.352500000000006</v>
      </c>
      <c r="E112" s="114">
        <f t="shared" si="7"/>
        <v>3.9266971648088325E-4</v>
      </c>
      <c r="F112" s="114">
        <f t="shared" si="8"/>
        <v>5.609740190751888E-4</v>
      </c>
      <c r="G112" s="114">
        <f t="shared" si="9"/>
        <v>7.2927832166949451E-4</v>
      </c>
      <c r="H112" s="114">
        <f t="shared" si="10"/>
        <v>4.3688588652713535E-3</v>
      </c>
      <c r="I112" s="114">
        <f t="shared" si="11"/>
        <v>4.5371631678656592E-3</v>
      </c>
      <c r="J112" s="114">
        <f t="shared" si="12"/>
        <v>4.7054674704599649E-3</v>
      </c>
      <c r="K112" s="114">
        <f t="shared" si="13"/>
        <v>5.1262282269457296E-3</v>
      </c>
      <c r="L112" s="113">
        <f>-'ver pressoflex 6p C2 DCpowe_2'!$G$2*'ver pressoflex 6p C2 DCpowe_2'!D112*'ver pressoflex 6p C2 DCpowe_2'!$G$17*'ver pressoflex 6p C2 DCpowe_2'!$G$13*'ver pressoflex 6p C2 DCpowe_2'!AE112</f>
        <v>-1.4646392756995859</v>
      </c>
      <c r="M112" s="572">
        <f>IF(ABS(E112)&lt;'ver pressoflex 6p C2 DCpowe_2'!$G$7,'ver pressoflex 6p C2 DCpowe_2'!$G$16*E112*'ver pressoflex 6p C2 DCpowe_2'!$O$8,SIGN(E112)*'ver pressoflex 6p C2 DCpowe_2'!$G$15*'ver pressoflex 6p C2 DCpowe_2'!$O$8)</f>
        <v>6.6102798867329584</v>
      </c>
      <c r="N112" s="572">
        <f>IF(ABS(F112)&lt;'ver pressoflex 6p C2 DCpowe_2'!$G$7,'ver pressoflex 6p C2 DCpowe_2'!$G$16*F112*'ver pressoflex 6p C2 DCpowe_2'!$O$9,SIGN(F112)*'ver pressoflex 6p C2 DCpowe_2'!$G$15*'ver pressoflex 6p C2 DCpowe_2'!$O$9)</f>
        <v>0</v>
      </c>
      <c r="O112" s="572">
        <f>IF(ABS(G112)&lt;'ver pressoflex 6p C2 DCpowe_2'!$G$7,'ver pressoflex 6p C2 DCpowe_2'!$G$16*G112*'ver pressoflex 6p C2 DCpowe_2'!$O$10,SIGN(G112)*'ver pressoflex 6p C2 DCpowe_2'!$G$15*'ver pressoflex 6p C2 DCpowe_2'!$O$10)</f>
        <v>0</v>
      </c>
      <c r="P112" s="572">
        <f>IF(ABS(H112)&lt;'ver pressoflex 6p C2 DCpowe_2'!$G$7,'ver pressoflex 6p C2 DCpowe_2'!$G$16*H112*'ver pressoflex 6p C2 DCpowe_2'!$O$11,SIGN(H112)*'ver pressoflex 6p C2 DCpowe_2'!$G$15*'ver pressoflex 6p C2 DCpowe_2'!$O$11)</f>
        <v>0</v>
      </c>
      <c r="Q112" s="572">
        <f>IF(ABS(I112)&lt;'ver pressoflex 6p C2 DCpowe_2'!$G$7,'ver pressoflex 6p C2 DCpowe_2'!$G$16*I112*'ver pressoflex 6p C2 DCpowe_2'!$O$12,SIGN(I112)*'ver pressoflex 6p C2 DCpowe_2'!$G$15*'ver pressoflex 6p C2 DCpowe_2'!$O$12)</f>
        <v>0</v>
      </c>
      <c r="R112" s="572">
        <f>IF(ABS(J112)&lt;'ver pressoflex 6p C2 DCpowe_2'!$G$7,'ver pressoflex 6p C2 DCpowe_2'!$G$16*J112*'ver pressoflex 6p C2 DCpowe_2'!$O$13,SIGN(J112)*'ver pressoflex 6p C2 DCpowe_2'!$G$15*'ver pressoflex 6p C2 DCpowe_2'!$O$13)</f>
        <v>17803.500000000004</v>
      </c>
      <c r="S112" s="113">
        <f t="shared" si="4"/>
        <v>17808.645640611037</v>
      </c>
      <c r="T112" s="575">
        <f>-L112*('ver pressoflex 6p C2 DCpowe_2'!$G$3/2-'ver pressoflex 6p C2 DCpowe_2'!AF112*'ver pressoflex 6p C2 DCpowe_2'!D112)</f>
        <v>1787.5841989710693</v>
      </c>
      <c r="U112" s="29">
        <f>M112*IF(($G$3/2-$M$8)&gt;0,('ver pressoflex 6p C2 DCpowe_2'!$G$3/2-'ver pressoflex 6p C2 DCpowe_2'!$M$8),'ver pressoflex 6p C2 DCpowe_2'!$G$3/2-('ver pressoflex 6p C2 DCpowe_2'!$G$3-'ver pressoflex 6p C2 DCpowe_2'!$M$8))*IF(($G$3/2-$M$8)&gt;0,-1,1)</f>
        <v>-6775.5368839012826</v>
      </c>
      <c r="V112" s="29">
        <f>N112*IF(($G$3/2-$M$9)&gt;0,('ver pressoflex 6p C2 DCpowe_2'!$G$3/2-'ver pressoflex 6p C2 DCpowe_2'!$M$9),'ver pressoflex 6p C2 DCpowe_2'!$G$3/2-('ver pressoflex 6p C2 DCpowe_2'!$G$3-'ver pressoflex 6p C2 DCpowe_2'!$M$9))*IF(($G$3/2-$M$9)&gt;0,-1,1)</f>
        <v>0</v>
      </c>
      <c r="W112" s="29">
        <f>O112*IF(($G$3/2-$M$10)&gt;0,('ver pressoflex 6p C2 DCpowe_2'!$G$3/2-'ver pressoflex 6p C2 DCpowe_2'!$M$10),'ver pressoflex 6p C2 DCpowe_2'!$G$3/2-('ver pressoflex 6p C2 DCpowe_2'!$G$3-'ver pressoflex 6p C2 DCpowe_2'!$M$10))*IF(($G$3/2-$M$10)&gt;0,-1,1)</f>
        <v>0</v>
      </c>
      <c r="X112" s="29">
        <f>P112*IF(($G$3/2-$M$11)&gt;0,('ver pressoflex 6p C2 DCpowe_2'!$G$3/2-'ver pressoflex 6p C2 DCpowe_2'!$M$11),'ver pressoflex 6p C2 DCpowe_2'!$G$3/2-('ver pressoflex 6p C2 DCpowe_2'!$G$3-'ver pressoflex 6p C2 DCpowe_2'!$M$11))*IF(($G$3/2-$M$11)&gt;0,-1,1)</f>
        <v>0</v>
      </c>
      <c r="Y112" s="29">
        <f>Q112*IF(($G$3/2-$M$12)&gt;0,('ver pressoflex 6p C2 DCpowe_2'!$G$3/2-'ver pressoflex 6p C2 DCpowe_2'!$M$12),'ver pressoflex 6p C2 DCpowe_2'!$G$3/2-('ver pressoflex 6p C2 DCpowe_2'!$G$3-'ver pressoflex 6p C2 DCpowe_2'!$M$12))*IF(($G$3/2-$M$12)&gt;0,-1,1)</f>
        <v>0</v>
      </c>
      <c r="Z112" s="29">
        <f>R112*IF(($G$3/2-$M$13)&gt;0,('ver pressoflex 6p C2 DCpowe_2'!$G$3/2-'ver pressoflex 6p C2 DCpowe_2'!$M$13),'ver pressoflex 6p C2 DCpowe_2'!$G$3/2-('ver pressoflex 6p C2 DCpowe_2'!$G$3-'ver pressoflex 6p C2 DCpowe_2'!$M$13))*IF(($G$3/2-$M$13)&gt;0,-1,1)</f>
        <v>18248587.500000004</v>
      </c>
      <c r="AA112" s="113">
        <f t="shared" si="14"/>
        <v>18243599.547315072</v>
      </c>
      <c r="AB112" s="193">
        <f t="shared" si="5"/>
        <v>2.8091040004880836E-5</v>
      </c>
      <c r="AC112" s="191">
        <f t="shared" si="15"/>
        <v>6.2680151954404911E-6</v>
      </c>
      <c r="AD112" s="194">
        <f t="shared" si="16"/>
        <v>1.1666267207850787E-10</v>
      </c>
      <c r="AE112" s="191">
        <f t="shared" si="17"/>
        <v>4.7010113965803682E-4</v>
      </c>
      <c r="AF112" s="191">
        <f t="shared" si="18"/>
        <v>0.33742650228880255</v>
      </c>
    </row>
    <row r="113" spans="2:32">
      <c r="B113" s="116">
        <f t="shared" si="3"/>
        <v>59808.556616955044</v>
      </c>
      <c r="C113" s="115">
        <f t="shared" si="6"/>
        <v>1.1100000000000005</v>
      </c>
      <c r="D113" s="68">
        <f>'ver pressoflex 6p C2 DCpowe_2'!$G$3/2/$C$557*C113</f>
        <v>13.597500000000007</v>
      </c>
      <c r="E113" s="114">
        <f t="shared" si="7"/>
        <v>3.9219471448965397E-4</v>
      </c>
      <c r="F113" s="114">
        <f t="shared" si="8"/>
        <v>5.6051636875487196E-4</v>
      </c>
      <c r="G113" s="114">
        <f t="shared" si="9"/>
        <v>7.2883802302009016E-4</v>
      </c>
      <c r="H113" s="114">
        <f t="shared" si="10"/>
        <v>4.3687937965054321E-3</v>
      </c>
      <c r="I113" s="114">
        <f t="shared" si="11"/>
        <v>4.5371154507706504E-3</v>
      </c>
      <c r="J113" s="114">
        <f t="shared" si="12"/>
        <v>4.7054371050358687E-3</v>
      </c>
      <c r="K113" s="114">
        <f t="shared" si="13"/>
        <v>5.1262412406989132E-3</v>
      </c>
      <c r="L113" s="113">
        <f>-'ver pressoflex 6p C2 DCpowe_2'!$G$2*'ver pressoflex 6p C2 DCpowe_2'!D113*'ver pressoflex 6p C2 DCpowe_2'!$G$17*'ver pressoflex 6p C2 DCpowe_2'!$G$13*'ver pressoflex 6p C2 DCpowe_2'!AE113</f>
        <v>-1.545666653966383</v>
      </c>
      <c r="M113" s="572">
        <f>IF(ABS(E113)&lt;'ver pressoflex 6p C2 DCpowe_2'!$G$7,'ver pressoflex 6p C2 DCpowe_2'!$G$16*E113*'ver pressoflex 6p C2 DCpowe_2'!$O$8,SIGN(E113)*'ver pressoflex 6p C2 DCpowe_2'!$G$15*'ver pressoflex 6p C2 DCpowe_2'!$O$8)</f>
        <v>6.6022836090038766</v>
      </c>
      <c r="N113" s="572">
        <f>IF(ABS(F113)&lt;'ver pressoflex 6p C2 DCpowe_2'!$G$7,'ver pressoflex 6p C2 DCpowe_2'!$G$16*F113*'ver pressoflex 6p C2 DCpowe_2'!$O$9,SIGN(F113)*'ver pressoflex 6p C2 DCpowe_2'!$G$15*'ver pressoflex 6p C2 DCpowe_2'!$O$9)</f>
        <v>0</v>
      </c>
      <c r="O113" s="572">
        <f>IF(ABS(G113)&lt;'ver pressoflex 6p C2 DCpowe_2'!$G$7,'ver pressoflex 6p C2 DCpowe_2'!$G$16*G113*'ver pressoflex 6p C2 DCpowe_2'!$O$10,SIGN(G113)*'ver pressoflex 6p C2 DCpowe_2'!$G$15*'ver pressoflex 6p C2 DCpowe_2'!$O$10)</f>
        <v>0</v>
      </c>
      <c r="P113" s="572">
        <f>IF(ABS(H113)&lt;'ver pressoflex 6p C2 DCpowe_2'!$G$7,'ver pressoflex 6p C2 DCpowe_2'!$G$16*H113*'ver pressoflex 6p C2 DCpowe_2'!$O$11,SIGN(H113)*'ver pressoflex 6p C2 DCpowe_2'!$G$15*'ver pressoflex 6p C2 DCpowe_2'!$O$11)</f>
        <v>0</v>
      </c>
      <c r="Q113" s="572">
        <f>IF(ABS(I113)&lt;'ver pressoflex 6p C2 DCpowe_2'!$G$7,'ver pressoflex 6p C2 DCpowe_2'!$G$16*I113*'ver pressoflex 6p C2 DCpowe_2'!$O$12,SIGN(I113)*'ver pressoflex 6p C2 DCpowe_2'!$G$15*'ver pressoflex 6p C2 DCpowe_2'!$O$12)</f>
        <v>0</v>
      </c>
      <c r="R113" s="572">
        <f>IF(ABS(J113)&lt;'ver pressoflex 6p C2 DCpowe_2'!$G$7,'ver pressoflex 6p C2 DCpowe_2'!$G$16*J113*'ver pressoflex 6p C2 DCpowe_2'!$O$13,SIGN(J113)*'ver pressoflex 6p C2 DCpowe_2'!$G$15*'ver pressoflex 6p C2 DCpowe_2'!$O$13)</f>
        <v>17803.500000000004</v>
      </c>
      <c r="S113" s="113">
        <f t="shared" si="4"/>
        <v>17808.55661695504</v>
      </c>
      <c r="T113" s="575">
        <f>-L113*('ver pressoflex 6p C2 DCpowe_2'!$G$3/2-'ver pressoflex 6p C2 DCpowe_2'!AF113*'ver pressoflex 6p C2 DCpowe_2'!D113)</f>
        <v>1886.3482230451855</v>
      </c>
      <c r="U113" s="29">
        <f>M113*IF(($G$3/2-$M$8)&gt;0,('ver pressoflex 6p C2 DCpowe_2'!$G$3/2-'ver pressoflex 6p C2 DCpowe_2'!$M$8),'ver pressoflex 6p C2 DCpowe_2'!$G$3/2-('ver pressoflex 6p C2 DCpowe_2'!$G$3-'ver pressoflex 6p C2 DCpowe_2'!$M$8))*IF(($G$3/2-$M$8)&gt;0,-1,1)</f>
        <v>-6767.3406992289738</v>
      </c>
      <c r="V113" s="29">
        <f>N113*IF(($G$3/2-$M$9)&gt;0,('ver pressoflex 6p C2 DCpowe_2'!$G$3/2-'ver pressoflex 6p C2 DCpowe_2'!$M$9),'ver pressoflex 6p C2 DCpowe_2'!$G$3/2-('ver pressoflex 6p C2 DCpowe_2'!$G$3-'ver pressoflex 6p C2 DCpowe_2'!$M$9))*IF(($G$3/2-$M$9)&gt;0,-1,1)</f>
        <v>0</v>
      </c>
      <c r="W113" s="29">
        <f>O113*IF(($G$3/2-$M$10)&gt;0,('ver pressoflex 6p C2 DCpowe_2'!$G$3/2-'ver pressoflex 6p C2 DCpowe_2'!$M$10),'ver pressoflex 6p C2 DCpowe_2'!$G$3/2-('ver pressoflex 6p C2 DCpowe_2'!$G$3-'ver pressoflex 6p C2 DCpowe_2'!$M$10))*IF(($G$3/2-$M$10)&gt;0,-1,1)</f>
        <v>0</v>
      </c>
      <c r="X113" s="29">
        <f>P113*IF(($G$3/2-$M$11)&gt;0,('ver pressoflex 6p C2 DCpowe_2'!$G$3/2-'ver pressoflex 6p C2 DCpowe_2'!$M$11),'ver pressoflex 6p C2 DCpowe_2'!$G$3/2-('ver pressoflex 6p C2 DCpowe_2'!$G$3-'ver pressoflex 6p C2 DCpowe_2'!$M$11))*IF(($G$3/2-$M$11)&gt;0,-1,1)</f>
        <v>0</v>
      </c>
      <c r="Y113" s="29">
        <f>Q113*IF(($G$3/2-$M$12)&gt;0,('ver pressoflex 6p C2 DCpowe_2'!$G$3/2-'ver pressoflex 6p C2 DCpowe_2'!$M$12),'ver pressoflex 6p C2 DCpowe_2'!$G$3/2-('ver pressoflex 6p C2 DCpowe_2'!$G$3-'ver pressoflex 6p C2 DCpowe_2'!$M$12))*IF(($G$3/2-$M$12)&gt;0,-1,1)</f>
        <v>0</v>
      </c>
      <c r="Z113" s="29">
        <f>R113*IF(($G$3/2-$M$13)&gt;0,('ver pressoflex 6p C2 DCpowe_2'!$G$3/2-'ver pressoflex 6p C2 DCpowe_2'!$M$13),'ver pressoflex 6p C2 DCpowe_2'!$G$3/2-('ver pressoflex 6p C2 DCpowe_2'!$G$3-'ver pressoflex 6p C2 DCpowe_2'!$M$13))*IF(($G$3/2-$M$13)&gt;0,-1,1)</f>
        <v>18248587.500000004</v>
      </c>
      <c r="AA113" s="113">
        <f t="shared" si="14"/>
        <v>18243706.50752382</v>
      </c>
      <c r="AB113" s="193">
        <f t="shared" si="5"/>
        <v>2.8609421173391305E-5</v>
      </c>
      <c r="AC113" s="191">
        <f t="shared" si="15"/>
        <v>6.4955917483419E-6</v>
      </c>
      <c r="AD113" s="194">
        <f t="shared" si="16"/>
        <v>1.2311468587592948E-10</v>
      </c>
      <c r="AE113" s="191">
        <f t="shared" si="17"/>
        <v>4.8716938112564246E-4</v>
      </c>
      <c r="AF113" s="191">
        <f t="shared" si="18"/>
        <v>0.33750581800399737</v>
      </c>
    </row>
    <row r="114" spans="2:32">
      <c r="B114" s="116">
        <f t="shared" si="3"/>
        <v>59808.464698795578</v>
      </c>
      <c r="C114" s="115">
        <f t="shared" si="6"/>
        <v>1.1300000000000006</v>
      </c>
      <c r="D114" s="68">
        <f>'ver pressoflex 6p C2 DCpowe_2'!$G$3/2/$C$557*C114</f>
        <v>13.842500000000006</v>
      </c>
      <c r="E114" s="114">
        <f t="shared" si="7"/>
        <v>3.91719614545753E-4</v>
      </c>
      <c r="F114" s="114">
        <f t="shared" si="8"/>
        <v>5.6005862406006328E-4</v>
      </c>
      <c r="G114" s="114">
        <f t="shared" si="9"/>
        <v>7.2839763357437383E-4</v>
      </c>
      <c r="H114" s="114">
        <f t="shared" si="10"/>
        <v>4.3687287143213361E-3</v>
      </c>
      <c r="I114" s="114">
        <f t="shared" si="11"/>
        <v>4.5370677238356465E-3</v>
      </c>
      <c r="J114" s="114">
        <f t="shared" si="12"/>
        <v>4.7054067333499568E-3</v>
      </c>
      <c r="K114" s="114">
        <f t="shared" si="13"/>
        <v>5.1262542571357331E-3</v>
      </c>
      <c r="L114" s="113">
        <f>-'ver pressoflex 6p C2 DCpowe_2'!$G$2*'ver pressoflex 6p C2 DCpowe_2'!D114*'ver pressoflex 6p C2 DCpowe_2'!$G$17*'ver pressoflex 6p C2 DCpowe_2'!$G$13*'ver pressoflex 6p C2 DCpowe_2'!AE114</f>
        <v>-1.6295868867473398</v>
      </c>
      <c r="M114" s="572">
        <f>IF(ABS(E114)&lt;'ver pressoflex 6p C2 DCpowe_2'!$G$7,'ver pressoflex 6p C2 DCpowe_2'!$G$16*E114*'ver pressoflex 6p C2 DCpowe_2'!$O$8,SIGN(E114)*'ver pressoflex 6p C2 DCpowe_2'!$G$15*'ver pressoflex 6p C2 DCpowe_2'!$O$8)</f>
        <v>6.5942856823200922</v>
      </c>
      <c r="N114" s="572">
        <f>IF(ABS(F114)&lt;'ver pressoflex 6p C2 DCpowe_2'!$G$7,'ver pressoflex 6p C2 DCpowe_2'!$G$16*F114*'ver pressoflex 6p C2 DCpowe_2'!$O$9,SIGN(F114)*'ver pressoflex 6p C2 DCpowe_2'!$G$15*'ver pressoflex 6p C2 DCpowe_2'!$O$9)</f>
        <v>0</v>
      </c>
      <c r="O114" s="572">
        <f>IF(ABS(G114)&lt;'ver pressoflex 6p C2 DCpowe_2'!$G$7,'ver pressoflex 6p C2 DCpowe_2'!$G$16*G114*'ver pressoflex 6p C2 DCpowe_2'!$O$10,SIGN(G114)*'ver pressoflex 6p C2 DCpowe_2'!$G$15*'ver pressoflex 6p C2 DCpowe_2'!$O$10)</f>
        <v>0</v>
      </c>
      <c r="P114" s="572">
        <f>IF(ABS(H114)&lt;'ver pressoflex 6p C2 DCpowe_2'!$G$7,'ver pressoflex 6p C2 DCpowe_2'!$G$16*H114*'ver pressoflex 6p C2 DCpowe_2'!$O$11,SIGN(H114)*'ver pressoflex 6p C2 DCpowe_2'!$G$15*'ver pressoflex 6p C2 DCpowe_2'!$O$11)</f>
        <v>0</v>
      </c>
      <c r="Q114" s="572">
        <f>IF(ABS(I114)&lt;'ver pressoflex 6p C2 DCpowe_2'!$G$7,'ver pressoflex 6p C2 DCpowe_2'!$G$16*I114*'ver pressoflex 6p C2 DCpowe_2'!$O$12,SIGN(I114)*'ver pressoflex 6p C2 DCpowe_2'!$G$15*'ver pressoflex 6p C2 DCpowe_2'!$O$12)</f>
        <v>0</v>
      </c>
      <c r="R114" s="572">
        <f>IF(ABS(J114)&lt;'ver pressoflex 6p C2 DCpowe_2'!$G$7,'ver pressoflex 6p C2 DCpowe_2'!$G$16*J114*'ver pressoflex 6p C2 DCpowe_2'!$O$13,SIGN(J114)*'ver pressoflex 6p C2 DCpowe_2'!$G$15*'ver pressoflex 6p C2 DCpowe_2'!$O$13)</f>
        <v>17803.500000000004</v>
      </c>
      <c r="S114" s="113">
        <f t="shared" si="4"/>
        <v>17808.464698795575</v>
      </c>
      <c r="T114" s="575">
        <f>-L114*('ver pressoflex 6p C2 DCpowe_2'!$G$3/2-'ver pressoflex 6p C2 DCpowe_2'!AF114*'ver pressoflex 6p C2 DCpowe_2'!D114)</f>
        <v>1988.6288369256065</v>
      </c>
      <c r="U114" s="29">
        <f>M114*IF(($G$3/2-$M$8)&gt;0,('ver pressoflex 6p C2 DCpowe_2'!$G$3/2-'ver pressoflex 6p C2 DCpowe_2'!$M$8),'ver pressoflex 6p C2 DCpowe_2'!$G$3/2-('ver pressoflex 6p C2 DCpowe_2'!$G$3-'ver pressoflex 6p C2 DCpowe_2'!$M$8))*IF(($G$3/2-$M$8)&gt;0,-1,1)</f>
        <v>-6759.1428243780947</v>
      </c>
      <c r="V114" s="29">
        <f>N114*IF(($G$3/2-$M$9)&gt;0,('ver pressoflex 6p C2 DCpowe_2'!$G$3/2-'ver pressoflex 6p C2 DCpowe_2'!$M$9),'ver pressoflex 6p C2 DCpowe_2'!$G$3/2-('ver pressoflex 6p C2 DCpowe_2'!$G$3-'ver pressoflex 6p C2 DCpowe_2'!$M$9))*IF(($G$3/2-$M$9)&gt;0,-1,1)</f>
        <v>0</v>
      </c>
      <c r="W114" s="29">
        <f>O114*IF(($G$3/2-$M$10)&gt;0,('ver pressoflex 6p C2 DCpowe_2'!$G$3/2-'ver pressoflex 6p C2 DCpowe_2'!$M$10),'ver pressoflex 6p C2 DCpowe_2'!$G$3/2-('ver pressoflex 6p C2 DCpowe_2'!$G$3-'ver pressoflex 6p C2 DCpowe_2'!$M$10))*IF(($G$3/2-$M$10)&gt;0,-1,1)</f>
        <v>0</v>
      </c>
      <c r="X114" s="29">
        <f>P114*IF(($G$3/2-$M$11)&gt;0,('ver pressoflex 6p C2 DCpowe_2'!$G$3/2-'ver pressoflex 6p C2 DCpowe_2'!$M$11),'ver pressoflex 6p C2 DCpowe_2'!$G$3/2-('ver pressoflex 6p C2 DCpowe_2'!$G$3-'ver pressoflex 6p C2 DCpowe_2'!$M$11))*IF(($G$3/2-$M$11)&gt;0,-1,1)</f>
        <v>0</v>
      </c>
      <c r="Y114" s="29">
        <f>Q114*IF(($G$3/2-$M$12)&gt;0,('ver pressoflex 6p C2 DCpowe_2'!$G$3/2-'ver pressoflex 6p C2 DCpowe_2'!$M$12),'ver pressoflex 6p C2 DCpowe_2'!$G$3/2-('ver pressoflex 6p C2 DCpowe_2'!$G$3-'ver pressoflex 6p C2 DCpowe_2'!$M$12))*IF(($G$3/2-$M$12)&gt;0,-1,1)</f>
        <v>0</v>
      </c>
      <c r="Z114" s="29">
        <f>R114*IF(($G$3/2-$M$13)&gt;0,('ver pressoflex 6p C2 DCpowe_2'!$G$3/2-'ver pressoflex 6p C2 DCpowe_2'!$M$13),'ver pressoflex 6p C2 DCpowe_2'!$G$3/2-('ver pressoflex 6p C2 DCpowe_2'!$G$3-'ver pressoflex 6p C2 DCpowe_2'!$M$13))*IF(($G$3/2-$M$13)&gt;0,-1,1)</f>
        <v>18248587.500000004</v>
      </c>
      <c r="AA114" s="113">
        <f t="shared" si="14"/>
        <v>18243816.986012552</v>
      </c>
      <c r="AB114" s="193">
        <f t="shared" si="5"/>
        <v>2.9127909240023039E-5</v>
      </c>
      <c r="AC114" s="191">
        <f t="shared" si="15"/>
        <v>6.7270544100615149E-6</v>
      </c>
      <c r="AD114" s="194">
        <f t="shared" si="16"/>
        <v>1.2979686961187729E-10</v>
      </c>
      <c r="AE114" s="191">
        <f t="shared" si="17"/>
        <v>5.0452908075461359E-4</v>
      </c>
      <c r="AF114" s="191">
        <f t="shared" si="18"/>
        <v>0.33758529416534833</v>
      </c>
    </row>
    <row r="115" spans="2:32">
      <c r="B115" s="116">
        <f t="shared" si="3"/>
        <v>59808.36983842231</v>
      </c>
      <c r="C115" s="115">
        <f t="shared" si="6"/>
        <v>1.1500000000000006</v>
      </c>
      <c r="D115" s="68">
        <f>'ver pressoflex 6p C2 DCpowe_2'!$G$3/2/$C$557*C115</f>
        <v>14.087500000000007</v>
      </c>
      <c r="E115" s="114">
        <f t="shared" si="7"/>
        <v>3.9124441661887802E-4</v>
      </c>
      <c r="F115" s="114">
        <f t="shared" si="8"/>
        <v>5.5960078496156737E-4</v>
      </c>
      <c r="G115" s="114">
        <f t="shared" si="9"/>
        <v>7.2795715330425676E-4</v>
      </c>
      <c r="H115" s="114">
        <f t="shared" si="10"/>
        <v>4.3686636187149153E-3</v>
      </c>
      <c r="I115" s="114">
        <f t="shared" si="11"/>
        <v>4.5370199870576038E-3</v>
      </c>
      <c r="J115" s="114">
        <f t="shared" si="12"/>
        <v>4.7053763554002932E-3</v>
      </c>
      <c r="K115" s="114">
        <f t="shared" si="13"/>
        <v>5.1262672762570167E-3</v>
      </c>
      <c r="L115" s="113">
        <f>-'ver pressoflex 6p C2 DCpowe_2'!$G$2*'ver pressoflex 6p C2 DCpowe_2'!D115*'ver pressoflex 6p C2 DCpowe_2'!$G$17*'ver pressoflex 6p C2 DCpowe_2'!$G$13*'ver pressoflex 6p C2 DCpowe_2'!AE115</f>
        <v>-1.7164476838704259</v>
      </c>
      <c r="M115" s="572">
        <f>IF(ABS(E115)&lt;'ver pressoflex 6p C2 DCpowe_2'!$G$7,'ver pressoflex 6p C2 DCpowe_2'!$G$16*E115*'ver pressoflex 6p C2 DCpowe_2'!$O$8,SIGN(E115)*'ver pressoflex 6p C2 DCpowe_2'!$G$15*'ver pressoflex 6p C2 DCpowe_2'!$O$8)</f>
        <v>6.5862861061714897</v>
      </c>
      <c r="N115" s="572">
        <f>IF(ABS(F115)&lt;'ver pressoflex 6p C2 DCpowe_2'!$G$7,'ver pressoflex 6p C2 DCpowe_2'!$G$16*F115*'ver pressoflex 6p C2 DCpowe_2'!$O$9,SIGN(F115)*'ver pressoflex 6p C2 DCpowe_2'!$G$15*'ver pressoflex 6p C2 DCpowe_2'!$O$9)</f>
        <v>0</v>
      </c>
      <c r="O115" s="572">
        <f>IF(ABS(G115)&lt;'ver pressoflex 6p C2 DCpowe_2'!$G$7,'ver pressoflex 6p C2 DCpowe_2'!$G$16*G115*'ver pressoflex 6p C2 DCpowe_2'!$O$10,SIGN(G115)*'ver pressoflex 6p C2 DCpowe_2'!$G$15*'ver pressoflex 6p C2 DCpowe_2'!$O$10)</f>
        <v>0</v>
      </c>
      <c r="P115" s="572">
        <f>IF(ABS(H115)&lt;'ver pressoflex 6p C2 DCpowe_2'!$G$7,'ver pressoflex 6p C2 DCpowe_2'!$G$16*H115*'ver pressoflex 6p C2 DCpowe_2'!$O$11,SIGN(H115)*'ver pressoflex 6p C2 DCpowe_2'!$G$15*'ver pressoflex 6p C2 DCpowe_2'!$O$11)</f>
        <v>0</v>
      </c>
      <c r="Q115" s="572">
        <f>IF(ABS(I115)&lt;'ver pressoflex 6p C2 DCpowe_2'!$G$7,'ver pressoflex 6p C2 DCpowe_2'!$G$16*I115*'ver pressoflex 6p C2 DCpowe_2'!$O$12,SIGN(I115)*'ver pressoflex 6p C2 DCpowe_2'!$G$15*'ver pressoflex 6p C2 DCpowe_2'!$O$12)</f>
        <v>0</v>
      </c>
      <c r="R115" s="572">
        <f>IF(ABS(J115)&lt;'ver pressoflex 6p C2 DCpowe_2'!$G$7,'ver pressoflex 6p C2 DCpowe_2'!$G$16*J115*'ver pressoflex 6p C2 DCpowe_2'!$O$13,SIGN(J115)*'ver pressoflex 6p C2 DCpowe_2'!$G$15*'ver pressoflex 6p C2 DCpowe_2'!$O$13)</f>
        <v>17803.500000000004</v>
      </c>
      <c r="S115" s="113">
        <f t="shared" si="4"/>
        <v>17808.369838422306</v>
      </c>
      <c r="T115" s="575">
        <f>-L115*('ver pressoflex 6p C2 DCpowe_2'!$G$3/2-'ver pressoflex 6p C2 DCpowe_2'!AF115*'ver pressoflex 6p C2 DCpowe_2'!D115)</f>
        <v>2094.4835204761166</v>
      </c>
      <c r="U115" s="29">
        <f>M115*IF(($G$3/2-$M$8)&gt;0,('ver pressoflex 6p C2 DCpowe_2'!$G$3/2-'ver pressoflex 6p C2 DCpowe_2'!$M$8),'ver pressoflex 6p C2 DCpowe_2'!$G$3/2-('ver pressoflex 6p C2 DCpowe_2'!$G$3-'ver pressoflex 6p C2 DCpowe_2'!$M$8))*IF(($G$3/2-$M$8)&gt;0,-1,1)</f>
        <v>-6750.9432588257769</v>
      </c>
      <c r="V115" s="29">
        <f>N115*IF(($G$3/2-$M$9)&gt;0,('ver pressoflex 6p C2 DCpowe_2'!$G$3/2-'ver pressoflex 6p C2 DCpowe_2'!$M$9),'ver pressoflex 6p C2 DCpowe_2'!$G$3/2-('ver pressoflex 6p C2 DCpowe_2'!$G$3-'ver pressoflex 6p C2 DCpowe_2'!$M$9))*IF(($G$3/2-$M$9)&gt;0,-1,1)</f>
        <v>0</v>
      </c>
      <c r="W115" s="29">
        <f>O115*IF(($G$3/2-$M$10)&gt;0,('ver pressoflex 6p C2 DCpowe_2'!$G$3/2-'ver pressoflex 6p C2 DCpowe_2'!$M$10),'ver pressoflex 6p C2 DCpowe_2'!$G$3/2-('ver pressoflex 6p C2 DCpowe_2'!$G$3-'ver pressoflex 6p C2 DCpowe_2'!$M$10))*IF(($G$3/2-$M$10)&gt;0,-1,1)</f>
        <v>0</v>
      </c>
      <c r="X115" s="29">
        <f>P115*IF(($G$3/2-$M$11)&gt;0,('ver pressoflex 6p C2 DCpowe_2'!$G$3/2-'ver pressoflex 6p C2 DCpowe_2'!$M$11),'ver pressoflex 6p C2 DCpowe_2'!$G$3/2-('ver pressoflex 6p C2 DCpowe_2'!$G$3-'ver pressoflex 6p C2 DCpowe_2'!$M$11))*IF(($G$3/2-$M$11)&gt;0,-1,1)</f>
        <v>0</v>
      </c>
      <c r="Y115" s="29">
        <f>Q115*IF(($G$3/2-$M$12)&gt;0,('ver pressoflex 6p C2 DCpowe_2'!$G$3/2-'ver pressoflex 6p C2 DCpowe_2'!$M$12),'ver pressoflex 6p C2 DCpowe_2'!$G$3/2-('ver pressoflex 6p C2 DCpowe_2'!$G$3-'ver pressoflex 6p C2 DCpowe_2'!$M$12))*IF(($G$3/2-$M$12)&gt;0,-1,1)</f>
        <v>0</v>
      </c>
      <c r="Z115" s="29">
        <f>R115*IF(($G$3/2-$M$13)&gt;0,('ver pressoflex 6p C2 DCpowe_2'!$G$3/2-'ver pressoflex 6p C2 DCpowe_2'!$M$13),'ver pressoflex 6p C2 DCpowe_2'!$G$3/2-('ver pressoflex 6p C2 DCpowe_2'!$G$3-'ver pressoflex 6p C2 DCpowe_2'!$M$13))*IF(($G$3/2-$M$13)&gt;0,-1,1)</f>
        <v>18248587.500000004</v>
      </c>
      <c r="AA115" s="113">
        <f t="shared" si="14"/>
        <v>18243931.040261652</v>
      </c>
      <c r="AB115" s="193">
        <f t="shared" si="5"/>
        <v>2.9646504237845478E-5</v>
      </c>
      <c r="AC115" s="191">
        <f t="shared" si="15"/>
        <v>6.9623939515595883E-6</v>
      </c>
      <c r="AD115" s="194">
        <f t="shared" si="16"/>
        <v>1.3671300661891272E-10</v>
      </c>
      <c r="AE115" s="191">
        <f t="shared" si="17"/>
        <v>5.2217954636696914E-4</v>
      </c>
      <c r="AF115" s="191">
        <f t="shared" si="18"/>
        <v>0.33766493126019292</v>
      </c>
    </row>
    <row r="116" spans="2:32">
      <c r="B116" s="116">
        <f t="shared" si="3"/>
        <v>59808.271988286404</v>
      </c>
      <c r="C116" s="115">
        <f t="shared" si="6"/>
        <v>1.1700000000000006</v>
      </c>
      <c r="D116" s="68">
        <f>'ver pressoflex 6p C2 DCpowe_2'!$G$3/2/$C$557*C116</f>
        <v>14.332500000000007</v>
      </c>
      <c r="E116" s="114">
        <f t="shared" si="7"/>
        <v>3.9076912067871448E-4</v>
      </c>
      <c r="F116" s="114">
        <f t="shared" si="8"/>
        <v>5.5914285143017701E-4</v>
      </c>
      <c r="G116" s="114">
        <f t="shared" si="9"/>
        <v>7.2751658218163948E-4</v>
      </c>
      <c r="H116" s="114">
        <f t="shared" si="10"/>
        <v>4.3685985096820158E-3</v>
      </c>
      <c r="I116" s="114">
        <f t="shared" si="11"/>
        <v>4.5369722404334789E-3</v>
      </c>
      <c r="J116" s="114">
        <f t="shared" si="12"/>
        <v>4.7053459711849403E-3</v>
      </c>
      <c r="K116" s="114">
        <f t="shared" si="13"/>
        <v>5.1262802980635968E-3</v>
      </c>
      <c r="L116" s="113">
        <f>-'ver pressoflex 6p C2 DCpowe_2'!$G$2*'ver pressoflex 6p C2 DCpowe_2'!D116*'ver pressoflex 6p C2 DCpowe_2'!$G$17*'ver pressoflex 6p C2 DCpowe_2'!$G$13*'ver pressoflex 6p C2 DCpowe_2'!AE116</f>
        <v>-1.8062965936488569</v>
      </c>
      <c r="M116" s="572">
        <f>IF(ABS(E116)&lt;'ver pressoflex 6p C2 DCpowe_2'!$G$7,'ver pressoflex 6p C2 DCpowe_2'!$G$16*E116*'ver pressoflex 6p C2 DCpowe_2'!$O$8,SIGN(E116)*'ver pressoflex 6p C2 DCpowe_2'!$G$15*'ver pressoflex 6p C2 DCpowe_2'!$O$8)</f>
        <v>6.5782848800477494</v>
      </c>
      <c r="N116" s="572">
        <f>IF(ABS(F116)&lt;'ver pressoflex 6p C2 DCpowe_2'!$G$7,'ver pressoflex 6p C2 DCpowe_2'!$G$16*F116*'ver pressoflex 6p C2 DCpowe_2'!$O$9,SIGN(F116)*'ver pressoflex 6p C2 DCpowe_2'!$G$15*'ver pressoflex 6p C2 DCpowe_2'!$O$9)</f>
        <v>0</v>
      </c>
      <c r="O116" s="572">
        <f>IF(ABS(G116)&lt;'ver pressoflex 6p C2 DCpowe_2'!$G$7,'ver pressoflex 6p C2 DCpowe_2'!$G$16*G116*'ver pressoflex 6p C2 DCpowe_2'!$O$10,SIGN(G116)*'ver pressoflex 6p C2 DCpowe_2'!$G$15*'ver pressoflex 6p C2 DCpowe_2'!$O$10)</f>
        <v>0</v>
      </c>
      <c r="P116" s="572">
        <f>IF(ABS(H116)&lt;'ver pressoflex 6p C2 DCpowe_2'!$G$7,'ver pressoflex 6p C2 DCpowe_2'!$G$16*H116*'ver pressoflex 6p C2 DCpowe_2'!$O$11,SIGN(H116)*'ver pressoflex 6p C2 DCpowe_2'!$G$15*'ver pressoflex 6p C2 DCpowe_2'!$O$11)</f>
        <v>0</v>
      </c>
      <c r="Q116" s="572">
        <f>IF(ABS(I116)&lt;'ver pressoflex 6p C2 DCpowe_2'!$G$7,'ver pressoflex 6p C2 DCpowe_2'!$G$16*I116*'ver pressoflex 6p C2 DCpowe_2'!$O$12,SIGN(I116)*'ver pressoflex 6p C2 DCpowe_2'!$G$15*'ver pressoflex 6p C2 DCpowe_2'!$O$12)</f>
        <v>0</v>
      </c>
      <c r="R116" s="572">
        <f>IF(ABS(J116)&lt;'ver pressoflex 6p C2 DCpowe_2'!$G$7,'ver pressoflex 6p C2 DCpowe_2'!$G$16*J116*'ver pressoflex 6p C2 DCpowe_2'!$O$13,SIGN(J116)*'ver pressoflex 6p C2 DCpowe_2'!$G$15*'ver pressoflex 6p C2 DCpowe_2'!$O$13)</f>
        <v>17803.500000000004</v>
      </c>
      <c r="S116" s="113">
        <f t="shared" si="4"/>
        <v>17808.271988286404</v>
      </c>
      <c r="T116" s="575">
        <f>-L116*('ver pressoflex 6p C2 DCpowe_2'!$G$3/2-'ver pressoflex 6p C2 DCpowe_2'!AF116*'ver pressoflex 6p C2 DCpowe_2'!D116)</f>
        <v>2203.9695397219507</v>
      </c>
      <c r="U116" s="29">
        <f>M116*IF(($G$3/2-$M$8)&gt;0,('ver pressoflex 6p C2 DCpowe_2'!$G$3/2-'ver pressoflex 6p C2 DCpowe_2'!$M$8),'ver pressoflex 6p C2 DCpowe_2'!$G$3/2-('ver pressoflex 6p C2 DCpowe_2'!$G$3-'ver pressoflex 6p C2 DCpowe_2'!$M$8))*IF(($G$3/2-$M$8)&gt;0,-1,1)</f>
        <v>-6742.7420020489435</v>
      </c>
      <c r="V116" s="29">
        <f>N116*IF(($G$3/2-$M$9)&gt;0,('ver pressoflex 6p C2 DCpowe_2'!$G$3/2-'ver pressoflex 6p C2 DCpowe_2'!$M$9),'ver pressoflex 6p C2 DCpowe_2'!$G$3/2-('ver pressoflex 6p C2 DCpowe_2'!$G$3-'ver pressoflex 6p C2 DCpowe_2'!$M$9))*IF(($G$3/2-$M$9)&gt;0,-1,1)</f>
        <v>0</v>
      </c>
      <c r="W116" s="29">
        <f>O116*IF(($G$3/2-$M$10)&gt;0,('ver pressoflex 6p C2 DCpowe_2'!$G$3/2-'ver pressoflex 6p C2 DCpowe_2'!$M$10),'ver pressoflex 6p C2 DCpowe_2'!$G$3/2-('ver pressoflex 6p C2 DCpowe_2'!$G$3-'ver pressoflex 6p C2 DCpowe_2'!$M$10))*IF(($G$3/2-$M$10)&gt;0,-1,1)</f>
        <v>0</v>
      </c>
      <c r="X116" s="29">
        <f>P116*IF(($G$3/2-$M$11)&gt;0,('ver pressoflex 6p C2 DCpowe_2'!$G$3/2-'ver pressoflex 6p C2 DCpowe_2'!$M$11),'ver pressoflex 6p C2 DCpowe_2'!$G$3/2-('ver pressoflex 6p C2 DCpowe_2'!$G$3-'ver pressoflex 6p C2 DCpowe_2'!$M$11))*IF(($G$3/2-$M$11)&gt;0,-1,1)</f>
        <v>0</v>
      </c>
      <c r="Y116" s="29">
        <f>Q116*IF(($G$3/2-$M$12)&gt;0,('ver pressoflex 6p C2 DCpowe_2'!$G$3/2-'ver pressoflex 6p C2 DCpowe_2'!$M$12),'ver pressoflex 6p C2 DCpowe_2'!$G$3/2-('ver pressoflex 6p C2 DCpowe_2'!$G$3-'ver pressoflex 6p C2 DCpowe_2'!$M$12))*IF(($G$3/2-$M$12)&gt;0,-1,1)</f>
        <v>0</v>
      </c>
      <c r="Z116" s="29">
        <f>R116*IF(($G$3/2-$M$13)&gt;0,('ver pressoflex 6p C2 DCpowe_2'!$G$3/2-'ver pressoflex 6p C2 DCpowe_2'!$M$13),'ver pressoflex 6p C2 DCpowe_2'!$G$3/2-('ver pressoflex 6p C2 DCpowe_2'!$G$3-'ver pressoflex 6p C2 DCpowe_2'!$M$13))*IF(($G$3/2-$M$13)&gt;0,-1,1)</f>
        <v>18248587.500000004</v>
      </c>
      <c r="AA116" s="113">
        <f t="shared" si="14"/>
        <v>18244048.727537677</v>
      </c>
      <c r="AB116" s="193">
        <f t="shared" si="5"/>
        <v>3.0165206199941714E-5</v>
      </c>
      <c r="AC116" s="191">
        <f t="shared" si="15"/>
        <v>7.201601130891754E-6</v>
      </c>
      <c r="AD116" s="194">
        <f t="shared" si="16"/>
        <v>1.438668667381492E-10</v>
      </c>
      <c r="AE116" s="191">
        <f t="shared" si="17"/>
        <v>5.4012008481688154E-4</v>
      </c>
      <c r="AF116" s="191">
        <f t="shared" si="18"/>
        <v>0.33774472977784475</v>
      </c>
    </row>
    <row r="117" spans="2:32">
      <c r="B117" s="116">
        <f t="shared" si="3"/>
        <v>59808.171101000844</v>
      </c>
      <c r="C117" s="115">
        <f t="shared" si="6"/>
        <v>1.1900000000000006</v>
      </c>
      <c r="D117" s="68">
        <f>'ver pressoflex 6p C2 DCpowe_2'!$G$3/2/$C$557*C117</f>
        <v>14.577500000000008</v>
      </c>
      <c r="E117" s="114">
        <f t="shared" si="7"/>
        <v>3.9029372669493524E-4</v>
      </c>
      <c r="F117" s="114">
        <f t="shared" si="8"/>
        <v>5.5868482343667284E-4</v>
      </c>
      <c r="G117" s="114">
        <f t="shared" si="9"/>
        <v>7.2707592017841034E-4</v>
      </c>
      <c r="H117" s="114">
        <f t="shared" si="10"/>
        <v>4.3685333872184847E-3</v>
      </c>
      <c r="I117" s="114">
        <f t="shared" si="11"/>
        <v>4.5369244839602221E-3</v>
      </c>
      <c r="J117" s="114">
        <f t="shared" si="12"/>
        <v>4.7053155807019595E-3</v>
      </c>
      <c r="K117" s="114">
        <f t="shared" si="13"/>
        <v>5.1262933225563034E-3</v>
      </c>
      <c r="L117" s="113">
        <f>-'ver pressoflex 6p C2 DCpowe_2'!$G$2*'ver pressoflex 6p C2 DCpowe_2'!D117*'ver pressoflex 6p C2 DCpowe_2'!$G$17*'ver pressoflex 6p C2 DCpowe_2'!$G$13*'ver pressoflex 6p C2 DCpowe_2'!AE117</f>
        <v>-1.8991810026009297</v>
      </c>
      <c r="M117" s="572">
        <f>IF(ABS(E117)&lt;'ver pressoflex 6p C2 DCpowe_2'!$G$7,'ver pressoflex 6p C2 DCpowe_2'!$G$16*E117*'ver pressoflex 6p C2 DCpowe_2'!$O$8,SIGN(E117)*'ver pressoflex 6p C2 DCpowe_2'!$G$15*'ver pressoflex 6p C2 DCpowe_2'!$O$8)</f>
        <v>6.5702820034383356</v>
      </c>
      <c r="N117" s="572">
        <f>IF(ABS(F117)&lt;'ver pressoflex 6p C2 DCpowe_2'!$G$7,'ver pressoflex 6p C2 DCpowe_2'!$G$16*F117*'ver pressoflex 6p C2 DCpowe_2'!$O$9,SIGN(F117)*'ver pressoflex 6p C2 DCpowe_2'!$G$15*'ver pressoflex 6p C2 DCpowe_2'!$O$9)</f>
        <v>0</v>
      </c>
      <c r="O117" s="572">
        <f>IF(ABS(G117)&lt;'ver pressoflex 6p C2 DCpowe_2'!$G$7,'ver pressoflex 6p C2 DCpowe_2'!$G$16*G117*'ver pressoflex 6p C2 DCpowe_2'!$O$10,SIGN(G117)*'ver pressoflex 6p C2 DCpowe_2'!$G$15*'ver pressoflex 6p C2 DCpowe_2'!$O$10)</f>
        <v>0</v>
      </c>
      <c r="P117" s="572">
        <f>IF(ABS(H117)&lt;'ver pressoflex 6p C2 DCpowe_2'!$G$7,'ver pressoflex 6p C2 DCpowe_2'!$G$16*H117*'ver pressoflex 6p C2 DCpowe_2'!$O$11,SIGN(H117)*'ver pressoflex 6p C2 DCpowe_2'!$G$15*'ver pressoflex 6p C2 DCpowe_2'!$O$11)</f>
        <v>0</v>
      </c>
      <c r="Q117" s="572">
        <f>IF(ABS(I117)&lt;'ver pressoflex 6p C2 DCpowe_2'!$G$7,'ver pressoflex 6p C2 DCpowe_2'!$G$16*I117*'ver pressoflex 6p C2 DCpowe_2'!$O$12,SIGN(I117)*'ver pressoflex 6p C2 DCpowe_2'!$G$15*'ver pressoflex 6p C2 DCpowe_2'!$O$12)</f>
        <v>0</v>
      </c>
      <c r="R117" s="572">
        <f>IF(ABS(J117)&lt;'ver pressoflex 6p C2 DCpowe_2'!$G$7,'ver pressoflex 6p C2 DCpowe_2'!$G$16*J117*'ver pressoflex 6p C2 DCpowe_2'!$O$13,SIGN(J117)*'ver pressoflex 6p C2 DCpowe_2'!$G$15*'ver pressoflex 6p C2 DCpowe_2'!$O$13)</f>
        <v>17803.500000000004</v>
      </c>
      <c r="S117" s="113">
        <f t="shared" si="4"/>
        <v>17808.17110100084</v>
      </c>
      <c r="T117" s="575">
        <f>-L117*('ver pressoflex 6p C2 DCpowe_2'!$G$3/2-'ver pressoflex 6p C2 DCpowe_2'!AF117*'ver pressoflex 6p C2 DCpowe_2'!D117)</f>
        <v>2317.1439465521089</v>
      </c>
      <c r="U117" s="29">
        <f>M117*IF(($G$3/2-$M$8)&gt;0,('ver pressoflex 6p C2 DCpowe_2'!$G$3/2-'ver pressoflex 6p C2 DCpowe_2'!$M$8),'ver pressoflex 6p C2 DCpowe_2'!$G$3/2-('ver pressoflex 6p C2 DCpowe_2'!$G$3-'ver pressoflex 6p C2 DCpowe_2'!$M$8))*IF(($G$3/2-$M$8)&gt;0,-1,1)</f>
        <v>-6734.5390535242941</v>
      </c>
      <c r="V117" s="29">
        <f>N117*IF(($G$3/2-$M$9)&gt;0,('ver pressoflex 6p C2 DCpowe_2'!$G$3/2-'ver pressoflex 6p C2 DCpowe_2'!$M$9),'ver pressoflex 6p C2 DCpowe_2'!$G$3/2-('ver pressoflex 6p C2 DCpowe_2'!$G$3-'ver pressoflex 6p C2 DCpowe_2'!$M$9))*IF(($G$3/2-$M$9)&gt;0,-1,1)</f>
        <v>0</v>
      </c>
      <c r="W117" s="29">
        <f>O117*IF(($G$3/2-$M$10)&gt;0,('ver pressoflex 6p C2 DCpowe_2'!$G$3/2-'ver pressoflex 6p C2 DCpowe_2'!$M$10),'ver pressoflex 6p C2 DCpowe_2'!$G$3/2-('ver pressoflex 6p C2 DCpowe_2'!$G$3-'ver pressoflex 6p C2 DCpowe_2'!$M$10))*IF(($G$3/2-$M$10)&gt;0,-1,1)</f>
        <v>0</v>
      </c>
      <c r="X117" s="29">
        <f>P117*IF(($G$3/2-$M$11)&gt;0,('ver pressoflex 6p C2 DCpowe_2'!$G$3/2-'ver pressoflex 6p C2 DCpowe_2'!$M$11),'ver pressoflex 6p C2 DCpowe_2'!$G$3/2-('ver pressoflex 6p C2 DCpowe_2'!$G$3-'ver pressoflex 6p C2 DCpowe_2'!$M$11))*IF(($G$3/2-$M$11)&gt;0,-1,1)</f>
        <v>0</v>
      </c>
      <c r="Y117" s="29">
        <f>Q117*IF(($G$3/2-$M$12)&gt;0,('ver pressoflex 6p C2 DCpowe_2'!$G$3/2-'ver pressoflex 6p C2 DCpowe_2'!$M$12),'ver pressoflex 6p C2 DCpowe_2'!$G$3/2-('ver pressoflex 6p C2 DCpowe_2'!$G$3-'ver pressoflex 6p C2 DCpowe_2'!$M$12))*IF(($G$3/2-$M$12)&gt;0,-1,1)</f>
        <v>0</v>
      </c>
      <c r="Z117" s="29">
        <f>R117*IF(($G$3/2-$M$13)&gt;0,('ver pressoflex 6p C2 DCpowe_2'!$G$3/2-'ver pressoflex 6p C2 DCpowe_2'!$M$13),'ver pressoflex 6p C2 DCpowe_2'!$G$3/2-('ver pressoflex 6p C2 DCpowe_2'!$G$3-'ver pressoflex 6p C2 DCpowe_2'!$M$13))*IF(($G$3/2-$M$13)&gt;0,-1,1)</f>
        <v>18248587.500000004</v>
      </c>
      <c r="AA117" s="113">
        <f t="shared" si="14"/>
        <v>18244170.104893032</v>
      </c>
      <c r="AB117" s="193">
        <f t="shared" si="5"/>
        <v>3.0684015159408498E-5</v>
      </c>
      <c r="AC117" s="191">
        <f t="shared" si="15"/>
        <v>7.4446666931952032E-6</v>
      </c>
      <c r="AD117" s="194">
        <f t="shared" si="16"/>
        <v>1.5126220628664794E-10</v>
      </c>
      <c r="AE117" s="191">
        <f t="shared" si="17"/>
        <v>5.5835000198964022E-4</v>
      </c>
      <c r="AF117" s="191">
        <f t="shared" si="18"/>
        <v>0.33782469020960304</v>
      </c>
    </row>
    <row r="118" spans="2:32">
      <c r="B118" s="116">
        <f t="shared" si="3"/>
        <v>59808.067129340663</v>
      </c>
      <c r="C118" s="115">
        <f t="shared" si="6"/>
        <v>1.2100000000000006</v>
      </c>
      <c r="D118" s="68">
        <f>'ver pressoflex 6p C2 DCpowe_2'!$G$3/2/$C$557*C118</f>
        <v>14.822500000000007</v>
      </c>
      <c r="E118" s="114">
        <f t="shared" si="7"/>
        <v>3.8981823463720084E-4</v>
      </c>
      <c r="F118" s="114">
        <f t="shared" si="8"/>
        <v>5.582267009518237E-4</v>
      </c>
      <c r="G118" s="114">
        <f t="shared" si="9"/>
        <v>7.2663516726644646E-4</v>
      </c>
      <c r="H118" s="114">
        <f t="shared" si="10"/>
        <v>4.3684682513201647E-3</v>
      </c>
      <c r="I118" s="114">
        <f t="shared" si="11"/>
        <v>4.536876717634788E-3</v>
      </c>
      <c r="J118" s="114">
        <f t="shared" si="12"/>
        <v>4.7052851839494104E-3</v>
      </c>
      <c r="K118" s="114">
        <f t="shared" si="13"/>
        <v>5.1263063497359674E-3</v>
      </c>
      <c r="L118" s="113">
        <f>-'ver pressoflex 6p C2 DCpowe_2'!$G$2*'ver pressoflex 6p C2 DCpowe_2'!D118*'ver pressoflex 6p C2 DCpowe_2'!$G$17*'ver pressoflex 6p C2 DCpowe_2'!$G$13*'ver pressoflex 6p C2 DCpowe_2'!AE118</f>
        <v>-1.9951481351694884</v>
      </c>
      <c r="M118" s="572">
        <f>IF(ABS(E118)&lt;'ver pressoflex 6p C2 DCpowe_2'!$G$7,'ver pressoflex 6p C2 DCpowe_2'!$G$16*E118*'ver pressoflex 6p C2 DCpowe_2'!$O$8,SIGN(E118)*'ver pressoflex 6p C2 DCpowe_2'!$G$15*'ver pressoflex 6p C2 DCpowe_2'!$O$8)</f>
        <v>6.5622774758325093</v>
      </c>
      <c r="N118" s="572">
        <f>IF(ABS(F118)&lt;'ver pressoflex 6p C2 DCpowe_2'!$G$7,'ver pressoflex 6p C2 DCpowe_2'!$G$16*F118*'ver pressoflex 6p C2 DCpowe_2'!$O$9,SIGN(F118)*'ver pressoflex 6p C2 DCpowe_2'!$G$15*'ver pressoflex 6p C2 DCpowe_2'!$O$9)</f>
        <v>0</v>
      </c>
      <c r="O118" s="572">
        <f>IF(ABS(G118)&lt;'ver pressoflex 6p C2 DCpowe_2'!$G$7,'ver pressoflex 6p C2 DCpowe_2'!$G$16*G118*'ver pressoflex 6p C2 DCpowe_2'!$O$10,SIGN(G118)*'ver pressoflex 6p C2 DCpowe_2'!$G$15*'ver pressoflex 6p C2 DCpowe_2'!$O$10)</f>
        <v>0</v>
      </c>
      <c r="P118" s="572">
        <f>IF(ABS(H118)&lt;'ver pressoflex 6p C2 DCpowe_2'!$G$7,'ver pressoflex 6p C2 DCpowe_2'!$G$16*H118*'ver pressoflex 6p C2 DCpowe_2'!$O$11,SIGN(H118)*'ver pressoflex 6p C2 DCpowe_2'!$G$15*'ver pressoflex 6p C2 DCpowe_2'!$O$11)</f>
        <v>0</v>
      </c>
      <c r="Q118" s="572">
        <f>IF(ABS(I118)&lt;'ver pressoflex 6p C2 DCpowe_2'!$G$7,'ver pressoflex 6p C2 DCpowe_2'!$G$16*I118*'ver pressoflex 6p C2 DCpowe_2'!$O$12,SIGN(I118)*'ver pressoflex 6p C2 DCpowe_2'!$G$15*'ver pressoflex 6p C2 DCpowe_2'!$O$12)</f>
        <v>0</v>
      </c>
      <c r="R118" s="572">
        <f>IF(ABS(J118)&lt;'ver pressoflex 6p C2 DCpowe_2'!$G$7,'ver pressoflex 6p C2 DCpowe_2'!$G$16*J118*'ver pressoflex 6p C2 DCpowe_2'!$O$13,SIGN(J118)*'ver pressoflex 6p C2 DCpowe_2'!$G$15*'ver pressoflex 6p C2 DCpowe_2'!$O$13)</f>
        <v>17803.500000000004</v>
      </c>
      <c r="S118" s="113">
        <f t="shared" si="4"/>
        <v>17808.067129340667</v>
      </c>
      <c r="T118" s="575">
        <f>-L118*('ver pressoflex 6p C2 DCpowe_2'!$G$3/2-'ver pressoflex 6p C2 DCpowe_2'!AF118*'ver pressoflex 6p C2 DCpowe_2'!D118)</f>
        <v>2434.063578421315</v>
      </c>
      <c r="U118" s="29">
        <f>M118*IF(($G$3/2-$M$8)&gt;0,('ver pressoflex 6p C2 DCpowe_2'!$G$3/2-'ver pressoflex 6p C2 DCpowe_2'!$M$8),'ver pressoflex 6p C2 DCpowe_2'!$G$3/2-('ver pressoflex 6p C2 DCpowe_2'!$G$3-'ver pressoflex 6p C2 DCpowe_2'!$M$8))*IF(($G$3/2-$M$8)&gt;0,-1,1)</f>
        <v>-6726.3344127283217</v>
      </c>
      <c r="V118" s="29">
        <f>N118*IF(($G$3/2-$M$9)&gt;0,('ver pressoflex 6p C2 DCpowe_2'!$G$3/2-'ver pressoflex 6p C2 DCpowe_2'!$M$9),'ver pressoflex 6p C2 DCpowe_2'!$G$3/2-('ver pressoflex 6p C2 DCpowe_2'!$G$3-'ver pressoflex 6p C2 DCpowe_2'!$M$9))*IF(($G$3/2-$M$9)&gt;0,-1,1)</f>
        <v>0</v>
      </c>
      <c r="W118" s="29">
        <f>O118*IF(($G$3/2-$M$10)&gt;0,('ver pressoflex 6p C2 DCpowe_2'!$G$3/2-'ver pressoflex 6p C2 DCpowe_2'!$M$10),'ver pressoflex 6p C2 DCpowe_2'!$G$3/2-('ver pressoflex 6p C2 DCpowe_2'!$G$3-'ver pressoflex 6p C2 DCpowe_2'!$M$10))*IF(($G$3/2-$M$10)&gt;0,-1,1)</f>
        <v>0</v>
      </c>
      <c r="X118" s="29">
        <f>P118*IF(($G$3/2-$M$11)&gt;0,('ver pressoflex 6p C2 DCpowe_2'!$G$3/2-'ver pressoflex 6p C2 DCpowe_2'!$M$11),'ver pressoflex 6p C2 DCpowe_2'!$G$3/2-('ver pressoflex 6p C2 DCpowe_2'!$G$3-'ver pressoflex 6p C2 DCpowe_2'!$M$11))*IF(($G$3/2-$M$11)&gt;0,-1,1)</f>
        <v>0</v>
      </c>
      <c r="Y118" s="29">
        <f>Q118*IF(($G$3/2-$M$12)&gt;0,('ver pressoflex 6p C2 DCpowe_2'!$G$3/2-'ver pressoflex 6p C2 DCpowe_2'!$M$12),'ver pressoflex 6p C2 DCpowe_2'!$G$3/2-('ver pressoflex 6p C2 DCpowe_2'!$G$3-'ver pressoflex 6p C2 DCpowe_2'!$M$12))*IF(($G$3/2-$M$12)&gt;0,-1,1)</f>
        <v>0</v>
      </c>
      <c r="Z118" s="29">
        <f>R118*IF(($G$3/2-$M$13)&gt;0,('ver pressoflex 6p C2 DCpowe_2'!$G$3/2-'ver pressoflex 6p C2 DCpowe_2'!$M$13),'ver pressoflex 6p C2 DCpowe_2'!$G$3/2-('ver pressoflex 6p C2 DCpowe_2'!$G$3-'ver pressoflex 6p C2 DCpowe_2'!$M$13))*IF(($G$3/2-$M$13)&gt;0,-1,1)</f>
        <v>18248587.500000004</v>
      </c>
      <c r="AA118" s="113">
        <f t="shared" si="14"/>
        <v>18244295.229165696</v>
      </c>
      <c r="AB118" s="193">
        <f t="shared" si="5"/>
        <v>3.1202931149356226E-5</v>
      </c>
      <c r="AC118" s="191">
        <f t="shared" si="15"/>
        <v>7.6915813706748423E-6</v>
      </c>
      <c r="AD118" s="194">
        <f t="shared" si="16"/>
        <v>1.5890276802476027E-10</v>
      </c>
      <c r="AE118" s="191">
        <f t="shared" si="17"/>
        <v>5.7686860280061316E-4</v>
      </c>
      <c r="AF118" s="191">
        <f t="shared" si="18"/>
        <v>0.33790481304876263</v>
      </c>
    </row>
    <row r="119" spans="2:32">
      <c r="B119" s="116">
        <f t="shared" si="3"/>
        <v>59807.96002624328</v>
      </c>
      <c r="C119" s="115">
        <f t="shared" si="6"/>
        <v>1.2300000000000006</v>
      </c>
      <c r="D119" s="68">
        <f>'ver pressoflex 6p C2 DCpowe_2'!$G$3/2/$C$557*C119</f>
        <v>15.067500000000008</v>
      </c>
      <c r="E119" s="114">
        <f t="shared" si="7"/>
        <v>3.8934264447515883E-4</v>
      </c>
      <c r="F119" s="114">
        <f t="shared" si="8"/>
        <v>5.5776848394638594E-4</v>
      </c>
      <c r="G119" s="114">
        <f t="shared" si="9"/>
        <v>7.26194323417613E-4</v>
      </c>
      <c r="H119" s="114">
        <f t="shared" si="10"/>
        <v>4.3684031019828986E-3</v>
      </c>
      <c r="I119" s="114">
        <f t="shared" si="11"/>
        <v>4.5368289414541253E-3</v>
      </c>
      <c r="J119" s="114">
        <f t="shared" si="12"/>
        <v>4.7052547809253529E-3</v>
      </c>
      <c r="K119" s="114">
        <f t="shared" si="13"/>
        <v>5.1263193796034206E-3</v>
      </c>
      <c r="L119" s="113">
        <f>-'ver pressoflex 6p C2 DCpowe_2'!$G$2*'ver pressoflex 6p C2 DCpowe_2'!D119*'ver pressoflex 6p C2 DCpowe_2'!$G$17*'ver pressoflex 6p C2 DCpowe_2'!$G$13*'ver pressoflex 6p C2 DCpowe_2'!AE119</f>
        <v>-2.0942450534410395</v>
      </c>
      <c r="M119" s="572">
        <f>IF(ABS(E119)&lt;'ver pressoflex 6p C2 DCpowe_2'!$G$7,'ver pressoflex 6p C2 DCpowe_2'!$G$16*E119*'ver pressoflex 6p C2 DCpowe_2'!$O$8,SIGN(E119)*'ver pressoflex 6p C2 DCpowe_2'!$G$15*'ver pressoflex 6p C2 DCpowe_2'!$O$8)</f>
        <v>6.5542712967193122</v>
      </c>
      <c r="N119" s="572">
        <f>IF(ABS(F119)&lt;'ver pressoflex 6p C2 DCpowe_2'!$G$7,'ver pressoflex 6p C2 DCpowe_2'!$G$16*F119*'ver pressoflex 6p C2 DCpowe_2'!$O$9,SIGN(F119)*'ver pressoflex 6p C2 DCpowe_2'!$G$15*'ver pressoflex 6p C2 DCpowe_2'!$O$9)</f>
        <v>0</v>
      </c>
      <c r="O119" s="572">
        <f>IF(ABS(G119)&lt;'ver pressoflex 6p C2 DCpowe_2'!$G$7,'ver pressoflex 6p C2 DCpowe_2'!$G$16*G119*'ver pressoflex 6p C2 DCpowe_2'!$O$10,SIGN(G119)*'ver pressoflex 6p C2 DCpowe_2'!$G$15*'ver pressoflex 6p C2 DCpowe_2'!$O$10)</f>
        <v>0</v>
      </c>
      <c r="P119" s="572">
        <f>IF(ABS(H119)&lt;'ver pressoflex 6p C2 DCpowe_2'!$G$7,'ver pressoflex 6p C2 DCpowe_2'!$G$16*H119*'ver pressoflex 6p C2 DCpowe_2'!$O$11,SIGN(H119)*'ver pressoflex 6p C2 DCpowe_2'!$G$15*'ver pressoflex 6p C2 DCpowe_2'!$O$11)</f>
        <v>0</v>
      </c>
      <c r="Q119" s="572">
        <f>IF(ABS(I119)&lt;'ver pressoflex 6p C2 DCpowe_2'!$G$7,'ver pressoflex 6p C2 DCpowe_2'!$G$16*I119*'ver pressoflex 6p C2 DCpowe_2'!$O$12,SIGN(I119)*'ver pressoflex 6p C2 DCpowe_2'!$G$15*'ver pressoflex 6p C2 DCpowe_2'!$O$12)</f>
        <v>0</v>
      </c>
      <c r="R119" s="572">
        <f>IF(ABS(J119)&lt;'ver pressoflex 6p C2 DCpowe_2'!$G$7,'ver pressoflex 6p C2 DCpowe_2'!$G$16*J119*'ver pressoflex 6p C2 DCpowe_2'!$O$13,SIGN(J119)*'ver pressoflex 6p C2 DCpowe_2'!$G$15*'ver pressoflex 6p C2 DCpowe_2'!$O$13)</f>
        <v>17803.500000000004</v>
      </c>
      <c r="S119" s="113">
        <f t="shared" si="4"/>
        <v>17807.960026243283</v>
      </c>
      <c r="T119" s="575">
        <f>-L119*('ver pressoflex 6p C2 DCpowe_2'!$G$3/2-'ver pressoflex 6p C2 DCpowe_2'!AF119*'ver pressoflex 6p C2 DCpowe_2'!D119)</f>
        <v>2554.7850580516515</v>
      </c>
      <c r="U119" s="29">
        <f>M119*IF(($G$3/2-$M$8)&gt;0,('ver pressoflex 6p C2 DCpowe_2'!$G$3/2-'ver pressoflex 6p C2 DCpowe_2'!$M$8),'ver pressoflex 6p C2 DCpowe_2'!$G$3/2-('ver pressoflex 6p C2 DCpowe_2'!$G$3-'ver pressoflex 6p C2 DCpowe_2'!$M$8))*IF(($G$3/2-$M$8)&gt;0,-1,1)</f>
        <v>-6718.1280791372947</v>
      </c>
      <c r="V119" s="29">
        <f>N119*IF(($G$3/2-$M$9)&gt;0,('ver pressoflex 6p C2 DCpowe_2'!$G$3/2-'ver pressoflex 6p C2 DCpowe_2'!$M$9),'ver pressoflex 6p C2 DCpowe_2'!$G$3/2-('ver pressoflex 6p C2 DCpowe_2'!$G$3-'ver pressoflex 6p C2 DCpowe_2'!$M$9))*IF(($G$3/2-$M$9)&gt;0,-1,1)</f>
        <v>0</v>
      </c>
      <c r="W119" s="29">
        <f>O119*IF(($G$3/2-$M$10)&gt;0,('ver pressoflex 6p C2 DCpowe_2'!$G$3/2-'ver pressoflex 6p C2 DCpowe_2'!$M$10),'ver pressoflex 6p C2 DCpowe_2'!$G$3/2-('ver pressoflex 6p C2 DCpowe_2'!$G$3-'ver pressoflex 6p C2 DCpowe_2'!$M$10))*IF(($G$3/2-$M$10)&gt;0,-1,1)</f>
        <v>0</v>
      </c>
      <c r="X119" s="29">
        <f>P119*IF(($G$3/2-$M$11)&gt;0,('ver pressoflex 6p C2 DCpowe_2'!$G$3/2-'ver pressoflex 6p C2 DCpowe_2'!$M$11),'ver pressoflex 6p C2 DCpowe_2'!$G$3/2-('ver pressoflex 6p C2 DCpowe_2'!$G$3-'ver pressoflex 6p C2 DCpowe_2'!$M$11))*IF(($G$3/2-$M$11)&gt;0,-1,1)</f>
        <v>0</v>
      </c>
      <c r="Y119" s="29">
        <f>Q119*IF(($G$3/2-$M$12)&gt;0,('ver pressoflex 6p C2 DCpowe_2'!$G$3/2-'ver pressoflex 6p C2 DCpowe_2'!$M$12),'ver pressoflex 6p C2 DCpowe_2'!$G$3/2-('ver pressoflex 6p C2 DCpowe_2'!$G$3-'ver pressoflex 6p C2 DCpowe_2'!$M$12))*IF(($G$3/2-$M$12)&gt;0,-1,1)</f>
        <v>0</v>
      </c>
      <c r="Z119" s="29">
        <f>R119*IF(($G$3/2-$M$13)&gt;0,('ver pressoflex 6p C2 DCpowe_2'!$G$3/2-'ver pressoflex 6p C2 DCpowe_2'!$M$13),'ver pressoflex 6p C2 DCpowe_2'!$G$3/2-('ver pressoflex 6p C2 DCpowe_2'!$G$3-'ver pressoflex 6p C2 DCpowe_2'!$M$13))*IF(($G$3/2-$M$13)&gt;0,-1,1)</f>
        <v>18248587.500000004</v>
      </c>
      <c r="AA119" s="113">
        <f t="shared" si="14"/>
        <v>18244424.156978916</v>
      </c>
      <c r="AB119" s="193">
        <f t="shared" si="5"/>
        <v>3.1721954202908944E-5</v>
      </c>
      <c r="AC119" s="191">
        <f t="shared" si="15"/>
        <v>7.9423358825894465E-6</v>
      </c>
      <c r="AD119" s="194">
        <f t="shared" si="16"/>
        <v>1.6679228112341767E-10</v>
      </c>
      <c r="AE119" s="191">
        <f t="shared" si="17"/>
        <v>5.9567519119420841E-4</v>
      </c>
      <c r="AF119" s="191">
        <f t="shared" si="18"/>
        <v>0.33798509879062422</v>
      </c>
    </row>
    <row r="120" spans="2:32">
      <c r="B120" s="116">
        <f t="shared" si="3"/>
        <v>59807.849744808729</v>
      </c>
      <c r="C120" s="115">
        <f t="shared" si="6"/>
        <v>1.2500000000000007</v>
      </c>
      <c r="D120" s="68">
        <f>'ver pressoflex 6p C2 DCpowe_2'!$G$3/2/$C$557*C120</f>
        <v>15.312500000000009</v>
      </c>
      <c r="E120" s="114">
        <f t="shared" si="7"/>
        <v>3.8886695617844455E-4</v>
      </c>
      <c r="F120" s="114">
        <f t="shared" si="8"/>
        <v>5.5731017239110409E-4</v>
      </c>
      <c r="G120" s="114">
        <f t="shared" si="9"/>
        <v>7.2575338860376363E-4</v>
      </c>
      <c r="H120" s="114">
        <f t="shared" si="10"/>
        <v>4.3683379392025264E-3</v>
      </c>
      <c r="I120" s="114">
        <f t="shared" si="11"/>
        <v>4.5367811554151861E-3</v>
      </c>
      <c r="J120" s="114">
        <f t="shared" si="12"/>
        <v>4.7052243716278457E-3</v>
      </c>
      <c r="K120" s="114">
        <f t="shared" si="13"/>
        <v>5.1263324121594948E-3</v>
      </c>
      <c r="L120" s="113">
        <f>-'ver pressoflex 6p C2 DCpowe_2'!$G$2*'ver pressoflex 6p C2 DCpowe_2'!D120*'ver pressoflex 6p C2 DCpowe_2'!$G$17*'ver pressoflex 6p C2 DCpowe_2'!$G$13*'ver pressoflex 6p C2 DCpowe_2'!AE120</f>
        <v>-2.1965186568645065</v>
      </c>
      <c r="M120" s="572">
        <f>IF(ABS(E120)&lt;'ver pressoflex 6p C2 DCpowe_2'!$G$7,'ver pressoflex 6p C2 DCpowe_2'!$G$16*E120*'ver pressoflex 6p C2 DCpowe_2'!$O$8,SIGN(E120)*'ver pressoflex 6p C2 DCpowe_2'!$G$15*'ver pressoflex 6p C2 DCpowe_2'!$O$8)</f>
        <v>6.5462634655875789</v>
      </c>
      <c r="N120" s="572">
        <f>IF(ABS(F120)&lt;'ver pressoflex 6p C2 DCpowe_2'!$G$7,'ver pressoflex 6p C2 DCpowe_2'!$G$16*F120*'ver pressoflex 6p C2 DCpowe_2'!$O$9,SIGN(F120)*'ver pressoflex 6p C2 DCpowe_2'!$G$15*'ver pressoflex 6p C2 DCpowe_2'!$O$9)</f>
        <v>0</v>
      </c>
      <c r="O120" s="572">
        <f>IF(ABS(G120)&lt;'ver pressoflex 6p C2 DCpowe_2'!$G$7,'ver pressoflex 6p C2 DCpowe_2'!$G$16*G120*'ver pressoflex 6p C2 DCpowe_2'!$O$10,SIGN(G120)*'ver pressoflex 6p C2 DCpowe_2'!$G$15*'ver pressoflex 6p C2 DCpowe_2'!$O$10)</f>
        <v>0</v>
      </c>
      <c r="P120" s="572">
        <f>IF(ABS(H120)&lt;'ver pressoflex 6p C2 DCpowe_2'!$G$7,'ver pressoflex 6p C2 DCpowe_2'!$G$16*H120*'ver pressoflex 6p C2 DCpowe_2'!$O$11,SIGN(H120)*'ver pressoflex 6p C2 DCpowe_2'!$G$15*'ver pressoflex 6p C2 DCpowe_2'!$O$11)</f>
        <v>0</v>
      </c>
      <c r="Q120" s="572">
        <f>IF(ABS(I120)&lt;'ver pressoflex 6p C2 DCpowe_2'!$G$7,'ver pressoflex 6p C2 DCpowe_2'!$G$16*I120*'ver pressoflex 6p C2 DCpowe_2'!$O$12,SIGN(I120)*'ver pressoflex 6p C2 DCpowe_2'!$G$15*'ver pressoflex 6p C2 DCpowe_2'!$O$12)</f>
        <v>0</v>
      </c>
      <c r="R120" s="572">
        <f>IF(ABS(J120)&lt;'ver pressoflex 6p C2 DCpowe_2'!$G$7,'ver pressoflex 6p C2 DCpowe_2'!$G$16*J120*'ver pressoflex 6p C2 DCpowe_2'!$O$13,SIGN(J120)*'ver pressoflex 6p C2 DCpowe_2'!$G$15*'ver pressoflex 6p C2 DCpowe_2'!$O$13)</f>
        <v>17803.500000000004</v>
      </c>
      <c r="S120" s="113">
        <f t="shared" si="4"/>
        <v>17807.849744808726</v>
      </c>
      <c r="T120" s="575">
        <f>-L120*('ver pressoflex 6p C2 DCpowe_2'!$G$3/2-'ver pressoflex 6p C2 DCpowe_2'!AF120*'ver pressoflex 6p C2 DCpowe_2'!D120)</f>
        <v>2679.3647931338432</v>
      </c>
      <c r="U120" s="29">
        <f>M120*IF(($G$3/2-$M$8)&gt;0,('ver pressoflex 6p C2 DCpowe_2'!$G$3/2-'ver pressoflex 6p C2 DCpowe_2'!$M$8),'ver pressoflex 6p C2 DCpowe_2'!$G$3/2-('ver pressoflex 6p C2 DCpowe_2'!$G$3-'ver pressoflex 6p C2 DCpowe_2'!$M$8))*IF(($G$3/2-$M$8)&gt;0,-1,1)</f>
        <v>-6709.9200522272686</v>
      </c>
      <c r="V120" s="29">
        <f>N120*IF(($G$3/2-$M$9)&gt;0,('ver pressoflex 6p C2 DCpowe_2'!$G$3/2-'ver pressoflex 6p C2 DCpowe_2'!$M$9),'ver pressoflex 6p C2 DCpowe_2'!$G$3/2-('ver pressoflex 6p C2 DCpowe_2'!$G$3-'ver pressoflex 6p C2 DCpowe_2'!$M$9))*IF(($G$3/2-$M$9)&gt;0,-1,1)</f>
        <v>0</v>
      </c>
      <c r="W120" s="29">
        <f>O120*IF(($G$3/2-$M$10)&gt;0,('ver pressoflex 6p C2 DCpowe_2'!$G$3/2-'ver pressoflex 6p C2 DCpowe_2'!$M$10),'ver pressoflex 6p C2 DCpowe_2'!$G$3/2-('ver pressoflex 6p C2 DCpowe_2'!$G$3-'ver pressoflex 6p C2 DCpowe_2'!$M$10))*IF(($G$3/2-$M$10)&gt;0,-1,1)</f>
        <v>0</v>
      </c>
      <c r="X120" s="29">
        <f>P120*IF(($G$3/2-$M$11)&gt;0,('ver pressoflex 6p C2 DCpowe_2'!$G$3/2-'ver pressoflex 6p C2 DCpowe_2'!$M$11),'ver pressoflex 6p C2 DCpowe_2'!$G$3/2-('ver pressoflex 6p C2 DCpowe_2'!$G$3-'ver pressoflex 6p C2 DCpowe_2'!$M$11))*IF(($G$3/2-$M$11)&gt;0,-1,1)</f>
        <v>0</v>
      </c>
      <c r="Y120" s="29">
        <f>Q120*IF(($G$3/2-$M$12)&gt;0,('ver pressoflex 6p C2 DCpowe_2'!$G$3/2-'ver pressoflex 6p C2 DCpowe_2'!$M$12),'ver pressoflex 6p C2 DCpowe_2'!$G$3/2-('ver pressoflex 6p C2 DCpowe_2'!$G$3-'ver pressoflex 6p C2 DCpowe_2'!$M$12))*IF(($G$3/2-$M$12)&gt;0,-1,1)</f>
        <v>0</v>
      </c>
      <c r="Z120" s="29">
        <f>R120*IF(($G$3/2-$M$13)&gt;0,('ver pressoflex 6p C2 DCpowe_2'!$G$3/2-'ver pressoflex 6p C2 DCpowe_2'!$M$13),'ver pressoflex 6p C2 DCpowe_2'!$G$3/2-('ver pressoflex 6p C2 DCpowe_2'!$G$3-'ver pressoflex 6p C2 DCpowe_2'!$M$13))*IF(($G$3/2-$M$13)&gt;0,-1,1)</f>
        <v>18248587.500000004</v>
      </c>
      <c r="AA120" s="113">
        <f t="shared" si="14"/>
        <v>18244556.94474091</v>
      </c>
      <c r="AB120" s="193">
        <f t="shared" si="5"/>
        <v>3.2241084353204385E-5</v>
      </c>
      <c r="AC120" s="191">
        <f t="shared" si="15"/>
        <v>8.1969209352378041E-6</v>
      </c>
      <c r="AD120" s="194">
        <f t="shared" si="16"/>
        <v>1.7493446113136835E-10</v>
      </c>
      <c r="AE120" s="191">
        <f t="shared" si="17"/>
        <v>6.1476907014283526E-4</v>
      </c>
      <c r="AF120" s="191">
        <f t="shared" si="18"/>
        <v>0.33806554793250509</v>
      </c>
    </row>
    <row r="121" spans="2:32">
      <c r="B121" s="116">
        <f t="shared" si="3"/>
        <v>59807.736238299956</v>
      </c>
      <c r="C121" s="115">
        <f t="shared" si="6"/>
        <v>1.2700000000000007</v>
      </c>
      <c r="D121" s="68">
        <f>'ver pressoflex 6p C2 DCpowe_2'!$G$3/2/$C$557*C121</f>
        <v>15.557500000000008</v>
      </c>
      <c r="E121" s="114">
        <f t="shared" si="7"/>
        <v>3.8839116971668084E-4</v>
      </c>
      <c r="F121" s="114">
        <f t="shared" si="8"/>
        <v>5.5685176625671078E-4</v>
      </c>
      <c r="G121" s="114">
        <f t="shared" si="9"/>
        <v>7.2531236279674066E-4</v>
      </c>
      <c r="H121" s="114">
        <f t="shared" si="10"/>
        <v>4.3682727629748884E-3</v>
      </c>
      <c r="I121" s="114">
        <f t="shared" si="11"/>
        <v>4.5367333595149172E-3</v>
      </c>
      <c r="J121" s="114">
        <f t="shared" si="12"/>
        <v>4.7051939560549478E-3</v>
      </c>
      <c r="K121" s="114">
        <f t="shared" si="13"/>
        <v>5.1263454474050228E-3</v>
      </c>
      <c r="L121" s="113">
        <f>-'ver pressoflex 6p C2 DCpowe_2'!$G$2*'ver pressoflex 6p C2 DCpowe_2'!D121*'ver pressoflex 6p C2 DCpowe_2'!$G$17*'ver pressoflex 6p C2 DCpowe_2'!$G$13*'ver pressoflex 6p C2 DCpowe_2'!AE121</f>
        <v>-2.3020156819696189</v>
      </c>
      <c r="M121" s="572">
        <f>IF(ABS(E121)&lt;'ver pressoflex 6p C2 DCpowe_2'!$G$7,'ver pressoflex 6p C2 DCpowe_2'!$G$16*E121*'ver pressoflex 6p C2 DCpowe_2'!$O$8,SIGN(E121)*'ver pressoflex 6p C2 DCpowe_2'!$G$15*'ver pressoflex 6p C2 DCpowe_2'!$O$8)</f>
        <v>6.5382539819259327</v>
      </c>
      <c r="N121" s="572">
        <f>IF(ABS(F121)&lt;'ver pressoflex 6p C2 DCpowe_2'!$G$7,'ver pressoflex 6p C2 DCpowe_2'!$G$16*F121*'ver pressoflex 6p C2 DCpowe_2'!$O$9,SIGN(F121)*'ver pressoflex 6p C2 DCpowe_2'!$G$15*'ver pressoflex 6p C2 DCpowe_2'!$O$9)</f>
        <v>0</v>
      </c>
      <c r="O121" s="572">
        <f>IF(ABS(G121)&lt;'ver pressoflex 6p C2 DCpowe_2'!$G$7,'ver pressoflex 6p C2 DCpowe_2'!$G$16*G121*'ver pressoflex 6p C2 DCpowe_2'!$O$10,SIGN(G121)*'ver pressoflex 6p C2 DCpowe_2'!$G$15*'ver pressoflex 6p C2 DCpowe_2'!$O$10)</f>
        <v>0</v>
      </c>
      <c r="P121" s="572">
        <f>IF(ABS(H121)&lt;'ver pressoflex 6p C2 DCpowe_2'!$G$7,'ver pressoflex 6p C2 DCpowe_2'!$G$16*H121*'ver pressoflex 6p C2 DCpowe_2'!$O$11,SIGN(H121)*'ver pressoflex 6p C2 DCpowe_2'!$G$15*'ver pressoflex 6p C2 DCpowe_2'!$O$11)</f>
        <v>0</v>
      </c>
      <c r="Q121" s="572">
        <f>IF(ABS(I121)&lt;'ver pressoflex 6p C2 DCpowe_2'!$G$7,'ver pressoflex 6p C2 DCpowe_2'!$G$16*I121*'ver pressoflex 6p C2 DCpowe_2'!$O$12,SIGN(I121)*'ver pressoflex 6p C2 DCpowe_2'!$G$15*'ver pressoflex 6p C2 DCpowe_2'!$O$12)</f>
        <v>0</v>
      </c>
      <c r="R121" s="572">
        <f>IF(ABS(J121)&lt;'ver pressoflex 6p C2 DCpowe_2'!$G$7,'ver pressoflex 6p C2 DCpowe_2'!$G$16*J121*'ver pressoflex 6p C2 DCpowe_2'!$O$13,SIGN(J121)*'ver pressoflex 6p C2 DCpowe_2'!$G$15*'ver pressoflex 6p C2 DCpowe_2'!$O$13)</f>
        <v>17803.500000000004</v>
      </c>
      <c r="S121" s="113">
        <f t="shared" si="4"/>
        <v>17807.73623829996</v>
      </c>
      <c r="T121" s="575">
        <f>-L121*('ver pressoflex 6p C2 DCpowe_2'!$G$3/2-'ver pressoflex 6p C2 DCpowe_2'!AF121*'ver pressoflex 6p C2 DCpowe_2'!D121)</f>
        <v>2807.8589760282043</v>
      </c>
      <c r="U121" s="29">
        <f>M121*IF(($G$3/2-$M$8)&gt;0,('ver pressoflex 6p C2 DCpowe_2'!$G$3/2-'ver pressoflex 6p C2 DCpowe_2'!$M$8),'ver pressoflex 6p C2 DCpowe_2'!$G$3/2-('ver pressoflex 6p C2 DCpowe_2'!$G$3-'ver pressoflex 6p C2 DCpowe_2'!$M$8))*IF(($G$3/2-$M$8)&gt;0,-1,1)</f>
        <v>-6701.7103314740807</v>
      </c>
      <c r="V121" s="29">
        <f>N121*IF(($G$3/2-$M$9)&gt;0,('ver pressoflex 6p C2 DCpowe_2'!$G$3/2-'ver pressoflex 6p C2 DCpowe_2'!$M$9),'ver pressoflex 6p C2 DCpowe_2'!$G$3/2-('ver pressoflex 6p C2 DCpowe_2'!$G$3-'ver pressoflex 6p C2 DCpowe_2'!$M$9))*IF(($G$3/2-$M$9)&gt;0,-1,1)</f>
        <v>0</v>
      </c>
      <c r="W121" s="29">
        <f>O121*IF(($G$3/2-$M$10)&gt;0,('ver pressoflex 6p C2 DCpowe_2'!$G$3/2-'ver pressoflex 6p C2 DCpowe_2'!$M$10),'ver pressoflex 6p C2 DCpowe_2'!$G$3/2-('ver pressoflex 6p C2 DCpowe_2'!$G$3-'ver pressoflex 6p C2 DCpowe_2'!$M$10))*IF(($G$3/2-$M$10)&gt;0,-1,1)</f>
        <v>0</v>
      </c>
      <c r="X121" s="29">
        <f>P121*IF(($G$3/2-$M$11)&gt;0,('ver pressoflex 6p C2 DCpowe_2'!$G$3/2-'ver pressoflex 6p C2 DCpowe_2'!$M$11),'ver pressoflex 6p C2 DCpowe_2'!$G$3/2-('ver pressoflex 6p C2 DCpowe_2'!$G$3-'ver pressoflex 6p C2 DCpowe_2'!$M$11))*IF(($G$3/2-$M$11)&gt;0,-1,1)</f>
        <v>0</v>
      </c>
      <c r="Y121" s="29">
        <f>Q121*IF(($G$3/2-$M$12)&gt;0,('ver pressoflex 6p C2 DCpowe_2'!$G$3/2-'ver pressoflex 6p C2 DCpowe_2'!$M$12),'ver pressoflex 6p C2 DCpowe_2'!$G$3/2-('ver pressoflex 6p C2 DCpowe_2'!$G$3-'ver pressoflex 6p C2 DCpowe_2'!$M$12))*IF(($G$3/2-$M$12)&gt;0,-1,1)</f>
        <v>0</v>
      </c>
      <c r="Z121" s="29">
        <f>R121*IF(($G$3/2-$M$13)&gt;0,('ver pressoflex 6p C2 DCpowe_2'!$G$3/2-'ver pressoflex 6p C2 DCpowe_2'!$M$13),'ver pressoflex 6p C2 DCpowe_2'!$G$3/2-('ver pressoflex 6p C2 DCpowe_2'!$G$3-'ver pressoflex 6p C2 DCpowe_2'!$M$13))*IF(($G$3/2-$M$13)&gt;0,-1,1)</f>
        <v>18248587.500000004</v>
      </c>
      <c r="AA121" s="113">
        <f t="shared" si="14"/>
        <v>18244693.648644559</v>
      </c>
      <c r="AB121" s="193">
        <f t="shared" si="5"/>
        <v>3.2760321633393961E-5</v>
      </c>
      <c r="AC121" s="191">
        <f t="shared" si="15"/>
        <v>8.4553272219448319E-6</v>
      </c>
      <c r="AD121" s="194">
        <f t="shared" si="16"/>
        <v>1.8333300994236122E-10</v>
      </c>
      <c r="AE121" s="191">
        <f t="shared" si="17"/>
        <v>6.3414954164586236E-4</v>
      </c>
      <c r="AF121" s="191">
        <f t="shared" si="18"/>
        <v>0.33814616097374806</v>
      </c>
    </row>
    <row r="122" spans="2:32">
      <c r="B122" s="116">
        <f t="shared" ref="B122:B185" si="19">ABS(+S122-$C$53)</f>
        <v>59807.619460143142</v>
      </c>
      <c r="C122" s="115">
        <f t="shared" si="6"/>
        <v>1.2900000000000007</v>
      </c>
      <c r="D122" s="68">
        <f>'ver pressoflex 6p C2 DCpowe_2'!$G$3/2/$C$557*C122</f>
        <v>15.802500000000009</v>
      </c>
      <c r="E122" s="114">
        <f t="shared" si="7"/>
        <v>3.8791528505947794E-4</v>
      </c>
      <c r="F122" s="114">
        <f t="shared" si="8"/>
        <v>5.5639326551392625E-4</v>
      </c>
      <c r="G122" s="114">
        <f t="shared" si="9"/>
        <v>7.2487124596837444E-4</v>
      </c>
      <c r="H122" s="114">
        <f t="shared" si="10"/>
        <v>4.3682075732958195E-3</v>
      </c>
      <c r="I122" s="114">
        <f t="shared" si="11"/>
        <v>4.5366855537502674E-3</v>
      </c>
      <c r="J122" s="114">
        <f t="shared" si="12"/>
        <v>4.7051635342047152E-3</v>
      </c>
      <c r="K122" s="114">
        <f t="shared" si="13"/>
        <v>5.1263584853408362E-3</v>
      </c>
      <c r="L122" s="113">
        <f>-'ver pressoflex 6p C2 DCpowe_2'!$G$2*'ver pressoflex 6p C2 DCpowe_2'!D122*'ver pressoflex 6p C2 DCpowe_2'!$G$17*'ver pressoflex 6p C2 DCpowe_2'!$G$13*'ver pressoflex 6p C2 DCpowe_2'!AE122</f>
        <v>-2.4107827020849437</v>
      </c>
      <c r="M122" s="572">
        <f>IF(ABS(E122)&lt;'ver pressoflex 6p C2 DCpowe_2'!$G$7,'ver pressoflex 6p C2 DCpowe_2'!$G$16*E122*'ver pressoflex 6p C2 DCpowe_2'!$O$8,SIGN(E122)*'ver pressoflex 6p C2 DCpowe_2'!$G$15*'ver pressoflex 6p C2 DCpowe_2'!$O$8)</f>
        <v>6.530242845222789</v>
      </c>
      <c r="N122" s="572">
        <f>IF(ABS(F122)&lt;'ver pressoflex 6p C2 DCpowe_2'!$G$7,'ver pressoflex 6p C2 DCpowe_2'!$G$16*F122*'ver pressoflex 6p C2 DCpowe_2'!$O$9,SIGN(F122)*'ver pressoflex 6p C2 DCpowe_2'!$G$15*'ver pressoflex 6p C2 DCpowe_2'!$O$9)</f>
        <v>0</v>
      </c>
      <c r="O122" s="572">
        <f>IF(ABS(G122)&lt;'ver pressoflex 6p C2 DCpowe_2'!$G$7,'ver pressoflex 6p C2 DCpowe_2'!$G$16*G122*'ver pressoflex 6p C2 DCpowe_2'!$O$10,SIGN(G122)*'ver pressoflex 6p C2 DCpowe_2'!$G$15*'ver pressoflex 6p C2 DCpowe_2'!$O$10)</f>
        <v>0</v>
      </c>
      <c r="P122" s="572">
        <f>IF(ABS(H122)&lt;'ver pressoflex 6p C2 DCpowe_2'!$G$7,'ver pressoflex 6p C2 DCpowe_2'!$G$16*H122*'ver pressoflex 6p C2 DCpowe_2'!$O$11,SIGN(H122)*'ver pressoflex 6p C2 DCpowe_2'!$G$15*'ver pressoflex 6p C2 DCpowe_2'!$O$11)</f>
        <v>0</v>
      </c>
      <c r="Q122" s="572">
        <f>IF(ABS(I122)&lt;'ver pressoflex 6p C2 DCpowe_2'!$G$7,'ver pressoflex 6p C2 DCpowe_2'!$G$16*I122*'ver pressoflex 6p C2 DCpowe_2'!$O$12,SIGN(I122)*'ver pressoflex 6p C2 DCpowe_2'!$G$15*'ver pressoflex 6p C2 DCpowe_2'!$O$12)</f>
        <v>0</v>
      </c>
      <c r="R122" s="572">
        <f>IF(ABS(J122)&lt;'ver pressoflex 6p C2 DCpowe_2'!$G$7,'ver pressoflex 6p C2 DCpowe_2'!$G$16*J122*'ver pressoflex 6p C2 DCpowe_2'!$O$13,SIGN(J122)*'ver pressoflex 6p C2 DCpowe_2'!$G$15*'ver pressoflex 6p C2 DCpowe_2'!$O$13)</f>
        <v>17803.500000000004</v>
      </c>
      <c r="S122" s="113">
        <f t="shared" ref="S122:S185" si="20">L122+M122+N122+O122+P122+Q122+R122</f>
        <v>17807.619460143142</v>
      </c>
      <c r="T122" s="575">
        <f>-L122*('ver pressoflex 6p C2 DCpowe_2'!$G$3/2-'ver pressoflex 6p C2 DCpowe_2'!AF122*'ver pressoflex 6p C2 DCpowe_2'!D122)</f>
        <v>2940.3235834652387</v>
      </c>
      <c r="U122" s="29">
        <f>M122*IF(($G$3/2-$M$8)&gt;0,('ver pressoflex 6p C2 DCpowe_2'!$G$3/2-'ver pressoflex 6p C2 DCpowe_2'!$M$8),'ver pressoflex 6p C2 DCpowe_2'!$G$3/2-('ver pressoflex 6p C2 DCpowe_2'!$G$3-'ver pressoflex 6p C2 DCpowe_2'!$M$8))*IF(($G$3/2-$M$8)&gt;0,-1,1)</f>
        <v>-6693.4989163533583</v>
      </c>
      <c r="V122" s="29">
        <f>N122*IF(($G$3/2-$M$9)&gt;0,('ver pressoflex 6p C2 DCpowe_2'!$G$3/2-'ver pressoflex 6p C2 DCpowe_2'!$M$9),'ver pressoflex 6p C2 DCpowe_2'!$G$3/2-('ver pressoflex 6p C2 DCpowe_2'!$G$3-'ver pressoflex 6p C2 DCpowe_2'!$M$9))*IF(($G$3/2-$M$9)&gt;0,-1,1)</f>
        <v>0</v>
      </c>
      <c r="W122" s="29">
        <f>O122*IF(($G$3/2-$M$10)&gt;0,('ver pressoflex 6p C2 DCpowe_2'!$G$3/2-'ver pressoflex 6p C2 DCpowe_2'!$M$10),'ver pressoflex 6p C2 DCpowe_2'!$G$3/2-('ver pressoflex 6p C2 DCpowe_2'!$G$3-'ver pressoflex 6p C2 DCpowe_2'!$M$10))*IF(($G$3/2-$M$10)&gt;0,-1,1)</f>
        <v>0</v>
      </c>
      <c r="X122" s="29">
        <f>P122*IF(($G$3/2-$M$11)&gt;0,('ver pressoflex 6p C2 DCpowe_2'!$G$3/2-'ver pressoflex 6p C2 DCpowe_2'!$M$11),'ver pressoflex 6p C2 DCpowe_2'!$G$3/2-('ver pressoflex 6p C2 DCpowe_2'!$G$3-'ver pressoflex 6p C2 DCpowe_2'!$M$11))*IF(($G$3/2-$M$11)&gt;0,-1,1)</f>
        <v>0</v>
      </c>
      <c r="Y122" s="29">
        <f>Q122*IF(($G$3/2-$M$12)&gt;0,('ver pressoflex 6p C2 DCpowe_2'!$G$3/2-'ver pressoflex 6p C2 DCpowe_2'!$M$12),'ver pressoflex 6p C2 DCpowe_2'!$G$3/2-('ver pressoflex 6p C2 DCpowe_2'!$G$3-'ver pressoflex 6p C2 DCpowe_2'!$M$12))*IF(($G$3/2-$M$12)&gt;0,-1,1)</f>
        <v>0</v>
      </c>
      <c r="Z122" s="29">
        <f>R122*IF(($G$3/2-$M$13)&gt;0,('ver pressoflex 6p C2 DCpowe_2'!$G$3/2-'ver pressoflex 6p C2 DCpowe_2'!$M$13),'ver pressoflex 6p C2 DCpowe_2'!$G$3/2-('ver pressoflex 6p C2 DCpowe_2'!$G$3-'ver pressoflex 6p C2 DCpowe_2'!$M$13))*IF(($G$3/2-$M$13)&gt;0,-1,1)</f>
        <v>18248587.500000004</v>
      </c>
      <c r="AA122" s="113">
        <f t="shared" si="14"/>
        <v>18244834.324667115</v>
      </c>
      <c r="AB122" s="193">
        <f t="shared" si="5"/>
        <v>3.3279666076642753E-5</v>
      </c>
      <c r="AC122" s="191">
        <f t="shared" si="15"/>
        <v>8.7175454230476821E-6</v>
      </c>
      <c r="AD122" s="194">
        <f t="shared" si="16"/>
        <v>1.9199161576227558E-10</v>
      </c>
      <c r="AE122" s="191">
        <f t="shared" si="17"/>
        <v>6.5381590672857609E-4</v>
      </c>
      <c r="AF122" s="191">
        <f t="shared" si="18"/>
        <v>0.33822693841573348</v>
      </c>
    </row>
    <row r="123" spans="2:32">
      <c r="B123" s="116">
        <f t="shared" si="19"/>
        <v>59807.499363927913</v>
      </c>
      <c r="C123" s="115">
        <f t="shared" ref="C123:C186" si="21">+C122+0.02</f>
        <v>1.3100000000000007</v>
      </c>
      <c r="D123" s="68">
        <f>'ver pressoflex 6p C2 DCpowe_2'!$G$3/2/$C$557*C123</f>
        <v>16.04750000000001</v>
      </c>
      <c r="E123" s="114">
        <f t="shared" ref="E123:E186" si="22">$G$8*($M$8-D123)/($G$5-D123)</f>
        <v>3.8743930217643362E-4</v>
      </c>
      <c r="F123" s="114">
        <f t="shared" ref="F123:F186" si="23">$G$8*($M$9-D123)/($G$5-D123)</f>
        <v>5.5593467013345882E-4</v>
      </c>
      <c r="G123" s="114">
        <f t="shared" ref="G123:G186" si="24">$G$8*($M$10-D123)/($G$5-D123)</f>
        <v>7.2443003809048408E-4</v>
      </c>
      <c r="H123" s="114">
        <f t="shared" ref="H123:H186" si="25">$G$8*($M$11-D123)/($G$5-D123)</f>
        <v>4.3681423701611554E-3</v>
      </c>
      <c r="I123" s="114">
        <f t="shared" ref="I123:I186" si="26">$G$8*($M$12-D123)/($G$5-D123)</f>
        <v>4.5366377381181799E-3</v>
      </c>
      <c r="J123" s="114">
        <f t="shared" ref="J123:J186" si="27">$G$8*($M$13-D123)/($G$5-D123)</f>
        <v>4.7051331060752053E-3</v>
      </c>
      <c r="K123" s="114">
        <f t="shared" ref="K123:K186" si="28">$G$8*($G$3-D123)/($G$5-D123)</f>
        <v>5.1263715259677687E-3</v>
      </c>
      <c r="L123" s="113">
        <f>-'ver pressoflex 6p C2 DCpowe_2'!$G$2*'ver pressoflex 6p C2 DCpowe_2'!D123*'ver pressoflex 6p C2 DCpowe_2'!$G$17*'ver pressoflex 6p C2 DCpowe_2'!$G$13*'ver pressoflex 6p C2 DCpowe_2'!AE123</f>
        <v>-2.522866127055559</v>
      </c>
      <c r="M123" s="572">
        <f>IF(ABS(E123)&lt;'ver pressoflex 6p C2 DCpowe_2'!$G$7,'ver pressoflex 6p C2 DCpowe_2'!$G$16*E123*'ver pressoflex 6p C2 DCpowe_2'!$O$8,SIGN(E123)*'ver pressoflex 6p C2 DCpowe_2'!$G$15*'ver pressoflex 6p C2 DCpowe_2'!$O$8)</f>
        <v>6.5222300549663492</v>
      </c>
      <c r="N123" s="572">
        <f>IF(ABS(F123)&lt;'ver pressoflex 6p C2 DCpowe_2'!$G$7,'ver pressoflex 6p C2 DCpowe_2'!$G$16*F123*'ver pressoflex 6p C2 DCpowe_2'!$O$9,SIGN(F123)*'ver pressoflex 6p C2 DCpowe_2'!$G$15*'ver pressoflex 6p C2 DCpowe_2'!$O$9)</f>
        <v>0</v>
      </c>
      <c r="O123" s="572">
        <f>IF(ABS(G123)&lt;'ver pressoflex 6p C2 DCpowe_2'!$G$7,'ver pressoflex 6p C2 DCpowe_2'!$G$16*G123*'ver pressoflex 6p C2 DCpowe_2'!$O$10,SIGN(G123)*'ver pressoflex 6p C2 DCpowe_2'!$G$15*'ver pressoflex 6p C2 DCpowe_2'!$O$10)</f>
        <v>0</v>
      </c>
      <c r="P123" s="572">
        <f>IF(ABS(H123)&lt;'ver pressoflex 6p C2 DCpowe_2'!$G$7,'ver pressoflex 6p C2 DCpowe_2'!$G$16*H123*'ver pressoflex 6p C2 DCpowe_2'!$O$11,SIGN(H123)*'ver pressoflex 6p C2 DCpowe_2'!$G$15*'ver pressoflex 6p C2 DCpowe_2'!$O$11)</f>
        <v>0</v>
      </c>
      <c r="Q123" s="572">
        <f>IF(ABS(I123)&lt;'ver pressoflex 6p C2 DCpowe_2'!$G$7,'ver pressoflex 6p C2 DCpowe_2'!$G$16*I123*'ver pressoflex 6p C2 DCpowe_2'!$O$12,SIGN(I123)*'ver pressoflex 6p C2 DCpowe_2'!$G$15*'ver pressoflex 6p C2 DCpowe_2'!$O$12)</f>
        <v>0</v>
      </c>
      <c r="R123" s="572">
        <f>IF(ABS(J123)&lt;'ver pressoflex 6p C2 DCpowe_2'!$G$7,'ver pressoflex 6p C2 DCpowe_2'!$G$16*J123*'ver pressoflex 6p C2 DCpowe_2'!$O$13,SIGN(J123)*'ver pressoflex 6p C2 DCpowe_2'!$G$15*'ver pressoflex 6p C2 DCpowe_2'!$O$13)</f>
        <v>17803.500000000004</v>
      </c>
      <c r="S123" s="113">
        <f t="shared" si="20"/>
        <v>17807.499363927913</v>
      </c>
      <c r="T123" s="575">
        <f>-L123*('ver pressoflex 6p C2 DCpowe_2'!$G$3/2-'ver pressoflex 6p C2 DCpowe_2'!AF123*'ver pressoflex 6p C2 DCpowe_2'!D123)</f>
        <v>3076.8143762459054</v>
      </c>
      <c r="U123" s="29">
        <f>M123*IF(($G$3/2-$M$8)&gt;0,('ver pressoflex 6p C2 DCpowe_2'!$G$3/2-'ver pressoflex 6p C2 DCpowe_2'!$M$8),'ver pressoflex 6p C2 DCpowe_2'!$G$3/2-('ver pressoflex 6p C2 DCpowe_2'!$G$3-'ver pressoflex 6p C2 DCpowe_2'!$M$8))*IF(($G$3/2-$M$8)&gt;0,-1,1)</f>
        <v>-6685.2858063405083</v>
      </c>
      <c r="V123" s="29">
        <f>N123*IF(($G$3/2-$M$9)&gt;0,('ver pressoflex 6p C2 DCpowe_2'!$G$3/2-'ver pressoflex 6p C2 DCpowe_2'!$M$9),'ver pressoflex 6p C2 DCpowe_2'!$G$3/2-('ver pressoflex 6p C2 DCpowe_2'!$G$3-'ver pressoflex 6p C2 DCpowe_2'!$M$9))*IF(($G$3/2-$M$9)&gt;0,-1,1)</f>
        <v>0</v>
      </c>
      <c r="W123" s="29">
        <f>O123*IF(($G$3/2-$M$10)&gt;0,('ver pressoflex 6p C2 DCpowe_2'!$G$3/2-'ver pressoflex 6p C2 DCpowe_2'!$M$10),'ver pressoflex 6p C2 DCpowe_2'!$G$3/2-('ver pressoflex 6p C2 DCpowe_2'!$G$3-'ver pressoflex 6p C2 DCpowe_2'!$M$10))*IF(($G$3/2-$M$10)&gt;0,-1,1)</f>
        <v>0</v>
      </c>
      <c r="X123" s="29">
        <f>P123*IF(($G$3/2-$M$11)&gt;0,('ver pressoflex 6p C2 DCpowe_2'!$G$3/2-'ver pressoflex 6p C2 DCpowe_2'!$M$11),'ver pressoflex 6p C2 DCpowe_2'!$G$3/2-('ver pressoflex 6p C2 DCpowe_2'!$G$3-'ver pressoflex 6p C2 DCpowe_2'!$M$11))*IF(($G$3/2-$M$11)&gt;0,-1,1)</f>
        <v>0</v>
      </c>
      <c r="Y123" s="29">
        <f>Q123*IF(($G$3/2-$M$12)&gt;0,('ver pressoflex 6p C2 DCpowe_2'!$G$3/2-'ver pressoflex 6p C2 DCpowe_2'!$M$12),'ver pressoflex 6p C2 DCpowe_2'!$G$3/2-('ver pressoflex 6p C2 DCpowe_2'!$G$3-'ver pressoflex 6p C2 DCpowe_2'!$M$12))*IF(($G$3/2-$M$12)&gt;0,-1,1)</f>
        <v>0</v>
      </c>
      <c r="Z123" s="29">
        <f>R123*IF(($G$3/2-$M$13)&gt;0,('ver pressoflex 6p C2 DCpowe_2'!$G$3/2-'ver pressoflex 6p C2 DCpowe_2'!$M$13),'ver pressoflex 6p C2 DCpowe_2'!$G$3/2-('ver pressoflex 6p C2 DCpowe_2'!$G$3-'ver pressoflex 6p C2 DCpowe_2'!$M$13))*IF(($G$3/2-$M$13)&gt;0,-1,1)</f>
        <v>18248587.500000004</v>
      </c>
      <c r="AA123" s="113">
        <f t="shared" ref="AA123:AA186" si="29">T123+U123+V123+W123+X123+Y123+Z123</f>
        <v>18244979.028569911</v>
      </c>
      <c r="AB123" s="193">
        <f t="shared" ref="AB123:AB186" si="30">$G$8*D123/($G$5-D123)</f>
        <v>3.3799117716129561E-5</v>
      </c>
      <c r="AC123" s="191">
        <f t="shared" ref="AC123:AC186" si="31">IF(AB123&lt;ABS($G$10),$G$17/ABS($G$10)*(ABS(AB123)^2-ABS(AB123)^3/(3*ABS($G$10))),$G$17*(AB123-ABS($G$10))+$G$17/ABS($G$10)*(ABS($G$10)^2-ABS($G$10)^3/(3*ABS($G$10))))</f>
        <v>8.983566205881851E-6</v>
      </c>
      <c r="AD123" s="194">
        <f t="shared" ref="AD123:AD186" si="32">IF(AB123&lt;ABS($G$10),2*$G$17/ABS($G$10)*(ABS(AB123)^3/3-ABS(AB123)^4/(8*ABS($G$10))),$G$17/2*(AB123^2-ABS($G$10)^2)+2*$G$17/ABS($G$10)*(ABS($G$10)^3/3-ABS($G$10)^4/(8*ABS($G$10))))</f>
        <v>2.0091395307619919E-10</v>
      </c>
      <c r="AE123" s="191">
        <f t="shared" ref="AE123:AE186" si="33">AC123/(ABS($G$9)*$G$17)</f>
        <v>6.7376746544113878E-4</v>
      </c>
      <c r="AF123" s="191">
        <f t="shared" ref="AF123:AF186" si="34">1-AD123/(AC123*AB123)</f>
        <v>0.33830788076188834</v>
      </c>
    </row>
    <row r="124" spans="2:32">
      <c r="B124" s="116">
        <f t="shared" si="19"/>
        <v>59807.375903407687</v>
      </c>
      <c r="C124" s="115">
        <f t="shared" si="21"/>
        <v>1.3300000000000007</v>
      </c>
      <c r="D124" s="68">
        <f>'ver pressoflex 6p C2 DCpowe_2'!$G$3/2/$C$557*C124</f>
        <v>16.292500000000008</v>
      </c>
      <c r="E124" s="114">
        <f t="shared" si="22"/>
        <v>3.8696322103713281E-4</v>
      </c>
      <c r="F124" s="114">
        <f t="shared" si="23"/>
        <v>5.5547598008600469E-4</v>
      </c>
      <c r="G124" s="114">
        <f t="shared" si="24"/>
        <v>7.2398873913487663E-4</v>
      </c>
      <c r="H124" s="114">
        <f t="shared" si="25"/>
        <v>4.3680771535667311E-3</v>
      </c>
      <c r="I124" s="114">
        <f t="shared" si="26"/>
        <v>4.5365899126156026E-3</v>
      </c>
      <c r="J124" s="114">
        <f t="shared" si="27"/>
        <v>4.7051026716644741E-3</v>
      </c>
      <c r="K124" s="114">
        <f t="shared" si="28"/>
        <v>5.1263845692866537E-3</v>
      </c>
      <c r="L124" s="113">
        <f>-'ver pressoflex 6p C2 DCpowe_2'!$G$2*'ver pressoflex 6p C2 DCpowe_2'!D124*'ver pressoflex 6p C2 DCpowe_2'!$G$17*'ver pressoflex 6p C2 DCpowe_2'!$G$13*'ver pressoflex 6p C2 DCpowe_2'!AE124</f>
        <v>-2.6383122029603463</v>
      </c>
      <c r="M124" s="572">
        <f>IF(ABS(E124)&lt;'ver pressoflex 6p C2 DCpowe_2'!$G$7,'ver pressoflex 6p C2 DCpowe_2'!$G$16*E124*'ver pressoflex 6p C2 DCpowe_2'!$O$8,SIGN(E124)*'ver pressoflex 6p C2 DCpowe_2'!$G$15*'ver pressoflex 6p C2 DCpowe_2'!$O$8)</f>
        <v>6.5142156106446008</v>
      </c>
      <c r="N124" s="572">
        <f>IF(ABS(F124)&lt;'ver pressoflex 6p C2 DCpowe_2'!$G$7,'ver pressoflex 6p C2 DCpowe_2'!$G$16*F124*'ver pressoflex 6p C2 DCpowe_2'!$O$9,SIGN(F124)*'ver pressoflex 6p C2 DCpowe_2'!$G$15*'ver pressoflex 6p C2 DCpowe_2'!$O$9)</f>
        <v>0</v>
      </c>
      <c r="O124" s="572">
        <f>IF(ABS(G124)&lt;'ver pressoflex 6p C2 DCpowe_2'!$G$7,'ver pressoflex 6p C2 DCpowe_2'!$G$16*G124*'ver pressoflex 6p C2 DCpowe_2'!$O$10,SIGN(G124)*'ver pressoflex 6p C2 DCpowe_2'!$G$15*'ver pressoflex 6p C2 DCpowe_2'!$O$10)</f>
        <v>0</v>
      </c>
      <c r="P124" s="572">
        <f>IF(ABS(H124)&lt;'ver pressoflex 6p C2 DCpowe_2'!$G$7,'ver pressoflex 6p C2 DCpowe_2'!$G$16*H124*'ver pressoflex 6p C2 DCpowe_2'!$O$11,SIGN(H124)*'ver pressoflex 6p C2 DCpowe_2'!$G$15*'ver pressoflex 6p C2 DCpowe_2'!$O$11)</f>
        <v>0</v>
      </c>
      <c r="Q124" s="572">
        <f>IF(ABS(I124)&lt;'ver pressoflex 6p C2 DCpowe_2'!$G$7,'ver pressoflex 6p C2 DCpowe_2'!$G$16*I124*'ver pressoflex 6p C2 DCpowe_2'!$O$12,SIGN(I124)*'ver pressoflex 6p C2 DCpowe_2'!$G$15*'ver pressoflex 6p C2 DCpowe_2'!$O$12)</f>
        <v>0</v>
      </c>
      <c r="R124" s="572">
        <f>IF(ABS(J124)&lt;'ver pressoflex 6p C2 DCpowe_2'!$G$7,'ver pressoflex 6p C2 DCpowe_2'!$G$16*J124*'ver pressoflex 6p C2 DCpowe_2'!$O$13,SIGN(J124)*'ver pressoflex 6p C2 DCpowe_2'!$G$15*'ver pressoflex 6p C2 DCpowe_2'!$O$13)</f>
        <v>17803.500000000004</v>
      </c>
      <c r="S124" s="113">
        <f t="shared" si="20"/>
        <v>17807.375903407687</v>
      </c>
      <c r="T124" s="575">
        <f>-L124*('ver pressoflex 6p C2 DCpowe_2'!$G$3/2-'ver pressoflex 6p C2 DCpowe_2'!AF124*'ver pressoflex 6p C2 DCpowe_2'!D124)</f>
        <v>3217.3868989415228</v>
      </c>
      <c r="U124" s="29">
        <f>M124*IF(($G$3/2-$M$8)&gt;0,('ver pressoflex 6p C2 DCpowe_2'!$G$3/2-'ver pressoflex 6p C2 DCpowe_2'!$M$8),'ver pressoflex 6p C2 DCpowe_2'!$G$3/2-('ver pressoflex 6p C2 DCpowe_2'!$G$3-'ver pressoflex 6p C2 DCpowe_2'!$M$8))*IF(($G$3/2-$M$8)&gt;0,-1,1)</f>
        <v>-6677.0710009107161</v>
      </c>
      <c r="V124" s="29">
        <f>N124*IF(($G$3/2-$M$9)&gt;0,('ver pressoflex 6p C2 DCpowe_2'!$G$3/2-'ver pressoflex 6p C2 DCpowe_2'!$M$9),'ver pressoflex 6p C2 DCpowe_2'!$G$3/2-('ver pressoflex 6p C2 DCpowe_2'!$G$3-'ver pressoflex 6p C2 DCpowe_2'!$M$9))*IF(($G$3/2-$M$9)&gt;0,-1,1)</f>
        <v>0</v>
      </c>
      <c r="W124" s="29">
        <f>O124*IF(($G$3/2-$M$10)&gt;0,('ver pressoflex 6p C2 DCpowe_2'!$G$3/2-'ver pressoflex 6p C2 DCpowe_2'!$M$10),'ver pressoflex 6p C2 DCpowe_2'!$G$3/2-('ver pressoflex 6p C2 DCpowe_2'!$G$3-'ver pressoflex 6p C2 DCpowe_2'!$M$10))*IF(($G$3/2-$M$10)&gt;0,-1,1)</f>
        <v>0</v>
      </c>
      <c r="X124" s="29">
        <f>P124*IF(($G$3/2-$M$11)&gt;0,('ver pressoflex 6p C2 DCpowe_2'!$G$3/2-'ver pressoflex 6p C2 DCpowe_2'!$M$11),'ver pressoflex 6p C2 DCpowe_2'!$G$3/2-('ver pressoflex 6p C2 DCpowe_2'!$G$3-'ver pressoflex 6p C2 DCpowe_2'!$M$11))*IF(($G$3/2-$M$11)&gt;0,-1,1)</f>
        <v>0</v>
      </c>
      <c r="Y124" s="29">
        <f>Q124*IF(($G$3/2-$M$12)&gt;0,('ver pressoflex 6p C2 DCpowe_2'!$G$3/2-'ver pressoflex 6p C2 DCpowe_2'!$M$12),'ver pressoflex 6p C2 DCpowe_2'!$G$3/2-('ver pressoflex 6p C2 DCpowe_2'!$G$3-'ver pressoflex 6p C2 DCpowe_2'!$M$12))*IF(($G$3/2-$M$12)&gt;0,-1,1)</f>
        <v>0</v>
      </c>
      <c r="Z124" s="29">
        <f>R124*IF(($G$3/2-$M$13)&gt;0,('ver pressoflex 6p C2 DCpowe_2'!$G$3/2-'ver pressoflex 6p C2 DCpowe_2'!$M$13),'ver pressoflex 6p C2 DCpowe_2'!$G$3/2-('ver pressoflex 6p C2 DCpowe_2'!$G$3-'ver pressoflex 6p C2 DCpowe_2'!$M$13))*IF(($G$3/2-$M$13)&gt;0,-1,1)</f>
        <v>18248587.500000004</v>
      </c>
      <c r="AA124" s="113">
        <f t="shared" si="29"/>
        <v>18245127.815898035</v>
      </c>
      <c r="AB124" s="193">
        <f t="shared" si="30"/>
        <v>3.4318676585046824E-5</v>
      </c>
      <c r="AC124" s="191">
        <f t="shared" si="31"/>
        <v>9.2533802247672065E-6</v>
      </c>
      <c r="AD124" s="194">
        <f t="shared" si="32"/>
        <v>2.1010368261545011E-10</v>
      </c>
      <c r="AE124" s="191">
        <f t="shared" si="33"/>
        <v>6.9400351685754049E-4</v>
      </c>
      <c r="AF124" s="191">
        <f t="shared" si="34"/>
        <v>0.33838898851769716</v>
      </c>
    </row>
    <row r="125" spans="2:32">
      <c r="B125" s="116">
        <f t="shared" si="19"/>
        <v>59807.249032499923</v>
      </c>
      <c r="C125" s="115">
        <f t="shared" si="21"/>
        <v>1.3500000000000008</v>
      </c>
      <c r="D125" s="68">
        <f>'ver pressoflex 6p C2 DCpowe_2'!$G$3/2/$C$557*C125</f>
        <v>16.537500000000009</v>
      </c>
      <c r="E125" s="114">
        <f t="shared" si="22"/>
        <v>3.864870416111482E-4</v>
      </c>
      <c r="F125" s="114">
        <f t="shared" si="23"/>
        <v>5.5501719534224779E-4</v>
      </c>
      <c r="G125" s="114">
        <f t="shared" si="24"/>
        <v>7.2354734907334743E-4</v>
      </c>
      <c r="H125" s="114">
        <f t="shared" si="25"/>
        <v>4.3680119235083763E-3</v>
      </c>
      <c r="I125" s="114">
        <f t="shared" si="26"/>
        <v>4.5365420772394763E-3</v>
      </c>
      <c r="J125" s="114">
        <f t="shared" si="27"/>
        <v>4.7050722309705762E-3</v>
      </c>
      <c r="K125" s="114">
        <f t="shared" si="28"/>
        <v>5.1263976152983249E-3</v>
      </c>
      <c r="L125" s="113">
        <f>-'ver pressoflex 6p C2 DCpowe_2'!$G$2*'ver pressoflex 6p C2 DCpowe_2'!D125*'ver pressoflex 6p C2 DCpowe_2'!$G$17*'ver pressoflex 6p C2 DCpowe_2'!$G$13*'ver pressoflex 6p C2 DCpowe_2'!AE125</f>
        <v>-2.7571670118289617</v>
      </c>
      <c r="M125" s="572">
        <f>IF(ABS(E125)&lt;'ver pressoflex 6p C2 DCpowe_2'!$G$7,'ver pressoflex 6p C2 DCpowe_2'!$G$16*E125*'ver pressoflex 6p C2 DCpowe_2'!$O$8,SIGN(E125)*'ver pressoflex 6p C2 DCpowe_2'!$G$15*'ver pressoflex 6p C2 DCpowe_2'!$O$8)</f>
        <v>6.5061995117453231</v>
      </c>
      <c r="N125" s="572">
        <f>IF(ABS(F125)&lt;'ver pressoflex 6p C2 DCpowe_2'!$G$7,'ver pressoflex 6p C2 DCpowe_2'!$G$16*F125*'ver pressoflex 6p C2 DCpowe_2'!$O$9,SIGN(F125)*'ver pressoflex 6p C2 DCpowe_2'!$G$15*'ver pressoflex 6p C2 DCpowe_2'!$O$9)</f>
        <v>0</v>
      </c>
      <c r="O125" s="572">
        <f>IF(ABS(G125)&lt;'ver pressoflex 6p C2 DCpowe_2'!$G$7,'ver pressoflex 6p C2 DCpowe_2'!$G$16*G125*'ver pressoflex 6p C2 DCpowe_2'!$O$10,SIGN(G125)*'ver pressoflex 6p C2 DCpowe_2'!$G$15*'ver pressoflex 6p C2 DCpowe_2'!$O$10)</f>
        <v>0</v>
      </c>
      <c r="P125" s="572">
        <f>IF(ABS(H125)&lt;'ver pressoflex 6p C2 DCpowe_2'!$G$7,'ver pressoflex 6p C2 DCpowe_2'!$G$16*H125*'ver pressoflex 6p C2 DCpowe_2'!$O$11,SIGN(H125)*'ver pressoflex 6p C2 DCpowe_2'!$G$15*'ver pressoflex 6p C2 DCpowe_2'!$O$11)</f>
        <v>0</v>
      </c>
      <c r="Q125" s="572">
        <f>IF(ABS(I125)&lt;'ver pressoflex 6p C2 DCpowe_2'!$G$7,'ver pressoflex 6p C2 DCpowe_2'!$G$16*I125*'ver pressoflex 6p C2 DCpowe_2'!$O$12,SIGN(I125)*'ver pressoflex 6p C2 DCpowe_2'!$G$15*'ver pressoflex 6p C2 DCpowe_2'!$O$12)</f>
        <v>0</v>
      </c>
      <c r="R125" s="572">
        <f>IF(ABS(J125)&lt;'ver pressoflex 6p C2 DCpowe_2'!$G$7,'ver pressoflex 6p C2 DCpowe_2'!$G$16*J125*'ver pressoflex 6p C2 DCpowe_2'!$O$13,SIGN(J125)*'ver pressoflex 6p C2 DCpowe_2'!$G$15*'ver pressoflex 6p C2 DCpowe_2'!$O$13)</f>
        <v>17803.500000000004</v>
      </c>
      <c r="S125" s="113">
        <f t="shared" si="20"/>
        <v>17807.24903249992</v>
      </c>
      <c r="T125" s="575">
        <f>-L125*('ver pressoflex 6p C2 DCpowe_2'!$G$3/2-'ver pressoflex 6p C2 DCpowe_2'!AF125*'ver pressoflex 6p C2 DCpowe_2'!D125)</f>
        <v>3362.0964795933696</v>
      </c>
      <c r="U125" s="29">
        <f>M125*IF(($G$3/2-$M$8)&gt;0,('ver pressoflex 6p C2 DCpowe_2'!$G$3/2-'ver pressoflex 6p C2 DCpowe_2'!$M$8),'ver pressoflex 6p C2 DCpowe_2'!$G$3/2-('ver pressoflex 6p C2 DCpowe_2'!$G$3-'ver pressoflex 6p C2 DCpowe_2'!$M$8))*IF(($G$3/2-$M$8)&gt;0,-1,1)</f>
        <v>-6668.8544995389566</v>
      </c>
      <c r="V125" s="29">
        <f>N125*IF(($G$3/2-$M$9)&gt;0,('ver pressoflex 6p C2 DCpowe_2'!$G$3/2-'ver pressoflex 6p C2 DCpowe_2'!$M$9),'ver pressoflex 6p C2 DCpowe_2'!$G$3/2-('ver pressoflex 6p C2 DCpowe_2'!$G$3-'ver pressoflex 6p C2 DCpowe_2'!$M$9))*IF(($G$3/2-$M$9)&gt;0,-1,1)</f>
        <v>0</v>
      </c>
      <c r="W125" s="29">
        <f>O125*IF(($G$3/2-$M$10)&gt;0,('ver pressoflex 6p C2 DCpowe_2'!$G$3/2-'ver pressoflex 6p C2 DCpowe_2'!$M$10),'ver pressoflex 6p C2 DCpowe_2'!$G$3/2-('ver pressoflex 6p C2 DCpowe_2'!$G$3-'ver pressoflex 6p C2 DCpowe_2'!$M$10))*IF(($G$3/2-$M$10)&gt;0,-1,1)</f>
        <v>0</v>
      </c>
      <c r="X125" s="29">
        <f>P125*IF(($G$3/2-$M$11)&gt;0,('ver pressoflex 6p C2 DCpowe_2'!$G$3/2-'ver pressoflex 6p C2 DCpowe_2'!$M$11),'ver pressoflex 6p C2 DCpowe_2'!$G$3/2-('ver pressoflex 6p C2 DCpowe_2'!$G$3-'ver pressoflex 6p C2 DCpowe_2'!$M$11))*IF(($G$3/2-$M$11)&gt;0,-1,1)</f>
        <v>0</v>
      </c>
      <c r="Y125" s="29">
        <f>Q125*IF(($G$3/2-$M$12)&gt;0,('ver pressoflex 6p C2 DCpowe_2'!$G$3/2-'ver pressoflex 6p C2 DCpowe_2'!$M$12),'ver pressoflex 6p C2 DCpowe_2'!$G$3/2-('ver pressoflex 6p C2 DCpowe_2'!$G$3-'ver pressoflex 6p C2 DCpowe_2'!$M$12))*IF(($G$3/2-$M$12)&gt;0,-1,1)</f>
        <v>0</v>
      </c>
      <c r="Z125" s="29">
        <f>R125*IF(($G$3/2-$M$13)&gt;0,('ver pressoflex 6p C2 DCpowe_2'!$G$3/2-'ver pressoflex 6p C2 DCpowe_2'!$M$13),'ver pressoflex 6p C2 DCpowe_2'!$G$3/2-('ver pressoflex 6p C2 DCpowe_2'!$G$3-'ver pressoflex 6p C2 DCpowe_2'!$M$13))*IF(($G$3/2-$M$13)&gt;0,-1,1)</f>
        <v>18248587.500000004</v>
      </c>
      <c r="AA125" s="113">
        <f t="shared" si="29"/>
        <v>18245280.741980057</v>
      </c>
      <c r="AB125" s="193">
        <f t="shared" si="30"/>
        <v>3.4838342716600759E-5</v>
      </c>
      <c r="AC125" s="191">
        <f t="shared" si="31"/>
        <v>9.5269781209941404E-6</v>
      </c>
      <c r="AD125" s="194">
        <f t="shared" si="32"/>
        <v>2.1956445132454967E-10</v>
      </c>
      <c r="AE125" s="191">
        <f t="shared" si="33"/>
        <v>7.1452335907456045E-4</v>
      </c>
      <c r="AF125" s="191">
        <f t="shared" si="34"/>
        <v>0.33847026219071275</v>
      </c>
    </row>
    <row r="126" spans="2:32">
      <c r="B126" s="116">
        <f t="shared" si="19"/>
        <v>59807.118705286397</v>
      </c>
      <c r="C126" s="115">
        <f t="shared" si="21"/>
        <v>1.3700000000000008</v>
      </c>
      <c r="D126" s="68">
        <f>'ver pressoflex 6p C2 DCpowe_2'!$G$3/2/$C$557*C126</f>
        <v>16.78250000000001</v>
      </c>
      <c r="E126" s="114">
        <f t="shared" si="22"/>
        <v>3.8601076386803989E-4</v>
      </c>
      <c r="F126" s="114">
        <f t="shared" si="23"/>
        <v>5.5455831587286023E-4</v>
      </c>
      <c r="G126" s="114">
        <f t="shared" si="24"/>
        <v>7.2310586787768078E-4</v>
      </c>
      <c r="H126" s="114">
        <f t="shared" si="25"/>
        <v>4.3679466799819234E-3</v>
      </c>
      <c r="I126" s="114">
        <f t="shared" si="26"/>
        <v>4.5364942319867435E-3</v>
      </c>
      <c r="J126" s="114">
        <f t="shared" si="27"/>
        <v>4.7050417839915645E-3</v>
      </c>
      <c r="K126" s="114">
        <f t="shared" si="28"/>
        <v>5.1264106640036156E-3</v>
      </c>
      <c r="L126" s="113">
        <f>-'ver pressoflex 6p C2 DCpowe_2'!$G$2*'ver pressoflex 6p C2 DCpowe_2'!D126*'ver pressoflex 6p C2 DCpowe_2'!$G$17*'ver pressoflex 6p C2 DCpowe_2'!$G$13*'ver pressoflex 6p C2 DCpowe_2'!AE126</f>
        <v>-2.8794764713583931</v>
      </c>
      <c r="M126" s="572">
        <f>IF(ABS(E126)&lt;'ver pressoflex 6p C2 DCpowe_2'!$G$7,'ver pressoflex 6p C2 DCpowe_2'!$G$16*E126*'ver pressoflex 6p C2 DCpowe_2'!$O$8,SIGN(E126)*'ver pressoflex 6p C2 DCpowe_2'!$G$15*'ver pressoflex 6p C2 DCpowe_2'!$O$8)</f>
        <v>6.4981817577560852</v>
      </c>
      <c r="N126" s="572">
        <f>IF(ABS(F126)&lt;'ver pressoflex 6p C2 DCpowe_2'!$G$7,'ver pressoflex 6p C2 DCpowe_2'!$G$16*F126*'ver pressoflex 6p C2 DCpowe_2'!$O$9,SIGN(F126)*'ver pressoflex 6p C2 DCpowe_2'!$G$15*'ver pressoflex 6p C2 DCpowe_2'!$O$9)</f>
        <v>0</v>
      </c>
      <c r="O126" s="572">
        <f>IF(ABS(G126)&lt;'ver pressoflex 6p C2 DCpowe_2'!$G$7,'ver pressoflex 6p C2 DCpowe_2'!$G$16*G126*'ver pressoflex 6p C2 DCpowe_2'!$O$10,SIGN(G126)*'ver pressoflex 6p C2 DCpowe_2'!$G$15*'ver pressoflex 6p C2 DCpowe_2'!$O$10)</f>
        <v>0</v>
      </c>
      <c r="P126" s="572">
        <f>IF(ABS(H126)&lt;'ver pressoflex 6p C2 DCpowe_2'!$G$7,'ver pressoflex 6p C2 DCpowe_2'!$G$16*H126*'ver pressoflex 6p C2 DCpowe_2'!$O$11,SIGN(H126)*'ver pressoflex 6p C2 DCpowe_2'!$G$15*'ver pressoflex 6p C2 DCpowe_2'!$O$11)</f>
        <v>0</v>
      </c>
      <c r="Q126" s="572">
        <f>IF(ABS(I126)&lt;'ver pressoflex 6p C2 DCpowe_2'!$G$7,'ver pressoflex 6p C2 DCpowe_2'!$G$16*I126*'ver pressoflex 6p C2 DCpowe_2'!$O$12,SIGN(I126)*'ver pressoflex 6p C2 DCpowe_2'!$G$15*'ver pressoflex 6p C2 DCpowe_2'!$O$12)</f>
        <v>0</v>
      </c>
      <c r="R126" s="572">
        <f>IF(ABS(J126)&lt;'ver pressoflex 6p C2 DCpowe_2'!$G$7,'ver pressoflex 6p C2 DCpowe_2'!$G$16*J126*'ver pressoflex 6p C2 DCpowe_2'!$O$13,SIGN(J126)*'ver pressoflex 6p C2 DCpowe_2'!$G$15*'ver pressoflex 6p C2 DCpowe_2'!$O$13)</f>
        <v>17803.500000000004</v>
      </c>
      <c r="S126" s="113">
        <f t="shared" si="20"/>
        <v>17807.118705286401</v>
      </c>
      <c r="T126" s="575">
        <f>-L126*('ver pressoflex 6p C2 DCpowe_2'!$G$3/2-'ver pressoflex 6p C2 DCpowe_2'!AF126*'ver pressoflex 6p C2 DCpowe_2'!D126)</f>
        <v>3510.9982294118895</v>
      </c>
      <c r="U126" s="29">
        <f>M126*IF(($G$3/2-$M$8)&gt;0,('ver pressoflex 6p C2 DCpowe_2'!$G$3/2-'ver pressoflex 6p C2 DCpowe_2'!$M$8),'ver pressoflex 6p C2 DCpowe_2'!$G$3/2-('ver pressoflex 6p C2 DCpowe_2'!$G$3-'ver pressoflex 6p C2 DCpowe_2'!$M$8))*IF(($G$3/2-$M$8)&gt;0,-1,1)</f>
        <v>-6660.6363016999876</v>
      </c>
      <c r="V126" s="29">
        <f>N126*IF(($G$3/2-$M$9)&gt;0,('ver pressoflex 6p C2 DCpowe_2'!$G$3/2-'ver pressoflex 6p C2 DCpowe_2'!$M$9),'ver pressoflex 6p C2 DCpowe_2'!$G$3/2-('ver pressoflex 6p C2 DCpowe_2'!$G$3-'ver pressoflex 6p C2 DCpowe_2'!$M$9))*IF(($G$3/2-$M$9)&gt;0,-1,1)</f>
        <v>0</v>
      </c>
      <c r="W126" s="29">
        <f>O126*IF(($G$3/2-$M$10)&gt;0,('ver pressoflex 6p C2 DCpowe_2'!$G$3/2-'ver pressoflex 6p C2 DCpowe_2'!$M$10),'ver pressoflex 6p C2 DCpowe_2'!$G$3/2-('ver pressoflex 6p C2 DCpowe_2'!$G$3-'ver pressoflex 6p C2 DCpowe_2'!$M$10))*IF(($G$3/2-$M$10)&gt;0,-1,1)</f>
        <v>0</v>
      </c>
      <c r="X126" s="29">
        <f>P126*IF(($G$3/2-$M$11)&gt;0,('ver pressoflex 6p C2 DCpowe_2'!$G$3/2-'ver pressoflex 6p C2 DCpowe_2'!$M$11),'ver pressoflex 6p C2 DCpowe_2'!$G$3/2-('ver pressoflex 6p C2 DCpowe_2'!$G$3-'ver pressoflex 6p C2 DCpowe_2'!$M$11))*IF(($G$3/2-$M$11)&gt;0,-1,1)</f>
        <v>0</v>
      </c>
      <c r="Y126" s="29">
        <f>Q126*IF(($G$3/2-$M$12)&gt;0,('ver pressoflex 6p C2 DCpowe_2'!$G$3/2-'ver pressoflex 6p C2 DCpowe_2'!$M$12),'ver pressoflex 6p C2 DCpowe_2'!$G$3/2-('ver pressoflex 6p C2 DCpowe_2'!$G$3-'ver pressoflex 6p C2 DCpowe_2'!$M$12))*IF(($G$3/2-$M$12)&gt;0,-1,1)</f>
        <v>0</v>
      </c>
      <c r="Z126" s="29">
        <f>R126*IF(($G$3/2-$M$13)&gt;0,('ver pressoflex 6p C2 DCpowe_2'!$G$3/2-'ver pressoflex 6p C2 DCpowe_2'!$M$13),'ver pressoflex 6p C2 DCpowe_2'!$G$3/2-('ver pressoflex 6p C2 DCpowe_2'!$G$3-'ver pressoflex 6p C2 DCpowe_2'!$M$13))*IF(($G$3/2-$M$13)&gt;0,-1,1)</f>
        <v>18248587.500000004</v>
      </c>
      <c r="AA126" s="113">
        <f t="shared" si="29"/>
        <v>18245437.861927714</v>
      </c>
      <c r="AB126" s="193">
        <f t="shared" si="30"/>
        <v>3.5358116144011254E-5</v>
      </c>
      <c r="AC126" s="191">
        <f t="shared" si="31"/>
        <v>9.8043505228095301E-6</v>
      </c>
      <c r="AD126" s="194">
        <f t="shared" si="32"/>
        <v>2.2929989232813685E-10</v>
      </c>
      <c r="AE126" s="191">
        <f t="shared" si="33"/>
        <v>7.3532628921071474E-4</v>
      </c>
      <c r="AF126" s="191">
        <f t="shared" si="34"/>
        <v>0.33855170229056641</v>
      </c>
    </row>
    <row r="127" spans="2:32">
      <c r="B127" s="116">
        <f t="shared" si="19"/>
        <v>59806.984876013536</v>
      </c>
      <c r="C127" s="115">
        <f t="shared" si="21"/>
        <v>1.3900000000000008</v>
      </c>
      <c r="D127" s="68">
        <f>'ver pressoflex 6p C2 DCpowe_2'!$G$3/2/$C$557*C127</f>
        <v>17.027500000000011</v>
      </c>
      <c r="E127" s="114">
        <f t="shared" si="22"/>
        <v>3.8553438777735524E-4</v>
      </c>
      <c r="F127" s="114">
        <f t="shared" si="23"/>
        <v>5.5409934164850198E-4</v>
      </c>
      <c r="G127" s="114">
        <f t="shared" si="24"/>
        <v>7.2266429551964893E-4</v>
      </c>
      <c r="H127" s="114">
        <f t="shared" si="25"/>
        <v>4.3678814229831994E-3</v>
      </c>
      <c r="I127" s="114">
        <f t="shared" si="26"/>
        <v>4.5364463768543459E-3</v>
      </c>
      <c r="J127" s="114">
        <f t="shared" si="27"/>
        <v>4.7050113307254933E-3</v>
      </c>
      <c r="K127" s="114">
        <f t="shared" si="28"/>
        <v>5.1264237154033604E-3</v>
      </c>
      <c r="L127" s="113">
        <f>-'ver pressoflex 6p C2 DCpowe_2'!$G$2*'ver pressoflex 6p C2 DCpowe_2'!D127*'ver pressoflex 6p C2 DCpowe_2'!$G$17*'ver pressoflex 6p C2 DCpowe_2'!$G$13*'ver pressoflex 6p C2 DCpowe_2'!AE127</f>
        <v>-3.0052863346291936</v>
      </c>
      <c r="M127" s="572">
        <f>IF(ABS(E127)&lt;'ver pressoflex 6p C2 DCpowe_2'!$G$7,'ver pressoflex 6p C2 DCpowe_2'!$G$16*E127*'ver pressoflex 6p C2 DCpowe_2'!$O$8,SIGN(E127)*'ver pressoflex 6p C2 DCpowe_2'!$G$15*'ver pressoflex 6p C2 DCpowe_2'!$O$8)</f>
        <v>6.4901623481642421</v>
      </c>
      <c r="N127" s="572">
        <f>IF(ABS(F127)&lt;'ver pressoflex 6p C2 DCpowe_2'!$G$7,'ver pressoflex 6p C2 DCpowe_2'!$G$16*F127*'ver pressoflex 6p C2 DCpowe_2'!$O$9,SIGN(F127)*'ver pressoflex 6p C2 DCpowe_2'!$G$15*'ver pressoflex 6p C2 DCpowe_2'!$O$9)</f>
        <v>0</v>
      </c>
      <c r="O127" s="572">
        <f>IF(ABS(G127)&lt;'ver pressoflex 6p C2 DCpowe_2'!$G$7,'ver pressoflex 6p C2 DCpowe_2'!$G$16*G127*'ver pressoflex 6p C2 DCpowe_2'!$O$10,SIGN(G127)*'ver pressoflex 6p C2 DCpowe_2'!$G$15*'ver pressoflex 6p C2 DCpowe_2'!$O$10)</f>
        <v>0</v>
      </c>
      <c r="P127" s="572">
        <f>IF(ABS(H127)&lt;'ver pressoflex 6p C2 DCpowe_2'!$G$7,'ver pressoflex 6p C2 DCpowe_2'!$G$16*H127*'ver pressoflex 6p C2 DCpowe_2'!$O$11,SIGN(H127)*'ver pressoflex 6p C2 DCpowe_2'!$G$15*'ver pressoflex 6p C2 DCpowe_2'!$O$11)</f>
        <v>0</v>
      </c>
      <c r="Q127" s="572">
        <f>IF(ABS(I127)&lt;'ver pressoflex 6p C2 DCpowe_2'!$G$7,'ver pressoflex 6p C2 DCpowe_2'!$G$16*I127*'ver pressoflex 6p C2 DCpowe_2'!$O$12,SIGN(I127)*'ver pressoflex 6p C2 DCpowe_2'!$G$15*'ver pressoflex 6p C2 DCpowe_2'!$O$12)</f>
        <v>0</v>
      </c>
      <c r="R127" s="572">
        <f>IF(ABS(J127)&lt;'ver pressoflex 6p C2 DCpowe_2'!$G$7,'ver pressoflex 6p C2 DCpowe_2'!$G$16*J127*'ver pressoflex 6p C2 DCpowe_2'!$O$13,SIGN(J127)*'ver pressoflex 6p C2 DCpowe_2'!$G$15*'ver pressoflex 6p C2 DCpowe_2'!$O$13)</f>
        <v>17803.500000000004</v>
      </c>
      <c r="S127" s="113">
        <f t="shared" si="20"/>
        <v>17806.984876013539</v>
      </c>
      <c r="T127" s="575">
        <f>-L127*('ver pressoflex 6p C2 DCpowe_2'!$G$3/2-'ver pressoflex 6p C2 DCpowe_2'!AF127*'ver pressoflex 6p C2 DCpowe_2'!D127)</f>
        <v>3664.1470424755926</v>
      </c>
      <c r="U127" s="29">
        <f>M127*IF(($G$3/2-$M$8)&gt;0,('ver pressoflex 6p C2 DCpowe_2'!$G$3/2-'ver pressoflex 6p C2 DCpowe_2'!$M$8),'ver pressoflex 6p C2 DCpowe_2'!$G$3/2-('ver pressoflex 6p C2 DCpowe_2'!$G$3-'ver pressoflex 6p C2 DCpowe_2'!$M$8))*IF(($G$3/2-$M$8)&gt;0,-1,1)</f>
        <v>-6652.4164068683485</v>
      </c>
      <c r="V127" s="29">
        <f>N127*IF(($G$3/2-$M$9)&gt;0,('ver pressoflex 6p C2 DCpowe_2'!$G$3/2-'ver pressoflex 6p C2 DCpowe_2'!$M$9),'ver pressoflex 6p C2 DCpowe_2'!$G$3/2-('ver pressoflex 6p C2 DCpowe_2'!$G$3-'ver pressoflex 6p C2 DCpowe_2'!$M$9))*IF(($G$3/2-$M$9)&gt;0,-1,1)</f>
        <v>0</v>
      </c>
      <c r="W127" s="29">
        <f>O127*IF(($G$3/2-$M$10)&gt;0,('ver pressoflex 6p C2 DCpowe_2'!$G$3/2-'ver pressoflex 6p C2 DCpowe_2'!$M$10),'ver pressoflex 6p C2 DCpowe_2'!$G$3/2-('ver pressoflex 6p C2 DCpowe_2'!$G$3-'ver pressoflex 6p C2 DCpowe_2'!$M$10))*IF(($G$3/2-$M$10)&gt;0,-1,1)</f>
        <v>0</v>
      </c>
      <c r="X127" s="29">
        <f>P127*IF(($G$3/2-$M$11)&gt;0,('ver pressoflex 6p C2 DCpowe_2'!$G$3/2-'ver pressoflex 6p C2 DCpowe_2'!$M$11),'ver pressoflex 6p C2 DCpowe_2'!$G$3/2-('ver pressoflex 6p C2 DCpowe_2'!$G$3-'ver pressoflex 6p C2 DCpowe_2'!$M$11))*IF(($G$3/2-$M$11)&gt;0,-1,1)</f>
        <v>0</v>
      </c>
      <c r="Y127" s="29">
        <f>Q127*IF(($G$3/2-$M$12)&gt;0,('ver pressoflex 6p C2 DCpowe_2'!$G$3/2-'ver pressoflex 6p C2 DCpowe_2'!$M$12),'ver pressoflex 6p C2 DCpowe_2'!$G$3/2-('ver pressoflex 6p C2 DCpowe_2'!$G$3-'ver pressoflex 6p C2 DCpowe_2'!$M$12))*IF(($G$3/2-$M$12)&gt;0,-1,1)</f>
        <v>0</v>
      </c>
      <c r="Z127" s="29">
        <f>R127*IF(($G$3/2-$M$13)&gt;0,('ver pressoflex 6p C2 DCpowe_2'!$G$3/2-'ver pressoflex 6p C2 DCpowe_2'!$M$13),'ver pressoflex 6p C2 DCpowe_2'!$G$3/2-('ver pressoflex 6p C2 DCpowe_2'!$G$3-'ver pressoflex 6p C2 DCpowe_2'!$M$13))*IF(($G$3/2-$M$13)&gt;0,-1,1)</f>
        <v>18248587.500000004</v>
      </c>
      <c r="AA127" s="113">
        <f t="shared" si="29"/>
        <v>18245599.230635609</v>
      </c>
      <c r="AB127" s="193">
        <f t="shared" si="30"/>
        <v>3.5877996900511938E-5</v>
      </c>
      <c r="AC127" s="191">
        <f t="shared" si="31"/>
        <v>1.008548804540283E-5</v>
      </c>
      <c r="AD127" s="194">
        <f t="shared" si="32"/>
        <v>2.3931362489783285E-10</v>
      </c>
      <c r="AE127" s="191">
        <f t="shared" si="33"/>
        <v>7.5641160340521221E-4</v>
      </c>
      <c r="AF127" s="191">
        <f t="shared" si="34"/>
        <v>0.3386333093289785</v>
      </c>
    </row>
    <row r="128" spans="2:32">
      <c r="B128" s="116">
        <f t="shared" si="19"/>
        <v>59806.847499092641</v>
      </c>
      <c r="C128" s="115">
        <f t="shared" si="21"/>
        <v>1.4100000000000008</v>
      </c>
      <c r="D128" s="68">
        <f>'ver pressoflex 6p C2 DCpowe_2'!$G$3/2/$C$557*C128</f>
        <v>17.272500000000012</v>
      </c>
      <c r="E128" s="114">
        <f t="shared" si="22"/>
        <v>3.8505791330862898E-4</v>
      </c>
      <c r="F128" s="114">
        <f t="shared" si="23"/>
        <v>5.5364027263982054E-4</v>
      </c>
      <c r="G128" s="114">
        <f t="shared" si="24"/>
        <v>7.2222263197101221E-4</v>
      </c>
      <c r="H128" s="114">
        <f t="shared" si="25"/>
        <v>4.3678161525080314E-3</v>
      </c>
      <c r="I128" s="114">
        <f t="shared" si="26"/>
        <v>4.5363985118392226E-3</v>
      </c>
      <c r="J128" s="114">
        <f t="shared" si="27"/>
        <v>4.7049808711704146E-3</v>
      </c>
      <c r="K128" s="114">
        <f t="shared" si="28"/>
        <v>5.1264367694983937E-3</v>
      </c>
      <c r="L128" s="113">
        <f>-'ver pressoflex 6p C2 DCpowe_2'!$G$2*'ver pressoflex 6p C2 DCpowe_2'!D128*'ver pressoflex 6p C2 DCpowe_2'!$G$17*'ver pressoflex 6p C2 DCpowe_2'!$G$13*'ver pressoflex 6p C2 DCpowe_2'!AE128</f>
        <v>-3.1346421898213266</v>
      </c>
      <c r="M128" s="572">
        <f>IF(ABS(E128)&lt;'ver pressoflex 6p C2 DCpowe_2'!$G$7,'ver pressoflex 6p C2 DCpowe_2'!$G$16*E128*'ver pressoflex 6p C2 DCpowe_2'!$O$8,SIGN(E128)*'ver pressoflex 6p C2 DCpowe_2'!$G$15*'ver pressoflex 6p C2 DCpowe_2'!$O$8)</f>
        <v>6.4821412824569347</v>
      </c>
      <c r="N128" s="572">
        <f>IF(ABS(F128)&lt;'ver pressoflex 6p C2 DCpowe_2'!$G$7,'ver pressoflex 6p C2 DCpowe_2'!$G$16*F128*'ver pressoflex 6p C2 DCpowe_2'!$O$9,SIGN(F128)*'ver pressoflex 6p C2 DCpowe_2'!$G$15*'ver pressoflex 6p C2 DCpowe_2'!$O$9)</f>
        <v>0</v>
      </c>
      <c r="O128" s="572">
        <f>IF(ABS(G128)&lt;'ver pressoflex 6p C2 DCpowe_2'!$G$7,'ver pressoflex 6p C2 DCpowe_2'!$G$16*G128*'ver pressoflex 6p C2 DCpowe_2'!$O$10,SIGN(G128)*'ver pressoflex 6p C2 DCpowe_2'!$G$15*'ver pressoflex 6p C2 DCpowe_2'!$O$10)</f>
        <v>0</v>
      </c>
      <c r="P128" s="572">
        <f>IF(ABS(H128)&lt;'ver pressoflex 6p C2 DCpowe_2'!$G$7,'ver pressoflex 6p C2 DCpowe_2'!$G$16*H128*'ver pressoflex 6p C2 DCpowe_2'!$O$11,SIGN(H128)*'ver pressoflex 6p C2 DCpowe_2'!$G$15*'ver pressoflex 6p C2 DCpowe_2'!$O$11)</f>
        <v>0</v>
      </c>
      <c r="Q128" s="572">
        <f>IF(ABS(I128)&lt;'ver pressoflex 6p C2 DCpowe_2'!$G$7,'ver pressoflex 6p C2 DCpowe_2'!$G$16*I128*'ver pressoflex 6p C2 DCpowe_2'!$O$12,SIGN(I128)*'ver pressoflex 6p C2 DCpowe_2'!$G$15*'ver pressoflex 6p C2 DCpowe_2'!$O$12)</f>
        <v>0</v>
      </c>
      <c r="R128" s="572">
        <f>IF(ABS(J128)&lt;'ver pressoflex 6p C2 DCpowe_2'!$G$7,'ver pressoflex 6p C2 DCpowe_2'!$G$16*J128*'ver pressoflex 6p C2 DCpowe_2'!$O$13,SIGN(J128)*'ver pressoflex 6p C2 DCpowe_2'!$G$15*'ver pressoflex 6p C2 DCpowe_2'!$O$13)</f>
        <v>17803.500000000004</v>
      </c>
      <c r="S128" s="113">
        <f t="shared" si="20"/>
        <v>17806.847499092641</v>
      </c>
      <c r="T128" s="575">
        <f>-L128*('ver pressoflex 6p C2 DCpowe_2'!$G$3/2-'ver pressoflex 6p C2 DCpowe_2'!AF128*'ver pressoflex 6p C2 DCpowe_2'!D128)</f>
        <v>3821.5975954295905</v>
      </c>
      <c r="U128" s="29">
        <f>M128*IF(($G$3/2-$M$8)&gt;0,('ver pressoflex 6p C2 DCpowe_2'!$G$3/2-'ver pressoflex 6p C2 DCpowe_2'!$M$8),'ver pressoflex 6p C2 DCpowe_2'!$G$3/2-('ver pressoflex 6p C2 DCpowe_2'!$G$3-'ver pressoflex 6p C2 DCpowe_2'!$M$8))*IF(($G$3/2-$M$8)&gt;0,-1,1)</f>
        <v>-6644.1948145183578</v>
      </c>
      <c r="V128" s="29">
        <f>N128*IF(($G$3/2-$M$9)&gt;0,('ver pressoflex 6p C2 DCpowe_2'!$G$3/2-'ver pressoflex 6p C2 DCpowe_2'!$M$9),'ver pressoflex 6p C2 DCpowe_2'!$G$3/2-('ver pressoflex 6p C2 DCpowe_2'!$G$3-'ver pressoflex 6p C2 DCpowe_2'!$M$9))*IF(($G$3/2-$M$9)&gt;0,-1,1)</f>
        <v>0</v>
      </c>
      <c r="W128" s="29">
        <f>O128*IF(($G$3/2-$M$10)&gt;0,('ver pressoflex 6p C2 DCpowe_2'!$G$3/2-'ver pressoflex 6p C2 DCpowe_2'!$M$10),'ver pressoflex 6p C2 DCpowe_2'!$G$3/2-('ver pressoflex 6p C2 DCpowe_2'!$G$3-'ver pressoflex 6p C2 DCpowe_2'!$M$10))*IF(($G$3/2-$M$10)&gt;0,-1,1)</f>
        <v>0</v>
      </c>
      <c r="X128" s="29">
        <f>P128*IF(($G$3/2-$M$11)&gt;0,('ver pressoflex 6p C2 DCpowe_2'!$G$3/2-'ver pressoflex 6p C2 DCpowe_2'!$M$11),'ver pressoflex 6p C2 DCpowe_2'!$G$3/2-('ver pressoflex 6p C2 DCpowe_2'!$G$3-'ver pressoflex 6p C2 DCpowe_2'!$M$11))*IF(($G$3/2-$M$11)&gt;0,-1,1)</f>
        <v>0</v>
      </c>
      <c r="Y128" s="29">
        <f>Q128*IF(($G$3/2-$M$12)&gt;0,('ver pressoflex 6p C2 DCpowe_2'!$G$3/2-'ver pressoflex 6p C2 DCpowe_2'!$M$12),'ver pressoflex 6p C2 DCpowe_2'!$G$3/2-('ver pressoflex 6p C2 DCpowe_2'!$G$3-'ver pressoflex 6p C2 DCpowe_2'!$M$12))*IF(($G$3/2-$M$12)&gt;0,-1,1)</f>
        <v>0</v>
      </c>
      <c r="Z128" s="29">
        <f>R128*IF(($G$3/2-$M$13)&gt;0,('ver pressoflex 6p C2 DCpowe_2'!$G$3/2-'ver pressoflex 6p C2 DCpowe_2'!$M$13),'ver pressoflex 6p C2 DCpowe_2'!$G$3/2-('ver pressoflex 6p C2 DCpowe_2'!$G$3-'ver pressoflex 6p C2 DCpowe_2'!$M$13))*IF(($G$3/2-$M$13)&gt;0,-1,1)</f>
        <v>18248587.500000004</v>
      </c>
      <c r="AA128" s="113">
        <f t="shared" si="29"/>
        <v>18245764.902780917</v>
      </c>
      <c r="AB128" s="193">
        <f t="shared" si="30"/>
        <v>3.6397985019350121E-5</v>
      </c>
      <c r="AC128" s="191">
        <f t="shared" si="31"/>
        <v>1.0370381290892045E-5</v>
      </c>
      <c r="AD128" s="194">
        <f t="shared" si="32"/>
        <v>2.4960925441904869E-10</v>
      </c>
      <c r="AE128" s="191">
        <f t="shared" si="33"/>
        <v>7.7777859681690332E-4</v>
      </c>
      <c r="AF128" s="191">
        <f t="shared" si="34"/>
        <v>0.33871508381977067</v>
      </c>
    </row>
    <row r="129" spans="2:32">
      <c r="B129" s="116">
        <f t="shared" si="19"/>
        <v>59806.706529100193</v>
      </c>
      <c r="C129" s="115">
        <f t="shared" si="21"/>
        <v>1.4300000000000008</v>
      </c>
      <c r="D129" s="68">
        <f>'ver pressoflex 6p C2 DCpowe_2'!$G$3/2/$C$557*C129</f>
        <v>17.517500000000009</v>
      </c>
      <c r="E129" s="114">
        <f t="shared" si="22"/>
        <v>3.8458134043138355E-4</v>
      </c>
      <c r="F129" s="114">
        <f t="shared" si="23"/>
        <v>5.5318110881745182E-4</v>
      </c>
      <c r="G129" s="114">
        <f t="shared" si="24"/>
        <v>7.2178087720351999E-4</v>
      </c>
      <c r="H129" s="114">
        <f t="shared" si="25"/>
        <v>4.367750868552245E-3</v>
      </c>
      <c r="I129" s="114">
        <f t="shared" si="26"/>
        <v>4.5363506369383126E-3</v>
      </c>
      <c r="J129" s="114">
        <f t="shared" si="27"/>
        <v>4.7049504053243802E-3</v>
      </c>
      <c r="K129" s="114">
        <f t="shared" si="28"/>
        <v>5.1264498262895515E-3</v>
      </c>
      <c r="L129" s="113">
        <f>-'ver pressoflex 6p C2 DCpowe_2'!$G$2*'ver pressoflex 6p C2 DCpowe_2'!D129*'ver pressoflex 6p C2 DCpowe_2'!$G$17*'ver pressoflex 6p C2 DCpowe_2'!$G$13*'ver pressoflex 6p C2 DCpowe_2'!AE129</f>
        <v>-3.2675894599296651</v>
      </c>
      <c r="M129" s="572">
        <f>IF(ABS(E129)&lt;'ver pressoflex 6p C2 DCpowe_2'!$G$7,'ver pressoflex 6p C2 DCpowe_2'!$G$16*E129*'ver pressoflex 6p C2 DCpowe_2'!$O$8,SIGN(E129)*'ver pressoflex 6p C2 DCpowe_2'!$G$15*'ver pressoflex 6p C2 DCpowe_2'!$O$8)</f>
        <v>6.4741185601210969</v>
      </c>
      <c r="N129" s="572">
        <f>IF(ABS(F129)&lt;'ver pressoflex 6p C2 DCpowe_2'!$G$7,'ver pressoflex 6p C2 DCpowe_2'!$G$16*F129*'ver pressoflex 6p C2 DCpowe_2'!$O$9,SIGN(F129)*'ver pressoflex 6p C2 DCpowe_2'!$G$15*'ver pressoflex 6p C2 DCpowe_2'!$O$9)</f>
        <v>0</v>
      </c>
      <c r="O129" s="572">
        <f>IF(ABS(G129)&lt;'ver pressoflex 6p C2 DCpowe_2'!$G$7,'ver pressoflex 6p C2 DCpowe_2'!$G$16*G129*'ver pressoflex 6p C2 DCpowe_2'!$O$10,SIGN(G129)*'ver pressoflex 6p C2 DCpowe_2'!$G$15*'ver pressoflex 6p C2 DCpowe_2'!$O$10)</f>
        <v>0</v>
      </c>
      <c r="P129" s="572">
        <f>IF(ABS(H129)&lt;'ver pressoflex 6p C2 DCpowe_2'!$G$7,'ver pressoflex 6p C2 DCpowe_2'!$G$16*H129*'ver pressoflex 6p C2 DCpowe_2'!$O$11,SIGN(H129)*'ver pressoflex 6p C2 DCpowe_2'!$G$15*'ver pressoflex 6p C2 DCpowe_2'!$O$11)</f>
        <v>0</v>
      </c>
      <c r="Q129" s="572">
        <f>IF(ABS(I129)&lt;'ver pressoflex 6p C2 DCpowe_2'!$G$7,'ver pressoflex 6p C2 DCpowe_2'!$G$16*I129*'ver pressoflex 6p C2 DCpowe_2'!$O$12,SIGN(I129)*'ver pressoflex 6p C2 DCpowe_2'!$G$15*'ver pressoflex 6p C2 DCpowe_2'!$O$12)</f>
        <v>0</v>
      </c>
      <c r="R129" s="572">
        <f>IF(ABS(J129)&lt;'ver pressoflex 6p C2 DCpowe_2'!$G$7,'ver pressoflex 6p C2 DCpowe_2'!$G$16*J129*'ver pressoflex 6p C2 DCpowe_2'!$O$13,SIGN(J129)*'ver pressoflex 6p C2 DCpowe_2'!$G$15*'ver pressoflex 6p C2 DCpowe_2'!$O$13)</f>
        <v>17803.500000000004</v>
      </c>
      <c r="S129" s="113">
        <f t="shared" si="20"/>
        <v>17806.706529100196</v>
      </c>
      <c r="T129" s="575">
        <f>-L129*('ver pressoflex 6p C2 DCpowe_2'!$G$3/2-'ver pressoflex 6p C2 DCpowe_2'!AF129*'ver pressoflex 6p C2 DCpowe_2'!D129)</f>
        <v>3983.4043471838013</v>
      </c>
      <c r="U129" s="29">
        <f>M129*IF(($G$3/2-$M$8)&gt;0,('ver pressoflex 6p C2 DCpowe_2'!$G$3/2-'ver pressoflex 6p C2 DCpowe_2'!$M$8),'ver pressoflex 6p C2 DCpowe_2'!$G$3/2-('ver pressoflex 6p C2 DCpowe_2'!$G$3-'ver pressoflex 6p C2 DCpowe_2'!$M$8))*IF(($G$3/2-$M$8)&gt;0,-1,1)</f>
        <v>-6635.9715241241247</v>
      </c>
      <c r="V129" s="29">
        <f>N129*IF(($G$3/2-$M$9)&gt;0,('ver pressoflex 6p C2 DCpowe_2'!$G$3/2-'ver pressoflex 6p C2 DCpowe_2'!$M$9),'ver pressoflex 6p C2 DCpowe_2'!$G$3/2-('ver pressoflex 6p C2 DCpowe_2'!$G$3-'ver pressoflex 6p C2 DCpowe_2'!$M$9))*IF(($G$3/2-$M$9)&gt;0,-1,1)</f>
        <v>0</v>
      </c>
      <c r="W129" s="29">
        <f>O129*IF(($G$3/2-$M$10)&gt;0,('ver pressoflex 6p C2 DCpowe_2'!$G$3/2-'ver pressoflex 6p C2 DCpowe_2'!$M$10),'ver pressoflex 6p C2 DCpowe_2'!$G$3/2-('ver pressoflex 6p C2 DCpowe_2'!$G$3-'ver pressoflex 6p C2 DCpowe_2'!$M$10))*IF(($G$3/2-$M$10)&gt;0,-1,1)</f>
        <v>0</v>
      </c>
      <c r="X129" s="29">
        <f>P129*IF(($G$3/2-$M$11)&gt;0,('ver pressoflex 6p C2 DCpowe_2'!$G$3/2-'ver pressoflex 6p C2 DCpowe_2'!$M$11),'ver pressoflex 6p C2 DCpowe_2'!$G$3/2-('ver pressoflex 6p C2 DCpowe_2'!$G$3-'ver pressoflex 6p C2 DCpowe_2'!$M$11))*IF(($G$3/2-$M$11)&gt;0,-1,1)</f>
        <v>0</v>
      </c>
      <c r="Y129" s="29">
        <f>Q129*IF(($G$3/2-$M$12)&gt;0,('ver pressoflex 6p C2 DCpowe_2'!$G$3/2-'ver pressoflex 6p C2 DCpowe_2'!$M$12),'ver pressoflex 6p C2 DCpowe_2'!$G$3/2-('ver pressoflex 6p C2 DCpowe_2'!$G$3-'ver pressoflex 6p C2 DCpowe_2'!$M$12))*IF(($G$3/2-$M$12)&gt;0,-1,1)</f>
        <v>0</v>
      </c>
      <c r="Z129" s="29">
        <f>R129*IF(($G$3/2-$M$13)&gt;0,('ver pressoflex 6p C2 DCpowe_2'!$G$3/2-'ver pressoflex 6p C2 DCpowe_2'!$M$13),'ver pressoflex 6p C2 DCpowe_2'!$G$3/2-('ver pressoflex 6p C2 DCpowe_2'!$G$3-'ver pressoflex 6p C2 DCpowe_2'!$M$13))*IF(($G$3/2-$M$13)&gt;0,-1,1)</f>
        <v>18248587.500000004</v>
      </c>
      <c r="AA129" s="113">
        <f t="shared" si="29"/>
        <v>18245934.932823062</v>
      </c>
      <c r="AB129" s="193">
        <f t="shared" si="30"/>
        <v>3.6918080533786882E-5</v>
      </c>
      <c r="AC129" s="191">
        <f t="shared" si="31"/>
        <v>1.0659020848309775E-5</v>
      </c>
      <c r="AD129" s="194">
        <f t="shared" si="32"/>
        <v>2.6019037235774325E-10</v>
      </c>
      <c r="AE129" s="191">
        <f t="shared" si="33"/>
        <v>7.9942656362323315E-4</v>
      </c>
      <c r="AF129" s="191">
        <f t="shared" si="34"/>
        <v>0.33879702627887365</v>
      </c>
    </row>
    <row r="130" spans="2:32">
      <c r="B130" s="116">
        <f t="shared" si="19"/>
        <v>59806.561920778171</v>
      </c>
      <c r="C130" s="115">
        <f t="shared" si="21"/>
        <v>1.4500000000000008</v>
      </c>
      <c r="D130" s="68">
        <f>'ver pressoflex 6p C2 DCpowe_2'!$G$3/2/$C$557*C130</f>
        <v>17.76250000000001</v>
      </c>
      <c r="E130" s="114">
        <f t="shared" si="22"/>
        <v>3.8410466911512861E-4</v>
      </c>
      <c r="F130" s="114">
        <f t="shared" si="23"/>
        <v>5.5272185015201893E-4</v>
      </c>
      <c r="G130" s="114">
        <f t="shared" si="24"/>
        <v>7.2133903118890919E-4</v>
      </c>
      <c r="H130" s="114">
        <f t="shared" si="25"/>
        <v>4.3676855711116619E-3</v>
      </c>
      <c r="I130" s="114">
        <f t="shared" si="26"/>
        <v>4.5363027521485525E-3</v>
      </c>
      <c r="J130" s="114">
        <f t="shared" si="27"/>
        <v>4.7049199331854422E-3</v>
      </c>
      <c r="K130" s="114">
        <f t="shared" si="28"/>
        <v>5.1264628857776674E-3</v>
      </c>
      <c r="L130" s="113">
        <f>-'ver pressoflex 6p C2 DCpowe_2'!$G$2*'ver pressoflex 6p C2 DCpowe_2'!D130*'ver pressoflex 6p C2 DCpowe_2'!$G$17*'ver pressoflex 6p C2 DCpowe_2'!$G$13*'ver pressoflex 6p C2 DCpowe_2'!AE130</f>
        <v>-3.404173402479123</v>
      </c>
      <c r="M130" s="572">
        <f>IF(ABS(E130)&lt;'ver pressoflex 6p C2 DCpowe_2'!$G$7,'ver pressoflex 6p C2 DCpowe_2'!$G$16*E130*'ver pressoflex 6p C2 DCpowe_2'!$O$8,SIGN(E130)*'ver pressoflex 6p C2 DCpowe_2'!$G$15*'ver pressoflex 6p C2 DCpowe_2'!$O$8)</f>
        <v>6.4660941806434504</v>
      </c>
      <c r="N130" s="572">
        <f>IF(ABS(F130)&lt;'ver pressoflex 6p C2 DCpowe_2'!$G$7,'ver pressoflex 6p C2 DCpowe_2'!$G$16*F130*'ver pressoflex 6p C2 DCpowe_2'!$O$9,SIGN(F130)*'ver pressoflex 6p C2 DCpowe_2'!$G$15*'ver pressoflex 6p C2 DCpowe_2'!$O$9)</f>
        <v>0</v>
      </c>
      <c r="O130" s="572">
        <f>IF(ABS(G130)&lt;'ver pressoflex 6p C2 DCpowe_2'!$G$7,'ver pressoflex 6p C2 DCpowe_2'!$G$16*G130*'ver pressoflex 6p C2 DCpowe_2'!$O$10,SIGN(G130)*'ver pressoflex 6p C2 DCpowe_2'!$G$15*'ver pressoflex 6p C2 DCpowe_2'!$O$10)</f>
        <v>0</v>
      </c>
      <c r="P130" s="572">
        <f>IF(ABS(H130)&lt;'ver pressoflex 6p C2 DCpowe_2'!$G$7,'ver pressoflex 6p C2 DCpowe_2'!$G$16*H130*'ver pressoflex 6p C2 DCpowe_2'!$O$11,SIGN(H130)*'ver pressoflex 6p C2 DCpowe_2'!$G$15*'ver pressoflex 6p C2 DCpowe_2'!$O$11)</f>
        <v>0</v>
      </c>
      <c r="Q130" s="572">
        <f>IF(ABS(I130)&lt;'ver pressoflex 6p C2 DCpowe_2'!$G$7,'ver pressoflex 6p C2 DCpowe_2'!$G$16*I130*'ver pressoflex 6p C2 DCpowe_2'!$O$12,SIGN(I130)*'ver pressoflex 6p C2 DCpowe_2'!$G$15*'ver pressoflex 6p C2 DCpowe_2'!$O$12)</f>
        <v>0</v>
      </c>
      <c r="R130" s="572">
        <f>IF(ABS(J130)&lt;'ver pressoflex 6p C2 DCpowe_2'!$G$7,'ver pressoflex 6p C2 DCpowe_2'!$G$16*J130*'ver pressoflex 6p C2 DCpowe_2'!$O$13,SIGN(J130)*'ver pressoflex 6p C2 DCpowe_2'!$G$15*'ver pressoflex 6p C2 DCpowe_2'!$O$13)</f>
        <v>17803.500000000004</v>
      </c>
      <c r="S130" s="113">
        <f t="shared" si="20"/>
        <v>17806.561920778167</v>
      </c>
      <c r="T130" s="575">
        <f>-L130*('ver pressoflex 6p C2 DCpowe_2'!$G$3/2-'ver pressoflex 6p C2 DCpowe_2'!AF130*'ver pressoflex 6p C2 DCpowe_2'!D130)</f>
        <v>4149.6215386108088</v>
      </c>
      <c r="U130" s="29">
        <f>M130*IF(($G$3/2-$M$8)&gt;0,('ver pressoflex 6p C2 DCpowe_2'!$G$3/2-'ver pressoflex 6p C2 DCpowe_2'!$M$8),'ver pressoflex 6p C2 DCpowe_2'!$G$3/2-('ver pressoflex 6p C2 DCpowe_2'!$G$3-'ver pressoflex 6p C2 DCpowe_2'!$M$8))*IF(($G$3/2-$M$8)&gt;0,-1,1)</f>
        <v>-6627.7465351595365</v>
      </c>
      <c r="V130" s="29">
        <f>N130*IF(($G$3/2-$M$9)&gt;0,('ver pressoflex 6p C2 DCpowe_2'!$G$3/2-'ver pressoflex 6p C2 DCpowe_2'!$M$9),'ver pressoflex 6p C2 DCpowe_2'!$G$3/2-('ver pressoflex 6p C2 DCpowe_2'!$G$3-'ver pressoflex 6p C2 DCpowe_2'!$M$9))*IF(($G$3/2-$M$9)&gt;0,-1,1)</f>
        <v>0</v>
      </c>
      <c r="W130" s="29">
        <f>O130*IF(($G$3/2-$M$10)&gt;0,('ver pressoflex 6p C2 DCpowe_2'!$G$3/2-'ver pressoflex 6p C2 DCpowe_2'!$M$10),'ver pressoflex 6p C2 DCpowe_2'!$G$3/2-('ver pressoflex 6p C2 DCpowe_2'!$G$3-'ver pressoflex 6p C2 DCpowe_2'!$M$10))*IF(($G$3/2-$M$10)&gt;0,-1,1)</f>
        <v>0</v>
      </c>
      <c r="X130" s="29">
        <f>P130*IF(($G$3/2-$M$11)&gt;0,('ver pressoflex 6p C2 DCpowe_2'!$G$3/2-'ver pressoflex 6p C2 DCpowe_2'!$M$11),'ver pressoflex 6p C2 DCpowe_2'!$G$3/2-('ver pressoflex 6p C2 DCpowe_2'!$G$3-'ver pressoflex 6p C2 DCpowe_2'!$M$11))*IF(($G$3/2-$M$11)&gt;0,-1,1)</f>
        <v>0</v>
      </c>
      <c r="Y130" s="29">
        <f>Q130*IF(($G$3/2-$M$12)&gt;0,('ver pressoflex 6p C2 DCpowe_2'!$G$3/2-'ver pressoflex 6p C2 DCpowe_2'!$M$12),'ver pressoflex 6p C2 DCpowe_2'!$G$3/2-('ver pressoflex 6p C2 DCpowe_2'!$G$3-'ver pressoflex 6p C2 DCpowe_2'!$M$12))*IF(($G$3/2-$M$12)&gt;0,-1,1)</f>
        <v>0</v>
      </c>
      <c r="Z130" s="29">
        <f>R130*IF(($G$3/2-$M$13)&gt;0,('ver pressoflex 6p C2 DCpowe_2'!$G$3/2-'ver pressoflex 6p C2 DCpowe_2'!$M$13),'ver pressoflex 6p C2 DCpowe_2'!$G$3/2-('ver pressoflex 6p C2 DCpowe_2'!$G$3-'ver pressoflex 6p C2 DCpowe_2'!$M$13))*IF(($G$3/2-$M$13)&gt;0,-1,1)</f>
        <v>18248587.500000004</v>
      </c>
      <c r="AA130" s="113">
        <f t="shared" si="29"/>
        <v>18246109.375003453</v>
      </c>
      <c r="AB130" s="193">
        <f t="shared" si="30"/>
        <v>3.7438283477097064E-5</v>
      </c>
      <c r="AC130" s="191">
        <f t="shared" si="31"/>
        <v>1.0951397293589211E-5</v>
      </c>
      <c r="AD130" s="194">
        <f t="shared" si="32"/>
        <v>2.7106055622712408E-10</v>
      </c>
      <c r="AE130" s="191">
        <f t="shared" si="33"/>
        <v>8.2135479701919071E-4</v>
      </c>
      <c r="AF130" s="191">
        <f t="shared" si="34"/>
        <v>0.33887913722434115</v>
      </c>
    </row>
    <row r="131" spans="2:32">
      <c r="B131" s="116">
        <f t="shared" si="19"/>
        <v>59806.413629034272</v>
      </c>
      <c r="C131" s="115">
        <f t="shared" si="21"/>
        <v>1.4700000000000009</v>
      </c>
      <c r="D131" s="68">
        <f>'ver pressoflex 6p C2 DCpowe_2'!$G$3/2/$C$557*C131</f>
        <v>18.007500000000011</v>
      </c>
      <c r="E131" s="114">
        <f t="shared" si="22"/>
        <v>3.8362789932936124E-4</v>
      </c>
      <c r="F131" s="114">
        <f t="shared" si="23"/>
        <v>5.5226249661413358E-4</v>
      </c>
      <c r="G131" s="114">
        <f t="shared" si="24"/>
        <v>7.2089709389890576E-4</v>
      </c>
      <c r="H131" s="114">
        <f t="shared" si="25"/>
        <v>4.3676202601821042E-3</v>
      </c>
      <c r="I131" s="114">
        <f t="shared" si="26"/>
        <v>4.5362548574668761E-3</v>
      </c>
      <c r="J131" s="114">
        <f t="shared" si="27"/>
        <v>4.704889454751649E-3</v>
      </c>
      <c r="K131" s="114">
        <f t="shared" si="28"/>
        <v>5.1264759479635793E-3</v>
      </c>
      <c r="L131" s="113">
        <f>-'ver pressoflex 6p C2 DCpowe_2'!$G$2*'ver pressoflex 6p C2 DCpowe_2'!D131*'ver pressoflex 6p C2 DCpowe_2'!$G$17*'ver pressoflex 6p C2 DCpowe_2'!$G$13*'ver pressoflex 6p C2 DCpowe_2'!AE131</f>
        <v>-3.5444391092394003</v>
      </c>
      <c r="M131" s="572">
        <f>IF(ABS(E131)&lt;'ver pressoflex 6p C2 DCpowe_2'!$G$7,'ver pressoflex 6p C2 DCpowe_2'!$G$16*E131*'ver pressoflex 6p C2 DCpowe_2'!$O$8,SIGN(E131)*'ver pressoflex 6p C2 DCpowe_2'!$G$15*'ver pressoflex 6p C2 DCpowe_2'!$O$8)</f>
        <v>6.4580681435105021</v>
      </c>
      <c r="N131" s="572">
        <f>IF(ABS(F131)&lt;'ver pressoflex 6p C2 DCpowe_2'!$G$7,'ver pressoflex 6p C2 DCpowe_2'!$G$16*F131*'ver pressoflex 6p C2 DCpowe_2'!$O$9,SIGN(F131)*'ver pressoflex 6p C2 DCpowe_2'!$G$15*'ver pressoflex 6p C2 DCpowe_2'!$O$9)</f>
        <v>0</v>
      </c>
      <c r="O131" s="572">
        <f>IF(ABS(G131)&lt;'ver pressoflex 6p C2 DCpowe_2'!$G$7,'ver pressoflex 6p C2 DCpowe_2'!$G$16*G131*'ver pressoflex 6p C2 DCpowe_2'!$O$10,SIGN(G131)*'ver pressoflex 6p C2 DCpowe_2'!$G$15*'ver pressoflex 6p C2 DCpowe_2'!$O$10)</f>
        <v>0</v>
      </c>
      <c r="P131" s="572">
        <f>IF(ABS(H131)&lt;'ver pressoflex 6p C2 DCpowe_2'!$G$7,'ver pressoflex 6p C2 DCpowe_2'!$G$16*H131*'ver pressoflex 6p C2 DCpowe_2'!$O$11,SIGN(H131)*'ver pressoflex 6p C2 DCpowe_2'!$G$15*'ver pressoflex 6p C2 DCpowe_2'!$O$11)</f>
        <v>0</v>
      </c>
      <c r="Q131" s="572">
        <f>IF(ABS(I131)&lt;'ver pressoflex 6p C2 DCpowe_2'!$G$7,'ver pressoflex 6p C2 DCpowe_2'!$G$16*I131*'ver pressoflex 6p C2 DCpowe_2'!$O$12,SIGN(I131)*'ver pressoflex 6p C2 DCpowe_2'!$G$15*'ver pressoflex 6p C2 DCpowe_2'!$O$12)</f>
        <v>0</v>
      </c>
      <c r="R131" s="572">
        <f>IF(ABS(J131)&lt;'ver pressoflex 6p C2 DCpowe_2'!$G$7,'ver pressoflex 6p C2 DCpowe_2'!$G$16*J131*'ver pressoflex 6p C2 DCpowe_2'!$O$13,SIGN(J131)*'ver pressoflex 6p C2 DCpowe_2'!$G$15*'ver pressoflex 6p C2 DCpowe_2'!$O$13)</f>
        <v>17803.500000000004</v>
      </c>
      <c r="S131" s="113">
        <f t="shared" si="20"/>
        <v>17806.413629034276</v>
      </c>
      <c r="T131" s="575">
        <f>-L131*('ver pressoflex 6p C2 DCpowe_2'!$G$3/2-'ver pressoflex 6p C2 DCpowe_2'!AF131*'ver pressoflex 6p C2 DCpowe_2'!D131)</f>
        <v>4320.3031922433529</v>
      </c>
      <c r="U131" s="29">
        <f>M131*IF(($G$3/2-$M$8)&gt;0,('ver pressoflex 6p C2 DCpowe_2'!$G$3/2-'ver pressoflex 6p C2 DCpowe_2'!$M$8),'ver pressoflex 6p C2 DCpowe_2'!$G$3/2-('ver pressoflex 6p C2 DCpowe_2'!$G$3-'ver pressoflex 6p C2 DCpowe_2'!$M$8))*IF(($G$3/2-$M$8)&gt;0,-1,1)</f>
        <v>-6619.519847098265</v>
      </c>
      <c r="V131" s="29">
        <f>N131*IF(($G$3/2-$M$9)&gt;0,('ver pressoflex 6p C2 DCpowe_2'!$G$3/2-'ver pressoflex 6p C2 DCpowe_2'!$M$9),'ver pressoflex 6p C2 DCpowe_2'!$G$3/2-('ver pressoflex 6p C2 DCpowe_2'!$G$3-'ver pressoflex 6p C2 DCpowe_2'!$M$9))*IF(($G$3/2-$M$9)&gt;0,-1,1)</f>
        <v>0</v>
      </c>
      <c r="W131" s="29">
        <f>O131*IF(($G$3/2-$M$10)&gt;0,('ver pressoflex 6p C2 DCpowe_2'!$G$3/2-'ver pressoflex 6p C2 DCpowe_2'!$M$10),'ver pressoflex 6p C2 DCpowe_2'!$G$3/2-('ver pressoflex 6p C2 DCpowe_2'!$G$3-'ver pressoflex 6p C2 DCpowe_2'!$M$10))*IF(($G$3/2-$M$10)&gt;0,-1,1)</f>
        <v>0</v>
      </c>
      <c r="X131" s="29">
        <f>P131*IF(($G$3/2-$M$11)&gt;0,('ver pressoflex 6p C2 DCpowe_2'!$G$3/2-'ver pressoflex 6p C2 DCpowe_2'!$M$11),'ver pressoflex 6p C2 DCpowe_2'!$G$3/2-('ver pressoflex 6p C2 DCpowe_2'!$G$3-'ver pressoflex 6p C2 DCpowe_2'!$M$11))*IF(($G$3/2-$M$11)&gt;0,-1,1)</f>
        <v>0</v>
      </c>
      <c r="Y131" s="29">
        <f>Q131*IF(($G$3/2-$M$12)&gt;0,('ver pressoflex 6p C2 DCpowe_2'!$G$3/2-'ver pressoflex 6p C2 DCpowe_2'!$M$12),'ver pressoflex 6p C2 DCpowe_2'!$G$3/2-('ver pressoflex 6p C2 DCpowe_2'!$G$3-'ver pressoflex 6p C2 DCpowe_2'!$M$12))*IF(($G$3/2-$M$12)&gt;0,-1,1)</f>
        <v>0</v>
      </c>
      <c r="Z131" s="29">
        <f>R131*IF(($G$3/2-$M$13)&gt;0,('ver pressoflex 6p C2 DCpowe_2'!$G$3/2-'ver pressoflex 6p C2 DCpowe_2'!$M$13),'ver pressoflex 6p C2 DCpowe_2'!$G$3/2-('ver pressoflex 6p C2 DCpowe_2'!$G$3-'ver pressoflex 6p C2 DCpowe_2'!$M$13))*IF(($G$3/2-$M$13)&gt;0,-1,1)</f>
        <v>18248587.500000004</v>
      </c>
      <c r="AA131" s="113">
        <f t="shared" si="29"/>
        <v>18246288.283345148</v>
      </c>
      <c r="AB131" s="193">
        <f t="shared" si="30"/>
        <v>3.7958593882569219E-5</v>
      </c>
      <c r="AC131" s="191">
        <f t="shared" si="31"/>
        <v>1.1247501189550063E-5</v>
      </c>
      <c r="AD131" s="194">
        <f t="shared" si="32"/>
        <v>2.8222336955429462E-10</v>
      </c>
      <c r="AE131" s="191">
        <f t="shared" si="33"/>
        <v>8.4356258921625463E-4</v>
      </c>
      <c r="AF131" s="191">
        <f t="shared" si="34"/>
        <v>0.33896141717635875</v>
      </c>
    </row>
    <row r="132" spans="2:32">
      <c r="B132" s="116">
        <f t="shared" si="19"/>
        <v>59806.261608942274</v>
      </c>
      <c r="C132" s="115">
        <f t="shared" si="21"/>
        <v>1.4900000000000009</v>
      </c>
      <c r="D132" s="68">
        <f>'ver pressoflex 6p C2 DCpowe_2'!$G$3/2/$C$557*C132</f>
        <v>18.252500000000012</v>
      </c>
      <c r="E132" s="114">
        <f t="shared" si="22"/>
        <v>3.8315103104356597E-4</v>
      </c>
      <c r="F132" s="114">
        <f t="shared" si="23"/>
        <v>5.5180304817439472E-4</v>
      </c>
      <c r="G132" s="114">
        <f t="shared" si="24"/>
        <v>7.2045506530522331E-4</v>
      </c>
      <c r="H132" s="114">
        <f t="shared" si="25"/>
        <v>4.3675549357593928E-3</v>
      </c>
      <c r="I132" s="114">
        <f t="shared" si="26"/>
        <v>4.5362069528902217E-3</v>
      </c>
      <c r="J132" s="114">
        <f t="shared" si="27"/>
        <v>4.7048589700210497E-3</v>
      </c>
      <c r="K132" s="114">
        <f t="shared" si="28"/>
        <v>5.1264890128481216E-3</v>
      </c>
      <c r="L132" s="113">
        <f>-'ver pressoflex 6p C2 DCpowe_2'!$G$2*'ver pressoflex 6p C2 DCpowe_2'!D132*'ver pressoflex 6p C2 DCpowe_2'!$G$17*'ver pressoflex 6p C2 DCpowe_2'!$G$13*'ver pressoflex 6p C2 DCpowe_2'!AE132</f>
        <v>-3.6884315059393873</v>
      </c>
      <c r="M132" s="572">
        <f>IF(ABS(E132)&lt;'ver pressoflex 6p C2 DCpowe_2'!$G$7,'ver pressoflex 6p C2 DCpowe_2'!$G$16*E132*'ver pressoflex 6p C2 DCpowe_2'!$O$8,SIGN(E132)*'ver pressoflex 6p C2 DCpowe_2'!$G$15*'ver pressoflex 6p C2 DCpowe_2'!$O$8)</f>
        <v>6.4500404482085472</v>
      </c>
      <c r="N132" s="572">
        <f>IF(ABS(F132)&lt;'ver pressoflex 6p C2 DCpowe_2'!$G$7,'ver pressoflex 6p C2 DCpowe_2'!$G$16*F132*'ver pressoflex 6p C2 DCpowe_2'!$O$9,SIGN(F132)*'ver pressoflex 6p C2 DCpowe_2'!$G$15*'ver pressoflex 6p C2 DCpowe_2'!$O$9)</f>
        <v>0</v>
      </c>
      <c r="O132" s="572">
        <f>IF(ABS(G132)&lt;'ver pressoflex 6p C2 DCpowe_2'!$G$7,'ver pressoflex 6p C2 DCpowe_2'!$G$16*G132*'ver pressoflex 6p C2 DCpowe_2'!$O$10,SIGN(G132)*'ver pressoflex 6p C2 DCpowe_2'!$G$15*'ver pressoflex 6p C2 DCpowe_2'!$O$10)</f>
        <v>0</v>
      </c>
      <c r="P132" s="572">
        <f>IF(ABS(H132)&lt;'ver pressoflex 6p C2 DCpowe_2'!$G$7,'ver pressoflex 6p C2 DCpowe_2'!$G$16*H132*'ver pressoflex 6p C2 DCpowe_2'!$O$11,SIGN(H132)*'ver pressoflex 6p C2 DCpowe_2'!$G$15*'ver pressoflex 6p C2 DCpowe_2'!$O$11)</f>
        <v>0</v>
      </c>
      <c r="Q132" s="572">
        <f>IF(ABS(I132)&lt;'ver pressoflex 6p C2 DCpowe_2'!$G$7,'ver pressoflex 6p C2 DCpowe_2'!$G$16*I132*'ver pressoflex 6p C2 DCpowe_2'!$O$12,SIGN(I132)*'ver pressoflex 6p C2 DCpowe_2'!$G$15*'ver pressoflex 6p C2 DCpowe_2'!$O$12)</f>
        <v>0</v>
      </c>
      <c r="R132" s="572">
        <f>IF(ABS(J132)&lt;'ver pressoflex 6p C2 DCpowe_2'!$G$7,'ver pressoflex 6p C2 DCpowe_2'!$G$16*J132*'ver pressoflex 6p C2 DCpowe_2'!$O$13,SIGN(J132)*'ver pressoflex 6p C2 DCpowe_2'!$G$15*'ver pressoflex 6p C2 DCpowe_2'!$O$13)</f>
        <v>17803.500000000004</v>
      </c>
      <c r="S132" s="113">
        <f t="shared" si="20"/>
        <v>17806.261608942274</v>
      </c>
      <c r="T132" s="575">
        <f>-L132*('ver pressoflex 6p C2 DCpowe_2'!$G$3/2-'ver pressoflex 6p C2 DCpowe_2'!AF132*'ver pressoflex 6p C2 DCpowe_2'!D132)</f>
        <v>4495.5031119714968</v>
      </c>
      <c r="U132" s="29">
        <f>M132*IF(($G$3/2-$M$8)&gt;0,('ver pressoflex 6p C2 DCpowe_2'!$G$3/2-'ver pressoflex 6p C2 DCpowe_2'!$M$8),'ver pressoflex 6p C2 DCpowe_2'!$G$3/2-('ver pressoflex 6p C2 DCpowe_2'!$G$3-'ver pressoflex 6p C2 DCpowe_2'!$M$8))*IF(($G$3/2-$M$8)&gt;0,-1,1)</f>
        <v>-6611.291459413761</v>
      </c>
      <c r="V132" s="29">
        <f>N132*IF(($G$3/2-$M$9)&gt;0,('ver pressoflex 6p C2 DCpowe_2'!$G$3/2-'ver pressoflex 6p C2 DCpowe_2'!$M$9),'ver pressoflex 6p C2 DCpowe_2'!$G$3/2-('ver pressoflex 6p C2 DCpowe_2'!$G$3-'ver pressoflex 6p C2 DCpowe_2'!$M$9))*IF(($G$3/2-$M$9)&gt;0,-1,1)</f>
        <v>0</v>
      </c>
      <c r="W132" s="29">
        <f>O132*IF(($G$3/2-$M$10)&gt;0,('ver pressoflex 6p C2 DCpowe_2'!$G$3/2-'ver pressoflex 6p C2 DCpowe_2'!$M$10),'ver pressoflex 6p C2 DCpowe_2'!$G$3/2-('ver pressoflex 6p C2 DCpowe_2'!$G$3-'ver pressoflex 6p C2 DCpowe_2'!$M$10))*IF(($G$3/2-$M$10)&gt;0,-1,1)</f>
        <v>0</v>
      </c>
      <c r="X132" s="29">
        <f>P132*IF(($G$3/2-$M$11)&gt;0,('ver pressoflex 6p C2 DCpowe_2'!$G$3/2-'ver pressoflex 6p C2 DCpowe_2'!$M$11),'ver pressoflex 6p C2 DCpowe_2'!$G$3/2-('ver pressoflex 6p C2 DCpowe_2'!$G$3-'ver pressoflex 6p C2 DCpowe_2'!$M$11))*IF(($G$3/2-$M$11)&gt;0,-1,1)</f>
        <v>0</v>
      </c>
      <c r="Y132" s="29">
        <f>Q132*IF(($G$3/2-$M$12)&gt;0,('ver pressoflex 6p C2 DCpowe_2'!$G$3/2-'ver pressoflex 6p C2 DCpowe_2'!$M$12),'ver pressoflex 6p C2 DCpowe_2'!$G$3/2-('ver pressoflex 6p C2 DCpowe_2'!$G$3-'ver pressoflex 6p C2 DCpowe_2'!$M$12))*IF(($G$3/2-$M$12)&gt;0,-1,1)</f>
        <v>0</v>
      </c>
      <c r="Z132" s="29">
        <f>R132*IF(($G$3/2-$M$13)&gt;0,('ver pressoflex 6p C2 DCpowe_2'!$G$3/2-'ver pressoflex 6p C2 DCpowe_2'!$M$13),'ver pressoflex 6p C2 DCpowe_2'!$G$3/2-('ver pressoflex 6p C2 DCpowe_2'!$G$3-'ver pressoflex 6p C2 DCpowe_2'!$M$13))*IF(($G$3/2-$M$13)&gt;0,-1,1)</f>
        <v>18248587.500000004</v>
      </c>
      <c r="AA132" s="113">
        <f t="shared" si="29"/>
        <v>18246471.711652562</v>
      </c>
      <c r="AB132" s="193">
        <f t="shared" si="30"/>
        <v>3.8479011783505651E-5</v>
      </c>
      <c r="AC132" s="191">
        <f t="shared" si="31"/>
        <v>1.1547323085884548E-5</v>
      </c>
      <c r="AD132" s="194">
        <f t="shared" si="32"/>
        <v>2.9368236184684841E-10</v>
      </c>
      <c r="AE132" s="191">
        <f t="shared" si="33"/>
        <v>8.6604923144134106E-4</v>
      </c>
      <c r="AF132" s="191">
        <f t="shared" si="34"/>
        <v>0.33904386665725561</v>
      </c>
    </row>
    <row r="133" spans="2:32">
      <c r="B133" s="116">
        <f t="shared" si="19"/>
        <v>59806.105815742245</v>
      </c>
      <c r="C133" s="115">
        <f t="shared" si="21"/>
        <v>1.5100000000000009</v>
      </c>
      <c r="D133" s="68">
        <f>'ver pressoflex 6p C2 DCpowe_2'!$G$3/2/$C$557*C133</f>
        <v>18.497500000000009</v>
      </c>
      <c r="E133" s="114">
        <f t="shared" si="22"/>
        <v>3.8267406422721464E-4</v>
      </c>
      <c r="F133" s="114">
        <f t="shared" si="23"/>
        <v>5.5134350480338945E-4</v>
      </c>
      <c r="G133" s="114">
        <f t="shared" si="24"/>
        <v>7.2001294537956415E-4</v>
      </c>
      <c r="H133" s="114">
        <f t="shared" si="25"/>
        <v>4.3674895978393444E-3</v>
      </c>
      <c r="I133" s="114">
        <f t="shared" si="26"/>
        <v>4.5361590384155196E-3</v>
      </c>
      <c r="J133" s="114">
        <f t="shared" si="27"/>
        <v>4.7048284789916947E-3</v>
      </c>
      <c r="K133" s="114">
        <f t="shared" si="28"/>
        <v>5.1265020804321312E-3</v>
      </c>
      <c r="L133" s="113">
        <f>-'ver pressoflex 6p C2 DCpowe_2'!$G$2*'ver pressoflex 6p C2 DCpowe_2'!D133*'ver pressoflex 6p C2 DCpowe_2'!$G$17*'ver pressoflex 6p C2 DCpowe_2'!$G$13*'ver pressoflex 6p C2 DCpowe_2'!AE133</f>
        <v>-3.8361953519811984</v>
      </c>
      <c r="M133" s="572">
        <f>IF(ABS(E133)&lt;'ver pressoflex 6p C2 DCpowe_2'!$G$7,'ver pressoflex 6p C2 DCpowe_2'!$G$16*E133*'ver pressoflex 6p C2 DCpowe_2'!$O$8,SIGN(E133)*'ver pressoflex 6p C2 DCpowe_2'!$G$15*'ver pressoflex 6p C2 DCpowe_2'!$O$8)</f>
        <v>6.4420110942236706</v>
      </c>
      <c r="N133" s="572">
        <f>IF(ABS(F133)&lt;'ver pressoflex 6p C2 DCpowe_2'!$G$7,'ver pressoflex 6p C2 DCpowe_2'!$G$16*F133*'ver pressoflex 6p C2 DCpowe_2'!$O$9,SIGN(F133)*'ver pressoflex 6p C2 DCpowe_2'!$G$15*'ver pressoflex 6p C2 DCpowe_2'!$O$9)</f>
        <v>0</v>
      </c>
      <c r="O133" s="572">
        <f>IF(ABS(G133)&lt;'ver pressoflex 6p C2 DCpowe_2'!$G$7,'ver pressoflex 6p C2 DCpowe_2'!$G$16*G133*'ver pressoflex 6p C2 DCpowe_2'!$O$10,SIGN(G133)*'ver pressoflex 6p C2 DCpowe_2'!$G$15*'ver pressoflex 6p C2 DCpowe_2'!$O$10)</f>
        <v>0</v>
      </c>
      <c r="P133" s="572">
        <f>IF(ABS(H133)&lt;'ver pressoflex 6p C2 DCpowe_2'!$G$7,'ver pressoflex 6p C2 DCpowe_2'!$G$16*H133*'ver pressoflex 6p C2 DCpowe_2'!$O$11,SIGN(H133)*'ver pressoflex 6p C2 DCpowe_2'!$G$15*'ver pressoflex 6p C2 DCpowe_2'!$O$11)</f>
        <v>0</v>
      </c>
      <c r="Q133" s="572">
        <f>IF(ABS(I133)&lt;'ver pressoflex 6p C2 DCpowe_2'!$G$7,'ver pressoflex 6p C2 DCpowe_2'!$G$16*I133*'ver pressoflex 6p C2 DCpowe_2'!$O$12,SIGN(I133)*'ver pressoflex 6p C2 DCpowe_2'!$G$15*'ver pressoflex 6p C2 DCpowe_2'!$O$12)</f>
        <v>0</v>
      </c>
      <c r="R133" s="572">
        <f>IF(ABS(J133)&lt;'ver pressoflex 6p C2 DCpowe_2'!$G$7,'ver pressoflex 6p C2 DCpowe_2'!$G$16*J133*'ver pressoflex 6p C2 DCpowe_2'!$O$13,SIGN(J133)*'ver pressoflex 6p C2 DCpowe_2'!$G$15*'ver pressoflex 6p C2 DCpowe_2'!$O$13)</f>
        <v>17803.500000000004</v>
      </c>
      <c r="S133" s="113">
        <f t="shared" si="20"/>
        <v>17806.105815742245</v>
      </c>
      <c r="T133" s="575">
        <f>-L133*('ver pressoflex 6p C2 DCpowe_2'!$G$3/2-'ver pressoflex 6p C2 DCpowe_2'!AF133*'ver pressoflex 6p C2 DCpowe_2'!D133)</f>
        <v>4675.2748827394535</v>
      </c>
      <c r="U133" s="29">
        <f>M133*IF(($G$3/2-$M$8)&gt;0,('ver pressoflex 6p C2 DCpowe_2'!$G$3/2-'ver pressoflex 6p C2 DCpowe_2'!$M$8),'ver pressoflex 6p C2 DCpowe_2'!$G$3/2-('ver pressoflex 6p C2 DCpowe_2'!$G$3-'ver pressoflex 6p C2 DCpowe_2'!$M$8))*IF(($G$3/2-$M$8)&gt;0,-1,1)</f>
        <v>-6603.0613715792624</v>
      </c>
      <c r="V133" s="29">
        <f>N133*IF(($G$3/2-$M$9)&gt;0,('ver pressoflex 6p C2 DCpowe_2'!$G$3/2-'ver pressoflex 6p C2 DCpowe_2'!$M$9),'ver pressoflex 6p C2 DCpowe_2'!$G$3/2-('ver pressoflex 6p C2 DCpowe_2'!$G$3-'ver pressoflex 6p C2 DCpowe_2'!$M$9))*IF(($G$3/2-$M$9)&gt;0,-1,1)</f>
        <v>0</v>
      </c>
      <c r="W133" s="29">
        <f>O133*IF(($G$3/2-$M$10)&gt;0,('ver pressoflex 6p C2 DCpowe_2'!$G$3/2-'ver pressoflex 6p C2 DCpowe_2'!$M$10),'ver pressoflex 6p C2 DCpowe_2'!$G$3/2-('ver pressoflex 6p C2 DCpowe_2'!$G$3-'ver pressoflex 6p C2 DCpowe_2'!$M$10))*IF(($G$3/2-$M$10)&gt;0,-1,1)</f>
        <v>0</v>
      </c>
      <c r="X133" s="29">
        <f>P133*IF(($G$3/2-$M$11)&gt;0,('ver pressoflex 6p C2 DCpowe_2'!$G$3/2-'ver pressoflex 6p C2 DCpowe_2'!$M$11),'ver pressoflex 6p C2 DCpowe_2'!$G$3/2-('ver pressoflex 6p C2 DCpowe_2'!$G$3-'ver pressoflex 6p C2 DCpowe_2'!$M$11))*IF(($G$3/2-$M$11)&gt;0,-1,1)</f>
        <v>0</v>
      </c>
      <c r="Y133" s="29">
        <f>Q133*IF(($G$3/2-$M$12)&gt;0,('ver pressoflex 6p C2 DCpowe_2'!$G$3/2-'ver pressoflex 6p C2 DCpowe_2'!$M$12),'ver pressoflex 6p C2 DCpowe_2'!$G$3/2-('ver pressoflex 6p C2 DCpowe_2'!$G$3-'ver pressoflex 6p C2 DCpowe_2'!$M$12))*IF(($G$3/2-$M$12)&gt;0,-1,1)</f>
        <v>0</v>
      </c>
      <c r="Z133" s="29">
        <f>R133*IF(($G$3/2-$M$13)&gt;0,('ver pressoflex 6p C2 DCpowe_2'!$G$3/2-'ver pressoflex 6p C2 DCpowe_2'!$M$13),'ver pressoflex 6p C2 DCpowe_2'!$G$3/2-('ver pressoflex 6p C2 DCpowe_2'!$G$3-'ver pressoflex 6p C2 DCpowe_2'!$M$13))*IF(($G$3/2-$M$13)&gt;0,-1,1)</f>
        <v>18248587.500000004</v>
      </c>
      <c r="AA133" s="113">
        <f t="shared" si="29"/>
        <v>18246659.713511165</v>
      </c>
      <c r="AB133" s="193">
        <f t="shared" si="30"/>
        <v>3.8999537213222438E-5</v>
      </c>
      <c r="AC133" s="191">
        <f t="shared" si="31"/>
        <v>1.1850853519143348E-5</v>
      </c>
      <c r="AD133" s="194">
        <f t="shared" si="32"/>
        <v>3.0544106855940933E-10</v>
      </c>
      <c r="AE133" s="191">
        <f t="shared" si="33"/>
        <v>8.8881401393575102E-4</v>
      </c>
      <c r="AF133" s="191">
        <f t="shared" si="34"/>
        <v>0.33912648619151631</v>
      </c>
    </row>
    <row r="134" spans="2:32">
      <c r="B134" s="116">
        <f t="shared" si="19"/>
        <v>59805.94620484089</v>
      </c>
      <c r="C134" s="115">
        <f t="shared" si="21"/>
        <v>1.5300000000000009</v>
      </c>
      <c r="D134" s="68">
        <f>'ver pressoflex 6p C2 DCpowe_2'!$G$3/2/$C$557*C134</f>
        <v>18.74250000000001</v>
      </c>
      <c r="E134" s="114">
        <f t="shared" si="22"/>
        <v>3.8219699884976642E-4</v>
      </c>
      <c r="F134" s="114">
        <f t="shared" si="23"/>
        <v>5.5088386647169274E-4</v>
      </c>
      <c r="G134" s="114">
        <f t="shared" si="24"/>
        <v>7.1957073409361901E-4</v>
      </c>
      <c r="H134" s="114">
        <f t="shared" si="25"/>
        <v>4.3674242464177759E-3</v>
      </c>
      <c r="I134" s="114">
        <f t="shared" si="26"/>
        <v>4.5361111140397028E-3</v>
      </c>
      <c r="J134" s="114">
        <f t="shared" si="27"/>
        <v>4.7047979816616289E-3</v>
      </c>
      <c r="K134" s="114">
        <f t="shared" si="28"/>
        <v>5.1265151507164453E-3</v>
      </c>
      <c r="L134" s="113">
        <f>-'ver pressoflex 6p C2 DCpowe_2'!$G$2*'ver pressoflex 6p C2 DCpowe_2'!D134*'ver pressoflex 6p C2 DCpowe_2'!$G$17*'ver pressoflex 6p C2 DCpowe_2'!$G$13*'ver pressoflex 6p C2 DCpowe_2'!AE134</f>
        <v>-3.9877752401538387</v>
      </c>
      <c r="M134" s="572">
        <f>IF(ABS(E134)&lt;'ver pressoflex 6p C2 DCpowe_2'!$G$7,'ver pressoflex 6p C2 DCpowe_2'!$G$16*E134*'ver pressoflex 6p C2 DCpowe_2'!$O$8,SIGN(E134)*'ver pressoflex 6p C2 DCpowe_2'!$G$15*'ver pressoflex 6p C2 DCpowe_2'!$O$8)</f>
        <v>6.4339800810417414</v>
      </c>
      <c r="N134" s="572">
        <f>IF(ABS(F134)&lt;'ver pressoflex 6p C2 DCpowe_2'!$G$7,'ver pressoflex 6p C2 DCpowe_2'!$G$16*F134*'ver pressoflex 6p C2 DCpowe_2'!$O$9,SIGN(F134)*'ver pressoflex 6p C2 DCpowe_2'!$G$15*'ver pressoflex 6p C2 DCpowe_2'!$O$9)</f>
        <v>0</v>
      </c>
      <c r="O134" s="572">
        <f>IF(ABS(G134)&lt;'ver pressoflex 6p C2 DCpowe_2'!$G$7,'ver pressoflex 6p C2 DCpowe_2'!$G$16*G134*'ver pressoflex 6p C2 DCpowe_2'!$O$10,SIGN(G134)*'ver pressoflex 6p C2 DCpowe_2'!$G$15*'ver pressoflex 6p C2 DCpowe_2'!$O$10)</f>
        <v>0</v>
      </c>
      <c r="P134" s="572">
        <f>IF(ABS(H134)&lt;'ver pressoflex 6p C2 DCpowe_2'!$G$7,'ver pressoflex 6p C2 DCpowe_2'!$G$16*H134*'ver pressoflex 6p C2 DCpowe_2'!$O$11,SIGN(H134)*'ver pressoflex 6p C2 DCpowe_2'!$G$15*'ver pressoflex 6p C2 DCpowe_2'!$O$11)</f>
        <v>0</v>
      </c>
      <c r="Q134" s="572">
        <f>IF(ABS(I134)&lt;'ver pressoflex 6p C2 DCpowe_2'!$G$7,'ver pressoflex 6p C2 DCpowe_2'!$G$16*I134*'ver pressoflex 6p C2 DCpowe_2'!$O$12,SIGN(I134)*'ver pressoflex 6p C2 DCpowe_2'!$G$15*'ver pressoflex 6p C2 DCpowe_2'!$O$12)</f>
        <v>0</v>
      </c>
      <c r="R134" s="572">
        <f>IF(ABS(J134)&lt;'ver pressoflex 6p C2 DCpowe_2'!$G$7,'ver pressoflex 6p C2 DCpowe_2'!$G$16*J134*'ver pressoflex 6p C2 DCpowe_2'!$O$13,SIGN(J134)*'ver pressoflex 6p C2 DCpowe_2'!$G$15*'ver pressoflex 6p C2 DCpowe_2'!$O$13)</f>
        <v>17803.500000000004</v>
      </c>
      <c r="S134" s="113">
        <f t="shared" si="20"/>
        <v>17805.946204840893</v>
      </c>
      <c r="T134" s="575">
        <f>-L134*('ver pressoflex 6p C2 DCpowe_2'!$G$3/2-'ver pressoflex 6p C2 DCpowe_2'!AF134*'ver pressoflex 6p C2 DCpowe_2'!D134)</f>
        <v>4859.6718702420503</v>
      </c>
      <c r="U134" s="29">
        <f>M134*IF(($G$3/2-$M$8)&gt;0,('ver pressoflex 6p C2 DCpowe_2'!$G$3/2-'ver pressoflex 6p C2 DCpowe_2'!$M$8),'ver pressoflex 6p C2 DCpowe_2'!$G$3/2-('ver pressoflex 6p C2 DCpowe_2'!$G$3-'ver pressoflex 6p C2 DCpowe_2'!$M$8))*IF(($G$3/2-$M$8)&gt;0,-1,1)</f>
        <v>-6594.8295830677853</v>
      </c>
      <c r="V134" s="29">
        <f>N134*IF(($G$3/2-$M$9)&gt;0,('ver pressoflex 6p C2 DCpowe_2'!$G$3/2-'ver pressoflex 6p C2 DCpowe_2'!$M$9),'ver pressoflex 6p C2 DCpowe_2'!$G$3/2-('ver pressoflex 6p C2 DCpowe_2'!$G$3-'ver pressoflex 6p C2 DCpowe_2'!$M$9))*IF(($G$3/2-$M$9)&gt;0,-1,1)</f>
        <v>0</v>
      </c>
      <c r="W134" s="29">
        <f>O134*IF(($G$3/2-$M$10)&gt;0,('ver pressoflex 6p C2 DCpowe_2'!$G$3/2-'ver pressoflex 6p C2 DCpowe_2'!$M$10),'ver pressoflex 6p C2 DCpowe_2'!$G$3/2-('ver pressoflex 6p C2 DCpowe_2'!$G$3-'ver pressoflex 6p C2 DCpowe_2'!$M$10))*IF(($G$3/2-$M$10)&gt;0,-1,1)</f>
        <v>0</v>
      </c>
      <c r="X134" s="29">
        <f>P134*IF(($G$3/2-$M$11)&gt;0,('ver pressoflex 6p C2 DCpowe_2'!$G$3/2-'ver pressoflex 6p C2 DCpowe_2'!$M$11),'ver pressoflex 6p C2 DCpowe_2'!$G$3/2-('ver pressoflex 6p C2 DCpowe_2'!$G$3-'ver pressoflex 6p C2 DCpowe_2'!$M$11))*IF(($G$3/2-$M$11)&gt;0,-1,1)</f>
        <v>0</v>
      </c>
      <c r="Y134" s="29">
        <f>Q134*IF(($G$3/2-$M$12)&gt;0,('ver pressoflex 6p C2 DCpowe_2'!$G$3/2-'ver pressoflex 6p C2 DCpowe_2'!$M$12),'ver pressoflex 6p C2 DCpowe_2'!$G$3/2-('ver pressoflex 6p C2 DCpowe_2'!$G$3-'ver pressoflex 6p C2 DCpowe_2'!$M$12))*IF(($G$3/2-$M$12)&gt;0,-1,1)</f>
        <v>0</v>
      </c>
      <c r="Z134" s="29">
        <f>R134*IF(($G$3/2-$M$13)&gt;0,('ver pressoflex 6p C2 DCpowe_2'!$G$3/2-'ver pressoflex 6p C2 DCpowe_2'!$M$13),'ver pressoflex 6p C2 DCpowe_2'!$G$3/2-('ver pressoflex 6p C2 DCpowe_2'!$G$3-'ver pressoflex 6p C2 DCpowe_2'!$M$13))*IF(($G$3/2-$M$13)&gt;0,-1,1)</f>
        <v>18248587.500000004</v>
      </c>
      <c r="AA134" s="113">
        <f t="shared" si="29"/>
        <v>18246852.342287179</v>
      </c>
      <c r="AB134" s="193">
        <f t="shared" si="30"/>
        <v>3.9520170205049451E-5</v>
      </c>
      <c r="AC134" s="191">
        <f t="shared" si="31"/>
        <v>1.2158083012721542E-5</v>
      </c>
      <c r="AD134" s="194">
        <f t="shared" si="32"/>
        <v>3.1750301106011783E-10</v>
      </c>
      <c r="AE134" s="191">
        <f t="shared" si="33"/>
        <v>9.1185622595411561E-4</v>
      </c>
      <c r="AF134" s="191">
        <f t="shared" si="34"/>
        <v>0.33920927630579023</v>
      </c>
    </row>
    <row r="135" spans="2:32">
      <c r="B135" s="116">
        <f t="shared" si="19"/>
        <v>59805.782731811807</v>
      </c>
      <c r="C135" s="115">
        <f t="shared" si="21"/>
        <v>1.5500000000000009</v>
      </c>
      <c r="D135" s="68">
        <f>'ver pressoflex 6p C2 DCpowe_2'!$G$3/2/$C$557*C135</f>
        <v>18.987500000000011</v>
      </c>
      <c r="E135" s="114">
        <f t="shared" si="22"/>
        <v>3.8171983488066811E-4</v>
      </c>
      <c r="F135" s="114">
        <f t="shared" si="23"/>
        <v>5.5042413314986742E-4</v>
      </c>
      <c r="G135" s="114">
        <f t="shared" si="24"/>
        <v>7.1912843141906679E-4</v>
      </c>
      <c r="H135" s="114">
        <f t="shared" si="25"/>
        <v>4.3673588814905021E-3</v>
      </c>
      <c r="I135" s="114">
        <f t="shared" si="26"/>
        <v>4.5360631797597018E-3</v>
      </c>
      <c r="J135" s="114">
        <f t="shared" si="27"/>
        <v>4.7047674780289015E-3</v>
      </c>
      <c r="K135" s="114">
        <f t="shared" si="28"/>
        <v>5.1265282237018999E-3</v>
      </c>
      <c r="L135" s="113">
        <f>-'ver pressoflex 6p C2 DCpowe_2'!$G$2*'ver pressoflex 6p C2 DCpowe_2'!D135*'ver pressoflex 6p C2 DCpowe_2'!$G$17*'ver pressoflex 6p C2 DCpowe_2'!$G$13*'ver pressoflex 6p C2 DCpowe_2'!AE135</f>
        <v>-4.1432155963464865</v>
      </c>
      <c r="M135" s="572">
        <f>IF(ABS(E135)&lt;'ver pressoflex 6p C2 DCpowe_2'!$G$7,'ver pressoflex 6p C2 DCpowe_2'!$G$16*E135*'ver pressoflex 6p C2 DCpowe_2'!$O$8,SIGN(E135)*'ver pressoflex 6p C2 DCpowe_2'!$G$15*'ver pressoflex 6p C2 DCpowe_2'!$O$8)</f>
        <v>6.4259474081484189</v>
      </c>
      <c r="N135" s="572">
        <f>IF(ABS(F135)&lt;'ver pressoflex 6p C2 DCpowe_2'!$G$7,'ver pressoflex 6p C2 DCpowe_2'!$G$16*F135*'ver pressoflex 6p C2 DCpowe_2'!$O$9,SIGN(F135)*'ver pressoflex 6p C2 DCpowe_2'!$G$15*'ver pressoflex 6p C2 DCpowe_2'!$O$9)</f>
        <v>0</v>
      </c>
      <c r="O135" s="572">
        <f>IF(ABS(G135)&lt;'ver pressoflex 6p C2 DCpowe_2'!$G$7,'ver pressoflex 6p C2 DCpowe_2'!$G$16*G135*'ver pressoflex 6p C2 DCpowe_2'!$O$10,SIGN(G135)*'ver pressoflex 6p C2 DCpowe_2'!$G$15*'ver pressoflex 6p C2 DCpowe_2'!$O$10)</f>
        <v>0</v>
      </c>
      <c r="P135" s="572">
        <f>IF(ABS(H135)&lt;'ver pressoflex 6p C2 DCpowe_2'!$G$7,'ver pressoflex 6p C2 DCpowe_2'!$G$16*H135*'ver pressoflex 6p C2 DCpowe_2'!$O$11,SIGN(H135)*'ver pressoflex 6p C2 DCpowe_2'!$G$15*'ver pressoflex 6p C2 DCpowe_2'!$O$11)</f>
        <v>0</v>
      </c>
      <c r="Q135" s="572">
        <f>IF(ABS(I135)&lt;'ver pressoflex 6p C2 DCpowe_2'!$G$7,'ver pressoflex 6p C2 DCpowe_2'!$G$16*I135*'ver pressoflex 6p C2 DCpowe_2'!$O$12,SIGN(I135)*'ver pressoflex 6p C2 DCpowe_2'!$G$15*'ver pressoflex 6p C2 DCpowe_2'!$O$12)</f>
        <v>0</v>
      </c>
      <c r="R135" s="572">
        <f>IF(ABS(J135)&lt;'ver pressoflex 6p C2 DCpowe_2'!$G$7,'ver pressoflex 6p C2 DCpowe_2'!$G$16*J135*'ver pressoflex 6p C2 DCpowe_2'!$O$13,SIGN(J135)*'ver pressoflex 6p C2 DCpowe_2'!$G$15*'ver pressoflex 6p C2 DCpowe_2'!$O$13)</f>
        <v>17803.500000000004</v>
      </c>
      <c r="S135" s="113">
        <f t="shared" si="20"/>
        <v>17805.782731811807</v>
      </c>
      <c r="T135" s="575">
        <f>-L135*('ver pressoflex 6p C2 DCpowe_2'!$G$3/2-'ver pressoflex 6p C2 DCpowe_2'!AF135*'ver pressoflex 6p C2 DCpowe_2'!D135)</f>
        <v>5048.7472206208422</v>
      </c>
      <c r="U135" s="29">
        <f>M135*IF(($G$3/2-$M$8)&gt;0,('ver pressoflex 6p C2 DCpowe_2'!$G$3/2-'ver pressoflex 6p C2 DCpowe_2'!$M$8),'ver pressoflex 6p C2 DCpowe_2'!$G$3/2-('ver pressoflex 6p C2 DCpowe_2'!$G$3-'ver pressoflex 6p C2 DCpowe_2'!$M$8))*IF(($G$3/2-$M$8)&gt;0,-1,1)</f>
        <v>-6586.5960933521292</v>
      </c>
      <c r="V135" s="29">
        <f>N135*IF(($G$3/2-$M$9)&gt;0,('ver pressoflex 6p C2 DCpowe_2'!$G$3/2-'ver pressoflex 6p C2 DCpowe_2'!$M$9),'ver pressoflex 6p C2 DCpowe_2'!$G$3/2-('ver pressoflex 6p C2 DCpowe_2'!$G$3-'ver pressoflex 6p C2 DCpowe_2'!$M$9))*IF(($G$3/2-$M$9)&gt;0,-1,1)</f>
        <v>0</v>
      </c>
      <c r="W135" s="29">
        <f>O135*IF(($G$3/2-$M$10)&gt;0,('ver pressoflex 6p C2 DCpowe_2'!$G$3/2-'ver pressoflex 6p C2 DCpowe_2'!$M$10),'ver pressoflex 6p C2 DCpowe_2'!$G$3/2-('ver pressoflex 6p C2 DCpowe_2'!$G$3-'ver pressoflex 6p C2 DCpowe_2'!$M$10))*IF(($G$3/2-$M$10)&gt;0,-1,1)</f>
        <v>0</v>
      </c>
      <c r="X135" s="29">
        <f>P135*IF(($G$3/2-$M$11)&gt;0,('ver pressoflex 6p C2 DCpowe_2'!$G$3/2-'ver pressoflex 6p C2 DCpowe_2'!$M$11),'ver pressoflex 6p C2 DCpowe_2'!$G$3/2-('ver pressoflex 6p C2 DCpowe_2'!$G$3-'ver pressoflex 6p C2 DCpowe_2'!$M$11))*IF(($G$3/2-$M$11)&gt;0,-1,1)</f>
        <v>0</v>
      </c>
      <c r="Y135" s="29">
        <f>Q135*IF(($G$3/2-$M$12)&gt;0,('ver pressoflex 6p C2 DCpowe_2'!$G$3/2-'ver pressoflex 6p C2 DCpowe_2'!$M$12),'ver pressoflex 6p C2 DCpowe_2'!$G$3/2-('ver pressoflex 6p C2 DCpowe_2'!$G$3-'ver pressoflex 6p C2 DCpowe_2'!$M$12))*IF(($G$3/2-$M$12)&gt;0,-1,1)</f>
        <v>0</v>
      </c>
      <c r="Z135" s="29">
        <f>R135*IF(($G$3/2-$M$13)&gt;0,('ver pressoflex 6p C2 DCpowe_2'!$G$3/2-'ver pressoflex 6p C2 DCpowe_2'!$M$13),'ver pressoflex 6p C2 DCpowe_2'!$G$3/2-('ver pressoflex 6p C2 DCpowe_2'!$G$3-'ver pressoflex 6p C2 DCpowe_2'!$M$13))*IF(($G$3/2-$M$13)&gt;0,-1,1)</f>
        <v>18248587.500000004</v>
      </c>
      <c r="AA135" s="113">
        <f t="shared" si="29"/>
        <v>18247049.651127271</v>
      </c>
      <c r="AB135" s="193">
        <f t="shared" si="30"/>
        <v>4.0040910792330311E-5</v>
      </c>
      <c r="AC135" s="191">
        <f t="shared" si="31"/>
        <v>1.2469002076844492E-5</v>
      </c>
      <c r="AD135" s="194">
        <f t="shared" si="32"/>
        <v>3.2987169659706074E-10</v>
      </c>
      <c r="AE135" s="191">
        <f t="shared" si="33"/>
        <v>9.351751557633368E-4</v>
      </c>
      <c r="AF135" s="191">
        <f t="shared" si="34"/>
        <v>0.33929223752890403</v>
      </c>
    </row>
    <row r="136" spans="2:32">
      <c r="B136" s="116">
        <f t="shared" si="19"/>
        <v>59805.615352395776</v>
      </c>
      <c r="C136" s="115">
        <f t="shared" si="21"/>
        <v>1.570000000000001</v>
      </c>
      <c r="D136" s="68">
        <f>'ver pressoflex 6p C2 DCpowe_2'!$G$3/2/$C$557*C136</f>
        <v>19.232500000000012</v>
      </c>
      <c r="E136" s="114">
        <f t="shared" si="22"/>
        <v>3.8124257228935355E-4</v>
      </c>
      <c r="F136" s="114">
        <f t="shared" si="23"/>
        <v>5.4996430480846396E-4</v>
      </c>
      <c r="G136" s="114">
        <f t="shared" si="24"/>
        <v>7.1868603732757426E-4</v>
      </c>
      <c r="H136" s="114">
        <f t="shared" si="25"/>
        <v>4.3672935030533355E-3</v>
      </c>
      <c r="I136" s="114">
        <f t="shared" si="26"/>
        <v>4.5360152355724461E-3</v>
      </c>
      <c r="J136" s="114">
        <f t="shared" si="27"/>
        <v>4.7047369680915567E-3</v>
      </c>
      <c r="K136" s="114">
        <f t="shared" si="28"/>
        <v>5.1265412993893329E-3</v>
      </c>
      <c r="L136" s="113">
        <f>-'ver pressoflex 6p C2 DCpowe_2'!$G$2*'ver pressoflex 6p C2 DCpowe_2'!D136*'ver pressoflex 6p C2 DCpowe_2'!$G$17*'ver pressoflex 6p C2 DCpowe_2'!$G$13*'ver pressoflex 6p C2 DCpowe_2'!AE136</f>
        <v>-4.302560679261429</v>
      </c>
      <c r="M136" s="572">
        <f>IF(ABS(E136)&lt;'ver pressoflex 6p C2 DCpowe_2'!$G$7,'ver pressoflex 6p C2 DCpowe_2'!$G$16*E136*'ver pressoflex 6p C2 DCpowe_2'!$O$8,SIGN(E136)*'ver pressoflex 6p C2 DCpowe_2'!$G$15*'ver pressoflex 6p C2 DCpowe_2'!$O$8)</f>
        <v>6.4179130750291495</v>
      </c>
      <c r="N136" s="572">
        <f>IF(ABS(F136)&lt;'ver pressoflex 6p C2 DCpowe_2'!$G$7,'ver pressoflex 6p C2 DCpowe_2'!$G$16*F136*'ver pressoflex 6p C2 DCpowe_2'!$O$9,SIGN(F136)*'ver pressoflex 6p C2 DCpowe_2'!$G$15*'ver pressoflex 6p C2 DCpowe_2'!$O$9)</f>
        <v>0</v>
      </c>
      <c r="O136" s="572">
        <f>IF(ABS(G136)&lt;'ver pressoflex 6p C2 DCpowe_2'!$G$7,'ver pressoflex 6p C2 DCpowe_2'!$G$16*G136*'ver pressoflex 6p C2 DCpowe_2'!$O$10,SIGN(G136)*'ver pressoflex 6p C2 DCpowe_2'!$G$15*'ver pressoflex 6p C2 DCpowe_2'!$O$10)</f>
        <v>0</v>
      </c>
      <c r="P136" s="572">
        <f>IF(ABS(H136)&lt;'ver pressoflex 6p C2 DCpowe_2'!$G$7,'ver pressoflex 6p C2 DCpowe_2'!$G$16*H136*'ver pressoflex 6p C2 DCpowe_2'!$O$11,SIGN(H136)*'ver pressoflex 6p C2 DCpowe_2'!$G$15*'ver pressoflex 6p C2 DCpowe_2'!$O$11)</f>
        <v>0</v>
      </c>
      <c r="Q136" s="572">
        <f>IF(ABS(I136)&lt;'ver pressoflex 6p C2 DCpowe_2'!$G$7,'ver pressoflex 6p C2 DCpowe_2'!$G$16*I136*'ver pressoflex 6p C2 DCpowe_2'!$O$12,SIGN(I136)*'ver pressoflex 6p C2 DCpowe_2'!$G$15*'ver pressoflex 6p C2 DCpowe_2'!$O$12)</f>
        <v>0</v>
      </c>
      <c r="R136" s="572">
        <f>IF(ABS(J136)&lt;'ver pressoflex 6p C2 DCpowe_2'!$G$7,'ver pressoflex 6p C2 DCpowe_2'!$G$16*J136*'ver pressoflex 6p C2 DCpowe_2'!$O$13,SIGN(J136)*'ver pressoflex 6p C2 DCpowe_2'!$G$15*'ver pressoflex 6p C2 DCpowe_2'!$O$13)</f>
        <v>17803.500000000004</v>
      </c>
      <c r="S136" s="113">
        <f t="shared" si="20"/>
        <v>17805.615352395773</v>
      </c>
      <c r="T136" s="575">
        <f>-L136*('ver pressoflex 6p C2 DCpowe_2'!$G$3/2-'ver pressoflex 6p C2 DCpowe_2'!AF136*'ver pressoflex 6p C2 DCpowe_2'!D136)</f>
        <v>5242.5538601598846</v>
      </c>
      <c r="U136" s="29">
        <f>M136*IF(($G$3/2-$M$8)&gt;0,('ver pressoflex 6p C2 DCpowe_2'!$G$3/2-'ver pressoflex 6p C2 DCpowe_2'!$M$8),'ver pressoflex 6p C2 DCpowe_2'!$G$3/2-('ver pressoflex 6p C2 DCpowe_2'!$G$3-'ver pressoflex 6p C2 DCpowe_2'!$M$8))*IF(($G$3/2-$M$8)&gt;0,-1,1)</f>
        <v>-6578.3609019048781</v>
      </c>
      <c r="V136" s="29">
        <f>N136*IF(($G$3/2-$M$9)&gt;0,('ver pressoflex 6p C2 DCpowe_2'!$G$3/2-'ver pressoflex 6p C2 DCpowe_2'!$M$9),'ver pressoflex 6p C2 DCpowe_2'!$G$3/2-('ver pressoflex 6p C2 DCpowe_2'!$G$3-'ver pressoflex 6p C2 DCpowe_2'!$M$9))*IF(($G$3/2-$M$9)&gt;0,-1,1)</f>
        <v>0</v>
      </c>
      <c r="W136" s="29">
        <f>O136*IF(($G$3/2-$M$10)&gt;0,('ver pressoflex 6p C2 DCpowe_2'!$G$3/2-'ver pressoflex 6p C2 DCpowe_2'!$M$10),'ver pressoflex 6p C2 DCpowe_2'!$G$3/2-('ver pressoflex 6p C2 DCpowe_2'!$G$3-'ver pressoflex 6p C2 DCpowe_2'!$M$10))*IF(($G$3/2-$M$10)&gt;0,-1,1)</f>
        <v>0</v>
      </c>
      <c r="X136" s="29">
        <f>P136*IF(($G$3/2-$M$11)&gt;0,('ver pressoflex 6p C2 DCpowe_2'!$G$3/2-'ver pressoflex 6p C2 DCpowe_2'!$M$11),'ver pressoflex 6p C2 DCpowe_2'!$G$3/2-('ver pressoflex 6p C2 DCpowe_2'!$G$3-'ver pressoflex 6p C2 DCpowe_2'!$M$11))*IF(($G$3/2-$M$11)&gt;0,-1,1)</f>
        <v>0</v>
      </c>
      <c r="Y136" s="29">
        <f>Q136*IF(($G$3/2-$M$12)&gt;0,('ver pressoflex 6p C2 DCpowe_2'!$G$3/2-'ver pressoflex 6p C2 DCpowe_2'!$M$12),'ver pressoflex 6p C2 DCpowe_2'!$G$3/2-('ver pressoflex 6p C2 DCpowe_2'!$G$3-'ver pressoflex 6p C2 DCpowe_2'!$M$12))*IF(($G$3/2-$M$12)&gt;0,-1,1)</f>
        <v>0</v>
      </c>
      <c r="Z136" s="29">
        <f>R136*IF(($G$3/2-$M$13)&gt;0,('ver pressoflex 6p C2 DCpowe_2'!$G$3/2-'ver pressoflex 6p C2 DCpowe_2'!$M$13),'ver pressoflex 6p C2 DCpowe_2'!$G$3/2-('ver pressoflex 6p C2 DCpowe_2'!$G$3-'ver pressoflex 6p C2 DCpowe_2'!$M$13))*IF(($G$3/2-$M$13)&gt;0,-1,1)</f>
        <v>18248587.500000004</v>
      </c>
      <c r="AA136" s="113">
        <f t="shared" si="29"/>
        <v>18247251.692958258</v>
      </c>
      <c r="AB136" s="193">
        <f t="shared" si="30"/>
        <v>4.0561759008422411E-5</v>
      </c>
      <c r="AC136" s="191">
        <f t="shared" si="31"/>
        <v>1.2783601208553755E-5</v>
      </c>
      <c r="AD136" s="194">
        <f t="shared" si="32"/>
        <v>3.4255061826464879E-10</v>
      </c>
      <c r="AE136" s="191">
        <f t="shared" si="33"/>
        <v>9.5877009064153156E-4</v>
      </c>
      <c r="AF136" s="191">
        <f t="shared" si="34"/>
        <v>0.33937537039187271</v>
      </c>
    </row>
    <row r="137" spans="2:32">
      <c r="B137" s="116">
        <f t="shared" si="19"/>
        <v>59805.444022501048</v>
      </c>
      <c r="C137" s="115">
        <f t="shared" si="21"/>
        <v>1.590000000000001</v>
      </c>
      <c r="D137" s="68">
        <f>'ver pressoflex 6p C2 DCpowe_2'!$G$3/2/$C$557*C137</f>
        <v>19.477500000000013</v>
      </c>
      <c r="E137" s="114">
        <f t="shared" si="22"/>
        <v>3.8076521104524419E-4</v>
      </c>
      <c r="F137" s="114">
        <f t="shared" si="23"/>
        <v>5.4950438141802068E-4</v>
      </c>
      <c r="G137" s="114">
        <f t="shared" si="24"/>
        <v>7.1824355179079711E-4</v>
      </c>
      <c r="H137" s="114">
        <f t="shared" si="25"/>
        <v>4.3672281111020884E-3</v>
      </c>
      <c r="I137" s="114">
        <f t="shared" si="26"/>
        <v>4.5359672814748644E-3</v>
      </c>
      <c r="J137" s="114">
        <f t="shared" si="27"/>
        <v>4.7047064518476412E-3</v>
      </c>
      <c r="K137" s="114">
        <f t="shared" si="28"/>
        <v>5.1265543777795821E-3</v>
      </c>
      <c r="L137" s="113">
        <f>-'ver pressoflex 6p C2 DCpowe_2'!$G$2*'ver pressoflex 6p C2 DCpowe_2'!D137*'ver pressoflex 6p C2 DCpowe_2'!$G$17*'ver pressoflex 6p C2 DCpowe_2'!$G$13*'ver pressoflex 6p C2 DCpowe_2'!AE137</f>
        <v>-4.4658545801266341</v>
      </c>
      <c r="M137" s="572">
        <f>IF(ABS(E137)&lt;'ver pressoflex 6p C2 DCpowe_2'!$G$7,'ver pressoflex 6p C2 DCpowe_2'!$G$16*E137*'ver pressoflex 6p C2 DCpowe_2'!$O$8,SIGN(E137)*'ver pressoflex 6p C2 DCpowe_2'!$G$15*'ver pressoflex 6p C2 DCpowe_2'!$O$8)</f>
        <v>6.4098770811691663</v>
      </c>
      <c r="N137" s="572">
        <f>IF(ABS(F137)&lt;'ver pressoflex 6p C2 DCpowe_2'!$G$7,'ver pressoflex 6p C2 DCpowe_2'!$G$16*F137*'ver pressoflex 6p C2 DCpowe_2'!$O$9,SIGN(F137)*'ver pressoflex 6p C2 DCpowe_2'!$G$15*'ver pressoflex 6p C2 DCpowe_2'!$O$9)</f>
        <v>0</v>
      </c>
      <c r="O137" s="572">
        <f>IF(ABS(G137)&lt;'ver pressoflex 6p C2 DCpowe_2'!$G$7,'ver pressoflex 6p C2 DCpowe_2'!$G$16*G137*'ver pressoflex 6p C2 DCpowe_2'!$O$10,SIGN(G137)*'ver pressoflex 6p C2 DCpowe_2'!$G$15*'ver pressoflex 6p C2 DCpowe_2'!$O$10)</f>
        <v>0</v>
      </c>
      <c r="P137" s="572">
        <f>IF(ABS(H137)&lt;'ver pressoflex 6p C2 DCpowe_2'!$G$7,'ver pressoflex 6p C2 DCpowe_2'!$G$16*H137*'ver pressoflex 6p C2 DCpowe_2'!$O$11,SIGN(H137)*'ver pressoflex 6p C2 DCpowe_2'!$G$15*'ver pressoflex 6p C2 DCpowe_2'!$O$11)</f>
        <v>0</v>
      </c>
      <c r="Q137" s="572">
        <f>IF(ABS(I137)&lt;'ver pressoflex 6p C2 DCpowe_2'!$G$7,'ver pressoflex 6p C2 DCpowe_2'!$G$16*I137*'ver pressoflex 6p C2 DCpowe_2'!$O$12,SIGN(I137)*'ver pressoflex 6p C2 DCpowe_2'!$G$15*'ver pressoflex 6p C2 DCpowe_2'!$O$12)</f>
        <v>0</v>
      </c>
      <c r="R137" s="572">
        <f>IF(ABS(J137)&lt;'ver pressoflex 6p C2 DCpowe_2'!$G$7,'ver pressoflex 6p C2 DCpowe_2'!$G$16*J137*'ver pressoflex 6p C2 DCpowe_2'!$O$13,SIGN(J137)*'ver pressoflex 6p C2 DCpowe_2'!$G$15*'ver pressoflex 6p C2 DCpowe_2'!$O$13)</f>
        <v>17803.500000000004</v>
      </c>
      <c r="S137" s="113">
        <f t="shared" si="20"/>
        <v>17805.444022501048</v>
      </c>
      <c r="T137" s="575">
        <f>-L137*('ver pressoflex 6p C2 DCpowe_2'!$G$3/2-'ver pressoflex 6p C2 DCpowe_2'!AF137*'ver pressoflex 6p C2 DCpowe_2'!D137)</f>
        <v>5441.1444949811785</v>
      </c>
      <c r="U137" s="29">
        <f>M137*IF(($G$3/2-$M$8)&gt;0,('ver pressoflex 6p C2 DCpowe_2'!$G$3/2-'ver pressoflex 6p C2 DCpowe_2'!$M$8),'ver pressoflex 6p C2 DCpowe_2'!$G$3/2-('ver pressoflex 6p C2 DCpowe_2'!$G$3-'ver pressoflex 6p C2 DCpowe_2'!$M$8))*IF(($G$3/2-$M$8)&gt;0,-1,1)</f>
        <v>-6570.1240081983951</v>
      </c>
      <c r="V137" s="29">
        <f>N137*IF(($G$3/2-$M$9)&gt;0,('ver pressoflex 6p C2 DCpowe_2'!$G$3/2-'ver pressoflex 6p C2 DCpowe_2'!$M$9),'ver pressoflex 6p C2 DCpowe_2'!$G$3/2-('ver pressoflex 6p C2 DCpowe_2'!$G$3-'ver pressoflex 6p C2 DCpowe_2'!$M$9))*IF(($G$3/2-$M$9)&gt;0,-1,1)</f>
        <v>0</v>
      </c>
      <c r="W137" s="29">
        <f>O137*IF(($G$3/2-$M$10)&gt;0,('ver pressoflex 6p C2 DCpowe_2'!$G$3/2-'ver pressoflex 6p C2 DCpowe_2'!$M$10),'ver pressoflex 6p C2 DCpowe_2'!$G$3/2-('ver pressoflex 6p C2 DCpowe_2'!$G$3-'ver pressoflex 6p C2 DCpowe_2'!$M$10))*IF(($G$3/2-$M$10)&gt;0,-1,1)</f>
        <v>0</v>
      </c>
      <c r="X137" s="29">
        <f>P137*IF(($G$3/2-$M$11)&gt;0,('ver pressoflex 6p C2 DCpowe_2'!$G$3/2-'ver pressoflex 6p C2 DCpowe_2'!$M$11),'ver pressoflex 6p C2 DCpowe_2'!$G$3/2-('ver pressoflex 6p C2 DCpowe_2'!$G$3-'ver pressoflex 6p C2 DCpowe_2'!$M$11))*IF(($G$3/2-$M$11)&gt;0,-1,1)</f>
        <v>0</v>
      </c>
      <c r="Y137" s="29">
        <f>Q137*IF(($G$3/2-$M$12)&gt;0,('ver pressoflex 6p C2 DCpowe_2'!$G$3/2-'ver pressoflex 6p C2 DCpowe_2'!$M$12),'ver pressoflex 6p C2 DCpowe_2'!$G$3/2-('ver pressoflex 6p C2 DCpowe_2'!$G$3-'ver pressoflex 6p C2 DCpowe_2'!$M$12))*IF(($G$3/2-$M$12)&gt;0,-1,1)</f>
        <v>0</v>
      </c>
      <c r="Z137" s="29">
        <f>R137*IF(($G$3/2-$M$13)&gt;0,('ver pressoflex 6p C2 DCpowe_2'!$G$3/2-'ver pressoflex 6p C2 DCpowe_2'!$M$13),'ver pressoflex 6p C2 DCpowe_2'!$G$3/2-('ver pressoflex 6p C2 DCpowe_2'!$G$3-'ver pressoflex 6p C2 DCpowe_2'!$M$13))*IF(($G$3/2-$M$13)&gt;0,-1,1)</f>
        <v>18248587.500000004</v>
      </c>
      <c r="AA137" s="113">
        <f t="shared" si="29"/>
        <v>18247458.520486787</v>
      </c>
      <c r="AB137" s="193">
        <f t="shared" si="30"/>
        <v>4.1082714886696949E-5</v>
      </c>
      <c r="AC137" s="191">
        <f t="shared" si="31"/>
        <v>1.3101870891693E-5</v>
      </c>
      <c r="AD137" s="194">
        <f t="shared" si="32"/>
        <v>3.5554325496994007E-10</v>
      </c>
      <c r="AE137" s="191">
        <f t="shared" si="33"/>
        <v>9.8264031687697487E-4</v>
      </c>
      <c r="AF137" s="191">
        <f t="shared" si="34"/>
        <v>0.33945867542791075</v>
      </c>
    </row>
    <row r="138" spans="2:32">
      <c r="B138" s="116">
        <f t="shared" si="19"/>
        <v>59805.268698203654</v>
      </c>
      <c r="C138" s="115">
        <f t="shared" si="21"/>
        <v>1.610000000000001</v>
      </c>
      <c r="D138" s="68">
        <f>'ver pressoflex 6p C2 DCpowe_2'!$G$3/2/$C$557*C138</f>
        <v>19.722500000000011</v>
      </c>
      <c r="E138" s="114">
        <f t="shared" si="22"/>
        <v>3.8028775111774882E-4</v>
      </c>
      <c r="F138" s="114">
        <f t="shared" si="23"/>
        <v>5.4904436294906387E-4</v>
      </c>
      <c r="G138" s="114">
        <f t="shared" si="24"/>
        <v>7.1780097478037902E-4</v>
      </c>
      <c r="H138" s="114">
        <f t="shared" si="25"/>
        <v>4.3671627056325688E-3</v>
      </c>
      <c r="I138" s="114">
        <f t="shared" si="26"/>
        <v>4.5359193174638835E-3</v>
      </c>
      <c r="J138" s="114">
        <f t="shared" si="27"/>
        <v>4.7046759292951983E-3</v>
      </c>
      <c r="K138" s="114">
        <f t="shared" si="28"/>
        <v>5.1265674588734864E-3</v>
      </c>
      <c r="L138" s="113">
        <f>-'ver pressoflex 6p C2 DCpowe_2'!$G$2*'ver pressoflex 6p C2 DCpowe_2'!D138*'ver pressoflex 6p C2 DCpowe_2'!$G$17*'ver pressoflex 6p C2 DCpowe_2'!$G$13*'ver pressoflex 6p C2 DCpowe_2'!AE138</f>
        <v>-4.6331412224079331</v>
      </c>
      <c r="M138" s="572">
        <f>IF(ABS(E138)&lt;'ver pressoflex 6p C2 DCpowe_2'!$G$7,'ver pressoflex 6p C2 DCpowe_2'!$G$16*E138*'ver pressoflex 6p C2 DCpowe_2'!$O$8,SIGN(E138)*'ver pressoflex 6p C2 DCpowe_2'!$G$15*'ver pressoflex 6p C2 DCpowe_2'!$O$8)</f>
        <v>6.4018394260534892</v>
      </c>
      <c r="N138" s="572">
        <f>IF(ABS(F138)&lt;'ver pressoflex 6p C2 DCpowe_2'!$G$7,'ver pressoflex 6p C2 DCpowe_2'!$G$16*F138*'ver pressoflex 6p C2 DCpowe_2'!$O$9,SIGN(F138)*'ver pressoflex 6p C2 DCpowe_2'!$G$15*'ver pressoflex 6p C2 DCpowe_2'!$O$9)</f>
        <v>0</v>
      </c>
      <c r="O138" s="572">
        <f>IF(ABS(G138)&lt;'ver pressoflex 6p C2 DCpowe_2'!$G$7,'ver pressoflex 6p C2 DCpowe_2'!$G$16*G138*'ver pressoflex 6p C2 DCpowe_2'!$O$10,SIGN(G138)*'ver pressoflex 6p C2 DCpowe_2'!$G$15*'ver pressoflex 6p C2 DCpowe_2'!$O$10)</f>
        <v>0</v>
      </c>
      <c r="P138" s="572">
        <f>IF(ABS(H138)&lt;'ver pressoflex 6p C2 DCpowe_2'!$G$7,'ver pressoflex 6p C2 DCpowe_2'!$G$16*H138*'ver pressoflex 6p C2 DCpowe_2'!$O$11,SIGN(H138)*'ver pressoflex 6p C2 DCpowe_2'!$G$15*'ver pressoflex 6p C2 DCpowe_2'!$O$11)</f>
        <v>0</v>
      </c>
      <c r="Q138" s="572">
        <f>IF(ABS(I138)&lt;'ver pressoflex 6p C2 DCpowe_2'!$G$7,'ver pressoflex 6p C2 DCpowe_2'!$G$16*I138*'ver pressoflex 6p C2 DCpowe_2'!$O$12,SIGN(I138)*'ver pressoflex 6p C2 DCpowe_2'!$G$15*'ver pressoflex 6p C2 DCpowe_2'!$O$12)</f>
        <v>0</v>
      </c>
      <c r="R138" s="572">
        <f>IF(ABS(J138)&lt;'ver pressoflex 6p C2 DCpowe_2'!$G$7,'ver pressoflex 6p C2 DCpowe_2'!$G$16*J138*'ver pressoflex 6p C2 DCpowe_2'!$O$13,SIGN(J138)*'ver pressoflex 6p C2 DCpowe_2'!$G$15*'ver pressoflex 6p C2 DCpowe_2'!$O$13)</f>
        <v>17803.500000000004</v>
      </c>
      <c r="S138" s="113">
        <f t="shared" si="20"/>
        <v>17805.26869820365</v>
      </c>
      <c r="T138" s="575">
        <f>-L138*('ver pressoflex 6p C2 DCpowe_2'!$G$3/2-'ver pressoflex 6p C2 DCpowe_2'!AF138*'ver pressoflex 6p C2 DCpowe_2'!D138)</f>
        <v>5644.5716107397338</v>
      </c>
      <c r="U138" s="29">
        <f>M138*IF(($G$3/2-$M$8)&gt;0,('ver pressoflex 6p C2 DCpowe_2'!$G$3/2-'ver pressoflex 6p C2 DCpowe_2'!$M$8),'ver pressoflex 6p C2 DCpowe_2'!$G$3/2-('ver pressoflex 6p C2 DCpowe_2'!$G$3-'ver pressoflex 6p C2 DCpowe_2'!$M$8))*IF(($G$3/2-$M$8)&gt;0,-1,1)</f>
        <v>-6561.8854117048268</v>
      </c>
      <c r="V138" s="29">
        <f>N138*IF(($G$3/2-$M$9)&gt;0,('ver pressoflex 6p C2 DCpowe_2'!$G$3/2-'ver pressoflex 6p C2 DCpowe_2'!$M$9),'ver pressoflex 6p C2 DCpowe_2'!$G$3/2-('ver pressoflex 6p C2 DCpowe_2'!$G$3-'ver pressoflex 6p C2 DCpowe_2'!$M$9))*IF(($G$3/2-$M$9)&gt;0,-1,1)</f>
        <v>0</v>
      </c>
      <c r="W138" s="29">
        <f>O138*IF(($G$3/2-$M$10)&gt;0,('ver pressoflex 6p C2 DCpowe_2'!$G$3/2-'ver pressoflex 6p C2 DCpowe_2'!$M$10),'ver pressoflex 6p C2 DCpowe_2'!$G$3/2-('ver pressoflex 6p C2 DCpowe_2'!$G$3-'ver pressoflex 6p C2 DCpowe_2'!$M$10))*IF(($G$3/2-$M$10)&gt;0,-1,1)</f>
        <v>0</v>
      </c>
      <c r="X138" s="29">
        <f>P138*IF(($G$3/2-$M$11)&gt;0,('ver pressoflex 6p C2 DCpowe_2'!$G$3/2-'ver pressoflex 6p C2 DCpowe_2'!$M$11),'ver pressoflex 6p C2 DCpowe_2'!$G$3/2-('ver pressoflex 6p C2 DCpowe_2'!$G$3-'ver pressoflex 6p C2 DCpowe_2'!$M$11))*IF(($G$3/2-$M$11)&gt;0,-1,1)</f>
        <v>0</v>
      </c>
      <c r="Y138" s="29">
        <f>Q138*IF(($G$3/2-$M$12)&gt;0,('ver pressoflex 6p C2 DCpowe_2'!$G$3/2-'ver pressoflex 6p C2 DCpowe_2'!$M$12),'ver pressoflex 6p C2 DCpowe_2'!$G$3/2-('ver pressoflex 6p C2 DCpowe_2'!$G$3-'ver pressoflex 6p C2 DCpowe_2'!$M$12))*IF(($G$3/2-$M$12)&gt;0,-1,1)</f>
        <v>0</v>
      </c>
      <c r="Z138" s="29">
        <f>R138*IF(($G$3/2-$M$13)&gt;0,('ver pressoflex 6p C2 DCpowe_2'!$G$3/2-'ver pressoflex 6p C2 DCpowe_2'!$M$13),'ver pressoflex 6p C2 DCpowe_2'!$G$3/2-('ver pressoflex 6p C2 DCpowe_2'!$G$3-'ver pressoflex 6p C2 DCpowe_2'!$M$13))*IF(($G$3/2-$M$13)&gt;0,-1,1)</f>
        <v>18248587.500000004</v>
      </c>
      <c r="AA138" s="113">
        <f t="shared" si="29"/>
        <v>18247670.186199039</v>
      </c>
      <c r="AB138" s="193">
        <f t="shared" si="30"/>
        <v>4.1603778460538925E-5</v>
      </c>
      <c r="AC138" s="191">
        <f t="shared" si="31"/>
        <v>1.3423801596893845E-5</v>
      </c>
      <c r="AD138" s="194">
        <f t="shared" si="32"/>
        <v>3.6885307139890784E-10</v>
      </c>
      <c r="AE138" s="191">
        <f t="shared" si="33"/>
        <v>1.0067851197670384E-3</v>
      </c>
      <c r="AF138" s="191">
        <f t="shared" si="34"/>
        <v>0.33954215317244341</v>
      </c>
    </row>
    <row r="139" spans="2:32">
      <c r="B139" s="116">
        <f t="shared" si="19"/>
        <v>59805.089335747645</v>
      </c>
      <c r="C139" s="115">
        <f t="shared" si="21"/>
        <v>1.630000000000001</v>
      </c>
      <c r="D139" s="68">
        <f>'ver pressoflex 6p C2 DCpowe_2'!$G$3/2/$C$557*C139</f>
        <v>19.967500000000012</v>
      </c>
      <c r="E139" s="114">
        <f t="shared" si="22"/>
        <v>3.7981019247626351E-4</v>
      </c>
      <c r="F139" s="114">
        <f t="shared" si="23"/>
        <v>5.4858424937210778E-4</v>
      </c>
      <c r="G139" s="114">
        <f t="shared" si="24"/>
        <v>7.1735830626795205E-4</v>
      </c>
      <c r="H139" s="114">
        <f t="shared" si="25"/>
        <v>4.367097286640584E-3</v>
      </c>
      <c r="I139" s="114">
        <f t="shared" si="26"/>
        <v>4.5358713435364288E-3</v>
      </c>
      <c r="J139" s="114">
        <f t="shared" si="27"/>
        <v>4.7046454004322728E-3</v>
      </c>
      <c r="K139" s="114">
        <f t="shared" si="28"/>
        <v>5.1265805426718826E-3</v>
      </c>
      <c r="L139" s="113">
        <f>-'ver pressoflex 6p C2 DCpowe_2'!$G$2*'ver pressoflex 6p C2 DCpowe_2'!D139*'ver pressoflex 6p C2 DCpowe_2'!$G$17*'ver pressoflex 6p C2 DCpowe_2'!$G$13*'ver pressoflex 6p C2 DCpowe_2'!AE139</f>
        <v>-4.80446436152085</v>
      </c>
      <c r="M139" s="572">
        <f>IF(ABS(E139)&lt;'ver pressoflex 6p C2 DCpowe_2'!$G$7,'ver pressoflex 6p C2 DCpowe_2'!$G$16*E139*'ver pressoflex 6p C2 DCpowe_2'!$O$8,SIGN(E139)*'ver pressoflex 6p C2 DCpowe_2'!$G$15*'ver pressoflex 6p C2 DCpowe_2'!$O$8)</f>
        <v>6.3938001091669276</v>
      </c>
      <c r="N139" s="572">
        <f>IF(ABS(F139)&lt;'ver pressoflex 6p C2 DCpowe_2'!$G$7,'ver pressoflex 6p C2 DCpowe_2'!$G$16*F139*'ver pressoflex 6p C2 DCpowe_2'!$O$9,SIGN(F139)*'ver pressoflex 6p C2 DCpowe_2'!$G$15*'ver pressoflex 6p C2 DCpowe_2'!$O$9)</f>
        <v>0</v>
      </c>
      <c r="O139" s="572">
        <f>IF(ABS(G139)&lt;'ver pressoflex 6p C2 DCpowe_2'!$G$7,'ver pressoflex 6p C2 DCpowe_2'!$G$16*G139*'ver pressoflex 6p C2 DCpowe_2'!$O$10,SIGN(G139)*'ver pressoflex 6p C2 DCpowe_2'!$G$15*'ver pressoflex 6p C2 DCpowe_2'!$O$10)</f>
        <v>0</v>
      </c>
      <c r="P139" s="572">
        <f>IF(ABS(H139)&lt;'ver pressoflex 6p C2 DCpowe_2'!$G$7,'ver pressoflex 6p C2 DCpowe_2'!$G$16*H139*'ver pressoflex 6p C2 DCpowe_2'!$O$11,SIGN(H139)*'ver pressoflex 6p C2 DCpowe_2'!$G$15*'ver pressoflex 6p C2 DCpowe_2'!$O$11)</f>
        <v>0</v>
      </c>
      <c r="Q139" s="572">
        <f>IF(ABS(I139)&lt;'ver pressoflex 6p C2 DCpowe_2'!$G$7,'ver pressoflex 6p C2 DCpowe_2'!$G$16*I139*'ver pressoflex 6p C2 DCpowe_2'!$O$12,SIGN(I139)*'ver pressoflex 6p C2 DCpowe_2'!$G$15*'ver pressoflex 6p C2 DCpowe_2'!$O$12)</f>
        <v>0</v>
      </c>
      <c r="R139" s="572">
        <f>IF(ABS(J139)&lt;'ver pressoflex 6p C2 DCpowe_2'!$G$7,'ver pressoflex 6p C2 DCpowe_2'!$G$16*J139*'ver pressoflex 6p C2 DCpowe_2'!$O$13,SIGN(J139)*'ver pressoflex 6p C2 DCpowe_2'!$G$15*'ver pressoflex 6p C2 DCpowe_2'!$O$13)</f>
        <v>17803.500000000004</v>
      </c>
      <c r="S139" s="113">
        <f t="shared" si="20"/>
        <v>17805.089335747649</v>
      </c>
      <c r="T139" s="575">
        <f>-L139*('ver pressoflex 6p C2 DCpowe_2'!$G$3/2-'ver pressoflex 6p C2 DCpowe_2'!AF139*'ver pressoflex 6p C2 DCpowe_2'!D139)</f>
        <v>5852.8874723183017</v>
      </c>
      <c r="U139" s="29">
        <f>M139*IF(($G$3/2-$M$8)&gt;0,('ver pressoflex 6p C2 DCpowe_2'!$G$3/2-'ver pressoflex 6p C2 DCpowe_2'!$M$8),'ver pressoflex 6p C2 DCpowe_2'!$G$3/2-('ver pressoflex 6p C2 DCpowe_2'!$G$3-'ver pressoflex 6p C2 DCpowe_2'!$M$8))*IF(($G$3/2-$M$8)&gt;0,-1,1)</f>
        <v>-6553.6451118961004</v>
      </c>
      <c r="V139" s="29">
        <f>N139*IF(($G$3/2-$M$9)&gt;0,('ver pressoflex 6p C2 DCpowe_2'!$G$3/2-'ver pressoflex 6p C2 DCpowe_2'!$M$9),'ver pressoflex 6p C2 DCpowe_2'!$G$3/2-('ver pressoflex 6p C2 DCpowe_2'!$G$3-'ver pressoflex 6p C2 DCpowe_2'!$M$9))*IF(($G$3/2-$M$9)&gt;0,-1,1)</f>
        <v>0</v>
      </c>
      <c r="W139" s="29">
        <f>O139*IF(($G$3/2-$M$10)&gt;0,('ver pressoflex 6p C2 DCpowe_2'!$G$3/2-'ver pressoflex 6p C2 DCpowe_2'!$M$10),'ver pressoflex 6p C2 DCpowe_2'!$G$3/2-('ver pressoflex 6p C2 DCpowe_2'!$G$3-'ver pressoflex 6p C2 DCpowe_2'!$M$10))*IF(($G$3/2-$M$10)&gt;0,-1,1)</f>
        <v>0</v>
      </c>
      <c r="X139" s="29">
        <f>P139*IF(($G$3/2-$M$11)&gt;0,('ver pressoflex 6p C2 DCpowe_2'!$G$3/2-'ver pressoflex 6p C2 DCpowe_2'!$M$11),'ver pressoflex 6p C2 DCpowe_2'!$G$3/2-('ver pressoflex 6p C2 DCpowe_2'!$G$3-'ver pressoflex 6p C2 DCpowe_2'!$M$11))*IF(($G$3/2-$M$11)&gt;0,-1,1)</f>
        <v>0</v>
      </c>
      <c r="Y139" s="29">
        <f>Q139*IF(($G$3/2-$M$12)&gt;0,('ver pressoflex 6p C2 DCpowe_2'!$G$3/2-'ver pressoflex 6p C2 DCpowe_2'!$M$12),'ver pressoflex 6p C2 DCpowe_2'!$G$3/2-('ver pressoflex 6p C2 DCpowe_2'!$G$3-'ver pressoflex 6p C2 DCpowe_2'!$M$12))*IF(($G$3/2-$M$12)&gt;0,-1,1)</f>
        <v>0</v>
      </c>
      <c r="Z139" s="29">
        <f>R139*IF(($G$3/2-$M$13)&gt;0,('ver pressoflex 6p C2 DCpowe_2'!$G$3/2-'ver pressoflex 6p C2 DCpowe_2'!$M$13),'ver pressoflex 6p C2 DCpowe_2'!$G$3/2-('ver pressoflex 6p C2 DCpowe_2'!$G$3-'ver pressoflex 6p C2 DCpowe_2'!$M$13))*IF(($G$3/2-$M$13)&gt;0,-1,1)</f>
        <v>18248587.500000004</v>
      </c>
      <c r="AA139" s="113">
        <f t="shared" si="29"/>
        <v>18247886.742360424</v>
      </c>
      <c r="AB139" s="193">
        <f t="shared" si="30"/>
        <v>4.2124949763347157E-5</v>
      </c>
      <c r="AC139" s="191">
        <f t="shared" si="31"/>
        <v>1.3749383781561743E-5</v>
      </c>
      <c r="AD139" s="194">
        <f t="shared" si="32"/>
        <v>3.8248351798265437E-10</v>
      </c>
      <c r="AE139" s="191">
        <f t="shared" si="33"/>
        <v>1.0312037836171307E-3</v>
      </c>
      <c r="AF139" s="191">
        <f t="shared" si="34"/>
        <v>0.33962580416311838</v>
      </c>
    </row>
    <row r="140" spans="2:32">
      <c r="B140" s="116">
        <f t="shared" si="19"/>
        <v>59804.905891545452</v>
      </c>
      <c r="C140" s="115">
        <f t="shared" si="21"/>
        <v>1.650000000000001</v>
      </c>
      <c r="D140" s="68">
        <f>'ver pressoflex 6p C2 DCpowe_2'!$G$3/2/$C$557*C140</f>
        <v>20.212500000000013</v>
      </c>
      <c r="E140" s="114">
        <f t="shared" si="22"/>
        <v>3.7933253509017157E-4</v>
      </c>
      <c r="F140" s="114">
        <f t="shared" si="23"/>
        <v>5.4812404065765388E-4</v>
      </c>
      <c r="G140" s="114">
        <f t="shared" si="24"/>
        <v>7.1691554622513613E-4</v>
      </c>
      <c r="H140" s="114">
        <f t="shared" si="25"/>
        <v>4.3670318541219411E-3</v>
      </c>
      <c r="I140" s="114">
        <f t="shared" si="26"/>
        <v>4.5358233596894237E-3</v>
      </c>
      <c r="J140" s="114">
        <f t="shared" si="27"/>
        <v>4.7046148652569062E-3</v>
      </c>
      <c r="K140" s="114">
        <f t="shared" si="28"/>
        <v>5.1265936291756123E-3</v>
      </c>
      <c r="L140" s="113">
        <f>-'ver pressoflex 6p C2 DCpowe_2'!$G$2*'ver pressoflex 6p C2 DCpowe_2'!D140*'ver pressoflex 6p C2 DCpowe_2'!$G$17*'ver pressoflex 6p C2 DCpowe_2'!$G$13*'ver pressoflex 6p C2 DCpowe_2'!AE140</f>
        <v>-4.9798675845420508</v>
      </c>
      <c r="M140" s="572">
        <f>IF(ABS(E140)&lt;'ver pressoflex 6p C2 DCpowe_2'!$G$7,'ver pressoflex 6p C2 DCpowe_2'!$G$16*E140*'ver pressoflex 6p C2 DCpowe_2'!$O$8,SIGN(E140)*'ver pressoflex 6p C2 DCpowe_2'!$G$15*'ver pressoflex 6p C2 DCpowe_2'!$O$8)</f>
        <v>6.3857591299940752</v>
      </c>
      <c r="N140" s="572">
        <f>IF(ABS(F140)&lt;'ver pressoflex 6p C2 DCpowe_2'!$G$7,'ver pressoflex 6p C2 DCpowe_2'!$G$16*F140*'ver pressoflex 6p C2 DCpowe_2'!$O$9,SIGN(F140)*'ver pressoflex 6p C2 DCpowe_2'!$G$15*'ver pressoflex 6p C2 DCpowe_2'!$O$9)</f>
        <v>0</v>
      </c>
      <c r="O140" s="572">
        <f>IF(ABS(G140)&lt;'ver pressoflex 6p C2 DCpowe_2'!$G$7,'ver pressoflex 6p C2 DCpowe_2'!$G$16*G140*'ver pressoflex 6p C2 DCpowe_2'!$O$10,SIGN(G140)*'ver pressoflex 6p C2 DCpowe_2'!$G$15*'ver pressoflex 6p C2 DCpowe_2'!$O$10)</f>
        <v>0</v>
      </c>
      <c r="P140" s="572">
        <f>IF(ABS(H140)&lt;'ver pressoflex 6p C2 DCpowe_2'!$G$7,'ver pressoflex 6p C2 DCpowe_2'!$G$16*H140*'ver pressoflex 6p C2 DCpowe_2'!$O$11,SIGN(H140)*'ver pressoflex 6p C2 DCpowe_2'!$G$15*'ver pressoflex 6p C2 DCpowe_2'!$O$11)</f>
        <v>0</v>
      </c>
      <c r="Q140" s="572">
        <f>IF(ABS(I140)&lt;'ver pressoflex 6p C2 DCpowe_2'!$G$7,'ver pressoflex 6p C2 DCpowe_2'!$G$16*I140*'ver pressoflex 6p C2 DCpowe_2'!$O$12,SIGN(I140)*'ver pressoflex 6p C2 DCpowe_2'!$G$15*'ver pressoflex 6p C2 DCpowe_2'!$O$12)</f>
        <v>0</v>
      </c>
      <c r="R140" s="572">
        <f>IF(ABS(J140)&lt;'ver pressoflex 6p C2 DCpowe_2'!$G$7,'ver pressoflex 6p C2 DCpowe_2'!$G$16*J140*'ver pressoflex 6p C2 DCpowe_2'!$O$13,SIGN(J140)*'ver pressoflex 6p C2 DCpowe_2'!$G$15*'ver pressoflex 6p C2 DCpowe_2'!$O$13)</f>
        <v>17803.500000000004</v>
      </c>
      <c r="S140" s="113">
        <f t="shared" si="20"/>
        <v>17804.905891545455</v>
      </c>
      <c r="T140" s="575">
        <f>-L140*('ver pressoflex 6p C2 DCpowe_2'!$G$3/2-'ver pressoflex 6p C2 DCpowe_2'!AF140*'ver pressoflex 6p C2 DCpowe_2'!D140)</f>
        <v>6066.144123521749</v>
      </c>
      <c r="U140" s="29">
        <f>M140*IF(($G$3/2-$M$8)&gt;0,('ver pressoflex 6p C2 DCpowe_2'!$G$3/2-'ver pressoflex 6p C2 DCpowe_2'!$M$8),'ver pressoflex 6p C2 DCpowe_2'!$G$3/2-('ver pressoflex 6p C2 DCpowe_2'!$G$3-'ver pressoflex 6p C2 DCpowe_2'!$M$8))*IF(($G$3/2-$M$8)&gt;0,-1,1)</f>
        <v>-6545.4031082439269</v>
      </c>
      <c r="V140" s="29">
        <f>N140*IF(($G$3/2-$M$9)&gt;0,('ver pressoflex 6p C2 DCpowe_2'!$G$3/2-'ver pressoflex 6p C2 DCpowe_2'!$M$9),'ver pressoflex 6p C2 DCpowe_2'!$G$3/2-('ver pressoflex 6p C2 DCpowe_2'!$G$3-'ver pressoflex 6p C2 DCpowe_2'!$M$9))*IF(($G$3/2-$M$9)&gt;0,-1,1)</f>
        <v>0</v>
      </c>
      <c r="W140" s="29">
        <f>O140*IF(($G$3/2-$M$10)&gt;0,('ver pressoflex 6p C2 DCpowe_2'!$G$3/2-'ver pressoflex 6p C2 DCpowe_2'!$M$10),'ver pressoflex 6p C2 DCpowe_2'!$G$3/2-('ver pressoflex 6p C2 DCpowe_2'!$G$3-'ver pressoflex 6p C2 DCpowe_2'!$M$10))*IF(($G$3/2-$M$10)&gt;0,-1,1)</f>
        <v>0</v>
      </c>
      <c r="X140" s="29">
        <f>P140*IF(($G$3/2-$M$11)&gt;0,('ver pressoflex 6p C2 DCpowe_2'!$G$3/2-'ver pressoflex 6p C2 DCpowe_2'!$M$11),'ver pressoflex 6p C2 DCpowe_2'!$G$3/2-('ver pressoflex 6p C2 DCpowe_2'!$G$3-'ver pressoflex 6p C2 DCpowe_2'!$M$11))*IF(($G$3/2-$M$11)&gt;0,-1,1)</f>
        <v>0</v>
      </c>
      <c r="Y140" s="29">
        <f>Q140*IF(($G$3/2-$M$12)&gt;0,('ver pressoflex 6p C2 DCpowe_2'!$G$3/2-'ver pressoflex 6p C2 DCpowe_2'!$M$12),'ver pressoflex 6p C2 DCpowe_2'!$G$3/2-('ver pressoflex 6p C2 DCpowe_2'!$G$3-'ver pressoflex 6p C2 DCpowe_2'!$M$12))*IF(($G$3/2-$M$12)&gt;0,-1,1)</f>
        <v>0</v>
      </c>
      <c r="Z140" s="29">
        <f>R140*IF(($G$3/2-$M$13)&gt;0,('ver pressoflex 6p C2 DCpowe_2'!$G$3/2-'ver pressoflex 6p C2 DCpowe_2'!$M$13),'ver pressoflex 6p C2 DCpowe_2'!$G$3/2-('ver pressoflex 6p C2 DCpowe_2'!$G$3-'ver pressoflex 6p C2 DCpowe_2'!$M$13))*IF(($G$3/2-$M$13)&gt;0,-1,1)</f>
        <v>18248587.500000004</v>
      </c>
      <c r="AA140" s="113">
        <f t="shared" si="29"/>
        <v>18248108.241015282</v>
      </c>
      <c r="AB140" s="193">
        <f t="shared" si="30"/>
        <v>4.2646228828534237E-5</v>
      </c>
      <c r="AC140" s="191">
        <f t="shared" si="31"/>
        <v>1.4078607889861783E-5</v>
      </c>
      <c r="AD140" s="194">
        <f t="shared" si="32"/>
        <v>3.9643803086356869E-10</v>
      </c>
      <c r="AE140" s="191">
        <f t="shared" si="33"/>
        <v>1.0558955917396337E-3</v>
      </c>
      <c r="AF140" s="191">
        <f t="shared" si="34"/>
        <v>0.33970962893981715</v>
      </c>
    </row>
    <row r="141" spans="2:32">
      <c r="B141" s="116">
        <f t="shared" si="19"/>
        <v>59804.718322178102</v>
      </c>
      <c r="C141" s="115">
        <f t="shared" si="21"/>
        <v>1.670000000000001</v>
      </c>
      <c r="D141" s="68">
        <f>'ver pressoflex 6p C2 DCpowe_2'!$G$3/2/$C$557*C141</f>
        <v>20.457500000000014</v>
      </c>
      <c r="E141" s="114">
        <f t="shared" si="22"/>
        <v>3.7885477892884382E-4</v>
      </c>
      <c r="F141" s="114">
        <f t="shared" si="23"/>
        <v>5.4766373677619191E-4</v>
      </c>
      <c r="G141" s="114">
        <f t="shared" si="24"/>
        <v>7.1647269462354012E-4</v>
      </c>
      <c r="H141" s="114">
        <f t="shared" si="25"/>
        <v>4.3669664080724447E-3</v>
      </c>
      <c r="I141" s="114">
        <f t="shared" si="26"/>
        <v>4.5357753659197924E-3</v>
      </c>
      <c r="J141" s="114">
        <f t="shared" si="27"/>
        <v>4.7045843237671411E-3</v>
      </c>
      <c r="K141" s="114">
        <f t="shared" si="28"/>
        <v>5.1266067183855114E-3</v>
      </c>
      <c r="L141" s="113">
        <f>-'ver pressoflex 6p C2 DCpowe_2'!$G$2*'ver pressoflex 6p C2 DCpowe_2'!D141*'ver pressoflex 6p C2 DCpowe_2'!$G$17*'ver pressoflex 6p C2 DCpowe_2'!$G$13*'ver pressoflex 6p C2 DCpowe_2'!AE141</f>
        <v>-5.1593943099204393</v>
      </c>
      <c r="M141" s="572">
        <f>IF(ABS(E141)&lt;'ver pressoflex 6p C2 DCpowe_2'!$G$7,'ver pressoflex 6p C2 DCpowe_2'!$G$16*E141*'ver pressoflex 6p C2 DCpowe_2'!$O$8,SIGN(E141)*'ver pressoflex 6p C2 DCpowe_2'!$G$15*'ver pressoflex 6p C2 DCpowe_2'!$O$8)</f>
        <v>6.3777164880193116</v>
      </c>
      <c r="N141" s="572">
        <f>IF(ABS(F141)&lt;'ver pressoflex 6p C2 DCpowe_2'!$G$7,'ver pressoflex 6p C2 DCpowe_2'!$G$16*F141*'ver pressoflex 6p C2 DCpowe_2'!$O$9,SIGN(F141)*'ver pressoflex 6p C2 DCpowe_2'!$G$15*'ver pressoflex 6p C2 DCpowe_2'!$O$9)</f>
        <v>0</v>
      </c>
      <c r="O141" s="572">
        <f>IF(ABS(G141)&lt;'ver pressoflex 6p C2 DCpowe_2'!$G$7,'ver pressoflex 6p C2 DCpowe_2'!$G$16*G141*'ver pressoflex 6p C2 DCpowe_2'!$O$10,SIGN(G141)*'ver pressoflex 6p C2 DCpowe_2'!$G$15*'ver pressoflex 6p C2 DCpowe_2'!$O$10)</f>
        <v>0</v>
      </c>
      <c r="P141" s="572">
        <f>IF(ABS(H141)&lt;'ver pressoflex 6p C2 DCpowe_2'!$G$7,'ver pressoflex 6p C2 DCpowe_2'!$G$16*H141*'ver pressoflex 6p C2 DCpowe_2'!$O$11,SIGN(H141)*'ver pressoflex 6p C2 DCpowe_2'!$G$15*'ver pressoflex 6p C2 DCpowe_2'!$O$11)</f>
        <v>0</v>
      </c>
      <c r="Q141" s="572">
        <f>IF(ABS(I141)&lt;'ver pressoflex 6p C2 DCpowe_2'!$G$7,'ver pressoflex 6p C2 DCpowe_2'!$G$16*I141*'ver pressoflex 6p C2 DCpowe_2'!$O$12,SIGN(I141)*'ver pressoflex 6p C2 DCpowe_2'!$G$15*'ver pressoflex 6p C2 DCpowe_2'!$O$12)</f>
        <v>0</v>
      </c>
      <c r="R141" s="572">
        <f>IF(ABS(J141)&lt;'ver pressoflex 6p C2 DCpowe_2'!$G$7,'ver pressoflex 6p C2 DCpowe_2'!$G$16*J141*'ver pressoflex 6p C2 DCpowe_2'!$O$13,SIGN(J141)*'ver pressoflex 6p C2 DCpowe_2'!$G$15*'ver pressoflex 6p C2 DCpowe_2'!$O$13)</f>
        <v>17803.500000000004</v>
      </c>
      <c r="S141" s="113">
        <f t="shared" si="20"/>
        <v>17804.718322178102</v>
      </c>
      <c r="T141" s="575">
        <f>-L141*('ver pressoflex 6p C2 DCpowe_2'!$G$3/2-'ver pressoflex 6p C2 DCpowe_2'!AF141*'ver pressoflex 6p C2 DCpowe_2'!D141)</f>
        <v>6284.3933867711003</v>
      </c>
      <c r="U141" s="29">
        <f>M141*IF(($G$3/2-$M$8)&gt;0,('ver pressoflex 6p C2 DCpowe_2'!$G$3/2-'ver pressoflex 6p C2 DCpowe_2'!$M$8),'ver pressoflex 6p C2 DCpowe_2'!$G$3/2-('ver pressoflex 6p C2 DCpowe_2'!$G$3-'ver pressoflex 6p C2 DCpowe_2'!$M$8))*IF(($G$3/2-$M$8)&gt;0,-1,1)</f>
        <v>-6537.1594002197944</v>
      </c>
      <c r="V141" s="29">
        <f>N141*IF(($G$3/2-$M$9)&gt;0,('ver pressoflex 6p C2 DCpowe_2'!$G$3/2-'ver pressoflex 6p C2 DCpowe_2'!$M$9),'ver pressoflex 6p C2 DCpowe_2'!$G$3/2-('ver pressoflex 6p C2 DCpowe_2'!$G$3-'ver pressoflex 6p C2 DCpowe_2'!$M$9))*IF(($G$3/2-$M$9)&gt;0,-1,1)</f>
        <v>0</v>
      </c>
      <c r="W141" s="29">
        <f>O141*IF(($G$3/2-$M$10)&gt;0,('ver pressoflex 6p C2 DCpowe_2'!$G$3/2-'ver pressoflex 6p C2 DCpowe_2'!$M$10),'ver pressoflex 6p C2 DCpowe_2'!$G$3/2-('ver pressoflex 6p C2 DCpowe_2'!$G$3-'ver pressoflex 6p C2 DCpowe_2'!$M$10))*IF(($G$3/2-$M$10)&gt;0,-1,1)</f>
        <v>0</v>
      </c>
      <c r="X141" s="29">
        <f>P141*IF(($G$3/2-$M$11)&gt;0,('ver pressoflex 6p C2 DCpowe_2'!$G$3/2-'ver pressoflex 6p C2 DCpowe_2'!$M$11),'ver pressoflex 6p C2 DCpowe_2'!$G$3/2-('ver pressoflex 6p C2 DCpowe_2'!$G$3-'ver pressoflex 6p C2 DCpowe_2'!$M$11))*IF(($G$3/2-$M$11)&gt;0,-1,1)</f>
        <v>0</v>
      </c>
      <c r="Y141" s="29">
        <f>Q141*IF(($G$3/2-$M$12)&gt;0,('ver pressoflex 6p C2 DCpowe_2'!$G$3/2-'ver pressoflex 6p C2 DCpowe_2'!$M$12),'ver pressoflex 6p C2 DCpowe_2'!$G$3/2-('ver pressoflex 6p C2 DCpowe_2'!$G$3-'ver pressoflex 6p C2 DCpowe_2'!$M$12))*IF(($G$3/2-$M$12)&gt;0,-1,1)</f>
        <v>0</v>
      </c>
      <c r="Z141" s="29">
        <f>R141*IF(($G$3/2-$M$13)&gt;0,('ver pressoflex 6p C2 DCpowe_2'!$G$3/2-'ver pressoflex 6p C2 DCpowe_2'!$M$13),'ver pressoflex 6p C2 DCpowe_2'!$G$3/2-('ver pressoflex 6p C2 DCpowe_2'!$G$3-'ver pressoflex 6p C2 DCpowe_2'!$M$13))*IF(($G$3/2-$M$13)&gt;0,-1,1)</f>
        <v>18248587.500000004</v>
      </c>
      <c r="AA141" s="113">
        <f t="shared" si="29"/>
        <v>18248334.733986557</v>
      </c>
      <c r="AB141" s="193">
        <f t="shared" si="30"/>
        <v>4.3167615689526592E-5</v>
      </c>
      <c r="AC141" s="191">
        <f t="shared" si="31"/>
        <v>1.4411464352704556E-5</v>
      </c>
      <c r="AD141" s="194">
        <f t="shared" si="32"/>
        <v>4.1072003186143176E-10</v>
      </c>
      <c r="AE141" s="191">
        <f t="shared" si="33"/>
        <v>1.0808598264528417E-3</v>
      </c>
      <c r="AF141" s="191">
        <f t="shared" si="34"/>
        <v>0.33979362804466762</v>
      </c>
    </row>
    <row r="142" spans="2:32">
      <c r="B142" s="116">
        <f t="shared" si="19"/>
        <v>59804.526584395542</v>
      </c>
      <c r="C142" s="115">
        <f t="shared" si="21"/>
        <v>1.6900000000000011</v>
      </c>
      <c r="D142" s="68">
        <f>'ver pressoflex 6p C2 DCpowe_2'!$G$3/2/$C$557*C142</f>
        <v>20.702500000000011</v>
      </c>
      <c r="E142" s="114">
        <f t="shared" si="22"/>
        <v>3.7837692396163841E-4</v>
      </c>
      <c r="F142" s="114">
        <f t="shared" si="23"/>
        <v>5.4720333769819949E-4</v>
      </c>
      <c r="G142" s="114">
        <f t="shared" si="24"/>
        <v>7.1602975143476074E-4</v>
      </c>
      <c r="H142" s="114">
        <f t="shared" si="25"/>
        <v>4.3669009484878958E-3</v>
      </c>
      <c r="I142" s="114">
        <f t="shared" si="26"/>
        <v>4.5357273622244568E-3</v>
      </c>
      <c r="J142" s="114">
        <f t="shared" si="27"/>
        <v>4.7045537759610179E-3</v>
      </c>
      <c r="K142" s="114">
        <f t="shared" si="28"/>
        <v>5.1266198103024213E-3</v>
      </c>
      <c r="L142" s="113">
        <f>-'ver pressoflex 6p C2 DCpowe_2'!$G$2*'ver pressoflex 6p C2 DCpowe_2'!D142*'ver pressoflex 6p C2 DCpowe_2'!$G$17*'ver pressoflex 6p C2 DCpowe_2'!$G$13*'ver pressoflex 6p C2 DCpowe_2'!AE142</f>
        <v>-5.3430877871878701</v>
      </c>
      <c r="M142" s="572">
        <f>IF(ABS(E142)&lt;'ver pressoflex 6p C2 DCpowe_2'!$G$7,'ver pressoflex 6p C2 DCpowe_2'!$G$16*E142*'ver pressoflex 6p C2 DCpowe_2'!$O$8,SIGN(E142)*'ver pressoflex 6p C2 DCpowe_2'!$G$15*'ver pressoflex 6p C2 DCpowe_2'!$O$8)</f>
        <v>6.3696721827268084</v>
      </c>
      <c r="N142" s="572">
        <f>IF(ABS(F142)&lt;'ver pressoflex 6p C2 DCpowe_2'!$G$7,'ver pressoflex 6p C2 DCpowe_2'!$G$16*F142*'ver pressoflex 6p C2 DCpowe_2'!$O$9,SIGN(F142)*'ver pressoflex 6p C2 DCpowe_2'!$G$15*'ver pressoflex 6p C2 DCpowe_2'!$O$9)</f>
        <v>0</v>
      </c>
      <c r="O142" s="572">
        <f>IF(ABS(G142)&lt;'ver pressoflex 6p C2 DCpowe_2'!$G$7,'ver pressoflex 6p C2 DCpowe_2'!$G$16*G142*'ver pressoflex 6p C2 DCpowe_2'!$O$10,SIGN(G142)*'ver pressoflex 6p C2 DCpowe_2'!$G$15*'ver pressoflex 6p C2 DCpowe_2'!$O$10)</f>
        <v>0</v>
      </c>
      <c r="P142" s="572">
        <f>IF(ABS(H142)&lt;'ver pressoflex 6p C2 DCpowe_2'!$G$7,'ver pressoflex 6p C2 DCpowe_2'!$G$16*H142*'ver pressoflex 6p C2 DCpowe_2'!$O$11,SIGN(H142)*'ver pressoflex 6p C2 DCpowe_2'!$G$15*'ver pressoflex 6p C2 DCpowe_2'!$O$11)</f>
        <v>0</v>
      </c>
      <c r="Q142" s="572">
        <f>IF(ABS(I142)&lt;'ver pressoflex 6p C2 DCpowe_2'!$G$7,'ver pressoflex 6p C2 DCpowe_2'!$G$16*I142*'ver pressoflex 6p C2 DCpowe_2'!$O$12,SIGN(I142)*'ver pressoflex 6p C2 DCpowe_2'!$G$15*'ver pressoflex 6p C2 DCpowe_2'!$O$12)</f>
        <v>0</v>
      </c>
      <c r="R142" s="572">
        <f>IF(ABS(J142)&lt;'ver pressoflex 6p C2 DCpowe_2'!$G$7,'ver pressoflex 6p C2 DCpowe_2'!$G$16*J142*'ver pressoflex 6p C2 DCpowe_2'!$O$13,SIGN(J142)*'ver pressoflex 6p C2 DCpowe_2'!$G$15*'ver pressoflex 6p C2 DCpowe_2'!$O$13)</f>
        <v>17803.500000000004</v>
      </c>
      <c r="S142" s="113">
        <f t="shared" si="20"/>
        <v>17804.526584395542</v>
      </c>
      <c r="T142" s="575">
        <f>-L142*('ver pressoflex 6p C2 DCpowe_2'!$G$3/2-'ver pressoflex 6p C2 DCpowe_2'!AF142*'ver pressoflex 6p C2 DCpowe_2'!D142)</f>
        <v>6507.6868627972171</v>
      </c>
      <c r="U142" s="29">
        <f>M142*IF(($G$3/2-$M$8)&gt;0,('ver pressoflex 6p C2 DCpowe_2'!$G$3/2-'ver pressoflex 6p C2 DCpowe_2'!$M$8),'ver pressoflex 6p C2 DCpowe_2'!$G$3/2-('ver pressoflex 6p C2 DCpowe_2'!$G$3-'ver pressoflex 6p C2 DCpowe_2'!$M$8))*IF(($G$3/2-$M$8)&gt;0,-1,1)</f>
        <v>-6528.9139872949781</v>
      </c>
      <c r="V142" s="29">
        <f>N142*IF(($G$3/2-$M$9)&gt;0,('ver pressoflex 6p C2 DCpowe_2'!$G$3/2-'ver pressoflex 6p C2 DCpowe_2'!$M$9),'ver pressoflex 6p C2 DCpowe_2'!$G$3/2-('ver pressoflex 6p C2 DCpowe_2'!$G$3-'ver pressoflex 6p C2 DCpowe_2'!$M$9))*IF(($G$3/2-$M$9)&gt;0,-1,1)</f>
        <v>0</v>
      </c>
      <c r="W142" s="29">
        <f>O142*IF(($G$3/2-$M$10)&gt;0,('ver pressoflex 6p C2 DCpowe_2'!$G$3/2-'ver pressoflex 6p C2 DCpowe_2'!$M$10),'ver pressoflex 6p C2 DCpowe_2'!$G$3/2-('ver pressoflex 6p C2 DCpowe_2'!$G$3-'ver pressoflex 6p C2 DCpowe_2'!$M$10))*IF(($G$3/2-$M$10)&gt;0,-1,1)</f>
        <v>0</v>
      </c>
      <c r="X142" s="29">
        <f>P142*IF(($G$3/2-$M$11)&gt;0,('ver pressoflex 6p C2 DCpowe_2'!$G$3/2-'ver pressoflex 6p C2 DCpowe_2'!$M$11),'ver pressoflex 6p C2 DCpowe_2'!$G$3/2-('ver pressoflex 6p C2 DCpowe_2'!$G$3-'ver pressoflex 6p C2 DCpowe_2'!$M$11))*IF(($G$3/2-$M$11)&gt;0,-1,1)</f>
        <v>0</v>
      </c>
      <c r="Y142" s="29">
        <f>Q142*IF(($G$3/2-$M$12)&gt;0,('ver pressoflex 6p C2 DCpowe_2'!$G$3/2-'ver pressoflex 6p C2 DCpowe_2'!$M$12),'ver pressoflex 6p C2 DCpowe_2'!$G$3/2-('ver pressoflex 6p C2 DCpowe_2'!$G$3-'ver pressoflex 6p C2 DCpowe_2'!$M$12))*IF(($G$3/2-$M$12)&gt;0,-1,1)</f>
        <v>0</v>
      </c>
      <c r="Z142" s="29">
        <f>R142*IF(($G$3/2-$M$13)&gt;0,('ver pressoflex 6p C2 DCpowe_2'!$G$3/2-'ver pressoflex 6p C2 DCpowe_2'!$M$13),'ver pressoflex 6p C2 DCpowe_2'!$G$3/2-('ver pressoflex 6p C2 DCpowe_2'!$G$3-'ver pressoflex 6p C2 DCpowe_2'!$M$13))*IF(($G$3/2-$M$13)&gt;0,-1,1)</f>
        <v>18248587.500000004</v>
      </c>
      <c r="AA142" s="113">
        <f t="shared" si="29"/>
        <v>18248566.272875506</v>
      </c>
      <c r="AB142" s="193">
        <f t="shared" si="30"/>
        <v>4.3689110379764493E-5</v>
      </c>
      <c r="AC142" s="191">
        <f t="shared" si="31"/>
        <v>1.4747943587731963E-5</v>
      </c>
      <c r="AD142" s="194">
        <f t="shared" si="32"/>
        <v>4.2533292843946705E-10</v>
      </c>
      <c r="AE142" s="191">
        <f t="shared" si="33"/>
        <v>1.1060957690798971E-3</v>
      </c>
      <c r="AF142" s="191">
        <f t="shared" si="34"/>
        <v>0.33987780202205364</v>
      </c>
    </row>
    <row r="143" spans="2:32">
      <c r="B143" s="116">
        <f t="shared" si="19"/>
        <v>59804.33063511693</v>
      </c>
      <c r="C143" s="115">
        <f t="shared" si="21"/>
        <v>1.7100000000000011</v>
      </c>
      <c r="D143" s="68">
        <f>'ver pressoflex 6p C2 DCpowe_2'!$G$3/2/$C$557*C143</f>
        <v>20.947500000000012</v>
      </c>
      <c r="E143" s="114">
        <f t="shared" si="22"/>
        <v>3.7789897015790068E-4</v>
      </c>
      <c r="F143" s="114">
        <f t="shared" si="23"/>
        <v>5.4674284339414176E-4</v>
      </c>
      <c r="G143" s="114">
        <f t="shared" si="24"/>
        <v>7.155867166303829E-4</v>
      </c>
      <c r="H143" s="114">
        <f t="shared" si="25"/>
        <v>4.3668354753640956E-3</v>
      </c>
      <c r="I143" s="114">
        <f t="shared" si="26"/>
        <v>4.5356793486003369E-3</v>
      </c>
      <c r="J143" s="114">
        <f t="shared" si="27"/>
        <v>4.7045232218365781E-3</v>
      </c>
      <c r="K143" s="114">
        <f t="shared" si="28"/>
        <v>5.1266329049271808E-3</v>
      </c>
      <c r="L143" s="113">
        <f>-'ver pressoflex 6p C2 DCpowe_2'!$G$2*'ver pressoflex 6p C2 DCpowe_2'!D143*'ver pressoflex 6p C2 DCpowe_2'!$G$17*'ver pressoflex 6p C2 DCpowe_2'!$G$13*'ver pressoflex 6p C2 DCpowe_2'!AE143</f>
        <v>-5.5309910966694957</v>
      </c>
      <c r="M143" s="572">
        <f>IF(ABS(E143)&lt;'ver pressoflex 6p C2 DCpowe_2'!$G$7,'ver pressoflex 6p C2 DCpowe_2'!$G$16*E143*'ver pressoflex 6p C2 DCpowe_2'!$O$8,SIGN(E143)*'ver pressoflex 6p C2 DCpowe_2'!$G$15*'ver pressoflex 6p C2 DCpowe_2'!$O$8)</f>
        <v>6.3616262136005153</v>
      </c>
      <c r="N143" s="572">
        <f>IF(ABS(F143)&lt;'ver pressoflex 6p C2 DCpowe_2'!$G$7,'ver pressoflex 6p C2 DCpowe_2'!$G$16*F143*'ver pressoflex 6p C2 DCpowe_2'!$O$9,SIGN(F143)*'ver pressoflex 6p C2 DCpowe_2'!$G$15*'ver pressoflex 6p C2 DCpowe_2'!$O$9)</f>
        <v>0</v>
      </c>
      <c r="O143" s="572">
        <f>IF(ABS(G143)&lt;'ver pressoflex 6p C2 DCpowe_2'!$G$7,'ver pressoflex 6p C2 DCpowe_2'!$G$16*G143*'ver pressoflex 6p C2 DCpowe_2'!$O$10,SIGN(G143)*'ver pressoflex 6p C2 DCpowe_2'!$G$15*'ver pressoflex 6p C2 DCpowe_2'!$O$10)</f>
        <v>0</v>
      </c>
      <c r="P143" s="572">
        <f>IF(ABS(H143)&lt;'ver pressoflex 6p C2 DCpowe_2'!$G$7,'ver pressoflex 6p C2 DCpowe_2'!$G$16*H143*'ver pressoflex 6p C2 DCpowe_2'!$O$11,SIGN(H143)*'ver pressoflex 6p C2 DCpowe_2'!$G$15*'ver pressoflex 6p C2 DCpowe_2'!$O$11)</f>
        <v>0</v>
      </c>
      <c r="Q143" s="572">
        <f>IF(ABS(I143)&lt;'ver pressoflex 6p C2 DCpowe_2'!$G$7,'ver pressoflex 6p C2 DCpowe_2'!$G$16*I143*'ver pressoflex 6p C2 DCpowe_2'!$O$12,SIGN(I143)*'ver pressoflex 6p C2 DCpowe_2'!$G$15*'ver pressoflex 6p C2 DCpowe_2'!$O$12)</f>
        <v>0</v>
      </c>
      <c r="R143" s="572">
        <f>IF(ABS(J143)&lt;'ver pressoflex 6p C2 DCpowe_2'!$G$7,'ver pressoflex 6p C2 DCpowe_2'!$G$16*J143*'ver pressoflex 6p C2 DCpowe_2'!$O$13,SIGN(J143)*'ver pressoflex 6p C2 DCpowe_2'!$G$15*'ver pressoflex 6p C2 DCpowe_2'!$O$13)</f>
        <v>17803.500000000004</v>
      </c>
      <c r="S143" s="113">
        <f t="shared" si="20"/>
        <v>17804.330635116934</v>
      </c>
      <c r="T143" s="575">
        <f>-L143*('ver pressoflex 6p C2 DCpowe_2'!$G$3/2-'ver pressoflex 6p C2 DCpowe_2'!AF143*'ver pressoflex 6p C2 DCpowe_2'!D143)</f>
        <v>6736.0759303341265</v>
      </c>
      <c r="U143" s="29">
        <f>M143*IF(($G$3/2-$M$8)&gt;0,('ver pressoflex 6p C2 DCpowe_2'!$G$3/2-'ver pressoflex 6p C2 DCpowe_2'!$M$8),'ver pressoflex 6p C2 DCpowe_2'!$G$3/2-('ver pressoflex 6p C2 DCpowe_2'!$G$3-'ver pressoflex 6p C2 DCpowe_2'!$M$8))*IF(($G$3/2-$M$8)&gt;0,-1,1)</f>
        <v>-6520.6668689405278</v>
      </c>
      <c r="V143" s="29">
        <f>N143*IF(($G$3/2-$M$9)&gt;0,('ver pressoflex 6p C2 DCpowe_2'!$G$3/2-'ver pressoflex 6p C2 DCpowe_2'!$M$9),'ver pressoflex 6p C2 DCpowe_2'!$G$3/2-('ver pressoflex 6p C2 DCpowe_2'!$G$3-'ver pressoflex 6p C2 DCpowe_2'!$M$9))*IF(($G$3/2-$M$9)&gt;0,-1,1)</f>
        <v>0</v>
      </c>
      <c r="W143" s="29">
        <f>O143*IF(($G$3/2-$M$10)&gt;0,('ver pressoflex 6p C2 DCpowe_2'!$G$3/2-'ver pressoflex 6p C2 DCpowe_2'!$M$10),'ver pressoflex 6p C2 DCpowe_2'!$G$3/2-('ver pressoflex 6p C2 DCpowe_2'!$G$3-'ver pressoflex 6p C2 DCpowe_2'!$M$10))*IF(($G$3/2-$M$10)&gt;0,-1,1)</f>
        <v>0</v>
      </c>
      <c r="X143" s="29">
        <f>P143*IF(($G$3/2-$M$11)&gt;0,('ver pressoflex 6p C2 DCpowe_2'!$G$3/2-'ver pressoflex 6p C2 DCpowe_2'!$M$11),'ver pressoflex 6p C2 DCpowe_2'!$G$3/2-('ver pressoflex 6p C2 DCpowe_2'!$G$3-'ver pressoflex 6p C2 DCpowe_2'!$M$11))*IF(($G$3/2-$M$11)&gt;0,-1,1)</f>
        <v>0</v>
      </c>
      <c r="Y143" s="29">
        <f>Q143*IF(($G$3/2-$M$12)&gt;0,('ver pressoflex 6p C2 DCpowe_2'!$G$3/2-'ver pressoflex 6p C2 DCpowe_2'!$M$12),'ver pressoflex 6p C2 DCpowe_2'!$G$3/2-('ver pressoflex 6p C2 DCpowe_2'!$G$3-'ver pressoflex 6p C2 DCpowe_2'!$M$12))*IF(($G$3/2-$M$12)&gt;0,-1,1)</f>
        <v>0</v>
      </c>
      <c r="Z143" s="29">
        <f>R143*IF(($G$3/2-$M$13)&gt;0,('ver pressoflex 6p C2 DCpowe_2'!$G$3/2-'ver pressoflex 6p C2 DCpowe_2'!$M$13),'ver pressoflex 6p C2 DCpowe_2'!$G$3/2-('ver pressoflex 6p C2 DCpowe_2'!$G$3-'ver pressoflex 6p C2 DCpowe_2'!$M$13))*IF(($G$3/2-$M$13)&gt;0,-1,1)</f>
        <v>18248587.500000004</v>
      </c>
      <c r="AA143" s="113">
        <f t="shared" si="29"/>
        <v>18248802.909061398</v>
      </c>
      <c r="AB143" s="193">
        <f t="shared" si="30"/>
        <v>4.4210712932702029E-5</v>
      </c>
      <c r="AC143" s="191">
        <f t="shared" si="31"/>
        <v>1.5088035999302999E-5</v>
      </c>
      <c r="AD143" s="194">
        <f t="shared" si="32"/>
        <v>4.4028011367033307E-10</v>
      </c>
      <c r="AE143" s="191">
        <f t="shared" si="33"/>
        <v>1.1316026999477248E-3</v>
      </c>
      <c r="AF143" s="191">
        <f t="shared" si="34"/>
        <v>0.33996215141862873</v>
      </c>
    </row>
    <row r="144" spans="2:32">
      <c r="B144" s="116">
        <f t="shared" si="19"/>
        <v>59804.130431430938</v>
      </c>
      <c r="C144" s="115">
        <f t="shared" si="21"/>
        <v>1.7300000000000011</v>
      </c>
      <c r="D144" s="68">
        <f>'ver pressoflex 6p C2 DCpowe_2'!$G$3/2/$C$557*C144</f>
        <v>21.192500000000013</v>
      </c>
      <c r="E144" s="114">
        <f t="shared" si="22"/>
        <v>3.7742091748696336E-4</v>
      </c>
      <c r="F144" s="114">
        <f t="shared" si="23"/>
        <v>5.462822538344716E-4</v>
      </c>
      <c r="G144" s="114">
        <f t="shared" si="24"/>
        <v>7.1514359018197979E-4</v>
      </c>
      <c r="H144" s="114">
        <f t="shared" si="25"/>
        <v>4.3667699886968444E-3</v>
      </c>
      <c r="I144" s="114">
        <f t="shared" si="26"/>
        <v>4.5356313250443526E-3</v>
      </c>
      <c r="J144" s="114">
        <f t="shared" si="27"/>
        <v>4.7044926613918608E-3</v>
      </c>
      <c r="K144" s="114">
        <f t="shared" si="28"/>
        <v>5.1266460022606312E-3</v>
      </c>
      <c r="L144" s="113">
        <f>-'ver pressoflex 6p C2 DCpowe_2'!$G$2*'ver pressoflex 6p C2 DCpowe_2'!D144*'ver pressoflex 6p C2 DCpowe_2'!$G$17*'ver pressoflex 6p C2 DCpowe_2'!$G$13*'ver pressoflex 6p C2 DCpowe_2'!AE144</f>
        <v>-5.7231471491937338</v>
      </c>
      <c r="M144" s="572">
        <f>IF(ABS(E144)&lt;'ver pressoflex 6p C2 DCpowe_2'!$G$7,'ver pressoflex 6p C2 DCpowe_2'!$G$16*E144*'ver pressoflex 6p C2 DCpowe_2'!$O$8,SIGN(E144)*'ver pressoflex 6p C2 DCpowe_2'!$G$15*'ver pressoflex 6p C2 DCpowe_2'!$O$8)</f>
        <v>6.3535785801241769</v>
      </c>
      <c r="N144" s="572">
        <f>IF(ABS(F144)&lt;'ver pressoflex 6p C2 DCpowe_2'!$G$7,'ver pressoflex 6p C2 DCpowe_2'!$G$16*F144*'ver pressoflex 6p C2 DCpowe_2'!$O$9,SIGN(F144)*'ver pressoflex 6p C2 DCpowe_2'!$G$15*'ver pressoflex 6p C2 DCpowe_2'!$O$9)</f>
        <v>0</v>
      </c>
      <c r="O144" s="572">
        <f>IF(ABS(G144)&lt;'ver pressoflex 6p C2 DCpowe_2'!$G$7,'ver pressoflex 6p C2 DCpowe_2'!$G$16*G144*'ver pressoflex 6p C2 DCpowe_2'!$O$10,SIGN(G144)*'ver pressoflex 6p C2 DCpowe_2'!$G$15*'ver pressoflex 6p C2 DCpowe_2'!$O$10)</f>
        <v>0</v>
      </c>
      <c r="P144" s="572">
        <f>IF(ABS(H144)&lt;'ver pressoflex 6p C2 DCpowe_2'!$G$7,'ver pressoflex 6p C2 DCpowe_2'!$G$16*H144*'ver pressoflex 6p C2 DCpowe_2'!$O$11,SIGN(H144)*'ver pressoflex 6p C2 DCpowe_2'!$G$15*'ver pressoflex 6p C2 DCpowe_2'!$O$11)</f>
        <v>0</v>
      </c>
      <c r="Q144" s="572">
        <f>IF(ABS(I144)&lt;'ver pressoflex 6p C2 DCpowe_2'!$G$7,'ver pressoflex 6p C2 DCpowe_2'!$G$16*I144*'ver pressoflex 6p C2 DCpowe_2'!$O$12,SIGN(I144)*'ver pressoflex 6p C2 DCpowe_2'!$G$15*'ver pressoflex 6p C2 DCpowe_2'!$O$12)</f>
        <v>0</v>
      </c>
      <c r="R144" s="572">
        <f>IF(ABS(J144)&lt;'ver pressoflex 6p C2 DCpowe_2'!$G$7,'ver pressoflex 6p C2 DCpowe_2'!$G$16*J144*'ver pressoflex 6p C2 DCpowe_2'!$O$13,SIGN(J144)*'ver pressoflex 6p C2 DCpowe_2'!$G$15*'ver pressoflex 6p C2 DCpowe_2'!$O$13)</f>
        <v>17803.500000000004</v>
      </c>
      <c r="S144" s="113">
        <f t="shared" si="20"/>
        <v>17804.130431430935</v>
      </c>
      <c r="T144" s="575">
        <f>-L144*('ver pressoflex 6p C2 DCpowe_2'!$G$3/2-'ver pressoflex 6p C2 DCpowe_2'!AF144*'ver pressoflex 6p C2 DCpowe_2'!D144)</f>
        <v>6969.6117458119934</v>
      </c>
      <c r="U144" s="29">
        <f>M144*IF(($G$3/2-$M$8)&gt;0,('ver pressoflex 6p C2 DCpowe_2'!$G$3/2-'ver pressoflex 6p C2 DCpowe_2'!$M$8),'ver pressoflex 6p C2 DCpowe_2'!$G$3/2-('ver pressoflex 6p C2 DCpowe_2'!$G$3-'ver pressoflex 6p C2 DCpowe_2'!$M$8))*IF(($G$3/2-$M$8)&gt;0,-1,1)</f>
        <v>-6512.4180446272812</v>
      </c>
      <c r="V144" s="29">
        <f>N144*IF(($G$3/2-$M$9)&gt;0,('ver pressoflex 6p C2 DCpowe_2'!$G$3/2-'ver pressoflex 6p C2 DCpowe_2'!$M$9),'ver pressoflex 6p C2 DCpowe_2'!$G$3/2-('ver pressoflex 6p C2 DCpowe_2'!$G$3-'ver pressoflex 6p C2 DCpowe_2'!$M$9))*IF(($G$3/2-$M$9)&gt;0,-1,1)</f>
        <v>0</v>
      </c>
      <c r="W144" s="29">
        <f>O144*IF(($G$3/2-$M$10)&gt;0,('ver pressoflex 6p C2 DCpowe_2'!$G$3/2-'ver pressoflex 6p C2 DCpowe_2'!$M$10),'ver pressoflex 6p C2 DCpowe_2'!$G$3/2-('ver pressoflex 6p C2 DCpowe_2'!$G$3-'ver pressoflex 6p C2 DCpowe_2'!$M$10))*IF(($G$3/2-$M$10)&gt;0,-1,1)</f>
        <v>0</v>
      </c>
      <c r="X144" s="29">
        <f>P144*IF(($G$3/2-$M$11)&gt;0,('ver pressoflex 6p C2 DCpowe_2'!$G$3/2-'ver pressoflex 6p C2 DCpowe_2'!$M$11),'ver pressoflex 6p C2 DCpowe_2'!$G$3/2-('ver pressoflex 6p C2 DCpowe_2'!$G$3-'ver pressoflex 6p C2 DCpowe_2'!$M$11))*IF(($G$3/2-$M$11)&gt;0,-1,1)</f>
        <v>0</v>
      </c>
      <c r="Y144" s="29">
        <f>Q144*IF(($G$3/2-$M$12)&gt;0,('ver pressoflex 6p C2 DCpowe_2'!$G$3/2-'ver pressoflex 6p C2 DCpowe_2'!$M$12),'ver pressoflex 6p C2 DCpowe_2'!$G$3/2-('ver pressoflex 6p C2 DCpowe_2'!$G$3-'ver pressoflex 6p C2 DCpowe_2'!$M$12))*IF(($G$3/2-$M$12)&gt;0,-1,1)</f>
        <v>0</v>
      </c>
      <c r="Z144" s="29">
        <f>R144*IF(($G$3/2-$M$13)&gt;0,('ver pressoflex 6p C2 DCpowe_2'!$G$3/2-'ver pressoflex 6p C2 DCpowe_2'!$M$13),'ver pressoflex 6p C2 DCpowe_2'!$G$3/2-('ver pressoflex 6p C2 DCpowe_2'!$G$3-'ver pressoflex 6p C2 DCpowe_2'!$M$13))*IF(($G$3/2-$M$13)&gt;0,-1,1)</f>
        <v>18248587.500000004</v>
      </c>
      <c r="AA144" s="113">
        <f t="shared" si="29"/>
        <v>18249044.693701189</v>
      </c>
      <c r="AB144" s="193">
        <f t="shared" si="30"/>
        <v>4.4732423381807123E-5</v>
      </c>
      <c r="AC144" s="191">
        <f t="shared" si="31"/>
        <v>1.5431731978479533E-5</v>
      </c>
      <c r="AD144" s="194">
        <f t="shared" si="32"/>
        <v>4.5556496620206338E-10</v>
      </c>
      <c r="AE144" s="191">
        <f t="shared" si="33"/>
        <v>1.1573798983859648E-3</v>
      </c>
      <c r="AF144" s="191">
        <f t="shared" si="34"/>
        <v>0.34004667678332767</v>
      </c>
    </row>
    <row r="145" spans="2:32">
      <c r="B145" s="116">
        <f t="shared" si="19"/>
        <v>59803.925930595986</v>
      </c>
      <c r="C145" s="115">
        <f t="shared" si="21"/>
        <v>1.7500000000000011</v>
      </c>
      <c r="D145" s="68">
        <f>'ver pressoflex 6p C2 DCpowe_2'!$G$3/2/$C$557*C145</f>
        <v>21.437500000000014</v>
      </c>
      <c r="E145" s="114">
        <f t="shared" si="22"/>
        <v>3.7694276591814657E-4</v>
      </c>
      <c r="F145" s="114">
        <f t="shared" si="23"/>
        <v>5.4582156898962976E-4</v>
      </c>
      <c r="G145" s="114">
        <f t="shared" si="24"/>
        <v>7.1470037206111301E-4</v>
      </c>
      <c r="H145" s="114">
        <f t="shared" si="25"/>
        <v>4.366704488481938E-3</v>
      </c>
      <c r="I145" s="114">
        <f t="shared" si="26"/>
        <v>4.5355832915534204E-3</v>
      </c>
      <c r="J145" s="114">
        <f t="shared" si="27"/>
        <v>4.7044620946249047E-3</v>
      </c>
      <c r="K145" s="114">
        <f t="shared" si="28"/>
        <v>5.1266591023036122E-3</v>
      </c>
      <c r="L145" s="113">
        <f>-'ver pressoflex 6p C2 DCpowe_2'!$G$2*'ver pressoflex 6p C2 DCpowe_2'!D145*'ver pressoflex 6p C2 DCpowe_2'!$G$17*'ver pressoflex 6p C2 DCpowe_2'!$G$13*'ver pressoflex 6p C2 DCpowe_2'!AE145</f>
        <v>-5.919598685801879</v>
      </c>
      <c r="M145" s="572">
        <f>IF(ABS(E145)&lt;'ver pressoflex 6p C2 DCpowe_2'!$G$7,'ver pressoflex 6p C2 DCpowe_2'!$G$16*E145*'ver pressoflex 6p C2 DCpowe_2'!$O$8,SIGN(E145)*'ver pressoflex 6p C2 DCpowe_2'!$G$15*'ver pressoflex 6p C2 DCpowe_2'!$O$8)</f>
        <v>6.34552928178132</v>
      </c>
      <c r="N145" s="572">
        <f>IF(ABS(F145)&lt;'ver pressoflex 6p C2 DCpowe_2'!$G$7,'ver pressoflex 6p C2 DCpowe_2'!$G$16*F145*'ver pressoflex 6p C2 DCpowe_2'!$O$9,SIGN(F145)*'ver pressoflex 6p C2 DCpowe_2'!$G$15*'ver pressoflex 6p C2 DCpowe_2'!$O$9)</f>
        <v>0</v>
      </c>
      <c r="O145" s="572">
        <f>IF(ABS(G145)&lt;'ver pressoflex 6p C2 DCpowe_2'!$G$7,'ver pressoflex 6p C2 DCpowe_2'!$G$16*G145*'ver pressoflex 6p C2 DCpowe_2'!$O$10,SIGN(G145)*'ver pressoflex 6p C2 DCpowe_2'!$G$15*'ver pressoflex 6p C2 DCpowe_2'!$O$10)</f>
        <v>0</v>
      </c>
      <c r="P145" s="572">
        <f>IF(ABS(H145)&lt;'ver pressoflex 6p C2 DCpowe_2'!$G$7,'ver pressoflex 6p C2 DCpowe_2'!$G$16*H145*'ver pressoflex 6p C2 DCpowe_2'!$O$11,SIGN(H145)*'ver pressoflex 6p C2 DCpowe_2'!$G$15*'ver pressoflex 6p C2 DCpowe_2'!$O$11)</f>
        <v>0</v>
      </c>
      <c r="Q145" s="572">
        <f>IF(ABS(I145)&lt;'ver pressoflex 6p C2 DCpowe_2'!$G$7,'ver pressoflex 6p C2 DCpowe_2'!$G$16*I145*'ver pressoflex 6p C2 DCpowe_2'!$O$12,SIGN(I145)*'ver pressoflex 6p C2 DCpowe_2'!$G$15*'ver pressoflex 6p C2 DCpowe_2'!$O$12)</f>
        <v>0</v>
      </c>
      <c r="R145" s="572">
        <f>IF(ABS(J145)&lt;'ver pressoflex 6p C2 DCpowe_2'!$G$7,'ver pressoflex 6p C2 DCpowe_2'!$G$16*J145*'ver pressoflex 6p C2 DCpowe_2'!$O$13,SIGN(J145)*'ver pressoflex 6p C2 DCpowe_2'!$G$15*'ver pressoflex 6p C2 DCpowe_2'!$O$13)</f>
        <v>17803.500000000004</v>
      </c>
      <c r="S145" s="113">
        <f t="shared" si="20"/>
        <v>17803.925930595982</v>
      </c>
      <c r="T145" s="575">
        <f>-L145*('ver pressoflex 6p C2 DCpowe_2'!$G$3/2-'ver pressoflex 6p C2 DCpowe_2'!AF145*'ver pressoflex 6p C2 DCpowe_2'!D145)</f>
        <v>7208.3452430497591</v>
      </c>
      <c r="U145" s="29">
        <f>M145*IF(($G$3/2-$M$8)&gt;0,('ver pressoflex 6p C2 DCpowe_2'!$G$3/2-'ver pressoflex 6p C2 DCpowe_2'!$M$8),'ver pressoflex 6p C2 DCpowe_2'!$G$3/2-('ver pressoflex 6p C2 DCpowe_2'!$G$3-'ver pressoflex 6p C2 DCpowe_2'!$M$8))*IF(($G$3/2-$M$8)&gt;0,-1,1)</f>
        <v>-6504.1675138258533</v>
      </c>
      <c r="V145" s="29">
        <f>N145*IF(($G$3/2-$M$9)&gt;0,('ver pressoflex 6p C2 DCpowe_2'!$G$3/2-'ver pressoflex 6p C2 DCpowe_2'!$M$9),'ver pressoflex 6p C2 DCpowe_2'!$G$3/2-('ver pressoflex 6p C2 DCpowe_2'!$G$3-'ver pressoflex 6p C2 DCpowe_2'!$M$9))*IF(($G$3/2-$M$9)&gt;0,-1,1)</f>
        <v>0</v>
      </c>
      <c r="W145" s="29">
        <f>O145*IF(($G$3/2-$M$10)&gt;0,('ver pressoflex 6p C2 DCpowe_2'!$G$3/2-'ver pressoflex 6p C2 DCpowe_2'!$M$10),'ver pressoflex 6p C2 DCpowe_2'!$G$3/2-('ver pressoflex 6p C2 DCpowe_2'!$G$3-'ver pressoflex 6p C2 DCpowe_2'!$M$10))*IF(($G$3/2-$M$10)&gt;0,-1,1)</f>
        <v>0</v>
      </c>
      <c r="X145" s="29">
        <f>P145*IF(($G$3/2-$M$11)&gt;0,('ver pressoflex 6p C2 DCpowe_2'!$G$3/2-'ver pressoflex 6p C2 DCpowe_2'!$M$11),'ver pressoflex 6p C2 DCpowe_2'!$G$3/2-('ver pressoflex 6p C2 DCpowe_2'!$G$3-'ver pressoflex 6p C2 DCpowe_2'!$M$11))*IF(($G$3/2-$M$11)&gt;0,-1,1)</f>
        <v>0</v>
      </c>
      <c r="Y145" s="29">
        <f>Q145*IF(($G$3/2-$M$12)&gt;0,('ver pressoflex 6p C2 DCpowe_2'!$G$3/2-'ver pressoflex 6p C2 DCpowe_2'!$M$12),'ver pressoflex 6p C2 DCpowe_2'!$G$3/2-('ver pressoflex 6p C2 DCpowe_2'!$G$3-'ver pressoflex 6p C2 DCpowe_2'!$M$12))*IF(($G$3/2-$M$12)&gt;0,-1,1)</f>
        <v>0</v>
      </c>
      <c r="Z145" s="29">
        <f>R145*IF(($G$3/2-$M$13)&gt;0,('ver pressoflex 6p C2 DCpowe_2'!$G$3/2-'ver pressoflex 6p C2 DCpowe_2'!$M$13),'ver pressoflex 6p C2 DCpowe_2'!$G$3/2-('ver pressoflex 6p C2 DCpowe_2'!$G$3-'ver pressoflex 6p C2 DCpowe_2'!$M$13))*IF(($G$3/2-$M$13)&gt;0,-1,1)</f>
        <v>18248587.500000004</v>
      </c>
      <c r="AA145" s="113">
        <f t="shared" si="29"/>
        <v>18249291.677729227</v>
      </c>
      <c r="AB145" s="193">
        <f t="shared" si="30"/>
        <v>4.5254241760561553E-5</v>
      </c>
      <c r="AC145" s="191">
        <f t="shared" si="31"/>
        <v>1.5779021903012081E-5</v>
      </c>
      <c r="AD145" s="194">
        <f t="shared" si="32"/>
        <v>4.7119085022395208E-10</v>
      </c>
      <c r="AE145" s="191">
        <f t="shared" si="33"/>
        <v>1.1834266427259059E-3</v>
      </c>
      <c r="AF145" s="191">
        <f t="shared" si="34"/>
        <v>0.34013137866737708</v>
      </c>
    </row>
    <row r="146" spans="2:32">
      <c r="B146" s="116">
        <f t="shared" si="19"/>
        <v>59803.717090040605</v>
      </c>
      <c r="C146" s="115">
        <f t="shared" si="21"/>
        <v>1.7700000000000011</v>
      </c>
      <c r="D146" s="68">
        <f>'ver pressoflex 6p C2 DCpowe_2'!$G$3/2/$C$557*C146</f>
        <v>21.682500000000015</v>
      </c>
      <c r="E146" s="114">
        <f t="shared" si="22"/>
        <v>3.7646451542075753E-4</v>
      </c>
      <c r="F146" s="114">
        <f t="shared" si="23"/>
        <v>5.4536078883004495E-4</v>
      </c>
      <c r="G146" s="114">
        <f t="shared" si="24"/>
        <v>7.1425706223933233E-4</v>
      </c>
      <c r="H146" s="114">
        <f t="shared" si="25"/>
        <v>4.3666389747151722E-3</v>
      </c>
      <c r="I146" s="114">
        <f t="shared" si="26"/>
        <v>4.5355352481244605E-3</v>
      </c>
      <c r="J146" s="114">
        <f t="shared" si="27"/>
        <v>4.704431521533747E-3</v>
      </c>
      <c r="K146" s="114">
        <f t="shared" si="28"/>
        <v>5.126672205056965E-3</v>
      </c>
      <c r="L146" s="113">
        <f>-'ver pressoflex 6p C2 DCpowe_2'!$G$2*'ver pressoflex 6p C2 DCpowe_2'!D146*'ver pressoflex 6p C2 DCpowe_2'!$G$17*'ver pressoflex 6p C2 DCpowe_2'!$G$13*'ver pressoflex 6p C2 DCpowe_2'!AE146</f>
        <v>-6.1203882774573399</v>
      </c>
      <c r="M146" s="572">
        <f>IF(ABS(E146)&lt;'ver pressoflex 6p C2 DCpowe_2'!$G$7,'ver pressoflex 6p C2 DCpowe_2'!$G$16*E146*'ver pressoflex 6p C2 DCpowe_2'!$O$8,SIGN(E146)*'ver pressoflex 6p C2 DCpowe_2'!$G$15*'ver pressoflex 6p C2 DCpowe_2'!$O$8)</f>
        <v>6.3374783180552576</v>
      </c>
      <c r="N146" s="572">
        <f>IF(ABS(F146)&lt;'ver pressoflex 6p C2 DCpowe_2'!$G$7,'ver pressoflex 6p C2 DCpowe_2'!$G$16*F146*'ver pressoflex 6p C2 DCpowe_2'!$O$9,SIGN(F146)*'ver pressoflex 6p C2 DCpowe_2'!$G$15*'ver pressoflex 6p C2 DCpowe_2'!$O$9)</f>
        <v>0</v>
      </c>
      <c r="O146" s="572">
        <f>IF(ABS(G146)&lt;'ver pressoflex 6p C2 DCpowe_2'!$G$7,'ver pressoflex 6p C2 DCpowe_2'!$G$16*G146*'ver pressoflex 6p C2 DCpowe_2'!$O$10,SIGN(G146)*'ver pressoflex 6p C2 DCpowe_2'!$G$15*'ver pressoflex 6p C2 DCpowe_2'!$O$10)</f>
        <v>0</v>
      </c>
      <c r="P146" s="572">
        <f>IF(ABS(H146)&lt;'ver pressoflex 6p C2 DCpowe_2'!$G$7,'ver pressoflex 6p C2 DCpowe_2'!$G$16*H146*'ver pressoflex 6p C2 DCpowe_2'!$O$11,SIGN(H146)*'ver pressoflex 6p C2 DCpowe_2'!$G$15*'ver pressoflex 6p C2 DCpowe_2'!$O$11)</f>
        <v>0</v>
      </c>
      <c r="Q146" s="572">
        <f>IF(ABS(I146)&lt;'ver pressoflex 6p C2 DCpowe_2'!$G$7,'ver pressoflex 6p C2 DCpowe_2'!$G$16*I146*'ver pressoflex 6p C2 DCpowe_2'!$O$12,SIGN(I146)*'ver pressoflex 6p C2 DCpowe_2'!$G$15*'ver pressoflex 6p C2 DCpowe_2'!$O$12)</f>
        <v>0</v>
      </c>
      <c r="R146" s="572">
        <f>IF(ABS(J146)&lt;'ver pressoflex 6p C2 DCpowe_2'!$G$7,'ver pressoflex 6p C2 DCpowe_2'!$G$16*J146*'ver pressoflex 6p C2 DCpowe_2'!$O$13,SIGN(J146)*'ver pressoflex 6p C2 DCpowe_2'!$G$15*'ver pressoflex 6p C2 DCpowe_2'!$O$13)</f>
        <v>17803.500000000004</v>
      </c>
      <c r="S146" s="113">
        <f t="shared" si="20"/>
        <v>17803.717090040602</v>
      </c>
      <c r="T146" s="575">
        <f>-L146*('ver pressoflex 6p C2 DCpowe_2'!$G$3/2-'ver pressoflex 6p C2 DCpowe_2'!AF146*'ver pressoflex 6p C2 DCpowe_2'!D146)</f>
        <v>7452.3271329474301</v>
      </c>
      <c r="U146" s="29">
        <f>M146*IF(($G$3/2-$M$8)&gt;0,('ver pressoflex 6p C2 DCpowe_2'!$G$3/2-'ver pressoflex 6p C2 DCpowe_2'!$M$8),'ver pressoflex 6p C2 DCpowe_2'!$G$3/2-('ver pressoflex 6p C2 DCpowe_2'!$G$3-'ver pressoflex 6p C2 DCpowe_2'!$M$8))*IF(($G$3/2-$M$8)&gt;0,-1,1)</f>
        <v>-6495.915276006639</v>
      </c>
      <c r="V146" s="29">
        <f>N146*IF(($G$3/2-$M$9)&gt;0,('ver pressoflex 6p C2 DCpowe_2'!$G$3/2-'ver pressoflex 6p C2 DCpowe_2'!$M$9),'ver pressoflex 6p C2 DCpowe_2'!$G$3/2-('ver pressoflex 6p C2 DCpowe_2'!$G$3-'ver pressoflex 6p C2 DCpowe_2'!$M$9))*IF(($G$3/2-$M$9)&gt;0,-1,1)</f>
        <v>0</v>
      </c>
      <c r="W146" s="29">
        <f>O146*IF(($G$3/2-$M$10)&gt;0,('ver pressoflex 6p C2 DCpowe_2'!$G$3/2-'ver pressoflex 6p C2 DCpowe_2'!$M$10),'ver pressoflex 6p C2 DCpowe_2'!$G$3/2-('ver pressoflex 6p C2 DCpowe_2'!$G$3-'ver pressoflex 6p C2 DCpowe_2'!$M$10))*IF(($G$3/2-$M$10)&gt;0,-1,1)</f>
        <v>0</v>
      </c>
      <c r="X146" s="29">
        <f>P146*IF(($G$3/2-$M$11)&gt;0,('ver pressoflex 6p C2 DCpowe_2'!$G$3/2-'ver pressoflex 6p C2 DCpowe_2'!$M$11),'ver pressoflex 6p C2 DCpowe_2'!$G$3/2-('ver pressoflex 6p C2 DCpowe_2'!$G$3-'ver pressoflex 6p C2 DCpowe_2'!$M$11))*IF(($G$3/2-$M$11)&gt;0,-1,1)</f>
        <v>0</v>
      </c>
      <c r="Y146" s="29">
        <f>Q146*IF(($G$3/2-$M$12)&gt;0,('ver pressoflex 6p C2 DCpowe_2'!$G$3/2-'ver pressoflex 6p C2 DCpowe_2'!$M$12),'ver pressoflex 6p C2 DCpowe_2'!$G$3/2-('ver pressoflex 6p C2 DCpowe_2'!$G$3-'ver pressoflex 6p C2 DCpowe_2'!$M$12))*IF(($G$3/2-$M$12)&gt;0,-1,1)</f>
        <v>0</v>
      </c>
      <c r="Z146" s="29">
        <f>R146*IF(($G$3/2-$M$13)&gt;0,('ver pressoflex 6p C2 DCpowe_2'!$G$3/2-'ver pressoflex 6p C2 DCpowe_2'!$M$13),'ver pressoflex 6p C2 DCpowe_2'!$G$3/2-('ver pressoflex 6p C2 DCpowe_2'!$G$3-'ver pressoflex 6p C2 DCpowe_2'!$M$13))*IF(($G$3/2-$M$13)&gt;0,-1,1)</f>
        <v>18248587.500000004</v>
      </c>
      <c r="AA146" s="113">
        <f t="shared" si="29"/>
        <v>18249543.911856946</v>
      </c>
      <c r="AB146" s="193">
        <f t="shared" si="30"/>
        <v>4.5776168102460957E-5</v>
      </c>
      <c r="AC146" s="191">
        <f t="shared" si="31"/>
        <v>1.6129896137325588E-5</v>
      </c>
      <c r="AD146" s="194">
        <f t="shared" si="32"/>
        <v>4.8716111543238292E-10</v>
      </c>
      <c r="AE146" s="191">
        <f t="shared" si="33"/>
        <v>1.2097422102994189E-3</v>
      </c>
      <c r="AF146" s="191">
        <f t="shared" si="34"/>
        <v>0.34021625762430885</v>
      </c>
    </row>
    <row r="147" spans="2:32">
      <c r="B147" s="116">
        <f t="shared" si="19"/>
        <v>59803.503867363674</v>
      </c>
      <c r="C147" s="115">
        <f t="shared" si="21"/>
        <v>1.7900000000000011</v>
      </c>
      <c r="D147" s="68">
        <f>'ver pressoflex 6p C2 DCpowe_2'!$G$3/2/$C$557*C147</f>
        <v>21.927500000000013</v>
      </c>
      <c r="E147" s="114">
        <f t="shared" si="22"/>
        <v>3.7598616596409108E-4</v>
      </c>
      <c r="F147" s="114">
        <f t="shared" si="23"/>
        <v>5.4489991332613342E-4</v>
      </c>
      <c r="G147" s="114">
        <f t="shared" si="24"/>
        <v>7.1381366068817582E-4</v>
      </c>
      <c r="H147" s="114">
        <f t="shared" si="25"/>
        <v>4.3665734473923414E-3</v>
      </c>
      <c r="I147" s="114">
        <f t="shared" si="26"/>
        <v>4.535487194754384E-3</v>
      </c>
      <c r="J147" s="114">
        <f t="shared" si="27"/>
        <v>4.7044009421164257E-3</v>
      </c>
      <c r="K147" s="114">
        <f t="shared" si="28"/>
        <v>5.1266853105215318E-3</v>
      </c>
      <c r="L147" s="113">
        <f>-'ver pressoflex 6p C2 DCpowe_2'!$G$2*'ver pressoflex 6p C2 DCpowe_2'!D147*'ver pressoflex 6p C2 DCpowe_2'!$G$17*'ver pressoflex 6p C2 DCpowe_2'!$G$13*'ver pressoflex 6p C2 DCpowe_2'!AE147</f>
        <v>-6.3255583247544767</v>
      </c>
      <c r="M147" s="572">
        <f>IF(ABS(E147)&lt;'ver pressoflex 6p C2 DCpowe_2'!$G$7,'ver pressoflex 6p C2 DCpowe_2'!$G$16*E147*'ver pressoflex 6p C2 DCpowe_2'!$O$8,SIGN(E147)*'ver pressoflex 6p C2 DCpowe_2'!$G$15*'ver pressoflex 6p C2 DCpowe_2'!$O$8)</f>
        <v>6.329425688429092</v>
      </c>
      <c r="N147" s="572">
        <f>IF(ABS(F147)&lt;'ver pressoflex 6p C2 DCpowe_2'!$G$7,'ver pressoflex 6p C2 DCpowe_2'!$G$16*F147*'ver pressoflex 6p C2 DCpowe_2'!$O$9,SIGN(F147)*'ver pressoflex 6p C2 DCpowe_2'!$G$15*'ver pressoflex 6p C2 DCpowe_2'!$O$9)</f>
        <v>0</v>
      </c>
      <c r="O147" s="572">
        <f>IF(ABS(G147)&lt;'ver pressoflex 6p C2 DCpowe_2'!$G$7,'ver pressoflex 6p C2 DCpowe_2'!$G$16*G147*'ver pressoflex 6p C2 DCpowe_2'!$O$10,SIGN(G147)*'ver pressoflex 6p C2 DCpowe_2'!$G$15*'ver pressoflex 6p C2 DCpowe_2'!$O$10)</f>
        <v>0</v>
      </c>
      <c r="P147" s="572">
        <f>IF(ABS(H147)&lt;'ver pressoflex 6p C2 DCpowe_2'!$G$7,'ver pressoflex 6p C2 DCpowe_2'!$G$16*H147*'ver pressoflex 6p C2 DCpowe_2'!$O$11,SIGN(H147)*'ver pressoflex 6p C2 DCpowe_2'!$G$15*'ver pressoflex 6p C2 DCpowe_2'!$O$11)</f>
        <v>0</v>
      </c>
      <c r="Q147" s="572">
        <f>IF(ABS(I147)&lt;'ver pressoflex 6p C2 DCpowe_2'!$G$7,'ver pressoflex 6p C2 DCpowe_2'!$G$16*I147*'ver pressoflex 6p C2 DCpowe_2'!$O$12,SIGN(I147)*'ver pressoflex 6p C2 DCpowe_2'!$G$15*'ver pressoflex 6p C2 DCpowe_2'!$O$12)</f>
        <v>0</v>
      </c>
      <c r="R147" s="572">
        <f>IF(ABS(J147)&lt;'ver pressoflex 6p C2 DCpowe_2'!$G$7,'ver pressoflex 6p C2 DCpowe_2'!$G$16*J147*'ver pressoflex 6p C2 DCpowe_2'!$O$13,SIGN(J147)*'ver pressoflex 6p C2 DCpowe_2'!$G$15*'ver pressoflex 6p C2 DCpowe_2'!$O$13)</f>
        <v>17803.500000000004</v>
      </c>
      <c r="S147" s="113">
        <f t="shared" si="20"/>
        <v>17803.503867363677</v>
      </c>
      <c r="T147" s="575">
        <f>-L147*('ver pressoflex 6p C2 DCpowe_2'!$G$3/2-'ver pressoflex 6p C2 DCpowe_2'!AF147*'ver pressoflex 6p C2 DCpowe_2'!D147)</f>
        <v>7701.6079031779664</v>
      </c>
      <c r="U147" s="29">
        <f>M147*IF(($G$3/2-$M$8)&gt;0,('ver pressoflex 6p C2 DCpowe_2'!$G$3/2-'ver pressoflex 6p C2 DCpowe_2'!$M$8),'ver pressoflex 6p C2 DCpowe_2'!$G$3/2-('ver pressoflex 6p C2 DCpowe_2'!$G$3-'ver pressoflex 6p C2 DCpowe_2'!$M$8))*IF(($G$3/2-$M$8)&gt;0,-1,1)</f>
        <v>-6487.6613306398194</v>
      </c>
      <c r="V147" s="29">
        <f>N147*IF(($G$3/2-$M$9)&gt;0,('ver pressoflex 6p C2 DCpowe_2'!$G$3/2-'ver pressoflex 6p C2 DCpowe_2'!$M$9),'ver pressoflex 6p C2 DCpowe_2'!$G$3/2-('ver pressoflex 6p C2 DCpowe_2'!$G$3-'ver pressoflex 6p C2 DCpowe_2'!$M$9))*IF(($G$3/2-$M$9)&gt;0,-1,1)</f>
        <v>0</v>
      </c>
      <c r="W147" s="29">
        <f>O147*IF(($G$3/2-$M$10)&gt;0,('ver pressoflex 6p C2 DCpowe_2'!$G$3/2-'ver pressoflex 6p C2 DCpowe_2'!$M$10),'ver pressoflex 6p C2 DCpowe_2'!$G$3/2-('ver pressoflex 6p C2 DCpowe_2'!$G$3-'ver pressoflex 6p C2 DCpowe_2'!$M$10))*IF(($G$3/2-$M$10)&gt;0,-1,1)</f>
        <v>0</v>
      </c>
      <c r="X147" s="29">
        <f>P147*IF(($G$3/2-$M$11)&gt;0,('ver pressoflex 6p C2 DCpowe_2'!$G$3/2-'ver pressoflex 6p C2 DCpowe_2'!$M$11),'ver pressoflex 6p C2 DCpowe_2'!$G$3/2-('ver pressoflex 6p C2 DCpowe_2'!$G$3-'ver pressoflex 6p C2 DCpowe_2'!$M$11))*IF(($G$3/2-$M$11)&gt;0,-1,1)</f>
        <v>0</v>
      </c>
      <c r="Y147" s="29">
        <f>Q147*IF(($G$3/2-$M$12)&gt;0,('ver pressoflex 6p C2 DCpowe_2'!$G$3/2-'ver pressoflex 6p C2 DCpowe_2'!$M$12),'ver pressoflex 6p C2 DCpowe_2'!$G$3/2-('ver pressoflex 6p C2 DCpowe_2'!$G$3-'ver pressoflex 6p C2 DCpowe_2'!$M$12))*IF(($G$3/2-$M$12)&gt;0,-1,1)</f>
        <v>0</v>
      </c>
      <c r="Z147" s="29">
        <f>R147*IF(($G$3/2-$M$13)&gt;0,('ver pressoflex 6p C2 DCpowe_2'!$G$3/2-'ver pressoflex 6p C2 DCpowe_2'!$M$13),'ver pressoflex 6p C2 DCpowe_2'!$G$3/2-('ver pressoflex 6p C2 DCpowe_2'!$G$3-'ver pressoflex 6p C2 DCpowe_2'!$M$13))*IF(($G$3/2-$M$13)&gt;0,-1,1)</f>
        <v>18248587.500000004</v>
      </c>
      <c r="AA147" s="113">
        <f t="shared" si="29"/>
        <v>18249801.446572542</v>
      </c>
      <c r="AB147" s="193">
        <f t="shared" si="30"/>
        <v>4.6298202441014828E-5</v>
      </c>
      <c r="AC147" s="191">
        <f t="shared" si="31"/>
        <v>1.64843450325051E-5</v>
      </c>
      <c r="AD147" s="194">
        <f t="shared" si="32"/>
        <v>5.0347909699660224E-10</v>
      </c>
      <c r="AE147" s="191">
        <f t="shared" si="33"/>
        <v>1.2363258774378825E-3</v>
      </c>
      <c r="AF147" s="191">
        <f t="shared" si="34"/>
        <v>0.34030131420997156</v>
      </c>
    </row>
    <row r="148" spans="2:32">
      <c r="B148" s="116">
        <f t="shared" si="19"/>
        <v>59803.286220334761</v>
      </c>
      <c r="C148" s="115">
        <f t="shared" si="21"/>
        <v>1.8100000000000012</v>
      </c>
      <c r="D148" s="68">
        <f>'ver pressoflex 6p C2 DCpowe_2'!$G$3/2/$C$557*C148</f>
        <v>22.172500000000014</v>
      </c>
      <c r="E148" s="114">
        <f t="shared" si="22"/>
        <v>3.7550771751742896E-4</v>
      </c>
      <c r="F148" s="114">
        <f t="shared" si="23"/>
        <v>5.4443894244829915E-4</v>
      </c>
      <c r="G148" s="114">
        <f t="shared" si="24"/>
        <v>7.1337016737916929E-4</v>
      </c>
      <c r="H148" s="114">
        <f t="shared" si="25"/>
        <v>4.366507906509237E-3</v>
      </c>
      <c r="I148" s="114">
        <f t="shared" si="26"/>
        <v>4.5354391314401075E-3</v>
      </c>
      <c r="J148" s="114">
        <f t="shared" si="27"/>
        <v>4.7043703563709773E-3</v>
      </c>
      <c r="K148" s="114">
        <f t="shared" si="28"/>
        <v>5.1266984186981533E-3</v>
      </c>
      <c r="L148" s="113">
        <f>-'ver pressoflex 6p C2 DCpowe_2'!$G$2*'ver pressoflex 6p C2 DCpowe_2'!D148*'ver pressoflex 6p C2 DCpowe_2'!$G$17*'ver pressoflex 6p C2 DCpowe_2'!$G$13*'ver pressoflex 6p C2 DCpowe_2'!AE148</f>
        <v>-6.5351510576271163</v>
      </c>
      <c r="M148" s="572">
        <f>IF(ABS(E148)&lt;'ver pressoflex 6p C2 DCpowe_2'!$G$7,'ver pressoflex 6p C2 DCpowe_2'!$G$16*E148*'ver pressoflex 6p C2 DCpowe_2'!$O$8,SIGN(E148)*'ver pressoflex 6p C2 DCpowe_2'!$G$15*'ver pressoflex 6p C2 DCpowe_2'!$O$8)</f>
        <v>6.3213713923857071</v>
      </c>
      <c r="N148" s="572">
        <f>IF(ABS(F148)&lt;'ver pressoflex 6p C2 DCpowe_2'!$G$7,'ver pressoflex 6p C2 DCpowe_2'!$G$16*F148*'ver pressoflex 6p C2 DCpowe_2'!$O$9,SIGN(F148)*'ver pressoflex 6p C2 DCpowe_2'!$G$15*'ver pressoflex 6p C2 DCpowe_2'!$O$9)</f>
        <v>0</v>
      </c>
      <c r="O148" s="572">
        <f>IF(ABS(G148)&lt;'ver pressoflex 6p C2 DCpowe_2'!$G$7,'ver pressoflex 6p C2 DCpowe_2'!$G$16*G148*'ver pressoflex 6p C2 DCpowe_2'!$O$10,SIGN(G148)*'ver pressoflex 6p C2 DCpowe_2'!$G$15*'ver pressoflex 6p C2 DCpowe_2'!$O$10)</f>
        <v>0</v>
      </c>
      <c r="P148" s="572">
        <f>IF(ABS(H148)&lt;'ver pressoflex 6p C2 DCpowe_2'!$G$7,'ver pressoflex 6p C2 DCpowe_2'!$G$16*H148*'ver pressoflex 6p C2 DCpowe_2'!$O$11,SIGN(H148)*'ver pressoflex 6p C2 DCpowe_2'!$G$15*'ver pressoflex 6p C2 DCpowe_2'!$O$11)</f>
        <v>0</v>
      </c>
      <c r="Q148" s="572">
        <f>IF(ABS(I148)&lt;'ver pressoflex 6p C2 DCpowe_2'!$G$7,'ver pressoflex 6p C2 DCpowe_2'!$G$16*I148*'ver pressoflex 6p C2 DCpowe_2'!$O$12,SIGN(I148)*'ver pressoflex 6p C2 DCpowe_2'!$G$15*'ver pressoflex 6p C2 DCpowe_2'!$O$12)</f>
        <v>0</v>
      </c>
      <c r="R148" s="572">
        <f>IF(ABS(J148)&lt;'ver pressoflex 6p C2 DCpowe_2'!$G$7,'ver pressoflex 6p C2 DCpowe_2'!$G$16*J148*'ver pressoflex 6p C2 DCpowe_2'!$O$13,SIGN(J148)*'ver pressoflex 6p C2 DCpowe_2'!$G$15*'ver pressoflex 6p C2 DCpowe_2'!$O$13)</f>
        <v>17803.500000000004</v>
      </c>
      <c r="S148" s="113">
        <f t="shared" si="20"/>
        <v>17803.286220334761</v>
      </c>
      <c r="T148" s="575">
        <f>-L148*('ver pressoflex 6p C2 DCpowe_2'!$G$3/2-'ver pressoflex 6p C2 DCpowe_2'!AF148*'ver pressoflex 6p C2 DCpowe_2'!D148)</f>
        <v>7956.2378178789022</v>
      </c>
      <c r="U148" s="29">
        <f>M148*IF(($G$3/2-$M$8)&gt;0,('ver pressoflex 6p C2 DCpowe_2'!$G$3/2-'ver pressoflex 6p C2 DCpowe_2'!$M$8),'ver pressoflex 6p C2 DCpowe_2'!$G$3/2-('ver pressoflex 6p C2 DCpowe_2'!$G$3-'ver pressoflex 6p C2 DCpowe_2'!$M$8))*IF(($G$3/2-$M$8)&gt;0,-1,1)</f>
        <v>-6479.4056771953501</v>
      </c>
      <c r="V148" s="29">
        <f>N148*IF(($G$3/2-$M$9)&gt;0,('ver pressoflex 6p C2 DCpowe_2'!$G$3/2-'ver pressoflex 6p C2 DCpowe_2'!$M$9),'ver pressoflex 6p C2 DCpowe_2'!$G$3/2-('ver pressoflex 6p C2 DCpowe_2'!$G$3-'ver pressoflex 6p C2 DCpowe_2'!$M$9))*IF(($G$3/2-$M$9)&gt;0,-1,1)</f>
        <v>0</v>
      </c>
      <c r="W148" s="29">
        <f>O148*IF(($G$3/2-$M$10)&gt;0,('ver pressoflex 6p C2 DCpowe_2'!$G$3/2-'ver pressoflex 6p C2 DCpowe_2'!$M$10),'ver pressoflex 6p C2 DCpowe_2'!$G$3/2-('ver pressoflex 6p C2 DCpowe_2'!$G$3-'ver pressoflex 6p C2 DCpowe_2'!$M$10))*IF(($G$3/2-$M$10)&gt;0,-1,1)</f>
        <v>0</v>
      </c>
      <c r="X148" s="29">
        <f>P148*IF(($G$3/2-$M$11)&gt;0,('ver pressoflex 6p C2 DCpowe_2'!$G$3/2-'ver pressoflex 6p C2 DCpowe_2'!$M$11),'ver pressoflex 6p C2 DCpowe_2'!$G$3/2-('ver pressoflex 6p C2 DCpowe_2'!$G$3-'ver pressoflex 6p C2 DCpowe_2'!$M$11))*IF(($G$3/2-$M$11)&gt;0,-1,1)</f>
        <v>0</v>
      </c>
      <c r="Y148" s="29">
        <f>Q148*IF(($G$3/2-$M$12)&gt;0,('ver pressoflex 6p C2 DCpowe_2'!$G$3/2-'ver pressoflex 6p C2 DCpowe_2'!$M$12),'ver pressoflex 6p C2 DCpowe_2'!$G$3/2-('ver pressoflex 6p C2 DCpowe_2'!$G$3-'ver pressoflex 6p C2 DCpowe_2'!$M$12))*IF(($G$3/2-$M$12)&gt;0,-1,1)</f>
        <v>0</v>
      </c>
      <c r="Z148" s="29">
        <f>R148*IF(($G$3/2-$M$13)&gt;0,('ver pressoflex 6p C2 DCpowe_2'!$G$3/2-'ver pressoflex 6p C2 DCpowe_2'!$M$13),'ver pressoflex 6p C2 DCpowe_2'!$G$3/2-('ver pressoflex 6p C2 DCpowe_2'!$G$3-'ver pressoflex 6p C2 DCpowe_2'!$M$13))*IF(($G$3/2-$M$13)&gt;0,-1,1)</f>
        <v>18248587.500000004</v>
      </c>
      <c r="AA148" s="113">
        <f t="shared" si="29"/>
        <v>18250064.332140688</v>
      </c>
      <c r="AB148" s="193">
        <f t="shared" si="30"/>
        <v>4.682034480974652E-5</v>
      </c>
      <c r="AC148" s="191">
        <f t="shared" si="31"/>
        <v>1.6842358926281558E-5</v>
      </c>
      <c r="AD148" s="194">
        <f t="shared" si="32"/>
        <v>5.2014811552443963E-10</v>
      </c>
      <c r="AE148" s="191">
        <f t="shared" si="33"/>
        <v>1.2631769194711168E-3</v>
      </c>
      <c r="AF148" s="191">
        <f t="shared" si="34"/>
        <v>0.34038654898254284</v>
      </c>
    </row>
    <row r="149" spans="2:32">
      <c r="B149" s="116">
        <f t="shared" si="19"/>
        <v>59803.064106894351</v>
      </c>
      <c r="C149" s="115">
        <f t="shared" si="21"/>
        <v>1.8300000000000012</v>
      </c>
      <c r="D149" s="68">
        <f>'ver pressoflex 6p C2 DCpowe_2'!$G$3/2/$C$557*C149</f>
        <v>22.417500000000015</v>
      </c>
      <c r="E149" s="114">
        <f t="shared" si="22"/>
        <v>3.7502917005004043E-4</v>
      </c>
      <c r="F149" s="114">
        <f t="shared" si="23"/>
        <v>5.4397787616693399E-4</v>
      </c>
      <c r="G149" s="114">
        <f t="shared" si="24"/>
        <v>7.129265822838275E-4</v>
      </c>
      <c r="H149" s="114">
        <f t="shared" si="25"/>
        <v>4.3664423520616497E-3</v>
      </c>
      <c r="I149" s="114">
        <f t="shared" si="26"/>
        <v>4.5353910581785433E-3</v>
      </c>
      <c r="J149" s="114">
        <f t="shared" si="27"/>
        <v>4.7043397642954369E-3</v>
      </c>
      <c r="K149" s="114">
        <f t="shared" si="28"/>
        <v>5.1267115295876705E-3</v>
      </c>
      <c r="L149" s="113">
        <f>-'ver pressoflex 6p C2 DCpowe_2'!$G$2*'ver pressoflex 6p C2 DCpowe_2'!D149*'ver pressoflex 6p C2 DCpowe_2'!$G$17*'ver pressoflex 6p C2 DCpowe_2'!$G$13*'ver pressoflex 6p C2 DCpowe_2'!AE149</f>
        <v>-6.7492085350566464</v>
      </c>
      <c r="M149" s="572">
        <f>IF(ABS(E149)&lt;'ver pressoflex 6p C2 DCpowe_2'!$G$7,'ver pressoflex 6p C2 DCpowe_2'!$G$16*E149*'ver pressoflex 6p C2 DCpowe_2'!$O$8,SIGN(E149)*'ver pressoflex 6p C2 DCpowe_2'!$G$15*'ver pressoflex 6p C2 DCpowe_2'!$O$8)</f>
        <v>6.3133154294077745</v>
      </c>
      <c r="N149" s="572">
        <f>IF(ABS(F149)&lt;'ver pressoflex 6p C2 DCpowe_2'!$G$7,'ver pressoflex 6p C2 DCpowe_2'!$G$16*F149*'ver pressoflex 6p C2 DCpowe_2'!$O$9,SIGN(F149)*'ver pressoflex 6p C2 DCpowe_2'!$G$15*'ver pressoflex 6p C2 DCpowe_2'!$O$9)</f>
        <v>0</v>
      </c>
      <c r="O149" s="572">
        <f>IF(ABS(G149)&lt;'ver pressoflex 6p C2 DCpowe_2'!$G$7,'ver pressoflex 6p C2 DCpowe_2'!$G$16*G149*'ver pressoflex 6p C2 DCpowe_2'!$O$10,SIGN(G149)*'ver pressoflex 6p C2 DCpowe_2'!$G$15*'ver pressoflex 6p C2 DCpowe_2'!$O$10)</f>
        <v>0</v>
      </c>
      <c r="P149" s="572">
        <f>IF(ABS(H149)&lt;'ver pressoflex 6p C2 DCpowe_2'!$G$7,'ver pressoflex 6p C2 DCpowe_2'!$G$16*H149*'ver pressoflex 6p C2 DCpowe_2'!$O$11,SIGN(H149)*'ver pressoflex 6p C2 DCpowe_2'!$G$15*'ver pressoflex 6p C2 DCpowe_2'!$O$11)</f>
        <v>0</v>
      </c>
      <c r="Q149" s="572">
        <f>IF(ABS(I149)&lt;'ver pressoflex 6p C2 DCpowe_2'!$G$7,'ver pressoflex 6p C2 DCpowe_2'!$G$16*I149*'ver pressoflex 6p C2 DCpowe_2'!$O$12,SIGN(I149)*'ver pressoflex 6p C2 DCpowe_2'!$G$15*'ver pressoflex 6p C2 DCpowe_2'!$O$12)</f>
        <v>0</v>
      </c>
      <c r="R149" s="572">
        <f>IF(ABS(J149)&lt;'ver pressoflex 6p C2 DCpowe_2'!$G$7,'ver pressoflex 6p C2 DCpowe_2'!$G$16*J149*'ver pressoflex 6p C2 DCpowe_2'!$O$13,SIGN(J149)*'ver pressoflex 6p C2 DCpowe_2'!$G$15*'ver pressoflex 6p C2 DCpowe_2'!$O$13)</f>
        <v>17803.500000000004</v>
      </c>
      <c r="S149" s="113">
        <f t="shared" si="20"/>
        <v>17803.064106894355</v>
      </c>
      <c r="T149" s="575">
        <f>-L149*('ver pressoflex 6p C2 DCpowe_2'!$G$3/2-'ver pressoflex 6p C2 DCpowe_2'!AF149*'ver pressoflex 6p C2 DCpowe_2'!D149)</f>
        <v>8216.2669173435352</v>
      </c>
      <c r="U149" s="29">
        <f>M149*IF(($G$3/2-$M$8)&gt;0,('ver pressoflex 6p C2 DCpowe_2'!$G$3/2-'ver pressoflex 6p C2 DCpowe_2'!$M$8),'ver pressoflex 6p C2 DCpowe_2'!$G$3/2-('ver pressoflex 6p C2 DCpowe_2'!$G$3-'ver pressoflex 6p C2 DCpowe_2'!$M$8))*IF(($G$3/2-$M$8)&gt;0,-1,1)</f>
        <v>-6471.1483151429684</v>
      </c>
      <c r="V149" s="29">
        <f>N149*IF(($G$3/2-$M$9)&gt;0,('ver pressoflex 6p C2 DCpowe_2'!$G$3/2-'ver pressoflex 6p C2 DCpowe_2'!$M$9),'ver pressoflex 6p C2 DCpowe_2'!$G$3/2-('ver pressoflex 6p C2 DCpowe_2'!$G$3-'ver pressoflex 6p C2 DCpowe_2'!$M$9))*IF(($G$3/2-$M$9)&gt;0,-1,1)</f>
        <v>0</v>
      </c>
      <c r="W149" s="29">
        <f>O149*IF(($G$3/2-$M$10)&gt;0,('ver pressoflex 6p C2 DCpowe_2'!$G$3/2-'ver pressoflex 6p C2 DCpowe_2'!$M$10),'ver pressoflex 6p C2 DCpowe_2'!$G$3/2-('ver pressoflex 6p C2 DCpowe_2'!$G$3-'ver pressoflex 6p C2 DCpowe_2'!$M$10))*IF(($G$3/2-$M$10)&gt;0,-1,1)</f>
        <v>0</v>
      </c>
      <c r="X149" s="29">
        <f>P149*IF(($G$3/2-$M$11)&gt;0,('ver pressoflex 6p C2 DCpowe_2'!$G$3/2-'ver pressoflex 6p C2 DCpowe_2'!$M$11),'ver pressoflex 6p C2 DCpowe_2'!$G$3/2-('ver pressoflex 6p C2 DCpowe_2'!$G$3-'ver pressoflex 6p C2 DCpowe_2'!$M$11))*IF(($G$3/2-$M$11)&gt;0,-1,1)</f>
        <v>0</v>
      </c>
      <c r="Y149" s="29">
        <f>Q149*IF(($G$3/2-$M$12)&gt;0,('ver pressoflex 6p C2 DCpowe_2'!$G$3/2-'ver pressoflex 6p C2 DCpowe_2'!$M$12),'ver pressoflex 6p C2 DCpowe_2'!$G$3/2-('ver pressoflex 6p C2 DCpowe_2'!$G$3-'ver pressoflex 6p C2 DCpowe_2'!$M$12))*IF(($G$3/2-$M$12)&gt;0,-1,1)</f>
        <v>0</v>
      </c>
      <c r="Z149" s="29">
        <f>R149*IF(($G$3/2-$M$13)&gt;0,('ver pressoflex 6p C2 DCpowe_2'!$G$3/2-'ver pressoflex 6p C2 DCpowe_2'!$M$13),'ver pressoflex 6p C2 DCpowe_2'!$G$3/2-('ver pressoflex 6p C2 DCpowe_2'!$G$3-'ver pressoflex 6p C2 DCpowe_2'!$M$13))*IF(($G$3/2-$M$13)&gt;0,-1,1)</f>
        <v>18248587.500000004</v>
      </c>
      <c r="AA149" s="113">
        <f t="shared" si="29"/>
        <v>18250332.618602205</v>
      </c>
      <c r="AB149" s="193">
        <f t="shared" si="30"/>
        <v>4.7342595242193285E-5</v>
      </c>
      <c r="AC149" s="191">
        <f t="shared" si="31"/>
        <v>1.7203928143017457E-5</v>
      </c>
      <c r="AD149" s="194">
        <f t="shared" si="32"/>
        <v>5.3717147702797014E-10</v>
      </c>
      <c r="AE149" s="191">
        <f t="shared" si="33"/>
        <v>1.2902946107263091E-3</v>
      </c>
      <c r="AF149" s="191">
        <f t="shared" si="34"/>
        <v>0.34047196250254119</v>
      </c>
    </row>
    <row r="150" spans="2:32">
      <c r="B150" s="116">
        <f t="shared" si="19"/>
        <v>59802.837485154203</v>
      </c>
      <c r="C150" s="115">
        <f t="shared" si="21"/>
        <v>1.8500000000000012</v>
      </c>
      <c r="D150" s="68">
        <f>'ver pressoflex 6p C2 DCpowe_2'!$G$3/2/$C$557*C150</f>
        <v>22.662500000000016</v>
      </c>
      <c r="E150" s="114">
        <f t="shared" si="22"/>
        <v>3.7455052353118208E-4</v>
      </c>
      <c r="F150" s="114">
        <f t="shared" si="23"/>
        <v>5.4351671445241755E-4</v>
      </c>
      <c r="G150" s="114">
        <f t="shared" si="24"/>
        <v>7.1248290537365285E-4</v>
      </c>
      <c r="H150" s="114">
        <f t="shared" si="25"/>
        <v>4.3663767840453676E-3</v>
      </c>
      <c r="I150" s="114">
        <f t="shared" si="26"/>
        <v>4.5353429749666026E-3</v>
      </c>
      <c r="J150" s="114">
        <f t="shared" si="27"/>
        <v>4.7043091658878385E-3</v>
      </c>
      <c r="K150" s="114">
        <f t="shared" si="28"/>
        <v>5.1267246431909268E-3</v>
      </c>
      <c r="L150" s="113">
        <f>-'ver pressoflex 6p C2 DCpowe_2'!$G$2*'ver pressoflex 6p C2 DCpowe_2'!D150*'ver pressoflex 6p C2 DCpowe_2'!$G$17*'ver pressoflex 6p C2 DCpowe_2'!$G$13*'ver pressoflex 6p C2 DCpowe_2'!AE150</f>
        <v>-6.9677726447797621</v>
      </c>
      <c r="M150" s="572">
        <f>IF(ABS(E150)&lt;'ver pressoflex 6p C2 DCpowe_2'!$G$7,'ver pressoflex 6p C2 DCpowe_2'!$G$16*E150*'ver pressoflex 6p C2 DCpowe_2'!$O$8,SIGN(E150)*'ver pressoflex 6p C2 DCpowe_2'!$G$15*'ver pressoflex 6p C2 DCpowe_2'!$O$8)</f>
        <v>6.3052577989777534</v>
      </c>
      <c r="N150" s="572">
        <f>IF(ABS(F150)&lt;'ver pressoflex 6p C2 DCpowe_2'!$G$7,'ver pressoflex 6p C2 DCpowe_2'!$G$16*F150*'ver pressoflex 6p C2 DCpowe_2'!$O$9,SIGN(F150)*'ver pressoflex 6p C2 DCpowe_2'!$G$15*'ver pressoflex 6p C2 DCpowe_2'!$O$9)</f>
        <v>0</v>
      </c>
      <c r="O150" s="572">
        <f>IF(ABS(G150)&lt;'ver pressoflex 6p C2 DCpowe_2'!$G$7,'ver pressoflex 6p C2 DCpowe_2'!$G$16*G150*'ver pressoflex 6p C2 DCpowe_2'!$O$10,SIGN(G150)*'ver pressoflex 6p C2 DCpowe_2'!$G$15*'ver pressoflex 6p C2 DCpowe_2'!$O$10)</f>
        <v>0</v>
      </c>
      <c r="P150" s="572">
        <f>IF(ABS(H150)&lt;'ver pressoflex 6p C2 DCpowe_2'!$G$7,'ver pressoflex 6p C2 DCpowe_2'!$G$16*H150*'ver pressoflex 6p C2 DCpowe_2'!$O$11,SIGN(H150)*'ver pressoflex 6p C2 DCpowe_2'!$G$15*'ver pressoflex 6p C2 DCpowe_2'!$O$11)</f>
        <v>0</v>
      </c>
      <c r="Q150" s="572">
        <f>IF(ABS(I150)&lt;'ver pressoflex 6p C2 DCpowe_2'!$G$7,'ver pressoflex 6p C2 DCpowe_2'!$G$16*I150*'ver pressoflex 6p C2 DCpowe_2'!$O$12,SIGN(I150)*'ver pressoflex 6p C2 DCpowe_2'!$G$15*'ver pressoflex 6p C2 DCpowe_2'!$O$12)</f>
        <v>0</v>
      </c>
      <c r="R150" s="572">
        <f>IF(ABS(J150)&lt;'ver pressoflex 6p C2 DCpowe_2'!$G$7,'ver pressoflex 6p C2 DCpowe_2'!$G$16*J150*'ver pressoflex 6p C2 DCpowe_2'!$O$13,SIGN(J150)*'ver pressoflex 6p C2 DCpowe_2'!$G$15*'ver pressoflex 6p C2 DCpowe_2'!$O$13)</f>
        <v>17803.500000000004</v>
      </c>
      <c r="S150" s="113">
        <f t="shared" si="20"/>
        <v>17802.837485154203</v>
      </c>
      <c r="T150" s="575">
        <f>-L150*('ver pressoflex 6p C2 DCpowe_2'!$G$3/2-'ver pressoflex 6p C2 DCpowe_2'!AF150*'ver pressoflex 6p C2 DCpowe_2'!D150)</f>
        <v>8481.7450177118026</v>
      </c>
      <c r="U150" s="29">
        <f>M150*IF(($G$3/2-$M$8)&gt;0,('ver pressoflex 6p C2 DCpowe_2'!$G$3/2-'ver pressoflex 6p C2 DCpowe_2'!$M$8),'ver pressoflex 6p C2 DCpowe_2'!$G$3/2-('ver pressoflex 6p C2 DCpowe_2'!$G$3-'ver pressoflex 6p C2 DCpowe_2'!$M$8))*IF(($G$3/2-$M$8)&gt;0,-1,1)</f>
        <v>-6462.8892439521969</v>
      </c>
      <c r="V150" s="29">
        <f>N150*IF(($G$3/2-$M$9)&gt;0,('ver pressoflex 6p C2 DCpowe_2'!$G$3/2-'ver pressoflex 6p C2 DCpowe_2'!$M$9),'ver pressoflex 6p C2 DCpowe_2'!$G$3/2-('ver pressoflex 6p C2 DCpowe_2'!$G$3-'ver pressoflex 6p C2 DCpowe_2'!$M$9))*IF(($G$3/2-$M$9)&gt;0,-1,1)</f>
        <v>0</v>
      </c>
      <c r="W150" s="29">
        <f>O150*IF(($G$3/2-$M$10)&gt;0,('ver pressoflex 6p C2 DCpowe_2'!$G$3/2-'ver pressoflex 6p C2 DCpowe_2'!$M$10),'ver pressoflex 6p C2 DCpowe_2'!$G$3/2-('ver pressoflex 6p C2 DCpowe_2'!$G$3-'ver pressoflex 6p C2 DCpowe_2'!$M$10))*IF(($G$3/2-$M$10)&gt;0,-1,1)</f>
        <v>0</v>
      </c>
      <c r="X150" s="29">
        <f>P150*IF(($G$3/2-$M$11)&gt;0,('ver pressoflex 6p C2 DCpowe_2'!$G$3/2-'ver pressoflex 6p C2 DCpowe_2'!$M$11),'ver pressoflex 6p C2 DCpowe_2'!$G$3/2-('ver pressoflex 6p C2 DCpowe_2'!$G$3-'ver pressoflex 6p C2 DCpowe_2'!$M$11))*IF(($G$3/2-$M$11)&gt;0,-1,1)</f>
        <v>0</v>
      </c>
      <c r="Y150" s="29">
        <f>Q150*IF(($G$3/2-$M$12)&gt;0,('ver pressoflex 6p C2 DCpowe_2'!$G$3/2-'ver pressoflex 6p C2 DCpowe_2'!$M$12),'ver pressoflex 6p C2 DCpowe_2'!$G$3/2-('ver pressoflex 6p C2 DCpowe_2'!$G$3-'ver pressoflex 6p C2 DCpowe_2'!$M$12))*IF(($G$3/2-$M$12)&gt;0,-1,1)</f>
        <v>0</v>
      </c>
      <c r="Z150" s="29">
        <f>R150*IF(($G$3/2-$M$13)&gt;0,('ver pressoflex 6p C2 DCpowe_2'!$G$3/2-'ver pressoflex 6p C2 DCpowe_2'!$M$13),'ver pressoflex 6p C2 DCpowe_2'!$G$3/2-('ver pressoflex 6p C2 DCpowe_2'!$G$3-'ver pressoflex 6p C2 DCpowe_2'!$M$13))*IF(($G$3/2-$M$13)&gt;0,-1,1)</f>
        <v>18248587.500000004</v>
      </c>
      <c r="AA150" s="113">
        <f t="shared" si="29"/>
        <v>18250606.355773762</v>
      </c>
      <c r="AB150" s="193">
        <f t="shared" si="30"/>
        <v>4.7864953771906236E-5</v>
      </c>
      <c r="AC150" s="191">
        <f t="shared" si="31"/>
        <v>1.7569042993692557E-5</v>
      </c>
      <c r="AD150" s="194">
        <f t="shared" si="32"/>
        <v>5.5455247288912294E-10</v>
      </c>
      <c r="AE150" s="191">
        <f t="shared" si="33"/>
        <v>1.3176782245269416E-3</v>
      </c>
      <c r="AF150" s="191">
        <f t="shared" si="34"/>
        <v>0.3405575553328386</v>
      </c>
    </row>
    <row r="151" spans="2:32">
      <c r="B151" s="116">
        <f t="shared" si="19"/>
        <v>59802.606313397584</v>
      </c>
      <c r="C151" s="115">
        <f t="shared" si="21"/>
        <v>1.8700000000000012</v>
      </c>
      <c r="D151" s="68">
        <f>'ver pressoflex 6p C2 DCpowe_2'!$G$3/2/$C$557*C151</f>
        <v>22.907500000000017</v>
      </c>
      <c r="E151" s="114">
        <f t="shared" si="22"/>
        <v>3.7407177793009774E-4</v>
      </c>
      <c r="F151" s="114">
        <f t="shared" si="23"/>
        <v>5.4305545727511694E-4</v>
      </c>
      <c r="G151" s="114">
        <f t="shared" si="24"/>
        <v>7.1203913662013624E-4</v>
      </c>
      <c r="H151" s="114">
        <f t="shared" si="25"/>
        <v>4.366311202456178E-3</v>
      </c>
      <c r="I151" s="114">
        <f t="shared" si="26"/>
        <v>4.5352948818011968E-3</v>
      </c>
      <c r="J151" s="114">
        <f t="shared" si="27"/>
        <v>4.7042785611462164E-3</v>
      </c>
      <c r="K151" s="114">
        <f t="shared" si="28"/>
        <v>5.1267377595087642E-3</v>
      </c>
      <c r="L151" s="113">
        <f>-'ver pressoflex 6p C2 DCpowe_2'!$G$2*'ver pressoflex 6p C2 DCpowe_2'!D151*'ver pressoflex 6p C2 DCpowe_2'!$G$17*'ver pressoflex 6p C2 DCpowe_2'!$G$13*'ver pressoflex 6p C2 DCpowe_2'!AE151</f>
        <v>-7.1908851029958338</v>
      </c>
      <c r="M151" s="572">
        <f>IF(ABS(E151)&lt;'ver pressoflex 6p C2 DCpowe_2'!$G$7,'ver pressoflex 6p C2 DCpowe_2'!$G$16*E151*'ver pressoflex 6p C2 DCpowe_2'!$O$8,SIGN(E151)*'ver pressoflex 6p C2 DCpowe_2'!$G$15*'ver pressoflex 6p C2 DCpowe_2'!$O$8)</f>
        <v>6.2971985005778892</v>
      </c>
      <c r="N151" s="572">
        <f>IF(ABS(F151)&lt;'ver pressoflex 6p C2 DCpowe_2'!$G$7,'ver pressoflex 6p C2 DCpowe_2'!$G$16*F151*'ver pressoflex 6p C2 DCpowe_2'!$O$9,SIGN(F151)*'ver pressoflex 6p C2 DCpowe_2'!$G$15*'ver pressoflex 6p C2 DCpowe_2'!$O$9)</f>
        <v>0</v>
      </c>
      <c r="O151" s="572">
        <f>IF(ABS(G151)&lt;'ver pressoflex 6p C2 DCpowe_2'!$G$7,'ver pressoflex 6p C2 DCpowe_2'!$G$16*G151*'ver pressoflex 6p C2 DCpowe_2'!$O$10,SIGN(G151)*'ver pressoflex 6p C2 DCpowe_2'!$G$15*'ver pressoflex 6p C2 DCpowe_2'!$O$10)</f>
        <v>0</v>
      </c>
      <c r="P151" s="572">
        <f>IF(ABS(H151)&lt;'ver pressoflex 6p C2 DCpowe_2'!$G$7,'ver pressoflex 6p C2 DCpowe_2'!$G$16*H151*'ver pressoflex 6p C2 DCpowe_2'!$O$11,SIGN(H151)*'ver pressoflex 6p C2 DCpowe_2'!$G$15*'ver pressoflex 6p C2 DCpowe_2'!$O$11)</f>
        <v>0</v>
      </c>
      <c r="Q151" s="572">
        <f>IF(ABS(I151)&lt;'ver pressoflex 6p C2 DCpowe_2'!$G$7,'ver pressoflex 6p C2 DCpowe_2'!$G$16*I151*'ver pressoflex 6p C2 DCpowe_2'!$O$12,SIGN(I151)*'ver pressoflex 6p C2 DCpowe_2'!$G$15*'ver pressoflex 6p C2 DCpowe_2'!$O$12)</f>
        <v>0</v>
      </c>
      <c r="R151" s="572">
        <f>IF(ABS(J151)&lt;'ver pressoflex 6p C2 DCpowe_2'!$G$7,'ver pressoflex 6p C2 DCpowe_2'!$G$16*J151*'ver pressoflex 6p C2 DCpowe_2'!$O$13,SIGN(J151)*'ver pressoflex 6p C2 DCpowe_2'!$G$15*'ver pressoflex 6p C2 DCpowe_2'!$O$13)</f>
        <v>17803.500000000004</v>
      </c>
      <c r="S151" s="113">
        <f t="shared" si="20"/>
        <v>17802.606313397584</v>
      </c>
      <c r="T151" s="575">
        <f>-L151*('ver pressoflex 6p C2 DCpowe_2'!$G$3/2-'ver pressoflex 6p C2 DCpowe_2'!AF151*'ver pressoflex 6p C2 DCpowe_2'!D151)</f>
        <v>8752.7217106608023</v>
      </c>
      <c r="U151" s="29">
        <f>M151*IF(($G$3/2-$M$8)&gt;0,('ver pressoflex 6p C2 DCpowe_2'!$G$3/2-'ver pressoflex 6p C2 DCpowe_2'!$M$8),'ver pressoflex 6p C2 DCpowe_2'!$G$3/2-('ver pressoflex 6p C2 DCpowe_2'!$G$3-'ver pressoflex 6p C2 DCpowe_2'!$M$8))*IF(($G$3/2-$M$8)&gt;0,-1,1)</f>
        <v>-6454.6284630923365</v>
      </c>
      <c r="V151" s="29">
        <f>N151*IF(($G$3/2-$M$9)&gt;0,('ver pressoflex 6p C2 DCpowe_2'!$G$3/2-'ver pressoflex 6p C2 DCpowe_2'!$M$9),'ver pressoflex 6p C2 DCpowe_2'!$G$3/2-('ver pressoflex 6p C2 DCpowe_2'!$G$3-'ver pressoflex 6p C2 DCpowe_2'!$M$9))*IF(($G$3/2-$M$9)&gt;0,-1,1)</f>
        <v>0</v>
      </c>
      <c r="W151" s="29">
        <f>O151*IF(($G$3/2-$M$10)&gt;0,('ver pressoflex 6p C2 DCpowe_2'!$G$3/2-'ver pressoflex 6p C2 DCpowe_2'!$M$10),'ver pressoflex 6p C2 DCpowe_2'!$G$3/2-('ver pressoflex 6p C2 DCpowe_2'!$G$3-'ver pressoflex 6p C2 DCpowe_2'!$M$10))*IF(($G$3/2-$M$10)&gt;0,-1,1)</f>
        <v>0</v>
      </c>
      <c r="X151" s="29">
        <f>P151*IF(($G$3/2-$M$11)&gt;0,('ver pressoflex 6p C2 DCpowe_2'!$G$3/2-'ver pressoflex 6p C2 DCpowe_2'!$M$11),'ver pressoflex 6p C2 DCpowe_2'!$G$3/2-('ver pressoflex 6p C2 DCpowe_2'!$G$3-'ver pressoflex 6p C2 DCpowe_2'!$M$11))*IF(($G$3/2-$M$11)&gt;0,-1,1)</f>
        <v>0</v>
      </c>
      <c r="Y151" s="29">
        <f>Q151*IF(($G$3/2-$M$12)&gt;0,('ver pressoflex 6p C2 DCpowe_2'!$G$3/2-'ver pressoflex 6p C2 DCpowe_2'!$M$12),'ver pressoflex 6p C2 DCpowe_2'!$G$3/2-('ver pressoflex 6p C2 DCpowe_2'!$G$3-'ver pressoflex 6p C2 DCpowe_2'!$M$12))*IF(($G$3/2-$M$12)&gt;0,-1,1)</f>
        <v>0</v>
      </c>
      <c r="Z151" s="29">
        <f>R151*IF(($G$3/2-$M$13)&gt;0,('ver pressoflex 6p C2 DCpowe_2'!$G$3/2-'ver pressoflex 6p C2 DCpowe_2'!$M$13),'ver pressoflex 6p C2 DCpowe_2'!$G$3/2-('ver pressoflex 6p C2 DCpowe_2'!$G$3-'ver pressoflex 6p C2 DCpowe_2'!$M$13))*IF(($G$3/2-$M$13)&gt;0,-1,1)</f>
        <v>18248587.500000004</v>
      </c>
      <c r="AA151" s="113">
        <f t="shared" si="29"/>
        <v>18250885.593247574</v>
      </c>
      <c r="AB151" s="193">
        <f t="shared" si="30"/>
        <v>4.8387420432450393E-5</v>
      </c>
      <c r="AC151" s="191">
        <f t="shared" si="31"/>
        <v>1.7937693775889566E-5</v>
      </c>
      <c r="AD151" s="194">
        <f t="shared" si="32"/>
        <v>5.7229437982523387E-10</v>
      </c>
      <c r="AE151" s="191">
        <f t="shared" si="33"/>
        <v>1.3453270331917173E-3</v>
      </c>
      <c r="AF151" s="191">
        <f t="shared" si="34"/>
        <v>0.34064332803867281</v>
      </c>
    </row>
    <row r="152" spans="2:32">
      <c r="B152" s="116">
        <f t="shared" si="19"/>
        <v>59802.37055007962</v>
      </c>
      <c r="C152" s="115">
        <f t="shared" si="21"/>
        <v>1.8900000000000012</v>
      </c>
      <c r="D152" s="68">
        <f>'ver pressoflex 6p C2 DCpowe_2'!$G$3/2/$C$557*C152</f>
        <v>23.152500000000014</v>
      </c>
      <c r="E152" s="114">
        <f t="shared" si="22"/>
        <v>3.7359293321601836E-4</v>
      </c>
      <c r="F152" s="114">
        <f t="shared" si="23"/>
        <v>5.4259410460538759E-4</v>
      </c>
      <c r="G152" s="114">
        <f t="shared" si="24"/>
        <v>7.1159527599475676E-4</v>
      </c>
      <c r="H152" s="114">
        <f t="shared" si="25"/>
        <v>4.3662456072898655E-3</v>
      </c>
      <c r="I152" s="114">
        <f t="shared" si="26"/>
        <v>4.5352467786792345E-3</v>
      </c>
      <c r="J152" s="114">
        <f t="shared" si="27"/>
        <v>4.7042479500686036E-3</v>
      </c>
      <c r="K152" s="114">
        <f t="shared" si="28"/>
        <v>5.1267508785420267E-3</v>
      </c>
      <c r="L152" s="113">
        <f>-'ver pressoflex 6p C2 DCpowe_2'!$G$2*'ver pressoflex 6p C2 DCpowe_2'!D152*'ver pressoflex 6p C2 DCpowe_2'!$G$17*'ver pressoflex 6p C2 DCpowe_2'!$G$13*'ver pressoflex 6p C2 DCpowe_2'!AE152</f>
        <v>-7.4185874540738954</v>
      </c>
      <c r="M152" s="572">
        <f>IF(ABS(E152)&lt;'ver pressoflex 6p C2 DCpowe_2'!$G$7,'ver pressoflex 6p C2 DCpowe_2'!$G$16*E152*'ver pressoflex 6p C2 DCpowe_2'!$O$8,SIGN(E152)*'ver pressoflex 6p C2 DCpowe_2'!$G$15*'ver pressoflex 6p C2 DCpowe_2'!$O$8)</f>
        <v>6.2891375336902078</v>
      </c>
      <c r="N152" s="572">
        <f>IF(ABS(F152)&lt;'ver pressoflex 6p C2 DCpowe_2'!$G$7,'ver pressoflex 6p C2 DCpowe_2'!$G$16*F152*'ver pressoflex 6p C2 DCpowe_2'!$O$9,SIGN(F152)*'ver pressoflex 6p C2 DCpowe_2'!$G$15*'ver pressoflex 6p C2 DCpowe_2'!$O$9)</f>
        <v>0</v>
      </c>
      <c r="O152" s="572">
        <f>IF(ABS(G152)&lt;'ver pressoflex 6p C2 DCpowe_2'!$G$7,'ver pressoflex 6p C2 DCpowe_2'!$G$16*G152*'ver pressoflex 6p C2 DCpowe_2'!$O$10,SIGN(G152)*'ver pressoflex 6p C2 DCpowe_2'!$G$15*'ver pressoflex 6p C2 DCpowe_2'!$O$10)</f>
        <v>0</v>
      </c>
      <c r="P152" s="572">
        <f>IF(ABS(H152)&lt;'ver pressoflex 6p C2 DCpowe_2'!$G$7,'ver pressoflex 6p C2 DCpowe_2'!$G$16*H152*'ver pressoflex 6p C2 DCpowe_2'!$O$11,SIGN(H152)*'ver pressoflex 6p C2 DCpowe_2'!$G$15*'ver pressoflex 6p C2 DCpowe_2'!$O$11)</f>
        <v>0</v>
      </c>
      <c r="Q152" s="572">
        <f>IF(ABS(I152)&lt;'ver pressoflex 6p C2 DCpowe_2'!$G$7,'ver pressoflex 6p C2 DCpowe_2'!$G$16*I152*'ver pressoflex 6p C2 DCpowe_2'!$O$12,SIGN(I152)*'ver pressoflex 6p C2 DCpowe_2'!$G$15*'ver pressoflex 6p C2 DCpowe_2'!$O$12)</f>
        <v>0</v>
      </c>
      <c r="R152" s="572">
        <f>IF(ABS(J152)&lt;'ver pressoflex 6p C2 DCpowe_2'!$G$7,'ver pressoflex 6p C2 DCpowe_2'!$G$16*J152*'ver pressoflex 6p C2 DCpowe_2'!$O$13,SIGN(J152)*'ver pressoflex 6p C2 DCpowe_2'!$G$15*'ver pressoflex 6p C2 DCpowe_2'!$O$13)</f>
        <v>17803.500000000004</v>
      </c>
      <c r="S152" s="113">
        <f t="shared" si="20"/>
        <v>17802.37055007962</v>
      </c>
      <c r="T152" s="575">
        <f>-L152*('ver pressoflex 6p C2 DCpowe_2'!$G$3/2-'ver pressoflex 6p C2 DCpowe_2'!AF152*'ver pressoflex 6p C2 DCpowe_2'!D152)</f>
        <v>9029.246363094946</v>
      </c>
      <c r="U152" s="29">
        <f>M152*IF(($G$3/2-$M$8)&gt;0,('ver pressoflex 6p C2 DCpowe_2'!$G$3/2-'ver pressoflex 6p C2 DCpowe_2'!$M$8),'ver pressoflex 6p C2 DCpowe_2'!$G$3/2-('ver pressoflex 6p C2 DCpowe_2'!$G$3-'ver pressoflex 6p C2 DCpowe_2'!$M$8))*IF(($G$3/2-$M$8)&gt;0,-1,1)</f>
        <v>-6446.3659720324631</v>
      </c>
      <c r="V152" s="29">
        <f>N152*IF(($G$3/2-$M$9)&gt;0,('ver pressoflex 6p C2 DCpowe_2'!$G$3/2-'ver pressoflex 6p C2 DCpowe_2'!$M$9),'ver pressoflex 6p C2 DCpowe_2'!$G$3/2-('ver pressoflex 6p C2 DCpowe_2'!$G$3-'ver pressoflex 6p C2 DCpowe_2'!$M$9))*IF(($G$3/2-$M$9)&gt;0,-1,1)</f>
        <v>0</v>
      </c>
      <c r="W152" s="29">
        <f>O152*IF(($G$3/2-$M$10)&gt;0,('ver pressoflex 6p C2 DCpowe_2'!$G$3/2-'ver pressoflex 6p C2 DCpowe_2'!$M$10),'ver pressoflex 6p C2 DCpowe_2'!$G$3/2-('ver pressoflex 6p C2 DCpowe_2'!$G$3-'ver pressoflex 6p C2 DCpowe_2'!$M$10))*IF(($G$3/2-$M$10)&gt;0,-1,1)</f>
        <v>0</v>
      </c>
      <c r="X152" s="29">
        <f>P152*IF(($G$3/2-$M$11)&gt;0,('ver pressoflex 6p C2 DCpowe_2'!$G$3/2-'ver pressoflex 6p C2 DCpowe_2'!$M$11),'ver pressoflex 6p C2 DCpowe_2'!$G$3/2-('ver pressoflex 6p C2 DCpowe_2'!$G$3-'ver pressoflex 6p C2 DCpowe_2'!$M$11))*IF(($G$3/2-$M$11)&gt;0,-1,1)</f>
        <v>0</v>
      </c>
      <c r="Y152" s="29">
        <f>Q152*IF(($G$3/2-$M$12)&gt;0,('ver pressoflex 6p C2 DCpowe_2'!$G$3/2-'ver pressoflex 6p C2 DCpowe_2'!$M$12),'ver pressoflex 6p C2 DCpowe_2'!$G$3/2-('ver pressoflex 6p C2 DCpowe_2'!$G$3-'ver pressoflex 6p C2 DCpowe_2'!$M$12))*IF(($G$3/2-$M$12)&gt;0,-1,1)</f>
        <v>0</v>
      </c>
      <c r="Z152" s="29">
        <f>R152*IF(($G$3/2-$M$13)&gt;0,('ver pressoflex 6p C2 DCpowe_2'!$G$3/2-'ver pressoflex 6p C2 DCpowe_2'!$M$13),'ver pressoflex 6p C2 DCpowe_2'!$G$3/2-('ver pressoflex 6p C2 DCpowe_2'!$G$3-'ver pressoflex 6p C2 DCpowe_2'!$M$13))*IF(($G$3/2-$M$13)&gt;0,-1,1)</f>
        <v>18248587.500000004</v>
      </c>
      <c r="AA152" s="113">
        <f t="shared" si="29"/>
        <v>18251170.380391065</v>
      </c>
      <c r="AB152" s="193">
        <f t="shared" si="30"/>
        <v>4.8909995257404663E-5</v>
      </c>
      <c r="AC152" s="191">
        <f t="shared" si="31"/>
        <v>1.8309870773779793E-5</v>
      </c>
      <c r="AD152" s="194">
        <f t="shared" si="32"/>
        <v>5.9040045985454166E-10</v>
      </c>
      <c r="AE152" s="191">
        <f t="shared" si="33"/>
        <v>1.3732403080334843E-3</v>
      </c>
      <c r="AF152" s="191">
        <f t="shared" si="34"/>
        <v>0.34072928118766033</v>
      </c>
    </row>
    <row r="153" spans="2:32">
      <c r="B153" s="116">
        <f t="shared" si="19"/>
        <v>59802.130153827544</v>
      </c>
      <c r="C153" s="115">
        <f t="shared" si="21"/>
        <v>1.9100000000000013</v>
      </c>
      <c r="D153" s="68">
        <f>'ver pressoflex 6p C2 DCpowe_2'!$G$3/2/$C$557*C153</f>
        <v>23.397500000000015</v>
      </c>
      <c r="E153" s="114">
        <f t="shared" si="22"/>
        <v>3.7311398935816219E-4</v>
      </c>
      <c r="F153" s="114">
        <f t="shared" si="23"/>
        <v>5.4213265641357168E-4</v>
      </c>
      <c r="G153" s="114">
        <f t="shared" si="24"/>
        <v>7.1115132346898135E-4</v>
      </c>
      <c r="H153" s="114">
        <f t="shared" si="25"/>
        <v>4.3661799985422146E-3</v>
      </c>
      <c r="I153" s="114">
        <f t="shared" si="26"/>
        <v>4.5351986655976237E-3</v>
      </c>
      <c r="J153" s="114">
        <f t="shared" si="27"/>
        <v>4.7042173326530328E-3</v>
      </c>
      <c r="K153" s="114">
        <f t="shared" si="28"/>
        <v>5.1267640002915574E-3</v>
      </c>
      <c r="L153" s="113">
        <f>-'ver pressoflex 6p C2 DCpowe_2'!$G$2*'ver pressoflex 6p C2 DCpowe_2'!D153*'ver pressoflex 6p C2 DCpowe_2'!$G$17*'ver pressoflex 6p C2 DCpowe_2'!$G$13*'ver pressoflex 6p C2 DCpowe_2'!AE153</f>
        <v>-7.65092107025926</v>
      </c>
      <c r="M153" s="572">
        <f>IF(ABS(E153)&lt;'ver pressoflex 6p C2 DCpowe_2'!$G$7,'ver pressoflex 6p C2 DCpowe_2'!$G$16*E153*'ver pressoflex 6p C2 DCpowe_2'!$O$8,SIGN(E153)*'ver pressoflex 6p C2 DCpowe_2'!$G$15*'ver pressoflex 6p C2 DCpowe_2'!$O$8)</f>
        <v>6.2810748977965263</v>
      </c>
      <c r="N153" s="572">
        <f>IF(ABS(F153)&lt;'ver pressoflex 6p C2 DCpowe_2'!$G$7,'ver pressoflex 6p C2 DCpowe_2'!$G$16*F153*'ver pressoflex 6p C2 DCpowe_2'!$O$9,SIGN(F153)*'ver pressoflex 6p C2 DCpowe_2'!$G$15*'ver pressoflex 6p C2 DCpowe_2'!$O$9)</f>
        <v>0</v>
      </c>
      <c r="O153" s="572">
        <f>IF(ABS(G153)&lt;'ver pressoflex 6p C2 DCpowe_2'!$G$7,'ver pressoflex 6p C2 DCpowe_2'!$G$16*G153*'ver pressoflex 6p C2 DCpowe_2'!$O$10,SIGN(G153)*'ver pressoflex 6p C2 DCpowe_2'!$G$15*'ver pressoflex 6p C2 DCpowe_2'!$O$10)</f>
        <v>0</v>
      </c>
      <c r="P153" s="572">
        <f>IF(ABS(H153)&lt;'ver pressoflex 6p C2 DCpowe_2'!$G$7,'ver pressoflex 6p C2 DCpowe_2'!$G$16*H153*'ver pressoflex 6p C2 DCpowe_2'!$O$11,SIGN(H153)*'ver pressoflex 6p C2 DCpowe_2'!$G$15*'ver pressoflex 6p C2 DCpowe_2'!$O$11)</f>
        <v>0</v>
      </c>
      <c r="Q153" s="572">
        <f>IF(ABS(I153)&lt;'ver pressoflex 6p C2 DCpowe_2'!$G$7,'ver pressoflex 6p C2 DCpowe_2'!$G$16*I153*'ver pressoflex 6p C2 DCpowe_2'!$O$12,SIGN(I153)*'ver pressoflex 6p C2 DCpowe_2'!$G$15*'ver pressoflex 6p C2 DCpowe_2'!$O$12)</f>
        <v>0</v>
      </c>
      <c r="R153" s="572">
        <f>IF(ABS(J153)&lt;'ver pressoflex 6p C2 DCpowe_2'!$G$7,'ver pressoflex 6p C2 DCpowe_2'!$G$16*J153*'ver pressoflex 6p C2 DCpowe_2'!$O$13,SIGN(J153)*'ver pressoflex 6p C2 DCpowe_2'!$G$15*'ver pressoflex 6p C2 DCpowe_2'!$O$13)</f>
        <v>17803.500000000004</v>
      </c>
      <c r="S153" s="113">
        <f t="shared" si="20"/>
        <v>17802.13015382754</v>
      </c>
      <c r="T153" s="575">
        <f>-L153*('ver pressoflex 6p C2 DCpowe_2'!$G$3/2-'ver pressoflex 6p C2 DCpowe_2'!AF153*'ver pressoflex 6p C2 DCpowe_2'!D153)</f>
        <v>9311.3681168357634</v>
      </c>
      <c r="U153" s="29">
        <f>M153*IF(($G$3/2-$M$8)&gt;0,('ver pressoflex 6p C2 DCpowe_2'!$G$3/2-'ver pressoflex 6p C2 DCpowe_2'!$M$8),'ver pressoflex 6p C2 DCpowe_2'!$G$3/2-('ver pressoflex 6p C2 DCpowe_2'!$G$3-'ver pressoflex 6p C2 DCpowe_2'!$M$8))*IF(($G$3/2-$M$8)&gt;0,-1,1)</f>
        <v>-6438.1017702414392</v>
      </c>
      <c r="V153" s="29">
        <f>N153*IF(($G$3/2-$M$9)&gt;0,('ver pressoflex 6p C2 DCpowe_2'!$G$3/2-'ver pressoflex 6p C2 DCpowe_2'!$M$9),'ver pressoflex 6p C2 DCpowe_2'!$G$3/2-('ver pressoflex 6p C2 DCpowe_2'!$G$3-'ver pressoflex 6p C2 DCpowe_2'!$M$9))*IF(($G$3/2-$M$9)&gt;0,-1,1)</f>
        <v>0</v>
      </c>
      <c r="W153" s="29">
        <f>O153*IF(($G$3/2-$M$10)&gt;0,('ver pressoflex 6p C2 DCpowe_2'!$G$3/2-'ver pressoflex 6p C2 DCpowe_2'!$M$10),'ver pressoflex 6p C2 DCpowe_2'!$G$3/2-('ver pressoflex 6p C2 DCpowe_2'!$G$3-'ver pressoflex 6p C2 DCpowe_2'!$M$10))*IF(($G$3/2-$M$10)&gt;0,-1,1)</f>
        <v>0</v>
      </c>
      <c r="X153" s="29">
        <f>P153*IF(($G$3/2-$M$11)&gt;0,('ver pressoflex 6p C2 DCpowe_2'!$G$3/2-'ver pressoflex 6p C2 DCpowe_2'!$M$11),'ver pressoflex 6p C2 DCpowe_2'!$G$3/2-('ver pressoflex 6p C2 DCpowe_2'!$G$3-'ver pressoflex 6p C2 DCpowe_2'!$M$11))*IF(($G$3/2-$M$11)&gt;0,-1,1)</f>
        <v>0</v>
      </c>
      <c r="Y153" s="29">
        <f>Q153*IF(($G$3/2-$M$12)&gt;0,('ver pressoflex 6p C2 DCpowe_2'!$G$3/2-'ver pressoflex 6p C2 DCpowe_2'!$M$12),'ver pressoflex 6p C2 DCpowe_2'!$G$3/2-('ver pressoflex 6p C2 DCpowe_2'!$G$3-'ver pressoflex 6p C2 DCpowe_2'!$M$12))*IF(($G$3/2-$M$12)&gt;0,-1,1)</f>
        <v>0</v>
      </c>
      <c r="Z153" s="29">
        <f>R153*IF(($G$3/2-$M$13)&gt;0,('ver pressoflex 6p C2 DCpowe_2'!$G$3/2-'ver pressoflex 6p C2 DCpowe_2'!$M$13),'ver pressoflex 6p C2 DCpowe_2'!$G$3/2-('ver pressoflex 6p C2 DCpowe_2'!$G$3-'ver pressoflex 6p C2 DCpowe_2'!$M$13))*IF(($G$3/2-$M$13)&gt;0,-1,1)</f>
        <v>18248587.500000004</v>
      </c>
      <c r="AA153" s="113">
        <f t="shared" si="29"/>
        <v>18251460.7663466</v>
      </c>
      <c r="AB153" s="193">
        <f t="shared" si="30"/>
        <v>4.9432678280361859E-5</v>
      </c>
      <c r="AC153" s="191">
        <f t="shared" si="31"/>
        <v>1.8685564258108785E-5</v>
      </c>
      <c r="AD153" s="194">
        <f t="shared" si="32"/>
        <v>6.0887396026162983E-10</v>
      </c>
      <c r="AE153" s="191">
        <f t="shared" si="33"/>
        <v>1.4014173193581589E-3</v>
      </c>
      <c r="AF153" s="191">
        <f t="shared" si="34"/>
        <v>0.3408154153498073</v>
      </c>
    </row>
    <row r="154" spans="2:32">
      <c r="B154" s="116">
        <f t="shared" si="19"/>
        <v>59801.885083441004</v>
      </c>
      <c r="C154" s="115">
        <f t="shared" si="21"/>
        <v>1.9300000000000013</v>
      </c>
      <c r="D154" s="68">
        <f>'ver pressoflex 6p C2 DCpowe_2'!$G$3/2/$C$557*C154</f>
        <v>23.642500000000016</v>
      </c>
      <c r="E154" s="114">
        <f t="shared" si="22"/>
        <v>3.7263494632573478E-4</v>
      </c>
      <c r="F154" s="114">
        <f t="shared" si="23"/>
        <v>5.4167111267000015E-4</v>
      </c>
      <c r="G154" s="114">
        <f t="shared" si="24"/>
        <v>7.1070727901426545E-4</v>
      </c>
      <c r="H154" s="114">
        <f t="shared" si="25"/>
        <v>4.3661143762090049E-3</v>
      </c>
      <c r="I154" s="114">
        <f t="shared" si="26"/>
        <v>4.5351505425532705E-3</v>
      </c>
      <c r="J154" s="114">
        <f t="shared" si="27"/>
        <v>4.7041867088975352E-3</v>
      </c>
      <c r="K154" s="114">
        <f t="shared" si="28"/>
        <v>5.1267771247581993E-3</v>
      </c>
      <c r="L154" s="113">
        <f>-'ver pressoflex 6p C2 DCpowe_2'!$G$2*'ver pressoflex 6p C2 DCpowe_2'!D154*'ver pressoflex 6p C2 DCpowe_2'!$G$17*'ver pressoflex 6p C2 DCpowe_2'!$G$13*'ver pressoflex 6p C2 DCpowe_2'!AE154</f>
        <v>-7.887927151379766</v>
      </c>
      <c r="M154" s="572">
        <f>IF(ABS(E154)&lt;'ver pressoflex 6p C2 DCpowe_2'!$G$7,'ver pressoflex 6p C2 DCpowe_2'!$G$16*E154*'ver pressoflex 6p C2 DCpowe_2'!$O$8,SIGN(E154)*'ver pressoflex 6p C2 DCpowe_2'!$G$15*'ver pressoflex 6p C2 DCpowe_2'!$O$8)</f>
        <v>6.2730105923784416</v>
      </c>
      <c r="N154" s="572">
        <f>IF(ABS(F154)&lt;'ver pressoflex 6p C2 DCpowe_2'!$G$7,'ver pressoflex 6p C2 DCpowe_2'!$G$16*F154*'ver pressoflex 6p C2 DCpowe_2'!$O$9,SIGN(F154)*'ver pressoflex 6p C2 DCpowe_2'!$G$15*'ver pressoflex 6p C2 DCpowe_2'!$O$9)</f>
        <v>0</v>
      </c>
      <c r="O154" s="572">
        <f>IF(ABS(G154)&lt;'ver pressoflex 6p C2 DCpowe_2'!$G$7,'ver pressoflex 6p C2 DCpowe_2'!$G$16*G154*'ver pressoflex 6p C2 DCpowe_2'!$O$10,SIGN(G154)*'ver pressoflex 6p C2 DCpowe_2'!$G$15*'ver pressoflex 6p C2 DCpowe_2'!$O$10)</f>
        <v>0</v>
      </c>
      <c r="P154" s="572">
        <f>IF(ABS(H154)&lt;'ver pressoflex 6p C2 DCpowe_2'!$G$7,'ver pressoflex 6p C2 DCpowe_2'!$G$16*H154*'ver pressoflex 6p C2 DCpowe_2'!$O$11,SIGN(H154)*'ver pressoflex 6p C2 DCpowe_2'!$G$15*'ver pressoflex 6p C2 DCpowe_2'!$O$11)</f>
        <v>0</v>
      </c>
      <c r="Q154" s="572">
        <f>IF(ABS(I154)&lt;'ver pressoflex 6p C2 DCpowe_2'!$G$7,'ver pressoflex 6p C2 DCpowe_2'!$G$16*I154*'ver pressoflex 6p C2 DCpowe_2'!$O$12,SIGN(I154)*'ver pressoflex 6p C2 DCpowe_2'!$G$15*'ver pressoflex 6p C2 DCpowe_2'!$O$12)</f>
        <v>0</v>
      </c>
      <c r="R154" s="572">
        <f>IF(ABS(J154)&lt;'ver pressoflex 6p C2 DCpowe_2'!$G$7,'ver pressoflex 6p C2 DCpowe_2'!$G$16*J154*'ver pressoflex 6p C2 DCpowe_2'!$O$13,SIGN(J154)*'ver pressoflex 6p C2 DCpowe_2'!$G$15*'ver pressoflex 6p C2 DCpowe_2'!$O$13)</f>
        <v>17803.500000000004</v>
      </c>
      <c r="S154" s="113">
        <f t="shared" si="20"/>
        <v>17801.885083441004</v>
      </c>
      <c r="T154" s="575">
        <f>-L154*('ver pressoflex 6p C2 DCpowe_2'!$G$3/2-'ver pressoflex 6p C2 DCpowe_2'!AF154*'ver pressoflex 6p C2 DCpowe_2'!D154)</f>
        <v>9599.135888311368</v>
      </c>
      <c r="U154" s="29">
        <f>M154*IF(($G$3/2-$M$8)&gt;0,('ver pressoflex 6p C2 DCpowe_2'!$G$3/2-'ver pressoflex 6p C2 DCpowe_2'!$M$8),'ver pressoflex 6p C2 DCpowe_2'!$G$3/2-('ver pressoflex 6p C2 DCpowe_2'!$G$3-'ver pressoflex 6p C2 DCpowe_2'!$M$8))*IF(($G$3/2-$M$8)&gt;0,-1,1)</f>
        <v>-6429.8358571879025</v>
      </c>
      <c r="V154" s="29">
        <f>N154*IF(($G$3/2-$M$9)&gt;0,('ver pressoflex 6p C2 DCpowe_2'!$G$3/2-'ver pressoflex 6p C2 DCpowe_2'!$M$9),'ver pressoflex 6p C2 DCpowe_2'!$G$3/2-('ver pressoflex 6p C2 DCpowe_2'!$G$3-'ver pressoflex 6p C2 DCpowe_2'!$M$9))*IF(($G$3/2-$M$9)&gt;0,-1,1)</f>
        <v>0</v>
      </c>
      <c r="W154" s="29">
        <f>O154*IF(($G$3/2-$M$10)&gt;0,('ver pressoflex 6p C2 DCpowe_2'!$G$3/2-'ver pressoflex 6p C2 DCpowe_2'!$M$10),'ver pressoflex 6p C2 DCpowe_2'!$G$3/2-('ver pressoflex 6p C2 DCpowe_2'!$G$3-'ver pressoflex 6p C2 DCpowe_2'!$M$10))*IF(($G$3/2-$M$10)&gt;0,-1,1)</f>
        <v>0</v>
      </c>
      <c r="X154" s="29">
        <f>P154*IF(($G$3/2-$M$11)&gt;0,('ver pressoflex 6p C2 DCpowe_2'!$G$3/2-'ver pressoflex 6p C2 DCpowe_2'!$M$11),'ver pressoflex 6p C2 DCpowe_2'!$G$3/2-('ver pressoflex 6p C2 DCpowe_2'!$G$3-'ver pressoflex 6p C2 DCpowe_2'!$M$11))*IF(($G$3/2-$M$11)&gt;0,-1,1)</f>
        <v>0</v>
      </c>
      <c r="Y154" s="29">
        <f>Q154*IF(($G$3/2-$M$12)&gt;0,('ver pressoflex 6p C2 DCpowe_2'!$G$3/2-'ver pressoflex 6p C2 DCpowe_2'!$M$12),'ver pressoflex 6p C2 DCpowe_2'!$G$3/2-('ver pressoflex 6p C2 DCpowe_2'!$G$3-'ver pressoflex 6p C2 DCpowe_2'!$M$12))*IF(($G$3/2-$M$12)&gt;0,-1,1)</f>
        <v>0</v>
      </c>
      <c r="Z154" s="29">
        <f>R154*IF(($G$3/2-$M$13)&gt;0,('ver pressoflex 6p C2 DCpowe_2'!$G$3/2-'ver pressoflex 6p C2 DCpowe_2'!$M$13),'ver pressoflex 6p C2 DCpowe_2'!$G$3/2-('ver pressoflex 6p C2 DCpowe_2'!$G$3-'ver pressoflex 6p C2 DCpowe_2'!$M$13))*IF(($G$3/2-$M$13)&gt;0,-1,1)</f>
        <v>18248587.500000004</v>
      </c>
      <c r="AA154" s="113">
        <f t="shared" si="29"/>
        <v>18251756.800031126</v>
      </c>
      <c r="AB154" s="193">
        <f t="shared" si="30"/>
        <v>4.9955469534928718E-5</v>
      </c>
      <c r="AC154" s="191">
        <f t="shared" si="31"/>
        <v>1.9064764486181996E-5</v>
      </c>
      <c r="AD154" s="194">
        <f t="shared" si="32"/>
        <v>6.277181135628118E-10</v>
      </c>
      <c r="AE154" s="191">
        <f t="shared" si="33"/>
        <v>1.4298573364636496E-3</v>
      </c>
      <c r="AF154" s="191">
        <f t="shared" si="34"/>
        <v>0.34090173109752453</v>
      </c>
    </row>
    <row r="155" spans="2:32">
      <c r="B155" s="116">
        <f t="shared" si="19"/>
        <v>59801.635297892368</v>
      </c>
      <c r="C155" s="115">
        <f t="shared" si="21"/>
        <v>1.9500000000000013</v>
      </c>
      <c r="D155" s="68">
        <f>'ver pressoflex 6p C2 DCpowe_2'!$G$3/2/$C$557*C155</f>
        <v>23.887500000000017</v>
      </c>
      <c r="E155" s="114">
        <f t="shared" si="22"/>
        <v>3.7215580408792899E-4</v>
      </c>
      <c r="F155" s="114">
        <f t="shared" si="23"/>
        <v>5.4120947334499088E-4</v>
      </c>
      <c r="G155" s="114">
        <f t="shared" si="24"/>
        <v>7.1026314260205282E-4</v>
      </c>
      <c r="H155" s="114">
        <f t="shared" si="25"/>
        <v>4.3660487402860174E-3</v>
      </c>
      <c r="I155" s="114">
        <f t="shared" si="26"/>
        <v>4.5351024095430801E-3</v>
      </c>
      <c r="J155" s="114">
        <f t="shared" si="27"/>
        <v>4.7041560788001419E-3</v>
      </c>
      <c r="K155" s="114">
        <f t="shared" si="28"/>
        <v>5.1267902519427965E-3</v>
      </c>
      <c r="L155" s="113">
        <f>-'ver pressoflex 6p C2 DCpowe_2'!$G$2*'ver pressoflex 6p C2 DCpowe_2'!D155*'ver pressoflex 6p C2 DCpowe_2'!$G$17*'ver pressoflex 6p C2 DCpowe_2'!$G$13*'ver pressoflex 6p C2 DCpowe_2'!AE155</f>
        <v>-8.1296467245516357</v>
      </c>
      <c r="M155" s="572">
        <f>IF(ABS(E155)&lt;'ver pressoflex 6p C2 DCpowe_2'!$G$7,'ver pressoflex 6p C2 DCpowe_2'!$G$16*E155*'ver pressoflex 6p C2 DCpowe_2'!$O$8,SIGN(E155)*'ver pressoflex 6p C2 DCpowe_2'!$G$15*'ver pressoflex 6p C2 DCpowe_2'!$O$8)</f>
        <v>6.2649446169173411</v>
      </c>
      <c r="N155" s="572">
        <f>IF(ABS(F155)&lt;'ver pressoflex 6p C2 DCpowe_2'!$G$7,'ver pressoflex 6p C2 DCpowe_2'!$G$16*F155*'ver pressoflex 6p C2 DCpowe_2'!$O$9,SIGN(F155)*'ver pressoflex 6p C2 DCpowe_2'!$G$15*'ver pressoflex 6p C2 DCpowe_2'!$O$9)</f>
        <v>0</v>
      </c>
      <c r="O155" s="572">
        <f>IF(ABS(G155)&lt;'ver pressoflex 6p C2 DCpowe_2'!$G$7,'ver pressoflex 6p C2 DCpowe_2'!$G$16*G155*'ver pressoflex 6p C2 DCpowe_2'!$O$10,SIGN(G155)*'ver pressoflex 6p C2 DCpowe_2'!$G$15*'ver pressoflex 6p C2 DCpowe_2'!$O$10)</f>
        <v>0</v>
      </c>
      <c r="P155" s="572">
        <f>IF(ABS(H155)&lt;'ver pressoflex 6p C2 DCpowe_2'!$G$7,'ver pressoflex 6p C2 DCpowe_2'!$G$16*H155*'ver pressoflex 6p C2 DCpowe_2'!$O$11,SIGN(H155)*'ver pressoflex 6p C2 DCpowe_2'!$G$15*'ver pressoflex 6p C2 DCpowe_2'!$O$11)</f>
        <v>0</v>
      </c>
      <c r="Q155" s="572">
        <f>IF(ABS(I155)&lt;'ver pressoflex 6p C2 DCpowe_2'!$G$7,'ver pressoflex 6p C2 DCpowe_2'!$G$16*I155*'ver pressoflex 6p C2 DCpowe_2'!$O$12,SIGN(I155)*'ver pressoflex 6p C2 DCpowe_2'!$G$15*'ver pressoflex 6p C2 DCpowe_2'!$O$12)</f>
        <v>0</v>
      </c>
      <c r="R155" s="572">
        <f>IF(ABS(J155)&lt;'ver pressoflex 6p C2 DCpowe_2'!$G$7,'ver pressoflex 6p C2 DCpowe_2'!$G$16*J155*'ver pressoflex 6p C2 DCpowe_2'!$O$13,SIGN(J155)*'ver pressoflex 6p C2 DCpowe_2'!$G$15*'ver pressoflex 6p C2 DCpowe_2'!$O$13)</f>
        <v>17803.500000000004</v>
      </c>
      <c r="S155" s="113">
        <f t="shared" si="20"/>
        <v>17801.635297892368</v>
      </c>
      <c r="T155" s="575">
        <f>-L155*('ver pressoflex 6p C2 DCpowe_2'!$G$3/2-'ver pressoflex 6p C2 DCpowe_2'!AF155*'ver pressoflex 6p C2 DCpowe_2'!D155)</f>
        <v>9892.5983682455335</v>
      </c>
      <c r="U155" s="29">
        <f>M155*IF(($G$3/2-$M$8)&gt;0,('ver pressoflex 6p C2 DCpowe_2'!$G$3/2-'ver pressoflex 6p C2 DCpowe_2'!$M$8),'ver pressoflex 6p C2 DCpowe_2'!$G$3/2-('ver pressoflex 6p C2 DCpowe_2'!$G$3-'ver pressoflex 6p C2 DCpowe_2'!$M$8))*IF(($G$3/2-$M$8)&gt;0,-1,1)</f>
        <v>-6421.5682323402743</v>
      </c>
      <c r="V155" s="29">
        <f>N155*IF(($G$3/2-$M$9)&gt;0,('ver pressoflex 6p C2 DCpowe_2'!$G$3/2-'ver pressoflex 6p C2 DCpowe_2'!$M$9),'ver pressoflex 6p C2 DCpowe_2'!$G$3/2-('ver pressoflex 6p C2 DCpowe_2'!$G$3-'ver pressoflex 6p C2 DCpowe_2'!$M$9))*IF(($G$3/2-$M$9)&gt;0,-1,1)</f>
        <v>0</v>
      </c>
      <c r="W155" s="29">
        <f>O155*IF(($G$3/2-$M$10)&gt;0,('ver pressoflex 6p C2 DCpowe_2'!$G$3/2-'ver pressoflex 6p C2 DCpowe_2'!$M$10),'ver pressoflex 6p C2 DCpowe_2'!$G$3/2-('ver pressoflex 6p C2 DCpowe_2'!$G$3-'ver pressoflex 6p C2 DCpowe_2'!$M$10))*IF(($G$3/2-$M$10)&gt;0,-1,1)</f>
        <v>0</v>
      </c>
      <c r="X155" s="29">
        <f>P155*IF(($G$3/2-$M$11)&gt;0,('ver pressoflex 6p C2 DCpowe_2'!$G$3/2-'ver pressoflex 6p C2 DCpowe_2'!$M$11),'ver pressoflex 6p C2 DCpowe_2'!$G$3/2-('ver pressoflex 6p C2 DCpowe_2'!$G$3-'ver pressoflex 6p C2 DCpowe_2'!$M$11))*IF(($G$3/2-$M$11)&gt;0,-1,1)</f>
        <v>0</v>
      </c>
      <c r="Y155" s="29">
        <f>Q155*IF(($G$3/2-$M$12)&gt;0,('ver pressoflex 6p C2 DCpowe_2'!$G$3/2-'ver pressoflex 6p C2 DCpowe_2'!$M$12),'ver pressoflex 6p C2 DCpowe_2'!$G$3/2-('ver pressoflex 6p C2 DCpowe_2'!$G$3-'ver pressoflex 6p C2 DCpowe_2'!$M$12))*IF(($G$3/2-$M$12)&gt;0,-1,1)</f>
        <v>0</v>
      </c>
      <c r="Z155" s="29">
        <f>R155*IF(($G$3/2-$M$13)&gt;0,('ver pressoflex 6p C2 DCpowe_2'!$G$3/2-'ver pressoflex 6p C2 DCpowe_2'!$M$13),'ver pressoflex 6p C2 DCpowe_2'!$G$3/2-('ver pressoflex 6p C2 DCpowe_2'!$G$3-'ver pressoflex 6p C2 DCpowe_2'!$M$13))*IF(($G$3/2-$M$13)&gt;0,-1,1)</f>
        <v>18248587.500000004</v>
      </c>
      <c r="AA155" s="113">
        <f t="shared" si="29"/>
        <v>18252058.530135907</v>
      </c>
      <c r="AB155" s="193">
        <f t="shared" si="30"/>
        <v>5.0478369054725873E-5</v>
      </c>
      <c r="AC155" s="191">
        <f t="shared" si="31"/>
        <v>1.9447461701850351E-5</v>
      </c>
      <c r="AD155" s="194">
        <f t="shared" si="32"/>
        <v>6.4693613747146025E-10</v>
      </c>
      <c r="AE155" s="191">
        <f t="shared" si="33"/>
        <v>1.4585596276387764E-3</v>
      </c>
      <c r="AF155" s="191">
        <f t="shared" si="34"/>
        <v>0.34098822900563741</v>
      </c>
    </row>
    <row r="156" spans="2:32">
      <c r="B156" s="116">
        <f t="shared" si="19"/>
        <v>59801.380756327009</v>
      </c>
      <c r="C156" s="115">
        <f t="shared" si="21"/>
        <v>1.9700000000000013</v>
      </c>
      <c r="D156" s="68">
        <f>'ver pressoflex 6p C2 DCpowe_2'!$G$3/2/$C$557*C156</f>
        <v>24.132500000000014</v>
      </c>
      <c r="E156" s="114">
        <f t="shared" si="22"/>
        <v>3.7167656261392489E-4</v>
      </c>
      <c r="F156" s="114">
        <f t="shared" si="23"/>
        <v>5.4074773840885007E-4</v>
      </c>
      <c r="G156" s="114">
        <f t="shared" si="24"/>
        <v>7.0981891420377526E-4</v>
      </c>
      <c r="H156" s="114">
        <f t="shared" si="25"/>
        <v>4.3659830907690307E-3</v>
      </c>
      <c r="I156" s="114">
        <f t="shared" si="26"/>
        <v>4.535054266563956E-3</v>
      </c>
      <c r="J156" s="114">
        <f t="shared" si="27"/>
        <v>4.7041254423588813E-3</v>
      </c>
      <c r="K156" s="114">
        <f t="shared" si="28"/>
        <v>5.1268033818461945E-3</v>
      </c>
      <c r="L156" s="113">
        <f>-'ver pressoflex 6p C2 DCpowe_2'!$G$2*'ver pressoflex 6p C2 DCpowe_2'!D156*'ver pressoflex 6p C2 DCpowe_2'!$G$17*'ver pressoflex 6p C2 DCpowe_2'!$G$13*'ver pressoflex 6p C2 DCpowe_2'!AE156</f>
        <v>-8.3761206438849687</v>
      </c>
      <c r="M156" s="572">
        <f>IF(ABS(E156)&lt;'ver pressoflex 6p C2 DCpowe_2'!$G$7,'ver pressoflex 6p C2 DCpowe_2'!$G$16*E156*'ver pressoflex 6p C2 DCpowe_2'!$O$8,SIGN(E156)*'ver pressoflex 6p C2 DCpowe_2'!$G$15*'ver pressoflex 6p C2 DCpowe_2'!$O$8)</f>
        <v>6.256876970894397</v>
      </c>
      <c r="N156" s="572">
        <f>IF(ABS(F156)&lt;'ver pressoflex 6p C2 DCpowe_2'!$G$7,'ver pressoflex 6p C2 DCpowe_2'!$G$16*F156*'ver pressoflex 6p C2 DCpowe_2'!$O$9,SIGN(F156)*'ver pressoflex 6p C2 DCpowe_2'!$G$15*'ver pressoflex 6p C2 DCpowe_2'!$O$9)</f>
        <v>0</v>
      </c>
      <c r="O156" s="572">
        <f>IF(ABS(G156)&lt;'ver pressoflex 6p C2 DCpowe_2'!$G$7,'ver pressoflex 6p C2 DCpowe_2'!$G$16*G156*'ver pressoflex 6p C2 DCpowe_2'!$O$10,SIGN(G156)*'ver pressoflex 6p C2 DCpowe_2'!$G$15*'ver pressoflex 6p C2 DCpowe_2'!$O$10)</f>
        <v>0</v>
      </c>
      <c r="P156" s="572">
        <f>IF(ABS(H156)&lt;'ver pressoflex 6p C2 DCpowe_2'!$G$7,'ver pressoflex 6p C2 DCpowe_2'!$G$16*H156*'ver pressoflex 6p C2 DCpowe_2'!$O$11,SIGN(H156)*'ver pressoflex 6p C2 DCpowe_2'!$G$15*'ver pressoflex 6p C2 DCpowe_2'!$O$11)</f>
        <v>0</v>
      </c>
      <c r="Q156" s="572">
        <f>IF(ABS(I156)&lt;'ver pressoflex 6p C2 DCpowe_2'!$G$7,'ver pressoflex 6p C2 DCpowe_2'!$G$16*I156*'ver pressoflex 6p C2 DCpowe_2'!$O$12,SIGN(I156)*'ver pressoflex 6p C2 DCpowe_2'!$G$15*'ver pressoflex 6p C2 DCpowe_2'!$O$12)</f>
        <v>0</v>
      </c>
      <c r="R156" s="572">
        <f>IF(ABS(J156)&lt;'ver pressoflex 6p C2 DCpowe_2'!$G$7,'ver pressoflex 6p C2 DCpowe_2'!$G$16*J156*'ver pressoflex 6p C2 DCpowe_2'!$O$13,SIGN(J156)*'ver pressoflex 6p C2 DCpowe_2'!$G$15*'ver pressoflex 6p C2 DCpowe_2'!$O$13)</f>
        <v>17803.500000000004</v>
      </c>
      <c r="S156" s="113">
        <f t="shared" si="20"/>
        <v>17801.380756327013</v>
      </c>
      <c r="T156" s="575">
        <f>-L156*('ver pressoflex 6p C2 DCpowe_2'!$G$3/2-'ver pressoflex 6p C2 DCpowe_2'!AF156*'ver pressoflex 6p C2 DCpowe_2'!D156)</f>
        <v>10191.804021346452</v>
      </c>
      <c r="U156" s="29">
        <f>M156*IF(($G$3/2-$M$8)&gt;0,('ver pressoflex 6p C2 DCpowe_2'!$G$3/2-'ver pressoflex 6p C2 DCpowe_2'!$M$8),'ver pressoflex 6p C2 DCpowe_2'!$G$3/2-('ver pressoflex 6p C2 DCpowe_2'!$G$3-'ver pressoflex 6p C2 DCpowe_2'!$M$8))*IF(($G$3/2-$M$8)&gt;0,-1,1)</f>
        <v>-6413.2988951667567</v>
      </c>
      <c r="V156" s="29">
        <f>N156*IF(($G$3/2-$M$9)&gt;0,('ver pressoflex 6p C2 DCpowe_2'!$G$3/2-'ver pressoflex 6p C2 DCpowe_2'!$M$9),'ver pressoflex 6p C2 DCpowe_2'!$G$3/2-('ver pressoflex 6p C2 DCpowe_2'!$G$3-'ver pressoflex 6p C2 DCpowe_2'!$M$9))*IF(($G$3/2-$M$9)&gt;0,-1,1)</f>
        <v>0</v>
      </c>
      <c r="W156" s="29">
        <f>O156*IF(($G$3/2-$M$10)&gt;0,('ver pressoflex 6p C2 DCpowe_2'!$G$3/2-'ver pressoflex 6p C2 DCpowe_2'!$M$10),'ver pressoflex 6p C2 DCpowe_2'!$G$3/2-('ver pressoflex 6p C2 DCpowe_2'!$G$3-'ver pressoflex 6p C2 DCpowe_2'!$M$10))*IF(($G$3/2-$M$10)&gt;0,-1,1)</f>
        <v>0</v>
      </c>
      <c r="X156" s="29">
        <f>P156*IF(($G$3/2-$M$11)&gt;0,('ver pressoflex 6p C2 DCpowe_2'!$G$3/2-'ver pressoflex 6p C2 DCpowe_2'!$M$11),'ver pressoflex 6p C2 DCpowe_2'!$G$3/2-('ver pressoflex 6p C2 DCpowe_2'!$G$3-'ver pressoflex 6p C2 DCpowe_2'!$M$11))*IF(($G$3/2-$M$11)&gt;0,-1,1)</f>
        <v>0</v>
      </c>
      <c r="Y156" s="29">
        <f>Q156*IF(($G$3/2-$M$12)&gt;0,('ver pressoflex 6p C2 DCpowe_2'!$G$3/2-'ver pressoflex 6p C2 DCpowe_2'!$M$12),'ver pressoflex 6p C2 DCpowe_2'!$G$3/2-('ver pressoflex 6p C2 DCpowe_2'!$G$3-'ver pressoflex 6p C2 DCpowe_2'!$M$12))*IF(($G$3/2-$M$12)&gt;0,-1,1)</f>
        <v>0</v>
      </c>
      <c r="Z156" s="29">
        <f>R156*IF(($G$3/2-$M$13)&gt;0,('ver pressoflex 6p C2 DCpowe_2'!$G$3/2-'ver pressoflex 6p C2 DCpowe_2'!$M$13),'ver pressoflex 6p C2 DCpowe_2'!$G$3/2-('ver pressoflex 6p C2 DCpowe_2'!$G$3-'ver pressoflex 6p C2 DCpowe_2'!$M$13))*IF(($G$3/2-$M$13)&gt;0,-1,1)</f>
        <v>18248587.500000004</v>
      </c>
      <c r="AA156" s="113">
        <f t="shared" si="29"/>
        <v>18252366.005126182</v>
      </c>
      <c r="AB156" s="193">
        <f t="shared" si="30"/>
        <v>5.1001376873387914E-5</v>
      </c>
      <c r="AC156" s="191">
        <f t="shared" si="31"/>
        <v>1.9833646135495912E-5</v>
      </c>
      <c r="AD156" s="194">
        <f t="shared" si="32"/>
        <v>6.6653123486328131E-10</v>
      </c>
      <c r="AE156" s="191">
        <f t="shared" si="33"/>
        <v>1.4875234601621932E-3</v>
      </c>
      <c r="AF156" s="191">
        <f t="shared" si="34"/>
        <v>0.34107490965140153</v>
      </c>
    </row>
    <row r="157" spans="2:32">
      <c r="B157" s="116">
        <f t="shared" si="19"/>
        <v>59801.121418063602</v>
      </c>
      <c r="C157" s="115">
        <f t="shared" si="21"/>
        <v>1.9900000000000013</v>
      </c>
      <c r="D157" s="68">
        <f>'ver pressoflex 6p C2 DCpowe_2'!$G$3/2/$C$557*C157</f>
        <v>24.377500000000015</v>
      </c>
      <c r="E157" s="114">
        <f t="shared" si="22"/>
        <v>3.7119722187288967E-4</v>
      </c>
      <c r="F157" s="114">
        <f t="shared" si="23"/>
        <v>5.4028590783187092E-4</v>
      </c>
      <c r="G157" s="114">
        <f t="shared" si="24"/>
        <v>7.0937459379085213E-4</v>
      </c>
      <c r="H157" s="114">
        <f t="shared" si="25"/>
        <v>4.3659174276538208E-3</v>
      </c>
      <c r="I157" s="114">
        <f t="shared" si="26"/>
        <v>4.5350061136128017E-3</v>
      </c>
      <c r="J157" s="114">
        <f t="shared" si="27"/>
        <v>4.7040947995717827E-3</v>
      </c>
      <c r="K157" s="114">
        <f t="shared" si="28"/>
        <v>5.1268165144692365E-3</v>
      </c>
      <c r="L157" s="113">
        <f>-'ver pressoflex 6p C2 DCpowe_2'!$G$2*'ver pressoflex 6p C2 DCpowe_2'!D157*'ver pressoflex 6p C2 DCpowe_2'!$G$17*'ver pressoflex 6p C2 DCpowe_2'!$G$13*'ver pressoflex 6p C2 DCpowe_2'!AE157</f>
        <v>-8.6273895901888551</v>
      </c>
      <c r="M157" s="572">
        <f>IF(ABS(E157)&lt;'ver pressoflex 6p C2 DCpowe_2'!$G$7,'ver pressoflex 6p C2 DCpowe_2'!$G$16*E157*'ver pressoflex 6p C2 DCpowe_2'!$O$8,SIGN(E157)*'ver pressoflex 6p C2 DCpowe_2'!$G$15*'ver pressoflex 6p C2 DCpowe_2'!$O$8)</f>
        <v>6.2488076537905632</v>
      </c>
      <c r="N157" s="572">
        <f>IF(ABS(F157)&lt;'ver pressoflex 6p C2 DCpowe_2'!$G$7,'ver pressoflex 6p C2 DCpowe_2'!$G$16*F157*'ver pressoflex 6p C2 DCpowe_2'!$O$9,SIGN(F157)*'ver pressoflex 6p C2 DCpowe_2'!$G$15*'ver pressoflex 6p C2 DCpowe_2'!$O$9)</f>
        <v>0</v>
      </c>
      <c r="O157" s="572">
        <f>IF(ABS(G157)&lt;'ver pressoflex 6p C2 DCpowe_2'!$G$7,'ver pressoflex 6p C2 DCpowe_2'!$G$16*G157*'ver pressoflex 6p C2 DCpowe_2'!$O$10,SIGN(G157)*'ver pressoflex 6p C2 DCpowe_2'!$G$15*'ver pressoflex 6p C2 DCpowe_2'!$O$10)</f>
        <v>0</v>
      </c>
      <c r="P157" s="572">
        <f>IF(ABS(H157)&lt;'ver pressoflex 6p C2 DCpowe_2'!$G$7,'ver pressoflex 6p C2 DCpowe_2'!$G$16*H157*'ver pressoflex 6p C2 DCpowe_2'!$O$11,SIGN(H157)*'ver pressoflex 6p C2 DCpowe_2'!$G$15*'ver pressoflex 6p C2 DCpowe_2'!$O$11)</f>
        <v>0</v>
      </c>
      <c r="Q157" s="572">
        <f>IF(ABS(I157)&lt;'ver pressoflex 6p C2 DCpowe_2'!$G$7,'ver pressoflex 6p C2 DCpowe_2'!$G$16*I157*'ver pressoflex 6p C2 DCpowe_2'!$O$12,SIGN(I157)*'ver pressoflex 6p C2 DCpowe_2'!$G$15*'ver pressoflex 6p C2 DCpowe_2'!$O$12)</f>
        <v>0</v>
      </c>
      <c r="R157" s="572">
        <f>IF(ABS(J157)&lt;'ver pressoflex 6p C2 DCpowe_2'!$G$7,'ver pressoflex 6p C2 DCpowe_2'!$G$16*J157*'ver pressoflex 6p C2 DCpowe_2'!$O$13,SIGN(J157)*'ver pressoflex 6p C2 DCpowe_2'!$G$15*'ver pressoflex 6p C2 DCpowe_2'!$O$13)</f>
        <v>17803.500000000004</v>
      </c>
      <c r="S157" s="113">
        <f t="shared" si="20"/>
        <v>17801.121418063605</v>
      </c>
      <c r="T157" s="575">
        <f>-L157*('ver pressoflex 6p C2 DCpowe_2'!$G$3/2-'ver pressoflex 6p C2 DCpowe_2'!AF157*'ver pressoflex 6p C2 DCpowe_2'!D157)</f>
        <v>10496.801085995114</v>
      </c>
      <c r="U157" s="29">
        <f>M157*IF(($G$3/2-$M$8)&gt;0,('ver pressoflex 6p C2 DCpowe_2'!$G$3/2-'ver pressoflex 6p C2 DCpowe_2'!$M$8),'ver pressoflex 6p C2 DCpowe_2'!$G$3/2-('ver pressoflex 6p C2 DCpowe_2'!$G$3-'ver pressoflex 6p C2 DCpowe_2'!$M$8))*IF(($G$3/2-$M$8)&gt;0,-1,1)</f>
        <v>-6405.027845135327</v>
      </c>
      <c r="V157" s="29">
        <f>N157*IF(($G$3/2-$M$9)&gt;0,('ver pressoflex 6p C2 DCpowe_2'!$G$3/2-'ver pressoflex 6p C2 DCpowe_2'!$M$9),'ver pressoflex 6p C2 DCpowe_2'!$G$3/2-('ver pressoflex 6p C2 DCpowe_2'!$G$3-'ver pressoflex 6p C2 DCpowe_2'!$M$9))*IF(($G$3/2-$M$9)&gt;0,-1,1)</f>
        <v>0</v>
      </c>
      <c r="W157" s="29">
        <f>O157*IF(($G$3/2-$M$10)&gt;0,('ver pressoflex 6p C2 DCpowe_2'!$G$3/2-'ver pressoflex 6p C2 DCpowe_2'!$M$10),'ver pressoflex 6p C2 DCpowe_2'!$G$3/2-('ver pressoflex 6p C2 DCpowe_2'!$G$3-'ver pressoflex 6p C2 DCpowe_2'!$M$10))*IF(($G$3/2-$M$10)&gt;0,-1,1)</f>
        <v>0</v>
      </c>
      <c r="X157" s="29">
        <f>P157*IF(($G$3/2-$M$11)&gt;0,('ver pressoflex 6p C2 DCpowe_2'!$G$3/2-'ver pressoflex 6p C2 DCpowe_2'!$M$11),'ver pressoflex 6p C2 DCpowe_2'!$G$3/2-('ver pressoflex 6p C2 DCpowe_2'!$G$3-'ver pressoflex 6p C2 DCpowe_2'!$M$11))*IF(($G$3/2-$M$11)&gt;0,-1,1)</f>
        <v>0</v>
      </c>
      <c r="Y157" s="29">
        <f>Q157*IF(($G$3/2-$M$12)&gt;0,('ver pressoflex 6p C2 DCpowe_2'!$G$3/2-'ver pressoflex 6p C2 DCpowe_2'!$M$12),'ver pressoflex 6p C2 DCpowe_2'!$G$3/2-('ver pressoflex 6p C2 DCpowe_2'!$G$3-'ver pressoflex 6p C2 DCpowe_2'!$M$12))*IF(($G$3/2-$M$12)&gt;0,-1,1)</f>
        <v>0</v>
      </c>
      <c r="Z157" s="29">
        <f>R157*IF(($G$3/2-$M$13)&gt;0,('ver pressoflex 6p C2 DCpowe_2'!$G$3/2-'ver pressoflex 6p C2 DCpowe_2'!$M$13),'ver pressoflex 6p C2 DCpowe_2'!$G$3/2-('ver pressoflex 6p C2 DCpowe_2'!$G$3-'ver pressoflex 6p C2 DCpowe_2'!$M$13))*IF(($G$3/2-$M$13)&gt;0,-1,1)</f>
        <v>18248587.500000004</v>
      </c>
      <c r="AA157" s="113">
        <f t="shared" si="29"/>
        <v>18252679.273240864</v>
      </c>
      <c r="AB157" s="193">
        <f t="shared" si="30"/>
        <v>5.1524493024563337E-5</v>
      </c>
      <c r="AC157" s="191">
        <f t="shared" si="31"/>
        <v>2.0223308004017401E-5</v>
      </c>
      <c r="AD157" s="194">
        <f t="shared" si="32"/>
        <v>6.8650659374153111E-10</v>
      </c>
      <c r="AE157" s="191">
        <f t="shared" si="33"/>
        <v>1.5167481003013051E-3</v>
      </c>
      <c r="AF157" s="191">
        <f t="shared" si="34"/>
        <v>0.34116177361451305</v>
      </c>
    </row>
    <row r="158" spans="2:32">
      <c r="B158" s="116">
        <f t="shared" si="19"/>
        <v>59800.857242594415</v>
      </c>
      <c r="C158" s="115">
        <f t="shared" si="21"/>
        <v>2.0100000000000011</v>
      </c>
      <c r="D158" s="68">
        <f>'ver pressoflex 6p C2 DCpowe_2'!$G$3/2/$C$557*C158</f>
        <v>24.622500000000013</v>
      </c>
      <c r="E158" s="114">
        <f t="shared" si="22"/>
        <v>3.7071778183397788E-4</v>
      </c>
      <c r="F158" s="114">
        <f t="shared" si="23"/>
        <v>5.3982398158433479E-4</v>
      </c>
      <c r="G158" s="114">
        <f t="shared" si="24"/>
        <v>7.0893018133469181E-4</v>
      </c>
      <c r="H158" s="114">
        <f t="shared" si="25"/>
        <v>4.3658517509361609E-3</v>
      </c>
      <c r="I158" s="114">
        <f t="shared" si="26"/>
        <v>4.5349579506865183E-3</v>
      </c>
      <c r="J158" s="114">
        <f t="shared" si="27"/>
        <v>4.7040641504368756E-3</v>
      </c>
      <c r="K158" s="114">
        <f t="shared" si="28"/>
        <v>5.1268296498127681E-3</v>
      </c>
      <c r="L158" s="113">
        <f>-'ver pressoflex 6p C2 DCpowe_2'!$G$2*'ver pressoflex 6p C2 DCpowe_2'!D158*'ver pressoflex 6p C2 DCpowe_2'!$G$17*'ver pressoflex 6p C2 DCpowe_2'!$G$13*'ver pressoflex 6p C2 DCpowe_2'!AE158</f>
        <v>-8.8834940706760932</v>
      </c>
      <c r="M158" s="572">
        <f>IF(ABS(E158)&lt;'ver pressoflex 6p C2 DCpowe_2'!$G$7,'ver pressoflex 6p C2 DCpowe_2'!$G$16*E158*'ver pressoflex 6p C2 DCpowe_2'!$O$8,SIGN(E158)*'ver pressoflex 6p C2 DCpowe_2'!$G$15*'ver pressoflex 6p C2 DCpowe_2'!$O$8)</f>
        <v>6.2407366650865814</v>
      </c>
      <c r="N158" s="572">
        <f>IF(ABS(F158)&lt;'ver pressoflex 6p C2 DCpowe_2'!$G$7,'ver pressoflex 6p C2 DCpowe_2'!$G$16*F158*'ver pressoflex 6p C2 DCpowe_2'!$O$9,SIGN(F158)*'ver pressoflex 6p C2 DCpowe_2'!$G$15*'ver pressoflex 6p C2 DCpowe_2'!$O$9)</f>
        <v>0</v>
      </c>
      <c r="O158" s="572">
        <f>IF(ABS(G158)&lt;'ver pressoflex 6p C2 DCpowe_2'!$G$7,'ver pressoflex 6p C2 DCpowe_2'!$G$16*G158*'ver pressoflex 6p C2 DCpowe_2'!$O$10,SIGN(G158)*'ver pressoflex 6p C2 DCpowe_2'!$G$15*'ver pressoflex 6p C2 DCpowe_2'!$O$10)</f>
        <v>0</v>
      </c>
      <c r="P158" s="572">
        <f>IF(ABS(H158)&lt;'ver pressoflex 6p C2 DCpowe_2'!$G$7,'ver pressoflex 6p C2 DCpowe_2'!$G$16*H158*'ver pressoflex 6p C2 DCpowe_2'!$O$11,SIGN(H158)*'ver pressoflex 6p C2 DCpowe_2'!$G$15*'ver pressoflex 6p C2 DCpowe_2'!$O$11)</f>
        <v>0</v>
      </c>
      <c r="Q158" s="572">
        <f>IF(ABS(I158)&lt;'ver pressoflex 6p C2 DCpowe_2'!$G$7,'ver pressoflex 6p C2 DCpowe_2'!$G$16*I158*'ver pressoflex 6p C2 DCpowe_2'!$O$12,SIGN(I158)*'ver pressoflex 6p C2 DCpowe_2'!$G$15*'ver pressoflex 6p C2 DCpowe_2'!$O$12)</f>
        <v>0</v>
      </c>
      <c r="R158" s="572">
        <f>IF(ABS(J158)&lt;'ver pressoflex 6p C2 DCpowe_2'!$G$7,'ver pressoflex 6p C2 DCpowe_2'!$G$16*J158*'ver pressoflex 6p C2 DCpowe_2'!$O$13,SIGN(J158)*'ver pressoflex 6p C2 DCpowe_2'!$G$15*'ver pressoflex 6p C2 DCpowe_2'!$O$13)</f>
        <v>17803.500000000004</v>
      </c>
      <c r="S158" s="113">
        <f t="shared" si="20"/>
        <v>17800.857242594415</v>
      </c>
      <c r="T158" s="575">
        <f>-L158*('ver pressoflex 6p C2 DCpowe_2'!$G$3/2-'ver pressoflex 6p C2 DCpowe_2'!AF158*'ver pressoflex 6p C2 DCpowe_2'!D158)</f>
        <v>10807.63757393332</v>
      </c>
      <c r="U158" s="29">
        <f>M158*IF(($G$3/2-$M$8)&gt;0,('ver pressoflex 6p C2 DCpowe_2'!$G$3/2-'ver pressoflex 6p C2 DCpowe_2'!$M$8),'ver pressoflex 6p C2 DCpowe_2'!$G$3/2-('ver pressoflex 6p C2 DCpowe_2'!$G$3-'ver pressoflex 6p C2 DCpowe_2'!$M$8))*IF(($G$3/2-$M$8)&gt;0,-1,1)</f>
        <v>-6396.7550817137462</v>
      </c>
      <c r="V158" s="29">
        <f>N158*IF(($G$3/2-$M$9)&gt;0,('ver pressoflex 6p C2 DCpowe_2'!$G$3/2-'ver pressoflex 6p C2 DCpowe_2'!$M$9),'ver pressoflex 6p C2 DCpowe_2'!$G$3/2-('ver pressoflex 6p C2 DCpowe_2'!$G$3-'ver pressoflex 6p C2 DCpowe_2'!$M$9))*IF(($G$3/2-$M$9)&gt;0,-1,1)</f>
        <v>0</v>
      </c>
      <c r="W158" s="29">
        <f>O158*IF(($G$3/2-$M$10)&gt;0,('ver pressoflex 6p C2 DCpowe_2'!$G$3/2-'ver pressoflex 6p C2 DCpowe_2'!$M$10),'ver pressoflex 6p C2 DCpowe_2'!$G$3/2-('ver pressoflex 6p C2 DCpowe_2'!$G$3-'ver pressoflex 6p C2 DCpowe_2'!$M$10))*IF(($G$3/2-$M$10)&gt;0,-1,1)</f>
        <v>0</v>
      </c>
      <c r="X158" s="29">
        <f>P158*IF(($G$3/2-$M$11)&gt;0,('ver pressoflex 6p C2 DCpowe_2'!$G$3/2-'ver pressoflex 6p C2 DCpowe_2'!$M$11),'ver pressoflex 6p C2 DCpowe_2'!$G$3/2-('ver pressoflex 6p C2 DCpowe_2'!$G$3-'ver pressoflex 6p C2 DCpowe_2'!$M$11))*IF(($G$3/2-$M$11)&gt;0,-1,1)</f>
        <v>0</v>
      </c>
      <c r="Y158" s="29">
        <f>Q158*IF(($G$3/2-$M$12)&gt;0,('ver pressoflex 6p C2 DCpowe_2'!$G$3/2-'ver pressoflex 6p C2 DCpowe_2'!$M$12),'ver pressoflex 6p C2 DCpowe_2'!$G$3/2-('ver pressoflex 6p C2 DCpowe_2'!$G$3-'ver pressoflex 6p C2 DCpowe_2'!$M$12))*IF(($G$3/2-$M$12)&gt;0,-1,1)</f>
        <v>0</v>
      </c>
      <c r="Z158" s="29">
        <f>R158*IF(($G$3/2-$M$13)&gt;0,('ver pressoflex 6p C2 DCpowe_2'!$G$3/2-'ver pressoflex 6p C2 DCpowe_2'!$M$13),'ver pressoflex 6p C2 DCpowe_2'!$G$3/2-('ver pressoflex 6p C2 DCpowe_2'!$G$3-'ver pressoflex 6p C2 DCpowe_2'!$M$13))*IF(($G$3/2-$M$13)&gt;0,-1,1)</f>
        <v>18248587.500000004</v>
      </c>
      <c r="AA158" s="113">
        <f t="shared" si="29"/>
        <v>18252998.382492222</v>
      </c>
      <c r="AB158" s="193">
        <f t="shared" si="30"/>
        <v>5.2047717541914583E-5</v>
      </c>
      <c r="AC158" s="191">
        <f t="shared" si="31"/>
        <v>2.0616437510815805E-5</v>
      </c>
      <c r="AD158" s="194">
        <f t="shared" si="32"/>
        <v>7.0686538720217738E-10</v>
      </c>
      <c r="AE158" s="191">
        <f t="shared" si="33"/>
        <v>1.5462328133111854E-3</v>
      </c>
      <c r="AF158" s="191">
        <f t="shared" si="34"/>
        <v>0.34124882147712321</v>
      </c>
    </row>
    <row r="159" spans="2:32">
      <c r="B159" s="116">
        <f t="shared" si="19"/>
        <v>59800.5881895856</v>
      </c>
      <c r="C159" s="115">
        <f t="shared" si="21"/>
        <v>2.0300000000000011</v>
      </c>
      <c r="D159" s="68">
        <f>'ver pressoflex 6p C2 DCpowe_2'!$G$3/2/$C$557*C159</f>
        <v>24.867500000000014</v>
      </c>
      <c r="E159" s="114">
        <f t="shared" si="22"/>
        <v>3.7023824246633114E-4</v>
      </c>
      <c r="F159" s="114">
        <f t="shared" si="23"/>
        <v>5.393619596365108E-4</v>
      </c>
      <c r="G159" s="114">
        <f t="shared" si="24"/>
        <v>7.0848567680669046E-4</v>
      </c>
      <c r="H159" s="114">
        <f t="shared" si="25"/>
        <v>4.3657860606118263E-3</v>
      </c>
      <c r="I159" s="114">
        <f t="shared" si="26"/>
        <v>4.5349097777820056E-3</v>
      </c>
      <c r="J159" s="114">
        <f t="shared" si="27"/>
        <v>4.7040334949521858E-3</v>
      </c>
      <c r="K159" s="114">
        <f t="shared" si="28"/>
        <v>5.126842787877635E-3</v>
      </c>
      <c r="L159" s="113">
        <f>-'ver pressoflex 6p C2 DCpowe_2'!$G$2*'ver pressoflex 6p C2 DCpowe_2'!D159*'ver pressoflex 6p C2 DCpowe_2'!$G$17*'ver pressoflex 6p C2 DCpowe_2'!$G$13*'ver pressoflex 6p C2 DCpowe_2'!AE159</f>
        <v>-9.144474418667583</v>
      </c>
      <c r="M159" s="572">
        <f>IF(ABS(E159)&lt;'ver pressoflex 6p C2 DCpowe_2'!$G$7,'ver pressoflex 6p C2 DCpowe_2'!$G$16*E159*'ver pressoflex 6p C2 DCpowe_2'!$O$8,SIGN(E159)*'ver pressoflex 6p C2 DCpowe_2'!$G$15*'ver pressoflex 6p C2 DCpowe_2'!$O$8)</f>
        <v>6.2326640042629755</v>
      </c>
      <c r="N159" s="572">
        <f>IF(ABS(F159)&lt;'ver pressoflex 6p C2 DCpowe_2'!$G$7,'ver pressoflex 6p C2 DCpowe_2'!$G$16*F159*'ver pressoflex 6p C2 DCpowe_2'!$O$9,SIGN(F159)*'ver pressoflex 6p C2 DCpowe_2'!$G$15*'ver pressoflex 6p C2 DCpowe_2'!$O$9)</f>
        <v>0</v>
      </c>
      <c r="O159" s="572">
        <f>IF(ABS(G159)&lt;'ver pressoflex 6p C2 DCpowe_2'!$G$7,'ver pressoflex 6p C2 DCpowe_2'!$G$16*G159*'ver pressoflex 6p C2 DCpowe_2'!$O$10,SIGN(G159)*'ver pressoflex 6p C2 DCpowe_2'!$G$15*'ver pressoflex 6p C2 DCpowe_2'!$O$10)</f>
        <v>0</v>
      </c>
      <c r="P159" s="572">
        <f>IF(ABS(H159)&lt;'ver pressoflex 6p C2 DCpowe_2'!$G$7,'ver pressoflex 6p C2 DCpowe_2'!$G$16*H159*'ver pressoflex 6p C2 DCpowe_2'!$O$11,SIGN(H159)*'ver pressoflex 6p C2 DCpowe_2'!$G$15*'ver pressoflex 6p C2 DCpowe_2'!$O$11)</f>
        <v>0</v>
      </c>
      <c r="Q159" s="572">
        <f>IF(ABS(I159)&lt;'ver pressoflex 6p C2 DCpowe_2'!$G$7,'ver pressoflex 6p C2 DCpowe_2'!$G$16*I159*'ver pressoflex 6p C2 DCpowe_2'!$O$12,SIGN(I159)*'ver pressoflex 6p C2 DCpowe_2'!$G$15*'ver pressoflex 6p C2 DCpowe_2'!$O$12)</f>
        <v>0</v>
      </c>
      <c r="R159" s="572">
        <f>IF(ABS(J159)&lt;'ver pressoflex 6p C2 DCpowe_2'!$G$7,'ver pressoflex 6p C2 DCpowe_2'!$G$16*J159*'ver pressoflex 6p C2 DCpowe_2'!$O$13,SIGN(J159)*'ver pressoflex 6p C2 DCpowe_2'!$G$15*'ver pressoflex 6p C2 DCpowe_2'!$O$13)</f>
        <v>17803.500000000004</v>
      </c>
      <c r="S159" s="113">
        <f t="shared" si="20"/>
        <v>17800.5881895856</v>
      </c>
      <c r="T159" s="575">
        <f>-L159*('ver pressoflex 6p C2 DCpowe_2'!$G$3/2-'ver pressoflex 6p C2 DCpowe_2'!AF159*'ver pressoflex 6p C2 DCpowe_2'!D159)</f>
        <v>11124.361269951398</v>
      </c>
      <c r="U159" s="29">
        <f>M159*IF(($G$3/2-$M$8)&gt;0,('ver pressoflex 6p C2 DCpowe_2'!$G$3/2-'ver pressoflex 6p C2 DCpowe_2'!$M$8),'ver pressoflex 6p C2 DCpowe_2'!$G$3/2-('ver pressoflex 6p C2 DCpowe_2'!$G$3-'ver pressoflex 6p C2 DCpowe_2'!$M$8))*IF(($G$3/2-$M$8)&gt;0,-1,1)</f>
        <v>-6388.4806043695498</v>
      </c>
      <c r="V159" s="29">
        <f>N159*IF(($G$3/2-$M$9)&gt;0,('ver pressoflex 6p C2 DCpowe_2'!$G$3/2-'ver pressoflex 6p C2 DCpowe_2'!$M$9),'ver pressoflex 6p C2 DCpowe_2'!$G$3/2-('ver pressoflex 6p C2 DCpowe_2'!$G$3-'ver pressoflex 6p C2 DCpowe_2'!$M$9))*IF(($G$3/2-$M$9)&gt;0,-1,1)</f>
        <v>0</v>
      </c>
      <c r="W159" s="29">
        <f>O159*IF(($G$3/2-$M$10)&gt;0,('ver pressoflex 6p C2 DCpowe_2'!$G$3/2-'ver pressoflex 6p C2 DCpowe_2'!$M$10),'ver pressoflex 6p C2 DCpowe_2'!$G$3/2-('ver pressoflex 6p C2 DCpowe_2'!$G$3-'ver pressoflex 6p C2 DCpowe_2'!$M$10))*IF(($G$3/2-$M$10)&gt;0,-1,1)</f>
        <v>0</v>
      </c>
      <c r="X159" s="29">
        <f>P159*IF(($G$3/2-$M$11)&gt;0,('ver pressoflex 6p C2 DCpowe_2'!$G$3/2-'ver pressoflex 6p C2 DCpowe_2'!$M$11),'ver pressoflex 6p C2 DCpowe_2'!$G$3/2-('ver pressoflex 6p C2 DCpowe_2'!$G$3-'ver pressoflex 6p C2 DCpowe_2'!$M$11))*IF(($G$3/2-$M$11)&gt;0,-1,1)</f>
        <v>0</v>
      </c>
      <c r="Y159" s="29">
        <f>Q159*IF(($G$3/2-$M$12)&gt;0,('ver pressoflex 6p C2 DCpowe_2'!$G$3/2-'ver pressoflex 6p C2 DCpowe_2'!$M$12),'ver pressoflex 6p C2 DCpowe_2'!$G$3/2-('ver pressoflex 6p C2 DCpowe_2'!$G$3-'ver pressoflex 6p C2 DCpowe_2'!$M$12))*IF(($G$3/2-$M$12)&gt;0,-1,1)</f>
        <v>0</v>
      </c>
      <c r="Z159" s="29">
        <f>R159*IF(($G$3/2-$M$13)&gt;0,('ver pressoflex 6p C2 DCpowe_2'!$G$3/2-'ver pressoflex 6p C2 DCpowe_2'!$M$13),'ver pressoflex 6p C2 DCpowe_2'!$G$3/2-('ver pressoflex 6p C2 DCpowe_2'!$G$3-'ver pressoflex 6p C2 DCpowe_2'!$M$13))*IF(($G$3/2-$M$13)&gt;0,-1,1)</f>
        <v>18248587.500000004</v>
      </c>
      <c r="AA159" s="113">
        <f t="shared" si="29"/>
        <v>18253323.380665585</v>
      </c>
      <c r="AB159" s="193">
        <f t="shared" si="30"/>
        <v>5.2571050459118067E-5</v>
      </c>
      <c r="AC159" s="191">
        <f t="shared" si="31"/>
        <v>2.1013024845779954E-5</v>
      </c>
      <c r="AD159" s="194">
        <f t="shared" si="32"/>
        <v>7.2761077339900637E-10</v>
      </c>
      <c r="AE159" s="191">
        <f t="shared" si="33"/>
        <v>1.5759768634334966E-3</v>
      </c>
      <c r="AF159" s="191">
        <f t="shared" si="34"/>
        <v>0.34133605382385068</v>
      </c>
    </row>
    <row r="160" spans="2:32">
      <c r="B160" s="116">
        <f t="shared" si="19"/>
        <v>59800.314218877509</v>
      </c>
      <c r="C160" s="115">
        <f t="shared" si="21"/>
        <v>2.0500000000000012</v>
      </c>
      <c r="D160" s="68">
        <f>'ver pressoflex 6p C2 DCpowe_2'!$G$3/2/$C$557*C160</f>
        <v>25.112500000000015</v>
      </c>
      <c r="E160" s="114">
        <f t="shared" si="22"/>
        <v>3.6975860373907851E-4</v>
      </c>
      <c r="F160" s="114">
        <f t="shared" si="23"/>
        <v>5.3889984195865548E-4</v>
      </c>
      <c r="G160" s="114">
        <f t="shared" si="24"/>
        <v>7.0804108017823262E-4</v>
      </c>
      <c r="H160" s="114">
        <f t="shared" si="25"/>
        <v>4.3657203566765867E-3</v>
      </c>
      <c r="I160" s="114">
        <f t="shared" si="26"/>
        <v>4.534861594896163E-3</v>
      </c>
      <c r="J160" s="114">
        <f t="shared" si="27"/>
        <v>4.7040028331157401E-3</v>
      </c>
      <c r="K160" s="114">
        <f t="shared" si="28"/>
        <v>5.126855928664683E-3</v>
      </c>
      <c r="L160" s="113">
        <f>-'ver pressoflex 6p C2 DCpowe_2'!$G$2*'ver pressoflex 6p C2 DCpowe_2'!D160*'ver pressoflex 6p C2 DCpowe_2'!$G$17*'ver pressoflex 6p C2 DCpowe_2'!$G$13*'ver pressoflex 6p C2 DCpowe_2'!AE160</f>
        <v>-9.4103707932962681</v>
      </c>
      <c r="M160" s="572">
        <f>IF(ABS(E160)&lt;'ver pressoflex 6p C2 DCpowe_2'!$G$7,'ver pressoflex 6p C2 DCpowe_2'!$G$16*E160*'ver pressoflex 6p C2 DCpowe_2'!$O$8,SIGN(E160)*'ver pressoflex 6p C2 DCpowe_2'!$G$15*'ver pressoflex 6p C2 DCpowe_2'!$O$8)</f>
        <v>6.2245896708000572</v>
      </c>
      <c r="N160" s="572">
        <f>IF(ABS(F160)&lt;'ver pressoflex 6p C2 DCpowe_2'!$G$7,'ver pressoflex 6p C2 DCpowe_2'!$G$16*F160*'ver pressoflex 6p C2 DCpowe_2'!$O$9,SIGN(F160)*'ver pressoflex 6p C2 DCpowe_2'!$G$15*'ver pressoflex 6p C2 DCpowe_2'!$O$9)</f>
        <v>0</v>
      </c>
      <c r="O160" s="572">
        <f>IF(ABS(G160)&lt;'ver pressoflex 6p C2 DCpowe_2'!$G$7,'ver pressoflex 6p C2 DCpowe_2'!$G$16*G160*'ver pressoflex 6p C2 DCpowe_2'!$O$10,SIGN(G160)*'ver pressoflex 6p C2 DCpowe_2'!$G$15*'ver pressoflex 6p C2 DCpowe_2'!$O$10)</f>
        <v>0</v>
      </c>
      <c r="P160" s="572">
        <f>IF(ABS(H160)&lt;'ver pressoflex 6p C2 DCpowe_2'!$G$7,'ver pressoflex 6p C2 DCpowe_2'!$G$16*H160*'ver pressoflex 6p C2 DCpowe_2'!$O$11,SIGN(H160)*'ver pressoflex 6p C2 DCpowe_2'!$G$15*'ver pressoflex 6p C2 DCpowe_2'!$O$11)</f>
        <v>0</v>
      </c>
      <c r="Q160" s="572">
        <f>IF(ABS(I160)&lt;'ver pressoflex 6p C2 DCpowe_2'!$G$7,'ver pressoflex 6p C2 DCpowe_2'!$G$16*I160*'ver pressoflex 6p C2 DCpowe_2'!$O$12,SIGN(I160)*'ver pressoflex 6p C2 DCpowe_2'!$G$15*'ver pressoflex 6p C2 DCpowe_2'!$O$12)</f>
        <v>0</v>
      </c>
      <c r="R160" s="572">
        <f>IF(ABS(J160)&lt;'ver pressoflex 6p C2 DCpowe_2'!$G$7,'ver pressoflex 6p C2 DCpowe_2'!$G$16*J160*'ver pressoflex 6p C2 DCpowe_2'!$O$13,SIGN(J160)*'ver pressoflex 6p C2 DCpowe_2'!$G$15*'ver pressoflex 6p C2 DCpowe_2'!$O$13)</f>
        <v>17803.500000000004</v>
      </c>
      <c r="S160" s="113">
        <f t="shared" si="20"/>
        <v>17800.314218877509</v>
      </c>
      <c r="T160" s="575">
        <f>-L160*('ver pressoflex 6p C2 DCpowe_2'!$G$3/2-'ver pressoflex 6p C2 DCpowe_2'!AF160*'ver pressoflex 6p C2 DCpowe_2'!D160)</f>
        <v>11447.01973157547</v>
      </c>
      <c r="U160" s="29">
        <f>M160*IF(($G$3/2-$M$8)&gt;0,('ver pressoflex 6p C2 DCpowe_2'!$G$3/2-'ver pressoflex 6p C2 DCpowe_2'!$M$8),'ver pressoflex 6p C2 DCpowe_2'!$G$3/2-('ver pressoflex 6p C2 DCpowe_2'!$G$3-'ver pressoflex 6p C2 DCpowe_2'!$M$8))*IF(($G$3/2-$M$8)&gt;0,-1,1)</f>
        <v>-6380.2044125700586</v>
      </c>
      <c r="V160" s="29">
        <f>N160*IF(($G$3/2-$M$9)&gt;0,('ver pressoflex 6p C2 DCpowe_2'!$G$3/2-'ver pressoflex 6p C2 DCpowe_2'!$M$9),'ver pressoflex 6p C2 DCpowe_2'!$G$3/2-('ver pressoflex 6p C2 DCpowe_2'!$G$3-'ver pressoflex 6p C2 DCpowe_2'!$M$9))*IF(($G$3/2-$M$9)&gt;0,-1,1)</f>
        <v>0</v>
      </c>
      <c r="W160" s="29">
        <f>O160*IF(($G$3/2-$M$10)&gt;0,('ver pressoflex 6p C2 DCpowe_2'!$G$3/2-'ver pressoflex 6p C2 DCpowe_2'!$M$10),'ver pressoflex 6p C2 DCpowe_2'!$G$3/2-('ver pressoflex 6p C2 DCpowe_2'!$G$3-'ver pressoflex 6p C2 DCpowe_2'!$M$10))*IF(($G$3/2-$M$10)&gt;0,-1,1)</f>
        <v>0</v>
      </c>
      <c r="X160" s="29">
        <f>P160*IF(($G$3/2-$M$11)&gt;0,('ver pressoflex 6p C2 DCpowe_2'!$G$3/2-'ver pressoflex 6p C2 DCpowe_2'!$M$11),'ver pressoflex 6p C2 DCpowe_2'!$G$3/2-('ver pressoflex 6p C2 DCpowe_2'!$G$3-'ver pressoflex 6p C2 DCpowe_2'!$M$11))*IF(($G$3/2-$M$11)&gt;0,-1,1)</f>
        <v>0</v>
      </c>
      <c r="Y160" s="29">
        <f>Q160*IF(($G$3/2-$M$12)&gt;0,('ver pressoflex 6p C2 DCpowe_2'!$G$3/2-'ver pressoflex 6p C2 DCpowe_2'!$M$12),'ver pressoflex 6p C2 DCpowe_2'!$G$3/2-('ver pressoflex 6p C2 DCpowe_2'!$G$3-'ver pressoflex 6p C2 DCpowe_2'!$M$12))*IF(($G$3/2-$M$12)&gt;0,-1,1)</f>
        <v>0</v>
      </c>
      <c r="Z160" s="29">
        <f>R160*IF(($G$3/2-$M$13)&gt;0,('ver pressoflex 6p C2 DCpowe_2'!$G$3/2-'ver pressoflex 6p C2 DCpowe_2'!$M$13),'ver pressoflex 6p C2 DCpowe_2'!$G$3/2-('ver pressoflex 6p C2 DCpowe_2'!$G$3-'ver pressoflex 6p C2 DCpowe_2'!$M$13))*IF(($G$3/2-$M$13)&gt;0,-1,1)</f>
        <v>18248587.500000004</v>
      </c>
      <c r="AA160" s="113">
        <f t="shared" si="29"/>
        <v>18253654.315319009</v>
      </c>
      <c r="AB160" s="193">
        <f t="shared" si="30"/>
        <v>5.3094491809864145E-5</v>
      </c>
      <c r="AC160" s="191">
        <f t="shared" si="31"/>
        <v>2.1413060185272015E-5</v>
      </c>
      <c r="AD160" s="194">
        <f t="shared" si="32"/>
        <v>7.4874589550866948E-10</v>
      </c>
      <c r="AE160" s="191">
        <f t="shared" si="33"/>
        <v>1.6059795138954011E-3</v>
      </c>
      <c r="AF160" s="191">
        <f t="shared" si="34"/>
        <v>0.34142347124179462</v>
      </c>
    </row>
    <row r="161" spans="2:32">
      <c r="B161" s="116">
        <f t="shared" si="19"/>
        <v>59800.035290484971</v>
      </c>
      <c r="C161" s="115">
        <f t="shared" si="21"/>
        <v>2.0700000000000012</v>
      </c>
      <c r="D161" s="68">
        <f>'ver pressoflex 6p C2 DCpowe_2'!$G$3/2/$C$557*C161</f>
        <v>25.357500000000016</v>
      </c>
      <c r="E161" s="114">
        <f t="shared" si="22"/>
        <v>3.6927886562133596E-4</v>
      </c>
      <c r="F161" s="114">
        <f t="shared" si="23"/>
        <v>5.3843762852101313E-4</v>
      </c>
      <c r="G161" s="114">
        <f t="shared" si="24"/>
        <v>7.0759639142069046E-4</v>
      </c>
      <c r="H161" s="114">
        <f t="shared" si="25"/>
        <v>4.3656546391262104E-3</v>
      </c>
      <c r="I161" s="114">
        <f t="shared" si="26"/>
        <v>4.5348134020258878E-3</v>
      </c>
      <c r="J161" s="114">
        <f t="shared" si="27"/>
        <v>4.7039721649255644E-3</v>
      </c>
      <c r="K161" s="114">
        <f t="shared" si="28"/>
        <v>5.1268690721747575E-3</v>
      </c>
      <c r="L161" s="113">
        <f>-'ver pressoflex 6p C2 DCpowe_2'!$G$2*'ver pressoflex 6p C2 DCpowe_2'!D161*'ver pressoflex 6p C2 DCpowe_2'!$G$17*'ver pressoflex 6p C2 DCpowe_2'!$G$13*'ver pressoflex 6p C2 DCpowe_2'!AE161</f>
        <v>-9.6812231792107415</v>
      </c>
      <c r="M161" s="572">
        <f>IF(ABS(E161)&lt;'ver pressoflex 6p C2 DCpowe_2'!$G$7,'ver pressoflex 6p C2 DCpowe_2'!$G$16*E161*'ver pressoflex 6p C2 DCpowe_2'!$O$8,SIGN(E161)*'ver pressoflex 6p C2 DCpowe_2'!$G$15*'ver pressoflex 6p C2 DCpowe_2'!$O$8)</f>
        <v>6.216513664177918</v>
      </c>
      <c r="N161" s="572">
        <f>IF(ABS(F161)&lt;'ver pressoflex 6p C2 DCpowe_2'!$G$7,'ver pressoflex 6p C2 DCpowe_2'!$G$16*F161*'ver pressoflex 6p C2 DCpowe_2'!$O$9,SIGN(F161)*'ver pressoflex 6p C2 DCpowe_2'!$G$15*'ver pressoflex 6p C2 DCpowe_2'!$O$9)</f>
        <v>0</v>
      </c>
      <c r="O161" s="572">
        <f>IF(ABS(G161)&lt;'ver pressoflex 6p C2 DCpowe_2'!$G$7,'ver pressoflex 6p C2 DCpowe_2'!$G$16*G161*'ver pressoflex 6p C2 DCpowe_2'!$O$10,SIGN(G161)*'ver pressoflex 6p C2 DCpowe_2'!$G$15*'ver pressoflex 6p C2 DCpowe_2'!$O$10)</f>
        <v>0</v>
      </c>
      <c r="P161" s="572">
        <f>IF(ABS(H161)&lt;'ver pressoflex 6p C2 DCpowe_2'!$G$7,'ver pressoflex 6p C2 DCpowe_2'!$G$16*H161*'ver pressoflex 6p C2 DCpowe_2'!$O$11,SIGN(H161)*'ver pressoflex 6p C2 DCpowe_2'!$G$15*'ver pressoflex 6p C2 DCpowe_2'!$O$11)</f>
        <v>0</v>
      </c>
      <c r="Q161" s="572">
        <f>IF(ABS(I161)&lt;'ver pressoflex 6p C2 DCpowe_2'!$G$7,'ver pressoflex 6p C2 DCpowe_2'!$G$16*I161*'ver pressoflex 6p C2 DCpowe_2'!$O$12,SIGN(I161)*'ver pressoflex 6p C2 DCpowe_2'!$G$15*'ver pressoflex 6p C2 DCpowe_2'!$O$12)</f>
        <v>0</v>
      </c>
      <c r="R161" s="572">
        <f>IF(ABS(J161)&lt;'ver pressoflex 6p C2 DCpowe_2'!$G$7,'ver pressoflex 6p C2 DCpowe_2'!$G$16*J161*'ver pressoflex 6p C2 DCpowe_2'!$O$13,SIGN(J161)*'ver pressoflex 6p C2 DCpowe_2'!$G$15*'ver pressoflex 6p C2 DCpowe_2'!$O$13)</f>
        <v>17803.500000000004</v>
      </c>
      <c r="S161" s="113">
        <f t="shared" si="20"/>
        <v>17800.035290484971</v>
      </c>
      <c r="T161" s="575">
        <f>-L161*('ver pressoflex 6p C2 DCpowe_2'!$G$3/2-'ver pressoflex 6p C2 DCpowe_2'!AF161*'ver pressoflex 6p C2 DCpowe_2'!D161)</f>
        <v>11775.660288754429</v>
      </c>
      <c r="U161" s="29">
        <f>M161*IF(($G$3/2-$M$8)&gt;0,('ver pressoflex 6p C2 DCpowe_2'!$G$3/2-'ver pressoflex 6p C2 DCpowe_2'!$M$8),'ver pressoflex 6p C2 DCpowe_2'!$G$3/2-('ver pressoflex 6p C2 DCpowe_2'!$G$3-'ver pressoflex 6p C2 DCpowe_2'!$M$8))*IF(($G$3/2-$M$8)&gt;0,-1,1)</f>
        <v>-6371.9265057823659</v>
      </c>
      <c r="V161" s="29">
        <f>N161*IF(($G$3/2-$M$9)&gt;0,('ver pressoflex 6p C2 DCpowe_2'!$G$3/2-'ver pressoflex 6p C2 DCpowe_2'!$M$9),'ver pressoflex 6p C2 DCpowe_2'!$G$3/2-('ver pressoflex 6p C2 DCpowe_2'!$G$3-'ver pressoflex 6p C2 DCpowe_2'!$M$9))*IF(($G$3/2-$M$9)&gt;0,-1,1)</f>
        <v>0</v>
      </c>
      <c r="W161" s="29">
        <f>O161*IF(($G$3/2-$M$10)&gt;0,('ver pressoflex 6p C2 DCpowe_2'!$G$3/2-'ver pressoflex 6p C2 DCpowe_2'!$M$10),'ver pressoflex 6p C2 DCpowe_2'!$G$3/2-('ver pressoflex 6p C2 DCpowe_2'!$G$3-'ver pressoflex 6p C2 DCpowe_2'!$M$10))*IF(($G$3/2-$M$10)&gt;0,-1,1)</f>
        <v>0</v>
      </c>
      <c r="X161" s="29">
        <f>P161*IF(($G$3/2-$M$11)&gt;0,('ver pressoflex 6p C2 DCpowe_2'!$G$3/2-'ver pressoflex 6p C2 DCpowe_2'!$M$11),'ver pressoflex 6p C2 DCpowe_2'!$G$3/2-('ver pressoflex 6p C2 DCpowe_2'!$G$3-'ver pressoflex 6p C2 DCpowe_2'!$M$11))*IF(($G$3/2-$M$11)&gt;0,-1,1)</f>
        <v>0</v>
      </c>
      <c r="Y161" s="29">
        <f>Q161*IF(($G$3/2-$M$12)&gt;0,('ver pressoflex 6p C2 DCpowe_2'!$G$3/2-'ver pressoflex 6p C2 DCpowe_2'!$M$12),'ver pressoflex 6p C2 DCpowe_2'!$G$3/2-('ver pressoflex 6p C2 DCpowe_2'!$G$3-'ver pressoflex 6p C2 DCpowe_2'!$M$12))*IF(($G$3/2-$M$12)&gt;0,-1,1)</f>
        <v>0</v>
      </c>
      <c r="Z161" s="29">
        <f>R161*IF(($G$3/2-$M$13)&gt;0,('ver pressoflex 6p C2 DCpowe_2'!$G$3/2-'ver pressoflex 6p C2 DCpowe_2'!$M$13),'ver pressoflex 6p C2 DCpowe_2'!$G$3/2-('ver pressoflex 6p C2 DCpowe_2'!$G$3-'ver pressoflex 6p C2 DCpowe_2'!$M$13))*IF(($G$3/2-$M$13)&gt;0,-1,1)</f>
        <v>18248587.500000004</v>
      </c>
      <c r="AA161" s="113">
        <f t="shared" si="29"/>
        <v>18253991.233782977</v>
      </c>
      <c r="AB161" s="193">
        <f t="shared" si="30"/>
        <v>5.36180416278571E-5</v>
      </c>
      <c r="AC161" s="191">
        <f t="shared" si="31"/>
        <v>2.1816533692113037E-5</v>
      </c>
      <c r="AD161" s="194">
        <f t="shared" si="32"/>
        <v>7.7027388169567599E-10</v>
      </c>
      <c r="AE161" s="191">
        <f t="shared" si="33"/>
        <v>1.6362400269084778E-3</v>
      </c>
      <c r="AF161" s="191">
        <f t="shared" si="34"/>
        <v>0.34151107432054839</v>
      </c>
    </row>
    <row r="162" spans="2:32">
      <c r="B162" s="116">
        <f t="shared" si="19"/>
        <v>59799.7513645976</v>
      </c>
      <c r="C162" s="115">
        <f t="shared" si="21"/>
        <v>2.0900000000000012</v>
      </c>
      <c r="D162" s="68">
        <f>'ver pressoflex 6p C2 DCpowe_2'!$G$3/2/$C$557*C162</f>
        <v>25.602500000000013</v>
      </c>
      <c r="E162" s="114">
        <f t="shared" si="22"/>
        <v>3.6879902808220697E-4</v>
      </c>
      <c r="F162" s="114">
        <f t="shared" si="23"/>
        <v>5.3797531929381578E-4</v>
      </c>
      <c r="G162" s="114">
        <f t="shared" si="24"/>
        <v>7.0715161050542469E-4</v>
      </c>
      <c r="H162" s="114">
        <f t="shared" si="25"/>
        <v>4.3655889079564671E-3</v>
      </c>
      <c r="I162" s="114">
        <f t="shared" si="26"/>
        <v>4.5347651991680758E-3</v>
      </c>
      <c r="J162" s="114">
        <f t="shared" si="27"/>
        <v>4.7039414903796853E-3</v>
      </c>
      <c r="K162" s="114">
        <f t="shared" si="28"/>
        <v>5.1268822184087071E-3</v>
      </c>
      <c r="L162" s="113">
        <f>-'ver pressoflex 6p C2 DCpowe_2'!$G$2*'ver pressoflex 6p C2 DCpowe_2'!D162*'ver pressoflex 6p C2 DCpowe_2'!$G$17*'ver pressoflex 6p C2 DCpowe_2'!$G$13*'ver pressoflex 6p C2 DCpowe_2'!AE162</f>
        <v>-9.9570713862784856</v>
      </c>
      <c r="M162" s="572">
        <f>IF(ABS(E162)&lt;'ver pressoflex 6p C2 DCpowe_2'!$G$7,'ver pressoflex 6p C2 DCpowe_2'!$G$16*E162*'ver pressoflex 6p C2 DCpowe_2'!$O$8,SIGN(E162)*'ver pressoflex 6p C2 DCpowe_2'!$G$15*'ver pressoflex 6p C2 DCpowe_2'!$O$8)</f>
        <v>6.2084359838764422</v>
      </c>
      <c r="N162" s="572">
        <f>IF(ABS(F162)&lt;'ver pressoflex 6p C2 DCpowe_2'!$G$7,'ver pressoflex 6p C2 DCpowe_2'!$G$16*F162*'ver pressoflex 6p C2 DCpowe_2'!$O$9,SIGN(F162)*'ver pressoflex 6p C2 DCpowe_2'!$G$15*'ver pressoflex 6p C2 DCpowe_2'!$O$9)</f>
        <v>0</v>
      </c>
      <c r="O162" s="572">
        <f>IF(ABS(G162)&lt;'ver pressoflex 6p C2 DCpowe_2'!$G$7,'ver pressoflex 6p C2 DCpowe_2'!$G$16*G162*'ver pressoflex 6p C2 DCpowe_2'!$O$10,SIGN(G162)*'ver pressoflex 6p C2 DCpowe_2'!$G$15*'ver pressoflex 6p C2 DCpowe_2'!$O$10)</f>
        <v>0</v>
      </c>
      <c r="P162" s="572">
        <f>IF(ABS(H162)&lt;'ver pressoflex 6p C2 DCpowe_2'!$G$7,'ver pressoflex 6p C2 DCpowe_2'!$G$16*H162*'ver pressoflex 6p C2 DCpowe_2'!$O$11,SIGN(H162)*'ver pressoflex 6p C2 DCpowe_2'!$G$15*'ver pressoflex 6p C2 DCpowe_2'!$O$11)</f>
        <v>0</v>
      </c>
      <c r="Q162" s="572">
        <f>IF(ABS(I162)&lt;'ver pressoflex 6p C2 DCpowe_2'!$G$7,'ver pressoflex 6p C2 DCpowe_2'!$G$16*I162*'ver pressoflex 6p C2 DCpowe_2'!$O$12,SIGN(I162)*'ver pressoflex 6p C2 DCpowe_2'!$G$15*'ver pressoflex 6p C2 DCpowe_2'!$O$12)</f>
        <v>0</v>
      </c>
      <c r="R162" s="572">
        <f>IF(ABS(J162)&lt;'ver pressoflex 6p C2 DCpowe_2'!$G$7,'ver pressoflex 6p C2 DCpowe_2'!$G$16*J162*'ver pressoflex 6p C2 DCpowe_2'!$O$13,SIGN(J162)*'ver pressoflex 6p C2 DCpowe_2'!$G$15*'ver pressoflex 6p C2 DCpowe_2'!$O$13)</f>
        <v>17803.500000000004</v>
      </c>
      <c r="S162" s="113">
        <f t="shared" si="20"/>
        <v>17799.751364597603</v>
      </c>
      <c r="T162" s="575">
        <f>-L162*('ver pressoflex 6p C2 DCpowe_2'!$G$3/2-'ver pressoflex 6p C2 DCpowe_2'!AF162*'ver pressoflex 6p C2 DCpowe_2'!D162)</f>
        <v>12110.330043546537</v>
      </c>
      <c r="U162" s="29">
        <f>M162*IF(($G$3/2-$M$8)&gt;0,('ver pressoflex 6p C2 DCpowe_2'!$G$3/2-'ver pressoflex 6p C2 DCpowe_2'!$M$8),'ver pressoflex 6p C2 DCpowe_2'!$G$3/2-('ver pressoflex 6p C2 DCpowe_2'!$G$3-'ver pressoflex 6p C2 DCpowe_2'!$M$8))*IF(($G$3/2-$M$8)&gt;0,-1,1)</f>
        <v>-6363.6468834733532</v>
      </c>
      <c r="V162" s="29">
        <f>N162*IF(($G$3/2-$M$9)&gt;0,('ver pressoflex 6p C2 DCpowe_2'!$G$3/2-'ver pressoflex 6p C2 DCpowe_2'!$M$9),'ver pressoflex 6p C2 DCpowe_2'!$G$3/2-('ver pressoflex 6p C2 DCpowe_2'!$G$3-'ver pressoflex 6p C2 DCpowe_2'!$M$9))*IF(($G$3/2-$M$9)&gt;0,-1,1)</f>
        <v>0</v>
      </c>
      <c r="W162" s="29">
        <f>O162*IF(($G$3/2-$M$10)&gt;0,('ver pressoflex 6p C2 DCpowe_2'!$G$3/2-'ver pressoflex 6p C2 DCpowe_2'!$M$10),'ver pressoflex 6p C2 DCpowe_2'!$G$3/2-('ver pressoflex 6p C2 DCpowe_2'!$G$3-'ver pressoflex 6p C2 DCpowe_2'!$M$10))*IF(($G$3/2-$M$10)&gt;0,-1,1)</f>
        <v>0</v>
      </c>
      <c r="X162" s="29">
        <f>P162*IF(($G$3/2-$M$11)&gt;0,('ver pressoflex 6p C2 DCpowe_2'!$G$3/2-'ver pressoflex 6p C2 DCpowe_2'!$M$11),'ver pressoflex 6p C2 DCpowe_2'!$G$3/2-('ver pressoflex 6p C2 DCpowe_2'!$G$3-'ver pressoflex 6p C2 DCpowe_2'!$M$11))*IF(($G$3/2-$M$11)&gt;0,-1,1)</f>
        <v>0</v>
      </c>
      <c r="Y162" s="29">
        <f>Q162*IF(($G$3/2-$M$12)&gt;0,('ver pressoflex 6p C2 DCpowe_2'!$G$3/2-'ver pressoflex 6p C2 DCpowe_2'!$M$12),'ver pressoflex 6p C2 DCpowe_2'!$G$3/2-('ver pressoflex 6p C2 DCpowe_2'!$G$3-'ver pressoflex 6p C2 DCpowe_2'!$M$12))*IF(($G$3/2-$M$12)&gt;0,-1,1)</f>
        <v>0</v>
      </c>
      <c r="Z162" s="29">
        <f>R162*IF(($G$3/2-$M$13)&gt;0,('ver pressoflex 6p C2 DCpowe_2'!$G$3/2-'ver pressoflex 6p C2 DCpowe_2'!$M$13),'ver pressoflex 6p C2 DCpowe_2'!$G$3/2-('ver pressoflex 6p C2 DCpowe_2'!$G$3-'ver pressoflex 6p C2 DCpowe_2'!$M$13))*IF(($G$3/2-$M$13)&gt;0,-1,1)</f>
        <v>18248587.500000004</v>
      </c>
      <c r="AA162" s="113">
        <f t="shared" si="29"/>
        <v>18254334.183160078</v>
      </c>
      <c r="AB162" s="193">
        <f t="shared" si="30"/>
        <v>5.4141699946815225E-5</v>
      </c>
      <c r="AC162" s="191">
        <f t="shared" si="31"/>
        <v>2.2223435515568471E-5</v>
      </c>
      <c r="AD162" s="194">
        <f t="shared" si="32"/>
        <v>7.9219784507733066E-10</v>
      </c>
      <c r="AE162" s="191">
        <f t="shared" si="33"/>
        <v>1.6667576636676352E-3</v>
      </c>
      <c r="AF162" s="191">
        <f t="shared" si="34"/>
        <v>0.34159886365221215</v>
      </c>
    </row>
    <row r="163" spans="2:32">
      <c r="B163" s="116">
        <f t="shared" si="19"/>
        <v>59799.462401580095</v>
      </c>
      <c r="C163" s="115">
        <f t="shared" si="21"/>
        <v>2.1100000000000012</v>
      </c>
      <c r="D163" s="68">
        <f>'ver pressoflex 6p C2 DCpowe_2'!$G$3/2/$C$557*C163</f>
        <v>25.847500000000014</v>
      </c>
      <c r="E163" s="114">
        <f t="shared" si="22"/>
        <v>3.6831909109078193E-4</v>
      </c>
      <c r="F163" s="114">
        <f t="shared" si="23"/>
        <v>5.3751291424728299E-4</v>
      </c>
      <c r="G163" s="114">
        <f t="shared" si="24"/>
        <v>7.0670673740378417E-4</v>
      </c>
      <c r="H163" s="114">
        <f t="shared" si="25"/>
        <v>4.3655231631631207E-3</v>
      </c>
      <c r="I163" s="114">
        <f t="shared" si="26"/>
        <v>4.5347169863196217E-3</v>
      </c>
      <c r="J163" s="114">
        <f t="shared" si="27"/>
        <v>4.7039108094761237E-3</v>
      </c>
      <c r="K163" s="114">
        <f t="shared" si="28"/>
        <v>5.1268953673673763E-3</v>
      </c>
      <c r="L163" s="113">
        <f>-'ver pressoflex 6p C2 DCpowe_2'!$G$2*'ver pressoflex 6p C2 DCpowe_2'!D163*'ver pressoflex 6p C2 DCpowe_2'!$G$17*'ver pressoflex 6p C2 DCpowe_2'!$G$13*'ver pressoflex 6p C2 DCpowe_2'!AE163</f>
        <v>-10.237955049288704</v>
      </c>
      <c r="M163" s="572">
        <f>IF(ABS(E163)&lt;'ver pressoflex 6p C2 DCpowe_2'!$G$7,'ver pressoflex 6p C2 DCpowe_2'!$G$16*E163*'ver pressoflex 6p C2 DCpowe_2'!$O$8,SIGN(E163)*'ver pressoflex 6p C2 DCpowe_2'!$G$15*'ver pressoflex 6p C2 DCpowe_2'!$O$8)</f>
        <v>6.2003566293752899</v>
      </c>
      <c r="N163" s="572">
        <f>IF(ABS(F163)&lt;'ver pressoflex 6p C2 DCpowe_2'!$G$7,'ver pressoflex 6p C2 DCpowe_2'!$G$16*F163*'ver pressoflex 6p C2 DCpowe_2'!$O$9,SIGN(F163)*'ver pressoflex 6p C2 DCpowe_2'!$G$15*'ver pressoflex 6p C2 DCpowe_2'!$O$9)</f>
        <v>0</v>
      </c>
      <c r="O163" s="572">
        <f>IF(ABS(G163)&lt;'ver pressoflex 6p C2 DCpowe_2'!$G$7,'ver pressoflex 6p C2 DCpowe_2'!$G$16*G163*'ver pressoflex 6p C2 DCpowe_2'!$O$10,SIGN(G163)*'ver pressoflex 6p C2 DCpowe_2'!$G$15*'ver pressoflex 6p C2 DCpowe_2'!$O$10)</f>
        <v>0</v>
      </c>
      <c r="P163" s="572">
        <f>IF(ABS(H163)&lt;'ver pressoflex 6p C2 DCpowe_2'!$G$7,'ver pressoflex 6p C2 DCpowe_2'!$G$16*H163*'ver pressoflex 6p C2 DCpowe_2'!$O$11,SIGN(H163)*'ver pressoflex 6p C2 DCpowe_2'!$G$15*'ver pressoflex 6p C2 DCpowe_2'!$O$11)</f>
        <v>0</v>
      </c>
      <c r="Q163" s="572">
        <f>IF(ABS(I163)&lt;'ver pressoflex 6p C2 DCpowe_2'!$G$7,'ver pressoflex 6p C2 DCpowe_2'!$G$16*I163*'ver pressoflex 6p C2 DCpowe_2'!$O$12,SIGN(I163)*'ver pressoflex 6p C2 DCpowe_2'!$G$15*'ver pressoflex 6p C2 DCpowe_2'!$O$12)</f>
        <v>0</v>
      </c>
      <c r="R163" s="572">
        <f>IF(ABS(J163)&lt;'ver pressoflex 6p C2 DCpowe_2'!$G$7,'ver pressoflex 6p C2 DCpowe_2'!$G$16*J163*'ver pressoflex 6p C2 DCpowe_2'!$O$13,SIGN(J163)*'ver pressoflex 6p C2 DCpowe_2'!$G$15*'ver pressoflex 6p C2 DCpowe_2'!$O$13)</f>
        <v>17803.500000000004</v>
      </c>
      <c r="S163" s="113">
        <f t="shared" si="20"/>
        <v>17799.462401580091</v>
      </c>
      <c r="T163" s="575">
        <f>-L163*('ver pressoflex 6p C2 DCpowe_2'!$G$3/2-'ver pressoflex 6p C2 DCpowe_2'!AF163*'ver pressoflex 6p C2 DCpowe_2'!D163)</f>
        <v>12451.075869805687</v>
      </c>
      <c r="U163" s="29">
        <f>M163*IF(($G$3/2-$M$8)&gt;0,('ver pressoflex 6p C2 DCpowe_2'!$G$3/2-'ver pressoflex 6p C2 DCpowe_2'!$M$8),'ver pressoflex 6p C2 DCpowe_2'!$G$3/2-('ver pressoflex 6p C2 DCpowe_2'!$G$3-'ver pressoflex 6p C2 DCpowe_2'!$M$8))*IF(($G$3/2-$M$8)&gt;0,-1,1)</f>
        <v>-6355.365545109672</v>
      </c>
      <c r="V163" s="29">
        <f>N163*IF(($G$3/2-$M$9)&gt;0,('ver pressoflex 6p C2 DCpowe_2'!$G$3/2-'ver pressoflex 6p C2 DCpowe_2'!$M$9),'ver pressoflex 6p C2 DCpowe_2'!$G$3/2-('ver pressoflex 6p C2 DCpowe_2'!$G$3-'ver pressoflex 6p C2 DCpowe_2'!$M$9))*IF(($G$3/2-$M$9)&gt;0,-1,1)</f>
        <v>0</v>
      </c>
      <c r="W163" s="29">
        <f>O163*IF(($G$3/2-$M$10)&gt;0,('ver pressoflex 6p C2 DCpowe_2'!$G$3/2-'ver pressoflex 6p C2 DCpowe_2'!$M$10),'ver pressoflex 6p C2 DCpowe_2'!$G$3/2-('ver pressoflex 6p C2 DCpowe_2'!$G$3-'ver pressoflex 6p C2 DCpowe_2'!$M$10))*IF(($G$3/2-$M$10)&gt;0,-1,1)</f>
        <v>0</v>
      </c>
      <c r="X163" s="29">
        <f>P163*IF(($G$3/2-$M$11)&gt;0,('ver pressoflex 6p C2 DCpowe_2'!$G$3/2-'ver pressoflex 6p C2 DCpowe_2'!$M$11),'ver pressoflex 6p C2 DCpowe_2'!$G$3/2-('ver pressoflex 6p C2 DCpowe_2'!$G$3-'ver pressoflex 6p C2 DCpowe_2'!$M$11))*IF(($G$3/2-$M$11)&gt;0,-1,1)</f>
        <v>0</v>
      </c>
      <c r="Y163" s="29">
        <f>Q163*IF(($G$3/2-$M$12)&gt;0,('ver pressoflex 6p C2 DCpowe_2'!$G$3/2-'ver pressoflex 6p C2 DCpowe_2'!$M$12),'ver pressoflex 6p C2 DCpowe_2'!$G$3/2-('ver pressoflex 6p C2 DCpowe_2'!$G$3-'ver pressoflex 6p C2 DCpowe_2'!$M$12))*IF(($G$3/2-$M$12)&gt;0,-1,1)</f>
        <v>0</v>
      </c>
      <c r="Z163" s="29">
        <f>R163*IF(($G$3/2-$M$13)&gt;0,('ver pressoflex 6p C2 DCpowe_2'!$G$3/2-'ver pressoflex 6p C2 DCpowe_2'!$M$13),'ver pressoflex 6p C2 DCpowe_2'!$G$3/2-('ver pressoflex 6p C2 DCpowe_2'!$G$3-'ver pressoflex 6p C2 DCpowe_2'!$M$13))*IF(($G$3/2-$M$13)&gt;0,-1,1)</f>
        <v>18248587.500000004</v>
      </c>
      <c r="AA163" s="113">
        <f t="shared" si="29"/>
        <v>18254683.210324701</v>
      </c>
      <c r="AB163" s="193">
        <f t="shared" si="30"/>
        <v>5.4665466800470801E-5</v>
      </c>
      <c r="AC163" s="191">
        <f t="shared" si="31"/>
        <v>2.2633755791333674E-5</v>
      </c>
      <c r="AD163" s="194">
        <f t="shared" si="32"/>
        <v>8.1452088368861351E-10</v>
      </c>
      <c r="AE163" s="191">
        <f t="shared" si="33"/>
        <v>1.6975316843500254E-3</v>
      </c>
      <c r="AF163" s="191">
        <f t="shared" si="34"/>
        <v>0.34168683983140635</v>
      </c>
    </row>
    <row r="164" spans="2:32">
      <c r="B164" s="116">
        <f t="shared" si="19"/>
        <v>59799.168361972508</v>
      </c>
      <c r="C164" s="115">
        <f t="shared" si="21"/>
        <v>2.1300000000000012</v>
      </c>
      <c r="D164" s="68">
        <f>'ver pressoflex 6p C2 DCpowe_2'!$G$3/2/$C$557*C164</f>
        <v>26.092500000000015</v>
      </c>
      <c r="E164" s="114">
        <f t="shared" si="22"/>
        <v>3.6783905461613872E-4</v>
      </c>
      <c r="F164" s="114">
        <f t="shared" si="23"/>
        <v>5.3705041335162232E-4</v>
      </c>
      <c r="G164" s="114">
        <f t="shared" si="24"/>
        <v>7.0626177208710575E-4</v>
      </c>
      <c r="H164" s="114">
        <f t="shared" si="25"/>
        <v>4.3654574047419367E-3</v>
      </c>
      <c r="I164" s="114">
        <f t="shared" si="26"/>
        <v>4.5346687634774206E-3</v>
      </c>
      <c r="J164" s="114">
        <f t="shared" si="27"/>
        <v>4.7038801222129044E-3</v>
      </c>
      <c r="K164" s="114">
        <f t="shared" si="28"/>
        <v>5.1269085190516128E-3</v>
      </c>
      <c r="L164" s="113">
        <f>-'ver pressoflex 6p C2 DCpowe_2'!$G$2*'ver pressoflex 6p C2 DCpowe_2'!D164*'ver pressoflex 6p C2 DCpowe_2'!$G$17*'ver pressoflex 6p C2 DCpowe_2'!$G$13*'ver pressoflex 6p C2 DCpowe_2'!AE164</f>
        <v>-10.523913627654787</v>
      </c>
      <c r="M164" s="572">
        <f>IF(ABS(E164)&lt;'ver pressoflex 6p C2 DCpowe_2'!$G$7,'ver pressoflex 6p C2 DCpowe_2'!$G$16*E164*'ver pressoflex 6p C2 DCpowe_2'!$O$8,SIGN(E164)*'ver pressoflex 6p C2 DCpowe_2'!$G$15*'ver pressoflex 6p C2 DCpowe_2'!$O$8)</f>
        <v>6.1922756001539119</v>
      </c>
      <c r="N164" s="572">
        <f>IF(ABS(F164)&lt;'ver pressoflex 6p C2 DCpowe_2'!$G$7,'ver pressoflex 6p C2 DCpowe_2'!$G$16*F164*'ver pressoflex 6p C2 DCpowe_2'!$O$9,SIGN(F164)*'ver pressoflex 6p C2 DCpowe_2'!$G$15*'ver pressoflex 6p C2 DCpowe_2'!$O$9)</f>
        <v>0</v>
      </c>
      <c r="O164" s="572">
        <f>IF(ABS(G164)&lt;'ver pressoflex 6p C2 DCpowe_2'!$G$7,'ver pressoflex 6p C2 DCpowe_2'!$G$16*G164*'ver pressoflex 6p C2 DCpowe_2'!$O$10,SIGN(G164)*'ver pressoflex 6p C2 DCpowe_2'!$G$15*'ver pressoflex 6p C2 DCpowe_2'!$O$10)</f>
        <v>0</v>
      </c>
      <c r="P164" s="572">
        <f>IF(ABS(H164)&lt;'ver pressoflex 6p C2 DCpowe_2'!$G$7,'ver pressoflex 6p C2 DCpowe_2'!$G$16*H164*'ver pressoflex 6p C2 DCpowe_2'!$O$11,SIGN(H164)*'ver pressoflex 6p C2 DCpowe_2'!$G$15*'ver pressoflex 6p C2 DCpowe_2'!$O$11)</f>
        <v>0</v>
      </c>
      <c r="Q164" s="572">
        <f>IF(ABS(I164)&lt;'ver pressoflex 6p C2 DCpowe_2'!$G$7,'ver pressoflex 6p C2 DCpowe_2'!$G$16*I164*'ver pressoflex 6p C2 DCpowe_2'!$O$12,SIGN(I164)*'ver pressoflex 6p C2 DCpowe_2'!$G$15*'ver pressoflex 6p C2 DCpowe_2'!$O$12)</f>
        <v>0</v>
      </c>
      <c r="R164" s="572">
        <f>IF(ABS(J164)&lt;'ver pressoflex 6p C2 DCpowe_2'!$G$7,'ver pressoflex 6p C2 DCpowe_2'!$G$16*J164*'ver pressoflex 6p C2 DCpowe_2'!$O$13,SIGN(J164)*'ver pressoflex 6p C2 DCpowe_2'!$G$15*'ver pressoflex 6p C2 DCpowe_2'!$O$13)</f>
        <v>17803.500000000004</v>
      </c>
      <c r="S164" s="113">
        <f t="shared" si="20"/>
        <v>17799.168361972504</v>
      </c>
      <c r="T164" s="575">
        <f>-L164*('ver pressoflex 6p C2 DCpowe_2'!$G$3/2-'ver pressoflex 6p C2 DCpowe_2'!AF164*'ver pressoflex 6p C2 DCpowe_2'!D164)</f>
        <v>12797.944412867268</v>
      </c>
      <c r="U164" s="29">
        <f>M164*IF(($G$3/2-$M$8)&gt;0,('ver pressoflex 6p C2 DCpowe_2'!$G$3/2-'ver pressoflex 6p C2 DCpowe_2'!$M$8),'ver pressoflex 6p C2 DCpowe_2'!$G$3/2-('ver pressoflex 6p C2 DCpowe_2'!$G$3-'ver pressoflex 6p C2 DCpowe_2'!$M$8))*IF(($G$3/2-$M$8)&gt;0,-1,1)</f>
        <v>-6347.0824901577598</v>
      </c>
      <c r="V164" s="29">
        <f>N164*IF(($G$3/2-$M$9)&gt;0,('ver pressoflex 6p C2 DCpowe_2'!$G$3/2-'ver pressoflex 6p C2 DCpowe_2'!$M$9),'ver pressoflex 6p C2 DCpowe_2'!$G$3/2-('ver pressoflex 6p C2 DCpowe_2'!$G$3-'ver pressoflex 6p C2 DCpowe_2'!$M$9))*IF(($G$3/2-$M$9)&gt;0,-1,1)</f>
        <v>0</v>
      </c>
      <c r="W164" s="29">
        <f>O164*IF(($G$3/2-$M$10)&gt;0,('ver pressoflex 6p C2 DCpowe_2'!$G$3/2-'ver pressoflex 6p C2 DCpowe_2'!$M$10),'ver pressoflex 6p C2 DCpowe_2'!$G$3/2-('ver pressoflex 6p C2 DCpowe_2'!$G$3-'ver pressoflex 6p C2 DCpowe_2'!$M$10))*IF(($G$3/2-$M$10)&gt;0,-1,1)</f>
        <v>0</v>
      </c>
      <c r="X164" s="29">
        <f>P164*IF(($G$3/2-$M$11)&gt;0,('ver pressoflex 6p C2 DCpowe_2'!$G$3/2-'ver pressoflex 6p C2 DCpowe_2'!$M$11),'ver pressoflex 6p C2 DCpowe_2'!$G$3/2-('ver pressoflex 6p C2 DCpowe_2'!$G$3-'ver pressoflex 6p C2 DCpowe_2'!$M$11))*IF(($G$3/2-$M$11)&gt;0,-1,1)</f>
        <v>0</v>
      </c>
      <c r="Y164" s="29">
        <f>Q164*IF(($G$3/2-$M$12)&gt;0,('ver pressoflex 6p C2 DCpowe_2'!$G$3/2-'ver pressoflex 6p C2 DCpowe_2'!$M$12),'ver pressoflex 6p C2 DCpowe_2'!$G$3/2-('ver pressoflex 6p C2 DCpowe_2'!$G$3-'ver pressoflex 6p C2 DCpowe_2'!$M$12))*IF(($G$3/2-$M$12)&gt;0,-1,1)</f>
        <v>0</v>
      </c>
      <c r="Z164" s="29">
        <f>R164*IF(($G$3/2-$M$13)&gt;0,('ver pressoflex 6p C2 DCpowe_2'!$G$3/2-'ver pressoflex 6p C2 DCpowe_2'!$M$13),'ver pressoflex 6p C2 DCpowe_2'!$G$3/2-('ver pressoflex 6p C2 DCpowe_2'!$G$3-'ver pressoflex 6p C2 DCpowe_2'!$M$13))*IF(($G$3/2-$M$13)&gt;0,-1,1)</f>
        <v>18248587.500000004</v>
      </c>
      <c r="AA164" s="113">
        <f t="shared" si="29"/>
        <v>18255038.361922715</v>
      </c>
      <c r="AB164" s="193">
        <f t="shared" si="30"/>
        <v>5.5189342222570089E-5</v>
      </c>
      <c r="AC164" s="191">
        <f t="shared" si="31"/>
        <v>2.3047484641519388E-5</v>
      </c>
      <c r="AD164" s="194">
        <f t="shared" si="32"/>
        <v>8.3724608044700188E-10</v>
      </c>
      <c r="AE164" s="191">
        <f t="shared" si="33"/>
        <v>1.7285613481139541E-3</v>
      </c>
      <c r="AF164" s="191">
        <f t="shared" si="34"/>
        <v>0.34177500345528533</v>
      </c>
    </row>
    <row r="165" spans="2:32">
      <c r="B165" s="116">
        <f t="shared" si="19"/>
        <v>59798.869206490577</v>
      </c>
      <c r="C165" s="115">
        <f t="shared" si="21"/>
        <v>2.1500000000000012</v>
      </c>
      <c r="D165" s="68">
        <f>'ver pressoflex 6p C2 DCpowe_2'!$G$3/2/$C$557*C165</f>
        <v>26.337500000000016</v>
      </c>
      <c r="E165" s="114">
        <f t="shared" si="22"/>
        <v>3.6735891862734214E-4</v>
      </c>
      <c r="F165" s="114">
        <f t="shared" si="23"/>
        <v>5.3658781657702826E-4</v>
      </c>
      <c r="G165" s="114">
        <f t="shared" si="24"/>
        <v>7.0581671452671433E-4</v>
      </c>
      <c r="H165" s="114">
        <f t="shared" si="25"/>
        <v>4.3653916326886772E-3</v>
      </c>
      <c r="I165" s="114">
        <f t="shared" si="26"/>
        <v>4.5346205306383636E-3</v>
      </c>
      <c r="J165" s="114">
        <f t="shared" si="27"/>
        <v>4.7038494285880491E-3</v>
      </c>
      <c r="K165" s="114">
        <f t="shared" si="28"/>
        <v>5.1269216734622647E-3</v>
      </c>
      <c r="L165" s="113">
        <f>-'ver pressoflex 6p C2 DCpowe_2'!$G$2*'ver pressoflex 6p C2 DCpowe_2'!D165*'ver pressoflex 6p C2 DCpowe_2'!$G$17*'ver pressoflex 6p C2 DCpowe_2'!$G$13*'ver pressoflex 6p C2 DCpowe_2'!AE165</f>
        <v>-10.81498640511635</v>
      </c>
      <c r="M165" s="572">
        <f>IF(ABS(E165)&lt;'ver pressoflex 6p C2 DCpowe_2'!$G$7,'ver pressoflex 6p C2 DCpowe_2'!$G$16*E165*'ver pressoflex 6p C2 DCpowe_2'!$O$8,SIGN(E165)*'ver pressoflex 6p C2 DCpowe_2'!$G$15*'ver pressoflex 6p C2 DCpowe_2'!$O$8)</f>
        <v>6.1841928956915391</v>
      </c>
      <c r="N165" s="572">
        <f>IF(ABS(F165)&lt;'ver pressoflex 6p C2 DCpowe_2'!$G$7,'ver pressoflex 6p C2 DCpowe_2'!$G$16*F165*'ver pressoflex 6p C2 DCpowe_2'!$O$9,SIGN(F165)*'ver pressoflex 6p C2 DCpowe_2'!$G$15*'ver pressoflex 6p C2 DCpowe_2'!$O$9)</f>
        <v>0</v>
      </c>
      <c r="O165" s="572">
        <f>IF(ABS(G165)&lt;'ver pressoflex 6p C2 DCpowe_2'!$G$7,'ver pressoflex 6p C2 DCpowe_2'!$G$16*G165*'ver pressoflex 6p C2 DCpowe_2'!$O$10,SIGN(G165)*'ver pressoflex 6p C2 DCpowe_2'!$G$15*'ver pressoflex 6p C2 DCpowe_2'!$O$10)</f>
        <v>0</v>
      </c>
      <c r="P165" s="572">
        <f>IF(ABS(H165)&lt;'ver pressoflex 6p C2 DCpowe_2'!$G$7,'ver pressoflex 6p C2 DCpowe_2'!$G$16*H165*'ver pressoflex 6p C2 DCpowe_2'!$O$11,SIGN(H165)*'ver pressoflex 6p C2 DCpowe_2'!$G$15*'ver pressoflex 6p C2 DCpowe_2'!$O$11)</f>
        <v>0</v>
      </c>
      <c r="Q165" s="572">
        <f>IF(ABS(I165)&lt;'ver pressoflex 6p C2 DCpowe_2'!$G$7,'ver pressoflex 6p C2 DCpowe_2'!$G$16*I165*'ver pressoflex 6p C2 DCpowe_2'!$O$12,SIGN(I165)*'ver pressoflex 6p C2 DCpowe_2'!$G$15*'ver pressoflex 6p C2 DCpowe_2'!$O$12)</f>
        <v>0</v>
      </c>
      <c r="R165" s="572">
        <f>IF(ABS(J165)&lt;'ver pressoflex 6p C2 DCpowe_2'!$G$7,'ver pressoflex 6p C2 DCpowe_2'!$G$16*J165*'ver pressoflex 6p C2 DCpowe_2'!$O$13,SIGN(J165)*'ver pressoflex 6p C2 DCpowe_2'!$G$15*'ver pressoflex 6p C2 DCpowe_2'!$O$13)</f>
        <v>17803.500000000004</v>
      </c>
      <c r="S165" s="113">
        <f t="shared" si="20"/>
        <v>17798.869206490577</v>
      </c>
      <c r="T165" s="575">
        <f>-L165*('ver pressoflex 6p C2 DCpowe_2'!$G$3/2-'ver pressoflex 6p C2 DCpowe_2'!AF165*'ver pressoflex 6p C2 DCpowe_2'!D165)</f>
        <v>13150.982089233647</v>
      </c>
      <c r="U165" s="29">
        <f>M165*IF(($G$3/2-$M$8)&gt;0,('ver pressoflex 6p C2 DCpowe_2'!$G$3/2-'ver pressoflex 6p C2 DCpowe_2'!$M$8),'ver pressoflex 6p C2 DCpowe_2'!$G$3/2-('ver pressoflex 6p C2 DCpowe_2'!$G$3-'ver pressoflex 6p C2 DCpowe_2'!$M$8))*IF(($G$3/2-$M$8)&gt;0,-1,1)</f>
        <v>-6338.7977180838279</v>
      </c>
      <c r="V165" s="29">
        <f>N165*IF(($G$3/2-$M$9)&gt;0,('ver pressoflex 6p C2 DCpowe_2'!$G$3/2-'ver pressoflex 6p C2 DCpowe_2'!$M$9),'ver pressoflex 6p C2 DCpowe_2'!$G$3/2-('ver pressoflex 6p C2 DCpowe_2'!$G$3-'ver pressoflex 6p C2 DCpowe_2'!$M$9))*IF(($G$3/2-$M$9)&gt;0,-1,1)</f>
        <v>0</v>
      </c>
      <c r="W165" s="29">
        <f>O165*IF(($G$3/2-$M$10)&gt;0,('ver pressoflex 6p C2 DCpowe_2'!$G$3/2-'ver pressoflex 6p C2 DCpowe_2'!$M$10),'ver pressoflex 6p C2 DCpowe_2'!$G$3/2-('ver pressoflex 6p C2 DCpowe_2'!$G$3-'ver pressoflex 6p C2 DCpowe_2'!$M$10))*IF(($G$3/2-$M$10)&gt;0,-1,1)</f>
        <v>0</v>
      </c>
      <c r="X165" s="29">
        <f>P165*IF(($G$3/2-$M$11)&gt;0,('ver pressoflex 6p C2 DCpowe_2'!$G$3/2-'ver pressoflex 6p C2 DCpowe_2'!$M$11),'ver pressoflex 6p C2 DCpowe_2'!$G$3/2-('ver pressoflex 6p C2 DCpowe_2'!$G$3-'ver pressoflex 6p C2 DCpowe_2'!$M$11))*IF(($G$3/2-$M$11)&gt;0,-1,1)</f>
        <v>0</v>
      </c>
      <c r="Y165" s="29">
        <f>Q165*IF(($G$3/2-$M$12)&gt;0,('ver pressoflex 6p C2 DCpowe_2'!$G$3/2-'ver pressoflex 6p C2 DCpowe_2'!$M$12),'ver pressoflex 6p C2 DCpowe_2'!$G$3/2-('ver pressoflex 6p C2 DCpowe_2'!$G$3-'ver pressoflex 6p C2 DCpowe_2'!$M$12))*IF(($G$3/2-$M$12)&gt;0,-1,1)</f>
        <v>0</v>
      </c>
      <c r="Z165" s="29">
        <f>R165*IF(($G$3/2-$M$13)&gt;0,('ver pressoflex 6p C2 DCpowe_2'!$G$3/2-'ver pressoflex 6p C2 DCpowe_2'!$M$13),'ver pressoflex 6p C2 DCpowe_2'!$G$3/2-('ver pressoflex 6p C2 DCpowe_2'!$G$3-'ver pressoflex 6p C2 DCpowe_2'!$M$13))*IF(($G$3/2-$M$13)&gt;0,-1,1)</f>
        <v>18248587.500000004</v>
      </c>
      <c r="AA165" s="113">
        <f t="shared" si="29"/>
        <v>18255399.684371155</v>
      </c>
      <c r="AB165" s="193">
        <f t="shared" si="30"/>
        <v>5.5713326246873274E-5</v>
      </c>
      <c r="AC165" s="191">
        <f t="shared" si="31"/>
        <v>2.3464612174637128E-5</v>
      </c>
      <c r="AD165" s="194">
        <f t="shared" si="32"/>
        <v>8.6037650311723335E-10</v>
      </c>
      <c r="AE165" s="191">
        <f t="shared" si="33"/>
        <v>1.7598459130977846E-3</v>
      </c>
      <c r="AF165" s="191">
        <f t="shared" si="34"/>
        <v>0.34186335512355126</v>
      </c>
    </row>
    <row r="166" spans="2:32">
      <c r="B166" s="116">
        <f t="shared" si="19"/>
        <v>59798.56489602603</v>
      </c>
      <c r="C166" s="115">
        <f t="shared" si="21"/>
        <v>2.1700000000000013</v>
      </c>
      <c r="D166" s="68">
        <f>'ver pressoflex 6p C2 DCpowe_2'!$G$3/2/$C$557*C166</f>
        <v>26.582500000000014</v>
      </c>
      <c r="E166" s="114">
        <f t="shared" si="22"/>
        <v>3.6687868309344412E-4</v>
      </c>
      <c r="F166" s="114">
        <f t="shared" si="23"/>
        <v>5.3612512389368354E-4</v>
      </c>
      <c r="G166" s="114">
        <f t="shared" si="24"/>
        <v>7.0537156469392302E-4</v>
      </c>
      <c r="H166" s="114">
        <f t="shared" si="25"/>
        <v>4.3653258469991017E-3</v>
      </c>
      <c r="I166" s="114">
        <f t="shared" si="26"/>
        <v>4.5345722877993414E-3</v>
      </c>
      <c r="J166" s="114">
        <f t="shared" si="27"/>
        <v>4.7038187285995811E-3</v>
      </c>
      <c r="K166" s="114">
        <f t="shared" si="28"/>
        <v>5.1269348306001794E-3</v>
      </c>
      <c r="L166" s="113">
        <f>-'ver pressoflex 6p C2 DCpowe_2'!$G$2*'ver pressoflex 6p C2 DCpowe_2'!D166*'ver pressoflex 6p C2 DCpowe_2'!$G$17*'ver pressoflex 6p C2 DCpowe_2'!$G$13*'ver pressoflex 6p C2 DCpowe_2'!AE166</f>
        <v>-11.111212489440994</v>
      </c>
      <c r="M166" s="572">
        <f>IF(ABS(E166)&lt;'ver pressoflex 6p C2 DCpowe_2'!$G$7,'ver pressoflex 6p C2 DCpowe_2'!$G$16*E166*'ver pressoflex 6p C2 DCpowe_2'!$O$8,SIGN(E166)*'ver pressoflex 6p C2 DCpowe_2'!$G$15*'ver pressoflex 6p C2 DCpowe_2'!$O$8)</f>
        <v>6.1761085154671855</v>
      </c>
      <c r="N166" s="572">
        <f>IF(ABS(F166)&lt;'ver pressoflex 6p C2 DCpowe_2'!$G$7,'ver pressoflex 6p C2 DCpowe_2'!$G$16*F166*'ver pressoflex 6p C2 DCpowe_2'!$O$9,SIGN(F166)*'ver pressoflex 6p C2 DCpowe_2'!$G$15*'ver pressoflex 6p C2 DCpowe_2'!$O$9)</f>
        <v>0</v>
      </c>
      <c r="O166" s="572">
        <f>IF(ABS(G166)&lt;'ver pressoflex 6p C2 DCpowe_2'!$G$7,'ver pressoflex 6p C2 DCpowe_2'!$G$16*G166*'ver pressoflex 6p C2 DCpowe_2'!$O$10,SIGN(G166)*'ver pressoflex 6p C2 DCpowe_2'!$G$15*'ver pressoflex 6p C2 DCpowe_2'!$O$10)</f>
        <v>0</v>
      </c>
      <c r="P166" s="572">
        <f>IF(ABS(H166)&lt;'ver pressoflex 6p C2 DCpowe_2'!$G$7,'ver pressoflex 6p C2 DCpowe_2'!$G$16*H166*'ver pressoflex 6p C2 DCpowe_2'!$O$11,SIGN(H166)*'ver pressoflex 6p C2 DCpowe_2'!$G$15*'ver pressoflex 6p C2 DCpowe_2'!$O$11)</f>
        <v>0</v>
      </c>
      <c r="Q166" s="572">
        <f>IF(ABS(I166)&lt;'ver pressoflex 6p C2 DCpowe_2'!$G$7,'ver pressoflex 6p C2 DCpowe_2'!$G$16*I166*'ver pressoflex 6p C2 DCpowe_2'!$O$12,SIGN(I166)*'ver pressoflex 6p C2 DCpowe_2'!$G$15*'ver pressoflex 6p C2 DCpowe_2'!$O$12)</f>
        <v>0</v>
      </c>
      <c r="R166" s="572">
        <f>IF(ABS(J166)&lt;'ver pressoflex 6p C2 DCpowe_2'!$G$7,'ver pressoflex 6p C2 DCpowe_2'!$G$16*J166*'ver pressoflex 6p C2 DCpowe_2'!$O$13,SIGN(J166)*'ver pressoflex 6p C2 DCpowe_2'!$G$15*'ver pressoflex 6p C2 DCpowe_2'!$O$13)</f>
        <v>17803.500000000004</v>
      </c>
      <c r="S166" s="113">
        <f t="shared" si="20"/>
        <v>17798.56489602603</v>
      </c>
      <c r="T166" s="575">
        <f>-L166*('ver pressoflex 6p C2 DCpowe_2'!$G$3/2-'ver pressoflex 6p C2 DCpowe_2'!AF166*'ver pressoflex 6p C2 DCpowe_2'!D166)</f>
        <v>13510.235086259407</v>
      </c>
      <c r="U166" s="29">
        <f>M166*IF(($G$3/2-$M$8)&gt;0,('ver pressoflex 6p C2 DCpowe_2'!$G$3/2-'ver pressoflex 6p C2 DCpowe_2'!$M$8),'ver pressoflex 6p C2 DCpowe_2'!$G$3/2-('ver pressoflex 6p C2 DCpowe_2'!$G$3-'ver pressoflex 6p C2 DCpowe_2'!$M$8))*IF(($G$3/2-$M$8)&gt;0,-1,1)</f>
        <v>-6330.5112283538656</v>
      </c>
      <c r="V166" s="29">
        <f>N166*IF(($G$3/2-$M$9)&gt;0,('ver pressoflex 6p C2 DCpowe_2'!$G$3/2-'ver pressoflex 6p C2 DCpowe_2'!$M$9),'ver pressoflex 6p C2 DCpowe_2'!$G$3/2-('ver pressoflex 6p C2 DCpowe_2'!$G$3-'ver pressoflex 6p C2 DCpowe_2'!$M$9))*IF(($G$3/2-$M$9)&gt;0,-1,1)</f>
        <v>0</v>
      </c>
      <c r="W166" s="29">
        <f>O166*IF(($G$3/2-$M$10)&gt;0,('ver pressoflex 6p C2 DCpowe_2'!$G$3/2-'ver pressoflex 6p C2 DCpowe_2'!$M$10),'ver pressoflex 6p C2 DCpowe_2'!$G$3/2-('ver pressoflex 6p C2 DCpowe_2'!$G$3-'ver pressoflex 6p C2 DCpowe_2'!$M$10))*IF(($G$3/2-$M$10)&gt;0,-1,1)</f>
        <v>0</v>
      </c>
      <c r="X166" s="29">
        <f>P166*IF(($G$3/2-$M$11)&gt;0,('ver pressoflex 6p C2 DCpowe_2'!$G$3/2-'ver pressoflex 6p C2 DCpowe_2'!$M$11),'ver pressoflex 6p C2 DCpowe_2'!$G$3/2-('ver pressoflex 6p C2 DCpowe_2'!$G$3-'ver pressoflex 6p C2 DCpowe_2'!$M$11))*IF(($G$3/2-$M$11)&gt;0,-1,1)</f>
        <v>0</v>
      </c>
      <c r="Y166" s="29">
        <f>Q166*IF(($G$3/2-$M$12)&gt;0,('ver pressoflex 6p C2 DCpowe_2'!$G$3/2-'ver pressoflex 6p C2 DCpowe_2'!$M$12),'ver pressoflex 6p C2 DCpowe_2'!$G$3/2-('ver pressoflex 6p C2 DCpowe_2'!$G$3-'ver pressoflex 6p C2 DCpowe_2'!$M$12))*IF(($G$3/2-$M$12)&gt;0,-1,1)</f>
        <v>0</v>
      </c>
      <c r="Z166" s="29">
        <f>R166*IF(($G$3/2-$M$13)&gt;0,('ver pressoflex 6p C2 DCpowe_2'!$G$3/2-'ver pressoflex 6p C2 DCpowe_2'!$M$13),'ver pressoflex 6p C2 DCpowe_2'!$G$3/2-('ver pressoflex 6p C2 DCpowe_2'!$G$3-'ver pressoflex 6p C2 DCpowe_2'!$M$13))*IF(($G$3/2-$M$13)&gt;0,-1,1)</f>
        <v>18248587.500000004</v>
      </c>
      <c r="AA166" s="113">
        <f t="shared" si="29"/>
        <v>18255767.223857909</v>
      </c>
      <c r="AB166" s="193">
        <f t="shared" si="30"/>
        <v>5.6237418907154608E-5</v>
      </c>
      <c r="AC166" s="191">
        <f t="shared" si="31"/>
        <v>2.3885128485584747E-5</v>
      </c>
      <c r="AD166" s="194">
        <f t="shared" si="32"/>
        <v>8.8391520427602147E-10</v>
      </c>
      <c r="AE166" s="191">
        <f t="shared" si="33"/>
        <v>1.7913846364188558E-3</v>
      </c>
      <c r="AF166" s="191">
        <f t="shared" si="34"/>
        <v>0.3419518954384666</v>
      </c>
    </row>
    <row r="167" spans="2:32">
      <c r="B167" s="116">
        <f t="shared" si="19"/>
        <v>59798.255391646839</v>
      </c>
      <c r="C167" s="115">
        <f t="shared" si="21"/>
        <v>2.1900000000000013</v>
      </c>
      <c r="D167" s="68">
        <f>'ver pressoflex 6p C2 DCpowe_2'!$G$3/2/$C$557*C167</f>
        <v>26.827500000000015</v>
      </c>
      <c r="E167" s="114">
        <f t="shared" si="22"/>
        <v>3.6639834798348403E-4</v>
      </c>
      <c r="F167" s="114">
        <f t="shared" si="23"/>
        <v>5.356623352717585E-4</v>
      </c>
      <c r="G167" s="114">
        <f t="shared" si="24"/>
        <v>7.0492632256003319E-4</v>
      </c>
      <c r="H167" s="114">
        <f t="shared" si="25"/>
        <v>4.3652600476689705E-3</v>
      </c>
      <c r="I167" s="114">
        <f t="shared" si="26"/>
        <v>4.5345240349572444E-3</v>
      </c>
      <c r="J167" s="114">
        <f t="shared" si="27"/>
        <v>4.7037880222455192E-3</v>
      </c>
      <c r="K167" s="114">
        <f t="shared" si="28"/>
        <v>5.1269479904662062E-3</v>
      </c>
      <c r="L167" s="113">
        <f>-'ver pressoflex 6p C2 DCpowe_2'!$G$2*'ver pressoflex 6p C2 DCpowe_2'!D167*'ver pressoflex 6p C2 DCpowe_2'!$G$17*'ver pressoflex 6p C2 DCpowe_2'!$G$13*'ver pressoflex 6p C2 DCpowe_2'!AE167</f>
        <v>-11.412630812125602</v>
      </c>
      <c r="M167" s="572">
        <f>IF(ABS(E167)&lt;'ver pressoflex 6p C2 DCpowe_2'!$G$7,'ver pressoflex 6p C2 DCpowe_2'!$G$16*E167*'ver pressoflex 6p C2 DCpowe_2'!$O$8,SIGN(E167)*'ver pressoflex 6p C2 DCpowe_2'!$G$15*'ver pressoflex 6p C2 DCpowe_2'!$O$8)</f>
        <v>6.1680224589596548</v>
      </c>
      <c r="N167" s="572">
        <f>IF(ABS(F167)&lt;'ver pressoflex 6p C2 DCpowe_2'!$G$7,'ver pressoflex 6p C2 DCpowe_2'!$G$16*F167*'ver pressoflex 6p C2 DCpowe_2'!$O$9,SIGN(F167)*'ver pressoflex 6p C2 DCpowe_2'!$G$15*'ver pressoflex 6p C2 DCpowe_2'!$O$9)</f>
        <v>0</v>
      </c>
      <c r="O167" s="572">
        <f>IF(ABS(G167)&lt;'ver pressoflex 6p C2 DCpowe_2'!$G$7,'ver pressoflex 6p C2 DCpowe_2'!$G$16*G167*'ver pressoflex 6p C2 DCpowe_2'!$O$10,SIGN(G167)*'ver pressoflex 6p C2 DCpowe_2'!$G$15*'ver pressoflex 6p C2 DCpowe_2'!$O$10)</f>
        <v>0</v>
      </c>
      <c r="P167" s="572">
        <f>IF(ABS(H167)&lt;'ver pressoflex 6p C2 DCpowe_2'!$G$7,'ver pressoflex 6p C2 DCpowe_2'!$G$16*H167*'ver pressoflex 6p C2 DCpowe_2'!$O$11,SIGN(H167)*'ver pressoflex 6p C2 DCpowe_2'!$G$15*'ver pressoflex 6p C2 DCpowe_2'!$O$11)</f>
        <v>0</v>
      </c>
      <c r="Q167" s="572">
        <f>IF(ABS(I167)&lt;'ver pressoflex 6p C2 DCpowe_2'!$G$7,'ver pressoflex 6p C2 DCpowe_2'!$G$16*I167*'ver pressoflex 6p C2 DCpowe_2'!$O$12,SIGN(I167)*'ver pressoflex 6p C2 DCpowe_2'!$G$15*'ver pressoflex 6p C2 DCpowe_2'!$O$12)</f>
        <v>0</v>
      </c>
      <c r="R167" s="572">
        <f>IF(ABS(J167)&lt;'ver pressoflex 6p C2 DCpowe_2'!$G$7,'ver pressoflex 6p C2 DCpowe_2'!$G$16*J167*'ver pressoflex 6p C2 DCpowe_2'!$O$13,SIGN(J167)*'ver pressoflex 6p C2 DCpowe_2'!$G$15*'ver pressoflex 6p C2 DCpowe_2'!$O$13)</f>
        <v>17803.500000000004</v>
      </c>
      <c r="S167" s="113">
        <f t="shared" si="20"/>
        <v>17798.255391646839</v>
      </c>
      <c r="T167" s="575">
        <f>-L167*('ver pressoflex 6p C2 DCpowe_2'!$G$3/2-'ver pressoflex 6p C2 DCpowe_2'!AF167*'ver pressoflex 6p C2 DCpowe_2'!D167)</f>
        <v>13875.74936183612</v>
      </c>
      <c r="U167" s="29">
        <f>M167*IF(($G$3/2-$M$8)&gt;0,('ver pressoflex 6p C2 DCpowe_2'!$G$3/2-'ver pressoflex 6p C2 DCpowe_2'!$M$8),'ver pressoflex 6p C2 DCpowe_2'!$G$3/2-('ver pressoflex 6p C2 DCpowe_2'!$G$3-'ver pressoflex 6p C2 DCpowe_2'!$M$8))*IF(($G$3/2-$M$8)&gt;0,-1,1)</f>
        <v>-6322.2230204336465</v>
      </c>
      <c r="V167" s="29">
        <f>N167*IF(($G$3/2-$M$9)&gt;0,('ver pressoflex 6p C2 DCpowe_2'!$G$3/2-'ver pressoflex 6p C2 DCpowe_2'!$M$9),'ver pressoflex 6p C2 DCpowe_2'!$G$3/2-('ver pressoflex 6p C2 DCpowe_2'!$G$3-'ver pressoflex 6p C2 DCpowe_2'!$M$9))*IF(($G$3/2-$M$9)&gt;0,-1,1)</f>
        <v>0</v>
      </c>
      <c r="W167" s="29">
        <f>O167*IF(($G$3/2-$M$10)&gt;0,('ver pressoflex 6p C2 DCpowe_2'!$G$3/2-'ver pressoflex 6p C2 DCpowe_2'!$M$10),'ver pressoflex 6p C2 DCpowe_2'!$G$3/2-('ver pressoflex 6p C2 DCpowe_2'!$G$3-'ver pressoflex 6p C2 DCpowe_2'!$M$10))*IF(($G$3/2-$M$10)&gt;0,-1,1)</f>
        <v>0</v>
      </c>
      <c r="X167" s="29">
        <f>P167*IF(($G$3/2-$M$11)&gt;0,('ver pressoflex 6p C2 DCpowe_2'!$G$3/2-'ver pressoflex 6p C2 DCpowe_2'!$M$11),'ver pressoflex 6p C2 DCpowe_2'!$G$3/2-('ver pressoflex 6p C2 DCpowe_2'!$G$3-'ver pressoflex 6p C2 DCpowe_2'!$M$11))*IF(($G$3/2-$M$11)&gt;0,-1,1)</f>
        <v>0</v>
      </c>
      <c r="Y167" s="29">
        <f>Q167*IF(($G$3/2-$M$12)&gt;0,('ver pressoflex 6p C2 DCpowe_2'!$G$3/2-'ver pressoflex 6p C2 DCpowe_2'!$M$12),'ver pressoflex 6p C2 DCpowe_2'!$G$3/2-('ver pressoflex 6p C2 DCpowe_2'!$G$3-'ver pressoflex 6p C2 DCpowe_2'!$M$12))*IF(($G$3/2-$M$12)&gt;0,-1,1)</f>
        <v>0</v>
      </c>
      <c r="Z167" s="29">
        <f>R167*IF(($G$3/2-$M$13)&gt;0,('ver pressoflex 6p C2 DCpowe_2'!$G$3/2-'ver pressoflex 6p C2 DCpowe_2'!$M$13),'ver pressoflex 6p C2 DCpowe_2'!$G$3/2-('ver pressoflex 6p C2 DCpowe_2'!$G$3-'ver pressoflex 6p C2 DCpowe_2'!$M$13))*IF(($G$3/2-$M$13)&gt;0,-1,1)</f>
        <v>18248587.500000004</v>
      </c>
      <c r="AA167" s="113">
        <f t="shared" si="29"/>
        <v>18256141.026341405</v>
      </c>
      <c r="AB167" s="193">
        <f t="shared" si="30"/>
        <v>5.6761620237202351E-5</v>
      </c>
      <c r="AC167" s="191">
        <f t="shared" si="31"/>
        <v>2.4309023655631823E-5</v>
      </c>
      <c r="AD167" s="194">
        <f t="shared" si="32"/>
        <v>9.0786522127670581E-10</v>
      </c>
      <c r="AE167" s="191">
        <f t="shared" si="33"/>
        <v>1.8231767741723865E-3</v>
      </c>
      <c r="AF167" s="191">
        <f t="shared" si="34"/>
        <v>0.34204062500486865</v>
      </c>
    </row>
    <row r="168" spans="2:32">
      <c r="B168" s="116">
        <f t="shared" si="19"/>
        <v>59797.940654597551</v>
      </c>
      <c r="C168" s="115">
        <f t="shared" si="21"/>
        <v>2.2100000000000013</v>
      </c>
      <c r="D168" s="68">
        <f>'ver pressoflex 6p C2 DCpowe_2'!$G$3/2/$C$557*C168</f>
        <v>27.072500000000016</v>
      </c>
      <c r="E168" s="114">
        <f t="shared" si="22"/>
        <v>3.6591791326648831E-4</v>
      </c>
      <c r="F168" s="114">
        <f t="shared" si="23"/>
        <v>5.3519945068141112E-4</v>
      </c>
      <c r="G168" s="114">
        <f t="shared" si="24"/>
        <v>7.0448098809633398E-4</v>
      </c>
      <c r="H168" s="114">
        <f t="shared" si="25"/>
        <v>4.3651942346940396E-3</v>
      </c>
      <c r="I168" s="114">
        <f t="shared" si="26"/>
        <v>4.5344757721089623E-3</v>
      </c>
      <c r="J168" s="114">
        <f t="shared" si="27"/>
        <v>4.7037573095238851E-3</v>
      </c>
      <c r="K168" s="114">
        <f t="shared" si="28"/>
        <v>5.1269611530611924E-3</v>
      </c>
      <c r="L168" s="113">
        <f>-'ver pressoflex 6p C2 DCpowe_2'!$G$2*'ver pressoflex 6p C2 DCpowe_2'!D168*'ver pressoflex 6p C2 DCpowe_2'!$G$17*'ver pressoflex 6p C2 DCpowe_2'!$G$13*'ver pressoflex 6p C2 DCpowe_2'!AE168</f>
        <v>-11.719280128097266</v>
      </c>
      <c r="M168" s="572">
        <f>IF(ABS(E168)&lt;'ver pressoflex 6p C2 DCpowe_2'!$G$7,'ver pressoflex 6p C2 DCpowe_2'!$G$16*E168*'ver pressoflex 6p C2 DCpowe_2'!$O$8,SIGN(E168)*'ver pressoflex 6p C2 DCpowe_2'!$G$15*'ver pressoflex 6p C2 DCpowe_2'!$O$8)</f>
        <v>6.1599347256475294</v>
      </c>
      <c r="N168" s="572">
        <f>IF(ABS(F168)&lt;'ver pressoflex 6p C2 DCpowe_2'!$G$7,'ver pressoflex 6p C2 DCpowe_2'!$G$16*F168*'ver pressoflex 6p C2 DCpowe_2'!$O$9,SIGN(F168)*'ver pressoflex 6p C2 DCpowe_2'!$G$15*'ver pressoflex 6p C2 DCpowe_2'!$O$9)</f>
        <v>0</v>
      </c>
      <c r="O168" s="572">
        <f>IF(ABS(G168)&lt;'ver pressoflex 6p C2 DCpowe_2'!$G$7,'ver pressoflex 6p C2 DCpowe_2'!$G$16*G168*'ver pressoflex 6p C2 DCpowe_2'!$O$10,SIGN(G168)*'ver pressoflex 6p C2 DCpowe_2'!$G$15*'ver pressoflex 6p C2 DCpowe_2'!$O$10)</f>
        <v>0</v>
      </c>
      <c r="P168" s="572">
        <f>IF(ABS(H168)&lt;'ver pressoflex 6p C2 DCpowe_2'!$G$7,'ver pressoflex 6p C2 DCpowe_2'!$G$16*H168*'ver pressoflex 6p C2 DCpowe_2'!$O$11,SIGN(H168)*'ver pressoflex 6p C2 DCpowe_2'!$G$15*'ver pressoflex 6p C2 DCpowe_2'!$O$11)</f>
        <v>0</v>
      </c>
      <c r="Q168" s="572">
        <f>IF(ABS(I168)&lt;'ver pressoflex 6p C2 DCpowe_2'!$G$7,'ver pressoflex 6p C2 DCpowe_2'!$G$16*I168*'ver pressoflex 6p C2 DCpowe_2'!$O$12,SIGN(I168)*'ver pressoflex 6p C2 DCpowe_2'!$G$15*'ver pressoflex 6p C2 DCpowe_2'!$O$12)</f>
        <v>0</v>
      </c>
      <c r="R168" s="572">
        <f>IF(ABS(J168)&lt;'ver pressoflex 6p C2 DCpowe_2'!$G$7,'ver pressoflex 6p C2 DCpowe_2'!$G$16*J168*'ver pressoflex 6p C2 DCpowe_2'!$O$13,SIGN(J168)*'ver pressoflex 6p C2 DCpowe_2'!$G$15*'ver pressoflex 6p C2 DCpowe_2'!$O$13)</f>
        <v>17803.500000000004</v>
      </c>
      <c r="S168" s="113">
        <f t="shared" si="20"/>
        <v>17797.940654597554</v>
      </c>
      <c r="T168" s="575">
        <f>-L168*('ver pressoflex 6p C2 DCpowe_2'!$G$3/2-'ver pressoflex 6p C2 DCpowe_2'!AF168*'ver pressoflex 6p C2 DCpowe_2'!D168)</f>
        <v>14247.57064407679</v>
      </c>
      <c r="U168" s="29">
        <f>M168*IF(($G$3/2-$M$8)&gt;0,('ver pressoflex 6p C2 DCpowe_2'!$G$3/2-'ver pressoflex 6p C2 DCpowe_2'!$M$8),'ver pressoflex 6p C2 DCpowe_2'!$G$3/2-('ver pressoflex 6p C2 DCpowe_2'!$G$3-'ver pressoflex 6p C2 DCpowe_2'!$M$8))*IF(($G$3/2-$M$8)&gt;0,-1,1)</f>
        <v>-6313.933093788718</v>
      </c>
      <c r="V168" s="29">
        <f>N168*IF(($G$3/2-$M$9)&gt;0,('ver pressoflex 6p C2 DCpowe_2'!$G$3/2-'ver pressoflex 6p C2 DCpowe_2'!$M$9),'ver pressoflex 6p C2 DCpowe_2'!$G$3/2-('ver pressoflex 6p C2 DCpowe_2'!$G$3-'ver pressoflex 6p C2 DCpowe_2'!$M$9))*IF(($G$3/2-$M$9)&gt;0,-1,1)</f>
        <v>0</v>
      </c>
      <c r="W168" s="29">
        <f>O168*IF(($G$3/2-$M$10)&gt;0,('ver pressoflex 6p C2 DCpowe_2'!$G$3/2-'ver pressoflex 6p C2 DCpowe_2'!$M$10),'ver pressoflex 6p C2 DCpowe_2'!$G$3/2-('ver pressoflex 6p C2 DCpowe_2'!$G$3-'ver pressoflex 6p C2 DCpowe_2'!$M$10))*IF(($G$3/2-$M$10)&gt;0,-1,1)</f>
        <v>0</v>
      </c>
      <c r="X168" s="29">
        <f>P168*IF(($G$3/2-$M$11)&gt;0,('ver pressoflex 6p C2 DCpowe_2'!$G$3/2-'ver pressoflex 6p C2 DCpowe_2'!$M$11),'ver pressoflex 6p C2 DCpowe_2'!$G$3/2-('ver pressoflex 6p C2 DCpowe_2'!$G$3-'ver pressoflex 6p C2 DCpowe_2'!$M$11))*IF(($G$3/2-$M$11)&gt;0,-1,1)</f>
        <v>0</v>
      </c>
      <c r="Y168" s="29">
        <f>Q168*IF(($G$3/2-$M$12)&gt;0,('ver pressoflex 6p C2 DCpowe_2'!$G$3/2-'ver pressoflex 6p C2 DCpowe_2'!$M$12),'ver pressoflex 6p C2 DCpowe_2'!$G$3/2-('ver pressoflex 6p C2 DCpowe_2'!$G$3-'ver pressoflex 6p C2 DCpowe_2'!$M$12))*IF(($G$3/2-$M$12)&gt;0,-1,1)</f>
        <v>0</v>
      </c>
      <c r="Z168" s="29">
        <f>R168*IF(($G$3/2-$M$13)&gt;0,('ver pressoflex 6p C2 DCpowe_2'!$G$3/2-'ver pressoflex 6p C2 DCpowe_2'!$M$13),'ver pressoflex 6p C2 DCpowe_2'!$G$3/2-('ver pressoflex 6p C2 DCpowe_2'!$G$3-'ver pressoflex 6p C2 DCpowe_2'!$M$13))*IF(($G$3/2-$M$13)&gt;0,-1,1)</f>
        <v>18248587.500000004</v>
      </c>
      <c r="AA168" s="113">
        <f t="shared" si="29"/>
        <v>18256521.137550291</v>
      </c>
      <c r="AB168" s="193">
        <f t="shared" si="30"/>
        <v>5.7285930270818756E-5</v>
      </c>
      <c r="AC168" s="191">
        <f t="shared" si="31"/>
        <v>2.4736287752405069E-5</v>
      </c>
      <c r="AD168" s="194">
        <f t="shared" si="32"/>
        <v>9.3222957621384626E-10</v>
      </c>
      <c r="AE168" s="191">
        <f t="shared" si="33"/>
        <v>1.85522158143038E-3</v>
      </c>
      <c r="AF168" s="191">
        <f t="shared" si="34"/>
        <v>0.34212954443018306</v>
      </c>
    </row>
    <row r="169" spans="2:32">
      <c r="B169" s="116">
        <f t="shared" si="19"/>
        <v>59797.620646299598</v>
      </c>
      <c r="C169" s="115">
        <f t="shared" si="21"/>
        <v>2.2300000000000013</v>
      </c>
      <c r="D169" s="68">
        <f>'ver pressoflex 6p C2 DCpowe_2'!$G$3/2/$C$557*C169</f>
        <v>27.317500000000017</v>
      </c>
      <c r="E169" s="114">
        <f t="shared" si="22"/>
        <v>3.6543737891147032E-4</v>
      </c>
      <c r="F169" s="114">
        <f t="shared" si="23"/>
        <v>5.3473647009278649E-4</v>
      </c>
      <c r="G169" s="114">
        <f t="shared" si="24"/>
        <v>7.040355612741026E-4</v>
      </c>
      <c r="H169" s="114">
        <f t="shared" si="25"/>
        <v>4.365128408070065E-3</v>
      </c>
      <c r="I169" s="114">
        <f t="shared" si="26"/>
        <v>4.5344274992513813E-3</v>
      </c>
      <c r="J169" s="114">
        <f t="shared" si="27"/>
        <v>4.7037265904326967E-3</v>
      </c>
      <c r="K169" s="114">
        <f t="shared" si="28"/>
        <v>5.1269743183859871E-3</v>
      </c>
      <c r="L169" s="113">
        <f>-'ver pressoflex 6p C2 DCpowe_2'!$G$2*'ver pressoflex 6p C2 DCpowe_2'!D169*'ver pressoflex 6p C2 DCpowe_2'!$G$17*'ver pressoflex 6p C2 DCpowe_2'!$G$13*'ver pressoflex 6p C2 DCpowe_2'!AE169</f>
        <v>-12.031199015413826</v>
      </c>
      <c r="M169" s="572">
        <f>IF(ABS(E169)&lt;'ver pressoflex 6p C2 DCpowe_2'!$G$7,'ver pressoflex 6p C2 DCpowe_2'!$G$16*E169*'ver pressoflex 6p C2 DCpowe_2'!$O$8,SIGN(E169)*'ver pressoflex 6p C2 DCpowe_2'!$G$15*'ver pressoflex 6p C2 DCpowe_2'!$O$8)</f>
        <v>6.1518453150091768</v>
      </c>
      <c r="N169" s="572">
        <f>IF(ABS(F169)&lt;'ver pressoflex 6p C2 DCpowe_2'!$G$7,'ver pressoflex 6p C2 DCpowe_2'!$G$16*F169*'ver pressoflex 6p C2 DCpowe_2'!$O$9,SIGN(F169)*'ver pressoflex 6p C2 DCpowe_2'!$G$15*'ver pressoflex 6p C2 DCpowe_2'!$O$9)</f>
        <v>0</v>
      </c>
      <c r="O169" s="572">
        <f>IF(ABS(G169)&lt;'ver pressoflex 6p C2 DCpowe_2'!$G$7,'ver pressoflex 6p C2 DCpowe_2'!$G$16*G169*'ver pressoflex 6p C2 DCpowe_2'!$O$10,SIGN(G169)*'ver pressoflex 6p C2 DCpowe_2'!$G$15*'ver pressoflex 6p C2 DCpowe_2'!$O$10)</f>
        <v>0</v>
      </c>
      <c r="P169" s="572">
        <f>IF(ABS(H169)&lt;'ver pressoflex 6p C2 DCpowe_2'!$G$7,'ver pressoflex 6p C2 DCpowe_2'!$G$16*H169*'ver pressoflex 6p C2 DCpowe_2'!$O$11,SIGN(H169)*'ver pressoflex 6p C2 DCpowe_2'!$G$15*'ver pressoflex 6p C2 DCpowe_2'!$O$11)</f>
        <v>0</v>
      </c>
      <c r="Q169" s="572">
        <f>IF(ABS(I169)&lt;'ver pressoflex 6p C2 DCpowe_2'!$G$7,'ver pressoflex 6p C2 DCpowe_2'!$G$16*I169*'ver pressoflex 6p C2 DCpowe_2'!$O$12,SIGN(I169)*'ver pressoflex 6p C2 DCpowe_2'!$G$15*'ver pressoflex 6p C2 DCpowe_2'!$O$12)</f>
        <v>0</v>
      </c>
      <c r="R169" s="572">
        <f>IF(ABS(J169)&lt;'ver pressoflex 6p C2 DCpowe_2'!$G$7,'ver pressoflex 6p C2 DCpowe_2'!$G$16*J169*'ver pressoflex 6p C2 DCpowe_2'!$O$13,SIGN(J169)*'ver pressoflex 6p C2 DCpowe_2'!$G$15*'ver pressoflex 6p C2 DCpowe_2'!$O$13)</f>
        <v>17803.500000000004</v>
      </c>
      <c r="S169" s="113">
        <f t="shared" si="20"/>
        <v>17797.620646299598</v>
      </c>
      <c r="T169" s="575">
        <f>-L169*('ver pressoflex 6p C2 DCpowe_2'!$G$3/2-'ver pressoflex 6p C2 DCpowe_2'!AF169*'ver pressoflex 6p C2 DCpowe_2'!D169)</f>
        <v>14625.744430999912</v>
      </c>
      <c r="U169" s="29">
        <f>M169*IF(($G$3/2-$M$8)&gt;0,('ver pressoflex 6p C2 DCpowe_2'!$G$3/2-'ver pressoflex 6p C2 DCpowe_2'!$M$8),'ver pressoflex 6p C2 DCpowe_2'!$G$3/2-('ver pressoflex 6p C2 DCpowe_2'!$G$3-'ver pressoflex 6p C2 DCpowe_2'!$M$8))*IF(($G$3/2-$M$8)&gt;0,-1,1)</f>
        <v>-6305.6414478844063</v>
      </c>
      <c r="V169" s="29">
        <f>N169*IF(($G$3/2-$M$9)&gt;0,('ver pressoflex 6p C2 DCpowe_2'!$G$3/2-'ver pressoflex 6p C2 DCpowe_2'!$M$9),'ver pressoflex 6p C2 DCpowe_2'!$G$3/2-('ver pressoflex 6p C2 DCpowe_2'!$G$3-'ver pressoflex 6p C2 DCpowe_2'!$M$9))*IF(($G$3/2-$M$9)&gt;0,-1,1)</f>
        <v>0</v>
      </c>
      <c r="W169" s="29">
        <f>O169*IF(($G$3/2-$M$10)&gt;0,('ver pressoflex 6p C2 DCpowe_2'!$G$3/2-'ver pressoflex 6p C2 DCpowe_2'!$M$10),'ver pressoflex 6p C2 DCpowe_2'!$G$3/2-('ver pressoflex 6p C2 DCpowe_2'!$G$3-'ver pressoflex 6p C2 DCpowe_2'!$M$10))*IF(($G$3/2-$M$10)&gt;0,-1,1)</f>
        <v>0</v>
      </c>
      <c r="X169" s="29">
        <f>P169*IF(($G$3/2-$M$11)&gt;0,('ver pressoflex 6p C2 DCpowe_2'!$G$3/2-'ver pressoflex 6p C2 DCpowe_2'!$M$11),'ver pressoflex 6p C2 DCpowe_2'!$G$3/2-('ver pressoflex 6p C2 DCpowe_2'!$G$3-'ver pressoflex 6p C2 DCpowe_2'!$M$11))*IF(($G$3/2-$M$11)&gt;0,-1,1)</f>
        <v>0</v>
      </c>
      <c r="Y169" s="29">
        <f>Q169*IF(($G$3/2-$M$12)&gt;0,('ver pressoflex 6p C2 DCpowe_2'!$G$3/2-'ver pressoflex 6p C2 DCpowe_2'!$M$12),'ver pressoflex 6p C2 DCpowe_2'!$G$3/2-('ver pressoflex 6p C2 DCpowe_2'!$G$3-'ver pressoflex 6p C2 DCpowe_2'!$M$12))*IF(($G$3/2-$M$12)&gt;0,-1,1)</f>
        <v>0</v>
      </c>
      <c r="Z169" s="29">
        <f>R169*IF(($G$3/2-$M$13)&gt;0,('ver pressoflex 6p C2 DCpowe_2'!$G$3/2-'ver pressoflex 6p C2 DCpowe_2'!$M$13),'ver pressoflex 6p C2 DCpowe_2'!$G$3/2-('ver pressoflex 6p C2 DCpowe_2'!$G$3-'ver pressoflex 6p C2 DCpowe_2'!$M$13))*IF(($G$3/2-$M$13)&gt;0,-1,1)</f>
        <v>18248587.500000004</v>
      </c>
      <c r="AA169" s="113">
        <f t="shared" si="29"/>
        <v>18256907.602983121</v>
      </c>
      <c r="AB169" s="193">
        <f t="shared" si="30"/>
        <v>5.7810349041820089E-5</v>
      </c>
      <c r="AC169" s="191">
        <f t="shared" si="31"/>
        <v>2.5166910829873722E-5</v>
      </c>
      <c r="AD169" s="194">
        <f t="shared" si="32"/>
        <v>9.5701127588776227E-10</v>
      </c>
      <c r="AE169" s="191">
        <f t="shared" si="33"/>
        <v>1.8875183122405289E-3</v>
      </c>
      <c r="AF169" s="191">
        <f t="shared" si="34"/>
        <v>0.34221865432443765</v>
      </c>
    </row>
    <row r="170" spans="2:32">
      <c r="B170" s="116">
        <f t="shared" si="19"/>
        <v>59797.295328351567</v>
      </c>
      <c r="C170" s="115">
        <f t="shared" si="21"/>
        <v>2.2500000000000013</v>
      </c>
      <c r="D170" s="68">
        <f>'ver pressoflex 6p C2 DCpowe_2'!$G$3/2/$C$557*C170</f>
        <v>27.562500000000018</v>
      </c>
      <c r="E170" s="114">
        <f t="shared" si="22"/>
        <v>3.6495674488743081E-4</v>
      </c>
      <c r="F170" s="114">
        <f t="shared" si="23"/>
        <v>5.3427339347601776E-4</v>
      </c>
      <c r="G170" s="114">
        <f t="shared" si="24"/>
        <v>7.0359004206460487E-4</v>
      </c>
      <c r="H170" s="114">
        <f t="shared" si="25"/>
        <v>4.3650625677927992E-3</v>
      </c>
      <c r="I170" s="114">
        <f t="shared" si="26"/>
        <v>4.5343792163813857E-3</v>
      </c>
      <c r="J170" s="114">
        <f t="shared" si="27"/>
        <v>4.7036958649699732E-3</v>
      </c>
      <c r="K170" s="114">
        <f t="shared" si="28"/>
        <v>5.1269874864414405E-3</v>
      </c>
      <c r="L170" s="113">
        <f>-'ver pressoflex 6p C2 DCpowe_2'!$G$2*'ver pressoflex 6p C2 DCpowe_2'!D170*'ver pressoflex 6p C2 DCpowe_2'!$G$17*'ver pressoflex 6p C2 DCpowe_2'!$G$13*'ver pressoflex 6p C2 DCpowe_2'!AE170</f>
        <v>-12.348425874964084</v>
      </c>
      <c r="M170" s="572">
        <f>IF(ABS(E170)&lt;'ver pressoflex 6p C2 DCpowe_2'!$G$7,'ver pressoflex 6p C2 DCpowe_2'!$G$16*E170*'ver pressoflex 6p C2 DCpowe_2'!$O$8,SIGN(E170)*'ver pressoflex 6p C2 DCpowe_2'!$G$15*'ver pressoflex 6p C2 DCpowe_2'!$O$8)</f>
        <v>6.1437542265227467</v>
      </c>
      <c r="N170" s="572">
        <f>IF(ABS(F170)&lt;'ver pressoflex 6p C2 DCpowe_2'!$G$7,'ver pressoflex 6p C2 DCpowe_2'!$G$16*F170*'ver pressoflex 6p C2 DCpowe_2'!$O$9,SIGN(F170)*'ver pressoflex 6p C2 DCpowe_2'!$G$15*'ver pressoflex 6p C2 DCpowe_2'!$O$9)</f>
        <v>0</v>
      </c>
      <c r="O170" s="572">
        <f>IF(ABS(G170)&lt;'ver pressoflex 6p C2 DCpowe_2'!$G$7,'ver pressoflex 6p C2 DCpowe_2'!$G$16*G170*'ver pressoflex 6p C2 DCpowe_2'!$O$10,SIGN(G170)*'ver pressoflex 6p C2 DCpowe_2'!$G$15*'ver pressoflex 6p C2 DCpowe_2'!$O$10)</f>
        <v>0</v>
      </c>
      <c r="P170" s="572">
        <f>IF(ABS(H170)&lt;'ver pressoflex 6p C2 DCpowe_2'!$G$7,'ver pressoflex 6p C2 DCpowe_2'!$G$16*H170*'ver pressoflex 6p C2 DCpowe_2'!$O$11,SIGN(H170)*'ver pressoflex 6p C2 DCpowe_2'!$G$15*'ver pressoflex 6p C2 DCpowe_2'!$O$11)</f>
        <v>0</v>
      </c>
      <c r="Q170" s="572">
        <f>IF(ABS(I170)&lt;'ver pressoflex 6p C2 DCpowe_2'!$G$7,'ver pressoflex 6p C2 DCpowe_2'!$G$16*I170*'ver pressoflex 6p C2 DCpowe_2'!$O$12,SIGN(I170)*'ver pressoflex 6p C2 DCpowe_2'!$G$15*'ver pressoflex 6p C2 DCpowe_2'!$O$12)</f>
        <v>0</v>
      </c>
      <c r="R170" s="572">
        <f>IF(ABS(J170)&lt;'ver pressoflex 6p C2 DCpowe_2'!$G$7,'ver pressoflex 6p C2 DCpowe_2'!$G$16*J170*'ver pressoflex 6p C2 DCpowe_2'!$O$13,SIGN(J170)*'ver pressoflex 6p C2 DCpowe_2'!$G$15*'ver pressoflex 6p C2 DCpowe_2'!$O$13)</f>
        <v>17803.500000000004</v>
      </c>
      <c r="S170" s="113">
        <f t="shared" si="20"/>
        <v>17797.295328351564</v>
      </c>
      <c r="T170" s="575">
        <f>-L170*('ver pressoflex 6p C2 DCpowe_2'!$G$3/2-'ver pressoflex 6p C2 DCpowe_2'!AF170*'ver pressoflex 6p C2 DCpowe_2'!D170)</f>
        <v>15010.315990213237</v>
      </c>
      <c r="U170" s="29">
        <f>M170*IF(($G$3/2-$M$8)&gt;0,('ver pressoflex 6p C2 DCpowe_2'!$G$3/2-'ver pressoflex 6p C2 DCpowe_2'!$M$8),'ver pressoflex 6p C2 DCpowe_2'!$G$3/2-('ver pressoflex 6p C2 DCpowe_2'!$G$3-'ver pressoflex 6p C2 DCpowe_2'!$M$8))*IF(($G$3/2-$M$8)&gt;0,-1,1)</f>
        <v>-6297.3480821858157</v>
      </c>
      <c r="V170" s="29">
        <f>N170*IF(($G$3/2-$M$9)&gt;0,('ver pressoflex 6p C2 DCpowe_2'!$G$3/2-'ver pressoflex 6p C2 DCpowe_2'!$M$9),'ver pressoflex 6p C2 DCpowe_2'!$G$3/2-('ver pressoflex 6p C2 DCpowe_2'!$G$3-'ver pressoflex 6p C2 DCpowe_2'!$M$9))*IF(($G$3/2-$M$9)&gt;0,-1,1)</f>
        <v>0</v>
      </c>
      <c r="W170" s="29">
        <f>O170*IF(($G$3/2-$M$10)&gt;0,('ver pressoflex 6p C2 DCpowe_2'!$G$3/2-'ver pressoflex 6p C2 DCpowe_2'!$M$10),'ver pressoflex 6p C2 DCpowe_2'!$G$3/2-('ver pressoflex 6p C2 DCpowe_2'!$G$3-'ver pressoflex 6p C2 DCpowe_2'!$M$10))*IF(($G$3/2-$M$10)&gt;0,-1,1)</f>
        <v>0</v>
      </c>
      <c r="X170" s="29">
        <f>P170*IF(($G$3/2-$M$11)&gt;0,('ver pressoflex 6p C2 DCpowe_2'!$G$3/2-'ver pressoflex 6p C2 DCpowe_2'!$M$11),'ver pressoflex 6p C2 DCpowe_2'!$G$3/2-('ver pressoflex 6p C2 DCpowe_2'!$G$3-'ver pressoflex 6p C2 DCpowe_2'!$M$11))*IF(($G$3/2-$M$11)&gt;0,-1,1)</f>
        <v>0</v>
      </c>
      <c r="Y170" s="29">
        <f>Q170*IF(($G$3/2-$M$12)&gt;0,('ver pressoflex 6p C2 DCpowe_2'!$G$3/2-'ver pressoflex 6p C2 DCpowe_2'!$M$12),'ver pressoflex 6p C2 DCpowe_2'!$G$3/2-('ver pressoflex 6p C2 DCpowe_2'!$G$3-'ver pressoflex 6p C2 DCpowe_2'!$M$12))*IF(($G$3/2-$M$12)&gt;0,-1,1)</f>
        <v>0</v>
      </c>
      <c r="Z170" s="29">
        <f>R170*IF(($G$3/2-$M$13)&gt;0,('ver pressoflex 6p C2 DCpowe_2'!$G$3/2-'ver pressoflex 6p C2 DCpowe_2'!$M$13),'ver pressoflex 6p C2 DCpowe_2'!$G$3/2-('ver pressoflex 6p C2 DCpowe_2'!$G$3-'ver pressoflex 6p C2 DCpowe_2'!$M$13))*IF(($G$3/2-$M$13)&gt;0,-1,1)</f>
        <v>18248587.500000004</v>
      </c>
      <c r="AA170" s="113">
        <f t="shared" si="29"/>
        <v>18257300.467908032</v>
      </c>
      <c r="AB170" s="193">
        <f t="shared" si="30"/>
        <v>5.8334876584036655E-5</v>
      </c>
      <c r="AC170" s="191">
        <f t="shared" si="31"/>
        <v>2.5600882928334983E-5</v>
      </c>
      <c r="AD170" s="194">
        <f t="shared" si="32"/>
        <v>9.8221331176901458E-10</v>
      </c>
      <c r="AE170" s="191">
        <f t="shared" si="33"/>
        <v>1.9200662196251236E-3</v>
      </c>
      <c r="AF170" s="191">
        <f t="shared" si="34"/>
        <v>0.34230795530027747</v>
      </c>
    </row>
    <row r="171" spans="2:32">
      <c r="B171" s="116">
        <f t="shared" si="19"/>
        <v>59796.964662529499</v>
      </c>
      <c r="C171" s="115">
        <f t="shared" si="21"/>
        <v>2.2700000000000014</v>
      </c>
      <c r="D171" s="68">
        <f>'ver pressoflex 6p C2 DCpowe_2'!$G$3/2/$C$557*C171</f>
        <v>27.807500000000015</v>
      </c>
      <c r="E171" s="114">
        <f t="shared" si="22"/>
        <v>3.6447601116335775E-4</v>
      </c>
      <c r="F171" s="114">
        <f t="shared" si="23"/>
        <v>5.3381022080122595E-4</v>
      </c>
      <c r="G171" s="114">
        <f t="shared" si="24"/>
        <v>7.0314443043909425E-4</v>
      </c>
      <c r="H171" s="114">
        <f t="shared" si="25"/>
        <v>4.3649967138579939E-3</v>
      </c>
      <c r="I171" s="114">
        <f t="shared" si="26"/>
        <v>4.5343309234958627E-3</v>
      </c>
      <c r="J171" s="114">
        <f t="shared" si="27"/>
        <v>4.7036651331337307E-3</v>
      </c>
      <c r="K171" s="114">
        <f t="shared" si="28"/>
        <v>5.1270006572284015E-3</v>
      </c>
      <c r="L171" s="113">
        <f>-'ver pressoflex 6p C2 DCpowe_2'!$G$2*'ver pressoflex 6p C2 DCpowe_2'!D171*'ver pressoflex 6p C2 DCpowe_2'!$G$17*'ver pressoflex 6p C2 DCpowe_2'!$G$13*'ver pressoflex 6p C2 DCpowe_2'!AE171</f>
        <v>-12.670998930167544</v>
      </c>
      <c r="M171" s="572">
        <f>IF(ABS(E171)&lt;'ver pressoflex 6p C2 DCpowe_2'!$G$7,'ver pressoflex 6p C2 DCpowe_2'!$G$16*E171*'ver pressoflex 6p C2 DCpowe_2'!$O$8,SIGN(E171)*'ver pressoflex 6p C2 DCpowe_2'!$G$15*'ver pressoflex 6p C2 DCpowe_2'!$O$8)</f>
        <v>6.1356614596661796</v>
      </c>
      <c r="N171" s="572">
        <f>IF(ABS(F171)&lt;'ver pressoflex 6p C2 DCpowe_2'!$G$7,'ver pressoflex 6p C2 DCpowe_2'!$G$16*F171*'ver pressoflex 6p C2 DCpowe_2'!$O$9,SIGN(F171)*'ver pressoflex 6p C2 DCpowe_2'!$G$15*'ver pressoflex 6p C2 DCpowe_2'!$O$9)</f>
        <v>0</v>
      </c>
      <c r="O171" s="572">
        <f>IF(ABS(G171)&lt;'ver pressoflex 6p C2 DCpowe_2'!$G$7,'ver pressoflex 6p C2 DCpowe_2'!$G$16*G171*'ver pressoflex 6p C2 DCpowe_2'!$O$10,SIGN(G171)*'ver pressoflex 6p C2 DCpowe_2'!$G$15*'ver pressoflex 6p C2 DCpowe_2'!$O$10)</f>
        <v>0</v>
      </c>
      <c r="P171" s="572">
        <f>IF(ABS(H171)&lt;'ver pressoflex 6p C2 DCpowe_2'!$G$7,'ver pressoflex 6p C2 DCpowe_2'!$G$16*H171*'ver pressoflex 6p C2 DCpowe_2'!$O$11,SIGN(H171)*'ver pressoflex 6p C2 DCpowe_2'!$G$15*'ver pressoflex 6p C2 DCpowe_2'!$O$11)</f>
        <v>0</v>
      </c>
      <c r="Q171" s="572">
        <f>IF(ABS(I171)&lt;'ver pressoflex 6p C2 DCpowe_2'!$G$7,'ver pressoflex 6p C2 DCpowe_2'!$G$16*I171*'ver pressoflex 6p C2 DCpowe_2'!$O$12,SIGN(I171)*'ver pressoflex 6p C2 DCpowe_2'!$G$15*'ver pressoflex 6p C2 DCpowe_2'!$O$12)</f>
        <v>0</v>
      </c>
      <c r="R171" s="572">
        <f>IF(ABS(J171)&lt;'ver pressoflex 6p C2 DCpowe_2'!$G$7,'ver pressoflex 6p C2 DCpowe_2'!$G$16*J171*'ver pressoflex 6p C2 DCpowe_2'!$O$13,SIGN(J171)*'ver pressoflex 6p C2 DCpowe_2'!$G$15*'ver pressoflex 6p C2 DCpowe_2'!$O$13)</f>
        <v>17803.500000000004</v>
      </c>
      <c r="S171" s="113">
        <f t="shared" si="20"/>
        <v>17796.964662529503</v>
      </c>
      <c r="T171" s="575">
        <f>-L171*('ver pressoflex 6p C2 DCpowe_2'!$G$3/2-'ver pressoflex 6p C2 DCpowe_2'!AF171*'ver pressoflex 6p C2 DCpowe_2'!D171)</f>
        <v>15401.330358597092</v>
      </c>
      <c r="U171" s="29">
        <f>M171*IF(($G$3/2-$M$8)&gt;0,('ver pressoflex 6p C2 DCpowe_2'!$G$3/2-'ver pressoflex 6p C2 DCpowe_2'!$M$8),'ver pressoflex 6p C2 DCpowe_2'!$G$3/2-('ver pressoflex 6p C2 DCpowe_2'!$G$3-'ver pressoflex 6p C2 DCpowe_2'!$M$8))*IF(($G$3/2-$M$8)&gt;0,-1,1)</f>
        <v>-6289.0529961578341</v>
      </c>
      <c r="V171" s="29">
        <f>N171*IF(($G$3/2-$M$9)&gt;0,('ver pressoflex 6p C2 DCpowe_2'!$G$3/2-'ver pressoflex 6p C2 DCpowe_2'!$M$9),'ver pressoflex 6p C2 DCpowe_2'!$G$3/2-('ver pressoflex 6p C2 DCpowe_2'!$G$3-'ver pressoflex 6p C2 DCpowe_2'!$M$9))*IF(($G$3/2-$M$9)&gt;0,-1,1)</f>
        <v>0</v>
      </c>
      <c r="W171" s="29">
        <f>O171*IF(($G$3/2-$M$10)&gt;0,('ver pressoflex 6p C2 DCpowe_2'!$G$3/2-'ver pressoflex 6p C2 DCpowe_2'!$M$10),'ver pressoflex 6p C2 DCpowe_2'!$G$3/2-('ver pressoflex 6p C2 DCpowe_2'!$G$3-'ver pressoflex 6p C2 DCpowe_2'!$M$10))*IF(($G$3/2-$M$10)&gt;0,-1,1)</f>
        <v>0</v>
      </c>
      <c r="X171" s="29">
        <f>P171*IF(($G$3/2-$M$11)&gt;0,('ver pressoflex 6p C2 DCpowe_2'!$G$3/2-'ver pressoflex 6p C2 DCpowe_2'!$M$11),'ver pressoflex 6p C2 DCpowe_2'!$G$3/2-('ver pressoflex 6p C2 DCpowe_2'!$G$3-'ver pressoflex 6p C2 DCpowe_2'!$M$11))*IF(($G$3/2-$M$11)&gt;0,-1,1)</f>
        <v>0</v>
      </c>
      <c r="Y171" s="29">
        <f>Q171*IF(($G$3/2-$M$12)&gt;0,('ver pressoflex 6p C2 DCpowe_2'!$G$3/2-'ver pressoflex 6p C2 DCpowe_2'!$M$12),'ver pressoflex 6p C2 DCpowe_2'!$G$3/2-('ver pressoflex 6p C2 DCpowe_2'!$G$3-'ver pressoflex 6p C2 DCpowe_2'!$M$12))*IF(($G$3/2-$M$12)&gt;0,-1,1)</f>
        <v>0</v>
      </c>
      <c r="Z171" s="29">
        <f>R171*IF(($G$3/2-$M$13)&gt;0,('ver pressoflex 6p C2 DCpowe_2'!$G$3/2-'ver pressoflex 6p C2 DCpowe_2'!$M$13),'ver pressoflex 6p C2 DCpowe_2'!$G$3/2-('ver pressoflex 6p C2 DCpowe_2'!$G$3-'ver pressoflex 6p C2 DCpowe_2'!$M$13))*IF(($G$3/2-$M$13)&gt;0,-1,1)</f>
        <v>18248587.500000004</v>
      </c>
      <c r="AA171" s="113">
        <f t="shared" si="29"/>
        <v>18257699.777362444</v>
      </c>
      <c r="AB171" s="193">
        <f t="shared" si="30"/>
        <v>5.8859512931312787E-5</v>
      </c>
      <c r="AC171" s="191">
        <f t="shared" si="31"/>
        <v>2.6038194074399326E-5</v>
      </c>
      <c r="AD171" s="194">
        <f t="shared" si="32"/>
        <v>1.0078386599628302E-9</v>
      </c>
      <c r="AE171" s="191">
        <f t="shared" si="33"/>
        <v>1.9528645555799494E-3</v>
      </c>
      <c r="AF171" s="191">
        <f t="shared" si="34"/>
        <v>0.34239744797297611</v>
      </c>
    </row>
    <row r="172" spans="2:32">
      <c r="B172" s="116">
        <f t="shared" si="19"/>
        <v>59796.628610787244</v>
      </c>
      <c r="C172" s="115">
        <f t="shared" si="21"/>
        <v>2.2900000000000014</v>
      </c>
      <c r="D172" s="68">
        <f>'ver pressoflex 6p C2 DCpowe_2'!$G$3/2/$C$557*C172</f>
        <v>28.052500000000016</v>
      </c>
      <c r="E172" s="114">
        <f t="shared" si="22"/>
        <v>3.6399517770822594E-4</v>
      </c>
      <c r="F172" s="114">
        <f t="shared" si="23"/>
        <v>5.3334695203851906E-4</v>
      </c>
      <c r="G172" s="114">
        <f t="shared" si="24"/>
        <v>7.0269872636881229E-4</v>
      </c>
      <c r="H172" s="114">
        <f t="shared" si="25"/>
        <v>4.3649308462614007E-3</v>
      </c>
      <c r="I172" s="114">
        <f t="shared" si="26"/>
        <v>4.5342826205916941E-3</v>
      </c>
      <c r="J172" s="114">
        <f t="shared" si="27"/>
        <v>4.7036343949219874E-3</v>
      </c>
      <c r="K172" s="114">
        <f t="shared" si="28"/>
        <v>5.1270138307477203E-3</v>
      </c>
      <c r="L172" s="113">
        <f>-'ver pressoflex 6p C2 DCpowe_2'!$G$2*'ver pressoflex 6p C2 DCpowe_2'!D172*'ver pressoflex 6p C2 DCpowe_2'!$G$17*'ver pressoflex 6p C2 DCpowe_2'!$G$13*'ver pressoflex 6p C2 DCpowe_2'!AE172</f>
        <v>-12.998956226673869</v>
      </c>
      <c r="M172" s="572">
        <f>IF(ABS(E172)&lt;'ver pressoflex 6p C2 DCpowe_2'!$G$7,'ver pressoflex 6p C2 DCpowe_2'!$G$16*E172*'ver pressoflex 6p C2 DCpowe_2'!$O$8,SIGN(E172)*'ver pressoflex 6p C2 DCpowe_2'!$G$15*'ver pressoflex 6p C2 DCpowe_2'!$O$8)</f>
        <v>6.1275670139171892</v>
      </c>
      <c r="N172" s="572">
        <f>IF(ABS(F172)&lt;'ver pressoflex 6p C2 DCpowe_2'!$G$7,'ver pressoflex 6p C2 DCpowe_2'!$G$16*F172*'ver pressoflex 6p C2 DCpowe_2'!$O$9,SIGN(F172)*'ver pressoflex 6p C2 DCpowe_2'!$G$15*'ver pressoflex 6p C2 DCpowe_2'!$O$9)</f>
        <v>0</v>
      </c>
      <c r="O172" s="572">
        <f>IF(ABS(G172)&lt;'ver pressoflex 6p C2 DCpowe_2'!$G$7,'ver pressoflex 6p C2 DCpowe_2'!$G$16*G172*'ver pressoflex 6p C2 DCpowe_2'!$O$10,SIGN(G172)*'ver pressoflex 6p C2 DCpowe_2'!$G$15*'ver pressoflex 6p C2 DCpowe_2'!$O$10)</f>
        <v>0</v>
      </c>
      <c r="P172" s="572">
        <f>IF(ABS(H172)&lt;'ver pressoflex 6p C2 DCpowe_2'!$G$7,'ver pressoflex 6p C2 DCpowe_2'!$G$16*H172*'ver pressoflex 6p C2 DCpowe_2'!$O$11,SIGN(H172)*'ver pressoflex 6p C2 DCpowe_2'!$G$15*'ver pressoflex 6p C2 DCpowe_2'!$O$11)</f>
        <v>0</v>
      </c>
      <c r="Q172" s="572">
        <f>IF(ABS(I172)&lt;'ver pressoflex 6p C2 DCpowe_2'!$G$7,'ver pressoflex 6p C2 DCpowe_2'!$G$16*I172*'ver pressoflex 6p C2 DCpowe_2'!$O$12,SIGN(I172)*'ver pressoflex 6p C2 DCpowe_2'!$G$15*'ver pressoflex 6p C2 DCpowe_2'!$O$12)</f>
        <v>0</v>
      </c>
      <c r="R172" s="572">
        <f>IF(ABS(J172)&lt;'ver pressoflex 6p C2 DCpowe_2'!$G$7,'ver pressoflex 6p C2 DCpowe_2'!$G$16*J172*'ver pressoflex 6p C2 DCpowe_2'!$O$13,SIGN(J172)*'ver pressoflex 6p C2 DCpowe_2'!$G$15*'ver pressoflex 6p C2 DCpowe_2'!$O$13)</f>
        <v>17803.500000000004</v>
      </c>
      <c r="S172" s="113">
        <f t="shared" si="20"/>
        <v>17796.628610787247</v>
      </c>
      <c r="T172" s="575">
        <f>-L172*('ver pressoflex 6p C2 DCpowe_2'!$G$3/2-'ver pressoflex 6p C2 DCpowe_2'!AF172*'ver pressoflex 6p C2 DCpowe_2'!D172)</f>
        <v>15798.832341987432</v>
      </c>
      <c r="U172" s="29">
        <f>M172*IF(($G$3/2-$M$8)&gt;0,('ver pressoflex 6p C2 DCpowe_2'!$G$3/2-'ver pressoflex 6p C2 DCpowe_2'!$M$8),'ver pressoflex 6p C2 DCpowe_2'!$G$3/2-('ver pressoflex 6p C2 DCpowe_2'!$G$3-'ver pressoflex 6p C2 DCpowe_2'!$M$8))*IF(($G$3/2-$M$8)&gt;0,-1,1)</f>
        <v>-6280.7561892651192</v>
      </c>
      <c r="V172" s="29">
        <f>N172*IF(($G$3/2-$M$9)&gt;0,('ver pressoflex 6p C2 DCpowe_2'!$G$3/2-'ver pressoflex 6p C2 DCpowe_2'!$M$9),'ver pressoflex 6p C2 DCpowe_2'!$G$3/2-('ver pressoflex 6p C2 DCpowe_2'!$G$3-'ver pressoflex 6p C2 DCpowe_2'!$M$9))*IF(($G$3/2-$M$9)&gt;0,-1,1)</f>
        <v>0</v>
      </c>
      <c r="W172" s="29">
        <f>O172*IF(($G$3/2-$M$10)&gt;0,('ver pressoflex 6p C2 DCpowe_2'!$G$3/2-'ver pressoflex 6p C2 DCpowe_2'!$M$10),'ver pressoflex 6p C2 DCpowe_2'!$G$3/2-('ver pressoflex 6p C2 DCpowe_2'!$G$3-'ver pressoflex 6p C2 DCpowe_2'!$M$10))*IF(($G$3/2-$M$10)&gt;0,-1,1)</f>
        <v>0</v>
      </c>
      <c r="X172" s="29">
        <f>P172*IF(($G$3/2-$M$11)&gt;0,('ver pressoflex 6p C2 DCpowe_2'!$G$3/2-'ver pressoflex 6p C2 DCpowe_2'!$M$11),'ver pressoflex 6p C2 DCpowe_2'!$G$3/2-('ver pressoflex 6p C2 DCpowe_2'!$G$3-'ver pressoflex 6p C2 DCpowe_2'!$M$11))*IF(($G$3/2-$M$11)&gt;0,-1,1)</f>
        <v>0</v>
      </c>
      <c r="Y172" s="29">
        <f>Q172*IF(($G$3/2-$M$12)&gt;0,('ver pressoflex 6p C2 DCpowe_2'!$G$3/2-'ver pressoflex 6p C2 DCpowe_2'!$M$12),'ver pressoflex 6p C2 DCpowe_2'!$G$3/2-('ver pressoflex 6p C2 DCpowe_2'!$G$3-'ver pressoflex 6p C2 DCpowe_2'!$M$12))*IF(($G$3/2-$M$12)&gt;0,-1,1)</f>
        <v>0</v>
      </c>
      <c r="Z172" s="29">
        <f>R172*IF(($G$3/2-$M$13)&gt;0,('ver pressoflex 6p C2 DCpowe_2'!$G$3/2-'ver pressoflex 6p C2 DCpowe_2'!$M$13),'ver pressoflex 6p C2 DCpowe_2'!$G$3/2-('ver pressoflex 6p C2 DCpowe_2'!$G$3-'ver pressoflex 6p C2 DCpowe_2'!$M$13))*IF(($G$3/2-$M$13)&gt;0,-1,1)</f>
        <v>18248587.500000004</v>
      </c>
      <c r="AA172" s="113">
        <f t="shared" si="29"/>
        <v>18258105.576152727</v>
      </c>
      <c r="AB172" s="193">
        <f t="shared" si="30"/>
        <v>5.9384258117506894E-5</v>
      </c>
      <c r="AC172" s="191">
        <f t="shared" si="31"/>
        <v>2.6478834280975947E-5</v>
      </c>
      <c r="AD172" s="194">
        <f t="shared" si="32"/>
        <v>1.0338902811734699E-9</v>
      </c>
      <c r="AE172" s="191">
        <f t="shared" si="33"/>
        <v>1.9859125710731959E-3</v>
      </c>
      <c r="AF172" s="191">
        <f t="shared" si="34"/>
        <v>0.34248713296045297</v>
      </c>
    </row>
    <row r="173" spans="2:32">
      <c r="B173" s="116">
        <f t="shared" si="19"/>
        <v>59796.287135256694</v>
      </c>
      <c r="C173" s="115">
        <f t="shared" si="21"/>
        <v>2.3100000000000014</v>
      </c>
      <c r="D173" s="68">
        <f>'ver pressoflex 6p C2 DCpowe_2'!$G$3/2/$C$557*C173</f>
        <v>28.297500000000017</v>
      </c>
      <c r="E173" s="114">
        <f t="shared" si="22"/>
        <v>3.6351424449099749E-4</v>
      </c>
      <c r="F173" s="114">
        <f t="shared" si="23"/>
        <v>5.3288358715799296E-4</v>
      </c>
      <c r="G173" s="114">
        <f t="shared" si="24"/>
        <v>7.022529298249886E-4</v>
      </c>
      <c r="H173" s="114">
        <f t="shared" si="25"/>
        <v>4.3648649649987662E-3</v>
      </c>
      <c r="I173" s="114">
        <f t="shared" si="26"/>
        <v>4.5342343076657625E-3</v>
      </c>
      <c r="J173" s="114">
        <f t="shared" si="27"/>
        <v>4.7036036503327579E-3</v>
      </c>
      <c r="K173" s="114">
        <f t="shared" si="28"/>
        <v>5.1270270070002469E-3</v>
      </c>
      <c r="L173" s="113">
        <f>-'ver pressoflex 6p C2 DCpowe_2'!$G$2*'ver pressoflex 6p C2 DCpowe_2'!D173*'ver pressoflex 6p C2 DCpowe_2'!$G$17*'ver pressoflex 6p C2 DCpowe_2'!$G$13*'ver pressoflex 6p C2 DCpowe_2'!AE173</f>
        <v>-13.332335632061822</v>
      </c>
      <c r="M173" s="572">
        <f>IF(ABS(E173)&lt;'ver pressoflex 6p C2 DCpowe_2'!$G$7,'ver pressoflex 6p C2 DCpowe_2'!$G$16*E173*'ver pressoflex 6p C2 DCpowe_2'!$O$8,SIGN(E173)*'ver pressoflex 6p C2 DCpowe_2'!$G$15*'ver pressoflex 6p C2 DCpowe_2'!$O$8)</f>
        <v>6.1194708887532769</v>
      </c>
      <c r="N173" s="572">
        <f>IF(ABS(F173)&lt;'ver pressoflex 6p C2 DCpowe_2'!$G$7,'ver pressoflex 6p C2 DCpowe_2'!$G$16*F173*'ver pressoflex 6p C2 DCpowe_2'!$O$9,SIGN(F173)*'ver pressoflex 6p C2 DCpowe_2'!$G$15*'ver pressoflex 6p C2 DCpowe_2'!$O$9)</f>
        <v>0</v>
      </c>
      <c r="O173" s="572">
        <f>IF(ABS(G173)&lt;'ver pressoflex 6p C2 DCpowe_2'!$G$7,'ver pressoflex 6p C2 DCpowe_2'!$G$16*G173*'ver pressoflex 6p C2 DCpowe_2'!$O$10,SIGN(G173)*'ver pressoflex 6p C2 DCpowe_2'!$G$15*'ver pressoflex 6p C2 DCpowe_2'!$O$10)</f>
        <v>0</v>
      </c>
      <c r="P173" s="572">
        <f>IF(ABS(H173)&lt;'ver pressoflex 6p C2 DCpowe_2'!$G$7,'ver pressoflex 6p C2 DCpowe_2'!$G$16*H173*'ver pressoflex 6p C2 DCpowe_2'!$O$11,SIGN(H173)*'ver pressoflex 6p C2 DCpowe_2'!$G$15*'ver pressoflex 6p C2 DCpowe_2'!$O$11)</f>
        <v>0</v>
      </c>
      <c r="Q173" s="572">
        <f>IF(ABS(I173)&lt;'ver pressoflex 6p C2 DCpowe_2'!$G$7,'ver pressoflex 6p C2 DCpowe_2'!$G$16*I173*'ver pressoflex 6p C2 DCpowe_2'!$O$12,SIGN(I173)*'ver pressoflex 6p C2 DCpowe_2'!$G$15*'ver pressoflex 6p C2 DCpowe_2'!$O$12)</f>
        <v>0</v>
      </c>
      <c r="R173" s="572">
        <f>IF(ABS(J173)&lt;'ver pressoflex 6p C2 DCpowe_2'!$G$7,'ver pressoflex 6p C2 DCpowe_2'!$G$16*J173*'ver pressoflex 6p C2 DCpowe_2'!$O$13,SIGN(J173)*'ver pressoflex 6p C2 DCpowe_2'!$G$15*'ver pressoflex 6p C2 DCpowe_2'!$O$13)</f>
        <v>17803.500000000004</v>
      </c>
      <c r="S173" s="113">
        <f t="shared" si="20"/>
        <v>17796.287135256694</v>
      </c>
      <c r="T173" s="575">
        <f>-L173*('ver pressoflex 6p C2 DCpowe_2'!$G$3/2-'ver pressoflex 6p C2 DCpowe_2'!AF173*'ver pressoflex 6p C2 DCpowe_2'!D173)</f>
        <v>16202.866514858391</v>
      </c>
      <c r="U173" s="29">
        <f>M173*IF(($G$3/2-$M$8)&gt;0,('ver pressoflex 6p C2 DCpowe_2'!$G$3/2-'ver pressoflex 6p C2 DCpowe_2'!$M$8),'ver pressoflex 6p C2 DCpowe_2'!$G$3/2-('ver pressoflex 6p C2 DCpowe_2'!$G$3-'ver pressoflex 6p C2 DCpowe_2'!$M$8))*IF(($G$3/2-$M$8)&gt;0,-1,1)</f>
        <v>-6272.4576609721089</v>
      </c>
      <c r="V173" s="29">
        <f>N173*IF(($G$3/2-$M$9)&gt;0,('ver pressoflex 6p C2 DCpowe_2'!$G$3/2-'ver pressoflex 6p C2 DCpowe_2'!$M$9),'ver pressoflex 6p C2 DCpowe_2'!$G$3/2-('ver pressoflex 6p C2 DCpowe_2'!$G$3-'ver pressoflex 6p C2 DCpowe_2'!$M$9))*IF(($G$3/2-$M$9)&gt;0,-1,1)</f>
        <v>0</v>
      </c>
      <c r="W173" s="29">
        <f>O173*IF(($G$3/2-$M$10)&gt;0,('ver pressoflex 6p C2 DCpowe_2'!$G$3/2-'ver pressoflex 6p C2 DCpowe_2'!$M$10),'ver pressoflex 6p C2 DCpowe_2'!$G$3/2-('ver pressoflex 6p C2 DCpowe_2'!$G$3-'ver pressoflex 6p C2 DCpowe_2'!$M$10))*IF(($G$3/2-$M$10)&gt;0,-1,1)</f>
        <v>0</v>
      </c>
      <c r="X173" s="29">
        <f>P173*IF(($G$3/2-$M$11)&gt;0,('ver pressoflex 6p C2 DCpowe_2'!$G$3/2-'ver pressoflex 6p C2 DCpowe_2'!$M$11),'ver pressoflex 6p C2 DCpowe_2'!$G$3/2-('ver pressoflex 6p C2 DCpowe_2'!$G$3-'ver pressoflex 6p C2 DCpowe_2'!$M$11))*IF(($G$3/2-$M$11)&gt;0,-1,1)</f>
        <v>0</v>
      </c>
      <c r="Y173" s="29">
        <f>Q173*IF(($G$3/2-$M$12)&gt;0,('ver pressoflex 6p C2 DCpowe_2'!$G$3/2-'ver pressoflex 6p C2 DCpowe_2'!$M$12),'ver pressoflex 6p C2 DCpowe_2'!$G$3/2-('ver pressoflex 6p C2 DCpowe_2'!$G$3-'ver pressoflex 6p C2 DCpowe_2'!$M$12))*IF(($G$3/2-$M$12)&gt;0,-1,1)</f>
        <v>0</v>
      </c>
      <c r="Z173" s="29">
        <f>R173*IF(($G$3/2-$M$13)&gt;0,('ver pressoflex 6p C2 DCpowe_2'!$G$3/2-'ver pressoflex 6p C2 DCpowe_2'!$M$13),'ver pressoflex 6p C2 DCpowe_2'!$G$3/2-('ver pressoflex 6p C2 DCpowe_2'!$G$3-'ver pressoflex 6p C2 DCpowe_2'!$M$13))*IF(($G$3/2-$M$13)&gt;0,-1,1)</f>
        <v>18248587.500000004</v>
      </c>
      <c r="AA173" s="113">
        <f t="shared" si="29"/>
        <v>18258517.908853889</v>
      </c>
      <c r="AB173" s="193">
        <f t="shared" si="30"/>
        <v>5.9909112176491368E-5</v>
      </c>
      <c r="AC173" s="191">
        <f t="shared" si="31"/>
        <v>2.6922793547257965E-5</v>
      </c>
      <c r="AD173" s="194">
        <f t="shared" si="32"/>
        <v>1.0603711206685339E-9</v>
      </c>
      <c r="AE173" s="191">
        <f t="shared" si="33"/>
        <v>2.0192095160443471E-3</v>
      </c>
      <c r="AF173" s="191">
        <f t="shared" si="34"/>
        <v>0.34257701088328485</v>
      </c>
    </row>
    <row r="174" spans="2:32">
      <c r="B174" s="116">
        <f t="shared" si="19"/>
        <v>59795.940198248121</v>
      </c>
      <c r="C174" s="115">
        <f t="shared" si="21"/>
        <v>2.3300000000000014</v>
      </c>
      <c r="D174" s="68">
        <f>'ver pressoflex 6p C2 DCpowe_2'!$G$3/2/$C$557*C174</f>
        <v>28.542500000000018</v>
      </c>
      <c r="E174" s="114">
        <f t="shared" si="22"/>
        <v>3.6303321148062161E-4</v>
      </c>
      <c r="F174" s="114">
        <f t="shared" si="23"/>
        <v>5.3242012612973125E-4</v>
      </c>
      <c r="G174" s="114">
        <f t="shared" si="24"/>
        <v>7.0180704077884106E-4</v>
      </c>
      <c r="H174" s="114">
        <f t="shared" si="25"/>
        <v>4.3647990700658385E-3</v>
      </c>
      <c r="I174" s="114">
        <f t="shared" si="26"/>
        <v>4.5341859847149481E-3</v>
      </c>
      <c r="J174" s="114">
        <f t="shared" si="27"/>
        <v>4.7035728993640577E-3</v>
      </c>
      <c r="K174" s="114">
        <f t="shared" si="28"/>
        <v>5.1270401859868321E-3</v>
      </c>
      <c r="L174" s="113">
        <f>-'ver pressoflex 6p C2 DCpowe_2'!$G$2*'ver pressoflex 6p C2 DCpowe_2'!D174*'ver pressoflex 6p C2 DCpowe_2'!$G$17*'ver pressoflex 6p C2 DCpowe_2'!$G$13*'ver pressoflex 6p C2 DCpowe_2'!AE174</f>
        <v>-13.671174835537991</v>
      </c>
      <c r="M174" s="572">
        <f>IF(ABS(E174)&lt;'ver pressoflex 6p C2 DCpowe_2'!$G$7,'ver pressoflex 6p C2 DCpowe_2'!$G$16*E174*'ver pressoflex 6p C2 DCpowe_2'!$O$8,SIGN(E174)*'ver pressoflex 6p C2 DCpowe_2'!$G$15*'ver pressoflex 6p C2 DCpowe_2'!$O$8)</f>
        <v>6.1113730836517286</v>
      </c>
      <c r="N174" s="572">
        <f>IF(ABS(F174)&lt;'ver pressoflex 6p C2 DCpowe_2'!$G$7,'ver pressoflex 6p C2 DCpowe_2'!$G$16*F174*'ver pressoflex 6p C2 DCpowe_2'!$O$9,SIGN(F174)*'ver pressoflex 6p C2 DCpowe_2'!$G$15*'ver pressoflex 6p C2 DCpowe_2'!$O$9)</f>
        <v>0</v>
      </c>
      <c r="O174" s="572">
        <f>IF(ABS(G174)&lt;'ver pressoflex 6p C2 DCpowe_2'!$G$7,'ver pressoflex 6p C2 DCpowe_2'!$G$16*G174*'ver pressoflex 6p C2 DCpowe_2'!$O$10,SIGN(G174)*'ver pressoflex 6p C2 DCpowe_2'!$G$15*'ver pressoflex 6p C2 DCpowe_2'!$O$10)</f>
        <v>0</v>
      </c>
      <c r="P174" s="572">
        <f>IF(ABS(H174)&lt;'ver pressoflex 6p C2 DCpowe_2'!$G$7,'ver pressoflex 6p C2 DCpowe_2'!$G$16*H174*'ver pressoflex 6p C2 DCpowe_2'!$O$11,SIGN(H174)*'ver pressoflex 6p C2 DCpowe_2'!$G$15*'ver pressoflex 6p C2 DCpowe_2'!$O$11)</f>
        <v>0</v>
      </c>
      <c r="Q174" s="572">
        <f>IF(ABS(I174)&lt;'ver pressoflex 6p C2 DCpowe_2'!$G$7,'ver pressoflex 6p C2 DCpowe_2'!$G$16*I174*'ver pressoflex 6p C2 DCpowe_2'!$O$12,SIGN(I174)*'ver pressoflex 6p C2 DCpowe_2'!$G$15*'ver pressoflex 6p C2 DCpowe_2'!$O$12)</f>
        <v>0</v>
      </c>
      <c r="R174" s="572">
        <f>IF(ABS(J174)&lt;'ver pressoflex 6p C2 DCpowe_2'!$G$7,'ver pressoflex 6p C2 DCpowe_2'!$G$16*J174*'ver pressoflex 6p C2 DCpowe_2'!$O$13,SIGN(J174)*'ver pressoflex 6p C2 DCpowe_2'!$G$15*'ver pressoflex 6p C2 DCpowe_2'!$O$13)</f>
        <v>17803.500000000004</v>
      </c>
      <c r="S174" s="113">
        <f t="shared" si="20"/>
        <v>17795.940198248118</v>
      </c>
      <c r="T174" s="575">
        <f>-L174*('ver pressoflex 6p C2 DCpowe_2'!$G$3/2-'ver pressoflex 6p C2 DCpowe_2'!AF174*'ver pressoflex 6p C2 DCpowe_2'!D174)</f>
        <v>16613.477220004654</v>
      </c>
      <c r="U174" s="29">
        <f>M174*IF(($G$3/2-$M$8)&gt;0,('ver pressoflex 6p C2 DCpowe_2'!$G$3/2-'ver pressoflex 6p C2 DCpowe_2'!$M$8),'ver pressoflex 6p C2 DCpowe_2'!$G$3/2-('ver pressoflex 6p C2 DCpowe_2'!$G$3-'ver pressoflex 6p C2 DCpowe_2'!$M$8))*IF(($G$3/2-$M$8)&gt;0,-1,1)</f>
        <v>-6264.1574107430215</v>
      </c>
      <c r="V174" s="29">
        <f>N174*IF(($G$3/2-$M$9)&gt;0,('ver pressoflex 6p C2 DCpowe_2'!$G$3/2-'ver pressoflex 6p C2 DCpowe_2'!$M$9),'ver pressoflex 6p C2 DCpowe_2'!$G$3/2-('ver pressoflex 6p C2 DCpowe_2'!$G$3-'ver pressoflex 6p C2 DCpowe_2'!$M$9))*IF(($G$3/2-$M$9)&gt;0,-1,1)</f>
        <v>0</v>
      </c>
      <c r="W174" s="29">
        <f>O174*IF(($G$3/2-$M$10)&gt;0,('ver pressoflex 6p C2 DCpowe_2'!$G$3/2-'ver pressoflex 6p C2 DCpowe_2'!$M$10),'ver pressoflex 6p C2 DCpowe_2'!$G$3/2-('ver pressoflex 6p C2 DCpowe_2'!$G$3-'ver pressoflex 6p C2 DCpowe_2'!$M$10))*IF(($G$3/2-$M$10)&gt;0,-1,1)</f>
        <v>0</v>
      </c>
      <c r="X174" s="29">
        <f>P174*IF(($G$3/2-$M$11)&gt;0,('ver pressoflex 6p C2 DCpowe_2'!$G$3/2-'ver pressoflex 6p C2 DCpowe_2'!$M$11),'ver pressoflex 6p C2 DCpowe_2'!$G$3/2-('ver pressoflex 6p C2 DCpowe_2'!$G$3-'ver pressoflex 6p C2 DCpowe_2'!$M$11))*IF(($G$3/2-$M$11)&gt;0,-1,1)</f>
        <v>0</v>
      </c>
      <c r="Y174" s="29">
        <f>Q174*IF(($G$3/2-$M$12)&gt;0,('ver pressoflex 6p C2 DCpowe_2'!$G$3/2-'ver pressoflex 6p C2 DCpowe_2'!$M$12),'ver pressoflex 6p C2 DCpowe_2'!$G$3/2-('ver pressoflex 6p C2 DCpowe_2'!$G$3-'ver pressoflex 6p C2 DCpowe_2'!$M$12))*IF(($G$3/2-$M$12)&gt;0,-1,1)</f>
        <v>0</v>
      </c>
      <c r="Z174" s="29">
        <f>R174*IF(($G$3/2-$M$13)&gt;0,('ver pressoflex 6p C2 DCpowe_2'!$G$3/2-'ver pressoflex 6p C2 DCpowe_2'!$M$13),'ver pressoflex 6p C2 DCpowe_2'!$G$3/2-('ver pressoflex 6p C2 DCpowe_2'!$G$3-'ver pressoflex 6p C2 DCpowe_2'!$M$13))*IF(($G$3/2-$M$13)&gt;0,-1,1)</f>
        <v>18248587.500000004</v>
      </c>
      <c r="AA174" s="113">
        <f t="shared" si="29"/>
        <v>18258936.819809265</v>
      </c>
      <c r="AB174" s="193">
        <f t="shared" si="30"/>
        <v>6.0434075142152718E-5</v>
      </c>
      <c r="AC174" s="191">
        <f t="shared" si="31"/>
        <v>2.7370061858707908E-5</v>
      </c>
      <c r="AD174" s="194">
        <f t="shared" si="32"/>
        <v>1.0872841082432194E-9</v>
      </c>
      <c r="AE174" s="191">
        <f t="shared" si="33"/>
        <v>2.0527546394030929E-3</v>
      </c>
      <c r="AF174" s="191">
        <f t="shared" si="34"/>
        <v>0.34266708236472299</v>
      </c>
    </row>
    <row r="175" spans="2:32">
      <c r="B175" s="116">
        <f t="shared" si="19"/>
        <v>59795.587762250463</v>
      </c>
      <c r="C175" s="115">
        <f t="shared" si="21"/>
        <v>2.3500000000000014</v>
      </c>
      <c r="D175" s="68">
        <f>'ver pressoflex 6p C2 DCpowe_2'!$G$3/2/$C$557*C175</f>
        <v>28.787500000000016</v>
      </c>
      <c r="E175" s="114">
        <f t="shared" si="22"/>
        <v>3.625520786460346E-4</v>
      </c>
      <c r="F175" s="114">
        <f t="shared" si="23"/>
        <v>5.3195656892380497E-4</v>
      </c>
      <c r="G175" s="114">
        <f t="shared" si="24"/>
        <v>7.0136105920157545E-4</v>
      </c>
      <c r="H175" s="114">
        <f t="shared" si="25"/>
        <v>4.3647331614583614E-3</v>
      </c>
      <c r="I175" s="114">
        <f t="shared" si="26"/>
        <v>4.5341376517361309E-3</v>
      </c>
      <c r="J175" s="114">
        <f t="shared" si="27"/>
        <v>4.7035421420139013E-3</v>
      </c>
      <c r="K175" s="114">
        <f t="shared" si="28"/>
        <v>5.1270533677083277E-3</v>
      </c>
      <c r="L175" s="113">
        <f>-'ver pressoflex 6p C2 DCpowe_2'!$G$2*'ver pressoflex 6p C2 DCpowe_2'!D175*'ver pressoflex 6p C2 DCpowe_2'!$G$17*'ver pressoflex 6p C2 DCpowe_2'!$G$13*'ver pressoflex 6p C2 DCpowe_2'!AE175</f>
        <v>-14.015511347634966</v>
      </c>
      <c r="M175" s="572">
        <f>IF(ABS(E175)&lt;'ver pressoflex 6p C2 DCpowe_2'!$G$7,'ver pressoflex 6p C2 DCpowe_2'!$G$16*E175*'ver pressoflex 6p C2 DCpowe_2'!$O$8,SIGN(E175)*'ver pressoflex 6p C2 DCpowe_2'!$G$15*'ver pressoflex 6p C2 DCpowe_2'!$O$8)</f>
        <v>6.1032735980896113</v>
      </c>
      <c r="N175" s="572">
        <f>IF(ABS(F175)&lt;'ver pressoflex 6p C2 DCpowe_2'!$G$7,'ver pressoflex 6p C2 DCpowe_2'!$G$16*F175*'ver pressoflex 6p C2 DCpowe_2'!$O$9,SIGN(F175)*'ver pressoflex 6p C2 DCpowe_2'!$G$15*'ver pressoflex 6p C2 DCpowe_2'!$O$9)</f>
        <v>0</v>
      </c>
      <c r="O175" s="572">
        <f>IF(ABS(G175)&lt;'ver pressoflex 6p C2 DCpowe_2'!$G$7,'ver pressoflex 6p C2 DCpowe_2'!$G$16*G175*'ver pressoflex 6p C2 DCpowe_2'!$O$10,SIGN(G175)*'ver pressoflex 6p C2 DCpowe_2'!$G$15*'ver pressoflex 6p C2 DCpowe_2'!$O$10)</f>
        <v>0</v>
      </c>
      <c r="P175" s="572">
        <f>IF(ABS(H175)&lt;'ver pressoflex 6p C2 DCpowe_2'!$G$7,'ver pressoflex 6p C2 DCpowe_2'!$G$16*H175*'ver pressoflex 6p C2 DCpowe_2'!$O$11,SIGN(H175)*'ver pressoflex 6p C2 DCpowe_2'!$G$15*'ver pressoflex 6p C2 DCpowe_2'!$O$11)</f>
        <v>0</v>
      </c>
      <c r="Q175" s="572">
        <f>IF(ABS(I175)&lt;'ver pressoflex 6p C2 DCpowe_2'!$G$7,'ver pressoflex 6p C2 DCpowe_2'!$G$16*I175*'ver pressoflex 6p C2 DCpowe_2'!$O$12,SIGN(I175)*'ver pressoflex 6p C2 DCpowe_2'!$G$15*'ver pressoflex 6p C2 DCpowe_2'!$O$12)</f>
        <v>0</v>
      </c>
      <c r="R175" s="572">
        <f>IF(ABS(J175)&lt;'ver pressoflex 6p C2 DCpowe_2'!$G$7,'ver pressoflex 6p C2 DCpowe_2'!$G$16*J175*'ver pressoflex 6p C2 DCpowe_2'!$O$13,SIGN(J175)*'ver pressoflex 6p C2 DCpowe_2'!$G$15*'ver pressoflex 6p C2 DCpowe_2'!$O$13)</f>
        <v>17803.500000000004</v>
      </c>
      <c r="S175" s="113">
        <f t="shared" si="20"/>
        <v>17795.587762250459</v>
      </c>
      <c r="T175" s="575">
        <f>-L175*('ver pressoflex 6p C2 DCpowe_2'!$G$3/2-'ver pressoflex 6p C2 DCpowe_2'!AF175*'ver pressoflex 6p C2 DCpowe_2'!D175)</f>
        <v>17030.708568223276</v>
      </c>
      <c r="U175" s="29">
        <f>M175*IF(($G$3/2-$M$8)&gt;0,('ver pressoflex 6p C2 DCpowe_2'!$G$3/2-'ver pressoflex 6p C2 DCpowe_2'!$M$8),'ver pressoflex 6p C2 DCpowe_2'!$G$3/2-('ver pressoflex 6p C2 DCpowe_2'!$G$3-'ver pressoflex 6p C2 DCpowe_2'!$M$8))*IF(($G$3/2-$M$8)&gt;0,-1,1)</f>
        <v>-6255.8554380418518</v>
      </c>
      <c r="V175" s="29">
        <f>N175*IF(($G$3/2-$M$9)&gt;0,('ver pressoflex 6p C2 DCpowe_2'!$G$3/2-'ver pressoflex 6p C2 DCpowe_2'!$M$9),'ver pressoflex 6p C2 DCpowe_2'!$G$3/2-('ver pressoflex 6p C2 DCpowe_2'!$G$3-'ver pressoflex 6p C2 DCpowe_2'!$M$9))*IF(($G$3/2-$M$9)&gt;0,-1,1)</f>
        <v>0</v>
      </c>
      <c r="W175" s="29">
        <f>O175*IF(($G$3/2-$M$10)&gt;0,('ver pressoflex 6p C2 DCpowe_2'!$G$3/2-'ver pressoflex 6p C2 DCpowe_2'!$M$10),'ver pressoflex 6p C2 DCpowe_2'!$G$3/2-('ver pressoflex 6p C2 DCpowe_2'!$G$3-'ver pressoflex 6p C2 DCpowe_2'!$M$10))*IF(($G$3/2-$M$10)&gt;0,-1,1)</f>
        <v>0</v>
      </c>
      <c r="X175" s="29">
        <f>P175*IF(($G$3/2-$M$11)&gt;0,('ver pressoflex 6p C2 DCpowe_2'!$G$3/2-'ver pressoflex 6p C2 DCpowe_2'!$M$11),'ver pressoflex 6p C2 DCpowe_2'!$G$3/2-('ver pressoflex 6p C2 DCpowe_2'!$G$3-'ver pressoflex 6p C2 DCpowe_2'!$M$11))*IF(($G$3/2-$M$11)&gt;0,-1,1)</f>
        <v>0</v>
      </c>
      <c r="Y175" s="29">
        <f>Q175*IF(($G$3/2-$M$12)&gt;0,('ver pressoflex 6p C2 DCpowe_2'!$G$3/2-'ver pressoflex 6p C2 DCpowe_2'!$M$12),'ver pressoflex 6p C2 DCpowe_2'!$G$3/2-('ver pressoflex 6p C2 DCpowe_2'!$G$3-'ver pressoflex 6p C2 DCpowe_2'!$M$12))*IF(($G$3/2-$M$12)&gt;0,-1,1)</f>
        <v>0</v>
      </c>
      <c r="Z175" s="29">
        <f>R175*IF(($G$3/2-$M$13)&gt;0,('ver pressoflex 6p C2 DCpowe_2'!$G$3/2-'ver pressoflex 6p C2 DCpowe_2'!$M$13),'ver pressoflex 6p C2 DCpowe_2'!$G$3/2-('ver pressoflex 6p C2 DCpowe_2'!$G$3-'ver pressoflex 6p C2 DCpowe_2'!$M$13))*IF(($G$3/2-$M$13)&gt;0,-1,1)</f>
        <v>18248587.500000004</v>
      </c>
      <c r="AA175" s="113">
        <f t="shared" si="29"/>
        <v>18259362.353130184</v>
      </c>
      <c r="AB175" s="193">
        <f t="shared" si="30"/>
        <v>6.0959147048391486E-5</v>
      </c>
      <c r="AC175" s="191">
        <f t="shared" si="31"/>
        <v>2.7820629187042905E-5</v>
      </c>
      <c r="AD175" s="194">
        <f t="shared" si="32"/>
        <v>1.1146321581845119E-9</v>
      </c>
      <c r="AE175" s="191">
        <f t="shared" si="33"/>
        <v>2.0865471890282178E-3</v>
      </c>
      <c r="AF175" s="191">
        <f t="shared" si="34"/>
        <v>0.34275734803070423</v>
      </c>
    </row>
    <row r="176" spans="2:32">
      <c r="B176" s="116">
        <f t="shared" si="19"/>
        <v>59795.22978993164</v>
      </c>
      <c r="C176" s="115">
        <f t="shared" si="21"/>
        <v>2.3700000000000014</v>
      </c>
      <c r="D176" s="68">
        <f>'ver pressoflex 6p C2 DCpowe_2'!$G$3/2/$C$557*C176</f>
        <v>29.032500000000017</v>
      </c>
      <c r="E176" s="114">
        <f t="shared" si="22"/>
        <v>3.6207084595615987E-4</v>
      </c>
      <c r="F176" s="114">
        <f t="shared" si="23"/>
        <v>5.3149291551027268E-4</v>
      </c>
      <c r="G176" s="114">
        <f t="shared" si="24"/>
        <v>7.009149850643856E-4</v>
      </c>
      <c r="H176" s="114">
        <f t="shared" si="25"/>
        <v>4.3646672391720771E-3</v>
      </c>
      <c r="I176" s="114">
        <f t="shared" si="26"/>
        <v>4.5340893087261903E-3</v>
      </c>
      <c r="J176" s="114">
        <f t="shared" si="27"/>
        <v>4.7035113782803025E-3</v>
      </c>
      <c r="K176" s="114">
        <f t="shared" si="28"/>
        <v>5.1270665521655854E-3</v>
      </c>
      <c r="L176" s="113">
        <f>-'ver pressoflex 6p C2 DCpowe_2'!$G$2*'ver pressoflex 6p C2 DCpowe_2'!D176*'ver pressoflex 6p C2 DCpowe_2'!$G$17*'ver pressoflex 6p C2 DCpowe_2'!$G$13*'ver pressoflex 6p C2 DCpowe_2'!AE176</f>
        <v>-14.365382499909243</v>
      </c>
      <c r="M176" s="572">
        <f>IF(ABS(E176)&lt;'ver pressoflex 6p C2 DCpowe_2'!$G$7,'ver pressoflex 6p C2 DCpowe_2'!$G$16*E176*'ver pressoflex 6p C2 DCpowe_2'!$O$8,SIGN(E176)*'ver pressoflex 6p C2 DCpowe_2'!$G$15*'ver pressoflex 6p C2 DCpowe_2'!$O$8)</f>
        <v>6.0951724315437774</v>
      </c>
      <c r="N176" s="572">
        <f>IF(ABS(F176)&lt;'ver pressoflex 6p C2 DCpowe_2'!$G$7,'ver pressoflex 6p C2 DCpowe_2'!$G$16*F176*'ver pressoflex 6p C2 DCpowe_2'!$O$9,SIGN(F176)*'ver pressoflex 6p C2 DCpowe_2'!$G$15*'ver pressoflex 6p C2 DCpowe_2'!$O$9)</f>
        <v>0</v>
      </c>
      <c r="O176" s="572">
        <f>IF(ABS(G176)&lt;'ver pressoflex 6p C2 DCpowe_2'!$G$7,'ver pressoflex 6p C2 DCpowe_2'!$G$16*G176*'ver pressoflex 6p C2 DCpowe_2'!$O$10,SIGN(G176)*'ver pressoflex 6p C2 DCpowe_2'!$G$15*'ver pressoflex 6p C2 DCpowe_2'!$O$10)</f>
        <v>0</v>
      </c>
      <c r="P176" s="572">
        <f>IF(ABS(H176)&lt;'ver pressoflex 6p C2 DCpowe_2'!$G$7,'ver pressoflex 6p C2 DCpowe_2'!$G$16*H176*'ver pressoflex 6p C2 DCpowe_2'!$O$11,SIGN(H176)*'ver pressoflex 6p C2 DCpowe_2'!$G$15*'ver pressoflex 6p C2 DCpowe_2'!$O$11)</f>
        <v>0</v>
      </c>
      <c r="Q176" s="572">
        <f>IF(ABS(I176)&lt;'ver pressoflex 6p C2 DCpowe_2'!$G$7,'ver pressoflex 6p C2 DCpowe_2'!$G$16*I176*'ver pressoflex 6p C2 DCpowe_2'!$O$12,SIGN(I176)*'ver pressoflex 6p C2 DCpowe_2'!$G$15*'ver pressoflex 6p C2 DCpowe_2'!$O$12)</f>
        <v>0</v>
      </c>
      <c r="R176" s="572">
        <f>IF(ABS(J176)&lt;'ver pressoflex 6p C2 DCpowe_2'!$G$7,'ver pressoflex 6p C2 DCpowe_2'!$G$16*J176*'ver pressoflex 6p C2 DCpowe_2'!$O$13,SIGN(J176)*'ver pressoflex 6p C2 DCpowe_2'!$G$15*'ver pressoflex 6p C2 DCpowe_2'!$O$13)</f>
        <v>17803.500000000004</v>
      </c>
      <c r="S176" s="113">
        <f t="shared" si="20"/>
        <v>17795.22978993164</v>
      </c>
      <c r="T176" s="575">
        <f>-L176*('ver pressoflex 6p C2 DCpowe_2'!$G$3/2-'ver pressoflex 6p C2 DCpowe_2'!AF176*'ver pressoflex 6p C2 DCpowe_2'!D176)</f>
        <v>17454.604437995298</v>
      </c>
      <c r="U176" s="29">
        <f>M176*IF(($G$3/2-$M$8)&gt;0,('ver pressoflex 6p C2 DCpowe_2'!$G$3/2-'ver pressoflex 6p C2 DCpowe_2'!$M$8),'ver pressoflex 6p C2 DCpowe_2'!$G$3/2-('ver pressoflex 6p C2 DCpowe_2'!$G$3-'ver pressoflex 6p C2 DCpowe_2'!$M$8))*IF(($G$3/2-$M$8)&gt;0,-1,1)</f>
        <v>-6247.5517423323718</v>
      </c>
      <c r="V176" s="29">
        <f>N176*IF(($G$3/2-$M$9)&gt;0,('ver pressoflex 6p C2 DCpowe_2'!$G$3/2-'ver pressoflex 6p C2 DCpowe_2'!$M$9),'ver pressoflex 6p C2 DCpowe_2'!$G$3/2-('ver pressoflex 6p C2 DCpowe_2'!$G$3-'ver pressoflex 6p C2 DCpowe_2'!$M$9))*IF(($G$3/2-$M$9)&gt;0,-1,1)</f>
        <v>0</v>
      </c>
      <c r="W176" s="29">
        <f>O176*IF(($G$3/2-$M$10)&gt;0,('ver pressoflex 6p C2 DCpowe_2'!$G$3/2-'ver pressoflex 6p C2 DCpowe_2'!$M$10),'ver pressoflex 6p C2 DCpowe_2'!$G$3/2-('ver pressoflex 6p C2 DCpowe_2'!$G$3-'ver pressoflex 6p C2 DCpowe_2'!$M$10))*IF(($G$3/2-$M$10)&gt;0,-1,1)</f>
        <v>0</v>
      </c>
      <c r="X176" s="29">
        <f>P176*IF(($G$3/2-$M$11)&gt;0,('ver pressoflex 6p C2 DCpowe_2'!$G$3/2-'ver pressoflex 6p C2 DCpowe_2'!$M$11),'ver pressoflex 6p C2 DCpowe_2'!$G$3/2-('ver pressoflex 6p C2 DCpowe_2'!$G$3-'ver pressoflex 6p C2 DCpowe_2'!$M$11))*IF(($G$3/2-$M$11)&gt;0,-1,1)</f>
        <v>0</v>
      </c>
      <c r="Y176" s="29">
        <f>Q176*IF(($G$3/2-$M$12)&gt;0,('ver pressoflex 6p C2 DCpowe_2'!$G$3/2-'ver pressoflex 6p C2 DCpowe_2'!$M$12),'ver pressoflex 6p C2 DCpowe_2'!$G$3/2-('ver pressoflex 6p C2 DCpowe_2'!$G$3-'ver pressoflex 6p C2 DCpowe_2'!$M$12))*IF(($G$3/2-$M$12)&gt;0,-1,1)</f>
        <v>0</v>
      </c>
      <c r="Z176" s="29">
        <f>R176*IF(($G$3/2-$M$13)&gt;0,('ver pressoflex 6p C2 DCpowe_2'!$G$3/2-'ver pressoflex 6p C2 DCpowe_2'!$M$13),'ver pressoflex 6p C2 DCpowe_2'!$G$3/2-('ver pressoflex 6p C2 DCpowe_2'!$G$3-'ver pressoflex 6p C2 DCpowe_2'!$M$13))*IF(($G$3/2-$M$13)&gt;0,-1,1)</f>
        <v>18248587.500000004</v>
      </c>
      <c r="AA176" s="113">
        <f t="shared" si="29"/>
        <v>18259794.552695666</v>
      </c>
      <c r="AB176" s="193">
        <f t="shared" si="30"/>
        <v>6.1484327929122302E-5</v>
      </c>
      <c r="AC176" s="191">
        <f t="shared" si="31"/>
        <v>2.8274485490220041E-5</v>
      </c>
      <c r="AD176" s="194">
        <f t="shared" si="32"/>
        <v>1.142418169235323E-9</v>
      </c>
      <c r="AE176" s="191">
        <f t="shared" si="33"/>
        <v>2.1205864117665031E-3</v>
      </c>
      <c r="AF176" s="191">
        <f t="shared" si="34"/>
        <v>0.34284780850986851</v>
      </c>
    </row>
    <row r="177" spans="2:32">
      <c r="B177" s="116">
        <f t="shared" si="19"/>
        <v>59794.866244138859</v>
      </c>
      <c r="C177" s="115">
        <f t="shared" si="21"/>
        <v>2.3900000000000015</v>
      </c>
      <c r="D177" s="68">
        <f>'ver pressoflex 6p C2 DCpowe_2'!$G$3/2/$C$557*C177</f>
        <v>29.277500000000018</v>
      </c>
      <c r="E177" s="114">
        <f t="shared" si="22"/>
        <v>3.6158951337990803E-4</v>
      </c>
      <c r="F177" s="114">
        <f t="shared" si="23"/>
        <v>5.310291658591808E-4</v>
      </c>
      <c r="G177" s="114">
        <f t="shared" si="24"/>
        <v>7.0046881833845363E-4</v>
      </c>
      <c r="H177" s="114">
        <f t="shared" si="25"/>
        <v>4.3646013032027278E-3</v>
      </c>
      <c r="I177" s="114">
        <f t="shared" si="26"/>
        <v>4.5340409556820001E-3</v>
      </c>
      <c r="J177" s="114">
        <f t="shared" si="27"/>
        <v>4.7034806081612725E-3</v>
      </c>
      <c r="K177" s="114">
        <f t="shared" si="28"/>
        <v>5.1270797393594544E-3</v>
      </c>
      <c r="L177" s="113">
        <f>-'ver pressoflex 6p C2 DCpowe_2'!$G$2*'ver pressoflex 6p C2 DCpowe_2'!D177*'ver pressoflex 6p C2 DCpowe_2'!$G$17*'ver pressoflex 6p C2 DCpowe_2'!$G$13*'ver pressoflex 6p C2 DCpowe_2'!AE177</f>
        <v>-14.720825444638697</v>
      </c>
      <c r="M177" s="572">
        <f>IF(ABS(E177)&lt;'ver pressoflex 6p C2 DCpowe_2'!$G$7,'ver pressoflex 6p C2 DCpowe_2'!$G$16*E177*'ver pressoflex 6p C2 DCpowe_2'!$O$8,SIGN(E177)*'ver pressoflex 6p C2 DCpowe_2'!$G$15*'ver pressoflex 6p C2 DCpowe_2'!$O$8)</f>
        <v>6.0870695834908597</v>
      </c>
      <c r="N177" s="572">
        <f>IF(ABS(F177)&lt;'ver pressoflex 6p C2 DCpowe_2'!$G$7,'ver pressoflex 6p C2 DCpowe_2'!$G$16*F177*'ver pressoflex 6p C2 DCpowe_2'!$O$9,SIGN(F177)*'ver pressoflex 6p C2 DCpowe_2'!$G$15*'ver pressoflex 6p C2 DCpowe_2'!$O$9)</f>
        <v>0</v>
      </c>
      <c r="O177" s="572">
        <f>IF(ABS(G177)&lt;'ver pressoflex 6p C2 DCpowe_2'!$G$7,'ver pressoflex 6p C2 DCpowe_2'!$G$16*G177*'ver pressoflex 6p C2 DCpowe_2'!$O$10,SIGN(G177)*'ver pressoflex 6p C2 DCpowe_2'!$G$15*'ver pressoflex 6p C2 DCpowe_2'!$O$10)</f>
        <v>0</v>
      </c>
      <c r="P177" s="572">
        <f>IF(ABS(H177)&lt;'ver pressoflex 6p C2 DCpowe_2'!$G$7,'ver pressoflex 6p C2 DCpowe_2'!$G$16*H177*'ver pressoflex 6p C2 DCpowe_2'!$O$11,SIGN(H177)*'ver pressoflex 6p C2 DCpowe_2'!$G$15*'ver pressoflex 6p C2 DCpowe_2'!$O$11)</f>
        <v>0</v>
      </c>
      <c r="Q177" s="572">
        <f>IF(ABS(I177)&lt;'ver pressoflex 6p C2 DCpowe_2'!$G$7,'ver pressoflex 6p C2 DCpowe_2'!$G$16*I177*'ver pressoflex 6p C2 DCpowe_2'!$O$12,SIGN(I177)*'ver pressoflex 6p C2 DCpowe_2'!$G$15*'ver pressoflex 6p C2 DCpowe_2'!$O$12)</f>
        <v>0</v>
      </c>
      <c r="R177" s="572">
        <f>IF(ABS(J177)&lt;'ver pressoflex 6p C2 DCpowe_2'!$G$7,'ver pressoflex 6p C2 DCpowe_2'!$G$16*J177*'ver pressoflex 6p C2 DCpowe_2'!$O$13,SIGN(J177)*'ver pressoflex 6p C2 DCpowe_2'!$G$15*'ver pressoflex 6p C2 DCpowe_2'!$O$13)</f>
        <v>17803.500000000004</v>
      </c>
      <c r="S177" s="113">
        <f t="shared" si="20"/>
        <v>17794.866244138855</v>
      </c>
      <c r="T177" s="575">
        <f>-L177*('ver pressoflex 6p C2 DCpowe_2'!$G$3/2-'ver pressoflex 6p C2 DCpowe_2'!AF177*'ver pressoflex 6p C2 DCpowe_2'!D177)</f>
        <v>17885.208475166906</v>
      </c>
      <c r="U177" s="29">
        <f>M177*IF(($G$3/2-$M$8)&gt;0,('ver pressoflex 6p C2 DCpowe_2'!$G$3/2-'ver pressoflex 6p C2 DCpowe_2'!$M$8),'ver pressoflex 6p C2 DCpowe_2'!$G$3/2-('ver pressoflex 6p C2 DCpowe_2'!$G$3-'ver pressoflex 6p C2 DCpowe_2'!$M$8))*IF(($G$3/2-$M$8)&gt;0,-1,1)</f>
        <v>-6239.2463230781314</v>
      </c>
      <c r="V177" s="29">
        <f>N177*IF(($G$3/2-$M$9)&gt;0,('ver pressoflex 6p C2 DCpowe_2'!$G$3/2-'ver pressoflex 6p C2 DCpowe_2'!$M$9),'ver pressoflex 6p C2 DCpowe_2'!$G$3/2-('ver pressoflex 6p C2 DCpowe_2'!$G$3-'ver pressoflex 6p C2 DCpowe_2'!$M$9))*IF(($G$3/2-$M$9)&gt;0,-1,1)</f>
        <v>0</v>
      </c>
      <c r="W177" s="29">
        <f>O177*IF(($G$3/2-$M$10)&gt;0,('ver pressoflex 6p C2 DCpowe_2'!$G$3/2-'ver pressoflex 6p C2 DCpowe_2'!$M$10),'ver pressoflex 6p C2 DCpowe_2'!$G$3/2-('ver pressoflex 6p C2 DCpowe_2'!$G$3-'ver pressoflex 6p C2 DCpowe_2'!$M$10))*IF(($G$3/2-$M$10)&gt;0,-1,1)</f>
        <v>0</v>
      </c>
      <c r="X177" s="29">
        <f>P177*IF(($G$3/2-$M$11)&gt;0,('ver pressoflex 6p C2 DCpowe_2'!$G$3/2-'ver pressoflex 6p C2 DCpowe_2'!$M$11),'ver pressoflex 6p C2 DCpowe_2'!$G$3/2-('ver pressoflex 6p C2 DCpowe_2'!$G$3-'ver pressoflex 6p C2 DCpowe_2'!$M$11))*IF(($G$3/2-$M$11)&gt;0,-1,1)</f>
        <v>0</v>
      </c>
      <c r="Y177" s="29">
        <f>Q177*IF(($G$3/2-$M$12)&gt;0,('ver pressoflex 6p C2 DCpowe_2'!$G$3/2-'ver pressoflex 6p C2 DCpowe_2'!$M$12),'ver pressoflex 6p C2 DCpowe_2'!$G$3/2-('ver pressoflex 6p C2 DCpowe_2'!$G$3-'ver pressoflex 6p C2 DCpowe_2'!$M$12))*IF(($G$3/2-$M$12)&gt;0,-1,1)</f>
        <v>0</v>
      </c>
      <c r="Z177" s="29">
        <f>R177*IF(($G$3/2-$M$13)&gt;0,('ver pressoflex 6p C2 DCpowe_2'!$G$3/2-'ver pressoflex 6p C2 DCpowe_2'!$M$13),'ver pressoflex 6p C2 DCpowe_2'!$G$3/2-('ver pressoflex 6p C2 DCpowe_2'!$G$3-'ver pressoflex 6p C2 DCpowe_2'!$M$13))*IF(($G$3/2-$M$13)&gt;0,-1,1)</f>
        <v>18248587.500000004</v>
      </c>
      <c r="AA177" s="113">
        <f t="shared" si="29"/>
        <v>18260233.462152094</v>
      </c>
      <c r="AB177" s="193">
        <f t="shared" si="30"/>
        <v>6.2009617818273898E-5</v>
      </c>
      <c r="AC177" s="191">
        <f t="shared" si="31"/>
        <v>2.8731620712421661E-5</v>
      </c>
      <c r="AD177" s="194">
        <f t="shared" si="32"/>
        <v>1.1706450245585715E-9</v>
      </c>
      <c r="AE177" s="191">
        <f t="shared" si="33"/>
        <v>2.1548715534316244E-3</v>
      </c>
      <c r="AF177" s="191">
        <f t="shared" si="34"/>
        <v>0.34293846443357179</v>
      </c>
    </row>
    <row r="178" spans="2:32">
      <c r="B178" s="116">
        <f t="shared" si="19"/>
        <v>59794.49708789889</v>
      </c>
      <c r="C178" s="115">
        <f t="shared" si="21"/>
        <v>2.4100000000000015</v>
      </c>
      <c r="D178" s="68">
        <f>'ver pressoflex 6p C2 DCpowe_2'!$G$3/2/$C$557*C178</f>
        <v>29.522500000000019</v>
      </c>
      <c r="E178" s="114">
        <f t="shared" si="22"/>
        <v>3.6110808088617662E-4</v>
      </c>
      <c r="F178" s="114">
        <f t="shared" si="23"/>
        <v>5.3056531994056285E-4</v>
      </c>
      <c r="G178" s="114">
        <f t="shared" si="24"/>
        <v>7.0002255899494908E-4</v>
      </c>
      <c r="H178" s="114">
        <f t="shared" si="25"/>
        <v>4.3645353535460519E-3</v>
      </c>
      <c r="I178" s="114">
        <f t="shared" si="26"/>
        <v>4.533992592600438E-3</v>
      </c>
      <c r="J178" s="114">
        <f t="shared" si="27"/>
        <v>4.7034498316548242E-3</v>
      </c>
      <c r="K178" s="114">
        <f t="shared" si="28"/>
        <v>5.1270929292907899E-3</v>
      </c>
      <c r="L178" s="113">
        <f>-'ver pressoflex 6p C2 DCpowe_2'!$G$2*'ver pressoflex 6p C2 DCpowe_2'!D178*'ver pressoflex 6p C2 DCpowe_2'!$G$17*'ver pressoflex 6p C2 DCpowe_2'!$G$13*'ver pressoflex 6p C2 DCpowe_2'!AE178</f>
        <v>-15.081877154519628</v>
      </c>
      <c r="M178" s="572">
        <f>IF(ABS(E178)&lt;'ver pressoflex 6p C2 DCpowe_2'!$G$7,'ver pressoflex 6p C2 DCpowe_2'!$G$16*E178*'ver pressoflex 6p C2 DCpowe_2'!$O$8,SIGN(E178)*'ver pressoflex 6p C2 DCpowe_2'!$G$15*'ver pressoflex 6p C2 DCpowe_2'!$O$8)</f>
        <v>6.0789650534072734</v>
      </c>
      <c r="N178" s="572">
        <f>IF(ABS(F178)&lt;'ver pressoflex 6p C2 DCpowe_2'!$G$7,'ver pressoflex 6p C2 DCpowe_2'!$G$16*F178*'ver pressoflex 6p C2 DCpowe_2'!$O$9,SIGN(F178)*'ver pressoflex 6p C2 DCpowe_2'!$G$15*'ver pressoflex 6p C2 DCpowe_2'!$O$9)</f>
        <v>0</v>
      </c>
      <c r="O178" s="572">
        <f>IF(ABS(G178)&lt;'ver pressoflex 6p C2 DCpowe_2'!$G$7,'ver pressoflex 6p C2 DCpowe_2'!$G$16*G178*'ver pressoflex 6p C2 DCpowe_2'!$O$10,SIGN(G178)*'ver pressoflex 6p C2 DCpowe_2'!$G$15*'ver pressoflex 6p C2 DCpowe_2'!$O$10)</f>
        <v>0</v>
      </c>
      <c r="P178" s="572">
        <f>IF(ABS(H178)&lt;'ver pressoflex 6p C2 DCpowe_2'!$G$7,'ver pressoflex 6p C2 DCpowe_2'!$G$16*H178*'ver pressoflex 6p C2 DCpowe_2'!$O$11,SIGN(H178)*'ver pressoflex 6p C2 DCpowe_2'!$G$15*'ver pressoflex 6p C2 DCpowe_2'!$O$11)</f>
        <v>0</v>
      </c>
      <c r="Q178" s="572">
        <f>IF(ABS(I178)&lt;'ver pressoflex 6p C2 DCpowe_2'!$G$7,'ver pressoflex 6p C2 DCpowe_2'!$G$16*I178*'ver pressoflex 6p C2 DCpowe_2'!$O$12,SIGN(I178)*'ver pressoflex 6p C2 DCpowe_2'!$G$15*'ver pressoflex 6p C2 DCpowe_2'!$O$12)</f>
        <v>0</v>
      </c>
      <c r="R178" s="572">
        <f>IF(ABS(J178)&lt;'ver pressoflex 6p C2 DCpowe_2'!$G$7,'ver pressoflex 6p C2 DCpowe_2'!$G$16*J178*'ver pressoflex 6p C2 DCpowe_2'!$O$13,SIGN(J178)*'ver pressoflex 6p C2 DCpowe_2'!$G$15*'ver pressoflex 6p C2 DCpowe_2'!$O$13)</f>
        <v>17803.500000000004</v>
      </c>
      <c r="S178" s="113">
        <f t="shared" si="20"/>
        <v>17794.49708789889</v>
      </c>
      <c r="T178" s="575">
        <f>-L178*('ver pressoflex 6p C2 DCpowe_2'!$G$3/2-'ver pressoflex 6p C2 DCpowe_2'!AF178*'ver pressoflex 6p C2 DCpowe_2'!D178)</f>
        <v>18322.564092630186</v>
      </c>
      <c r="U178" s="29">
        <f>M178*IF(($G$3/2-$M$8)&gt;0,('ver pressoflex 6p C2 DCpowe_2'!$G$3/2-'ver pressoflex 6p C2 DCpowe_2'!$M$8),'ver pressoflex 6p C2 DCpowe_2'!$G$3/2-('ver pressoflex 6p C2 DCpowe_2'!$G$3-'ver pressoflex 6p C2 DCpowe_2'!$M$8))*IF(($G$3/2-$M$8)&gt;0,-1,1)</f>
        <v>-6230.9391797424551</v>
      </c>
      <c r="V178" s="29">
        <f>N178*IF(($G$3/2-$M$9)&gt;0,('ver pressoflex 6p C2 DCpowe_2'!$G$3/2-'ver pressoflex 6p C2 DCpowe_2'!$M$9),'ver pressoflex 6p C2 DCpowe_2'!$G$3/2-('ver pressoflex 6p C2 DCpowe_2'!$G$3-'ver pressoflex 6p C2 DCpowe_2'!$M$9))*IF(($G$3/2-$M$9)&gt;0,-1,1)</f>
        <v>0</v>
      </c>
      <c r="W178" s="29">
        <f>O178*IF(($G$3/2-$M$10)&gt;0,('ver pressoflex 6p C2 DCpowe_2'!$G$3/2-'ver pressoflex 6p C2 DCpowe_2'!$M$10),'ver pressoflex 6p C2 DCpowe_2'!$G$3/2-('ver pressoflex 6p C2 DCpowe_2'!$G$3-'ver pressoflex 6p C2 DCpowe_2'!$M$10))*IF(($G$3/2-$M$10)&gt;0,-1,1)</f>
        <v>0</v>
      </c>
      <c r="X178" s="29">
        <f>P178*IF(($G$3/2-$M$11)&gt;0,('ver pressoflex 6p C2 DCpowe_2'!$G$3/2-'ver pressoflex 6p C2 DCpowe_2'!$M$11),'ver pressoflex 6p C2 DCpowe_2'!$G$3/2-('ver pressoflex 6p C2 DCpowe_2'!$G$3-'ver pressoflex 6p C2 DCpowe_2'!$M$11))*IF(($G$3/2-$M$11)&gt;0,-1,1)</f>
        <v>0</v>
      </c>
      <c r="Y178" s="29">
        <f>Q178*IF(($G$3/2-$M$12)&gt;0,('ver pressoflex 6p C2 DCpowe_2'!$G$3/2-'ver pressoflex 6p C2 DCpowe_2'!$M$12),'ver pressoflex 6p C2 DCpowe_2'!$G$3/2-('ver pressoflex 6p C2 DCpowe_2'!$G$3-'ver pressoflex 6p C2 DCpowe_2'!$M$12))*IF(($G$3/2-$M$12)&gt;0,-1,1)</f>
        <v>0</v>
      </c>
      <c r="Z178" s="29">
        <f>R178*IF(($G$3/2-$M$13)&gt;0,('ver pressoflex 6p C2 DCpowe_2'!$G$3/2-'ver pressoflex 6p C2 DCpowe_2'!$M$13),'ver pressoflex 6p C2 DCpowe_2'!$G$3/2-('ver pressoflex 6p C2 DCpowe_2'!$G$3-'ver pressoflex 6p C2 DCpowe_2'!$M$13))*IF(($G$3/2-$M$13)&gt;0,-1,1)</f>
        <v>18248587.500000004</v>
      </c>
      <c r="AA178" s="113">
        <f t="shared" si="29"/>
        <v>18260679.124912892</v>
      </c>
      <c r="AB178" s="193">
        <f t="shared" si="30"/>
        <v>6.2535016749789012E-5</v>
      </c>
      <c r="AC178" s="191">
        <f t="shared" si="31"/>
        <v>2.9192024784040493E-5</v>
      </c>
      <c r="AD178" s="194">
        <f t="shared" si="32"/>
        <v>1.1993155917011988E-9</v>
      </c>
      <c r="AE178" s="191">
        <f t="shared" si="33"/>
        <v>2.1894018588030366E-3</v>
      </c>
      <c r="AF178" s="191">
        <f t="shared" si="34"/>
        <v>0.34302931643590073</v>
      </c>
    </row>
    <row r="179" spans="2:32">
      <c r="B179" s="116">
        <f t="shared" si="19"/>
        <v>59794.122284418409</v>
      </c>
      <c r="C179" s="115">
        <f t="shared" si="21"/>
        <v>2.4300000000000015</v>
      </c>
      <c r="D179" s="68">
        <f>'ver pressoflex 6p C2 DCpowe_2'!$G$3/2/$C$557*C179</f>
        <v>29.76750000000002</v>
      </c>
      <c r="E179" s="114">
        <f t="shared" si="22"/>
        <v>3.606265484438503E-4</v>
      </c>
      <c r="F179" s="114">
        <f t="shared" si="23"/>
        <v>5.3010137772444021E-4</v>
      </c>
      <c r="G179" s="114">
        <f t="shared" si="24"/>
        <v>6.9957620700503013E-4</v>
      </c>
      <c r="H179" s="114">
        <f t="shared" si="25"/>
        <v>4.3644693901977874E-3</v>
      </c>
      <c r="I179" s="114">
        <f t="shared" si="26"/>
        <v>4.533944219478378E-3</v>
      </c>
      <c r="J179" s="114">
        <f t="shared" si="27"/>
        <v>4.7034190487589677E-3</v>
      </c>
      <c r="K179" s="114">
        <f t="shared" si="28"/>
        <v>5.1271061219604428E-3</v>
      </c>
      <c r="L179" s="113">
        <f>-'ver pressoflex 6p C2 DCpowe_2'!$G$2*'ver pressoflex 6p C2 DCpowe_2'!D179*'ver pressoflex 6p C2 DCpowe_2'!$G$17*'ver pressoflex 6p C2 DCpowe_2'!$G$13*'ver pressoflex 6p C2 DCpowe_2'!AE179</f>
        <v>-15.448574422363537</v>
      </c>
      <c r="M179" s="572">
        <f>IF(ABS(E179)&lt;'ver pressoflex 6p C2 DCpowe_2'!$G$7,'ver pressoflex 6p C2 DCpowe_2'!$G$16*E179*'ver pressoflex 6p C2 DCpowe_2'!$O$8,SIGN(E179)*'ver pressoflex 6p C2 DCpowe_2'!$G$15*'ver pressoflex 6p C2 DCpowe_2'!$O$8)</f>
        <v>6.0708588407692181</v>
      </c>
      <c r="N179" s="572">
        <f>IF(ABS(F179)&lt;'ver pressoflex 6p C2 DCpowe_2'!$G$7,'ver pressoflex 6p C2 DCpowe_2'!$G$16*F179*'ver pressoflex 6p C2 DCpowe_2'!$O$9,SIGN(F179)*'ver pressoflex 6p C2 DCpowe_2'!$G$15*'ver pressoflex 6p C2 DCpowe_2'!$O$9)</f>
        <v>0</v>
      </c>
      <c r="O179" s="572">
        <f>IF(ABS(G179)&lt;'ver pressoflex 6p C2 DCpowe_2'!$G$7,'ver pressoflex 6p C2 DCpowe_2'!$G$16*G179*'ver pressoflex 6p C2 DCpowe_2'!$O$10,SIGN(G179)*'ver pressoflex 6p C2 DCpowe_2'!$G$15*'ver pressoflex 6p C2 DCpowe_2'!$O$10)</f>
        <v>0</v>
      </c>
      <c r="P179" s="572">
        <f>IF(ABS(H179)&lt;'ver pressoflex 6p C2 DCpowe_2'!$G$7,'ver pressoflex 6p C2 DCpowe_2'!$G$16*H179*'ver pressoflex 6p C2 DCpowe_2'!$O$11,SIGN(H179)*'ver pressoflex 6p C2 DCpowe_2'!$G$15*'ver pressoflex 6p C2 DCpowe_2'!$O$11)</f>
        <v>0</v>
      </c>
      <c r="Q179" s="572">
        <f>IF(ABS(I179)&lt;'ver pressoflex 6p C2 DCpowe_2'!$G$7,'ver pressoflex 6p C2 DCpowe_2'!$G$16*I179*'ver pressoflex 6p C2 DCpowe_2'!$O$12,SIGN(I179)*'ver pressoflex 6p C2 DCpowe_2'!$G$15*'ver pressoflex 6p C2 DCpowe_2'!$O$12)</f>
        <v>0</v>
      </c>
      <c r="R179" s="572">
        <f>IF(ABS(J179)&lt;'ver pressoflex 6p C2 DCpowe_2'!$G$7,'ver pressoflex 6p C2 DCpowe_2'!$G$16*J179*'ver pressoflex 6p C2 DCpowe_2'!$O$13,SIGN(J179)*'ver pressoflex 6p C2 DCpowe_2'!$G$15*'ver pressoflex 6p C2 DCpowe_2'!$O$13)</f>
        <v>17803.500000000004</v>
      </c>
      <c r="S179" s="113">
        <f t="shared" si="20"/>
        <v>17794.122284418409</v>
      </c>
      <c r="T179" s="575">
        <f>-L179*('ver pressoflex 6p C2 DCpowe_2'!$G$3/2-'ver pressoflex 6p C2 DCpowe_2'!AF179*'ver pressoflex 6p C2 DCpowe_2'!D179)</f>
        <v>18766.714470003702</v>
      </c>
      <c r="U179" s="29">
        <f>M179*IF(($G$3/2-$M$8)&gt;0,('ver pressoflex 6p C2 DCpowe_2'!$G$3/2-'ver pressoflex 6p C2 DCpowe_2'!$M$8),'ver pressoflex 6p C2 DCpowe_2'!$G$3/2-('ver pressoflex 6p C2 DCpowe_2'!$G$3-'ver pressoflex 6p C2 DCpowe_2'!$M$8))*IF(($G$3/2-$M$8)&gt;0,-1,1)</f>
        <v>-6222.6303117884481</v>
      </c>
      <c r="V179" s="29">
        <f>N179*IF(($G$3/2-$M$9)&gt;0,('ver pressoflex 6p C2 DCpowe_2'!$G$3/2-'ver pressoflex 6p C2 DCpowe_2'!$M$9),'ver pressoflex 6p C2 DCpowe_2'!$G$3/2-('ver pressoflex 6p C2 DCpowe_2'!$G$3-'ver pressoflex 6p C2 DCpowe_2'!$M$9))*IF(($G$3/2-$M$9)&gt;0,-1,1)</f>
        <v>0</v>
      </c>
      <c r="W179" s="29">
        <f>O179*IF(($G$3/2-$M$10)&gt;0,('ver pressoflex 6p C2 DCpowe_2'!$G$3/2-'ver pressoflex 6p C2 DCpowe_2'!$M$10),'ver pressoflex 6p C2 DCpowe_2'!$G$3/2-('ver pressoflex 6p C2 DCpowe_2'!$G$3-'ver pressoflex 6p C2 DCpowe_2'!$M$10))*IF(($G$3/2-$M$10)&gt;0,-1,1)</f>
        <v>0</v>
      </c>
      <c r="X179" s="29">
        <f>P179*IF(($G$3/2-$M$11)&gt;0,('ver pressoflex 6p C2 DCpowe_2'!$G$3/2-'ver pressoflex 6p C2 DCpowe_2'!$M$11),'ver pressoflex 6p C2 DCpowe_2'!$G$3/2-('ver pressoflex 6p C2 DCpowe_2'!$G$3-'ver pressoflex 6p C2 DCpowe_2'!$M$11))*IF(($G$3/2-$M$11)&gt;0,-1,1)</f>
        <v>0</v>
      </c>
      <c r="Y179" s="29">
        <f>Q179*IF(($G$3/2-$M$12)&gt;0,('ver pressoflex 6p C2 DCpowe_2'!$G$3/2-'ver pressoflex 6p C2 DCpowe_2'!$M$12),'ver pressoflex 6p C2 DCpowe_2'!$G$3/2-('ver pressoflex 6p C2 DCpowe_2'!$G$3-'ver pressoflex 6p C2 DCpowe_2'!$M$12))*IF(($G$3/2-$M$12)&gt;0,-1,1)</f>
        <v>0</v>
      </c>
      <c r="Z179" s="29">
        <f>R179*IF(($G$3/2-$M$13)&gt;0,('ver pressoflex 6p C2 DCpowe_2'!$G$3/2-'ver pressoflex 6p C2 DCpowe_2'!$M$13),'ver pressoflex 6p C2 DCpowe_2'!$G$3/2-('ver pressoflex 6p C2 DCpowe_2'!$G$3-'ver pressoflex 6p C2 DCpowe_2'!$M$13))*IF(($G$3/2-$M$13)&gt;0,-1,1)</f>
        <v>18248587.500000004</v>
      </c>
      <c r="AA179" s="113">
        <f t="shared" si="29"/>
        <v>18261131.584158219</v>
      </c>
      <c r="AB179" s="193">
        <f t="shared" si="30"/>
        <v>6.3060524757624557E-5</v>
      </c>
      <c r="AC179" s="191">
        <f t="shared" si="31"/>
        <v>2.9655687621665099E-5</v>
      </c>
      <c r="AD179" s="194">
        <f t="shared" si="32"/>
        <v>1.228432722558141E-9</v>
      </c>
      <c r="AE179" s="191">
        <f t="shared" si="33"/>
        <v>2.2241765716248824E-3</v>
      </c>
      <c r="AF179" s="191">
        <f t="shared" si="34"/>
        <v>0.34312036515368871</v>
      </c>
    </row>
    <row r="180" spans="2:32">
      <c r="B180" s="116">
        <f t="shared" si="19"/>
        <v>59793.741797084265</v>
      </c>
      <c r="C180" s="115">
        <f t="shared" si="21"/>
        <v>2.4500000000000015</v>
      </c>
      <c r="D180" s="68">
        <f>'ver pressoflex 6p C2 DCpowe_2'!$G$3/2/$C$557*C180</f>
        <v>30.012500000000017</v>
      </c>
      <c r="E180" s="114">
        <f t="shared" si="22"/>
        <v>3.6014491602180091E-4</v>
      </c>
      <c r="F180" s="114">
        <f t="shared" si="23"/>
        <v>5.296373391808219E-4</v>
      </c>
      <c r="G180" s="114">
        <f t="shared" si="24"/>
        <v>6.9912976233984278E-4</v>
      </c>
      <c r="H180" s="114">
        <f t="shared" si="25"/>
        <v>4.3644034131536712E-3</v>
      </c>
      <c r="I180" s="114">
        <f t="shared" si="26"/>
        <v>4.5338958363126923E-3</v>
      </c>
      <c r="J180" s="114">
        <f t="shared" si="27"/>
        <v>4.7033882594717134E-3</v>
      </c>
      <c r="K180" s="114">
        <f t="shared" si="28"/>
        <v>5.1271193173692657E-3</v>
      </c>
      <c r="L180" s="113">
        <f>-'ver pressoflex 6p C2 DCpowe_2'!$G$2*'ver pressoflex 6p C2 DCpowe_2'!D180*'ver pressoflex 6p C2 DCpowe_2'!$G$17*'ver pressoflex 6p C2 DCpowe_2'!$G$13*'ver pressoflex 6p C2 DCpowe_2'!AE180</f>
        <v>-15.820953860793383</v>
      </c>
      <c r="M180" s="572">
        <f>IF(ABS(E180)&lt;'ver pressoflex 6p C2 DCpowe_2'!$G$7,'ver pressoflex 6p C2 DCpowe_2'!$G$16*E180*'ver pressoflex 6p C2 DCpowe_2'!$O$8,SIGN(E180)*'ver pressoflex 6p C2 DCpowe_2'!$G$15*'ver pressoflex 6p C2 DCpowe_2'!$O$8)</f>
        <v>6.0627509450526746</v>
      </c>
      <c r="N180" s="572">
        <f>IF(ABS(F180)&lt;'ver pressoflex 6p C2 DCpowe_2'!$G$7,'ver pressoflex 6p C2 DCpowe_2'!$G$16*F180*'ver pressoflex 6p C2 DCpowe_2'!$O$9,SIGN(F180)*'ver pressoflex 6p C2 DCpowe_2'!$G$15*'ver pressoflex 6p C2 DCpowe_2'!$O$9)</f>
        <v>0</v>
      </c>
      <c r="O180" s="572">
        <f>IF(ABS(G180)&lt;'ver pressoflex 6p C2 DCpowe_2'!$G$7,'ver pressoflex 6p C2 DCpowe_2'!$G$16*G180*'ver pressoflex 6p C2 DCpowe_2'!$O$10,SIGN(G180)*'ver pressoflex 6p C2 DCpowe_2'!$G$15*'ver pressoflex 6p C2 DCpowe_2'!$O$10)</f>
        <v>0</v>
      </c>
      <c r="P180" s="572">
        <f>IF(ABS(H180)&lt;'ver pressoflex 6p C2 DCpowe_2'!$G$7,'ver pressoflex 6p C2 DCpowe_2'!$G$16*H180*'ver pressoflex 6p C2 DCpowe_2'!$O$11,SIGN(H180)*'ver pressoflex 6p C2 DCpowe_2'!$G$15*'ver pressoflex 6p C2 DCpowe_2'!$O$11)</f>
        <v>0</v>
      </c>
      <c r="Q180" s="572">
        <f>IF(ABS(I180)&lt;'ver pressoflex 6p C2 DCpowe_2'!$G$7,'ver pressoflex 6p C2 DCpowe_2'!$G$16*I180*'ver pressoflex 6p C2 DCpowe_2'!$O$12,SIGN(I180)*'ver pressoflex 6p C2 DCpowe_2'!$G$15*'ver pressoflex 6p C2 DCpowe_2'!$O$12)</f>
        <v>0</v>
      </c>
      <c r="R180" s="572">
        <f>IF(ABS(J180)&lt;'ver pressoflex 6p C2 DCpowe_2'!$G$7,'ver pressoflex 6p C2 DCpowe_2'!$G$16*J180*'ver pressoflex 6p C2 DCpowe_2'!$O$13,SIGN(J180)*'ver pressoflex 6p C2 DCpowe_2'!$G$15*'ver pressoflex 6p C2 DCpowe_2'!$O$13)</f>
        <v>17803.500000000004</v>
      </c>
      <c r="S180" s="113">
        <f t="shared" si="20"/>
        <v>17793.741797084262</v>
      </c>
      <c r="T180" s="575">
        <f>-L180*('ver pressoflex 6p C2 DCpowe_2'!$G$3/2-'ver pressoflex 6p C2 DCpowe_2'!AF180*'ver pressoflex 6p C2 DCpowe_2'!D180)</f>
        <v>19217.702553312469</v>
      </c>
      <c r="U180" s="29">
        <f>M180*IF(($G$3/2-$M$8)&gt;0,('ver pressoflex 6p C2 DCpowe_2'!$G$3/2-'ver pressoflex 6p C2 DCpowe_2'!$M$8),'ver pressoflex 6p C2 DCpowe_2'!$G$3/2-('ver pressoflex 6p C2 DCpowe_2'!$G$3-'ver pressoflex 6p C2 DCpowe_2'!$M$8))*IF(($G$3/2-$M$8)&gt;0,-1,1)</f>
        <v>-6214.3197186789912</v>
      </c>
      <c r="V180" s="29">
        <f>N180*IF(($G$3/2-$M$9)&gt;0,('ver pressoflex 6p C2 DCpowe_2'!$G$3/2-'ver pressoflex 6p C2 DCpowe_2'!$M$9),'ver pressoflex 6p C2 DCpowe_2'!$G$3/2-('ver pressoflex 6p C2 DCpowe_2'!$G$3-'ver pressoflex 6p C2 DCpowe_2'!$M$9))*IF(($G$3/2-$M$9)&gt;0,-1,1)</f>
        <v>0</v>
      </c>
      <c r="W180" s="29">
        <f>O180*IF(($G$3/2-$M$10)&gt;0,('ver pressoflex 6p C2 DCpowe_2'!$G$3/2-'ver pressoflex 6p C2 DCpowe_2'!$M$10),'ver pressoflex 6p C2 DCpowe_2'!$G$3/2-('ver pressoflex 6p C2 DCpowe_2'!$G$3-'ver pressoflex 6p C2 DCpowe_2'!$M$10))*IF(($G$3/2-$M$10)&gt;0,-1,1)</f>
        <v>0</v>
      </c>
      <c r="X180" s="29">
        <f>P180*IF(($G$3/2-$M$11)&gt;0,('ver pressoflex 6p C2 DCpowe_2'!$G$3/2-'ver pressoflex 6p C2 DCpowe_2'!$M$11),'ver pressoflex 6p C2 DCpowe_2'!$G$3/2-('ver pressoflex 6p C2 DCpowe_2'!$G$3-'ver pressoflex 6p C2 DCpowe_2'!$M$11))*IF(($G$3/2-$M$11)&gt;0,-1,1)</f>
        <v>0</v>
      </c>
      <c r="Y180" s="29">
        <f>Q180*IF(($G$3/2-$M$12)&gt;0,('ver pressoflex 6p C2 DCpowe_2'!$G$3/2-'ver pressoflex 6p C2 DCpowe_2'!$M$12),'ver pressoflex 6p C2 DCpowe_2'!$G$3/2-('ver pressoflex 6p C2 DCpowe_2'!$G$3-'ver pressoflex 6p C2 DCpowe_2'!$M$12))*IF(($G$3/2-$M$12)&gt;0,-1,1)</f>
        <v>0</v>
      </c>
      <c r="Z180" s="29">
        <f>R180*IF(($G$3/2-$M$13)&gt;0,('ver pressoflex 6p C2 DCpowe_2'!$G$3/2-'ver pressoflex 6p C2 DCpowe_2'!$M$13),'ver pressoflex 6p C2 DCpowe_2'!$G$3/2-('ver pressoflex 6p C2 DCpowe_2'!$G$3-'ver pressoflex 6p C2 DCpowe_2'!$M$13))*IF(($G$3/2-$M$13)&gt;0,-1,1)</f>
        <v>18248587.500000004</v>
      </c>
      <c r="AA180" s="113">
        <f t="shared" si="29"/>
        <v>18261590.882834636</v>
      </c>
      <c r="AB180" s="193">
        <f t="shared" si="30"/>
        <v>6.3586141875751501E-5</v>
      </c>
      <c r="AC180" s="191">
        <f t="shared" si="31"/>
        <v>3.012259912806497E-5</v>
      </c>
      <c r="AD180" s="194">
        <f t="shared" si="32"/>
        <v>1.257999253336228E-9</v>
      </c>
      <c r="AE180" s="191">
        <f t="shared" si="33"/>
        <v>2.2591949346048726E-3</v>
      </c>
      <c r="AF180" s="191">
        <f t="shared" si="34"/>
        <v>0.3432116112265291</v>
      </c>
    </row>
    <row r="181" spans="2:32">
      <c r="B181" s="116">
        <f t="shared" si="19"/>
        <v>59793.355589463798</v>
      </c>
      <c r="C181" s="115">
        <f t="shared" si="21"/>
        <v>2.4700000000000015</v>
      </c>
      <c r="D181" s="68">
        <f>'ver pressoflex 6p C2 DCpowe_2'!$G$3/2/$C$557*C181</f>
        <v>30.257500000000018</v>
      </c>
      <c r="E181" s="114">
        <f t="shared" si="22"/>
        <v>3.5966318358888734E-4</v>
      </c>
      <c r="F181" s="114">
        <f t="shared" si="23"/>
        <v>5.2917320427970423E-4</v>
      </c>
      <c r="G181" s="114">
        <f t="shared" si="24"/>
        <v>6.9868322497052123E-4</v>
      </c>
      <c r="H181" s="114">
        <f t="shared" si="25"/>
        <v>4.3643374224094367E-3</v>
      </c>
      <c r="I181" s="114">
        <f t="shared" si="26"/>
        <v>4.5338474431002532E-3</v>
      </c>
      <c r="J181" s="114">
        <f t="shared" si="27"/>
        <v>4.7033574637910707E-3</v>
      </c>
      <c r="K181" s="114">
        <f t="shared" si="28"/>
        <v>5.127132515518113E-3</v>
      </c>
      <c r="L181" s="113">
        <f>-'ver pressoflex 6p C2 DCpowe_2'!$G$2*'ver pressoflex 6p C2 DCpowe_2'!D181*'ver pressoflex 6p C2 DCpowe_2'!$G$17*'ver pressoflex 6p C2 DCpowe_2'!$G$13*'ver pressoflex 6p C2 DCpowe_2'!AE181</f>
        <v>-16.199051901939544</v>
      </c>
      <c r="M181" s="572">
        <f>IF(ABS(E181)&lt;'ver pressoflex 6p C2 DCpowe_2'!$G$7,'ver pressoflex 6p C2 DCpowe_2'!$G$16*E181*'ver pressoflex 6p C2 DCpowe_2'!$O$8,SIGN(E181)*'ver pressoflex 6p C2 DCpowe_2'!$G$15*'ver pressoflex 6p C2 DCpowe_2'!$O$8)</f>
        <v>6.0546413657334091</v>
      </c>
      <c r="N181" s="572">
        <f>IF(ABS(F181)&lt;'ver pressoflex 6p C2 DCpowe_2'!$G$7,'ver pressoflex 6p C2 DCpowe_2'!$G$16*F181*'ver pressoflex 6p C2 DCpowe_2'!$O$9,SIGN(F181)*'ver pressoflex 6p C2 DCpowe_2'!$G$15*'ver pressoflex 6p C2 DCpowe_2'!$O$9)</f>
        <v>0</v>
      </c>
      <c r="O181" s="572">
        <f>IF(ABS(G181)&lt;'ver pressoflex 6p C2 DCpowe_2'!$G$7,'ver pressoflex 6p C2 DCpowe_2'!$G$16*G181*'ver pressoflex 6p C2 DCpowe_2'!$O$10,SIGN(G181)*'ver pressoflex 6p C2 DCpowe_2'!$G$15*'ver pressoflex 6p C2 DCpowe_2'!$O$10)</f>
        <v>0</v>
      </c>
      <c r="P181" s="572">
        <f>IF(ABS(H181)&lt;'ver pressoflex 6p C2 DCpowe_2'!$G$7,'ver pressoflex 6p C2 DCpowe_2'!$G$16*H181*'ver pressoflex 6p C2 DCpowe_2'!$O$11,SIGN(H181)*'ver pressoflex 6p C2 DCpowe_2'!$G$15*'ver pressoflex 6p C2 DCpowe_2'!$O$11)</f>
        <v>0</v>
      </c>
      <c r="Q181" s="572">
        <f>IF(ABS(I181)&lt;'ver pressoflex 6p C2 DCpowe_2'!$G$7,'ver pressoflex 6p C2 DCpowe_2'!$G$16*I181*'ver pressoflex 6p C2 DCpowe_2'!$O$12,SIGN(I181)*'ver pressoflex 6p C2 DCpowe_2'!$G$15*'ver pressoflex 6p C2 DCpowe_2'!$O$12)</f>
        <v>0</v>
      </c>
      <c r="R181" s="572">
        <f>IF(ABS(J181)&lt;'ver pressoflex 6p C2 DCpowe_2'!$G$7,'ver pressoflex 6p C2 DCpowe_2'!$G$16*J181*'ver pressoflex 6p C2 DCpowe_2'!$O$13,SIGN(J181)*'ver pressoflex 6p C2 DCpowe_2'!$G$15*'ver pressoflex 6p C2 DCpowe_2'!$O$13)</f>
        <v>17803.500000000004</v>
      </c>
      <c r="S181" s="113">
        <f t="shared" si="20"/>
        <v>17793.355589463798</v>
      </c>
      <c r="T181" s="575">
        <f>-L181*('ver pressoflex 6p C2 DCpowe_2'!$G$3/2-'ver pressoflex 6p C2 DCpowe_2'!AF181*'ver pressoflex 6p C2 DCpowe_2'!D181)</f>
        <v>19675.571054667736</v>
      </c>
      <c r="U181" s="29">
        <f>M181*IF(($G$3/2-$M$8)&gt;0,('ver pressoflex 6p C2 DCpowe_2'!$G$3/2-'ver pressoflex 6p C2 DCpowe_2'!$M$8),'ver pressoflex 6p C2 DCpowe_2'!$G$3/2-('ver pressoflex 6p C2 DCpowe_2'!$G$3-'ver pressoflex 6p C2 DCpowe_2'!$M$8))*IF(($G$3/2-$M$8)&gt;0,-1,1)</f>
        <v>-6206.0073998767439</v>
      </c>
      <c r="V181" s="29">
        <f>N181*IF(($G$3/2-$M$9)&gt;0,('ver pressoflex 6p C2 DCpowe_2'!$G$3/2-'ver pressoflex 6p C2 DCpowe_2'!$M$9),'ver pressoflex 6p C2 DCpowe_2'!$G$3/2-('ver pressoflex 6p C2 DCpowe_2'!$G$3-'ver pressoflex 6p C2 DCpowe_2'!$M$9))*IF(($G$3/2-$M$9)&gt;0,-1,1)</f>
        <v>0</v>
      </c>
      <c r="W181" s="29">
        <f>O181*IF(($G$3/2-$M$10)&gt;0,('ver pressoflex 6p C2 DCpowe_2'!$G$3/2-'ver pressoflex 6p C2 DCpowe_2'!$M$10),'ver pressoflex 6p C2 DCpowe_2'!$G$3/2-('ver pressoflex 6p C2 DCpowe_2'!$G$3-'ver pressoflex 6p C2 DCpowe_2'!$M$10))*IF(($G$3/2-$M$10)&gt;0,-1,1)</f>
        <v>0</v>
      </c>
      <c r="X181" s="29">
        <f>P181*IF(($G$3/2-$M$11)&gt;0,('ver pressoflex 6p C2 DCpowe_2'!$G$3/2-'ver pressoflex 6p C2 DCpowe_2'!$M$11),'ver pressoflex 6p C2 DCpowe_2'!$G$3/2-('ver pressoflex 6p C2 DCpowe_2'!$G$3-'ver pressoflex 6p C2 DCpowe_2'!$M$11))*IF(($G$3/2-$M$11)&gt;0,-1,1)</f>
        <v>0</v>
      </c>
      <c r="Y181" s="29">
        <f>Q181*IF(($G$3/2-$M$12)&gt;0,('ver pressoflex 6p C2 DCpowe_2'!$G$3/2-'ver pressoflex 6p C2 DCpowe_2'!$M$12),'ver pressoflex 6p C2 DCpowe_2'!$G$3/2-('ver pressoflex 6p C2 DCpowe_2'!$G$3-'ver pressoflex 6p C2 DCpowe_2'!$M$12))*IF(($G$3/2-$M$12)&gt;0,-1,1)</f>
        <v>0</v>
      </c>
      <c r="Z181" s="29">
        <f>R181*IF(($G$3/2-$M$13)&gt;0,('ver pressoflex 6p C2 DCpowe_2'!$G$3/2-'ver pressoflex 6p C2 DCpowe_2'!$M$13),'ver pressoflex 6p C2 DCpowe_2'!$G$3/2-('ver pressoflex 6p C2 DCpowe_2'!$G$3-'ver pressoflex 6p C2 DCpowe_2'!$M$13))*IF(($G$3/2-$M$13)&gt;0,-1,1)</f>
        <v>18248587.500000004</v>
      </c>
      <c r="AA181" s="113">
        <f t="shared" si="29"/>
        <v>18262057.063654795</v>
      </c>
      <c r="AB181" s="193">
        <f t="shared" si="30"/>
        <v>6.4111868138154947E-5</v>
      </c>
      <c r="AC181" s="191">
        <f t="shared" si="31"/>
        <v>3.0592749192175794E-5</v>
      </c>
      <c r="AD181" s="194">
        <f t="shared" si="32"/>
        <v>1.2880180045180351E-9</v>
      </c>
      <c r="AE181" s="191">
        <f t="shared" si="33"/>
        <v>2.2944561894131842E-3</v>
      </c>
      <c r="AF181" s="191">
        <f t="shared" si="34"/>
        <v>0.3433030552967915</v>
      </c>
    </row>
    <row r="182" spans="2:32">
      <c r="B182" s="116">
        <f t="shared" si="19"/>
        <v>59792.963625305158</v>
      </c>
      <c r="C182" s="115">
        <f t="shared" si="21"/>
        <v>2.4900000000000015</v>
      </c>
      <c r="D182" s="68">
        <f>'ver pressoflex 6p C2 DCpowe_2'!$G$3/2/$C$557*C182</f>
        <v>30.502500000000019</v>
      </c>
      <c r="E182" s="114">
        <f t="shared" si="22"/>
        <v>3.5918135111395532E-4</v>
      </c>
      <c r="F182" s="114">
        <f t="shared" si="23"/>
        <v>5.287089729910712E-4</v>
      </c>
      <c r="G182" s="114">
        <f t="shared" si="24"/>
        <v>6.9823659486818702E-4</v>
      </c>
      <c r="H182" s="114">
        <f t="shared" si="25"/>
        <v>4.3642714179608164E-3</v>
      </c>
      <c r="I182" s="114">
        <f t="shared" si="26"/>
        <v>4.5337990398379314E-3</v>
      </c>
      <c r="J182" s="114">
        <f t="shared" si="27"/>
        <v>4.7033266617150472E-3</v>
      </c>
      <c r="K182" s="114">
        <f t="shared" si="28"/>
        <v>5.1271457164078372E-3</v>
      </c>
      <c r="L182" s="113">
        <f>-'ver pressoflex 6p C2 DCpowe_2'!$G$2*'ver pressoflex 6p C2 DCpowe_2'!D182*'ver pressoflex 6p C2 DCpowe_2'!$G$17*'ver pressoflex 6p C2 DCpowe_2'!$G$13*'ver pressoflex 6p C2 DCpowe_2'!AE182</f>
        <v>-16.582904797135331</v>
      </c>
      <c r="M182" s="572">
        <f>IF(ABS(E182)&lt;'ver pressoflex 6p C2 DCpowe_2'!$G$7,'ver pressoflex 6p C2 DCpowe_2'!$G$16*E182*'ver pressoflex 6p C2 DCpowe_2'!$O$8,SIGN(E182)*'ver pressoflex 6p C2 DCpowe_2'!$G$15*'ver pressoflex 6p C2 DCpowe_2'!$O$8)</f>
        <v>6.0465301022869626</v>
      </c>
      <c r="N182" s="572">
        <f>IF(ABS(F182)&lt;'ver pressoflex 6p C2 DCpowe_2'!$G$7,'ver pressoflex 6p C2 DCpowe_2'!$G$16*F182*'ver pressoflex 6p C2 DCpowe_2'!$O$9,SIGN(F182)*'ver pressoflex 6p C2 DCpowe_2'!$G$15*'ver pressoflex 6p C2 DCpowe_2'!$O$9)</f>
        <v>0</v>
      </c>
      <c r="O182" s="572">
        <f>IF(ABS(G182)&lt;'ver pressoflex 6p C2 DCpowe_2'!$G$7,'ver pressoflex 6p C2 DCpowe_2'!$G$16*G182*'ver pressoflex 6p C2 DCpowe_2'!$O$10,SIGN(G182)*'ver pressoflex 6p C2 DCpowe_2'!$G$15*'ver pressoflex 6p C2 DCpowe_2'!$O$10)</f>
        <v>0</v>
      </c>
      <c r="P182" s="572">
        <f>IF(ABS(H182)&lt;'ver pressoflex 6p C2 DCpowe_2'!$G$7,'ver pressoflex 6p C2 DCpowe_2'!$G$16*H182*'ver pressoflex 6p C2 DCpowe_2'!$O$11,SIGN(H182)*'ver pressoflex 6p C2 DCpowe_2'!$G$15*'ver pressoflex 6p C2 DCpowe_2'!$O$11)</f>
        <v>0</v>
      </c>
      <c r="Q182" s="572">
        <f>IF(ABS(I182)&lt;'ver pressoflex 6p C2 DCpowe_2'!$G$7,'ver pressoflex 6p C2 DCpowe_2'!$G$16*I182*'ver pressoflex 6p C2 DCpowe_2'!$O$12,SIGN(I182)*'ver pressoflex 6p C2 DCpowe_2'!$G$15*'ver pressoflex 6p C2 DCpowe_2'!$O$12)</f>
        <v>0</v>
      </c>
      <c r="R182" s="572">
        <f>IF(ABS(J182)&lt;'ver pressoflex 6p C2 DCpowe_2'!$G$7,'ver pressoflex 6p C2 DCpowe_2'!$G$16*J182*'ver pressoflex 6p C2 DCpowe_2'!$O$13,SIGN(J182)*'ver pressoflex 6p C2 DCpowe_2'!$G$15*'ver pressoflex 6p C2 DCpowe_2'!$O$13)</f>
        <v>17803.500000000004</v>
      </c>
      <c r="S182" s="113">
        <f t="shared" si="20"/>
        <v>17792.963625305154</v>
      </c>
      <c r="T182" s="575">
        <f>-L182*('ver pressoflex 6p C2 DCpowe_2'!$G$3/2-'ver pressoflex 6p C2 DCpowe_2'!AF182*'ver pressoflex 6p C2 DCpowe_2'!D182)</f>
        <v>20140.362451946305</v>
      </c>
      <c r="U182" s="29">
        <f>M182*IF(($G$3/2-$M$8)&gt;0,('ver pressoflex 6p C2 DCpowe_2'!$G$3/2-'ver pressoflex 6p C2 DCpowe_2'!$M$8),'ver pressoflex 6p C2 DCpowe_2'!$G$3/2-('ver pressoflex 6p C2 DCpowe_2'!$G$3-'ver pressoflex 6p C2 DCpowe_2'!$M$8))*IF(($G$3/2-$M$8)&gt;0,-1,1)</f>
        <v>-6197.6933548441366</v>
      </c>
      <c r="V182" s="29">
        <f>N182*IF(($G$3/2-$M$9)&gt;0,('ver pressoflex 6p C2 DCpowe_2'!$G$3/2-'ver pressoflex 6p C2 DCpowe_2'!$M$9),'ver pressoflex 6p C2 DCpowe_2'!$G$3/2-('ver pressoflex 6p C2 DCpowe_2'!$G$3-'ver pressoflex 6p C2 DCpowe_2'!$M$9))*IF(($G$3/2-$M$9)&gt;0,-1,1)</f>
        <v>0</v>
      </c>
      <c r="W182" s="29">
        <f>O182*IF(($G$3/2-$M$10)&gt;0,('ver pressoflex 6p C2 DCpowe_2'!$G$3/2-'ver pressoflex 6p C2 DCpowe_2'!$M$10),'ver pressoflex 6p C2 DCpowe_2'!$G$3/2-('ver pressoflex 6p C2 DCpowe_2'!$G$3-'ver pressoflex 6p C2 DCpowe_2'!$M$10))*IF(($G$3/2-$M$10)&gt;0,-1,1)</f>
        <v>0</v>
      </c>
      <c r="X182" s="29">
        <f>P182*IF(($G$3/2-$M$11)&gt;0,('ver pressoflex 6p C2 DCpowe_2'!$G$3/2-'ver pressoflex 6p C2 DCpowe_2'!$M$11),'ver pressoflex 6p C2 DCpowe_2'!$G$3/2-('ver pressoflex 6p C2 DCpowe_2'!$G$3-'ver pressoflex 6p C2 DCpowe_2'!$M$11))*IF(($G$3/2-$M$11)&gt;0,-1,1)</f>
        <v>0</v>
      </c>
      <c r="Y182" s="29">
        <f>Q182*IF(($G$3/2-$M$12)&gt;0,('ver pressoflex 6p C2 DCpowe_2'!$G$3/2-'ver pressoflex 6p C2 DCpowe_2'!$M$12),'ver pressoflex 6p C2 DCpowe_2'!$G$3/2-('ver pressoflex 6p C2 DCpowe_2'!$G$3-'ver pressoflex 6p C2 DCpowe_2'!$M$12))*IF(($G$3/2-$M$12)&gt;0,-1,1)</f>
        <v>0</v>
      </c>
      <c r="Z182" s="29">
        <f>R182*IF(($G$3/2-$M$13)&gt;0,('ver pressoflex 6p C2 DCpowe_2'!$G$3/2-'ver pressoflex 6p C2 DCpowe_2'!$M$13),'ver pressoflex 6p C2 DCpowe_2'!$G$3/2-('ver pressoflex 6p C2 DCpowe_2'!$G$3-'ver pressoflex 6p C2 DCpowe_2'!$M$13))*IF(($G$3/2-$M$13)&gt;0,-1,1)</f>
        <v>18248587.500000004</v>
      </c>
      <c r="AA182" s="113">
        <f t="shared" si="29"/>
        <v>18262530.169097107</v>
      </c>
      <c r="AB182" s="193">
        <f t="shared" si="30"/>
        <v>6.4637703578834094E-5</v>
      </c>
      <c r="AC182" s="191">
        <f t="shared" si="31"/>
        <v>3.1066127689084631E-5</v>
      </c>
      <c r="AD182" s="194">
        <f t="shared" si="32"/>
        <v>1.3184917808256691E-9</v>
      </c>
      <c r="AE182" s="191">
        <f t="shared" si="33"/>
        <v>2.3299595766813471E-3</v>
      </c>
      <c r="AF182" s="191">
        <f t="shared" si="34"/>
        <v>0.34339469800963596</v>
      </c>
    </row>
    <row r="183" spans="2:32">
      <c r="B183" s="116">
        <f t="shared" si="19"/>
        <v>59792.565868537582</v>
      </c>
      <c r="C183" s="115">
        <f t="shared" si="21"/>
        <v>2.5100000000000016</v>
      </c>
      <c r="D183" s="68">
        <f>'ver pressoflex 6p C2 DCpowe_2'!$G$3/2/$C$557*C183</f>
        <v>30.74750000000002</v>
      </c>
      <c r="E183" s="114">
        <f t="shared" si="22"/>
        <v>3.5869941856583805E-4</v>
      </c>
      <c r="F183" s="114">
        <f t="shared" si="23"/>
        <v>5.2824464528489418E-4</v>
      </c>
      <c r="G183" s="114">
        <f t="shared" si="24"/>
        <v>6.9778987200395037E-4</v>
      </c>
      <c r="H183" s="114">
        <f t="shared" si="25"/>
        <v>4.3642053998035396E-3</v>
      </c>
      <c r="I183" s="114">
        <f t="shared" si="26"/>
        <v>4.5337506265225964E-3</v>
      </c>
      <c r="J183" s="114">
        <f t="shared" si="27"/>
        <v>4.7032958532416515E-3</v>
      </c>
      <c r="K183" s="114">
        <f t="shared" si="28"/>
        <v>5.1271589200392919E-3</v>
      </c>
      <c r="L183" s="113">
        <f>-'ver pressoflex 6p C2 DCpowe_2'!$G$2*'ver pressoflex 6p C2 DCpowe_2'!D183*'ver pressoflex 6p C2 DCpowe_2'!$G$17*'ver pressoflex 6p C2 DCpowe_2'!$G$13*'ver pressoflex 6p C2 DCpowe_2'!AE183</f>
        <v>-16.972548616612151</v>
      </c>
      <c r="M183" s="572">
        <f>IF(ABS(E183)&lt;'ver pressoflex 6p C2 DCpowe_2'!$G$7,'ver pressoflex 6p C2 DCpowe_2'!$G$16*E183*'ver pressoflex 6p C2 DCpowe_2'!$O$8,SIGN(E183)*'ver pressoflex 6p C2 DCpowe_2'!$G$15*'ver pressoflex 6p C2 DCpowe_2'!$O$8)</f>
        <v>6.038417154188668</v>
      </c>
      <c r="N183" s="572">
        <f>IF(ABS(F183)&lt;'ver pressoflex 6p C2 DCpowe_2'!$G$7,'ver pressoflex 6p C2 DCpowe_2'!$G$16*F183*'ver pressoflex 6p C2 DCpowe_2'!$O$9,SIGN(F183)*'ver pressoflex 6p C2 DCpowe_2'!$G$15*'ver pressoflex 6p C2 DCpowe_2'!$O$9)</f>
        <v>0</v>
      </c>
      <c r="O183" s="572">
        <f>IF(ABS(G183)&lt;'ver pressoflex 6p C2 DCpowe_2'!$G$7,'ver pressoflex 6p C2 DCpowe_2'!$G$16*G183*'ver pressoflex 6p C2 DCpowe_2'!$O$10,SIGN(G183)*'ver pressoflex 6p C2 DCpowe_2'!$G$15*'ver pressoflex 6p C2 DCpowe_2'!$O$10)</f>
        <v>0</v>
      </c>
      <c r="P183" s="572">
        <f>IF(ABS(H183)&lt;'ver pressoflex 6p C2 DCpowe_2'!$G$7,'ver pressoflex 6p C2 DCpowe_2'!$G$16*H183*'ver pressoflex 6p C2 DCpowe_2'!$O$11,SIGN(H183)*'ver pressoflex 6p C2 DCpowe_2'!$G$15*'ver pressoflex 6p C2 DCpowe_2'!$O$11)</f>
        <v>0</v>
      </c>
      <c r="Q183" s="572">
        <f>IF(ABS(I183)&lt;'ver pressoflex 6p C2 DCpowe_2'!$G$7,'ver pressoflex 6p C2 DCpowe_2'!$G$16*I183*'ver pressoflex 6p C2 DCpowe_2'!$O$12,SIGN(I183)*'ver pressoflex 6p C2 DCpowe_2'!$G$15*'ver pressoflex 6p C2 DCpowe_2'!$O$12)</f>
        <v>0</v>
      </c>
      <c r="R183" s="572">
        <f>IF(ABS(J183)&lt;'ver pressoflex 6p C2 DCpowe_2'!$G$7,'ver pressoflex 6p C2 DCpowe_2'!$G$16*J183*'ver pressoflex 6p C2 DCpowe_2'!$O$13,SIGN(J183)*'ver pressoflex 6p C2 DCpowe_2'!$G$15*'ver pressoflex 6p C2 DCpowe_2'!$O$13)</f>
        <v>17803.500000000004</v>
      </c>
      <c r="S183" s="113">
        <f t="shared" si="20"/>
        <v>17792.565868537578</v>
      </c>
      <c r="T183" s="575">
        <f>-L183*('ver pressoflex 6p C2 DCpowe_2'!$G$3/2-'ver pressoflex 6p C2 DCpowe_2'!AF183*'ver pressoflex 6p C2 DCpowe_2'!D183)</f>
        <v>20612.118988469552</v>
      </c>
      <c r="U183" s="29">
        <f>M183*IF(($G$3/2-$M$8)&gt;0,('ver pressoflex 6p C2 DCpowe_2'!$G$3/2-'ver pressoflex 6p C2 DCpowe_2'!$M$8),'ver pressoflex 6p C2 DCpowe_2'!$G$3/2-('ver pressoflex 6p C2 DCpowe_2'!$G$3-'ver pressoflex 6p C2 DCpowe_2'!$M$8))*IF(($G$3/2-$M$8)&gt;0,-1,1)</f>
        <v>-6189.3775830433851</v>
      </c>
      <c r="V183" s="29">
        <f>N183*IF(($G$3/2-$M$9)&gt;0,('ver pressoflex 6p C2 DCpowe_2'!$G$3/2-'ver pressoflex 6p C2 DCpowe_2'!$M$9),'ver pressoflex 6p C2 DCpowe_2'!$G$3/2-('ver pressoflex 6p C2 DCpowe_2'!$G$3-'ver pressoflex 6p C2 DCpowe_2'!$M$9))*IF(($G$3/2-$M$9)&gt;0,-1,1)</f>
        <v>0</v>
      </c>
      <c r="W183" s="29">
        <f>O183*IF(($G$3/2-$M$10)&gt;0,('ver pressoflex 6p C2 DCpowe_2'!$G$3/2-'ver pressoflex 6p C2 DCpowe_2'!$M$10),'ver pressoflex 6p C2 DCpowe_2'!$G$3/2-('ver pressoflex 6p C2 DCpowe_2'!$G$3-'ver pressoflex 6p C2 DCpowe_2'!$M$10))*IF(($G$3/2-$M$10)&gt;0,-1,1)</f>
        <v>0</v>
      </c>
      <c r="X183" s="29">
        <f>P183*IF(($G$3/2-$M$11)&gt;0,('ver pressoflex 6p C2 DCpowe_2'!$G$3/2-'ver pressoflex 6p C2 DCpowe_2'!$M$11),'ver pressoflex 6p C2 DCpowe_2'!$G$3/2-('ver pressoflex 6p C2 DCpowe_2'!$G$3-'ver pressoflex 6p C2 DCpowe_2'!$M$11))*IF(($G$3/2-$M$11)&gt;0,-1,1)</f>
        <v>0</v>
      </c>
      <c r="Y183" s="29">
        <f>Q183*IF(($G$3/2-$M$12)&gt;0,('ver pressoflex 6p C2 DCpowe_2'!$G$3/2-'ver pressoflex 6p C2 DCpowe_2'!$M$12),'ver pressoflex 6p C2 DCpowe_2'!$G$3/2-('ver pressoflex 6p C2 DCpowe_2'!$G$3-'ver pressoflex 6p C2 DCpowe_2'!$M$12))*IF(($G$3/2-$M$12)&gt;0,-1,1)</f>
        <v>0</v>
      </c>
      <c r="Z183" s="29">
        <f>R183*IF(($G$3/2-$M$13)&gt;0,('ver pressoflex 6p C2 DCpowe_2'!$G$3/2-'ver pressoflex 6p C2 DCpowe_2'!$M$13),'ver pressoflex 6p C2 DCpowe_2'!$G$3/2-('ver pressoflex 6p C2 DCpowe_2'!$G$3-'ver pressoflex 6p C2 DCpowe_2'!$M$13))*IF(($G$3/2-$M$13)&gt;0,-1,1)</f>
        <v>18248587.500000004</v>
      </c>
      <c r="AA183" s="113">
        <f t="shared" si="29"/>
        <v>18263010.241405431</v>
      </c>
      <c r="AB183" s="193">
        <f t="shared" si="30"/>
        <v>6.5163648231802274E-5</v>
      </c>
      <c r="AC183" s="191">
        <f t="shared" si="31"/>
        <v>3.1542724480015134E-5</v>
      </c>
      <c r="AD183" s="194">
        <f t="shared" si="32"/>
        <v>1.3494233711845022E-9</v>
      </c>
      <c r="AE183" s="191">
        <f t="shared" si="33"/>
        <v>2.3657043360011351E-3</v>
      </c>
      <c r="AF183" s="191">
        <f t="shared" si="34"/>
        <v>0.34348654001302881</v>
      </c>
    </row>
    <row r="184" spans="2:32">
      <c r="B184" s="116">
        <f t="shared" si="19"/>
        <v>59792.162283271726</v>
      </c>
      <c r="C184" s="115">
        <f t="shared" si="21"/>
        <v>2.5300000000000016</v>
      </c>
      <c r="D184" s="68">
        <f>'ver pressoflex 6p C2 DCpowe_2'!$G$3/2/$C$557*C184</f>
        <v>30.992500000000021</v>
      </c>
      <c r="E184" s="114">
        <f t="shared" si="22"/>
        <v>3.582173859133555E-4</v>
      </c>
      <c r="F184" s="114">
        <f t="shared" si="23"/>
        <v>5.2778022113113244E-4</v>
      </c>
      <c r="G184" s="114">
        <f t="shared" si="24"/>
        <v>6.9734305634890938E-4</v>
      </c>
      <c r="H184" s="114">
        <f t="shared" si="25"/>
        <v>4.364139367933337E-3</v>
      </c>
      <c r="I184" s="114">
        <f t="shared" si="26"/>
        <v>4.5337022031511137E-3</v>
      </c>
      <c r="J184" s="114">
        <f t="shared" si="27"/>
        <v>4.7032650383688904E-3</v>
      </c>
      <c r="K184" s="114">
        <f t="shared" si="28"/>
        <v>5.1271721264133331E-3</v>
      </c>
      <c r="L184" s="113">
        <f>-'ver pressoflex 6p C2 DCpowe_2'!$G$2*'ver pressoflex 6p C2 DCpowe_2'!D184*'ver pressoflex 6p C2 DCpowe_2'!$G$17*'ver pressoflex 6p C2 DCpowe_2'!$G$13*'ver pressoflex 6p C2 DCpowe_2'!AE184</f>
        <v>-17.368019249194298</v>
      </c>
      <c r="M184" s="572">
        <f>IF(ABS(E184)&lt;'ver pressoflex 6p C2 DCpowe_2'!$G$7,'ver pressoflex 6p C2 DCpowe_2'!$G$16*E184*'ver pressoflex 6p C2 DCpowe_2'!$O$8,SIGN(E184)*'ver pressoflex 6p C2 DCpowe_2'!$G$15*'ver pressoflex 6p C2 DCpowe_2'!$O$8)</f>
        <v>6.0303025209136329</v>
      </c>
      <c r="N184" s="572">
        <f>IF(ABS(F184)&lt;'ver pressoflex 6p C2 DCpowe_2'!$G$7,'ver pressoflex 6p C2 DCpowe_2'!$G$16*F184*'ver pressoflex 6p C2 DCpowe_2'!$O$9,SIGN(F184)*'ver pressoflex 6p C2 DCpowe_2'!$G$15*'ver pressoflex 6p C2 DCpowe_2'!$O$9)</f>
        <v>0</v>
      </c>
      <c r="O184" s="572">
        <f>IF(ABS(G184)&lt;'ver pressoflex 6p C2 DCpowe_2'!$G$7,'ver pressoflex 6p C2 DCpowe_2'!$G$16*G184*'ver pressoflex 6p C2 DCpowe_2'!$O$10,SIGN(G184)*'ver pressoflex 6p C2 DCpowe_2'!$G$15*'ver pressoflex 6p C2 DCpowe_2'!$O$10)</f>
        <v>0</v>
      </c>
      <c r="P184" s="572">
        <f>IF(ABS(H184)&lt;'ver pressoflex 6p C2 DCpowe_2'!$G$7,'ver pressoflex 6p C2 DCpowe_2'!$G$16*H184*'ver pressoflex 6p C2 DCpowe_2'!$O$11,SIGN(H184)*'ver pressoflex 6p C2 DCpowe_2'!$G$15*'ver pressoflex 6p C2 DCpowe_2'!$O$11)</f>
        <v>0</v>
      </c>
      <c r="Q184" s="572">
        <f>IF(ABS(I184)&lt;'ver pressoflex 6p C2 DCpowe_2'!$G$7,'ver pressoflex 6p C2 DCpowe_2'!$G$16*I184*'ver pressoflex 6p C2 DCpowe_2'!$O$12,SIGN(I184)*'ver pressoflex 6p C2 DCpowe_2'!$G$15*'ver pressoflex 6p C2 DCpowe_2'!$O$12)</f>
        <v>0</v>
      </c>
      <c r="R184" s="572">
        <f>IF(ABS(J184)&lt;'ver pressoflex 6p C2 DCpowe_2'!$G$7,'ver pressoflex 6p C2 DCpowe_2'!$G$16*J184*'ver pressoflex 6p C2 DCpowe_2'!$O$13,SIGN(J184)*'ver pressoflex 6p C2 DCpowe_2'!$G$15*'ver pressoflex 6p C2 DCpowe_2'!$O$13)</f>
        <v>17803.500000000004</v>
      </c>
      <c r="S184" s="113">
        <f t="shared" si="20"/>
        <v>17792.162283271722</v>
      </c>
      <c r="T184" s="575">
        <f>-L184*('ver pressoflex 6p C2 DCpowe_2'!$G$3/2-'ver pressoflex 6p C2 DCpowe_2'!AF184*'ver pressoflex 6p C2 DCpowe_2'!D184)</f>
        <v>21090.882672682052</v>
      </c>
      <c r="U184" s="29">
        <f>M184*IF(($G$3/2-$M$8)&gt;0,('ver pressoflex 6p C2 DCpowe_2'!$G$3/2-'ver pressoflex 6p C2 DCpowe_2'!$M$8),'ver pressoflex 6p C2 DCpowe_2'!$G$3/2-('ver pressoflex 6p C2 DCpowe_2'!$G$3-'ver pressoflex 6p C2 DCpowe_2'!$M$8))*IF(($G$3/2-$M$8)&gt;0,-1,1)</f>
        <v>-6181.0600839364733</v>
      </c>
      <c r="V184" s="29">
        <f>N184*IF(($G$3/2-$M$9)&gt;0,('ver pressoflex 6p C2 DCpowe_2'!$G$3/2-'ver pressoflex 6p C2 DCpowe_2'!$M$9),'ver pressoflex 6p C2 DCpowe_2'!$G$3/2-('ver pressoflex 6p C2 DCpowe_2'!$G$3-'ver pressoflex 6p C2 DCpowe_2'!$M$9))*IF(($G$3/2-$M$9)&gt;0,-1,1)</f>
        <v>0</v>
      </c>
      <c r="W184" s="29">
        <f>O184*IF(($G$3/2-$M$10)&gt;0,('ver pressoflex 6p C2 DCpowe_2'!$G$3/2-'ver pressoflex 6p C2 DCpowe_2'!$M$10),'ver pressoflex 6p C2 DCpowe_2'!$G$3/2-('ver pressoflex 6p C2 DCpowe_2'!$G$3-'ver pressoflex 6p C2 DCpowe_2'!$M$10))*IF(($G$3/2-$M$10)&gt;0,-1,1)</f>
        <v>0</v>
      </c>
      <c r="X184" s="29">
        <f>P184*IF(($G$3/2-$M$11)&gt;0,('ver pressoflex 6p C2 DCpowe_2'!$G$3/2-'ver pressoflex 6p C2 DCpowe_2'!$M$11),'ver pressoflex 6p C2 DCpowe_2'!$G$3/2-('ver pressoflex 6p C2 DCpowe_2'!$G$3-'ver pressoflex 6p C2 DCpowe_2'!$M$11))*IF(($G$3/2-$M$11)&gt;0,-1,1)</f>
        <v>0</v>
      </c>
      <c r="Y184" s="29">
        <f>Q184*IF(($G$3/2-$M$12)&gt;0,('ver pressoflex 6p C2 DCpowe_2'!$G$3/2-'ver pressoflex 6p C2 DCpowe_2'!$M$12),'ver pressoflex 6p C2 DCpowe_2'!$G$3/2-('ver pressoflex 6p C2 DCpowe_2'!$G$3-'ver pressoflex 6p C2 DCpowe_2'!$M$12))*IF(($G$3/2-$M$12)&gt;0,-1,1)</f>
        <v>0</v>
      </c>
      <c r="Z184" s="29">
        <f>R184*IF(($G$3/2-$M$13)&gt;0,('ver pressoflex 6p C2 DCpowe_2'!$G$3/2-'ver pressoflex 6p C2 DCpowe_2'!$M$13),'ver pressoflex 6p C2 DCpowe_2'!$G$3/2-('ver pressoflex 6p C2 DCpowe_2'!$G$3-'ver pressoflex 6p C2 DCpowe_2'!$M$13))*IF(($G$3/2-$M$13)&gt;0,-1,1)</f>
        <v>18248587.500000004</v>
      </c>
      <c r="AA184" s="113">
        <f t="shared" si="29"/>
        <v>18263497.322588749</v>
      </c>
      <c r="AB184" s="193">
        <f t="shared" si="30"/>
        <v>6.5689702131086956E-5</v>
      </c>
      <c r="AC184" s="191">
        <f t="shared" si="31"/>
        <v>3.2022529412312728E-5</v>
      </c>
      <c r="AD184" s="194">
        <f t="shared" si="32"/>
        <v>1.3808155486868442E-9</v>
      </c>
      <c r="AE184" s="191">
        <f t="shared" si="33"/>
        <v>2.4016897059234545E-3</v>
      </c>
      <c r="AF184" s="191">
        <f t="shared" si="34"/>
        <v>0.34357858195775781</v>
      </c>
    </row>
    <row r="185" spans="2:32">
      <c r="B185" s="116">
        <f t="shared" si="19"/>
        <v>59791.752833799947</v>
      </c>
      <c r="C185" s="115">
        <f t="shared" si="21"/>
        <v>2.5500000000000016</v>
      </c>
      <c r="D185" s="68">
        <f>'ver pressoflex 6p C2 DCpowe_2'!$G$3/2/$C$557*C185</f>
        <v>31.237500000000018</v>
      </c>
      <c r="E185" s="114">
        <f t="shared" si="22"/>
        <v>3.5773525312531468E-4</v>
      </c>
      <c r="F185" s="114">
        <f t="shared" si="23"/>
        <v>5.2731570049973243E-4</v>
      </c>
      <c r="G185" s="114">
        <f t="shared" si="24"/>
        <v>6.9689614787415012E-4</v>
      </c>
      <c r="H185" s="114">
        <f t="shared" si="25"/>
        <v>4.3640733223459334E-3</v>
      </c>
      <c r="I185" s="114">
        <f t="shared" si="26"/>
        <v>4.5336537697203512E-3</v>
      </c>
      <c r="J185" s="114">
        <f t="shared" si="27"/>
        <v>4.703234217094769E-3</v>
      </c>
      <c r="K185" s="114">
        <f t="shared" si="28"/>
        <v>5.1271853355308135E-3</v>
      </c>
      <c r="L185" s="113">
        <f>-'ver pressoflex 6p C2 DCpowe_2'!$G$2*'ver pressoflex 6p C2 DCpowe_2'!D185*'ver pressoflex 6p C2 DCpowe_2'!$G$17*'ver pressoflex 6p C2 DCpowe_2'!$G$13*'ver pressoflex 6p C2 DCpowe_2'!AE185</f>
        <v>-17.769352401993245</v>
      </c>
      <c r="M185" s="572">
        <f>IF(ABS(E185)&lt;'ver pressoflex 6p C2 DCpowe_2'!$G$7,'ver pressoflex 6p C2 DCpowe_2'!$G$16*E185*'ver pressoflex 6p C2 DCpowe_2'!$O$8,SIGN(E185)*'ver pressoflex 6p C2 DCpowe_2'!$G$15*'ver pressoflex 6p C2 DCpowe_2'!$O$8)</f>
        <v>6.0221862019367522</v>
      </c>
      <c r="N185" s="572">
        <f>IF(ABS(F185)&lt;'ver pressoflex 6p C2 DCpowe_2'!$G$7,'ver pressoflex 6p C2 DCpowe_2'!$G$16*F185*'ver pressoflex 6p C2 DCpowe_2'!$O$9,SIGN(F185)*'ver pressoflex 6p C2 DCpowe_2'!$G$15*'ver pressoflex 6p C2 DCpowe_2'!$O$9)</f>
        <v>0</v>
      </c>
      <c r="O185" s="572">
        <f>IF(ABS(G185)&lt;'ver pressoflex 6p C2 DCpowe_2'!$G$7,'ver pressoflex 6p C2 DCpowe_2'!$G$16*G185*'ver pressoflex 6p C2 DCpowe_2'!$O$10,SIGN(G185)*'ver pressoflex 6p C2 DCpowe_2'!$G$15*'ver pressoflex 6p C2 DCpowe_2'!$O$10)</f>
        <v>0</v>
      </c>
      <c r="P185" s="572">
        <f>IF(ABS(H185)&lt;'ver pressoflex 6p C2 DCpowe_2'!$G$7,'ver pressoflex 6p C2 DCpowe_2'!$G$16*H185*'ver pressoflex 6p C2 DCpowe_2'!$O$11,SIGN(H185)*'ver pressoflex 6p C2 DCpowe_2'!$G$15*'ver pressoflex 6p C2 DCpowe_2'!$O$11)</f>
        <v>0</v>
      </c>
      <c r="Q185" s="572">
        <f>IF(ABS(I185)&lt;'ver pressoflex 6p C2 DCpowe_2'!$G$7,'ver pressoflex 6p C2 DCpowe_2'!$G$16*I185*'ver pressoflex 6p C2 DCpowe_2'!$O$12,SIGN(I185)*'ver pressoflex 6p C2 DCpowe_2'!$G$15*'ver pressoflex 6p C2 DCpowe_2'!$O$12)</f>
        <v>0</v>
      </c>
      <c r="R185" s="572">
        <f>IF(ABS(J185)&lt;'ver pressoflex 6p C2 DCpowe_2'!$G$7,'ver pressoflex 6p C2 DCpowe_2'!$G$16*J185*'ver pressoflex 6p C2 DCpowe_2'!$O$13,SIGN(J185)*'ver pressoflex 6p C2 DCpowe_2'!$G$15*'ver pressoflex 6p C2 DCpowe_2'!$O$13)</f>
        <v>17803.500000000004</v>
      </c>
      <c r="S185" s="113">
        <f t="shared" si="20"/>
        <v>17791.752833799947</v>
      </c>
      <c r="T185" s="575">
        <f>-L185*('ver pressoflex 6p C2 DCpowe_2'!$G$3/2-'ver pressoflex 6p C2 DCpowe_2'!AF185*'ver pressoflex 6p C2 DCpowe_2'!D185)</f>
        <v>21576.695277829778</v>
      </c>
      <c r="U185" s="29">
        <f>M185*IF(($G$3/2-$M$8)&gt;0,('ver pressoflex 6p C2 DCpowe_2'!$G$3/2-'ver pressoflex 6p C2 DCpowe_2'!$M$8),'ver pressoflex 6p C2 DCpowe_2'!$G$3/2-('ver pressoflex 6p C2 DCpowe_2'!$G$3-'ver pressoflex 6p C2 DCpowe_2'!$M$8))*IF(($G$3/2-$M$8)&gt;0,-1,1)</f>
        <v>-6172.7408569851714</v>
      </c>
      <c r="V185" s="29">
        <f>N185*IF(($G$3/2-$M$9)&gt;0,('ver pressoflex 6p C2 DCpowe_2'!$G$3/2-'ver pressoflex 6p C2 DCpowe_2'!$M$9),'ver pressoflex 6p C2 DCpowe_2'!$G$3/2-('ver pressoflex 6p C2 DCpowe_2'!$G$3-'ver pressoflex 6p C2 DCpowe_2'!$M$9))*IF(($G$3/2-$M$9)&gt;0,-1,1)</f>
        <v>0</v>
      </c>
      <c r="W185" s="29">
        <f>O185*IF(($G$3/2-$M$10)&gt;0,('ver pressoflex 6p C2 DCpowe_2'!$G$3/2-'ver pressoflex 6p C2 DCpowe_2'!$M$10),'ver pressoflex 6p C2 DCpowe_2'!$G$3/2-('ver pressoflex 6p C2 DCpowe_2'!$G$3-'ver pressoflex 6p C2 DCpowe_2'!$M$10))*IF(($G$3/2-$M$10)&gt;0,-1,1)</f>
        <v>0</v>
      </c>
      <c r="X185" s="29">
        <f>P185*IF(($G$3/2-$M$11)&gt;0,('ver pressoflex 6p C2 DCpowe_2'!$G$3/2-'ver pressoflex 6p C2 DCpowe_2'!$M$11),'ver pressoflex 6p C2 DCpowe_2'!$G$3/2-('ver pressoflex 6p C2 DCpowe_2'!$G$3-'ver pressoflex 6p C2 DCpowe_2'!$M$11))*IF(($G$3/2-$M$11)&gt;0,-1,1)</f>
        <v>0</v>
      </c>
      <c r="Y185" s="29">
        <f>Q185*IF(($G$3/2-$M$12)&gt;0,('ver pressoflex 6p C2 DCpowe_2'!$G$3/2-'ver pressoflex 6p C2 DCpowe_2'!$M$12),'ver pressoflex 6p C2 DCpowe_2'!$G$3/2-('ver pressoflex 6p C2 DCpowe_2'!$G$3-'ver pressoflex 6p C2 DCpowe_2'!$M$12))*IF(($G$3/2-$M$12)&gt;0,-1,1)</f>
        <v>0</v>
      </c>
      <c r="Z185" s="29">
        <f>R185*IF(($G$3/2-$M$13)&gt;0,('ver pressoflex 6p C2 DCpowe_2'!$G$3/2-'ver pressoflex 6p C2 DCpowe_2'!$M$13),'ver pressoflex 6p C2 DCpowe_2'!$G$3/2-('ver pressoflex 6p C2 DCpowe_2'!$G$3-'ver pressoflex 6p C2 DCpowe_2'!$M$13))*IF(($G$3/2-$M$13)&gt;0,-1,1)</f>
        <v>18248587.500000004</v>
      </c>
      <c r="AA185" s="113">
        <f t="shared" si="29"/>
        <v>18263991.45442085</v>
      </c>
      <c r="AB185" s="193">
        <f t="shared" si="30"/>
        <v>6.6215865310729715E-5</v>
      </c>
      <c r="AC185" s="191">
        <f t="shared" si="31"/>
        <v>3.2505532319429687E-5</v>
      </c>
      <c r="AD185" s="194">
        <f t="shared" si="32"/>
        <v>1.4126710705555556E-9</v>
      </c>
      <c r="AE185" s="191">
        <f t="shared" si="33"/>
        <v>2.4379149239572265E-3</v>
      </c>
      <c r="AF185" s="191">
        <f t="shared" si="34"/>
        <v>0.34367082449744646</v>
      </c>
    </row>
    <row r="186" spans="2:32">
      <c r="B186" s="116">
        <f t="shared" ref="B186:B249" si="35">ABS(+S186-$C$53)</f>
        <v>59791.337484596632</v>
      </c>
      <c r="C186" s="115">
        <f t="shared" si="21"/>
        <v>2.5700000000000016</v>
      </c>
      <c r="D186" s="68">
        <f>'ver pressoflex 6p C2 DCpowe_2'!$G$3/2/$C$557*C186</f>
        <v>31.482500000000019</v>
      </c>
      <c r="E186" s="114">
        <f t="shared" si="22"/>
        <v>3.5725302017050966E-4</v>
      </c>
      <c r="F186" s="114">
        <f t="shared" si="23"/>
        <v>5.2685108336062803E-4</v>
      </c>
      <c r="G186" s="114">
        <f t="shared" si="24"/>
        <v>6.9644914655074639E-4</v>
      </c>
      <c r="H186" s="114">
        <f t="shared" si="25"/>
        <v>4.3640072630370562E-3</v>
      </c>
      <c r="I186" s="114">
        <f t="shared" si="26"/>
        <v>4.5336053262271751E-3</v>
      </c>
      <c r="J186" s="114">
        <f t="shared" si="27"/>
        <v>4.7032033894172931E-3</v>
      </c>
      <c r="K186" s="114">
        <f t="shared" si="28"/>
        <v>5.1271985473925891E-3</v>
      </c>
      <c r="L186" s="113">
        <f>-'ver pressoflex 6p C2 DCpowe_2'!$G$2*'ver pressoflex 6p C2 DCpowe_2'!D186*'ver pressoflex 6p C2 DCpowe_2'!$G$17*'ver pressoflex 6p C2 DCpowe_2'!$G$13*'ver pressoflex 6p C2 DCpowe_2'!AE186</f>
        <v>-18.176583600101701</v>
      </c>
      <c r="M186" s="572">
        <f>IF(ABS(E186)&lt;'ver pressoflex 6p C2 DCpowe_2'!$G$7,'ver pressoflex 6p C2 DCpowe_2'!$G$16*E186*'ver pressoflex 6p C2 DCpowe_2'!$O$8,SIGN(E186)*'ver pressoflex 6p C2 DCpowe_2'!$G$15*'ver pressoflex 6p C2 DCpowe_2'!$O$8)</f>
        <v>6.0140681967326941</v>
      </c>
      <c r="N186" s="572">
        <f>IF(ABS(F186)&lt;'ver pressoflex 6p C2 DCpowe_2'!$G$7,'ver pressoflex 6p C2 DCpowe_2'!$G$16*F186*'ver pressoflex 6p C2 DCpowe_2'!$O$9,SIGN(F186)*'ver pressoflex 6p C2 DCpowe_2'!$G$15*'ver pressoflex 6p C2 DCpowe_2'!$O$9)</f>
        <v>0</v>
      </c>
      <c r="O186" s="572">
        <f>IF(ABS(G186)&lt;'ver pressoflex 6p C2 DCpowe_2'!$G$7,'ver pressoflex 6p C2 DCpowe_2'!$G$16*G186*'ver pressoflex 6p C2 DCpowe_2'!$O$10,SIGN(G186)*'ver pressoflex 6p C2 DCpowe_2'!$G$15*'ver pressoflex 6p C2 DCpowe_2'!$O$10)</f>
        <v>0</v>
      </c>
      <c r="P186" s="572">
        <f>IF(ABS(H186)&lt;'ver pressoflex 6p C2 DCpowe_2'!$G$7,'ver pressoflex 6p C2 DCpowe_2'!$G$16*H186*'ver pressoflex 6p C2 DCpowe_2'!$O$11,SIGN(H186)*'ver pressoflex 6p C2 DCpowe_2'!$G$15*'ver pressoflex 6p C2 DCpowe_2'!$O$11)</f>
        <v>0</v>
      </c>
      <c r="Q186" s="572">
        <f>IF(ABS(I186)&lt;'ver pressoflex 6p C2 DCpowe_2'!$G$7,'ver pressoflex 6p C2 DCpowe_2'!$G$16*I186*'ver pressoflex 6p C2 DCpowe_2'!$O$12,SIGN(I186)*'ver pressoflex 6p C2 DCpowe_2'!$G$15*'ver pressoflex 6p C2 DCpowe_2'!$O$12)</f>
        <v>0</v>
      </c>
      <c r="R186" s="572">
        <f>IF(ABS(J186)&lt;'ver pressoflex 6p C2 DCpowe_2'!$G$7,'ver pressoflex 6p C2 DCpowe_2'!$G$16*J186*'ver pressoflex 6p C2 DCpowe_2'!$O$13,SIGN(J186)*'ver pressoflex 6p C2 DCpowe_2'!$G$15*'ver pressoflex 6p C2 DCpowe_2'!$O$13)</f>
        <v>17803.500000000004</v>
      </c>
      <c r="S186" s="113">
        <f t="shared" ref="S186:S249" si="36">L186+M186+N186+O186+P186+Q186+R186</f>
        <v>17791.337484596635</v>
      </c>
      <c r="T186" s="575">
        <f>-L186*('ver pressoflex 6p C2 DCpowe_2'!$G$3/2-'ver pressoflex 6p C2 DCpowe_2'!AF186*'ver pressoflex 6p C2 DCpowe_2'!D186)</f>
        <v>22069.598341638037</v>
      </c>
      <c r="U186" s="29">
        <f>M186*IF(($G$3/2-$M$8)&gt;0,('ver pressoflex 6p C2 DCpowe_2'!$G$3/2-'ver pressoflex 6p C2 DCpowe_2'!$M$8),'ver pressoflex 6p C2 DCpowe_2'!$G$3/2-('ver pressoflex 6p C2 DCpowe_2'!$G$3-'ver pressoflex 6p C2 DCpowe_2'!$M$8))*IF(($G$3/2-$M$8)&gt;0,-1,1)</f>
        <v>-6164.4199016510111</v>
      </c>
      <c r="V186" s="29">
        <f>N186*IF(($G$3/2-$M$9)&gt;0,('ver pressoflex 6p C2 DCpowe_2'!$G$3/2-'ver pressoflex 6p C2 DCpowe_2'!$M$9),'ver pressoflex 6p C2 DCpowe_2'!$G$3/2-('ver pressoflex 6p C2 DCpowe_2'!$G$3-'ver pressoflex 6p C2 DCpowe_2'!$M$9))*IF(($G$3/2-$M$9)&gt;0,-1,1)</f>
        <v>0</v>
      </c>
      <c r="W186" s="29">
        <f>O186*IF(($G$3/2-$M$10)&gt;0,('ver pressoflex 6p C2 DCpowe_2'!$G$3/2-'ver pressoflex 6p C2 DCpowe_2'!$M$10),'ver pressoflex 6p C2 DCpowe_2'!$G$3/2-('ver pressoflex 6p C2 DCpowe_2'!$G$3-'ver pressoflex 6p C2 DCpowe_2'!$M$10))*IF(($G$3/2-$M$10)&gt;0,-1,1)</f>
        <v>0</v>
      </c>
      <c r="X186" s="29">
        <f>P186*IF(($G$3/2-$M$11)&gt;0,('ver pressoflex 6p C2 DCpowe_2'!$G$3/2-'ver pressoflex 6p C2 DCpowe_2'!$M$11),'ver pressoflex 6p C2 DCpowe_2'!$G$3/2-('ver pressoflex 6p C2 DCpowe_2'!$G$3-'ver pressoflex 6p C2 DCpowe_2'!$M$11))*IF(($G$3/2-$M$11)&gt;0,-1,1)</f>
        <v>0</v>
      </c>
      <c r="Y186" s="29">
        <f>Q186*IF(($G$3/2-$M$12)&gt;0,('ver pressoflex 6p C2 DCpowe_2'!$G$3/2-'ver pressoflex 6p C2 DCpowe_2'!$M$12),'ver pressoflex 6p C2 DCpowe_2'!$G$3/2-('ver pressoflex 6p C2 DCpowe_2'!$G$3-'ver pressoflex 6p C2 DCpowe_2'!$M$12))*IF(($G$3/2-$M$12)&gt;0,-1,1)</f>
        <v>0</v>
      </c>
      <c r="Z186" s="29">
        <f>R186*IF(($G$3/2-$M$13)&gt;0,('ver pressoflex 6p C2 DCpowe_2'!$G$3/2-'ver pressoflex 6p C2 DCpowe_2'!$M$13),'ver pressoflex 6p C2 DCpowe_2'!$G$3/2-('ver pressoflex 6p C2 DCpowe_2'!$G$3-'ver pressoflex 6p C2 DCpowe_2'!$M$13))*IF(($G$3/2-$M$13)&gt;0,-1,1)</f>
        <v>18248587.500000004</v>
      </c>
      <c r="AA186" s="113">
        <f t="shared" si="29"/>
        <v>18264492.67843999</v>
      </c>
      <c r="AB186" s="193">
        <f t="shared" si="30"/>
        <v>6.6742137804786305E-5</v>
      </c>
      <c r="AC186" s="191">
        <f t="shared" si="31"/>
        <v>3.2991723020910371E-5</v>
      </c>
      <c r="AD186" s="194">
        <f t="shared" si="32"/>
        <v>1.4449926781076049E-9</v>
      </c>
      <c r="AE186" s="191">
        <f t="shared" si="33"/>
        <v>2.4743792265682777E-3</v>
      </c>
      <c r="AF186" s="191">
        <f t="shared" si="34"/>
        <v>0.34376326828857173</v>
      </c>
    </row>
    <row r="187" spans="2:32">
      <c r="B187" s="116">
        <f t="shared" si="35"/>
        <v>59790.91620031849</v>
      </c>
      <c r="C187" s="115">
        <f t="shared" ref="C187:C250" si="37">+C186+0.02</f>
        <v>2.5900000000000016</v>
      </c>
      <c r="D187" s="68">
        <f>'ver pressoflex 6p C2 DCpowe_2'!$G$3/2/$C$557*C187</f>
        <v>31.72750000000002</v>
      </c>
      <c r="E187" s="114">
        <f t="shared" ref="E187:E250" si="38">$G$8*($M$8-D187)/($G$5-D187)</f>
        <v>3.5677068701772159E-4</v>
      </c>
      <c r="F187" s="114">
        <f t="shared" ref="F187:F250" si="39">$G$8*($M$9-D187)/($G$5-D187)</f>
        <v>5.2638636968374087E-4</v>
      </c>
      <c r="G187" s="114">
        <f t="shared" ref="G187:G250" si="40">$G$8*($M$10-D187)/($G$5-D187)</f>
        <v>6.960020523497602E-4</v>
      </c>
      <c r="H187" s="114">
        <f t="shared" ref="H187:H250" si="41">$G$8*($M$11-D187)/($G$5-D187)</f>
        <v>4.3639411900024275E-3</v>
      </c>
      <c r="I187" s="114">
        <f t="shared" ref="I187:I250" si="42">$G$8*($M$12-D187)/($G$5-D187)</f>
        <v>4.5335568726684473E-3</v>
      </c>
      <c r="J187" s="114">
        <f t="shared" ref="J187:J250" si="43">$G$8*($M$13-D187)/($G$5-D187)</f>
        <v>4.7031725553344662E-3</v>
      </c>
      <c r="K187" s="114">
        <f t="shared" ref="K187:K250" si="44">$G$8*($G$3-D187)/($G$5-D187)</f>
        <v>5.1272117619995143E-3</v>
      </c>
      <c r="L187" s="113">
        <f>-'ver pressoflex 6p C2 DCpowe_2'!$G$2*'ver pressoflex 6p C2 DCpowe_2'!D187*'ver pressoflex 6p C2 DCpowe_2'!$G$17*'ver pressoflex 6p C2 DCpowe_2'!$G$13*'ver pressoflex 6p C2 DCpowe_2'!AE187</f>
        <v>-18.58974818628716</v>
      </c>
      <c r="M187" s="572">
        <f>IF(ABS(E187)&lt;'ver pressoflex 6p C2 DCpowe_2'!$G$7,'ver pressoflex 6p C2 DCpowe_2'!$G$16*E187*'ver pressoflex 6p C2 DCpowe_2'!$O$8,SIGN(E187)*'ver pressoflex 6p C2 DCpowe_2'!$G$15*'ver pressoflex 6p C2 DCpowe_2'!$O$8)</f>
        <v>6.0059485047759171</v>
      </c>
      <c r="N187" s="572">
        <f>IF(ABS(F187)&lt;'ver pressoflex 6p C2 DCpowe_2'!$G$7,'ver pressoflex 6p C2 DCpowe_2'!$G$16*F187*'ver pressoflex 6p C2 DCpowe_2'!$O$9,SIGN(F187)*'ver pressoflex 6p C2 DCpowe_2'!$G$15*'ver pressoflex 6p C2 DCpowe_2'!$O$9)</f>
        <v>0</v>
      </c>
      <c r="O187" s="572">
        <f>IF(ABS(G187)&lt;'ver pressoflex 6p C2 DCpowe_2'!$G$7,'ver pressoflex 6p C2 DCpowe_2'!$G$16*G187*'ver pressoflex 6p C2 DCpowe_2'!$O$10,SIGN(G187)*'ver pressoflex 6p C2 DCpowe_2'!$G$15*'ver pressoflex 6p C2 DCpowe_2'!$O$10)</f>
        <v>0</v>
      </c>
      <c r="P187" s="572">
        <f>IF(ABS(H187)&lt;'ver pressoflex 6p C2 DCpowe_2'!$G$7,'ver pressoflex 6p C2 DCpowe_2'!$G$16*H187*'ver pressoflex 6p C2 DCpowe_2'!$O$11,SIGN(H187)*'ver pressoflex 6p C2 DCpowe_2'!$G$15*'ver pressoflex 6p C2 DCpowe_2'!$O$11)</f>
        <v>0</v>
      </c>
      <c r="Q187" s="572">
        <f>IF(ABS(I187)&lt;'ver pressoflex 6p C2 DCpowe_2'!$G$7,'ver pressoflex 6p C2 DCpowe_2'!$G$16*I187*'ver pressoflex 6p C2 DCpowe_2'!$O$12,SIGN(I187)*'ver pressoflex 6p C2 DCpowe_2'!$G$15*'ver pressoflex 6p C2 DCpowe_2'!$O$12)</f>
        <v>0</v>
      </c>
      <c r="R187" s="572">
        <f>IF(ABS(J187)&lt;'ver pressoflex 6p C2 DCpowe_2'!$G$7,'ver pressoflex 6p C2 DCpowe_2'!$G$16*J187*'ver pressoflex 6p C2 DCpowe_2'!$O$13,SIGN(J187)*'ver pressoflex 6p C2 DCpowe_2'!$G$15*'ver pressoflex 6p C2 DCpowe_2'!$O$13)</f>
        <v>17803.500000000004</v>
      </c>
      <c r="S187" s="113">
        <f t="shared" si="36"/>
        <v>17790.916200318494</v>
      </c>
      <c r="T187" s="575">
        <f>-L187*('ver pressoflex 6p C2 DCpowe_2'!$G$3/2-'ver pressoflex 6p C2 DCpowe_2'!AF187*'ver pressoflex 6p C2 DCpowe_2'!D187)</f>
        <v>22569.633165988984</v>
      </c>
      <c r="U187" s="29">
        <f>M187*IF(($G$3/2-$M$8)&gt;0,('ver pressoflex 6p C2 DCpowe_2'!$G$3/2-'ver pressoflex 6p C2 DCpowe_2'!$M$8),'ver pressoflex 6p C2 DCpowe_2'!$G$3/2-('ver pressoflex 6p C2 DCpowe_2'!$G$3-'ver pressoflex 6p C2 DCpowe_2'!$M$8))*IF(($G$3/2-$M$8)&gt;0,-1,1)</f>
        <v>-6156.0972173953151</v>
      </c>
      <c r="V187" s="29">
        <f>N187*IF(($G$3/2-$M$9)&gt;0,('ver pressoflex 6p C2 DCpowe_2'!$G$3/2-'ver pressoflex 6p C2 DCpowe_2'!$M$9),'ver pressoflex 6p C2 DCpowe_2'!$G$3/2-('ver pressoflex 6p C2 DCpowe_2'!$G$3-'ver pressoflex 6p C2 DCpowe_2'!$M$9))*IF(($G$3/2-$M$9)&gt;0,-1,1)</f>
        <v>0</v>
      </c>
      <c r="W187" s="29">
        <f>O187*IF(($G$3/2-$M$10)&gt;0,('ver pressoflex 6p C2 DCpowe_2'!$G$3/2-'ver pressoflex 6p C2 DCpowe_2'!$M$10),'ver pressoflex 6p C2 DCpowe_2'!$G$3/2-('ver pressoflex 6p C2 DCpowe_2'!$G$3-'ver pressoflex 6p C2 DCpowe_2'!$M$10))*IF(($G$3/2-$M$10)&gt;0,-1,1)</f>
        <v>0</v>
      </c>
      <c r="X187" s="29">
        <f>P187*IF(($G$3/2-$M$11)&gt;0,('ver pressoflex 6p C2 DCpowe_2'!$G$3/2-'ver pressoflex 6p C2 DCpowe_2'!$M$11),'ver pressoflex 6p C2 DCpowe_2'!$G$3/2-('ver pressoflex 6p C2 DCpowe_2'!$G$3-'ver pressoflex 6p C2 DCpowe_2'!$M$11))*IF(($G$3/2-$M$11)&gt;0,-1,1)</f>
        <v>0</v>
      </c>
      <c r="Y187" s="29">
        <f>Q187*IF(($G$3/2-$M$12)&gt;0,('ver pressoflex 6p C2 DCpowe_2'!$G$3/2-'ver pressoflex 6p C2 DCpowe_2'!$M$12),'ver pressoflex 6p C2 DCpowe_2'!$G$3/2-('ver pressoflex 6p C2 DCpowe_2'!$G$3-'ver pressoflex 6p C2 DCpowe_2'!$M$12))*IF(($G$3/2-$M$12)&gt;0,-1,1)</f>
        <v>0</v>
      </c>
      <c r="Z187" s="29">
        <f>R187*IF(($G$3/2-$M$13)&gt;0,('ver pressoflex 6p C2 DCpowe_2'!$G$3/2-'ver pressoflex 6p C2 DCpowe_2'!$M$13),'ver pressoflex 6p C2 DCpowe_2'!$G$3/2-('ver pressoflex 6p C2 DCpowe_2'!$G$3-'ver pressoflex 6p C2 DCpowe_2'!$M$13))*IF(($G$3/2-$M$13)&gt;0,-1,1)</f>
        <v>18248587.500000004</v>
      </c>
      <c r="AA187" s="113">
        <f t="shared" ref="AA187:AA250" si="45">T187+U187+V187+W187+X187+Y187+Z187</f>
        <v>18265001.035948597</v>
      </c>
      <c r="AB187" s="193">
        <f t="shared" ref="AB187:AB250" si="46">$G$8*D187/($G$5-D187)</f>
        <v>6.7268519647326627E-5</v>
      </c>
      <c r="AC187" s="191">
        <f t="shared" ref="AC187:AC250" si="47">IF(AB187&lt;ABS($G$10),$G$17/ABS($G$10)*(ABS(AB187)^2-ABS(AB187)^3/(3*ABS($G$10))),$G$17*(AB187-ABS($G$10))+$G$17/ABS($G$10)*(ABS($G$10)^2-ABS($G$10)^3/(3*ABS($G$10))))</f>
        <v>3.3481091322376304E-5</v>
      </c>
      <c r="AD187" s="194">
        <f t="shared" ref="AD187:AD250" si="48">IF(AB187&lt;ABS($G$10),2*$G$17/ABS($G$10)*(ABS(AB187)^3/3-ABS(AB187)^4/(8*ABS($G$10))),$G$17/2*(AB187^2-ABS($G$10)^2)+2*$G$17/ABS($G$10)*(ABS($G$10)^3/3-ABS($G$10)^4/(8*ABS($G$10))))</f>
        <v>1.477783096717567E-9</v>
      </c>
      <c r="AE187" s="191">
        <f t="shared" ref="AE187:AE250" si="49">AC187/(ABS($G$9)*$G$17)</f>
        <v>2.5110818491782226E-3</v>
      </c>
      <c r="AF187" s="191">
        <f t="shared" ref="AF187:AF250" si="50">1-AD187/(AC187*AB187)</f>
        <v>0.34385591399047699</v>
      </c>
    </row>
    <row r="188" spans="2:32">
      <c r="B188" s="116">
        <f t="shared" si="35"/>
        <v>59790.488945804856</v>
      </c>
      <c r="C188" s="115">
        <f t="shared" si="37"/>
        <v>2.6100000000000017</v>
      </c>
      <c r="D188" s="68">
        <f>'ver pressoflex 6p C2 DCpowe_2'!$G$3/2/$C$557*C188</f>
        <v>31.972500000000021</v>
      </c>
      <c r="E188" s="114">
        <f t="shared" si="38"/>
        <v>3.5628825363571878E-4</v>
      </c>
      <c r="F188" s="114">
        <f t="shared" si="39"/>
        <v>5.2592155943898022E-4</v>
      </c>
      <c r="G188" s="114">
        <f t="shared" si="40"/>
        <v>6.9555486524224149E-4</v>
      </c>
      <c r="H188" s="114">
        <f t="shared" si="41"/>
        <v>4.3638751032377696E-3</v>
      </c>
      <c r="I188" s="114">
        <f t="shared" si="42"/>
        <v>4.5335084090410314E-3</v>
      </c>
      <c r="J188" s="114">
        <f t="shared" si="43"/>
        <v>4.7031417148442924E-3</v>
      </c>
      <c r="K188" s="114">
        <f t="shared" si="44"/>
        <v>5.127224979352446E-3</v>
      </c>
      <c r="L188" s="113">
        <f>-'ver pressoflex 6p C2 DCpowe_2'!$G$2*'ver pressoflex 6p C2 DCpowe_2'!D188*'ver pressoflex 6p C2 DCpowe_2'!$G$17*'ver pressoflex 6p C2 DCpowe_2'!$G$13*'ver pressoflex 6p C2 DCpowe_2'!AE188</f>
        <v>-19.008881320685116</v>
      </c>
      <c r="M188" s="572">
        <f>IF(ABS(E188)&lt;'ver pressoflex 6p C2 DCpowe_2'!$G$7,'ver pressoflex 6p C2 DCpowe_2'!$G$16*E188*'ver pressoflex 6p C2 DCpowe_2'!$O$8,SIGN(E188)*'ver pressoflex 6p C2 DCpowe_2'!$G$15*'ver pressoflex 6p C2 DCpowe_2'!$O$8)</f>
        <v>5.9978271255406614</v>
      </c>
      <c r="N188" s="572">
        <f>IF(ABS(F188)&lt;'ver pressoflex 6p C2 DCpowe_2'!$G$7,'ver pressoflex 6p C2 DCpowe_2'!$G$16*F188*'ver pressoflex 6p C2 DCpowe_2'!$O$9,SIGN(F188)*'ver pressoflex 6p C2 DCpowe_2'!$G$15*'ver pressoflex 6p C2 DCpowe_2'!$O$9)</f>
        <v>0</v>
      </c>
      <c r="O188" s="572">
        <f>IF(ABS(G188)&lt;'ver pressoflex 6p C2 DCpowe_2'!$G$7,'ver pressoflex 6p C2 DCpowe_2'!$G$16*G188*'ver pressoflex 6p C2 DCpowe_2'!$O$10,SIGN(G188)*'ver pressoflex 6p C2 DCpowe_2'!$G$15*'ver pressoflex 6p C2 DCpowe_2'!$O$10)</f>
        <v>0</v>
      </c>
      <c r="P188" s="572">
        <f>IF(ABS(H188)&lt;'ver pressoflex 6p C2 DCpowe_2'!$G$7,'ver pressoflex 6p C2 DCpowe_2'!$G$16*H188*'ver pressoflex 6p C2 DCpowe_2'!$O$11,SIGN(H188)*'ver pressoflex 6p C2 DCpowe_2'!$G$15*'ver pressoflex 6p C2 DCpowe_2'!$O$11)</f>
        <v>0</v>
      </c>
      <c r="Q188" s="572">
        <f>IF(ABS(I188)&lt;'ver pressoflex 6p C2 DCpowe_2'!$G$7,'ver pressoflex 6p C2 DCpowe_2'!$G$16*I188*'ver pressoflex 6p C2 DCpowe_2'!$O$12,SIGN(I188)*'ver pressoflex 6p C2 DCpowe_2'!$G$15*'ver pressoflex 6p C2 DCpowe_2'!$O$12)</f>
        <v>0</v>
      </c>
      <c r="R188" s="572">
        <f>IF(ABS(J188)&lt;'ver pressoflex 6p C2 DCpowe_2'!$G$7,'ver pressoflex 6p C2 DCpowe_2'!$G$16*J188*'ver pressoflex 6p C2 DCpowe_2'!$O$13,SIGN(J188)*'ver pressoflex 6p C2 DCpowe_2'!$G$15*'ver pressoflex 6p C2 DCpowe_2'!$O$13)</f>
        <v>17803.500000000004</v>
      </c>
      <c r="S188" s="113">
        <f t="shared" si="36"/>
        <v>17790.48894580486</v>
      </c>
      <c r="T188" s="575">
        <f>-L188*('ver pressoflex 6p C2 DCpowe_2'!$G$3/2-'ver pressoflex 6p C2 DCpowe_2'!AF188*'ver pressoflex 6p C2 DCpowe_2'!D188)</f>
        <v>23076.840816598753</v>
      </c>
      <c r="U188" s="29">
        <f>M188*IF(($G$3/2-$M$8)&gt;0,('ver pressoflex 6p C2 DCpowe_2'!$G$3/2-'ver pressoflex 6p C2 DCpowe_2'!$M$8),'ver pressoflex 6p C2 DCpowe_2'!$G$3/2-('ver pressoflex 6p C2 DCpowe_2'!$G$3-'ver pressoflex 6p C2 DCpowe_2'!$M$8))*IF(($G$3/2-$M$8)&gt;0,-1,1)</f>
        <v>-6147.7728036791777</v>
      </c>
      <c r="V188" s="29">
        <f>N188*IF(($G$3/2-$M$9)&gt;0,('ver pressoflex 6p C2 DCpowe_2'!$G$3/2-'ver pressoflex 6p C2 DCpowe_2'!$M$9),'ver pressoflex 6p C2 DCpowe_2'!$G$3/2-('ver pressoflex 6p C2 DCpowe_2'!$G$3-'ver pressoflex 6p C2 DCpowe_2'!$M$9))*IF(($G$3/2-$M$9)&gt;0,-1,1)</f>
        <v>0</v>
      </c>
      <c r="W188" s="29">
        <f>O188*IF(($G$3/2-$M$10)&gt;0,('ver pressoflex 6p C2 DCpowe_2'!$G$3/2-'ver pressoflex 6p C2 DCpowe_2'!$M$10),'ver pressoflex 6p C2 DCpowe_2'!$G$3/2-('ver pressoflex 6p C2 DCpowe_2'!$G$3-'ver pressoflex 6p C2 DCpowe_2'!$M$10))*IF(($G$3/2-$M$10)&gt;0,-1,1)</f>
        <v>0</v>
      </c>
      <c r="X188" s="29">
        <f>P188*IF(($G$3/2-$M$11)&gt;0,('ver pressoflex 6p C2 DCpowe_2'!$G$3/2-'ver pressoflex 6p C2 DCpowe_2'!$M$11),'ver pressoflex 6p C2 DCpowe_2'!$G$3/2-('ver pressoflex 6p C2 DCpowe_2'!$G$3-'ver pressoflex 6p C2 DCpowe_2'!$M$11))*IF(($G$3/2-$M$11)&gt;0,-1,1)</f>
        <v>0</v>
      </c>
      <c r="Y188" s="29">
        <f>Q188*IF(($G$3/2-$M$12)&gt;0,('ver pressoflex 6p C2 DCpowe_2'!$G$3/2-'ver pressoflex 6p C2 DCpowe_2'!$M$12),'ver pressoflex 6p C2 DCpowe_2'!$G$3/2-('ver pressoflex 6p C2 DCpowe_2'!$G$3-'ver pressoflex 6p C2 DCpowe_2'!$M$12))*IF(($G$3/2-$M$12)&gt;0,-1,1)</f>
        <v>0</v>
      </c>
      <c r="Z188" s="29">
        <f>R188*IF(($G$3/2-$M$13)&gt;0,('ver pressoflex 6p C2 DCpowe_2'!$G$3/2-'ver pressoflex 6p C2 DCpowe_2'!$M$13),'ver pressoflex 6p C2 DCpowe_2'!$G$3/2-('ver pressoflex 6p C2 DCpowe_2'!$G$3-'ver pressoflex 6p C2 DCpowe_2'!$M$13))*IF(($G$3/2-$M$13)&gt;0,-1,1)</f>
        <v>18248587.500000004</v>
      </c>
      <c r="AA188" s="113">
        <f t="shared" si="45"/>
        <v>18265516.568012923</v>
      </c>
      <c r="AB188" s="193">
        <f t="shared" si="46"/>
        <v>6.7795010872434731E-5</v>
      </c>
      <c r="AC188" s="191">
        <f t="shared" si="47"/>
        <v>3.3973627015511284E-5</v>
      </c>
      <c r="AD188" s="194">
        <f t="shared" si="48"/>
        <v>1.5110450357810599E-9</v>
      </c>
      <c r="AE188" s="191">
        <f t="shared" si="49"/>
        <v>2.5480220261633463E-3</v>
      </c>
      <c r="AF188" s="191">
        <f t="shared" si="50"/>
        <v>0.34394876226538973</v>
      </c>
    </row>
    <row r="189" spans="2:32">
      <c r="B189" s="116">
        <f t="shared" si="35"/>
        <v>59790.055686078013</v>
      </c>
      <c r="C189" s="115">
        <f t="shared" si="37"/>
        <v>2.6300000000000017</v>
      </c>
      <c r="D189" s="68">
        <f>'ver pressoflex 6p C2 DCpowe_2'!$G$3/2/$C$557*C189</f>
        <v>32.217500000000022</v>
      </c>
      <c r="E189" s="114">
        <f t="shared" si="38"/>
        <v>3.5580571999325631E-4</v>
      </c>
      <c r="F189" s="114">
        <f t="shared" si="39"/>
        <v>5.2545665259624244E-4</v>
      </c>
      <c r="G189" s="114">
        <f t="shared" si="40"/>
        <v>6.9510758519922852E-4</v>
      </c>
      <c r="H189" s="114">
        <f t="shared" si="41"/>
        <v>4.363809002738802E-3</v>
      </c>
      <c r="I189" s="114">
        <f t="shared" si="42"/>
        <v>4.5334599353417885E-3</v>
      </c>
      <c r="J189" s="114">
        <f t="shared" si="43"/>
        <v>4.7031108679447741E-3</v>
      </c>
      <c r="K189" s="114">
        <f t="shared" si="44"/>
        <v>5.1272381994522396E-3</v>
      </c>
      <c r="L189" s="113">
        <f>-'ver pressoflex 6p C2 DCpowe_2'!$G$2*'ver pressoflex 6p C2 DCpowe_2'!D189*'ver pressoflex 6p C2 DCpowe_2'!$G$17*'ver pressoflex 6p C2 DCpowe_2'!$G$13*'ver pressoflex 6p C2 DCpowe_2'!AE189</f>
        <v>-19.434017980491863</v>
      </c>
      <c r="M189" s="572">
        <f>IF(ABS(E189)&lt;'ver pressoflex 6p C2 DCpowe_2'!$G$7,'ver pressoflex 6p C2 DCpowe_2'!$G$16*E189*'ver pressoflex 6p C2 DCpowe_2'!$O$8,SIGN(E189)*'ver pressoflex 6p C2 DCpowe_2'!$G$15*'ver pressoflex 6p C2 DCpowe_2'!$O$8)</f>
        <v>5.9897040585009433</v>
      </c>
      <c r="N189" s="572">
        <f>IF(ABS(F189)&lt;'ver pressoflex 6p C2 DCpowe_2'!$G$7,'ver pressoflex 6p C2 DCpowe_2'!$G$16*F189*'ver pressoflex 6p C2 DCpowe_2'!$O$9,SIGN(F189)*'ver pressoflex 6p C2 DCpowe_2'!$G$15*'ver pressoflex 6p C2 DCpowe_2'!$O$9)</f>
        <v>0</v>
      </c>
      <c r="O189" s="572">
        <f>IF(ABS(G189)&lt;'ver pressoflex 6p C2 DCpowe_2'!$G$7,'ver pressoflex 6p C2 DCpowe_2'!$G$16*G189*'ver pressoflex 6p C2 DCpowe_2'!$O$10,SIGN(G189)*'ver pressoflex 6p C2 DCpowe_2'!$G$15*'ver pressoflex 6p C2 DCpowe_2'!$O$10)</f>
        <v>0</v>
      </c>
      <c r="P189" s="572">
        <f>IF(ABS(H189)&lt;'ver pressoflex 6p C2 DCpowe_2'!$G$7,'ver pressoflex 6p C2 DCpowe_2'!$G$16*H189*'ver pressoflex 6p C2 DCpowe_2'!$O$11,SIGN(H189)*'ver pressoflex 6p C2 DCpowe_2'!$G$15*'ver pressoflex 6p C2 DCpowe_2'!$O$11)</f>
        <v>0</v>
      </c>
      <c r="Q189" s="572">
        <f>IF(ABS(I189)&lt;'ver pressoflex 6p C2 DCpowe_2'!$G$7,'ver pressoflex 6p C2 DCpowe_2'!$G$16*I189*'ver pressoflex 6p C2 DCpowe_2'!$O$12,SIGN(I189)*'ver pressoflex 6p C2 DCpowe_2'!$G$15*'ver pressoflex 6p C2 DCpowe_2'!$O$12)</f>
        <v>0</v>
      </c>
      <c r="R189" s="572">
        <f>IF(ABS(J189)&lt;'ver pressoflex 6p C2 DCpowe_2'!$G$7,'ver pressoflex 6p C2 DCpowe_2'!$G$16*J189*'ver pressoflex 6p C2 DCpowe_2'!$O$13,SIGN(J189)*'ver pressoflex 6p C2 DCpowe_2'!$G$15*'ver pressoflex 6p C2 DCpowe_2'!$O$13)</f>
        <v>17803.500000000004</v>
      </c>
      <c r="S189" s="113">
        <f t="shared" si="36"/>
        <v>17790.055686078013</v>
      </c>
      <c r="T189" s="575">
        <f>-L189*('ver pressoflex 6p C2 DCpowe_2'!$G$3/2-'ver pressoflex 6p C2 DCpowe_2'!AF189*'ver pressoflex 6p C2 DCpowe_2'!D189)</f>
        <v>23591.262122694261</v>
      </c>
      <c r="U189" s="29">
        <f>M189*IF(($G$3/2-$M$8)&gt;0,('ver pressoflex 6p C2 DCpowe_2'!$G$3/2-'ver pressoflex 6p C2 DCpowe_2'!$M$8),'ver pressoflex 6p C2 DCpowe_2'!$G$3/2-('ver pressoflex 6p C2 DCpowe_2'!$G$3-'ver pressoflex 6p C2 DCpowe_2'!$M$8))*IF(($G$3/2-$M$8)&gt;0,-1,1)</f>
        <v>-6139.446659963467</v>
      </c>
      <c r="V189" s="29">
        <f>N189*IF(($G$3/2-$M$9)&gt;0,('ver pressoflex 6p C2 DCpowe_2'!$G$3/2-'ver pressoflex 6p C2 DCpowe_2'!$M$9),'ver pressoflex 6p C2 DCpowe_2'!$G$3/2-('ver pressoflex 6p C2 DCpowe_2'!$G$3-'ver pressoflex 6p C2 DCpowe_2'!$M$9))*IF(($G$3/2-$M$9)&gt;0,-1,1)</f>
        <v>0</v>
      </c>
      <c r="W189" s="29">
        <f>O189*IF(($G$3/2-$M$10)&gt;0,('ver pressoflex 6p C2 DCpowe_2'!$G$3/2-'ver pressoflex 6p C2 DCpowe_2'!$M$10),'ver pressoflex 6p C2 DCpowe_2'!$G$3/2-('ver pressoflex 6p C2 DCpowe_2'!$G$3-'ver pressoflex 6p C2 DCpowe_2'!$M$10))*IF(($G$3/2-$M$10)&gt;0,-1,1)</f>
        <v>0</v>
      </c>
      <c r="X189" s="29">
        <f>P189*IF(($G$3/2-$M$11)&gt;0,('ver pressoflex 6p C2 DCpowe_2'!$G$3/2-'ver pressoflex 6p C2 DCpowe_2'!$M$11),'ver pressoflex 6p C2 DCpowe_2'!$G$3/2-('ver pressoflex 6p C2 DCpowe_2'!$G$3-'ver pressoflex 6p C2 DCpowe_2'!$M$11))*IF(($G$3/2-$M$11)&gt;0,-1,1)</f>
        <v>0</v>
      </c>
      <c r="Y189" s="29">
        <f>Q189*IF(($G$3/2-$M$12)&gt;0,('ver pressoflex 6p C2 DCpowe_2'!$G$3/2-'ver pressoflex 6p C2 DCpowe_2'!$M$12),'ver pressoflex 6p C2 DCpowe_2'!$G$3/2-('ver pressoflex 6p C2 DCpowe_2'!$G$3-'ver pressoflex 6p C2 DCpowe_2'!$M$12))*IF(($G$3/2-$M$12)&gt;0,-1,1)</f>
        <v>0</v>
      </c>
      <c r="Z189" s="29">
        <f>R189*IF(($G$3/2-$M$13)&gt;0,('ver pressoflex 6p C2 DCpowe_2'!$G$3/2-'ver pressoflex 6p C2 DCpowe_2'!$M$13),'ver pressoflex 6p C2 DCpowe_2'!$G$3/2-('ver pressoflex 6p C2 DCpowe_2'!$G$3-'ver pressoflex 6p C2 DCpowe_2'!$M$13))*IF(($G$3/2-$M$13)&gt;0,-1,1)</f>
        <v>18248587.500000004</v>
      </c>
      <c r="AA189" s="113">
        <f t="shared" si="45"/>
        <v>18266039.315462735</v>
      </c>
      <c r="AB189" s="193">
        <f t="shared" si="46"/>
        <v>6.8321611514208844E-5</v>
      </c>
      <c r="AC189" s="191">
        <f t="shared" si="47"/>
        <v>3.4469319878046487E-5</v>
      </c>
      <c r="AD189" s="194">
        <f t="shared" si="48"/>
        <v>1.5447811886781257E-9</v>
      </c>
      <c r="AE189" s="191">
        <f t="shared" si="49"/>
        <v>2.5851989908534864E-3</v>
      </c>
      <c r="AF189" s="191">
        <f t="shared" si="50"/>
        <v>0.34404181377843668</v>
      </c>
    </row>
    <row r="190" spans="2:32">
      <c r="B190" s="116">
        <f t="shared" si="35"/>
        <v>59789.616386343478</v>
      </c>
      <c r="C190" s="115">
        <f t="shared" si="37"/>
        <v>2.6500000000000017</v>
      </c>
      <c r="D190" s="68">
        <f>'ver pressoflex 6p C2 DCpowe_2'!$G$3/2/$C$557*C190</f>
        <v>32.46250000000002</v>
      </c>
      <c r="E190" s="114">
        <f t="shared" si="38"/>
        <v>3.5532308605907642E-4</v>
      </c>
      <c r="F190" s="114">
        <f t="shared" si="39"/>
        <v>5.2499164912541156E-4</v>
      </c>
      <c r="G190" s="114">
        <f t="shared" si="40"/>
        <v>6.9466021219174664E-4</v>
      </c>
      <c r="H190" s="114">
        <f t="shared" si="41"/>
        <v>4.3637428885012434E-3</v>
      </c>
      <c r="I190" s="114">
        <f t="shared" si="42"/>
        <v>4.5334114515675787E-3</v>
      </c>
      <c r="J190" s="114">
        <f t="shared" si="43"/>
        <v>4.7030800146339131E-3</v>
      </c>
      <c r="K190" s="114">
        <f t="shared" si="44"/>
        <v>5.1272514222997509E-3</v>
      </c>
      <c r="L190" s="113">
        <f>-'ver pressoflex 6p C2 DCpowe_2'!$G$2*'ver pressoflex 6p C2 DCpowe_2'!D190*'ver pressoflex 6p C2 DCpowe_2'!$G$17*'ver pressoflex 6p C2 DCpowe_2'!$G$13*'ver pressoflex 6p C2 DCpowe_2'!AE190</f>
        <v>-19.86519295965687</v>
      </c>
      <c r="M190" s="572">
        <f>IF(ABS(E190)&lt;'ver pressoflex 6p C2 DCpowe_2'!$G$7,'ver pressoflex 6p C2 DCpowe_2'!$G$16*E190*'ver pressoflex 6p C2 DCpowe_2'!$O$8,SIGN(E190)*'ver pressoflex 6p C2 DCpowe_2'!$G$15*'ver pressoflex 6p C2 DCpowe_2'!$O$8)</f>
        <v>5.9815793031305615</v>
      </c>
      <c r="N190" s="572">
        <f>IF(ABS(F190)&lt;'ver pressoflex 6p C2 DCpowe_2'!$G$7,'ver pressoflex 6p C2 DCpowe_2'!$G$16*F190*'ver pressoflex 6p C2 DCpowe_2'!$O$9,SIGN(F190)*'ver pressoflex 6p C2 DCpowe_2'!$G$15*'ver pressoflex 6p C2 DCpowe_2'!$O$9)</f>
        <v>0</v>
      </c>
      <c r="O190" s="572">
        <f>IF(ABS(G190)&lt;'ver pressoflex 6p C2 DCpowe_2'!$G$7,'ver pressoflex 6p C2 DCpowe_2'!$G$16*G190*'ver pressoflex 6p C2 DCpowe_2'!$O$10,SIGN(G190)*'ver pressoflex 6p C2 DCpowe_2'!$G$15*'ver pressoflex 6p C2 DCpowe_2'!$O$10)</f>
        <v>0</v>
      </c>
      <c r="P190" s="572">
        <f>IF(ABS(H190)&lt;'ver pressoflex 6p C2 DCpowe_2'!$G$7,'ver pressoflex 6p C2 DCpowe_2'!$G$16*H190*'ver pressoflex 6p C2 DCpowe_2'!$O$11,SIGN(H190)*'ver pressoflex 6p C2 DCpowe_2'!$G$15*'ver pressoflex 6p C2 DCpowe_2'!$O$11)</f>
        <v>0</v>
      </c>
      <c r="Q190" s="572">
        <f>IF(ABS(I190)&lt;'ver pressoflex 6p C2 DCpowe_2'!$G$7,'ver pressoflex 6p C2 DCpowe_2'!$G$16*I190*'ver pressoflex 6p C2 DCpowe_2'!$O$12,SIGN(I190)*'ver pressoflex 6p C2 DCpowe_2'!$G$15*'ver pressoflex 6p C2 DCpowe_2'!$O$12)</f>
        <v>0</v>
      </c>
      <c r="R190" s="572">
        <f>IF(ABS(J190)&lt;'ver pressoflex 6p C2 DCpowe_2'!$G$7,'ver pressoflex 6p C2 DCpowe_2'!$G$16*J190*'ver pressoflex 6p C2 DCpowe_2'!$O$13,SIGN(J190)*'ver pressoflex 6p C2 DCpowe_2'!$G$15*'ver pressoflex 6p C2 DCpowe_2'!$O$13)</f>
        <v>17803.500000000004</v>
      </c>
      <c r="S190" s="113">
        <f t="shared" si="36"/>
        <v>17789.616386343478</v>
      </c>
      <c r="T190" s="575">
        <f>-L190*('ver pressoflex 6p C2 DCpowe_2'!$G$3/2-'ver pressoflex 6p C2 DCpowe_2'!AF190*'ver pressoflex 6p C2 DCpowe_2'!D190)</f>
        <v>24112.937676689551</v>
      </c>
      <c r="U190" s="29">
        <f>M190*IF(($G$3/2-$M$8)&gt;0,('ver pressoflex 6p C2 DCpowe_2'!$G$3/2-'ver pressoflex 6p C2 DCpowe_2'!$M$8),'ver pressoflex 6p C2 DCpowe_2'!$G$3/2-('ver pressoflex 6p C2 DCpowe_2'!$G$3-'ver pressoflex 6p C2 DCpowe_2'!$M$8))*IF(($G$3/2-$M$8)&gt;0,-1,1)</f>
        <v>-6131.1187857088253</v>
      </c>
      <c r="V190" s="29">
        <f>N190*IF(($G$3/2-$M$9)&gt;0,('ver pressoflex 6p C2 DCpowe_2'!$G$3/2-'ver pressoflex 6p C2 DCpowe_2'!$M$9),'ver pressoflex 6p C2 DCpowe_2'!$G$3/2-('ver pressoflex 6p C2 DCpowe_2'!$G$3-'ver pressoflex 6p C2 DCpowe_2'!$M$9))*IF(($G$3/2-$M$9)&gt;0,-1,1)</f>
        <v>0</v>
      </c>
      <c r="W190" s="29">
        <f>O190*IF(($G$3/2-$M$10)&gt;0,('ver pressoflex 6p C2 DCpowe_2'!$G$3/2-'ver pressoflex 6p C2 DCpowe_2'!$M$10),'ver pressoflex 6p C2 DCpowe_2'!$G$3/2-('ver pressoflex 6p C2 DCpowe_2'!$G$3-'ver pressoflex 6p C2 DCpowe_2'!$M$10))*IF(($G$3/2-$M$10)&gt;0,-1,1)</f>
        <v>0</v>
      </c>
      <c r="X190" s="29">
        <f>P190*IF(($G$3/2-$M$11)&gt;0,('ver pressoflex 6p C2 DCpowe_2'!$G$3/2-'ver pressoflex 6p C2 DCpowe_2'!$M$11),'ver pressoflex 6p C2 DCpowe_2'!$G$3/2-('ver pressoflex 6p C2 DCpowe_2'!$G$3-'ver pressoflex 6p C2 DCpowe_2'!$M$11))*IF(($G$3/2-$M$11)&gt;0,-1,1)</f>
        <v>0</v>
      </c>
      <c r="Y190" s="29">
        <f>Q190*IF(($G$3/2-$M$12)&gt;0,('ver pressoflex 6p C2 DCpowe_2'!$G$3/2-'ver pressoflex 6p C2 DCpowe_2'!$M$12),'ver pressoflex 6p C2 DCpowe_2'!$G$3/2-('ver pressoflex 6p C2 DCpowe_2'!$G$3-'ver pressoflex 6p C2 DCpowe_2'!$M$12))*IF(($G$3/2-$M$12)&gt;0,-1,1)</f>
        <v>0</v>
      </c>
      <c r="Z190" s="29">
        <f>R190*IF(($G$3/2-$M$13)&gt;0,('ver pressoflex 6p C2 DCpowe_2'!$G$3/2-'ver pressoflex 6p C2 DCpowe_2'!$M$13),'ver pressoflex 6p C2 DCpowe_2'!$G$3/2-('ver pressoflex 6p C2 DCpowe_2'!$G$3-'ver pressoflex 6p C2 DCpowe_2'!$M$13))*IF(($G$3/2-$M$13)&gt;0,-1,1)</f>
        <v>18248587.500000004</v>
      </c>
      <c r="AA190" s="113">
        <f t="shared" si="45"/>
        <v>18266569.318890985</v>
      </c>
      <c r="AB190" s="193">
        <f t="shared" si="46"/>
        <v>6.8848321606761339E-5</v>
      </c>
      <c r="AC190" s="191">
        <f t="shared" si="47"/>
        <v>3.49681596737455E-5</v>
      </c>
      <c r="AD190" s="194">
        <f t="shared" si="48"/>
        <v>1.5789942327365512E-9</v>
      </c>
      <c r="AE190" s="191">
        <f t="shared" si="49"/>
        <v>2.6226119755309125E-3</v>
      </c>
      <c r="AF190" s="191">
        <f t="shared" si="50"/>
        <v>0.34413506919765846</v>
      </c>
    </row>
    <row r="191" spans="2:32">
      <c r="B191" s="116">
        <f t="shared" si="35"/>
        <v>59789.171011990329</v>
      </c>
      <c r="C191" s="115">
        <f t="shared" si="37"/>
        <v>2.6700000000000017</v>
      </c>
      <c r="D191" s="68">
        <f>'ver pressoflex 6p C2 DCpowe_2'!$G$3/2/$C$557*C191</f>
        <v>32.707500000000024</v>
      </c>
      <c r="E191" s="114">
        <f t="shared" si="38"/>
        <v>3.5484035180190823E-4</v>
      </c>
      <c r="F191" s="114">
        <f t="shared" si="39"/>
        <v>5.245265489963591E-4</v>
      </c>
      <c r="G191" s="114">
        <f t="shared" si="40"/>
        <v>6.9421274619080992E-4</v>
      </c>
      <c r="H191" s="114">
        <f t="shared" si="41"/>
        <v>4.3636767605208099E-3</v>
      </c>
      <c r="I191" s="114">
        <f t="shared" si="42"/>
        <v>4.5333629577152604E-3</v>
      </c>
      <c r="J191" s="114">
        <f t="shared" si="43"/>
        <v>4.7030491549097109E-3</v>
      </c>
      <c r="K191" s="114">
        <f t="shared" si="44"/>
        <v>5.127264647895838E-3</v>
      </c>
      <c r="L191" s="113">
        <f>-'ver pressoflex 6p C2 DCpowe_2'!$G$2*'ver pressoflex 6p C2 DCpowe_2'!D191*'ver pressoflex 6p C2 DCpowe_2'!$G$17*'ver pressoflex 6p C2 DCpowe_2'!$G$13*'ver pressoflex 6p C2 DCpowe_2'!AE191</f>
        <v>-20.302440868574902</v>
      </c>
      <c r="M191" s="572">
        <f>IF(ABS(E191)&lt;'ver pressoflex 6p C2 DCpowe_2'!$G$7,'ver pressoflex 6p C2 DCpowe_2'!$G$16*E191*'ver pressoflex 6p C2 DCpowe_2'!$O$8,SIGN(E191)*'ver pressoflex 6p C2 DCpowe_2'!$G$15*'ver pressoflex 6p C2 DCpowe_2'!$O$8)</f>
        <v>5.973452858903098</v>
      </c>
      <c r="N191" s="572">
        <f>IF(ABS(F191)&lt;'ver pressoflex 6p C2 DCpowe_2'!$G$7,'ver pressoflex 6p C2 DCpowe_2'!$G$16*F191*'ver pressoflex 6p C2 DCpowe_2'!$O$9,SIGN(F191)*'ver pressoflex 6p C2 DCpowe_2'!$G$15*'ver pressoflex 6p C2 DCpowe_2'!$O$9)</f>
        <v>0</v>
      </c>
      <c r="O191" s="572">
        <f>IF(ABS(G191)&lt;'ver pressoflex 6p C2 DCpowe_2'!$G$7,'ver pressoflex 6p C2 DCpowe_2'!$G$16*G191*'ver pressoflex 6p C2 DCpowe_2'!$O$10,SIGN(G191)*'ver pressoflex 6p C2 DCpowe_2'!$G$15*'ver pressoflex 6p C2 DCpowe_2'!$O$10)</f>
        <v>0</v>
      </c>
      <c r="P191" s="572">
        <f>IF(ABS(H191)&lt;'ver pressoflex 6p C2 DCpowe_2'!$G$7,'ver pressoflex 6p C2 DCpowe_2'!$G$16*H191*'ver pressoflex 6p C2 DCpowe_2'!$O$11,SIGN(H191)*'ver pressoflex 6p C2 DCpowe_2'!$G$15*'ver pressoflex 6p C2 DCpowe_2'!$O$11)</f>
        <v>0</v>
      </c>
      <c r="Q191" s="572">
        <f>IF(ABS(I191)&lt;'ver pressoflex 6p C2 DCpowe_2'!$G$7,'ver pressoflex 6p C2 DCpowe_2'!$G$16*I191*'ver pressoflex 6p C2 DCpowe_2'!$O$12,SIGN(I191)*'ver pressoflex 6p C2 DCpowe_2'!$G$15*'ver pressoflex 6p C2 DCpowe_2'!$O$12)</f>
        <v>0</v>
      </c>
      <c r="R191" s="572">
        <f>IF(ABS(J191)&lt;'ver pressoflex 6p C2 DCpowe_2'!$G$7,'ver pressoflex 6p C2 DCpowe_2'!$G$16*J191*'ver pressoflex 6p C2 DCpowe_2'!$O$13,SIGN(J191)*'ver pressoflex 6p C2 DCpowe_2'!$G$15*'ver pressoflex 6p C2 DCpowe_2'!$O$13)</f>
        <v>17803.500000000004</v>
      </c>
      <c r="S191" s="113">
        <f t="shared" si="36"/>
        <v>17789.171011990333</v>
      </c>
      <c r="T191" s="575">
        <f>-L191*('ver pressoflex 6p C2 DCpowe_2'!$G$3/2-'ver pressoflex 6p C2 DCpowe_2'!AF191*'ver pressoflex 6p C2 DCpowe_2'!D191)</f>
        <v>24641.907833861969</v>
      </c>
      <c r="U191" s="29">
        <f>M191*IF(($G$3/2-$M$8)&gt;0,('ver pressoflex 6p C2 DCpowe_2'!$G$3/2-'ver pressoflex 6p C2 DCpowe_2'!$M$8),'ver pressoflex 6p C2 DCpowe_2'!$G$3/2-('ver pressoflex 6p C2 DCpowe_2'!$G$3-'ver pressoflex 6p C2 DCpowe_2'!$M$8))*IF(($G$3/2-$M$8)&gt;0,-1,1)</f>
        <v>-6122.7891803756756</v>
      </c>
      <c r="V191" s="29">
        <f>N191*IF(($G$3/2-$M$9)&gt;0,('ver pressoflex 6p C2 DCpowe_2'!$G$3/2-'ver pressoflex 6p C2 DCpowe_2'!$M$9),'ver pressoflex 6p C2 DCpowe_2'!$G$3/2-('ver pressoflex 6p C2 DCpowe_2'!$G$3-'ver pressoflex 6p C2 DCpowe_2'!$M$9))*IF(($G$3/2-$M$9)&gt;0,-1,1)</f>
        <v>0</v>
      </c>
      <c r="W191" s="29">
        <f>O191*IF(($G$3/2-$M$10)&gt;0,('ver pressoflex 6p C2 DCpowe_2'!$G$3/2-'ver pressoflex 6p C2 DCpowe_2'!$M$10),'ver pressoflex 6p C2 DCpowe_2'!$G$3/2-('ver pressoflex 6p C2 DCpowe_2'!$G$3-'ver pressoflex 6p C2 DCpowe_2'!$M$10))*IF(($G$3/2-$M$10)&gt;0,-1,1)</f>
        <v>0</v>
      </c>
      <c r="X191" s="29">
        <f>P191*IF(($G$3/2-$M$11)&gt;0,('ver pressoflex 6p C2 DCpowe_2'!$G$3/2-'ver pressoflex 6p C2 DCpowe_2'!$M$11),'ver pressoflex 6p C2 DCpowe_2'!$G$3/2-('ver pressoflex 6p C2 DCpowe_2'!$G$3-'ver pressoflex 6p C2 DCpowe_2'!$M$11))*IF(($G$3/2-$M$11)&gt;0,-1,1)</f>
        <v>0</v>
      </c>
      <c r="Y191" s="29">
        <f>Q191*IF(($G$3/2-$M$12)&gt;0,('ver pressoflex 6p C2 DCpowe_2'!$G$3/2-'ver pressoflex 6p C2 DCpowe_2'!$M$12),'ver pressoflex 6p C2 DCpowe_2'!$G$3/2-('ver pressoflex 6p C2 DCpowe_2'!$G$3-'ver pressoflex 6p C2 DCpowe_2'!$M$12))*IF(($G$3/2-$M$12)&gt;0,-1,1)</f>
        <v>0</v>
      </c>
      <c r="Z191" s="29">
        <f>R191*IF(($G$3/2-$M$13)&gt;0,('ver pressoflex 6p C2 DCpowe_2'!$G$3/2-'ver pressoflex 6p C2 DCpowe_2'!$M$13),'ver pressoflex 6p C2 DCpowe_2'!$G$3/2-('ver pressoflex 6p C2 DCpowe_2'!$G$3-'ver pressoflex 6p C2 DCpowe_2'!$M$13))*IF(($G$3/2-$M$13)&gt;0,-1,1)</f>
        <v>18248587.500000004</v>
      </c>
      <c r="AA191" s="113">
        <f t="shared" si="45"/>
        <v>18267106.618653491</v>
      </c>
      <c r="AB191" s="193">
        <f t="shared" si="46"/>
        <v>6.9375141184218808E-5</v>
      </c>
      <c r="AC191" s="191">
        <f t="shared" si="47"/>
        <v>3.547013615238949E-5</v>
      </c>
      <c r="AD191" s="194">
        <f t="shared" si="48"/>
        <v>1.6136868291951322E-9</v>
      </c>
      <c r="AE191" s="191">
        <f t="shared" si="49"/>
        <v>2.6602602114292116E-3</v>
      </c>
      <c r="AF191" s="191">
        <f t="shared" si="50"/>
        <v>0.34422852919402835</v>
      </c>
    </row>
    <row r="192" spans="2:32">
      <c r="B192" s="116">
        <f t="shared" si="35"/>
        <v>59788.719528591522</v>
      </c>
      <c r="C192" s="115">
        <f t="shared" si="37"/>
        <v>2.6900000000000017</v>
      </c>
      <c r="D192" s="68">
        <f>'ver pressoflex 6p C2 DCpowe_2'!$G$3/2/$C$557*C192</f>
        <v>32.952500000000022</v>
      </c>
      <c r="E192" s="114">
        <f t="shared" si="38"/>
        <v>3.543575171904681E-4</v>
      </c>
      <c r="F192" s="114">
        <f t="shared" si="39"/>
        <v>5.2406135217894414E-4</v>
      </c>
      <c r="G192" s="114">
        <f t="shared" si="40"/>
        <v>6.9376518716742018E-4</v>
      </c>
      <c r="H192" s="114">
        <f t="shared" si="41"/>
        <v>4.363610618793215E-3</v>
      </c>
      <c r="I192" s="114">
        <f t="shared" si="42"/>
        <v>4.5333144537816911E-3</v>
      </c>
      <c r="J192" s="114">
        <f t="shared" si="43"/>
        <v>4.7030182887701673E-3</v>
      </c>
      <c r="K192" s="114">
        <f t="shared" si="44"/>
        <v>5.1272778762413576E-3</v>
      </c>
      <c r="L192" s="113">
        <f>-'ver pressoflex 6p C2 DCpowe_2'!$G$2*'ver pressoflex 6p C2 DCpowe_2'!D192*'ver pressoflex 6p C2 DCpowe_2'!$G$17*'ver pressoflex 6p C2 DCpowe_2'!$G$13*'ver pressoflex 6p C2 DCpowe_2'!AE192</f>
        <v>-20.745796133777517</v>
      </c>
      <c r="M192" s="572">
        <f>IF(ABS(E192)&lt;'ver pressoflex 6p C2 DCpowe_2'!$G$7,'ver pressoflex 6p C2 DCpowe_2'!$G$16*E192*'ver pressoflex 6p C2 DCpowe_2'!$O$8,SIGN(E192)*'ver pressoflex 6p C2 DCpowe_2'!$G$15*'ver pressoflex 6p C2 DCpowe_2'!$O$8)</f>
        <v>5.965324725291917</v>
      </c>
      <c r="N192" s="572">
        <f>IF(ABS(F192)&lt;'ver pressoflex 6p C2 DCpowe_2'!$G$7,'ver pressoflex 6p C2 DCpowe_2'!$G$16*F192*'ver pressoflex 6p C2 DCpowe_2'!$O$9,SIGN(F192)*'ver pressoflex 6p C2 DCpowe_2'!$G$15*'ver pressoflex 6p C2 DCpowe_2'!$O$9)</f>
        <v>0</v>
      </c>
      <c r="O192" s="572">
        <f>IF(ABS(G192)&lt;'ver pressoflex 6p C2 DCpowe_2'!$G$7,'ver pressoflex 6p C2 DCpowe_2'!$G$16*G192*'ver pressoflex 6p C2 DCpowe_2'!$O$10,SIGN(G192)*'ver pressoflex 6p C2 DCpowe_2'!$G$15*'ver pressoflex 6p C2 DCpowe_2'!$O$10)</f>
        <v>0</v>
      </c>
      <c r="P192" s="572">
        <f>IF(ABS(H192)&lt;'ver pressoflex 6p C2 DCpowe_2'!$G$7,'ver pressoflex 6p C2 DCpowe_2'!$G$16*H192*'ver pressoflex 6p C2 DCpowe_2'!$O$11,SIGN(H192)*'ver pressoflex 6p C2 DCpowe_2'!$G$15*'ver pressoflex 6p C2 DCpowe_2'!$O$11)</f>
        <v>0</v>
      </c>
      <c r="Q192" s="572">
        <f>IF(ABS(I192)&lt;'ver pressoflex 6p C2 DCpowe_2'!$G$7,'ver pressoflex 6p C2 DCpowe_2'!$G$16*I192*'ver pressoflex 6p C2 DCpowe_2'!$O$12,SIGN(I192)*'ver pressoflex 6p C2 DCpowe_2'!$G$15*'ver pressoflex 6p C2 DCpowe_2'!$O$12)</f>
        <v>0</v>
      </c>
      <c r="R192" s="572">
        <f>IF(ABS(J192)&lt;'ver pressoflex 6p C2 DCpowe_2'!$G$7,'ver pressoflex 6p C2 DCpowe_2'!$G$16*J192*'ver pressoflex 6p C2 DCpowe_2'!$O$13,SIGN(J192)*'ver pressoflex 6p C2 DCpowe_2'!$G$15*'ver pressoflex 6p C2 DCpowe_2'!$O$13)</f>
        <v>17803.500000000004</v>
      </c>
      <c r="S192" s="113">
        <f t="shared" si="36"/>
        <v>17788.719528591519</v>
      </c>
      <c r="T192" s="575">
        <f>-L192*('ver pressoflex 6p C2 DCpowe_2'!$G$3/2-'ver pressoflex 6p C2 DCpowe_2'!AF192*'ver pressoflex 6p C2 DCpowe_2'!D192)</f>
        <v>25178.212712027664</v>
      </c>
      <c r="U192" s="29">
        <f>M192*IF(($G$3/2-$M$8)&gt;0,('ver pressoflex 6p C2 DCpowe_2'!$G$3/2-'ver pressoflex 6p C2 DCpowe_2'!$M$8),'ver pressoflex 6p C2 DCpowe_2'!$G$3/2-('ver pressoflex 6p C2 DCpowe_2'!$G$3-'ver pressoflex 6p C2 DCpowe_2'!$M$8))*IF(($G$3/2-$M$8)&gt;0,-1,1)</f>
        <v>-6114.4578434242148</v>
      </c>
      <c r="V192" s="29">
        <f>N192*IF(($G$3/2-$M$9)&gt;0,('ver pressoflex 6p C2 DCpowe_2'!$G$3/2-'ver pressoflex 6p C2 DCpowe_2'!$M$9),'ver pressoflex 6p C2 DCpowe_2'!$G$3/2-('ver pressoflex 6p C2 DCpowe_2'!$G$3-'ver pressoflex 6p C2 DCpowe_2'!$M$9))*IF(($G$3/2-$M$9)&gt;0,-1,1)</f>
        <v>0</v>
      </c>
      <c r="W192" s="29">
        <f>O192*IF(($G$3/2-$M$10)&gt;0,('ver pressoflex 6p C2 DCpowe_2'!$G$3/2-'ver pressoflex 6p C2 DCpowe_2'!$M$10),'ver pressoflex 6p C2 DCpowe_2'!$G$3/2-('ver pressoflex 6p C2 DCpowe_2'!$G$3-'ver pressoflex 6p C2 DCpowe_2'!$M$10))*IF(($G$3/2-$M$10)&gt;0,-1,1)</f>
        <v>0</v>
      </c>
      <c r="X192" s="29">
        <f>P192*IF(($G$3/2-$M$11)&gt;0,('ver pressoflex 6p C2 DCpowe_2'!$G$3/2-'ver pressoflex 6p C2 DCpowe_2'!$M$11),'ver pressoflex 6p C2 DCpowe_2'!$G$3/2-('ver pressoflex 6p C2 DCpowe_2'!$G$3-'ver pressoflex 6p C2 DCpowe_2'!$M$11))*IF(($G$3/2-$M$11)&gt;0,-1,1)</f>
        <v>0</v>
      </c>
      <c r="Y192" s="29">
        <f>Q192*IF(($G$3/2-$M$12)&gt;0,('ver pressoflex 6p C2 DCpowe_2'!$G$3/2-'ver pressoflex 6p C2 DCpowe_2'!$M$12),'ver pressoflex 6p C2 DCpowe_2'!$G$3/2-('ver pressoflex 6p C2 DCpowe_2'!$G$3-'ver pressoflex 6p C2 DCpowe_2'!$M$12))*IF(($G$3/2-$M$12)&gt;0,-1,1)</f>
        <v>0</v>
      </c>
      <c r="Z192" s="29">
        <f>R192*IF(($G$3/2-$M$13)&gt;0,('ver pressoflex 6p C2 DCpowe_2'!$G$3/2-'ver pressoflex 6p C2 DCpowe_2'!$M$13),'ver pressoflex 6p C2 DCpowe_2'!$G$3/2-('ver pressoflex 6p C2 DCpowe_2'!$G$3-'ver pressoflex 6p C2 DCpowe_2'!$M$13))*IF(($G$3/2-$M$13)&gt;0,-1,1)</f>
        <v>18248587.500000004</v>
      </c>
      <c r="AA192" s="113">
        <f t="shared" si="45"/>
        <v>18267651.254868608</v>
      </c>
      <c r="AB192" s="193">
        <f t="shared" si="46"/>
        <v>6.9902070280722007E-5</v>
      </c>
      <c r="AC192" s="191">
        <f t="shared" si="47"/>
        <v>3.5975239049762109E-5</v>
      </c>
      <c r="AD192" s="194">
        <f t="shared" si="48"/>
        <v>1.6488616231668736E-9</v>
      </c>
      <c r="AE192" s="191">
        <f t="shared" si="49"/>
        <v>2.6981429287321582E-3</v>
      </c>
      <c r="AF192" s="191">
        <f t="shared" si="50"/>
        <v>0.34432219444146528</v>
      </c>
    </row>
    <row r="193" spans="2:32">
      <c r="B193" s="116">
        <f t="shared" si="35"/>
        <v>59788.261901904145</v>
      </c>
      <c r="C193" s="115">
        <f t="shared" si="37"/>
        <v>2.7100000000000017</v>
      </c>
      <c r="D193" s="68">
        <f>'ver pressoflex 6p C2 DCpowe_2'!$G$3/2/$C$557*C193</f>
        <v>33.197500000000019</v>
      </c>
      <c r="E193" s="114">
        <f t="shared" si="38"/>
        <v>3.5387458219345914E-4</v>
      </c>
      <c r="F193" s="114">
        <f t="shared" si="39"/>
        <v>5.2359605864301317E-4</v>
      </c>
      <c r="G193" s="114">
        <f t="shared" si="40"/>
        <v>6.933175350925673E-4</v>
      </c>
      <c r="H193" s="114">
        <f t="shared" si="41"/>
        <v>4.3635444633141722E-3</v>
      </c>
      <c r="I193" s="114">
        <f t="shared" si="42"/>
        <v>4.5332659397637268E-3</v>
      </c>
      <c r="J193" s="114">
        <f t="shared" si="43"/>
        <v>4.7029874162132805E-3</v>
      </c>
      <c r="K193" s="114">
        <f t="shared" si="44"/>
        <v>5.127291107337166E-3</v>
      </c>
      <c r="L193" s="113">
        <f>-'ver pressoflex 6p C2 DCpowe_2'!$G$2*'ver pressoflex 6p C2 DCpowe_2'!D193*'ver pressoflex 6p C2 DCpowe_2'!$G$17*'ver pressoflex 6p C2 DCpowe_2'!$G$13*'ver pressoflex 6p C2 DCpowe_2'!AE193</f>
        <v>-21.19529299762441</v>
      </c>
      <c r="M193" s="572">
        <f>IF(ABS(E193)&lt;'ver pressoflex 6p C2 DCpowe_2'!$G$7,'ver pressoflex 6p C2 DCpowe_2'!$G$16*E193*'ver pressoflex 6p C2 DCpowe_2'!$O$8,SIGN(E193)*'ver pressoflex 6p C2 DCpowe_2'!$G$15*'ver pressoflex 6p C2 DCpowe_2'!$O$8)</f>
        <v>5.9571949017701611</v>
      </c>
      <c r="N193" s="572">
        <f>IF(ABS(F193)&lt;'ver pressoflex 6p C2 DCpowe_2'!$G$7,'ver pressoflex 6p C2 DCpowe_2'!$G$16*F193*'ver pressoflex 6p C2 DCpowe_2'!$O$9,SIGN(F193)*'ver pressoflex 6p C2 DCpowe_2'!$G$15*'ver pressoflex 6p C2 DCpowe_2'!$O$9)</f>
        <v>0</v>
      </c>
      <c r="O193" s="572">
        <f>IF(ABS(G193)&lt;'ver pressoflex 6p C2 DCpowe_2'!$G$7,'ver pressoflex 6p C2 DCpowe_2'!$G$16*G193*'ver pressoflex 6p C2 DCpowe_2'!$O$10,SIGN(G193)*'ver pressoflex 6p C2 DCpowe_2'!$G$15*'ver pressoflex 6p C2 DCpowe_2'!$O$10)</f>
        <v>0</v>
      </c>
      <c r="P193" s="572">
        <f>IF(ABS(H193)&lt;'ver pressoflex 6p C2 DCpowe_2'!$G$7,'ver pressoflex 6p C2 DCpowe_2'!$G$16*H193*'ver pressoflex 6p C2 DCpowe_2'!$O$11,SIGN(H193)*'ver pressoflex 6p C2 DCpowe_2'!$G$15*'ver pressoflex 6p C2 DCpowe_2'!$O$11)</f>
        <v>0</v>
      </c>
      <c r="Q193" s="572">
        <f>IF(ABS(I193)&lt;'ver pressoflex 6p C2 DCpowe_2'!$G$7,'ver pressoflex 6p C2 DCpowe_2'!$G$16*I193*'ver pressoflex 6p C2 DCpowe_2'!$O$12,SIGN(I193)*'ver pressoflex 6p C2 DCpowe_2'!$G$15*'ver pressoflex 6p C2 DCpowe_2'!$O$12)</f>
        <v>0</v>
      </c>
      <c r="R193" s="572">
        <f>IF(ABS(J193)&lt;'ver pressoflex 6p C2 DCpowe_2'!$G$7,'ver pressoflex 6p C2 DCpowe_2'!$G$16*J193*'ver pressoflex 6p C2 DCpowe_2'!$O$13,SIGN(J193)*'ver pressoflex 6p C2 DCpowe_2'!$G$15*'ver pressoflex 6p C2 DCpowe_2'!$O$13)</f>
        <v>17803.500000000004</v>
      </c>
      <c r="S193" s="113">
        <f t="shared" si="36"/>
        <v>17788.261901904149</v>
      </c>
      <c r="T193" s="575">
        <f>-L193*('ver pressoflex 6p C2 DCpowe_2'!$G$3/2-'ver pressoflex 6p C2 DCpowe_2'!AF193*'ver pressoflex 6p C2 DCpowe_2'!D193)</f>
        <v>25721.89219121703</v>
      </c>
      <c r="U193" s="29">
        <f>M193*IF(($G$3/2-$M$8)&gt;0,('ver pressoflex 6p C2 DCpowe_2'!$G$3/2-'ver pressoflex 6p C2 DCpowe_2'!$M$8),'ver pressoflex 6p C2 DCpowe_2'!$G$3/2-('ver pressoflex 6p C2 DCpowe_2'!$G$3-'ver pressoflex 6p C2 DCpowe_2'!$M$8))*IF(($G$3/2-$M$8)&gt;0,-1,1)</f>
        <v>-6106.1247743144149</v>
      </c>
      <c r="V193" s="29">
        <f>N193*IF(($G$3/2-$M$9)&gt;0,('ver pressoflex 6p C2 DCpowe_2'!$G$3/2-'ver pressoflex 6p C2 DCpowe_2'!$M$9),'ver pressoflex 6p C2 DCpowe_2'!$G$3/2-('ver pressoflex 6p C2 DCpowe_2'!$G$3-'ver pressoflex 6p C2 DCpowe_2'!$M$9))*IF(($G$3/2-$M$9)&gt;0,-1,1)</f>
        <v>0</v>
      </c>
      <c r="W193" s="29">
        <f>O193*IF(($G$3/2-$M$10)&gt;0,('ver pressoflex 6p C2 DCpowe_2'!$G$3/2-'ver pressoflex 6p C2 DCpowe_2'!$M$10),'ver pressoflex 6p C2 DCpowe_2'!$G$3/2-('ver pressoflex 6p C2 DCpowe_2'!$G$3-'ver pressoflex 6p C2 DCpowe_2'!$M$10))*IF(($G$3/2-$M$10)&gt;0,-1,1)</f>
        <v>0</v>
      </c>
      <c r="X193" s="29">
        <f>P193*IF(($G$3/2-$M$11)&gt;0,('ver pressoflex 6p C2 DCpowe_2'!$G$3/2-'ver pressoflex 6p C2 DCpowe_2'!$M$11),'ver pressoflex 6p C2 DCpowe_2'!$G$3/2-('ver pressoflex 6p C2 DCpowe_2'!$G$3-'ver pressoflex 6p C2 DCpowe_2'!$M$11))*IF(($G$3/2-$M$11)&gt;0,-1,1)</f>
        <v>0</v>
      </c>
      <c r="Y193" s="29">
        <f>Q193*IF(($G$3/2-$M$12)&gt;0,('ver pressoflex 6p C2 DCpowe_2'!$G$3/2-'ver pressoflex 6p C2 DCpowe_2'!$M$12),'ver pressoflex 6p C2 DCpowe_2'!$G$3/2-('ver pressoflex 6p C2 DCpowe_2'!$G$3-'ver pressoflex 6p C2 DCpowe_2'!$M$12))*IF(($G$3/2-$M$12)&gt;0,-1,1)</f>
        <v>0</v>
      </c>
      <c r="Z193" s="29">
        <f>R193*IF(($G$3/2-$M$13)&gt;0,('ver pressoflex 6p C2 DCpowe_2'!$G$3/2-'ver pressoflex 6p C2 DCpowe_2'!$M$13),'ver pressoflex 6p C2 DCpowe_2'!$G$3/2-('ver pressoflex 6p C2 DCpowe_2'!$G$3-'ver pressoflex 6p C2 DCpowe_2'!$M$13))*IF(($G$3/2-$M$13)&gt;0,-1,1)</f>
        <v>18248587.500000004</v>
      </c>
      <c r="AA193" s="113">
        <f t="shared" si="45"/>
        <v>18268203.267416906</v>
      </c>
      <c r="AB193" s="193">
        <f t="shared" si="46"/>
        <v>7.0429108930425904E-5</v>
      </c>
      <c r="AC193" s="191">
        <f t="shared" si="47"/>
        <v>3.6483458087634655E-5</v>
      </c>
      <c r="AD193" s="194">
        <f t="shared" si="48"/>
        <v>1.6845212436021367E-9</v>
      </c>
      <c r="AE193" s="191">
        <f t="shared" si="49"/>
        <v>2.7362593565725987E-3</v>
      </c>
      <c r="AF193" s="191">
        <f t="shared" si="50"/>
        <v>0.34441606561685267</v>
      </c>
    </row>
    <row r="194" spans="2:32">
      <c r="B194" s="116">
        <f t="shared" si="35"/>
        <v>59787.798097869818</v>
      </c>
      <c r="C194" s="115">
        <f t="shared" si="37"/>
        <v>2.7300000000000018</v>
      </c>
      <c r="D194" s="68">
        <f>'ver pressoflex 6p C2 DCpowe_2'!$G$3/2/$C$557*C194</f>
        <v>33.442500000000024</v>
      </c>
      <c r="E194" s="114">
        <f t="shared" si="38"/>
        <v>3.5339154677957143E-4</v>
      </c>
      <c r="F194" s="114">
        <f t="shared" si="39"/>
        <v>5.2313066835839989E-4</v>
      </c>
      <c r="G194" s="114">
        <f t="shared" si="40"/>
        <v>6.928697899372284E-4</v>
      </c>
      <c r="H194" s="114">
        <f t="shared" si="41"/>
        <v>4.3634782940793933E-3</v>
      </c>
      <c r="I194" s="114">
        <f t="shared" si="42"/>
        <v>4.5332174156582222E-3</v>
      </c>
      <c r="J194" s="114">
        <f t="shared" si="43"/>
        <v>4.7029565372370503E-3</v>
      </c>
      <c r="K194" s="114">
        <f t="shared" si="44"/>
        <v>5.1273043411841218E-3</v>
      </c>
      <c r="L194" s="113">
        <f>-'ver pressoflex 6p C2 DCpowe_2'!$G$2*'ver pressoflex 6p C2 DCpowe_2'!D194*'ver pressoflex 6p C2 DCpowe_2'!$G$17*'ver pressoflex 6p C2 DCpowe_2'!$G$13*'ver pressoflex 6p C2 DCpowe_2'!AE194</f>
        <v>-21.650965517994212</v>
      </c>
      <c r="M194" s="572">
        <f>IF(ABS(E194)&lt;'ver pressoflex 6p C2 DCpowe_2'!$G$7,'ver pressoflex 6p C2 DCpowe_2'!$G$16*E194*'ver pressoflex 6p C2 DCpowe_2'!$O$8,SIGN(E194)*'ver pressoflex 6p C2 DCpowe_2'!$G$15*'ver pressoflex 6p C2 DCpowe_2'!$O$8)</f>
        <v>5.9490633878107513</v>
      </c>
      <c r="N194" s="572">
        <f>IF(ABS(F194)&lt;'ver pressoflex 6p C2 DCpowe_2'!$G$7,'ver pressoflex 6p C2 DCpowe_2'!$G$16*F194*'ver pressoflex 6p C2 DCpowe_2'!$O$9,SIGN(F194)*'ver pressoflex 6p C2 DCpowe_2'!$G$15*'ver pressoflex 6p C2 DCpowe_2'!$O$9)</f>
        <v>0</v>
      </c>
      <c r="O194" s="572">
        <f>IF(ABS(G194)&lt;'ver pressoflex 6p C2 DCpowe_2'!$G$7,'ver pressoflex 6p C2 DCpowe_2'!$G$16*G194*'ver pressoflex 6p C2 DCpowe_2'!$O$10,SIGN(G194)*'ver pressoflex 6p C2 DCpowe_2'!$G$15*'ver pressoflex 6p C2 DCpowe_2'!$O$10)</f>
        <v>0</v>
      </c>
      <c r="P194" s="572">
        <f>IF(ABS(H194)&lt;'ver pressoflex 6p C2 DCpowe_2'!$G$7,'ver pressoflex 6p C2 DCpowe_2'!$G$16*H194*'ver pressoflex 6p C2 DCpowe_2'!$O$11,SIGN(H194)*'ver pressoflex 6p C2 DCpowe_2'!$G$15*'ver pressoflex 6p C2 DCpowe_2'!$O$11)</f>
        <v>0</v>
      </c>
      <c r="Q194" s="572">
        <f>IF(ABS(I194)&lt;'ver pressoflex 6p C2 DCpowe_2'!$G$7,'ver pressoflex 6p C2 DCpowe_2'!$G$16*I194*'ver pressoflex 6p C2 DCpowe_2'!$O$12,SIGN(I194)*'ver pressoflex 6p C2 DCpowe_2'!$G$15*'ver pressoflex 6p C2 DCpowe_2'!$O$12)</f>
        <v>0</v>
      </c>
      <c r="R194" s="572">
        <f>IF(ABS(J194)&lt;'ver pressoflex 6p C2 DCpowe_2'!$G$7,'ver pressoflex 6p C2 DCpowe_2'!$G$16*J194*'ver pressoflex 6p C2 DCpowe_2'!$O$13,SIGN(J194)*'ver pressoflex 6p C2 DCpowe_2'!$G$15*'ver pressoflex 6p C2 DCpowe_2'!$O$13)</f>
        <v>17803.500000000004</v>
      </c>
      <c r="S194" s="113">
        <f t="shared" si="36"/>
        <v>17787.798097869822</v>
      </c>
      <c r="T194" s="575">
        <f>-L194*('ver pressoflex 6p C2 DCpowe_2'!$G$3/2-'ver pressoflex 6p C2 DCpowe_2'!AF194*'ver pressoflex 6p C2 DCpowe_2'!D194)</f>
        <v>26272.985913349592</v>
      </c>
      <c r="U194" s="29">
        <f>M194*IF(($G$3/2-$M$8)&gt;0,('ver pressoflex 6p C2 DCpowe_2'!$G$3/2-'ver pressoflex 6p C2 DCpowe_2'!$M$8),'ver pressoflex 6p C2 DCpowe_2'!$G$3/2-('ver pressoflex 6p C2 DCpowe_2'!$G$3-'ver pressoflex 6p C2 DCpowe_2'!$M$8))*IF(($G$3/2-$M$8)&gt;0,-1,1)</f>
        <v>-6097.7899725060197</v>
      </c>
      <c r="V194" s="29">
        <f>N194*IF(($G$3/2-$M$9)&gt;0,('ver pressoflex 6p C2 DCpowe_2'!$G$3/2-'ver pressoflex 6p C2 DCpowe_2'!$M$9),'ver pressoflex 6p C2 DCpowe_2'!$G$3/2-('ver pressoflex 6p C2 DCpowe_2'!$G$3-'ver pressoflex 6p C2 DCpowe_2'!$M$9))*IF(($G$3/2-$M$9)&gt;0,-1,1)</f>
        <v>0</v>
      </c>
      <c r="W194" s="29">
        <f>O194*IF(($G$3/2-$M$10)&gt;0,('ver pressoflex 6p C2 DCpowe_2'!$G$3/2-'ver pressoflex 6p C2 DCpowe_2'!$M$10),'ver pressoflex 6p C2 DCpowe_2'!$G$3/2-('ver pressoflex 6p C2 DCpowe_2'!$G$3-'ver pressoflex 6p C2 DCpowe_2'!$M$10))*IF(($G$3/2-$M$10)&gt;0,-1,1)</f>
        <v>0</v>
      </c>
      <c r="X194" s="29">
        <f>P194*IF(($G$3/2-$M$11)&gt;0,('ver pressoflex 6p C2 DCpowe_2'!$G$3/2-'ver pressoflex 6p C2 DCpowe_2'!$M$11),'ver pressoflex 6p C2 DCpowe_2'!$G$3/2-('ver pressoflex 6p C2 DCpowe_2'!$G$3-'ver pressoflex 6p C2 DCpowe_2'!$M$11))*IF(($G$3/2-$M$11)&gt;0,-1,1)</f>
        <v>0</v>
      </c>
      <c r="Y194" s="29">
        <f>Q194*IF(($G$3/2-$M$12)&gt;0,('ver pressoflex 6p C2 DCpowe_2'!$G$3/2-'ver pressoflex 6p C2 DCpowe_2'!$M$12),'ver pressoflex 6p C2 DCpowe_2'!$G$3/2-('ver pressoflex 6p C2 DCpowe_2'!$G$3-'ver pressoflex 6p C2 DCpowe_2'!$M$12))*IF(($G$3/2-$M$12)&gt;0,-1,1)</f>
        <v>0</v>
      </c>
      <c r="Z194" s="29">
        <f>R194*IF(($G$3/2-$M$13)&gt;0,('ver pressoflex 6p C2 DCpowe_2'!$G$3/2-'ver pressoflex 6p C2 DCpowe_2'!$M$13),'ver pressoflex 6p C2 DCpowe_2'!$G$3/2-('ver pressoflex 6p C2 DCpowe_2'!$G$3-'ver pressoflex 6p C2 DCpowe_2'!$M$13))*IF(($G$3/2-$M$13)&gt;0,-1,1)</f>
        <v>18248587.500000004</v>
      </c>
      <c r="AA194" s="113">
        <f t="shared" si="45"/>
        <v>18268762.695940848</v>
      </c>
      <c r="AB194" s="193">
        <f t="shared" si="46"/>
        <v>7.0956257167499687E-5</v>
      </c>
      <c r="AC194" s="191">
        <f t="shared" si="47"/>
        <v>3.6994782973751012E-5</v>
      </c>
      <c r="AD194" s="194">
        <f t="shared" si="48"/>
        <v>1.7206683032517242E-9</v>
      </c>
      <c r="AE194" s="191">
        <f t="shared" si="49"/>
        <v>2.7746087230313258E-3</v>
      </c>
      <c r="AF194" s="191">
        <f t="shared" si="50"/>
        <v>0.34451014340005237</v>
      </c>
    </row>
    <row r="195" spans="2:32">
      <c r="B195" s="116">
        <f t="shared" si="35"/>
        <v>59787.328082614913</v>
      </c>
      <c r="C195" s="115">
        <f t="shared" si="37"/>
        <v>2.7500000000000018</v>
      </c>
      <c r="D195" s="68">
        <f>'ver pressoflex 6p C2 DCpowe_2'!$G$3/2/$C$557*C195</f>
        <v>33.687500000000021</v>
      </c>
      <c r="E195" s="114">
        <f t="shared" si="38"/>
        <v>3.5290841091748225E-4</v>
      </c>
      <c r="F195" s="114">
        <f t="shared" si="39"/>
        <v>5.2266518129492586E-4</v>
      </c>
      <c r="G195" s="114">
        <f t="shared" si="40"/>
        <v>6.9242195167236941E-4</v>
      </c>
      <c r="H195" s="114">
        <f t="shared" si="41"/>
        <v>4.3634121110845865E-3</v>
      </c>
      <c r="I195" s="114">
        <f t="shared" si="42"/>
        <v>4.5331688814620298E-3</v>
      </c>
      <c r="J195" s="114">
        <f t="shared" si="43"/>
        <v>4.7029256518394741E-3</v>
      </c>
      <c r="K195" s="114">
        <f t="shared" si="44"/>
        <v>5.1273175777830828E-3</v>
      </c>
      <c r="L195" s="113">
        <f>-'ver pressoflex 6p C2 DCpowe_2'!$G$2*'ver pressoflex 6p C2 DCpowe_2'!D195*'ver pressoflex 6p C2 DCpowe_2'!$G$17*'ver pressoflex 6p C2 DCpowe_2'!$G$13*'ver pressoflex 6p C2 DCpowe_2'!AE195</f>
        <v>-22.11284756797485</v>
      </c>
      <c r="M195" s="572">
        <f>IF(ABS(E195)&lt;'ver pressoflex 6p C2 DCpowe_2'!$G$7,'ver pressoflex 6p C2 DCpowe_2'!$G$16*E195*'ver pressoflex 6p C2 DCpowe_2'!$O$8,SIGN(E195)*'ver pressoflex 6p C2 DCpowe_2'!$G$15*'ver pressoflex 6p C2 DCpowe_2'!$O$8)</f>
        <v>5.9409301828863956</v>
      </c>
      <c r="N195" s="572">
        <f>IF(ABS(F195)&lt;'ver pressoflex 6p C2 DCpowe_2'!$G$7,'ver pressoflex 6p C2 DCpowe_2'!$G$16*F195*'ver pressoflex 6p C2 DCpowe_2'!$O$9,SIGN(F195)*'ver pressoflex 6p C2 DCpowe_2'!$G$15*'ver pressoflex 6p C2 DCpowe_2'!$O$9)</f>
        <v>0</v>
      </c>
      <c r="O195" s="572">
        <f>IF(ABS(G195)&lt;'ver pressoflex 6p C2 DCpowe_2'!$G$7,'ver pressoflex 6p C2 DCpowe_2'!$G$16*G195*'ver pressoflex 6p C2 DCpowe_2'!$O$10,SIGN(G195)*'ver pressoflex 6p C2 DCpowe_2'!$G$15*'ver pressoflex 6p C2 DCpowe_2'!$O$10)</f>
        <v>0</v>
      </c>
      <c r="P195" s="572">
        <f>IF(ABS(H195)&lt;'ver pressoflex 6p C2 DCpowe_2'!$G$7,'ver pressoflex 6p C2 DCpowe_2'!$G$16*H195*'ver pressoflex 6p C2 DCpowe_2'!$O$11,SIGN(H195)*'ver pressoflex 6p C2 DCpowe_2'!$G$15*'ver pressoflex 6p C2 DCpowe_2'!$O$11)</f>
        <v>0</v>
      </c>
      <c r="Q195" s="572">
        <f>IF(ABS(I195)&lt;'ver pressoflex 6p C2 DCpowe_2'!$G$7,'ver pressoflex 6p C2 DCpowe_2'!$G$16*I195*'ver pressoflex 6p C2 DCpowe_2'!$O$12,SIGN(I195)*'ver pressoflex 6p C2 DCpowe_2'!$G$15*'ver pressoflex 6p C2 DCpowe_2'!$O$12)</f>
        <v>0</v>
      </c>
      <c r="R195" s="572">
        <f>IF(ABS(J195)&lt;'ver pressoflex 6p C2 DCpowe_2'!$G$7,'ver pressoflex 6p C2 DCpowe_2'!$G$16*J195*'ver pressoflex 6p C2 DCpowe_2'!$O$13,SIGN(J195)*'ver pressoflex 6p C2 DCpowe_2'!$G$15*'ver pressoflex 6p C2 DCpowe_2'!$O$13)</f>
        <v>17803.500000000004</v>
      </c>
      <c r="S195" s="113">
        <f t="shared" si="36"/>
        <v>17787.328082614917</v>
      </c>
      <c r="T195" s="575">
        <f>-L195*('ver pressoflex 6p C2 DCpowe_2'!$G$3/2-'ver pressoflex 6p C2 DCpowe_2'!AF195*'ver pressoflex 6p C2 DCpowe_2'!D195)</f>
        <v>26831.533281908436</v>
      </c>
      <c r="U195" s="29">
        <f>M195*IF(($G$3/2-$M$8)&gt;0,('ver pressoflex 6p C2 DCpowe_2'!$G$3/2-'ver pressoflex 6p C2 DCpowe_2'!$M$8),'ver pressoflex 6p C2 DCpowe_2'!$G$3/2-('ver pressoflex 6p C2 DCpowe_2'!$G$3-'ver pressoflex 6p C2 DCpowe_2'!$M$8))*IF(($G$3/2-$M$8)&gt;0,-1,1)</f>
        <v>-6089.4534374585555</v>
      </c>
      <c r="V195" s="29">
        <f>N195*IF(($G$3/2-$M$9)&gt;0,('ver pressoflex 6p C2 DCpowe_2'!$G$3/2-'ver pressoflex 6p C2 DCpowe_2'!$M$9),'ver pressoflex 6p C2 DCpowe_2'!$G$3/2-('ver pressoflex 6p C2 DCpowe_2'!$G$3-'ver pressoflex 6p C2 DCpowe_2'!$M$9))*IF(($G$3/2-$M$9)&gt;0,-1,1)</f>
        <v>0</v>
      </c>
      <c r="W195" s="29">
        <f>O195*IF(($G$3/2-$M$10)&gt;0,('ver pressoflex 6p C2 DCpowe_2'!$G$3/2-'ver pressoflex 6p C2 DCpowe_2'!$M$10),'ver pressoflex 6p C2 DCpowe_2'!$G$3/2-('ver pressoflex 6p C2 DCpowe_2'!$G$3-'ver pressoflex 6p C2 DCpowe_2'!$M$10))*IF(($G$3/2-$M$10)&gt;0,-1,1)</f>
        <v>0</v>
      </c>
      <c r="X195" s="29">
        <f>P195*IF(($G$3/2-$M$11)&gt;0,('ver pressoflex 6p C2 DCpowe_2'!$G$3/2-'ver pressoflex 6p C2 DCpowe_2'!$M$11),'ver pressoflex 6p C2 DCpowe_2'!$G$3/2-('ver pressoflex 6p C2 DCpowe_2'!$G$3-'ver pressoflex 6p C2 DCpowe_2'!$M$11))*IF(($G$3/2-$M$11)&gt;0,-1,1)</f>
        <v>0</v>
      </c>
      <c r="Y195" s="29">
        <f>Q195*IF(($G$3/2-$M$12)&gt;0,('ver pressoflex 6p C2 DCpowe_2'!$G$3/2-'ver pressoflex 6p C2 DCpowe_2'!$M$12),'ver pressoflex 6p C2 DCpowe_2'!$G$3/2-('ver pressoflex 6p C2 DCpowe_2'!$G$3-'ver pressoflex 6p C2 DCpowe_2'!$M$12))*IF(($G$3/2-$M$12)&gt;0,-1,1)</f>
        <v>0</v>
      </c>
      <c r="Z195" s="29">
        <f>R195*IF(($G$3/2-$M$13)&gt;0,('ver pressoflex 6p C2 DCpowe_2'!$G$3/2-'ver pressoflex 6p C2 DCpowe_2'!$M$13),'ver pressoflex 6p C2 DCpowe_2'!$G$3/2-('ver pressoflex 6p C2 DCpowe_2'!$G$3-'ver pressoflex 6p C2 DCpowe_2'!$M$13))*IF(($G$3/2-$M$13)&gt;0,-1,1)</f>
        <v>18248587.500000004</v>
      </c>
      <c r="AA195" s="113">
        <f t="shared" si="45"/>
        <v>18269329.579844452</v>
      </c>
      <c r="AB195" s="193">
        <f t="shared" si="46"/>
        <v>7.1483515026126665E-5</v>
      </c>
      <c r="AC195" s="191">
        <f t="shared" si="47"/>
        <v>3.7509203401812601E-5</v>
      </c>
      <c r="AD195" s="194">
        <f t="shared" si="48"/>
        <v>1.7573053986298988E-9</v>
      </c>
      <c r="AE195" s="191">
        <f t="shared" si="49"/>
        <v>2.8131902551359451E-3</v>
      </c>
      <c r="AF195" s="191">
        <f t="shared" si="50"/>
        <v>0.34460442847392303</v>
      </c>
    </row>
    <row r="196" spans="2:32">
      <c r="B196" s="116">
        <f t="shared" si="35"/>
        <v>59786.851822450917</v>
      </c>
      <c r="C196" s="115">
        <f t="shared" si="37"/>
        <v>2.7700000000000018</v>
      </c>
      <c r="D196" s="68">
        <f>'ver pressoflex 6p C2 DCpowe_2'!$G$3/2/$C$557*C196</f>
        <v>33.932500000000019</v>
      </c>
      <c r="E196" s="114">
        <f t="shared" si="38"/>
        <v>3.5242517457585569E-4</v>
      </c>
      <c r="F196" s="114">
        <f t="shared" si="39"/>
        <v>5.2219959742239985E-4</v>
      </c>
      <c r="G196" s="114">
        <f t="shared" si="40"/>
        <v>6.919740202689439E-4</v>
      </c>
      <c r="H196" s="114">
        <f t="shared" si="41"/>
        <v>4.3633459143254593E-3</v>
      </c>
      <c r="I196" s="114">
        <f t="shared" si="42"/>
        <v>4.5331203371720037E-3</v>
      </c>
      <c r="J196" s="114">
        <f t="shared" si="43"/>
        <v>4.7028947600185481E-3</v>
      </c>
      <c r="K196" s="114">
        <f t="shared" si="44"/>
        <v>5.1273308171349077E-3</v>
      </c>
      <c r="L196" s="113">
        <f>-'ver pressoflex 6p C2 DCpowe_2'!$G$2*'ver pressoflex 6p C2 DCpowe_2'!D196*'ver pressoflex 6p C2 DCpowe_2'!$G$17*'ver pressoflex 6p C2 DCpowe_2'!$G$13*'ver pressoflex 6p C2 DCpowe_2'!AE196</f>
        <v>-22.580972835553773</v>
      </c>
      <c r="M196" s="572">
        <f>IF(ABS(E196)&lt;'ver pressoflex 6p C2 DCpowe_2'!$G$7,'ver pressoflex 6p C2 DCpowe_2'!$G$16*E196*'ver pressoflex 6p C2 DCpowe_2'!$O$8,SIGN(E196)*'ver pressoflex 6p C2 DCpowe_2'!$G$15*'ver pressoflex 6p C2 DCpowe_2'!$O$8)</f>
        <v>5.9327952864695801</v>
      </c>
      <c r="N196" s="572">
        <f>IF(ABS(F196)&lt;'ver pressoflex 6p C2 DCpowe_2'!$G$7,'ver pressoflex 6p C2 DCpowe_2'!$G$16*F196*'ver pressoflex 6p C2 DCpowe_2'!$O$9,SIGN(F196)*'ver pressoflex 6p C2 DCpowe_2'!$G$15*'ver pressoflex 6p C2 DCpowe_2'!$O$9)</f>
        <v>0</v>
      </c>
      <c r="O196" s="572">
        <f>IF(ABS(G196)&lt;'ver pressoflex 6p C2 DCpowe_2'!$G$7,'ver pressoflex 6p C2 DCpowe_2'!$G$16*G196*'ver pressoflex 6p C2 DCpowe_2'!$O$10,SIGN(G196)*'ver pressoflex 6p C2 DCpowe_2'!$G$15*'ver pressoflex 6p C2 DCpowe_2'!$O$10)</f>
        <v>0</v>
      </c>
      <c r="P196" s="572">
        <f>IF(ABS(H196)&lt;'ver pressoflex 6p C2 DCpowe_2'!$G$7,'ver pressoflex 6p C2 DCpowe_2'!$G$16*H196*'ver pressoflex 6p C2 DCpowe_2'!$O$11,SIGN(H196)*'ver pressoflex 6p C2 DCpowe_2'!$G$15*'ver pressoflex 6p C2 DCpowe_2'!$O$11)</f>
        <v>0</v>
      </c>
      <c r="Q196" s="572">
        <f>IF(ABS(I196)&lt;'ver pressoflex 6p C2 DCpowe_2'!$G$7,'ver pressoflex 6p C2 DCpowe_2'!$G$16*I196*'ver pressoflex 6p C2 DCpowe_2'!$O$12,SIGN(I196)*'ver pressoflex 6p C2 DCpowe_2'!$G$15*'ver pressoflex 6p C2 DCpowe_2'!$O$12)</f>
        <v>0</v>
      </c>
      <c r="R196" s="572">
        <f>IF(ABS(J196)&lt;'ver pressoflex 6p C2 DCpowe_2'!$G$7,'ver pressoflex 6p C2 DCpowe_2'!$G$16*J196*'ver pressoflex 6p C2 DCpowe_2'!$O$13,SIGN(J196)*'ver pressoflex 6p C2 DCpowe_2'!$G$15*'ver pressoflex 6p C2 DCpowe_2'!$O$13)</f>
        <v>17803.500000000004</v>
      </c>
      <c r="S196" s="113">
        <f t="shared" si="36"/>
        <v>17786.851822450921</v>
      </c>
      <c r="T196" s="575">
        <f>-L196*('ver pressoflex 6p C2 DCpowe_2'!$G$3/2-'ver pressoflex 6p C2 DCpowe_2'!AF196*'ver pressoflex 6p C2 DCpowe_2'!D196)</f>
        <v>27397.573461614636</v>
      </c>
      <c r="U196" s="29">
        <f>M196*IF(($G$3/2-$M$8)&gt;0,('ver pressoflex 6p C2 DCpowe_2'!$G$3/2-'ver pressoflex 6p C2 DCpowe_2'!$M$8),'ver pressoflex 6p C2 DCpowe_2'!$G$3/2-('ver pressoflex 6p C2 DCpowe_2'!$G$3-'ver pressoflex 6p C2 DCpowe_2'!$M$8))*IF(($G$3/2-$M$8)&gt;0,-1,1)</f>
        <v>-6081.1151686313196</v>
      </c>
      <c r="V196" s="29">
        <f>N196*IF(($G$3/2-$M$9)&gt;0,('ver pressoflex 6p C2 DCpowe_2'!$G$3/2-'ver pressoflex 6p C2 DCpowe_2'!$M$9),'ver pressoflex 6p C2 DCpowe_2'!$G$3/2-('ver pressoflex 6p C2 DCpowe_2'!$G$3-'ver pressoflex 6p C2 DCpowe_2'!$M$9))*IF(($G$3/2-$M$9)&gt;0,-1,1)</f>
        <v>0</v>
      </c>
      <c r="W196" s="29">
        <f>O196*IF(($G$3/2-$M$10)&gt;0,('ver pressoflex 6p C2 DCpowe_2'!$G$3/2-'ver pressoflex 6p C2 DCpowe_2'!$M$10),'ver pressoflex 6p C2 DCpowe_2'!$G$3/2-('ver pressoflex 6p C2 DCpowe_2'!$G$3-'ver pressoflex 6p C2 DCpowe_2'!$M$10))*IF(($G$3/2-$M$10)&gt;0,-1,1)</f>
        <v>0</v>
      </c>
      <c r="X196" s="29">
        <f>P196*IF(($G$3/2-$M$11)&gt;0,('ver pressoflex 6p C2 DCpowe_2'!$G$3/2-'ver pressoflex 6p C2 DCpowe_2'!$M$11),'ver pressoflex 6p C2 DCpowe_2'!$G$3/2-('ver pressoflex 6p C2 DCpowe_2'!$G$3-'ver pressoflex 6p C2 DCpowe_2'!$M$11))*IF(($G$3/2-$M$11)&gt;0,-1,1)</f>
        <v>0</v>
      </c>
      <c r="Y196" s="29">
        <f>Q196*IF(($G$3/2-$M$12)&gt;0,('ver pressoflex 6p C2 DCpowe_2'!$G$3/2-'ver pressoflex 6p C2 DCpowe_2'!$M$12),'ver pressoflex 6p C2 DCpowe_2'!$G$3/2-('ver pressoflex 6p C2 DCpowe_2'!$G$3-'ver pressoflex 6p C2 DCpowe_2'!$M$12))*IF(($G$3/2-$M$12)&gt;0,-1,1)</f>
        <v>0</v>
      </c>
      <c r="Z196" s="29">
        <f>R196*IF(($G$3/2-$M$13)&gt;0,('ver pressoflex 6p C2 DCpowe_2'!$G$3/2-'ver pressoflex 6p C2 DCpowe_2'!$M$13),'ver pressoflex 6p C2 DCpowe_2'!$G$3/2-('ver pressoflex 6p C2 DCpowe_2'!$G$3-'ver pressoflex 6p C2 DCpowe_2'!$M$13))*IF(($G$3/2-$M$13)&gt;0,-1,1)</f>
        <v>18248587.500000004</v>
      </c>
      <c r="AA196" s="113">
        <f t="shared" si="45"/>
        <v>18269903.958292987</v>
      </c>
      <c r="AB196" s="193">
        <f t="shared" si="46"/>
        <v>7.20108825405045E-5</v>
      </c>
      <c r="AC196" s="191">
        <f t="shared" si="47"/>
        <v>3.8026709051463531E-5</v>
      </c>
      <c r="AD196" s="194">
        <f t="shared" si="48"/>
        <v>1.794435109977363E-9</v>
      </c>
      <c r="AE196" s="191">
        <f t="shared" si="49"/>
        <v>2.8520031788597648E-3</v>
      </c>
      <c r="AF196" s="191">
        <f t="shared" si="50"/>
        <v>0.34469892152433568</v>
      </c>
    </row>
    <row r="197" spans="2:32">
      <c r="B197" s="116">
        <f t="shared" si="35"/>
        <v>59786.36928387473</v>
      </c>
      <c r="C197" s="115">
        <f t="shared" si="37"/>
        <v>2.7900000000000018</v>
      </c>
      <c r="D197" s="68">
        <f>'ver pressoflex 6p C2 DCpowe_2'!$G$3/2/$C$557*C197</f>
        <v>34.177500000000023</v>
      </c>
      <c r="E197" s="114">
        <f t="shared" si="38"/>
        <v>3.5194183772334294E-4</v>
      </c>
      <c r="F197" s="114">
        <f t="shared" si="39"/>
        <v>5.2173391671061814E-4</v>
      </c>
      <c r="G197" s="114">
        <f t="shared" si="40"/>
        <v>6.9152599569789329E-4</v>
      </c>
      <c r="H197" s="114">
        <f t="shared" si="41"/>
        <v>4.3632797037977183E-3</v>
      </c>
      <c r="I197" s="114">
        <f t="shared" si="42"/>
        <v>4.5330717827849936E-3</v>
      </c>
      <c r="J197" s="114">
        <f t="shared" si="43"/>
        <v>4.7028638617722688E-3</v>
      </c>
      <c r="K197" s="114">
        <f t="shared" si="44"/>
        <v>5.1273440592404561E-3</v>
      </c>
      <c r="L197" s="113">
        <f>-'ver pressoflex 6p C2 DCpowe_2'!$G$2*'ver pressoflex 6p C2 DCpowe_2'!D197*'ver pressoflex 6p C2 DCpowe_2'!$G$17*'ver pressoflex 6p C2 DCpowe_2'!$G$13*'ver pressoflex 6p C2 DCpowe_2'!AE197</f>
        <v>-23.055374823307474</v>
      </c>
      <c r="M197" s="572">
        <f>IF(ABS(E197)&lt;'ver pressoflex 6p C2 DCpowe_2'!$G$7,'ver pressoflex 6p C2 DCpowe_2'!$G$16*E197*'ver pressoflex 6p C2 DCpowe_2'!$O$8,SIGN(E197)*'ver pressoflex 6p C2 DCpowe_2'!$G$15*'ver pressoflex 6p C2 DCpowe_2'!$O$8)</f>
        <v>5.9246586980325713</v>
      </c>
      <c r="N197" s="572">
        <f>IF(ABS(F197)&lt;'ver pressoflex 6p C2 DCpowe_2'!$G$7,'ver pressoflex 6p C2 DCpowe_2'!$G$16*F197*'ver pressoflex 6p C2 DCpowe_2'!$O$9,SIGN(F197)*'ver pressoflex 6p C2 DCpowe_2'!$G$15*'ver pressoflex 6p C2 DCpowe_2'!$O$9)</f>
        <v>0</v>
      </c>
      <c r="O197" s="572">
        <f>IF(ABS(G197)&lt;'ver pressoflex 6p C2 DCpowe_2'!$G$7,'ver pressoflex 6p C2 DCpowe_2'!$G$16*G197*'ver pressoflex 6p C2 DCpowe_2'!$O$10,SIGN(G197)*'ver pressoflex 6p C2 DCpowe_2'!$G$15*'ver pressoflex 6p C2 DCpowe_2'!$O$10)</f>
        <v>0</v>
      </c>
      <c r="P197" s="572">
        <f>IF(ABS(H197)&lt;'ver pressoflex 6p C2 DCpowe_2'!$G$7,'ver pressoflex 6p C2 DCpowe_2'!$G$16*H197*'ver pressoflex 6p C2 DCpowe_2'!$O$11,SIGN(H197)*'ver pressoflex 6p C2 DCpowe_2'!$G$15*'ver pressoflex 6p C2 DCpowe_2'!$O$11)</f>
        <v>0</v>
      </c>
      <c r="Q197" s="572">
        <f>IF(ABS(I197)&lt;'ver pressoflex 6p C2 DCpowe_2'!$G$7,'ver pressoflex 6p C2 DCpowe_2'!$G$16*I197*'ver pressoflex 6p C2 DCpowe_2'!$O$12,SIGN(I197)*'ver pressoflex 6p C2 DCpowe_2'!$G$15*'ver pressoflex 6p C2 DCpowe_2'!$O$12)</f>
        <v>0</v>
      </c>
      <c r="R197" s="572">
        <f>IF(ABS(J197)&lt;'ver pressoflex 6p C2 DCpowe_2'!$G$7,'ver pressoflex 6p C2 DCpowe_2'!$G$16*J197*'ver pressoflex 6p C2 DCpowe_2'!$O$13,SIGN(J197)*'ver pressoflex 6p C2 DCpowe_2'!$G$15*'ver pressoflex 6p C2 DCpowe_2'!$O$13)</f>
        <v>17803.500000000004</v>
      </c>
      <c r="S197" s="113">
        <f t="shared" si="36"/>
        <v>17786.36928387473</v>
      </c>
      <c r="T197" s="575">
        <f>-L197*('ver pressoflex 6p C2 DCpowe_2'!$G$3/2-'ver pressoflex 6p C2 DCpowe_2'!AF197*'ver pressoflex 6p C2 DCpowe_2'!D197)</f>
        <v>27971.145378100897</v>
      </c>
      <c r="U197" s="29">
        <f>M197*IF(($G$3/2-$M$8)&gt;0,('ver pressoflex 6p C2 DCpowe_2'!$G$3/2-'ver pressoflex 6p C2 DCpowe_2'!$M$8),'ver pressoflex 6p C2 DCpowe_2'!$G$3/2-('ver pressoflex 6p C2 DCpowe_2'!$G$3-'ver pressoflex 6p C2 DCpowe_2'!$M$8))*IF(($G$3/2-$M$8)&gt;0,-1,1)</f>
        <v>-6072.7751654833855</v>
      </c>
      <c r="V197" s="29">
        <f>N197*IF(($G$3/2-$M$9)&gt;0,('ver pressoflex 6p C2 DCpowe_2'!$G$3/2-'ver pressoflex 6p C2 DCpowe_2'!$M$9),'ver pressoflex 6p C2 DCpowe_2'!$G$3/2-('ver pressoflex 6p C2 DCpowe_2'!$G$3-'ver pressoflex 6p C2 DCpowe_2'!$M$9))*IF(($G$3/2-$M$9)&gt;0,-1,1)</f>
        <v>0</v>
      </c>
      <c r="W197" s="29">
        <f>O197*IF(($G$3/2-$M$10)&gt;0,('ver pressoflex 6p C2 DCpowe_2'!$G$3/2-'ver pressoflex 6p C2 DCpowe_2'!$M$10),'ver pressoflex 6p C2 DCpowe_2'!$G$3/2-('ver pressoflex 6p C2 DCpowe_2'!$G$3-'ver pressoflex 6p C2 DCpowe_2'!$M$10))*IF(($G$3/2-$M$10)&gt;0,-1,1)</f>
        <v>0</v>
      </c>
      <c r="X197" s="29">
        <f>P197*IF(($G$3/2-$M$11)&gt;0,('ver pressoflex 6p C2 DCpowe_2'!$G$3/2-'ver pressoflex 6p C2 DCpowe_2'!$M$11),'ver pressoflex 6p C2 DCpowe_2'!$G$3/2-('ver pressoflex 6p C2 DCpowe_2'!$G$3-'ver pressoflex 6p C2 DCpowe_2'!$M$11))*IF(($G$3/2-$M$11)&gt;0,-1,1)</f>
        <v>0</v>
      </c>
      <c r="Y197" s="29">
        <f>Q197*IF(($G$3/2-$M$12)&gt;0,('ver pressoflex 6p C2 DCpowe_2'!$G$3/2-'ver pressoflex 6p C2 DCpowe_2'!$M$12),'ver pressoflex 6p C2 DCpowe_2'!$G$3/2-('ver pressoflex 6p C2 DCpowe_2'!$G$3-'ver pressoflex 6p C2 DCpowe_2'!$M$12))*IF(($G$3/2-$M$12)&gt;0,-1,1)</f>
        <v>0</v>
      </c>
      <c r="Z197" s="29">
        <f>R197*IF(($G$3/2-$M$13)&gt;0,('ver pressoflex 6p C2 DCpowe_2'!$G$3/2-'ver pressoflex 6p C2 DCpowe_2'!$M$13),'ver pressoflex 6p C2 DCpowe_2'!$G$3/2-('ver pressoflex 6p C2 DCpowe_2'!$G$3-'ver pressoflex 6p C2 DCpowe_2'!$M$13))*IF(($G$3/2-$M$13)&gt;0,-1,1)</f>
        <v>18248587.500000004</v>
      </c>
      <c r="AA197" s="113">
        <f t="shared" si="45"/>
        <v>18270485.870212622</v>
      </c>
      <c r="AB197" s="193">
        <f t="shared" si="46"/>
        <v>7.2538359744845013E-5</v>
      </c>
      <c r="AC197" s="191">
        <f t="shared" si="47"/>
        <v>3.8547289588275433E-5</v>
      </c>
      <c r="AD197" s="194">
        <f t="shared" si="48"/>
        <v>1.8320600012241557E-9</v>
      </c>
      <c r="AE197" s="191">
        <f t="shared" si="49"/>
        <v>2.8910467191206571E-3</v>
      </c>
      <c r="AF197" s="191">
        <f t="shared" si="50"/>
        <v>0.34479362324019058</v>
      </c>
    </row>
    <row r="198" spans="2:32">
      <c r="B198" s="116">
        <f t="shared" si="35"/>
        <v>59785.880433568964</v>
      </c>
      <c r="C198" s="115">
        <f t="shared" si="37"/>
        <v>2.8100000000000018</v>
      </c>
      <c r="D198" s="68">
        <f>'ver pressoflex 6p C2 DCpowe_2'!$G$3/2/$C$557*C198</f>
        <v>34.422500000000021</v>
      </c>
      <c r="E198" s="114">
        <f t="shared" si="38"/>
        <v>3.5145840032858188E-4</v>
      </c>
      <c r="F198" s="114">
        <f t="shared" si="39"/>
        <v>5.2126813912936425E-4</v>
      </c>
      <c r="G198" s="114">
        <f t="shared" si="40"/>
        <v>6.9107787793014667E-4</v>
      </c>
      <c r="H198" s="114">
        <f t="shared" si="41"/>
        <v>4.3632134794970665E-3</v>
      </c>
      <c r="I198" s="114">
        <f t="shared" si="42"/>
        <v>4.5330232182978483E-3</v>
      </c>
      <c r="J198" s="114">
        <f t="shared" si="43"/>
        <v>4.7028329570986309E-3</v>
      </c>
      <c r="K198" s="114">
        <f t="shared" si="44"/>
        <v>5.1273573041005866E-3</v>
      </c>
      <c r="L198" s="113">
        <f>-'ver pressoflex 6p C2 DCpowe_2'!$G$2*'ver pressoflex 6p C2 DCpowe_2'!D198*'ver pressoflex 6p C2 DCpowe_2'!$G$17*'ver pressoflex 6p C2 DCpowe_2'!$G$13*'ver pressoflex 6p C2 DCpowe_2'!AE198</f>
        <v>-23.536086848090729</v>
      </c>
      <c r="M198" s="572">
        <f>IF(ABS(E198)&lt;'ver pressoflex 6p C2 DCpowe_2'!$G$7,'ver pressoflex 6p C2 DCpowe_2'!$G$16*E198*'ver pressoflex 6p C2 DCpowe_2'!$O$8,SIGN(E198)*'ver pressoflex 6p C2 DCpowe_2'!$G$15*'ver pressoflex 6p C2 DCpowe_2'!$O$8)</f>
        <v>5.9165204170474137</v>
      </c>
      <c r="N198" s="572">
        <f>IF(ABS(F198)&lt;'ver pressoflex 6p C2 DCpowe_2'!$G$7,'ver pressoflex 6p C2 DCpowe_2'!$G$16*F198*'ver pressoflex 6p C2 DCpowe_2'!$O$9,SIGN(F198)*'ver pressoflex 6p C2 DCpowe_2'!$G$15*'ver pressoflex 6p C2 DCpowe_2'!$O$9)</f>
        <v>0</v>
      </c>
      <c r="O198" s="572">
        <f>IF(ABS(G198)&lt;'ver pressoflex 6p C2 DCpowe_2'!$G$7,'ver pressoflex 6p C2 DCpowe_2'!$G$16*G198*'ver pressoflex 6p C2 DCpowe_2'!$O$10,SIGN(G198)*'ver pressoflex 6p C2 DCpowe_2'!$G$15*'ver pressoflex 6p C2 DCpowe_2'!$O$10)</f>
        <v>0</v>
      </c>
      <c r="P198" s="572">
        <f>IF(ABS(H198)&lt;'ver pressoflex 6p C2 DCpowe_2'!$G$7,'ver pressoflex 6p C2 DCpowe_2'!$G$16*H198*'ver pressoflex 6p C2 DCpowe_2'!$O$11,SIGN(H198)*'ver pressoflex 6p C2 DCpowe_2'!$G$15*'ver pressoflex 6p C2 DCpowe_2'!$O$11)</f>
        <v>0</v>
      </c>
      <c r="Q198" s="572">
        <f>IF(ABS(I198)&lt;'ver pressoflex 6p C2 DCpowe_2'!$G$7,'ver pressoflex 6p C2 DCpowe_2'!$G$16*I198*'ver pressoflex 6p C2 DCpowe_2'!$O$12,SIGN(I198)*'ver pressoflex 6p C2 DCpowe_2'!$G$15*'ver pressoflex 6p C2 DCpowe_2'!$O$12)</f>
        <v>0</v>
      </c>
      <c r="R198" s="572">
        <f>IF(ABS(J198)&lt;'ver pressoflex 6p C2 DCpowe_2'!$G$7,'ver pressoflex 6p C2 DCpowe_2'!$G$16*J198*'ver pressoflex 6p C2 DCpowe_2'!$O$13,SIGN(J198)*'ver pressoflex 6p C2 DCpowe_2'!$G$15*'ver pressoflex 6p C2 DCpowe_2'!$O$13)</f>
        <v>17803.500000000004</v>
      </c>
      <c r="S198" s="113">
        <f t="shared" si="36"/>
        <v>17785.88043356896</v>
      </c>
      <c r="T198" s="575">
        <f>-L198*('ver pressoflex 6p C2 DCpowe_2'!$G$3/2-'ver pressoflex 6p C2 DCpowe_2'!AF198*'ver pressoflex 6p C2 DCpowe_2'!D198)</f>
        <v>28552.287717584972</v>
      </c>
      <c r="U198" s="29">
        <f>M198*IF(($G$3/2-$M$8)&gt;0,('ver pressoflex 6p C2 DCpowe_2'!$G$3/2-'ver pressoflex 6p C2 DCpowe_2'!$M$8),'ver pressoflex 6p C2 DCpowe_2'!$G$3/2-('ver pressoflex 6p C2 DCpowe_2'!$G$3-'ver pressoflex 6p C2 DCpowe_2'!$M$8))*IF(($G$3/2-$M$8)&gt;0,-1,1)</f>
        <v>-6064.4334274735993</v>
      </c>
      <c r="V198" s="29">
        <f>N198*IF(($G$3/2-$M$9)&gt;0,('ver pressoflex 6p C2 DCpowe_2'!$G$3/2-'ver pressoflex 6p C2 DCpowe_2'!$M$9),'ver pressoflex 6p C2 DCpowe_2'!$G$3/2-('ver pressoflex 6p C2 DCpowe_2'!$G$3-'ver pressoflex 6p C2 DCpowe_2'!$M$9))*IF(($G$3/2-$M$9)&gt;0,-1,1)</f>
        <v>0</v>
      </c>
      <c r="W198" s="29">
        <f>O198*IF(($G$3/2-$M$10)&gt;0,('ver pressoflex 6p C2 DCpowe_2'!$G$3/2-'ver pressoflex 6p C2 DCpowe_2'!$M$10),'ver pressoflex 6p C2 DCpowe_2'!$G$3/2-('ver pressoflex 6p C2 DCpowe_2'!$G$3-'ver pressoflex 6p C2 DCpowe_2'!$M$10))*IF(($G$3/2-$M$10)&gt;0,-1,1)</f>
        <v>0</v>
      </c>
      <c r="X198" s="29">
        <f>P198*IF(($G$3/2-$M$11)&gt;0,('ver pressoflex 6p C2 DCpowe_2'!$G$3/2-'ver pressoflex 6p C2 DCpowe_2'!$M$11),'ver pressoflex 6p C2 DCpowe_2'!$G$3/2-('ver pressoflex 6p C2 DCpowe_2'!$G$3-'ver pressoflex 6p C2 DCpowe_2'!$M$11))*IF(($G$3/2-$M$11)&gt;0,-1,1)</f>
        <v>0</v>
      </c>
      <c r="Y198" s="29">
        <f>Q198*IF(($G$3/2-$M$12)&gt;0,('ver pressoflex 6p C2 DCpowe_2'!$G$3/2-'ver pressoflex 6p C2 DCpowe_2'!$M$12),'ver pressoflex 6p C2 DCpowe_2'!$G$3/2-('ver pressoflex 6p C2 DCpowe_2'!$G$3-'ver pressoflex 6p C2 DCpowe_2'!$M$12))*IF(($G$3/2-$M$12)&gt;0,-1,1)</f>
        <v>0</v>
      </c>
      <c r="Z198" s="29">
        <f>R198*IF(($G$3/2-$M$13)&gt;0,('ver pressoflex 6p C2 DCpowe_2'!$G$3/2-'ver pressoflex 6p C2 DCpowe_2'!$M$13),'ver pressoflex 6p C2 DCpowe_2'!$G$3/2-('ver pressoflex 6p C2 DCpowe_2'!$G$3-'ver pressoflex 6p C2 DCpowe_2'!$M$13))*IF(($G$3/2-$M$13)&gt;0,-1,1)</f>
        <v>18248587.500000004</v>
      </c>
      <c r="AA198" s="113">
        <f t="shared" si="45"/>
        <v>18271075.354290117</v>
      </c>
      <c r="AB198" s="193">
        <f t="shared" si="46"/>
        <v>7.3065946673374205E-5</v>
      </c>
      <c r="AC198" s="191">
        <f t="shared" si="47"/>
        <v>3.9070934663732339E-5</v>
      </c>
      <c r="AD198" s="194">
        <f t="shared" si="48"/>
        <v>1.8701826199524983E-9</v>
      </c>
      <c r="AE198" s="191">
        <f t="shared" si="49"/>
        <v>2.9303200997799254E-3</v>
      </c>
      <c r="AF198" s="191">
        <f t="shared" si="50"/>
        <v>0.34488853431343325</v>
      </c>
    </row>
    <row r="199" spans="2:32">
      <c r="B199" s="116">
        <f t="shared" si="35"/>
        <v>59785.385238402261</v>
      </c>
      <c r="C199" s="115">
        <f t="shared" si="37"/>
        <v>2.8300000000000018</v>
      </c>
      <c r="D199" s="68">
        <f>'ver pressoflex 6p C2 DCpowe_2'!$G$3/2/$C$557*C199</f>
        <v>34.667500000000025</v>
      </c>
      <c r="E199" s="114">
        <f t="shared" si="38"/>
        <v>3.5097486236019756E-4</v>
      </c>
      <c r="F199" s="114">
        <f t="shared" si="39"/>
        <v>5.2080226464840953E-4</v>
      </c>
      <c r="G199" s="114">
        <f t="shared" si="40"/>
        <v>6.9062966693662139E-4</v>
      </c>
      <c r="H199" s="114">
        <f t="shared" si="41"/>
        <v>4.3631472414192053E-3</v>
      </c>
      <c r="I199" s="114">
        <f t="shared" si="42"/>
        <v>4.5329746437074176E-3</v>
      </c>
      <c r="J199" s="114">
        <f t="shared" si="43"/>
        <v>4.702802045995629E-3</v>
      </c>
      <c r="K199" s="114">
        <f t="shared" si="44"/>
        <v>5.1273705517161589E-3</v>
      </c>
      <c r="L199" s="113">
        <f>-'ver pressoflex 6p C2 DCpowe_2'!$G$2*'ver pressoflex 6p C2 DCpowe_2'!D199*'ver pressoflex 6p C2 DCpowe_2'!$G$17*'ver pressoflex 6p C2 DCpowe_2'!$G$13*'ver pressoflex 6p C2 DCpowe_2'!AE199</f>
        <v>-24.023142040725556</v>
      </c>
      <c r="M199" s="572">
        <f>IF(ABS(E199)&lt;'ver pressoflex 6p C2 DCpowe_2'!$G$7,'ver pressoflex 6p C2 DCpowe_2'!$G$16*E199*'ver pressoflex 6p C2 DCpowe_2'!$O$8,SIGN(E199)*'ver pressoflex 6p C2 DCpowe_2'!$G$15*'ver pressoflex 6p C2 DCpowe_2'!$O$8)</f>
        <v>5.9083804429859352</v>
      </c>
      <c r="N199" s="572">
        <f>IF(ABS(F199)&lt;'ver pressoflex 6p C2 DCpowe_2'!$G$7,'ver pressoflex 6p C2 DCpowe_2'!$G$16*F199*'ver pressoflex 6p C2 DCpowe_2'!$O$9,SIGN(F199)*'ver pressoflex 6p C2 DCpowe_2'!$G$15*'ver pressoflex 6p C2 DCpowe_2'!$O$9)</f>
        <v>0</v>
      </c>
      <c r="O199" s="572">
        <f>IF(ABS(G199)&lt;'ver pressoflex 6p C2 DCpowe_2'!$G$7,'ver pressoflex 6p C2 DCpowe_2'!$G$16*G199*'ver pressoflex 6p C2 DCpowe_2'!$O$10,SIGN(G199)*'ver pressoflex 6p C2 DCpowe_2'!$G$15*'ver pressoflex 6p C2 DCpowe_2'!$O$10)</f>
        <v>0</v>
      </c>
      <c r="P199" s="572">
        <f>IF(ABS(H199)&lt;'ver pressoflex 6p C2 DCpowe_2'!$G$7,'ver pressoflex 6p C2 DCpowe_2'!$G$16*H199*'ver pressoflex 6p C2 DCpowe_2'!$O$11,SIGN(H199)*'ver pressoflex 6p C2 DCpowe_2'!$G$15*'ver pressoflex 6p C2 DCpowe_2'!$O$11)</f>
        <v>0</v>
      </c>
      <c r="Q199" s="572">
        <f>IF(ABS(I199)&lt;'ver pressoflex 6p C2 DCpowe_2'!$G$7,'ver pressoflex 6p C2 DCpowe_2'!$G$16*I199*'ver pressoflex 6p C2 DCpowe_2'!$O$12,SIGN(I199)*'ver pressoflex 6p C2 DCpowe_2'!$G$15*'ver pressoflex 6p C2 DCpowe_2'!$O$12)</f>
        <v>0</v>
      </c>
      <c r="R199" s="572">
        <f>IF(ABS(J199)&lt;'ver pressoflex 6p C2 DCpowe_2'!$G$7,'ver pressoflex 6p C2 DCpowe_2'!$G$16*J199*'ver pressoflex 6p C2 DCpowe_2'!$O$13,SIGN(J199)*'ver pressoflex 6p C2 DCpowe_2'!$G$15*'ver pressoflex 6p C2 DCpowe_2'!$O$13)</f>
        <v>17803.500000000004</v>
      </c>
      <c r="S199" s="113">
        <f t="shared" si="36"/>
        <v>17785.385238402265</v>
      </c>
      <c r="T199" s="575">
        <f>-L199*('ver pressoflex 6p C2 DCpowe_2'!$G$3/2-'ver pressoflex 6p C2 DCpowe_2'!AF199*'ver pressoflex 6p C2 DCpowe_2'!D199)</f>
        <v>29141.038926542838</v>
      </c>
      <c r="U199" s="29">
        <f>M199*IF(($G$3/2-$M$8)&gt;0,('ver pressoflex 6p C2 DCpowe_2'!$G$3/2-'ver pressoflex 6p C2 DCpowe_2'!$M$8),'ver pressoflex 6p C2 DCpowe_2'!$G$3/2-('ver pressoflex 6p C2 DCpowe_2'!$G$3-'ver pressoflex 6p C2 DCpowe_2'!$M$8))*IF(($G$3/2-$M$8)&gt;0,-1,1)</f>
        <v>-6056.0899540605833</v>
      </c>
      <c r="V199" s="29">
        <f>N199*IF(($G$3/2-$M$9)&gt;0,('ver pressoflex 6p C2 DCpowe_2'!$G$3/2-'ver pressoflex 6p C2 DCpowe_2'!$M$9),'ver pressoflex 6p C2 DCpowe_2'!$G$3/2-('ver pressoflex 6p C2 DCpowe_2'!$G$3-'ver pressoflex 6p C2 DCpowe_2'!$M$9))*IF(($G$3/2-$M$9)&gt;0,-1,1)</f>
        <v>0</v>
      </c>
      <c r="W199" s="29">
        <f>O199*IF(($G$3/2-$M$10)&gt;0,('ver pressoflex 6p C2 DCpowe_2'!$G$3/2-'ver pressoflex 6p C2 DCpowe_2'!$M$10),'ver pressoflex 6p C2 DCpowe_2'!$G$3/2-('ver pressoflex 6p C2 DCpowe_2'!$G$3-'ver pressoflex 6p C2 DCpowe_2'!$M$10))*IF(($G$3/2-$M$10)&gt;0,-1,1)</f>
        <v>0</v>
      </c>
      <c r="X199" s="29">
        <f>P199*IF(($G$3/2-$M$11)&gt;0,('ver pressoflex 6p C2 DCpowe_2'!$G$3/2-'ver pressoflex 6p C2 DCpowe_2'!$M$11),'ver pressoflex 6p C2 DCpowe_2'!$G$3/2-('ver pressoflex 6p C2 DCpowe_2'!$G$3-'ver pressoflex 6p C2 DCpowe_2'!$M$11))*IF(($G$3/2-$M$11)&gt;0,-1,1)</f>
        <v>0</v>
      </c>
      <c r="Y199" s="29">
        <f>Q199*IF(($G$3/2-$M$12)&gt;0,('ver pressoflex 6p C2 DCpowe_2'!$G$3/2-'ver pressoflex 6p C2 DCpowe_2'!$M$12),'ver pressoflex 6p C2 DCpowe_2'!$G$3/2-('ver pressoflex 6p C2 DCpowe_2'!$G$3-'ver pressoflex 6p C2 DCpowe_2'!$M$12))*IF(($G$3/2-$M$12)&gt;0,-1,1)</f>
        <v>0</v>
      </c>
      <c r="Z199" s="29">
        <f>R199*IF(($G$3/2-$M$13)&gt;0,('ver pressoflex 6p C2 DCpowe_2'!$G$3/2-'ver pressoflex 6p C2 DCpowe_2'!$M$13),'ver pressoflex 6p C2 DCpowe_2'!$G$3/2-('ver pressoflex 6p C2 DCpowe_2'!$G$3-'ver pressoflex 6p C2 DCpowe_2'!$M$13))*IF(($G$3/2-$M$13)&gt;0,-1,1)</f>
        <v>18248587.500000004</v>
      </c>
      <c r="AA199" s="113">
        <f t="shared" si="45"/>
        <v>18271672.448972486</v>
      </c>
      <c r="AB199" s="193">
        <f t="shared" si="46"/>
        <v>7.35936433603324E-5</v>
      </c>
      <c r="AC199" s="191">
        <f t="shared" si="47"/>
        <v>3.9597633915215839E-5</v>
      </c>
      <c r="AD199" s="194">
        <f t="shared" si="48"/>
        <v>1.9088054973595911E-9</v>
      </c>
      <c r="AE199" s="191">
        <f t="shared" si="49"/>
        <v>2.9698225436411876E-3</v>
      </c>
      <c r="AF199" s="191">
        <f t="shared" si="50"/>
        <v>0.34498365543907306</v>
      </c>
    </row>
    <row r="200" spans="2:32">
      <c r="B200" s="116">
        <f t="shared" si="35"/>
        <v>59784.883665429632</v>
      </c>
      <c r="C200" s="115">
        <f t="shared" si="37"/>
        <v>2.8500000000000019</v>
      </c>
      <c r="D200" s="68">
        <f>'ver pressoflex 6p C2 DCpowe_2'!$G$3/2/$C$557*C200</f>
        <v>34.912500000000023</v>
      </c>
      <c r="E200" s="114">
        <f t="shared" si="38"/>
        <v>3.5049122378680194E-4</v>
      </c>
      <c r="F200" s="114">
        <f t="shared" si="39"/>
        <v>5.2033629323751233E-4</v>
      </c>
      <c r="G200" s="114">
        <f t="shared" si="40"/>
        <v>6.9018136268822277E-4</v>
      </c>
      <c r="H200" s="114">
        <f t="shared" si="41"/>
        <v>4.3630809895598361E-3</v>
      </c>
      <c r="I200" s="114">
        <f t="shared" si="42"/>
        <v>4.5329260590105469E-3</v>
      </c>
      <c r="J200" s="114">
        <f t="shared" si="43"/>
        <v>4.7027711284612569E-3</v>
      </c>
      <c r="K200" s="114">
        <f t="shared" si="44"/>
        <v>5.1273838020880333E-3</v>
      </c>
      <c r="L200" s="113">
        <f>-'ver pressoflex 6p C2 DCpowe_2'!$G$2*'ver pressoflex 6p C2 DCpowe_2'!D200*'ver pressoflex 6p C2 DCpowe_2'!$G$17*'ver pressoflex 6p C2 DCpowe_2'!$G$13*'ver pressoflex 6p C2 DCpowe_2'!AE200</f>
        <v>-24.516573345689626</v>
      </c>
      <c r="M200" s="572">
        <f>IF(ABS(E200)&lt;'ver pressoflex 6p C2 DCpowe_2'!$G$7,'ver pressoflex 6p C2 DCpowe_2'!$G$16*E200*'ver pressoflex 6p C2 DCpowe_2'!$O$8,SIGN(E200)*'ver pressoflex 6p C2 DCpowe_2'!$G$15*'ver pressoflex 6p C2 DCpowe_2'!$O$8)</f>
        <v>5.9002387753197425</v>
      </c>
      <c r="N200" s="572">
        <f>IF(ABS(F200)&lt;'ver pressoflex 6p C2 DCpowe_2'!$G$7,'ver pressoflex 6p C2 DCpowe_2'!$G$16*F200*'ver pressoflex 6p C2 DCpowe_2'!$O$9,SIGN(F200)*'ver pressoflex 6p C2 DCpowe_2'!$G$15*'ver pressoflex 6p C2 DCpowe_2'!$O$9)</f>
        <v>0</v>
      </c>
      <c r="O200" s="572">
        <f>IF(ABS(G200)&lt;'ver pressoflex 6p C2 DCpowe_2'!$G$7,'ver pressoflex 6p C2 DCpowe_2'!$G$16*G200*'ver pressoflex 6p C2 DCpowe_2'!$O$10,SIGN(G200)*'ver pressoflex 6p C2 DCpowe_2'!$G$15*'ver pressoflex 6p C2 DCpowe_2'!$O$10)</f>
        <v>0</v>
      </c>
      <c r="P200" s="572">
        <f>IF(ABS(H200)&lt;'ver pressoflex 6p C2 DCpowe_2'!$G$7,'ver pressoflex 6p C2 DCpowe_2'!$G$16*H200*'ver pressoflex 6p C2 DCpowe_2'!$O$11,SIGN(H200)*'ver pressoflex 6p C2 DCpowe_2'!$G$15*'ver pressoflex 6p C2 DCpowe_2'!$O$11)</f>
        <v>0</v>
      </c>
      <c r="Q200" s="572">
        <f>IF(ABS(I200)&lt;'ver pressoflex 6p C2 DCpowe_2'!$G$7,'ver pressoflex 6p C2 DCpowe_2'!$G$16*I200*'ver pressoflex 6p C2 DCpowe_2'!$O$12,SIGN(I200)*'ver pressoflex 6p C2 DCpowe_2'!$G$15*'ver pressoflex 6p C2 DCpowe_2'!$O$12)</f>
        <v>0</v>
      </c>
      <c r="R200" s="572">
        <f>IF(ABS(J200)&lt;'ver pressoflex 6p C2 DCpowe_2'!$G$7,'ver pressoflex 6p C2 DCpowe_2'!$G$16*J200*'ver pressoflex 6p C2 DCpowe_2'!$O$13,SIGN(J200)*'ver pressoflex 6p C2 DCpowe_2'!$G$15*'ver pressoflex 6p C2 DCpowe_2'!$O$13)</f>
        <v>17803.500000000004</v>
      </c>
      <c r="S200" s="113">
        <f t="shared" si="36"/>
        <v>17784.883665429632</v>
      </c>
      <c r="T200" s="575">
        <f>-L200*('ver pressoflex 6p C2 DCpowe_2'!$G$3/2-'ver pressoflex 6p C2 DCpowe_2'!AF200*'ver pressoflex 6p C2 DCpowe_2'!D200)</f>
        <v>29737.437211381337</v>
      </c>
      <c r="U200" s="29">
        <f>M200*IF(($G$3/2-$M$8)&gt;0,('ver pressoflex 6p C2 DCpowe_2'!$G$3/2-'ver pressoflex 6p C2 DCpowe_2'!$M$8),'ver pressoflex 6p C2 DCpowe_2'!$G$3/2-('ver pressoflex 6p C2 DCpowe_2'!$G$3-'ver pressoflex 6p C2 DCpowe_2'!$M$8))*IF(($G$3/2-$M$8)&gt;0,-1,1)</f>
        <v>-6047.7447447027362</v>
      </c>
      <c r="V200" s="29">
        <f>N200*IF(($G$3/2-$M$9)&gt;0,('ver pressoflex 6p C2 DCpowe_2'!$G$3/2-'ver pressoflex 6p C2 DCpowe_2'!$M$9),'ver pressoflex 6p C2 DCpowe_2'!$G$3/2-('ver pressoflex 6p C2 DCpowe_2'!$G$3-'ver pressoflex 6p C2 DCpowe_2'!$M$9))*IF(($G$3/2-$M$9)&gt;0,-1,1)</f>
        <v>0</v>
      </c>
      <c r="W200" s="29">
        <f>O200*IF(($G$3/2-$M$10)&gt;0,('ver pressoflex 6p C2 DCpowe_2'!$G$3/2-'ver pressoflex 6p C2 DCpowe_2'!$M$10),'ver pressoflex 6p C2 DCpowe_2'!$G$3/2-('ver pressoflex 6p C2 DCpowe_2'!$G$3-'ver pressoflex 6p C2 DCpowe_2'!$M$10))*IF(($G$3/2-$M$10)&gt;0,-1,1)</f>
        <v>0</v>
      </c>
      <c r="X200" s="29">
        <f>P200*IF(($G$3/2-$M$11)&gt;0,('ver pressoflex 6p C2 DCpowe_2'!$G$3/2-'ver pressoflex 6p C2 DCpowe_2'!$M$11),'ver pressoflex 6p C2 DCpowe_2'!$G$3/2-('ver pressoflex 6p C2 DCpowe_2'!$G$3-'ver pressoflex 6p C2 DCpowe_2'!$M$11))*IF(($G$3/2-$M$11)&gt;0,-1,1)</f>
        <v>0</v>
      </c>
      <c r="Y200" s="29">
        <f>Q200*IF(($G$3/2-$M$12)&gt;0,('ver pressoflex 6p C2 DCpowe_2'!$G$3/2-'ver pressoflex 6p C2 DCpowe_2'!$M$12),'ver pressoflex 6p C2 DCpowe_2'!$G$3/2-('ver pressoflex 6p C2 DCpowe_2'!$G$3-'ver pressoflex 6p C2 DCpowe_2'!$M$12))*IF(($G$3/2-$M$12)&gt;0,-1,1)</f>
        <v>0</v>
      </c>
      <c r="Z200" s="29">
        <f>R200*IF(($G$3/2-$M$13)&gt;0,('ver pressoflex 6p C2 DCpowe_2'!$G$3/2-'ver pressoflex 6p C2 DCpowe_2'!$M$13),'ver pressoflex 6p C2 DCpowe_2'!$G$3/2-('ver pressoflex 6p C2 DCpowe_2'!$G$3-'ver pressoflex 6p C2 DCpowe_2'!$M$13))*IF(($G$3/2-$M$13)&gt;0,-1,1)</f>
        <v>18248587.500000004</v>
      </c>
      <c r="AA200" s="113">
        <f t="shared" si="45"/>
        <v>18272277.192466684</v>
      </c>
      <c r="AB200" s="193">
        <f t="shared" si="46"/>
        <v>7.4121449839974153E-5</v>
      </c>
      <c r="AC200" s="191">
        <f t="shared" si="47"/>
        <v>4.012737696598984E-5</v>
      </c>
      <c r="AD200" s="194">
        <f t="shared" si="48"/>
        <v>1.9479311482203365E-9</v>
      </c>
      <c r="AE200" s="191">
        <f t="shared" si="49"/>
        <v>3.009553272449238E-3</v>
      </c>
      <c r="AF200" s="191">
        <f t="shared" si="50"/>
        <v>0.34507898731519826</v>
      </c>
    </row>
    <row r="201" spans="2:32">
      <c r="B201" s="116">
        <f t="shared" si="35"/>
        <v>59784.375681892721</v>
      </c>
      <c r="C201" s="115">
        <f t="shared" si="37"/>
        <v>2.8700000000000019</v>
      </c>
      <c r="D201" s="68">
        <f>'ver pressoflex 6p C2 DCpowe_2'!$G$3/2/$C$557*C201</f>
        <v>35.15750000000002</v>
      </c>
      <c r="E201" s="114">
        <f t="shared" si="38"/>
        <v>3.5000748457699393E-4</v>
      </c>
      <c r="F201" s="114">
        <f t="shared" si="39"/>
        <v>5.1987022486641886E-4</v>
      </c>
      <c r="G201" s="114">
        <f t="shared" si="40"/>
        <v>6.8973296515584368E-4</v>
      </c>
      <c r="H201" s="114">
        <f t="shared" si="41"/>
        <v>4.3630147239146566E-3</v>
      </c>
      <c r="I201" s="114">
        <f t="shared" si="42"/>
        <v>4.5328774642040817E-3</v>
      </c>
      <c r="J201" s="114">
        <f t="shared" si="43"/>
        <v>4.7027402044935067E-3</v>
      </c>
      <c r="K201" s="114">
        <f t="shared" si="44"/>
        <v>5.1273970552170693E-3</v>
      </c>
      <c r="L201" s="113">
        <f>-'ver pressoflex 6p C2 DCpowe_2'!$G$2*'ver pressoflex 6p C2 DCpowe_2'!D201*'ver pressoflex 6p C2 DCpowe_2'!$G$17*'ver pressoflex 6p C2 DCpowe_2'!$G$13*'ver pressoflex 6p C2 DCpowe_2'!AE201</f>
        <v>-25.016413520804281</v>
      </c>
      <c r="M201" s="572">
        <f>IF(ABS(E201)&lt;'ver pressoflex 6p C2 DCpowe_2'!$G$7,'ver pressoflex 6p C2 DCpowe_2'!$G$16*E201*'ver pressoflex 6p C2 DCpowe_2'!$O$8,SIGN(E201)*'ver pressoflex 6p C2 DCpowe_2'!$G$15*'ver pressoflex 6p C2 DCpowe_2'!$O$8)</f>
        <v>5.8920954135202246</v>
      </c>
      <c r="N201" s="572">
        <f>IF(ABS(F201)&lt;'ver pressoflex 6p C2 DCpowe_2'!$G$7,'ver pressoflex 6p C2 DCpowe_2'!$G$16*F201*'ver pressoflex 6p C2 DCpowe_2'!$O$9,SIGN(F201)*'ver pressoflex 6p C2 DCpowe_2'!$G$15*'ver pressoflex 6p C2 DCpowe_2'!$O$9)</f>
        <v>0</v>
      </c>
      <c r="O201" s="572">
        <f>IF(ABS(G201)&lt;'ver pressoflex 6p C2 DCpowe_2'!$G$7,'ver pressoflex 6p C2 DCpowe_2'!$G$16*G201*'ver pressoflex 6p C2 DCpowe_2'!$O$10,SIGN(G201)*'ver pressoflex 6p C2 DCpowe_2'!$G$15*'ver pressoflex 6p C2 DCpowe_2'!$O$10)</f>
        <v>0</v>
      </c>
      <c r="P201" s="572">
        <f>IF(ABS(H201)&lt;'ver pressoflex 6p C2 DCpowe_2'!$G$7,'ver pressoflex 6p C2 DCpowe_2'!$G$16*H201*'ver pressoflex 6p C2 DCpowe_2'!$O$11,SIGN(H201)*'ver pressoflex 6p C2 DCpowe_2'!$G$15*'ver pressoflex 6p C2 DCpowe_2'!$O$11)</f>
        <v>0</v>
      </c>
      <c r="Q201" s="572">
        <f>IF(ABS(I201)&lt;'ver pressoflex 6p C2 DCpowe_2'!$G$7,'ver pressoflex 6p C2 DCpowe_2'!$G$16*I201*'ver pressoflex 6p C2 DCpowe_2'!$O$12,SIGN(I201)*'ver pressoflex 6p C2 DCpowe_2'!$G$15*'ver pressoflex 6p C2 DCpowe_2'!$O$12)</f>
        <v>0</v>
      </c>
      <c r="R201" s="572">
        <f>IF(ABS(J201)&lt;'ver pressoflex 6p C2 DCpowe_2'!$G$7,'ver pressoflex 6p C2 DCpowe_2'!$G$16*J201*'ver pressoflex 6p C2 DCpowe_2'!$O$13,SIGN(J201)*'ver pressoflex 6p C2 DCpowe_2'!$G$15*'ver pressoflex 6p C2 DCpowe_2'!$O$13)</f>
        <v>17803.500000000004</v>
      </c>
      <c r="S201" s="113">
        <f t="shared" si="36"/>
        <v>17784.375681892721</v>
      </c>
      <c r="T201" s="575">
        <f>-L201*('ver pressoflex 6p C2 DCpowe_2'!$G$3/2-'ver pressoflex 6p C2 DCpowe_2'!AF201*'ver pressoflex 6p C2 DCpowe_2'!D201)</f>
        <v>30341.520538110457</v>
      </c>
      <c r="U201" s="29">
        <f>M201*IF(($G$3/2-$M$8)&gt;0,('ver pressoflex 6p C2 DCpowe_2'!$G$3/2-'ver pressoflex 6p C2 DCpowe_2'!$M$8),'ver pressoflex 6p C2 DCpowe_2'!$G$3/2-('ver pressoflex 6p C2 DCpowe_2'!$G$3-'ver pressoflex 6p C2 DCpowe_2'!$M$8))*IF(($G$3/2-$M$8)&gt;0,-1,1)</f>
        <v>-6039.3977988582301</v>
      </c>
      <c r="V201" s="29">
        <f>N201*IF(($G$3/2-$M$9)&gt;0,('ver pressoflex 6p C2 DCpowe_2'!$G$3/2-'ver pressoflex 6p C2 DCpowe_2'!$M$9),'ver pressoflex 6p C2 DCpowe_2'!$G$3/2-('ver pressoflex 6p C2 DCpowe_2'!$G$3-'ver pressoflex 6p C2 DCpowe_2'!$M$9))*IF(($G$3/2-$M$9)&gt;0,-1,1)</f>
        <v>0</v>
      </c>
      <c r="W201" s="29">
        <f>O201*IF(($G$3/2-$M$10)&gt;0,('ver pressoflex 6p C2 DCpowe_2'!$G$3/2-'ver pressoflex 6p C2 DCpowe_2'!$M$10),'ver pressoflex 6p C2 DCpowe_2'!$G$3/2-('ver pressoflex 6p C2 DCpowe_2'!$G$3-'ver pressoflex 6p C2 DCpowe_2'!$M$10))*IF(($G$3/2-$M$10)&gt;0,-1,1)</f>
        <v>0</v>
      </c>
      <c r="X201" s="29">
        <f>P201*IF(($G$3/2-$M$11)&gt;0,('ver pressoflex 6p C2 DCpowe_2'!$G$3/2-'ver pressoflex 6p C2 DCpowe_2'!$M$11),'ver pressoflex 6p C2 DCpowe_2'!$G$3/2-('ver pressoflex 6p C2 DCpowe_2'!$G$3-'ver pressoflex 6p C2 DCpowe_2'!$M$11))*IF(($G$3/2-$M$11)&gt;0,-1,1)</f>
        <v>0</v>
      </c>
      <c r="Y201" s="29">
        <f>Q201*IF(($G$3/2-$M$12)&gt;0,('ver pressoflex 6p C2 DCpowe_2'!$G$3/2-'ver pressoflex 6p C2 DCpowe_2'!$M$12),'ver pressoflex 6p C2 DCpowe_2'!$G$3/2-('ver pressoflex 6p C2 DCpowe_2'!$G$3-'ver pressoflex 6p C2 DCpowe_2'!$M$12))*IF(($G$3/2-$M$12)&gt;0,-1,1)</f>
        <v>0</v>
      </c>
      <c r="Z201" s="29">
        <f>R201*IF(($G$3/2-$M$13)&gt;0,('ver pressoflex 6p C2 DCpowe_2'!$G$3/2-'ver pressoflex 6p C2 DCpowe_2'!$M$13),'ver pressoflex 6p C2 DCpowe_2'!$G$3/2-('ver pressoflex 6p C2 DCpowe_2'!$G$3-'ver pressoflex 6p C2 DCpowe_2'!$M$13))*IF(($G$3/2-$M$13)&gt;0,-1,1)</f>
        <v>18248587.500000004</v>
      </c>
      <c r="AA201" s="113">
        <f t="shared" si="45"/>
        <v>18272889.622739255</v>
      </c>
      <c r="AB201" s="193">
        <f t="shared" si="46"/>
        <v>7.4649366146568221E-5</v>
      </c>
      <c r="AC201" s="191">
        <f t="shared" si="47"/>
        <v>4.0660153425185473E-5</v>
      </c>
      <c r="AD201" s="194">
        <f t="shared" si="48"/>
        <v>1.9875620708500042E-9</v>
      </c>
      <c r="AE201" s="191">
        <f t="shared" si="49"/>
        <v>3.0495115068889102E-3</v>
      </c>
      <c r="AF201" s="191">
        <f t="shared" si="50"/>
        <v>0.34517453064299441</v>
      </c>
    </row>
    <row r="202" spans="2:32">
      <c r="B202" s="116">
        <f t="shared" si="35"/>
        <v>59783.861255220138</v>
      </c>
      <c r="C202" s="115">
        <f t="shared" si="37"/>
        <v>2.8900000000000019</v>
      </c>
      <c r="D202" s="68">
        <f>'ver pressoflex 6p C2 DCpowe_2'!$G$3/2/$C$557*C202</f>
        <v>35.402500000000025</v>
      </c>
      <c r="E202" s="114">
        <f t="shared" si="38"/>
        <v>3.495236446993594E-4</v>
      </c>
      <c r="F202" s="114">
        <f t="shared" si="39"/>
        <v>5.194040595048623E-4</v>
      </c>
      <c r="G202" s="114">
        <f t="shared" si="40"/>
        <v>6.8928447431036515E-4</v>
      </c>
      <c r="H202" s="114">
        <f t="shared" si="41"/>
        <v>4.3629484444793641E-3</v>
      </c>
      <c r="I202" s="114">
        <f t="shared" si="42"/>
        <v>4.5328288592848672E-3</v>
      </c>
      <c r="J202" s="114">
        <f t="shared" si="43"/>
        <v>4.7027092740903704E-3</v>
      </c>
      <c r="K202" s="114">
        <f t="shared" si="44"/>
        <v>5.1274103111041275E-3</v>
      </c>
      <c r="L202" s="113">
        <f>-'ver pressoflex 6p C2 DCpowe_2'!$G$2*'ver pressoflex 6p C2 DCpowe_2'!D202*'ver pressoflex 6p C2 DCpowe_2'!$G$17*'ver pressoflex 6p C2 DCpowe_2'!$G$13*'ver pressoflex 6p C2 DCpowe_2'!AE202</f>
        <v>-25.522695136922358</v>
      </c>
      <c r="M202" s="572">
        <f>IF(ABS(E202)&lt;'ver pressoflex 6p C2 DCpowe_2'!$G$7,'ver pressoflex 6p C2 DCpowe_2'!$G$16*E202*'ver pressoflex 6p C2 DCpowe_2'!$O$8,SIGN(E202)*'ver pressoflex 6p C2 DCpowe_2'!$G$15*'ver pressoflex 6p C2 DCpowe_2'!$O$8)</f>
        <v>5.8839503570585485</v>
      </c>
      <c r="N202" s="572">
        <f>IF(ABS(F202)&lt;'ver pressoflex 6p C2 DCpowe_2'!$G$7,'ver pressoflex 6p C2 DCpowe_2'!$G$16*F202*'ver pressoflex 6p C2 DCpowe_2'!$O$9,SIGN(F202)*'ver pressoflex 6p C2 DCpowe_2'!$G$15*'ver pressoflex 6p C2 DCpowe_2'!$O$9)</f>
        <v>0</v>
      </c>
      <c r="O202" s="572">
        <f>IF(ABS(G202)&lt;'ver pressoflex 6p C2 DCpowe_2'!$G$7,'ver pressoflex 6p C2 DCpowe_2'!$G$16*G202*'ver pressoflex 6p C2 DCpowe_2'!$O$10,SIGN(G202)*'ver pressoflex 6p C2 DCpowe_2'!$G$15*'ver pressoflex 6p C2 DCpowe_2'!$O$10)</f>
        <v>0</v>
      </c>
      <c r="P202" s="572">
        <f>IF(ABS(H202)&lt;'ver pressoflex 6p C2 DCpowe_2'!$G$7,'ver pressoflex 6p C2 DCpowe_2'!$G$16*H202*'ver pressoflex 6p C2 DCpowe_2'!$O$11,SIGN(H202)*'ver pressoflex 6p C2 DCpowe_2'!$G$15*'ver pressoflex 6p C2 DCpowe_2'!$O$11)</f>
        <v>0</v>
      </c>
      <c r="Q202" s="572">
        <f>IF(ABS(I202)&lt;'ver pressoflex 6p C2 DCpowe_2'!$G$7,'ver pressoflex 6p C2 DCpowe_2'!$G$16*I202*'ver pressoflex 6p C2 DCpowe_2'!$O$12,SIGN(I202)*'ver pressoflex 6p C2 DCpowe_2'!$G$15*'ver pressoflex 6p C2 DCpowe_2'!$O$12)</f>
        <v>0</v>
      </c>
      <c r="R202" s="572">
        <f>IF(ABS(J202)&lt;'ver pressoflex 6p C2 DCpowe_2'!$G$7,'ver pressoflex 6p C2 DCpowe_2'!$G$16*J202*'ver pressoflex 6p C2 DCpowe_2'!$O$13,SIGN(J202)*'ver pressoflex 6p C2 DCpowe_2'!$G$15*'ver pressoflex 6p C2 DCpowe_2'!$O$13)</f>
        <v>17803.500000000004</v>
      </c>
      <c r="S202" s="113">
        <f t="shared" si="36"/>
        <v>17783.861255220141</v>
      </c>
      <c r="T202" s="575">
        <f>-L202*('ver pressoflex 6p C2 DCpowe_2'!$G$3/2-'ver pressoflex 6p C2 DCpowe_2'!AF202*'ver pressoflex 6p C2 DCpowe_2'!D202)</f>
        <v>30953.326632015403</v>
      </c>
      <c r="U202" s="29">
        <f>M202*IF(($G$3/2-$M$8)&gt;0,('ver pressoflex 6p C2 DCpowe_2'!$G$3/2-'ver pressoflex 6p C2 DCpowe_2'!$M$8),'ver pressoflex 6p C2 DCpowe_2'!$G$3/2-('ver pressoflex 6p C2 DCpowe_2'!$G$3-'ver pressoflex 6p C2 DCpowe_2'!$M$8))*IF(($G$3/2-$M$8)&gt;0,-1,1)</f>
        <v>-6031.0491159850126</v>
      </c>
      <c r="V202" s="29">
        <f>N202*IF(($G$3/2-$M$9)&gt;0,('ver pressoflex 6p C2 DCpowe_2'!$G$3/2-'ver pressoflex 6p C2 DCpowe_2'!$M$9),'ver pressoflex 6p C2 DCpowe_2'!$G$3/2-('ver pressoflex 6p C2 DCpowe_2'!$G$3-'ver pressoflex 6p C2 DCpowe_2'!$M$9))*IF(($G$3/2-$M$9)&gt;0,-1,1)</f>
        <v>0</v>
      </c>
      <c r="W202" s="29">
        <f>O202*IF(($G$3/2-$M$10)&gt;0,('ver pressoflex 6p C2 DCpowe_2'!$G$3/2-'ver pressoflex 6p C2 DCpowe_2'!$M$10),'ver pressoflex 6p C2 DCpowe_2'!$G$3/2-('ver pressoflex 6p C2 DCpowe_2'!$G$3-'ver pressoflex 6p C2 DCpowe_2'!$M$10))*IF(($G$3/2-$M$10)&gt;0,-1,1)</f>
        <v>0</v>
      </c>
      <c r="X202" s="29">
        <f>P202*IF(($G$3/2-$M$11)&gt;0,('ver pressoflex 6p C2 DCpowe_2'!$G$3/2-'ver pressoflex 6p C2 DCpowe_2'!$M$11),'ver pressoflex 6p C2 DCpowe_2'!$G$3/2-('ver pressoflex 6p C2 DCpowe_2'!$G$3-'ver pressoflex 6p C2 DCpowe_2'!$M$11))*IF(($G$3/2-$M$11)&gt;0,-1,1)</f>
        <v>0</v>
      </c>
      <c r="Y202" s="29">
        <f>Q202*IF(($G$3/2-$M$12)&gt;0,('ver pressoflex 6p C2 DCpowe_2'!$G$3/2-'ver pressoflex 6p C2 DCpowe_2'!$M$12),'ver pressoflex 6p C2 DCpowe_2'!$G$3/2-('ver pressoflex 6p C2 DCpowe_2'!$G$3-'ver pressoflex 6p C2 DCpowe_2'!$M$12))*IF(($G$3/2-$M$12)&gt;0,-1,1)</f>
        <v>0</v>
      </c>
      <c r="Z202" s="29">
        <f>R202*IF(($G$3/2-$M$13)&gt;0,('ver pressoflex 6p C2 DCpowe_2'!$G$3/2-'ver pressoflex 6p C2 DCpowe_2'!$M$13),'ver pressoflex 6p C2 DCpowe_2'!$G$3/2-('ver pressoflex 6p C2 DCpowe_2'!$G$3-'ver pressoflex 6p C2 DCpowe_2'!$M$13))*IF(($G$3/2-$M$13)&gt;0,-1,1)</f>
        <v>18248587.500000004</v>
      </c>
      <c r="AA202" s="113">
        <f t="shared" si="45"/>
        <v>18273509.777516034</v>
      </c>
      <c r="AB202" s="193">
        <f t="shared" si="46"/>
        <v>7.517739231439774E-5</v>
      </c>
      <c r="AC202" s="191">
        <f t="shared" si="47"/>
        <v>4.119595288778612E-5</v>
      </c>
      <c r="AD202" s="194">
        <f t="shared" si="48"/>
        <v>2.0277007470668521E-9</v>
      </c>
      <c r="AE202" s="191">
        <f t="shared" si="49"/>
        <v>3.0896964665839588E-3</v>
      </c>
      <c r="AF202" s="191">
        <f t="shared" si="50"/>
        <v>0.34527028612676047</v>
      </c>
    </row>
    <row r="203" spans="2:32">
      <c r="B203" s="116">
        <f t="shared" si="35"/>
        <v>59783.340353027794</v>
      </c>
      <c r="C203" s="115">
        <f t="shared" si="37"/>
        <v>2.9100000000000019</v>
      </c>
      <c r="D203" s="68">
        <f>'ver pressoflex 6p C2 DCpowe_2'!$G$3/2/$C$557*C203</f>
        <v>35.647500000000022</v>
      </c>
      <c r="E203" s="114">
        <f t="shared" si="38"/>
        <v>3.4903970412247099E-4</v>
      </c>
      <c r="F203" s="114">
        <f t="shared" si="39"/>
        <v>5.189377971225634E-4</v>
      </c>
      <c r="G203" s="114">
        <f t="shared" si="40"/>
        <v>6.8883589012265576E-4</v>
      </c>
      <c r="H203" s="114">
        <f t="shared" si="41"/>
        <v>4.3628821512496536E-3</v>
      </c>
      <c r="I203" s="114">
        <f t="shared" si="42"/>
        <v>4.5327802442497456E-3</v>
      </c>
      <c r="J203" s="114">
        <f t="shared" si="43"/>
        <v>4.7026783372498384E-3</v>
      </c>
      <c r="K203" s="114">
        <f t="shared" si="44"/>
        <v>5.127423569750069E-3</v>
      </c>
      <c r="L203" s="113">
        <f>-'ver pressoflex 6p C2 DCpowe_2'!$G$2*'ver pressoflex 6p C2 DCpowe_2'!D203*'ver pressoflex 6p C2 DCpowe_2'!$G$17*'ver pressoflex 6p C2 DCpowe_2'!$G$13*'ver pressoflex 6p C2 DCpowe_2'!AE203</f>
        <v>-26.035450577615197</v>
      </c>
      <c r="M203" s="572">
        <f>IF(ABS(E203)&lt;'ver pressoflex 6p C2 DCpowe_2'!$G$7,'ver pressoflex 6p C2 DCpowe_2'!$G$16*E203*'ver pressoflex 6p C2 DCpowe_2'!$O$8,SIGN(E203)*'ver pressoflex 6p C2 DCpowe_2'!$G$15*'ver pressoflex 6p C2 DCpowe_2'!$O$8)</f>
        <v>5.8758036054056619</v>
      </c>
      <c r="N203" s="572">
        <f>IF(ABS(F203)&lt;'ver pressoflex 6p C2 DCpowe_2'!$G$7,'ver pressoflex 6p C2 DCpowe_2'!$G$16*F203*'ver pressoflex 6p C2 DCpowe_2'!$O$9,SIGN(F203)*'ver pressoflex 6p C2 DCpowe_2'!$G$15*'ver pressoflex 6p C2 DCpowe_2'!$O$9)</f>
        <v>0</v>
      </c>
      <c r="O203" s="572">
        <f>IF(ABS(G203)&lt;'ver pressoflex 6p C2 DCpowe_2'!$G$7,'ver pressoflex 6p C2 DCpowe_2'!$G$16*G203*'ver pressoflex 6p C2 DCpowe_2'!$O$10,SIGN(G203)*'ver pressoflex 6p C2 DCpowe_2'!$G$15*'ver pressoflex 6p C2 DCpowe_2'!$O$10)</f>
        <v>0</v>
      </c>
      <c r="P203" s="572">
        <f>IF(ABS(H203)&lt;'ver pressoflex 6p C2 DCpowe_2'!$G$7,'ver pressoflex 6p C2 DCpowe_2'!$G$16*H203*'ver pressoflex 6p C2 DCpowe_2'!$O$11,SIGN(H203)*'ver pressoflex 6p C2 DCpowe_2'!$G$15*'ver pressoflex 6p C2 DCpowe_2'!$O$11)</f>
        <v>0</v>
      </c>
      <c r="Q203" s="572">
        <f>IF(ABS(I203)&lt;'ver pressoflex 6p C2 DCpowe_2'!$G$7,'ver pressoflex 6p C2 DCpowe_2'!$G$16*I203*'ver pressoflex 6p C2 DCpowe_2'!$O$12,SIGN(I203)*'ver pressoflex 6p C2 DCpowe_2'!$G$15*'ver pressoflex 6p C2 DCpowe_2'!$O$12)</f>
        <v>0</v>
      </c>
      <c r="R203" s="572">
        <f>IF(ABS(J203)&lt;'ver pressoflex 6p C2 DCpowe_2'!$G$7,'ver pressoflex 6p C2 DCpowe_2'!$G$16*J203*'ver pressoflex 6p C2 DCpowe_2'!$O$13,SIGN(J203)*'ver pressoflex 6p C2 DCpowe_2'!$G$15*'ver pressoflex 6p C2 DCpowe_2'!$O$13)</f>
        <v>17803.500000000004</v>
      </c>
      <c r="S203" s="113">
        <f t="shared" si="36"/>
        <v>17783.340353027794</v>
      </c>
      <c r="T203" s="575">
        <f>-L203*('ver pressoflex 6p C2 DCpowe_2'!$G$3/2-'ver pressoflex 6p C2 DCpowe_2'!AF203*'ver pressoflex 6p C2 DCpowe_2'!D203)</f>
        <v>31572.892977327923</v>
      </c>
      <c r="U203" s="29">
        <f>M203*IF(($G$3/2-$M$8)&gt;0,('ver pressoflex 6p C2 DCpowe_2'!$G$3/2-'ver pressoflex 6p C2 DCpowe_2'!$M$8),'ver pressoflex 6p C2 DCpowe_2'!$G$3/2-('ver pressoflex 6p C2 DCpowe_2'!$G$3-'ver pressoflex 6p C2 DCpowe_2'!$M$8))*IF(($G$3/2-$M$8)&gt;0,-1,1)</f>
        <v>-6022.6986955408038</v>
      </c>
      <c r="V203" s="29">
        <f>N203*IF(($G$3/2-$M$9)&gt;0,('ver pressoflex 6p C2 DCpowe_2'!$G$3/2-'ver pressoflex 6p C2 DCpowe_2'!$M$9),'ver pressoflex 6p C2 DCpowe_2'!$G$3/2-('ver pressoflex 6p C2 DCpowe_2'!$G$3-'ver pressoflex 6p C2 DCpowe_2'!$M$9))*IF(($G$3/2-$M$9)&gt;0,-1,1)</f>
        <v>0</v>
      </c>
      <c r="W203" s="29">
        <f>O203*IF(($G$3/2-$M$10)&gt;0,('ver pressoflex 6p C2 DCpowe_2'!$G$3/2-'ver pressoflex 6p C2 DCpowe_2'!$M$10),'ver pressoflex 6p C2 DCpowe_2'!$G$3/2-('ver pressoflex 6p C2 DCpowe_2'!$G$3-'ver pressoflex 6p C2 DCpowe_2'!$M$10))*IF(($G$3/2-$M$10)&gt;0,-1,1)</f>
        <v>0</v>
      </c>
      <c r="X203" s="29">
        <f>P203*IF(($G$3/2-$M$11)&gt;0,('ver pressoflex 6p C2 DCpowe_2'!$G$3/2-'ver pressoflex 6p C2 DCpowe_2'!$M$11),'ver pressoflex 6p C2 DCpowe_2'!$G$3/2-('ver pressoflex 6p C2 DCpowe_2'!$G$3-'ver pressoflex 6p C2 DCpowe_2'!$M$11))*IF(($G$3/2-$M$11)&gt;0,-1,1)</f>
        <v>0</v>
      </c>
      <c r="Y203" s="29">
        <f>Q203*IF(($G$3/2-$M$12)&gt;0,('ver pressoflex 6p C2 DCpowe_2'!$G$3/2-'ver pressoflex 6p C2 DCpowe_2'!$M$12),'ver pressoflex 6p C2 DCpowe_2'!$G$3/2-('ver pressoflex 6p C2 DCpowe_2'!$G$3-'ver pressoflex 6p C2 DCpowe_2'!$M$12))*IF(($G$3/2-$M$12)&gt;0,-1,1)</f>
        <v>0</v>
      </c>
      <c r="Z203" s="29">
        <f>R203*IF(($G$3/2-$M$13)&gt;0,('ver pressoflex 6p C2 DCpowe_2'!$G$3/2-'ver pressoflex 6p C2 DCpowe_2'!$M$13),'ver pressoflex 6p C2 DCpowe_2'!$G$3/2-('ver pressoflex 6p C2 DCpowe_2'!$G$3-'ver pressoflex 6p C2 DCpowe_2'!$M$13))*IF(($G$3/2-$M$13)&gt;0,-1,1)</f>
        <v>18248587.500000004</v>
      </c>
      <c r="AA203" s="113">
        <f t="shared" si="45"/>
        <v>18274137.69428179</v>
      </c>
      <c r="AB203" s="193">
        <f t="shared" si="46"/>
        <v>7.5705528377759956E-5</v>
      </c>
      <c r="AC203" s="191">
        <f t="shared" si="47"/>
        <v>4.1734764934612014E-5</v>
      </c>
      <c r="AD203" s="194">
        <f t="shared" si="48"/>
        <v>2.0683496421546507E-9</v>
      </c>
      <c r="AE203" s="191">
        <f t="shared" si="49"/>
        <v>3.130107370095901E-3</v>
      </c>
      <c r="AF203" s="191">
        <f t="shared" si="50"/>
        <v>0.34536625447392788</v>
      </c>
    </row>
    <row r="204" spans="2:32">
      <c r="B204" s="116">
        <f t="shared" si="35"/>
        <v>59782.812943119177</v>
      </c>
      <c r="C204" s="115">
        <f t="shared" si="37"/>
        <v>2.9300000000000019</v>
      </c>
      <c r="D204" s="68">
        <f>'ver pressoflex 6p C2 DCpowe_2'!$G$3/2/$C$557*C204</f>
        <v>35.892500000000027</v>
      </c>
      <c r="E204" s="114">
        <f t="shared" si="38"/>
        <v>3.4855566281488833E-4</v>
      </c>
      <c r="F204" s="114">
        <f t="shared" si="39"/>
        <v>5.1847143768923029E-4</v>
      </c>
      <c r="G204" s="114">
        <f t="shared" si="40"/>
        <v>6.8838721256357226E-4</v>
      </c>
      <c r="H204" s="114">
        <f t="shared" si="41"/>
        <v>4.362815844221218E-3</v>
      </c>
      <c r="I204" s="114">
        <f t="shared" si="42"/>
        <v>4.5327316190955595E-3</v>
      </c>
      <c r="J204" s="114">
        <f t="shared" si="43"/>
        <v>4.7026473939699017E-3</v>
      </c>
      <c r="K204" s="114">
        <f t="shared" si="44"/>
        <v>5.1274368311557562E-3</v>
      </c>
      <c r="L204" s="113">
        <f>-'ver pressoflex 6p C2 DCpowe_2'!$G$2*'ver pressoflex 6p C2 DCpowe_2'!D204*'ver pressoflex 6p C2 DCpowe_2'!$G$17*'ver pressoflex 6p C2 DCpowe_2'!$G$13*'ver pressoflex 6p C2 DCpowe_2'!AE204</f>
        <v>-26.55471203885979</v>
      </c>
      <c r="M204" s="572">
        <f>IF(ABS(E204)&lt;'ver pressoflex 6p C2 DCpowe_2'!$G$7,'ver pressoflex 6p C2 DCpowe_2'!$G$16*E204*'ver pressoflex 6p C2 DCpowe_2'!$O$8,SIGN(E204)*'ver pressoflex 6p C2 DCpowe_2'!$G$15*'ver pressoflex 6p C2 DCpowe_2'!$O$8)</f>
        <v>5.8676551580322895</v>
      </c>
      <c r="N204" s="572">
        <f>IF(ABS(F204)&lt;'ver pressoflex 6p C2 DCpowe_2'!$G$7,'ver pressoflex 6p C2 DCpowe_2'!$G$16*F204*'ver pressoflex 6p C2 DCpowe_2'!$O$9,SIGN(F204)*'ver pressoflex 6p C2 DCpowe_2'!$G$15*'ver pressoflex 6p C2 DCpowe_2'!$O$9)</f>
        <v>0</v>
      </c>
      <c r="O204" s="572">
        <f>IF(ABS(G204)&lt;'ver pressoflex 6p C2 DCpowe_2'!$G$7,'ver pressoflex 6p C2 DCpowe_2'!$G$16*G204*'ver pressoflex 6p C2 DCpowe_2'!$O$10,SIGN(G204)*'ver pressoflex 6p C2 DCpowe_2'!$G$15*'ver pressoflex 6p C2 DCpowe_2'!$O$10)</f>
        <v>0</v>
      </c>
      <c r="P204" s="572">
        <f>IF(ABS(H204)&lt;'ver pressoflex 6p C2 DCpowe_2'!$G$7,'ver pressoflex 6p C2 DCpowe_2'!$G$16*H204*'ver pressoflex 6p C2 DCpowe_2'!$O$11,SIGN(H204)*'ver pressoflex 6p C2 DCpowe_2'!$G$15*'ver pressoflex 6p C2 DCpowe_2'!$O$11)</f>
        <v>0</v>
      </c>
      <c r="Q204" s="572">
        <f>IF(ABS(I204)&lt;'ver pressoflex 6p C2 DCpowe_2'!$G$7,'ver pressoflex 6p C2 DCpowe_2'!$G$16*I204*'ver pressoflex 6p C2 DCpowe_2'!$O$12,SIGN(I204)*'ver pressoflex 6p C2 DCpowe_2'!$G$15*'ver pressoflex 6p C2 DCpowe_2'!$O$12)</f>
        <v>0</v>
      </c>
      <c r="R204" s="572">
        <f>IF(ABS(J204)&lt;'ver pressoflex 6p C2 DCpowe_2'!$G$7,'ver pressoflex 6p C2 DCpowe_2'!$G$16*J204*'ver pressoflex 6p C2 DCpowe_2'!$O$13,SIGN(J204)*'ver pressoflex 6p C2 DCpowe_2'!$G$15*'ver pressoflex 6p C2 DCpowe_2'!$O$13)</f>
        <v>17803.500000000004</v>
      </c>
      <c r="S204" s="113">
        <f t="shared" si="36"/>
        <v>17782.812943119177</v>
      </c>
      <c r="T204" s="575">
        <f>-L204*('ver pressoflex 6p C2 DCpowe_2'!$G$3/2-'ver pressoflex 6p C2 DCpowe_2'!AF204*'ver pressoflex 6p C2 DCpowe_2'!D204)</f>
        <v>32200.256816897796</v>
      </c>
      <c r="U204" s="29">
        <f>M204*IF(($G$3/2-$M$8)&gt;0,('ver pressoflex 6p C2 DCpowe_2'!$G$3/2-'ver pressoflex 6p C2 DCpowe_2'!$M$8),'ver pressoflex 6p C2 DCpowe_2'!$G$3/2-('ver pressoflex 6p C2 DCpowe_2'!$G$3-'ver pressoflex 6p C2 DCpowe_2'!$M$8))*IF(($G$3/2-$M$8)&gt;0,-1,1)</f>
        <v>-6014.3465369830965</v>
      </c>
      <c r="V204" s="29">
        <f>N204*IF(($G$3/2-$M$9)&gt;0,('ver pressoflex 6p C2 DCpowe_2'!$G$3/2-'ver pressoflex 6p C2 DCpowe_2'!$M$9),'ver pressoflex 6p C2 DCpowe_2'!$G$3/2-('ver pressoflex 6p C2 DCpowe_2'!$G$3-'ver pressoflex 6p C2 DCpowe_2'!$M$9))*IF(($G$3/2-$M$9)&gt;0,-1,1)</f>
        <v>0</v>
      </c>
      <c r="W204" s="29">
        <f>O204*IF(($G$3/2-$M$10)&gt;0,('ver pressoflex 6p C2 DCpowe_2'!$G$3/2-'ver pressoflex 6p C2 DCpowe_2'!$M$10),'ver pressoflex 6p C2 DCpowe_2'!$G$3/2-('ver pressoflex 6p C2 DCpowe_2'!$G$3-'ver pressoflex 6p C2 DCpowe_2'!$M$10))*IF(($G$3/2-$M$10)&gt;0,-1,1)</f>
        <v>0</v>
      </c>
      <c r="X204" s="29">
        <f>P204*IF(($G$3/2-$M$11)&gt;0,('ver pressoflex 6p C2 DCpowe_2'!$G$3/2-'ver pressoflex 6p C2 DCpowe_2'!$M$11),'ver pressoflex 6p C2 DCpowe_2'!$G$3/2-('ver pressoflex 6p C2 DCpowe_2'!$G$3-'ver pressoflex 6p C2 DCpowe_2'!$M$11))*IF(($G$3/2-$M$11)&gt;0,-1,1)</f>
        <v>0</v>
      </c>
      <c r="Y204" s="29">
        <f>Q204*IF(($G$3/2-$M$12)&gt;0,('ver pressoflex 6p C2 DCpowe_2'!$G$3/2-'ver pressoflex 6p C2 DCpowe_2'!$M$12),'ver pressoflex 6p C2 DCpowe_2'!$G$3/2-('ver pressoflex 6p C2 DCpowe_2'!$G$3-'ver pressoflex 6p C2 DCpowe_2'!$M$12))*IF(($G$3/2-$M$12)&gt;0,-1,1)</f>
        <v>0</v>
      </c>
      <c r="Z204" s="29">
        <f>R204*IF(($G$3/2-$M$13)&gt;0,('ver pressoflex 6p C2 DCpowe_2'!$G$3/2-'ver pressoflex 6p C2 DCpowe_2'!$M$13),'ver pressoflex 6p C2 DCpowe_2'!$G$3/2-('ver pressoflex 6p C2 DCpowe_2'!$G$3-'ver pressoflex 6p C2 DCpowe_2'!$M$13))*IF(($G$3/2-$M$13)&gt;0,-1,1)</f>
        <v>18248587.500000004</v>
      </c>
      <c r="AA204" s="113">
        <f t="shared" si="45"/>
        <v>18274773.410279918</v>
      </c>
      <c r="AB204" s="193">
        <f t="shared" si="46"/>
        <v>7.6233774370966547E-5</v>
      </c>
      <c r="AC204" s="191">
        <f t="shared" si="47"/>
        <v>4.2276579132305425E-5</v>
      </c>
      <c r="AD204" s="194">
        <f t="shared" si="48"/>
        <v>2.1095112048252027E-9</v>
      </c>
      <c r="AE204" s="191">
        <f t="shared" si="49"/>
        <v>3.1707434349229069E-3</v>
      </c>
      <c r="AF204" s="191">
        <f t="shared" si="50"/>
        <v>0.3454624363950749</v>
      </c>
    </row>
    <row r="205" spans="2:32">
      <c r="B205" s="116">
        <f t="shared" si="35"/>
        <v>59782.278993485685</v>
      </c>
      <c r="C205" s="115">
        <f t="shared" si="37"/>
        <v>2.950000000000002</v>
      </c>
      <c r="D205" s="68">
        <f>'ver pressoflex 6p C2 DCpowe_2'!$G$3/2/$C$557*C205</f>
        <v>36.137500000000024</v>
      </c>
      <c r="E205" s="114">
        <f t="shared" si="38"/>
        <v>3.4807152074515813E-4</v>
      </c>
      <c r="F205" s="114">
        <f t="shared" si="39"/>
        <v>5.1800498117455878E-4</v>
      </c>
      <c r="G205" s="114">
        <f t="shared" si="40"/>
        <v>6.8793844160395926E-4</v>
      </c>
      <c r="H205" s="114">
        <f t="shared" si="41"/>
        <v>4.3627495233897482E-3</v>
      </c>
      <c r="I205" s="114">
        <f t="shared" si="42"/>
        <v>4.5326829838191491E-3</v>
      </c>
      <c r="J205" s="114">
        <f t="shared" si="43"/>
        <v>4.7026164442485491E-3</v>
      </c>
      <c r="K205" s="114">
        <f t="shared" si="44"/>
        <v>5.1274500953220501E-3</v>
      </c>
      <c r="L205" s="113">
        <f>-'ver pressoflex 6p C2 DCpowe_2'!$G$2*'ver pressoflex 6p C2 DCpowe_2'!D205*'ver pressoflex 6p C2 DCpowe_2'!$G$17*'ver pressoflex 6p C2 DCpowe_2'!$G$13*'ver pressoflex 6p C2 DCpowe_2'!AE205</f>
        <v>-27.080511528725022</v>
      </c>
      <c r="M205" s="572">
        <f>IF(ABS(E205)&lt;'ver pressoflex 6p C2 DCpowe_2'!$G$7,'ver pressoflex 6p C2 DCpowe_2'!$G$16*E205*'ver pressoflex 6p C2 DCpowe_2'!$O$8,SIGN(E205)*'ver pressoflex 6p C2 DCpowe_2'!$G$15*'ver pressoflex 6p C2 DCpowe_2'!$O$8)</f>
        <v>5.8595050144089402</v>
      </c>
      <c r="N205" s="572">
        <f>IF(ABS(F205)&lt;'ver pressoflex 6p C2 DCpowe_2'!$G$7,'ver pressoflex 6p C2 DCpowe_2'!$G$16*F205*'ver pressoflex 6p C2 DCpowe_2'!$O$9,SIGN(F205)*'ver pressoflex 6p C2 DCpowe_2'!$G$15*'ver pressoflex 6p C2 DCpowe_2'!$O$9)</f>
        <v>0</v>
      </c>
      <c r="O205" s="572">
        <f>IF(ABS(G205)&lt;'ver pressoflex 6p C2 DCpowe_2'!$G$7,'ver pressoflex 6p C2 DCpowe_2'!$G$16*G205*'ver pressoflex 6p C2 DCpowe_2'!$O$10,SIGN(G205)*'ver pressoflex 6p C2 DCpowe_2'!$G$15*'ver pressoflex 6p C2 DCpowe_2'!$O$10)</f>
        <v>0</v>
      </c>
      <c r="P205" s="572">
        <f>IF(ABS(H205)&lt;'ver pressoflex 6p C2 DCpowe_2'!$G$7,'ver pressoflex 6p C2 DCpowe_2'!$G$16*H205*'ver pressoflex 6p C2 DCpowe_2'!$O$11,SIGN(H205)*'ver pressoflex 6p C2 DCpowe_2'!$G$15*'ver pressoflex 6p C2 DCpowe_2'!$O$11)</f>
        <v>0</v>
      </c>
      <c r="Q205" s="572">
        <f>IF(ABS(I205)&lt;'ver pressoflex 6p C2 DCpowe_2'!$G$7,'ver pressoflex 6p C2 DCpowe_2'!$G$16*I205*'ver pressoflex 6p C2 DCpowe_2'!$O$12,SIGN(I205)*'ver pressoflex 6p C2 DCpowe_2'!$G$15*'ver pressoflex 6p C2 DCpowe_2'!$O$12)</f>
        <v>0</v>
      </c>
      <c r="R205" s="572">
        <f>IF(ABS(J205)&lt;'ver pressoflex 6p C2 DCpowe_2'!$G$7,'ver pressoflex 6p C2 DCpowe_2'!$G$16*J205*'ver pressoflex 6p C2 DCpowe_2'!$O$13,SIGN(J205)*'ver pressoflex 6p C2 DCpowe_2'!$G$15*'ver pressoflex 6p C2 DCpowe_2'!$O$13)</f>
        <v>17803.500000000004</v>
      </c>
      <c r="S205" s="113">
        <f t="shared" si="36"/>
        <v>17782.278993485688</v>
      </c>
      <c r="T205" s="575">
        <f>-L205*('ver pressoflex 6p C2 DCpowe_2'!$G$3/2-'ver pressoflex 6p C2 DCpowe_2'!AF205*'ver pressoflex 6p C2 DCpowe_2'!D205)</f>
        <v>32835.455151863374</v>
      </c>
      <c r="U205" s="29">
        <f>M205*IF(($G$3/2-$M$8)&gt;0,('ver pressoflex 6p C2 DCpowe_2'!$G$3/2-'ver pressoflex 6p C2 DCpowe_2'!$M$8),'ver pressoflex 6p C2 DCpowe_2'!$G$3/2-('ver pressoflex 6p C2 DCpowe_2'!$G$3-'ver pressoflex 6p C2 DCpowe_2'!$M$8))*IF(($G$3/2-$M$8)&gt;0,-1,1)</f>
        <v>-6005.9926397691634</v>
      </c>
      <c r="V205" s="29">
        <f>N205*IF(($G$3/2-$M$9)&gt;0,('ver pressoflex 6p C2 DCpowe_2'!$G$3/2-'ver pressoflex 6p C2 DCpowe_2'!$M$9),'ver pressoflex 6p C2 DCpowe_2'!$G$3/2-('ver pressoflex 6p C2 DCpowe_2'!$G$3-'ver pressoflex 6p C2 DCpowe_2'!$M$9))*IF(($G$3/2-$M$9)&gt;0,-1,1)</f>
        <v>0</v>
      </c>
      <c r="W205" s="29">
        <f>O205*IF(($G$3/2-$M$10)&gt;0,('ver pressoflex 6p C2 DCpowe_2'!$G$3/2-'ver pressoflex 6p C2 DCpowe_2'!$M$10),'ver pressoflex 6p C2 DCpowe_2'!$G$3/2-('ver pressoflex 6p C2 DCpowe_2'!$G$3-'ver pressoflex 6p C2 DCpowe_2'!$M$10))*IF(($G$3/2-$M$10)&gt;0,-1,1)</f>
        <v>0</v>
      </c>
      <c r="X205" s="29">
        <f>P205*IF(($G$3/2-$M$11)&gt;0,('ver pressoflex 6p C2 DCpowe_2'!$G$3/2-'ver pressoflex 6p C2 DCpowe_2'!$M$11),'ver pressoflex 6p C2 DCpowe_2'!$G$3/2-('ver pressoflex 6p C2 DCpowe_2'!$G$3-'ver pressoflex 6p C2 DCpowe_2'!$M$11))*IF(($G$3/2-$M$11)&gt;0,-1,1)</f>
        <v>0</v>
      </c>
      <c r="Y205" s="29">
        <f>Q205*IF(($G$3/2-$M$12)&gt;0,('ver pressoflex 6p C2 DCpowe_2'!$G$3/2-'ver pressoflex 6p C2 DCpowe_2'!$M$12),'ver pressoflex 6p C2 DCpowe_2'!$G$3/2-('ver pressoflex 6p C2 DCpowe_2'!$G$3-'ver pressoflex 6p C2 DCpowe_2'!$M$12))*IF(($G$3/2-$M$12)&gt;0,-1,1)</f>
        <v>0</v>
      </c>
      <c r="Z205" s="29">
        <f>R205*IF(($G$3/2-$M$13)&gt;0,('ver pressoflex 6p C2 DCpowe_2'!$G$3/2-'ver pressoflex 6p C2 DCpowe_2'!$M$13),'ver pressoflex 6p C2 DCpowe_2'!$G$3/2-('ver pressoflex 6p C2 DCpowe_2'!$G$3-'ver pressoflex 6p C2 DCpowe_2'!$M$13))*IF(($G$3/2-$M$13)&gt;0,-1,1)</f>
        <v>18248587.500000004</v>
      </c>
      <c r="AA205" s="113">
        <f t="shared" si="45"/>
        <v>18275416.962512098</v>
      </c>
      <c r="AB205" s="193">
        <f t="shared" si="46"/>
        <v>7.6762130328343354E-5</v>
      </c>
      <c r="AC205" s="191">
        <f t="shared" si="47"/>
        <v>4.2821385033315224E-5</v>
      </c>
      <c r="AD205" s="194">
        <f t="shared" si="48"/>
        <v>2.1511878671807428E-9</v>
      </c>
      <c r="AE205" s="191">
        <f t="shared" si="49"/>
        <v>3.2116038774986414E-3</v>
      </c>
      <c r="AF205" s="191">
        <f t="shared" si="50"/>
        <v>0.3455588326039476</v>
      </c>
    </row>
    <row r="206" spans="2:32">
      <c r="B206" s="116">
        <f t="shared" si="35"/>
        <v>59781.738472306955</v>
      </c>
      <c r="C206" s="115">
        <f t="shared" si="37"/>
        <v>2.970000000000002</v>
      </c>
      <c r="D206" s="68">
        <f>'ver pressoflex 6p C2 DCpowe_2'!$G$3/2/$C$557*C206</f>
        <v>36.382500000000022</v>
      </c>
      <c r="E206" s="114">
        <f t="shared" si="38"/>
        <v>3.4758727788181381E-4</v>
      </c>
      <c r="F206" s="114">
        <f t="shared" si="39"/>
        <v>5.1753842754823163E-4</v>
      </c>
      <c r="G206" s="114">
        <f t="shared" si="40"/>
        <v>6.8748957721464924E-4</v>
      </c>
      <c r="H206" s="114">
        <f t="shared" si="41"/>
        <v>4.3626831887509333E-3</v>
      </c>
      <c r="I206" s="114">
        <f t="shared" si="42"/>
        <v>4.5326343384173512E-3</v>
      </c>
      <c r="J206" s="114">
        <f t="shared" si="43"/>
        <v>4.7025854880837692E-3</v>
      </c>
      <c r="K206" s="114">
        <f t="shared" si="44"/>
        <v>5.1274633622498131E-3</v>
      </c>
      <c r="L206" s="113">
        <f>-'ver pressoflex 6p C2 DCpowe_2'!$G$2*'ver pressoflex 6p C2 DCpowe_2'!D206*'ver pressoflex 6p C2 DCpowe_2'!$G$17*'ver pressoflex 6p C2 DCpowe_2'!$G$13*'ver pressoflex 6p C2 DCpowe_2'!AE206</f>
        <v>-27.612880867057925</v>
      </c>
      <c r="M206" s="572">
        <f>IF(ABS(E206)&lt;'ver pressoflex 6p C2 DCpowe_2'!$G$7,'ver pressoflex 6p C2 DCpowe_2'!$G$16*E206*'ver pressoflex 6p C2 DCpowe_2'!$O$8,SIGN(E206)*'ver pressoflex 6p C2 DCpowe_2'!$G$15*'ver pressoflex 6p C2 DCpowe_2'!$O$8)</f>
        <v>5.8513531740059017</v>
      </c>
      <c r="N206" s="572">
        <f>IF(ABS(F206)&lt;'ver pressoflex 6p C2 DCpowe_2'!$G$7,'ver pressoflex 6p C2 DCpowe_2'!$G$16*F206*'ver pressoflex 6p C2 DCpowe_2'!$O$9,SIGN(F206)*'ver pressoflex 6p C2 DCpowe_2'!$G$15*'ver pressoflex 6p C2 DCpowe_2'!$O$9)</f>
        <v>0</v>
      </c>
      <c r="O206" s="572">
        <f>IF(ABS(G206)&lt;'ver pressoflex 6p C2 DCpowe_2'!$G$7,'ver pressoflex 6p C2 DCpowe_2'!$G$16*G206*'ver pressoflex 6p C2 DCpowe_2'!$O$10,SIGN(G206)*'ver pressoflex 6p C2 DCpowe_2'!$G$15*'ver pressoflex 6p C2 DCpowe_2'!$O$10)</f>
        <v>0</v>
      </c>
      <c r="P206" s="572">
        <f>IF(ABS(H206)&lt;'ver pressoflex 6p C2 DCpowe_2'!$G$7,'ver pressoflex 6p C2 DCpowe_2'!$G$16*H206*'ver pressoflex 6p C2 DCpowe_2'!$O$11,SIGN(H206)*'ver pressoflex 6p C2 DCpowe_2'!$G$15*'ver pressoflex 6p C2 DCpowe_2'!$O$11)</f>
        <v>0</v>
      </c>
      <c r="Q206" s="572">
        <f>IF(ABS(I206)&lt;'ver pressoflex 6p C2 DCpowe_2'!$G$7,'ver pressoflex 6p C2 DCpowe_2'!$G$16*I206*'ver pressoflex 6p C2 DCpowe_2'!$O$12,SIGN(I206)*'ver pressoflex 6p C2 DCpowe_2'!$G$15*'ver pressoflex 6p C2 DCpowe_2'!$O$12)</f>
        <v>0</v>
      </c>
      <c r="R206" s="572">
        <f>IF(ABS(J206)&lt;'ver pressoflex 6p C2 DCpowe_2'!$G$7,'ver pressoflex 6p C2 DCpowe_2'!$G$16*J206*'ver pressoflex 6p C2 DCpowe_2'!$O$13,SIGN(J206)*'ver pressoflex 6p C2 DCpowe_2'!$G$15*'ver pressoflex 6p C2 DCpowe_2'!$O$13)</f>
        <v>17803.500000000004</v>
      </c>
      <c r="S206" s="113">
        <f t="shared" si="36"/>
        <v>17781.738472306952</v>
      </c>
      <c r="T206" s="575">
        <f>-L206*('ver pressoflex 6p C2 DCpowe_2'!$G$3/2-'ver pressoflex 6p C2 DCpowe_2'!AF206*'ver pressoflex 6p C2 DCpowe_2'!D206)</f>
        <v>33478.524741322282</v>
      </c>
      <c r="U206" s="29">
        <f>M206*IF(($G$3/2-$M$8)&gt;0,('ver pressoflex 6p C2 DCpowe_2'!$G$3/2-'ver pressoflex 6p C2 DCpowe_2'!$M$8),'ver pressoflex 6p C2 DCpowe_2'!$G$3/2-('ver pressoflex 6p C2 DCpowe_2'!$G$3-'ver pressoflex 6p C2 DCpowe_2'!$M$8))*IF(($G$3/2-$M$8)&gt;0,-1,1)</f>
        <v>-5997.6370033560488</v>
      </c>
      <c r="V206" s="29">
        <f>N206*IF(($G$3/2-$M$9)&gt;0,('ver pressoflex 6p C2 DCpowe_2'!$G$3/2-'ver pressoflex 6p C2 DCpowe_2'!$M$9),'ver pressoflex 6p C2 DCpowe_2'!$G$3/2-('ver pressoflex 6p C2 DCpowe_2'!$G$3-'ver pressoflex 6p C2 DCpowe_2'!$M$9))*IF(($G$3/2-$M$9)&gt;0,-1,1)</f>
        <v>0</v>
      </c>
      <c r="W206" s="29">
        <f>O206*IF(($G$3/2-$M$10)&gt;0,('ver pressoflex 6p C2 DCpowe_2'!$G$3/2-'ver pressoflex 6p C2 DCpowe_2'!$M$10),'ver pressoflex 6p C2 DCpowe_2'!$G$3/2-('ver pressoflex 6p C2 DCpowe_2'!$G$3-'ver pressoflex 6p C2 DCpowe_2'!$M$10))*IF(($G$3/2-$M$10)&gt;0,-1,1)</f>
        <v>0</v>
      </c>
      <c r="X206" s="29">
        <f>P206*IF(($G$3/2-$M$11)&gt;0,('ver pressoflex 6p C2 DCpowe_2'!$G$3/2-'ver pressoflex 6p C2 DCpowe_2'!$M$11),'ver pressoflex 6p C2 DCpowe_2'!$G$3/2-('ver pressoflex 6p C2 DCpowe_2'!$G$3-'ver pressoflex 6p C2 DCpowe_2'!$M$11))*IF(($G$3/2-$M$11)&gt;0,-1,1)</f>
        <v>0</v>
      </c>
      <c r="Y206" s="29">
        <f>Q206*IF(($G$3/2-$M$12)&gt;0,('ver pressoflex 6p C2 DCpowe_2'!$G$3/2-'ver pressoflex 6p C2 DCpowe_2'!$M$12),'ver pressoflex 6p C2 DCpowe_2'!$G$3/2-('ver pressoflex 6p C2 DCpowe_2'!$G$3-'ver pressoflex 6p C2 DCpowe_2'!$M$12))*IF(($G$3/2-$M$12)&gt;0,-1,1)</f>
        <v>0</v>
      </c>
      <c r="Z206" s="29">
        <f>R206*IF(($G$3/2-$M$13)&gt;0,('ver pressoflex 6p C2 DCpowe_2'!$G$3/2-'ver pressoflex 6p C2 DCpowe_2'!$M$13),'ver pressoflex 6p C2 DCpowe_2'!$G$3/2-('ver pressoflex 6p C2 DCpowe_2'!$G$3-'ver pressoflex 6p C2 DCpowe_2'!$M$13))*IF(($G$3/2-$M$13)&gt;0,-1,1)</f>
        <v>18248587.500000004</v>
      </c>
      <c r="AA206" s="113">
        <f t="shared" si="45"/>
        <v>18276068.387737971</v>
      </c>
      <c r="AB206" s="193">
        <f t="shared" si="46"/>
        <v>7.729059628423061E-5</v>
      </c>
      <c r="AC206" s="191">
        <f t="shared" si="47"/>
        <v>4.3369172175881907E-5</v>
      </c>
      <c r="AD206" s="194">
        <f t="shared" si="48"/>
        <v>2.1933820446763259E-9</v>
      </c>
      <c r="AE206" s="191">
        <f t="shared" si="49"/>
        <v>3.2526879131911427E-3</v>
      </c>
      <c r="AF206" s="191">
        <f t="shared" si="50"/>
        <v>0.3456554438174757</v>
      </c>
    </row>
    <row r="207" spans="2:32">
      <c r="B207" s="116">
        <f t="shared" si="35"/>
        <v>59781.191347951128</v>
      </c>
      <c r="C207" s="115">
        <f t="shared" si="37"/>
        <v>2.990000000000002</v>
      </c>
      <c r="D207" s="68">
        <f>'ver pressoflex 6p C2 DCpowe_2'!$G$3/2/$C$557*C207</f>
        <v>36.627500000000026</v>
      </c>
      <c r="E207" s="114">
        <f t="shared" si="38"/>
        <v>3.4710293419337566E-4</v>
      </c>
      <c r="F207" s="114">
        <f t="shared" si="39"/>
        <v>5.1707177677991906E-4</v>
      </c>
      <c r="G207" s="114">
        <f t="shared" si="40"/>
        <v>6.870406193664624E-4</v>
      </c>
      <c r="H207" s="114">
        <f t="shared" si="41"/>
        <v>4.3626168403004626E-3</v>
      </c>
      <c r="I207" s="114">
        <f t="shared" si="42"/>
        <v>4.5325856828870061E-3</v>
      </c>
      <c r="J207" s="114">
        <f t="shared" si="43"/>
        <v>4.7025545254735486E-3</v>
      </c>
      <c r="K207" s="114">
        <f t="shared" si="44"/>
        <v>5.1274766319399073E-3</v>
      </c>
      <c r="L207" s="113">
        <f>-'ver pressoflex 6p C2 DCpowe_2'!$G$2*'ver pressoflex 6p C2 DCpowe_2'!D207*'ver pressoflex 6p C2 DCpowe_2'!$G$17*'ver pressoflex 6p C2 DCpowe_2'!$G$13*'ver pressoflex 6p C2 DCpowe_2'!AE207</f>
        <v>-28.151851685169213</v>
      </c>
      <c r="M207" s="572">
        <f>IF(ABS(E207)&lt;'ver pressoflex 6p C2 DCpowe_2'!$G$7,'ver pressoflex 6p C2 DCpowe_2'!$G$16*E207*'ver pressoflex 6p C2 DCpowe_2'!$O$8,SIGN(E207)*'ver pressoflex 6p C2 DCpowe_2'!$G$15*'ver pressoflex 6p C2 DCpowe_2'!$O$8)</f>
        <v>5.8431996362932352</v>
      </c>
      <c r="N207" s="572">
        <f>IF(ABS(F207)&lt;'ver pressoflex 6p C2 DCpowe_2'!$G$7,'ver pressoflex 6p C2 DCpowe_2'!$G$16*F207*'ver pressoflex 6p C2 DCpowe_2'!$O$9,SIGN(F207)*'ver pressoflex 6p C2 DCpowe_2'!$G$15*'ver pressoflex 6p C2 DCpowe_2'!$O$9)</f>
        <v>0</v>
      </c>
      <c r="O207" s="572">
        <f>IF(ABS(G207)&lt;'ver pressoflex 6p C2 DCpowe_2'!$G$7,'ver pressoflex 6p C2 DCpowe_2'!$G$16*G207*'ver pressoflex 6p C2 DCpowe_2'!$O$10,SIGN(G207)*'ver pressoflex 6p C2 DCpowe_2'!$G$15*'ver pressoflex 6p C2 DCpowe_2'!$O$10)</f>
        <v>0</v>
      </c>
      <c r="P207" s="572">
        <f>IF(ABS(H207)&lt;'ver pressoflex 6p C2 DCpowe_2'!$G$7,'ver pressoflex 6p C2 DCpowe_2'!$G$16*H207*'ver pressoflex 6p C2 DCpowe_2'!$O$11,SIGN(H207)*'ver pressoflex 6p C2 DCpowe_2'!$G$15*'ver pressoflex 6p C2 DCpowe_2'!$O$11)</f>
        <v>0</v>
      </c>
      <c r="Q207" s="572">
        <f>IF(ABS(I207)&lt;'ver pressoflex 6p C2 DCpowe_2'!$G$7,'ver pressoflex 6p C2 DCpowe_2'!$G$16*I207*'ver pressoflex 6p C2 DCpowe_2'!$O$12,SIGN(I207)*'ver pressoflex 6p C2 DCpowe_2'!$G$15*'ver pressoflex 6p C2 DCpowe_2'!$O$12)</f>
        <v>0</v>
      </c>
      <c r="R207" s="572">
        <f>IF(ABS(J207)&lt;'ver pressoflex 6p C2 DCpowe_2'!$G$7,'ver pressoflex 6p C2 DCpowe_2'!$G$16*J207*'ver pressoflex 6p C2 DCpowe_2'!$O$13,SIGN(J207)*'ver pressoflex 6p C2 DCpowe_2'!$G$15*'ver pressoflex 6p C2 DCpowe_2'!$O$13)</f>
        <v>17803.500000000004</v>
      </c>
      <c r="S207" s="113">
        <f t="shared" si="36"/>
        <v>17781.191347951128</v>
      </c>
      <c r="T207" s="575">
        <f>-L207*('ver pressoflex 6p C2 DCpowe_2'!$G$3/2-'ver pressoflex 6p C2 DCpowe_2'!AF207*'ver pressoflex 6p C2 DCpowe_2'!D207)</f>
        <v>34129.50210200125</v>
      </c>
      <c r="U207" s="29">
        <f>M207*IF(($G$3/2-$M$8)&gt;0,('ver pressoflex 6p C2 DCpowe_2'!$G$3/2-'ver pressoflex 6p C2 DCpowe_2'!$M$8),'ver pressoflex 6p C2 DCpowe_2'!$G$3/2-('ver pressoflex 6p C2 DCpowe_2'!$G$3-'ver pressoflex 6p C2 DCpowe_2'!$M$8))*IF(($G$3/2-$M$8)&gt;0,-1,1)</f>
        <v>-5989.2796272005662</v>
      </c>
      <c r="V207" s="29">
        <f>N207*IF(($G$3/2-$M$9)&gt;0,('ver pressoflex 6p C2 DCpowe_2'!$G$3/2-'ver pressoflex 6p C2 DCpowe_2'!$M$9),'ver pressoflex 6p C2 DCpowe_2'!$G$3/2-('ver pressoflex 6p C2 DCpowe_2'!$G$3-'ver pressoflex 6p C2 DCpowe_2'!$M$9))*IF(($G$3/2-$M$9)&gt;0,-1,1)</f>
        <v>0</v>
      </c>
      <c r="W207" s="29">
        <f>O207*IF(($G$3/2-$M$10)&gt;0,('ver pressoflex 6p C2 DCpowe_2'!$G$3/2-'ver pressoflex 6p C2 DCpowe_2'!$M$10),'ver pressoflex 6p C2 DCpowe_2'!$G$3/2-('ver pressoflex 6p C2 DCpowe_2'!$G$3-'ver pressoflex 6p C2 DCpowe_2'!$M$10))*IF(($G$3/2-$M$10)&gt;0,-1,1)</f>
        <v>0</v>
      </c>
      <c r="X207" s="29">
        <f>P207*IF(($G$3/2-$M$11)&gt;0,('ver pressoflex 6p C2 DCpowe_2'!$G$3/2-'ver pressoflex 6p C2 DCpowe_2'!$M$11),'ver pressoflex 6p C2 DCpowe_2'!$G$3/2-('ver pressoflex 6p C2 DCpowe_2'!$G$3-'ver pressoflex 6p C2 DCpowe_2'!$M$11))*IF(($G$3/2-$M$11)&gt;0,-1,1)</f>
        <v>0</v>
      </c>
      <c r="Y207" s="29">
        <f>Q207*IF(($G$3/2-$M$12)&gt;0,('ver pressoflex 6p C2 DCpowe_2'!$G$3/2-'ver pressoflex 6p C2 DCpowe_2'!$M$12),'ver pressoflex 6p C2 DCpowe_2'!$G$3/2-('ver pressoflex 6p C2 DCpowe_2'!$G$3-'ver pressoflex 6p C2 DCpowe_2'!$M$12))*IF(($G$3/2-$M$12)&gt;0,-1,1)</f>
        <v>0</v>
      </c>
      <c r="Z207" s="29">
        <f>R207*IF(($G$3/2-$M$13)&gt;0,('ver pressoflex 6p C2 DCpowe_2'!$G$3/2-'ver pressoflex 6p C2 DCpowe_2'!$M$13),'ver pressoflex 6p C2 DCpowe_2'!$G$3/2-('ver pressoflex 6p C2 DCpowe_2'!$G$3-'ver pressoflex 6p C2 DCpowe_2'!$M$13))*IF(($G$3/2-$M$13)&gt;0,-1,1)</f>
        <v>18248587.500000004</v>
      </c>
      <c r="AA207" s="113">
        <f t="shared" si="45"/>
        <v>18276727.722474806</v>
      </c>
      <c r="AB207" s="193">
        <f t="shared" si="46"/>
        <v>7.781917227298278E-5</v>
      </c>
      <c r="AC207" s="191">
        <f t="shared" si="47"/>
        <v>4.3919930084022255E-5</v>
      </c>
      <c r="AD207" s="194">
        <f t="shared" si="48"/>
        <v>2.2360961360821231E-9</v>
      </c>
      <c r="AE207" s="191">
        <f t="shared" si="49"/>
        <v>3.293994756301669E-3</v>
      </c>
      <c r="AF207" s="191">
        <f t="shared" si="50"/>
        <v>0.34575227075579018</v>
      </c>
    </row>
    <row r="208" spans="2:32">
      <c r="B208" s="116">
        <f t="shared" si="35"/>
        <v>59780.637588975223</v>
      </c>
      <c r="C208" s="115">
        <f t="shared" si="37"/>
        <v>3.010000000000002</v>
      </c>
      <c r="D208" s="68">
        <f>'ver pressoflex 6p C2 DCpowe_2'!$G$3/2/$C$557*C208</f>
        <v>36.872500000000024</v>
      </c>
      <c r="E208" s="114">
        <f t="shared" si="38"/>
        <v>3.4661848964835093E-4</v>
      </c>
      <c r="F208" s="114">
        <f t="shared" si="39"/>
        <v>5.1660502883927879E-4</v>
      </c>
      <c r="G208" s="114">
        <f t="shared" si="40"/>
        <v>6.865915680302066E-4</v>
      </c>
      <c r="H208" s="114">
        <f t="shared" si="41"/>
        <v>4.362550478034021E-3</v>
      </c>
      <c r="I208" s="114">
        <f t="shared" si="42"/>
        <v>4.5325370172249486E-3</v>
      </c>
      <c r="J208" s="114">
        <f t="shared" si="43"/>
        <v>4.702523556415877E-3</v>
      </c>
      <c r="K208" s="114">
        <f t="shared" si="44"/>
        <v>5.1274899043931964E-3</v>
      </c>
      <c r="L208" s="113">
        <f>-'ver pressoflex 6p C2 DCpowe_2'!$G$2*'ver pressoflex 6p C2 DCpowe_2'!D208*'ver pressoflex 6p C2 DCpowe_2'!$G$17*'ver pressoflex 6p C2 DCpowe_2'!$G$13*'ver pressoflex 6p C2 DCpowe_2'!AE208</f>
        <v>-28.697455425518552</v>
      </c>
      <c r="M208" s="572">
        <f>IF(ABS(E208)&lt;'ver pressoflex 6p C2 DCpowe_2'!$G$7,'ver pressoflex 6p C2 DCpowe_2'!$G$16*E208*'ver pressoflex 6p C2 DCpowe_2'!$O$8,SIGN(E208)*'ver pressoflex 6p C2 DCpowe_2'!$G$15*'ver pressoflex 6p C2 DCpowe_2'!$O$8)</f>
        <v>5.835044400740788</v>
      </c>
      <c r="N208" s="572">
        <f>IF(ABS(F208)&lt;'ver pressoflex 6p C2 DCpowe_2'!$G$7,'ver pressoflex 6p C2 DCpowe_2'!$G$16*F208*'ver pressoflex 6p C2 DCpowe_2'!$O$9,SIGN(F208)*'ver pressoflex 6p C2 DCpowe_2'!$G$15*'ver pressoflex 6p C2 DCpowe_2'!$O$9)</f>
        <v>0</v>
      </c>
      <c r="O208" s="572">
        <f>IF(ABS(G208)&lt;'ver pressoflex 6p C2 DCpowe_2'!$G$7,'ver pressoflex 6p C2 DCpowe_2'!$G$16*G208*'ver pressoflex 6p C2 DCpowe_2'!$O$10,SIGN(G208)*'ver pressoflex 6p C2 DCpowe_2'!$G$15*'ver pressoflex 6p C2 DCpowe_2'!$O$10)</f>
        <v>0</v>
      </c>
      <c r="P208" s="572">
        <f>IF(ABS(H208)&lt;'ver pressoflex 6p C2 DCpowe_2'!$G$7,'ver pressoflex 6p C2 DCpowe_2'!$G$16*H208*'ver pressoflex 6p C2 DCpowe_2'!$O$11,SIGN(H208)*'ver pressoflex 6p C2 DCpowe_2'!$G$15*'ver pressoflex 6p C2 DCpowe_2'!$O$11)</f>
        <v>0</v>
      </c>
      <c r="Q208" s="572">
        <f>IF(ABS(I208)&lt;'ver pressoflex 6p C2 DCpowe_2'!$G$7,'ver pressoflex 6p C2 DCpowe_2'!$G$16*I208*'ver pressoflex 6p C2 DCpowe_2'!$O$12,SIGN(I208)*'ver pressoflex 6p C2 DCpowe_2'!$G$15*'ver pressoflex 6p C2 DCpowe_2'!$O$12)</f>
        <v>0</v>
      </c>
      <c r="R208" s="572">
        <f>IF(ABS(J208)&lt;'ver pressoflex 6p C2 DCpowe_2'!$G$7,'ver pressoflex 6p C2 DCpowe_2'!$G$16*J208*'ver pressoflex 6p C2 DCpowe_2'!$O$13,SIGN(J208)*'ver pressoflex 6p C2 DCpowe_2'!$G$15*'ver pressoflex 6p C2 DCpowe_2'!$O$13)</f>
        <v>17803.500000000004</v>
      </c>
      <c r="S208" s="113">
        <f t="shared" si="36"/>
        <v>17780.637588975227</v>
      </c>
      <c r="T208" s="575">
        <f>-L208*('ver pressoflex 6p C2 DCpowe_2'!$G$3/2-'ver pressoflex 6p C2 DCpowe_2'!AF208*'ver pressoflex 6p C2 DCpowe_2'!D208)</f>
        <v>34788.423507925887</v>
      </c>
      <c r="U208" s="29">
        <f>M208*IF(($G$3/2-$M$8)&gt;0,('ver pressoflex 6p C2 DCpowe_2'!$G$3/2-'ver pressoflex 6p C2 DCpowe_2'!$M$8),'ver pressoflex 6p C2 DCpowe_2'!$G$3/2-('ver pressoflex 6p C2 DCpowe_2'!$G$3-'ver pressoflex 6p C2 DCpowe_2'!$M$8))*IF(($G$3/2-$M$8)&gt;0,-1,1)</f>
        <v>-5980.9205107593079</v>
      </c>
      <c r="V208" s="29">
        <f>N208*IF(($G$3/2-$M$9)&gt;0,('ver pressoflex 6p C2 DCpowe_2'!$G$3/2-'ver pressoflex 6p C2 DCpowe_2'!$M$9),'ver pressoflex 6p C2 DCpowe_2'!$G$3/2-('ver pressoflex 6p C2 DCpowe_2'!$G$3-'ver pressoflex 6p C2 DCpowe_2'!$M$9))*IF(($G$3/2-$M$9)&gt;0,-1,1)</f>
        <v>0</v>
      </c>
      <c r="W208" s="29">
        <f>O208*IF(($G$3/2-$M$10)&gt;0,('ver pressoflex 6p C2 DCpowe_2'!$G$3/2-'ver pressoflex 6p C2 DCpowe_2'!$M$10),'ver pressoflex 6p C2 DCpowe_2'!$G$3/2-('ver pressoflex 6p C2 DCpowe_2'!$G$3-'ver pressoflex 6p C2 DCpowe_2'!$M$10))*IF(($G$3/2-$M$10)&gt;0,-1,1)</f>
        <v>0</v>
      </c>
      <c r="X208" s="29">
        <f>P208*IF(($G$3/2-$M$11)&gt;0,('ver pressoflex 6p C2 DCpowe_2'!$G$3/2-'ver pressoflex 6p C2 DCpowe_2'!$M$11),'ver pressoflex 6p C2 DCpowe_2'!$G$3/2-('ver pressoflex 6p C2 DCpowe_2'!$G$3-'ver pressoflex 6p C2 DCpowe_2'!$M$11))*IF(($G$3/2-$M$11)&gt;0,-1,1)</f>
        <v>0</v>
      </c>
      <c r="Y208" s="29">
        <f>Q208*IF(($G$3/2-$M$12)&gt;0,('ver pressoflex 6p C2 DCpowe_2'!$G$3/2-'ver pressoflex 6p C2 DCpowe_2'!$M$12),'ver pressoflex 6p C2 DCpowe_2'!$G$3/2-('ver pressoflex 6p C2 DCpowe_2'!$G$3-'ver pressoflex 6p C2 DCpowe_2'!$M$12))*IF(($G$3/2-$M$12)&gt;0,-1,1)</f>
        <v>0</v>
      </c>
      <c r="Z208" s="29">
        <f>R208*IF(($G$3/2-$M$13)&gt;0,('ver pressoflex 6p C2 DCpowe_2'!$G$3/2-'ver pressoflex 6p C2 DCpowe_2'!$M$13),'ver pressoflex 6p C2 DCpowe_2'!$G$3/2-('ver pressoflex 6p C2 DCpowe_2'!$G$3-'ver pressoflex 6p C2 DCpowe_2'!$M$13))*IF(($G$3/2-$M$13)&gt;0,-1,1)</f>
        <v>18248587.500000004</v>
      </c>
      <c r="AA208" s="113">
        <f t="shared" si="45"/>
        <v>18277395.002997171</v>
      </c>
      <c r="AB208" s="193">
        <f t="shared" si="46"/>
        <v>7.8347858328968624E-5</v>
      </c>
      <c r="AC208" s="191">
        <f t="shared" si="47"/>
        <v>4.4473648267514172E-5</v>
      </c>
      <c r="AD208" s="194">
        <f t="shared" si="48"/>
        <v>2.2793325234456695E-9</v>
      </c>
      <c r="AE208" s="191">
        <f t="shared" si="49"/>
        <v>3.3355236200635625E-3</v>
      </c>
      <c r="AF208" s="191">
        <f t="shared" si="50"/>
        <v>0.34584931414224207</v>
      </c>
    </row>
    <row r="209" spans="2:32">
      <c r="B209" s="116">
        <f t="shared" si="35"/>
        <v>59780.077164125425</v>
      </c>
      <c r="C209" s="115">
        <f t="shared" si="37"/>
        <v>3.030000000000002</v>
      </c>
      <c r="D209" s="68">
        <f>'ver pressoflex 6p C2 DCpowe_2'!$G$3/2/$C$557*C209</f>
        <v>37.117500000000028</v>
      </c>
      <c r="E209" s="114">
        <f t="shared" si="38"/>
        <v>3.4613394421523377E-4</v>
      </c>
      <c r="F209" s="114">
        <f t="shared" si="39"/>
        <v>5.1613818369595588E-4</v>
      </c>
      <c r="G209" s="114">
        <f t="shared" si="40"/>
        <v>6.8614242317667788E-4</v>
      </c>
      <c r="H209" s="114">
        <f t="shared" si="41"/>
        <v>4.3624841019472924E-3</v>
      </c>
      <c r="I209" s="114">
        <f t="shared" si="42"/>
        <v>4.5324883414280146E-3</v>
      </c>
      <c r="J209" s="114">
        <f t="shared" si="43"/>
        <v>4.7024925809087369E-3</v>
      </c>
      <c r="K209" s="114">
        <f t="shared" si="44"/>
        <v>5.127503179610542E-3</v>
      </c>
      <c r="L209" s="113">
        <f>-'ver pressoflex 6p C2 DCpowe_2'!$G$2*'ver pressoflex 6p C2 DCpowe_2'!D209*'ver pressoflex 6p C2 DCpowe_2'!$G$17*'ver pressoflex 6p C2 DCpowe_2'!$G$13*'ver pressoflex 6p C2 DCpowe_2'!AE209</f>
        <v>-29.24972334139958</v>
      </c>
      <c r="M209" s="572">
        <f>IF(ABS(E209)&lt;'ver pressoflex 6p C2 DCpowe_2'!$G$7,'ver pressoflex 6p C2 DCpowe_2'!$G$16*E209*'ver pressoflex 6p C2 DCpowe_2'!$O$8,SIGN(E209)*'ver pressoflex 6p C2 DCpowe_2'!$G$15*'ver pressoflex 6p C2 DCpowe_2'!$O$8)</f>
        <v>5.8268874668181816</v>
      </c>
      <c r="N209" s="572">
        <f>IF(ABS(F209)&lt;'ver pressoflex 6p C2 DCpowe_2'!$G$7,'ver pressoflex 6p C2 DCpowe_2'!$G$16*F209*'ver pressoflex 6p C2 DCpowe_2'!$O$9,SIGN(F209)*'ver pressoflex 6p C2 DCpowe_2'!$G$15*'ver pressoflex 6p C2 DCpowe_2'!$O$9)</f>
        <v>0</v>
      </c>
      <c r="O209" s="572">
        <f>IF(ABS(G209)&lt;'ver pressoflex 6p C2 DCpowe_2'!$G$7,'ver pressoflex 6p C2 DCpowe_2'!$G$16*G209*'ver pressoflex 6p C2 DCpowe_2'!$O$10,SIGN(G209)*'ver pressoflex 6p C2 DCpowe_2'!$G$15*'ver pressoflex 6p C2 DCpowe_2'!$O$10)</f>
        <v>0</v>
      </c>
      <c r="P209" s="572">
        <f>IF(ABS(H209)&lt;'ver pressoflex 6p C2 DCpowe_2'!$G$7,'ver pressoflex 6p C2 DCpowe_2'!$G$16*H209*'ver pressoflex 6p C2 DCpowe_2'!$O$11,SIGN(H209)*'ver pressoflex 6p C2 DCpowe_2'!$G$15*'ver pressoflex 6p C2 DCpowe_2'!$O$11)</f>
        <v>0</v>
      </c>
      <c r="Q209" s="572">
        <f>IF(ABS(I209)&lt;'ver pressoflex 6p C2 DCpowe_2'!$G$7,'ver pressoflex 6p C2 DCpowe_2'!$G$16*I209*'ver pressoflex 6p C2 DCpowe_2'!$O$12,SIGN(I209)*'ver pressoflex 6p C2 DCpowe_2'!$G$15*'ver pressoflex 6p C2 DCpowe_2'!$O$12)</f>
        <v>0</v>
      </c>
      <c r="R209" s="572">
        <f>IF(ABS(J209)&lt;'ver pressoflex 6p C2 DCpowe_2'!$G$7,'ver pressoflex 6p C2 DCpowe_2'!$G$16*J209*'ver pressoflex 6p C2 DCpowe_2'!$O$13,SIGN(J209)*'ver pressoflex 6p C2 DCpowe_2'!$G$15*'ver pressoflex 6p C2 DCpowe_2'!$O$13)</f>
        <v>17803.500000000004</v>
      </c>
      <c r="S209" s="113">
        <f t="shared" si="36"/>
        <v>17780.077164125421</v>
      </c>
      <c r="T209" s="575">
        <f>-L209*('ver pressoflex 6p C2 DCpowe_2'!$G$3/2-'ver pressoflex 6p C2 DCpowe_2'!AF209*'ver pressoflex 6p C2 DCpowe_2'!D209)</f>
        <v>35455.324990090121</v>
      </c>
      <c r="U209" s="29">
        <f>M209*IF(($G$3/2-$M$8)&gt;0,('ver pressoflex 6p C2 DCpowe_2'!$G$3/2-'ver pressoflex 6p C2 DCpowe_2'!$M$8),'ver pressoflex 6p C2 DCpowe_2'!$G$3/2-('ver pressoflex 6p C2 DCpowe_2'!$G$3-'ver pressoflex 6p C2 DCpowe_2'!$M$8))*IF(($G$3/2-$M$8)&gt;0,-1,1)</f>
        <v>-5972.5596534886363</v>
      </c>
      <c r="V209" s="29">
        <f>N209*IF(($G$3/2-$M$9)&gt;0,('ver pressoflex 6p C2 DCpowe_2'!$G$3/2-'ver pressoflex 6p C2 DCpowe_2'!$M$9),'ver pressoflex 6p C2 DCpowe_2'!$G$3/2-('ver pressoflex 6p C2 DCpowe_2'!$G$3-'ver pressoflex 6p C2 DCpowe_2'!$M$9))*IF(($G$3/2-$M$9)&gt;0,-1,1)</f>
        <v>0</v>
      </c>
      <c r="W209" s="29">
        <f>O209*IF(($G$3/2-$M$10)&gt;0,('ver pressoflex 6p C2 DCpowe_2'!$G$3/2-'ver pressoflex 6p C2 DCpowe_2'!$M$10),'ver pressoflex 6p C2 DCpowe_2'!$G$3/2-('ver pressoflex 6p C2 DCpowe_2'!$G$3-'ver pressoflex 6p C2 DCpowe_2'!$M$10))*IF(($G$3/2-$M$10)&gt;0,-1,1)</f>
        <v>0</v>
      </c>
      <c r="X209" s="29">
        <f>P209*IF(($G$3/2-$M$11)&gt;0,('ver pressoflex 6p C2 DCpowe_2'!$G$3/2-'ver pressoflex 6p C2 DCpowe_2'!$M$11),'ver pressoflex 6p C2 DCpowe_2'!$G$3/2-('ver pressoflex 6p C2 DCpowe_2'!$G$3-'ver pressoflex 6p C2 DCpowe_2'!$M$11))*IF(($G$3/2-$M$11)&gt;0,-1,1)</f>
        <v>0</v>
      </c>
      <c r="Y209" s="29">
        <f>Q209*IF(($G$3/2-$M$12)&gt;0,('ver pressoflex 6p C2 DCpowe_2'!$G$3/2-'ver pressoflex 6p C2 DCpowe_2'!$M$12),'ver pressoflex 6p C2 DCpowe_2'!$G$3/2-('ver pressoflex 6p C2 DCpowe_2'!$G$3-'ver pressoflex 6p C2 DCpowe_2'!$M$12))*IF(($G$3/2-$M$12)&gt;0,-1,1)</f>
        <v>0</v>
      </c>
      <c r="Z209" s="29">
        <f>R209*IF(($G$3/2-$M$13)&gt;0,('ver pressoflex 6p C2 DCpowe_2'!$G$3/2-'ver pressoflex 6p C2 DCpowe_2'!$M$13),'ver pressoflex 6p C2 DCpowe_2'!$G$3/2-('ver pressoflex 6p C2 DCpowe_2'!$G$3-'ver pressoflex 6p C2 DCpowe_2'!$M$13))*IF(($G$3/2-$M$13)&gt;0,-1,1)</f>
        <v>18248587.500000004</v>
      </c>
      <c r="AA209" s="113">
        <f t="shared" si="45"/>
        <v>18278070.265336607</v>
      </c>
      <c r="AB209" s="193">
        <f t="shared" si="46"/>
        <v>7.8876654486571325E-5</v>
      </c>
      <c r="AC209" s="191">
        <f t="shared" si="47"/>
        <v>4.5030316221881567E-5</v>
      </c>
      <c r="AD209" s="194">
        <f t="shared" si="48"/>
        <v>2.3230935720540645E-9</v>
      </c>
      <c r="AE209" s="191">
        <f t="shared" si="49"/>
        <v>3.3772737166411172E-3</v>
      </c>
      <c r="AF209" s="191">
        <f t="shared" si="50"/>
        <v>0.34594657470341938</v>
      </c>
    </row>
    <row r="210" spans="2:32">
      <c r="B210" s="116">
        <f t="shared" si="35"/>
        <v>59779.510042337373</v>
      </c>
      <c r="C210" s="115">
        <f t="shared" si="37"/>
        <v>3.050000000000002</v>
      </c>
      <c r="D210" s="68">
        <f>'ver pressoflex 6p C2 DCpowe_2'!$G$3/2/$C$557*C210</f>
        <v>37.362500000000026</v>
      </c>
      <c r="E210" s="114">
        <f t="shared" si="38"/>
        <v>3.456492978625054E-4</v>
      </c>
      <c r="F210" s="114">
        <f t="shared" si="39"/>
        <v>5.156712413195828E-4</v>
      </c>
      <c r="G210" s="114">
        <f t="shared" si="40"/>
        <v>6.8569318477666025E-4</v>
      </c>
      <c r="H210" s="114">
        <f t="shared" si="41"/>
        <v>4.3624177120359592E-3</v>
      </c>
      <c r="I210" s="114">
        <f t="shared" si="42"/>
        <v>4.5324396554930375E-3</v>
      </c>
      <c r="J210" s="114">
        <f t="shared" si="43"/>
        <v>4.702461598950115E-3</v>
      </c>
      <c r="K210" s="114">
        <f t="shared" si="44"/>
        <v>5.1275164575928086E-3</v>
      </c>
      <c r="L210" s="113">
        <f>-'ver pressoflex 6p C2 DCpowe_2'!$G$2*'ver pressoflex 6p C2 DCpowe_2'!D210*'ver pressoflex 6p C2 DCpowe_2'!$G$17*'ver pressoflex 6p C2 DCpowe_2'!$G$13*'ver pressoflex 6p C2 DCpowe_2'!AE210</f>
        <v>-29.808686496624148</v>
      </c>
      <c r="M210" s="572">
        <f>IF(ABS(E210)&lt;'ver pressoflex 6p C2 DCpowe_2'!$G$7,'ver pressoflex 6p C2 DCpowe_2'!$G$16*E210*'ver pressoflex 6p C2 DCpowe_2'!$O$8,SIGN(E210)*'ver pressoflex 6p C2 DCpowe_2'!$G$15*'ver pressoflex 6p C2 DCpowe_2'!$O$8)</f>
        <v>5.8187288339948262</v>
      </c>
      <c r="N210" s="572">
        <f>IF(ABS(F210)&lt;'ver pressoflex 6p C2 DCpowe_2'!$G$7,'ver pressoflex 6p C2 DCpowe_2'!$G$16*F210*'ver pressoflex 6p C2 DCpowe_2'!$O$9,SIGN(F210)*'ver pressoflex 6p C2 DCpowe_2'!$G$15*'ver pressoflex 6p C2 DCpowe_2'!$O$9)</f>
        <v>0</v>
      </c>
      <c r="O210" s="572">
        <f>IF(ABS(G210)&lt;'ver pressoflex 6p C2 DCpowe_2'!$G$7,'ver pressoflex 6p C2 DCpowe_2'!$G$16*G210*'ver pressoflex 6p C2 DCpowe_2'!$O$10,SIGN(G210)*'ver pressoflex 6p C2 DCpowe_2'!$G$15*'ver pressoflex 6p C2 DCpowe_2'!$O$10)</f>
        <v>0</v>
      </c>
      <c r="P210" s="572">
        <f>IF(ABS(H210)&lt;'ver pressoflex 6p C2 DCpowe_2'!$G$7,'ver pressoflex 6p C2 DCpowe_2'!$G$16*H210*'ver pressoflex 6p C2 DCpowe_2'!$O$11,SIGN(H210)*'ver pressoflex 6p C2 DCpowe_2'!$G$15*'ver pressoflex 6p C2 DCpowe_2'!$O$11)</f>
        <v>0</v>
      </c>
      <c r="Q210" s="572">
        <f>IF(ABS(I210)&lt;'ver pressoflex 6p C2 DCpowe_2'!$G$7,'ver pressoflex 6p C2 DCpowe_2'!$G$16*I210*'ver pressoflex 6p C2 DCpowe_2'!$O$12,SIGN(I210)*'ver pressoflex 6p C2 DCpowe_2'!$G$15*'ver pressoflex 6p C2 DCpowe_2'!$O$12)</f>
        <v>0</v>
      </c>
      <c r="R210" s="572">
        <f>IF(ABS(J210)&lt;'ver pressoflex 6p C2 DCpowe_2'!$G$7,'ver pressoflex 6p C2 DCpowe_2'!$G$16*J210*'ver pressoflex 6p C2 DCpowe_2'!$O$13,SIGN(J210)*'ver pressoflex 6p C2 DCpowe_2'!$G$15*'ver pressoflex 6p C2 DCpowe_2'!$O$13)</f>
        <v>17803.500000000004</v>
      </c>
      <c r="S210" s="113">
        <f t="shared" si="36"/>
        <v>17779.510042337373</v>
      </c>
      <c r="T210" s="575">
        <f>-L210*('ver pressoflex 6p C2 DCpowe_2'!$G$3/2-'ver pressoflex 6p C2 DCpowe_2'!AF210*'ver pressoflex 6p C2 DCpowe_2'!D210)</f>
        <v>36130.242336124851</v>
      </c>
      <c r="U210" s="29">
        <f>M210*IF(($G$3/2-$M$8)&gt;0,('ver pressoflex 6p C2 DCpowe_2'!$G$3/2-'ver pressoflex 6p C2 DCpowe_2'!$M$8),'ver pressoflex 6p C2 DCpowe_2'!$G$3/2-('ver pressoflex 6p C2 DCpowe_2'!$G$3-'ver pressoflex 6p C2 DCpowe_2'!$M$8))*IF(($G$3/2-$M$8)&gt;0,-1,1)</f>
        <v>-5964.197054844697</v>
      </c>
      <c r="V210" s="29">
        <f>N210*IF(($G$3/2-$M$9)&gt;0,('ver pressoflex 6p C2 DCpowe_2'!$G$3/2-'ver pressoflex 6p C2 DCpowe_2'!$M$9),'ver pressoflex 6p C2 DCpowe_2'!$G$3/2-('ver pressoflex 6p C2 DCpowe_2'!$G$3-'ver pressoflex 6p C2 DCpowe_2'!$M$9))*IF(($G$3/2-$M$9)&gt;0,-1,1)</f>
        <v>0</v>
      </c>
      <c r="W210" s="29">
        <f>O210*IF(($G$3/2-$M$10)&gt;0,('ver pressoflex 6p C2 DCpowe_2'!$G$3/2-'ver pressoflex 6p C2 DCpowe_2'!$M$10),'ver pressoflex 6p C2 DCpowe_2'!$G$3/2-('ver pressoflex 6p C2 DCpowe_2'!$G$3-'ver pressoflex 6p C2 DCpowe_2'!$M$10))*IF(($G$3/2-$M$10)&gt;0,-1,1)</f>
        <v>0</v>
      </c>
      <c r="X210" s="29">
        <f>P210*IF(($G$3/2-$M$11)&gt;0,('ver pressoflex 6p C2 DCpowe_2'!$G$3/2-'ver pressoflex 6p C2 DCpowe_2'!$M$11),'ver pressoflex 6p C2 DCpowe_2'!$G$3/2-('ver pressoflex 6p C2 DCpowe_2'!$G$3-'ver pressoflex 6p C2 DCpowe_2'!$M$11))*IF(($G$3/2-$M$11)&gt;0,-1,1)</f>
        <v>0</v>
      </c>
      <c r="Y210" s="29">
        <f>Q210*IF(($G$3/2-$M$12)&gt;0,('ver pressoflex 6p C2 DCpowe_2'!$G$3/2-'ver pressoflex 6p C2 DCpowe_2'!$M$12),'ver pressoflex 6p C2 DCpowe_2'!$G$3/2-('ver pressoflex 6p C2 DCpowe_2'!$G$3-'ver pressoflex 6p C2 DCpowe_2'!$M$12))*IF(($G$3/2-$M$12)&gt;0,-1,1)</f>
        <v>0</v>
      </c>
      <c r="Z210" s="29">
        <f>R210*IF(($G$3/2-$M$13)&gt;0,('ver pressoflex 6p C2 DCpowe_2'!$G$3/2-'ver pressoflex 6p C2 DCpowe_2'!$M$13),'ver pressoflex 6p C2 DCpowe_2'!$G$3/2-('ver pressoflex 6p C2 DCpowe_2'!$G$3-'ver pressoflex 6p C2 DCpowe_2'!$M$13))*IF(($G$3/2-$M$13)&gt;0,-1,1)</f>
        <v>18248587.500000004</v>
      </c>
      <c r="AA210" s="113">
        <f t="shared" si="45"/>
        <v>18278753.545281284</v>
      </c>
      <c r="AB210" s="193">
        <f t="shared" si="46"/>
        <v>7.9405560780188253E-5</v>
      </c>
      <c r="AC210" s="191">
        <f t="shared" si="47"/>
        <v>4.5589923428378915E-5</v>
      </c>
      <c r="AD210" s="194">
        <f t="shared" si="48"/>
        <v>2.367381630396077E-9</v>
      </c>
      <c r="AE210" s="191">
        <f t="shared" si="49"/>
        <v>3.4192442571284185E-3</v>
      </c>
      <c r="AF210" s="191">
        <f t="shared" si="50"/>
        <v>0.34604405316916642</v>
      </c>
    </row>
    <row r="211" spans="2:32">
      <c r="B211" s="116">
        <f t="shared" si="35"/>
        <v>59778.936192736539</v>
      </c>
      <c r="C211" s="115">
        <f t="shared" si="37"/>
        <v>3.0700000000000021</v>
      </c>
      <c r="D211" s="68">
        <f>'ver pressoflex 6p C2 DCpowe_2'!$G$3/2/$C$557*C211</f>
        <v>37.607500000000023</v>
      </c>
      <c r="E211" s="114">
        <f t="shared" si="38"/>
        <v>3.4516455055863337E-4</v>
      </c>
      <c r="F211" s="114">
        <f t="shared" si="39"/>
        <v>5.1520420167977922E-4</v>
      </c>
      <c r="G211" s="114">
        <f t="shared" si="40"/>
        <v>6.8524385280092502E-4</v>
      </c>
      <c r="H211" s="114">
        <f t="shared" si="41"/>
        <v>4.3623513082957028E-3</v>
      </c>
      <c r="I211" s="114">
        <f t="shared" si="42"/>
        <v>4.5323909594168488E-3</v>
      </c>
      <c r="J211" s="114">
        <f t="shared" si="43"/>
        <v>4.7024306105379948E-3</v>
      </c>
      <c r="K211" s="114">
        <f t="shared" si="44"/>
        <v>5.1275297383408594E-3</v>
      </c>
      <c r="L211" s="113">
        <f>-'ver pressoflex 6p C2 DCpowe_2'!$G$2*'ver pressoflex 6p C2 DCpowe_2'!D211*'ver pressoflex 6p C2 DCpowe_2'!$G$17*'ver pressoflex 6p C2 DCpowe_2'!$G$13*'ver pressoflex 6p C2 DCpowe_2'!AE211</f>
        <v>-30.374375765206537</v>
      </c>
      <c r="M211" s="572">
        <f>IF(ABS(E211)&lt;'ver pressoflex 6p C2 DCpowe_2'!$G$7,'ver pressoflex 6p C2 DCpowe_2'!$G$16*E211*'ver pressoflex 6p C2 DCpowe_2'!$O$8,SIGN(E211)*'ver pressoflex 6p C2 DCpowe_2'!$G$15*'ver pressoflex 6p C2 DCpowe_2'!$O$8)</f>
        <v>5.8105685017398958</v>
      </c>
      <c r="N211" s="572">
        <f>IF(ABS(F211)&lt;'ver pressoflex 6p C2 DCpowe_2'!$G$7,'ver pressoflex 6p C2 DCpowe_2'!$G$16*F211*'ver pressoflex 6p C2 DCpowe_2'!$O$9,SIGN(F211)*'ver pressoflex 6p C2 DCpowe_2'!$G$15*'ver pressoflex 6p C2 DCpowe_2'!$O$9)</f>
        <v>0</v>
      </c>
      <c r="O211" s="572">
        <f>IF(ABS(G211)&lt;'ver pressoflex 6p C2 DCpowe_2'!$G$7,'ver pressoflex 6p C2 DCpowe_2'!$G$16*G211*'ver pressoflex 6p C2 DCpowe_2'!$O$10,SIGN(G211)*'ver pressoflex 6p C2 DCpowe_2'!$G$15*'ver pressoflex 6p C2 DCpowe_2'!$O$10)</f>
        <v>0</v>
      </c>
      <c r="P211" s="572">
        <f>IF(ABS(H211)&lt;'ver pressoflex 6p C2 DCpowe_2'!$G$7,'ver pressoflex 6p C2 DCpowe_2'!$G$16*H211*'ver pressoflex 6p C2 DCpowe_2'!$O$11,SIGN(H211)*'ver pressoflex 6p C2 DCpowe_2'!$G$15*'ver pressoflex 6p C2 DCpowe_2'!$O$11)</f>
        <v>0</v>
      </c>
      <c r="Q211" s="572">
        <f>IF(ABS(I211)&lt;'ver pressoflex 6p C2 DCpowe_2'!$G$7,'ver pressoflex 6p C2 DCpowe_2'!$G$16*I211*'ver pressoflex 6p C2 DCpowe_2'!$O$12,SIGN(I211)*'ver pressoflex 6p C2 DCpowe_2'!$G$15*'ver pressoflex 6p C2 DCpowe_2'!$O$12)</f>
        <v>0</v>
      </c>
      <c r="R211" s="572">
        <f>IF(ABS(J211)&lt;'ver pressoflex 6p C2 DCpowe_2'!$G$7,'ver pressoflex 6p C2 DCpowe_2'!$G$16*J211*'ver pressoflex 6p C2 DCpowe_2'!$O$13,SIGN(J211)*'ver pressoflex 6p C2 DCpowe_2'!$G$15*'ver pressoflex 6p C2 DCpowe_2'!$O$13)</f>
        <v>17803.500000000004</v>
      </c>
      <c r="S211" s="113">
        <f t="shared" si="36"/>
        <v>17778.936192736535</v>
      </c>
      <c r="T211" s="575">
        <f>-L211*('ver pressoflex 6p C2 DCpowe_2'!$G$3/2-'ver pressoflex 6p C2 DCpowe_2'!AF211*'ver pressoflex 6p C2 DCpowe_2'!D211)</f>
        <v>36813.21108996676</v>
      </c>
      <c r="U211" s="29">
        <f>M211*IF(($G$3/2-$M$8)&gt;0,('ver pressoflex 6p C2 DCpowe_2'!$G$3/2-'ver pressoflex 6p C2 DCpowe_2'!$M$8),'ver pressoflex 6p C2 DCpowe_2'!$G$3/2-('ver pressoflex 6p C2 DCpowe_2'!$G$3-'ver pressoflex 6p C2 DCpowe_2'!$M$8))*IF(($G$3/2-$M$8)&gt;0,-1,1)</f>
        <v>-5955.8327142833932</v>
      </c>
      <c r="V211" s="29">
        <f>N211*IF(($G$3/2-$M$9)&gt;0,('ver pressoflex 6p C2 DCpowe_2'!$G$3/2-'ver pressoflex 6p C2 DCpowe_2'!$M$9),'ver pressoflex 6p C2 DCpowe_2'!$G$3/2-('ver pressoflex 6p C2 DCpowe_2'!$G$3-'ver pressoflex 6p C2 DCpowe_2'!$M$9))*IF(($G$3/2-$M$9)&gt;0,-1,1)</f>
        <v>0</v>
      </c>
      <c r="W211" s="29">
        <f>O211*IF(($G$3/2-$M$10)&gt;0,('ver pressoflex 6p C2 DCpowe_2'!$G$3/2-'ver pressoflex 6p C2 DCpowe_2'!$M$10),'ver pressoflex 6p C2 DCpowe_2'!$G$3/2-('ver pressoflex 6p C2 DCpowe_2'!$G$3-'ver pressoflex 6p C2 DCpowe_2'!$M$10))*IF(($G$3/2-$M$10)&gt;0,-1,1)</f>
        <v>0</v>
      </c>
      <c r="X211" s="29">
        <f>P211*IF(($G$3/2-$M$11)&gt;0,('ver pressoflex 6p C2 DCpowe_2'!$G$3/2-'ver pressoflex 6p C2 DCpowe_2'!$M$11),'ver pressoflex 6p C2 DCpowe_2'!$G$3/2-('ver pressoflex 6p C2 DCpowe_2'!$G$3-'ver pressoflex 6p C2 DCpowe_2'!$M$11))*IF(($G$3/2-$M$11)&gt;0,-1,1)</f>
        <v>0</v>
      </c>
      <c r="Y211" s="29">
        <f>Q211*IF(($G$3/2-$M$12)&gt;0,('ver pressoflex 6p C2 DCpowe_2'!$G$3/2-'ver pressoflex 6p C2 DCpowe_2'!$M$12),'ver pressoflex 6p C2 DCpowe_2'!$G$3/2-('ver pressoflex 6p C2 DCpowe_2'!$G$3-'ver pressoflex 6p C2 DCpowe_2'!$M$12))*IF(($G$3/2-$M$12)&gt;0,-1,1)</f>
        <v>0</v>
      </c>
      <c r="Z211" s="29">
        <f>R211*IF(($G$3/2-$M$13)&gt;0,('ver pressoflex 6p C2 DCpowe_2'!$G$3/2-'ver pressoflex 6p C2 DCpowe_2'!$M$13),'ver pressoflex 6p C2 DCpowe_2'!$G$3/2-('ver pressoflex 6p C2 DCpowe_2'!$G$3-'ver pressoflex 6p C2 DCpowe_2'!$M$13))*IF(($G$3/2-$M$13)&gt;0,-1,1)</f>
        <v>18248587.500000004</v>
      </c>
      <c r="AA211" s="113">
        <f t="shared" si="45"/>
        <v>18279444.878375687</v>
      </c>
      <c r="AB211" s="193">
        <f t="shared" si="46"/>
        <v>7.9934577244231185E-5</v>
      </c>
      <c r="AC211" s="191">
        <f t="shared" si="47"/>
        <v>4.6152459353976156E-5</v>
      </c>
      <c r="AD211" s="194">
        <f t="shared" si="48"/>
        <v>2.4121990301242264E-9</v>
      </c>
      <c r="AE211" s="191">
        <f t="shared" si="49"/>
        <v>3.4614344515482114E-3</v>
      </c>
      <c r="AF211" s="191">
        <f t="shared" si="50"/>
        <v>0.3461417502726013</v>
      </c>
    </row>
    <row r="212" spans="2:32">
      <c r="B212" s="116">
        <f t="shared" si="35"/>
        <v>59778.355584638484</v>
      </c>
      <c r="C212" s="115">
        <f t="shared" si="37"/>
        <v>3.0900000000000021</v>
      </c>
      <c r="D212" s="68">
        <f>'ver pressoflex 6p C2 DCpowe_2'!$G$3/2/$C$557*C212</f>
        <v>37.852500000000028</v>
      </c>
      <c r="E212" s="114">
        <f t="shared" si="38"/>
        <v>3.4467970227207261E-4</v>
      </c>
      <c r="F212" s="114">
        <f t="shared" si="39"/>
        <v>5.1473706474615215E-4</v>
      </c>
      <c r="G212" s="114">
        <f t="shared" si="40"/>
        <v>6.847944272202317E-4</v>
      </c>
      <c r="H212" s="114">
        <f t="shared" si="41"/>
        <v>4.3622848907222019E-3</v>
      </c>
      <c r="I212" s="114">
        <f t="shared" si="42"/>
        <v>4.5323422531962807E-3</v>
      </c>
      <c r="J212" s="114">
        <f t="shared" si="43"/>
        <v>4.7023996156703605E-3</v>
      </c>
      <c r="K212" s="114">
        <f t="shared" si="44"/>
        <v>5.1275430218555599E-3</v>
      </c>
      <c r="L212" s="113">
        <f>-'ver pressoflex 6p C2 DCpowe_2'!$G$2*'ver pressoflex 6p C2 DCpowe_2'!D212*'ver pressoflex 6p C2 DCpowe_2'!$G$17*'ver pressoflex 6p C2 DCpowe_2'!$G$13*'ver pressoflex 6p C2 DCpowe_2'!AE212</f>
        <v>-30.946821831047128</v>
      </c>
      <c r="M212" s="572">
        <f>IF(ABS(E212)&lt;'ver pressoflex 6p C2 DCpowe_2'!$G$7,'ver pressoflex 6p C2 DCpowe_2'!$G$16*E212*'ver pressoflex 6p C2 DCpowe_2'!$O$8,SIGN(E212)*'ver pressoflex 6p C2 DCpowe_2'!$G$15*'ver pressoflex 6p C2 DCpowe_2'!$O$8)</f>
        <v>5.8024064695223547</v>
      </c>
      <c r="N212" s="572">
        <f>IF(ABS(F212)&lt;'ver pressoflex 6p C2 DCpowe_2'!$G$7,'ver pressoflex 6p C2 DCpowe_2'!$G$16*F212*'ver pressoflex 6p C2 DCpowe_2'!$O$9,SIGN(F212)*'ver pressoflex 6p C2 DCpowe_2'!$G$15*'ver pressoflex 6p C2 DCpowe_2'!$O$9)</f>
        <v>0</v>
      </c>
      <c r="O212" s="572">
        <f>IF(ABS(G212)&lt;'ver pressoflex 6p C2 DCpowe_2'!$G$7,'ver pressoflex 6p C2 DCpowe_2'!$G$16*G212*'ver pressoflex 6p C2 DCpowe_2'!$O$10,SIGN(G212)*'ver pressoflex 6p C2 DCpowe_2'!$G$15*'ver pressoflex 6p C2 DCpowe_2'!$O$10)</f>
        <v>0</v>
      </c>
      <c r="P212" s="572">
        <f>IF(ABS(H212)&lt;'ver pressoflex 6p C2 DCpowe_2'!$G$7,'ver pressoflex 6p C2 DCpowe_2'!$G$16*H212*'ver pressoflex 6p C2 DCpowe_2'!$O$11,SIGN(H212)*'ver pressoflex 6p C2 DCpowe_2'!$G$15*'ver pressoflex 6p C2 DCpowe_2'!$O$11)</f>
        <v>0</v>
      </c>
      <c r="Q212" s="572">
        <f>IF(ABS(I212)&lt;'ver pressoflex 6p C2 DCpowe_2'!$G$7,'ver pressoflex 6p C2 DCpowe_2'!$G$16*I212*'ver pressoflex 6p C2 DCpowe_2'!$O$12,SIGN(I212)*'ver pressoflex 6p C2 DCpowe_2'!$G$15*'ver pressoflex 6p C2 DCpowe_2'!$O$12)</f>
        <v>0</v>
      </c>
      <c r="R212" s="572">
        <f>IF(ABS(J212)&lt;'ver pressoflex 6p C2 DCpowe_2'!$G$7,'ver pressoflex 6p C2 DCpowe_2'!$G$16*J212*'ver pressoflex 6p C2 DCpowe_2'!$O$13,SIGN(J212)*'ver pressoflex 6p C2 DCpowe_2'!$G$15*'ver pressoflex 6p C2 DCpowe_2'!$O$13)</f>
        <v>17803.500000000004</v>
      </c>
      <c r="S212" s="113">
        <f t="shared" si="36"/>
        <v>17778.355584638481</v>
      </c>
      <c r="T212" s="575">
        <f>-L212*('ver pressoflex 6p C2 DCpowe_2'!$G$3/2-'ver pressoflex 6p C2 DCpowe_2'!AF212*'ver pressoflex 6p C2 DCpowe_2'!D212)</f>
        <v>37504.266551526409</v>
      </c>
      <c r="U212" s="29">
        <f>M212*IF(($G$3/2-$M$8)&gt;0,('ver pressoflex 6p C2 DCpowe_2'!$G$3/2-'ver pressoflex 6p C2 DCpowe_2'!$M$8),'ver pressoflex 6p C2 DCpowe_2'!$G$3/2-('ver pressoflex 6p C2 DCpowe_2'!$G$3-'ver pressoflex 6p C2 DCpowe_2'!$M$8))*IF(($G$3/2-$M$8)&gt;0,-1,1)</f>
        <v>-5947.466631260414</v>
      </c>
      <c r="V212" s="29">
        <f>N212*IF(($G$3/2-$M$9)&gt;0,('ver pressoflex 6p C2 DCpowe_2'!$G$3/2-'ver pressoflex 6p C2 DCpowe_2'!$M$9),'ver pressoflex 6p C2 DCpowe_2'!$G$3/2-('ver pressoflex 6p C2 DCpowe_2'!$G$3-'ver pressoflex 6p C2 DCpowe_2'!$M$9))*IF(($G$3/2-$M$9)&gt;0,-1,1)</f>
        <v>0</v>
      </c>
      <c r="W212" s="29">
        <f>O212*IF(($G$3/2-$M$10)&gt;0,('ver pressoflex 6p C2 DCpowe_2'!$G$3/2-'ver pressoflex 6p C2 DCpowe_2'!$M$10),'ver pressoflex 6p C2 DCpowe_2'!$G$3/2-('ver pressoflex 6p C2 DCpowe_2'!$G$3-'ver pressoflex 6p C2 DCpowe_2'!$M$10))*IF(($G$3/2-$M$10)&gt;0,-1,1)</f>
        <v>0</v>
      </c>
      <c r="X212" s="29">
        <f>P212*IF(($G$3/2-$M$11)&gt;0,('ver pressoflex 6p C2 DCpowe_2'!$G$3/2-'ver pressoflex 6p C2 DCpowe_2'!$M$11),'ver pressoflex 6p C2 DCpowe_2'!$G$3/2-('ver pressoflex 6p C2 DCpowe_2'!$G$3-'ver pressoflex 6p C2 DCpowe_2'!$M$11))*IF(($G$3/2-$M$11)&gt;0,-1,1)</f>
        <v>0</v>
      </c>
      <c r="Y212" s="29">
        <f>Q212*IF(($G$3/2-$M$12)&gt;0,('ver pressoflex 6p C2 DCpowe_2'!$G$3/2-'ver pressoflex 6p C2 DCpowe_2'!$M$12),'ver pressoflex 6p C2 DCpowe_2'!$G$3/2-('ver pressoflex 6p C2 DCpowe_2'!$G$3-'ver pressoflex 6p C2 DCpowe_2'!$M$12))*IF(($G$3/2-$M$12)&gt;0,-1,1)</f>
        <v>0</v>
      </c>
      <c r="Z212" s="29">
        <f>R212*IF(($G$3/2-$M$13)&gt;0,('ver pressoflex 6p C2 DCpowe_2'!$G$3/2-'ver pressoflex 6p C2 DCpowe_2'!$M$13),'ver pressoflex 6p C2 DCpowe_2'!$G$3/2-('ver pressoflex 6p C2 DCpowe_2'!$G$3-'ver pressoflex 6p C2 DCpowe_2'!$M$13))*IF(($G$3/2-$M$13)&gt;0,-1,1)</f>
        <v>18248587.500000004</v>
      </c>
      <c r="AA212" s="113">
        <f t="shared" si="45"/>
        <v>18280144.299920268</v>
      </c>
      <c r="AB212" s="193">
        <f t="shared" si="46"/>
        <v>8.0463703913126252E-5</v>
      </c>
      <c r="AC212" s="191">
        <f t="shared" si="47"/>
        <v>4.6717913451343435E-5</v>
      </c>
      <c r="AD212" s="194">
        <f t="shared" si="48"/>
        <v>2.4575480860167846E-9</v>
      </c>
      <c r="AE212" s="191">
        <f t="shared" si="49"/>
        <v>3.5038435088507575E-3</v>
      </c>
      <c r="AF212" s="191">
        <f t="shared" si="50"/>
        <v>0.34623966675013462</v>
      </c>
    </row>
    <row r="213" spans="2:32">
      <c r="B213" s="116">
        <f t="shared" si="35"/>
        <v>59777.768187549198</v>
      </c>
      <c r="C213" s="115">
        <f t="shared" si="37"/>
        <v>3.1100000000000021</v>
      </c>
      <c r="D213" s="68">
        <f>'ver pressoflex 6p C2 DCpowe_2'!$G$3/2/$C$557*C213</f>
        <v>38.097500000000025</v>
      </c>
      <c r="E213" s="114">
        <f t="shared" si="38"/>
        <v>3.4419475297126469E-4</v>
      </c>
      <c r="F213" s="114">
        <f t="shared" si="39"/>
        <v>5.1426983048829611E-4</v>
      </c>
      <c r="G213" s="114">
        <f t="shared" si="40"/>
        <v>6.8434490800532754E-4</v>
      </c>
      <c r="H213" s="114">
        <f t="shared" si="41"/>
        <v>4.3622184593111327E-3</v>
      </c>
      <c r="I213" s="114">
        <f t="shared" si="42"/>
        <v>4.5322935368281641E-3</v>
      </c>
      <c r="J213" s="114">
        <f t="shared" si="43"/>
        <v>4.7023686143451947E-3</v>
      </c>
      <c r="K213" s="114">
        <f t="shared" si="44"/>
        <v>5.1275563081377732E-3</v>
      </c>
      <c r="L213" s="113">
        <f>-'ver pressoflex 6p C2 DCpowe_2'!$G$2*'ver pressoflex 6p C2 DCpowe_2'!D213*'ver pressoflex 6p C2 DCpowe_2'!$G$17*'ver pressoflex 6p C2 DCpowe_2'!$G$13*'ver pressoflex 6p C2 DCpowe_2'!AE213</f>
        <v>-31.526055187615469</v>
      </c>
      <c r="M213" s="572">
        <f>IF(ABS(E213)&lt;'ver pressoflex 6p C2 DCpowe_2'!$G$7,'ver pressoflex 6p C2 DCpowe_2'!$G$16*E213*'ver pressoflex 6p C2 DCpowe_2'!$O$8,SIGN(E213)*'ver pressoflex 6p C2 DCpowe_2'!$G$15*'ver pressoflex 6p C2 DCpowe_2'!$O$8)</f>
        <v>5.7942427368109435</v>
      </c>
      <c r="N213" s="572">
        <f>IF(ABS(F213)&lt;'ver pressoflex 6p C2 DCpowe_2'!$G$7,'ver pressoflex 6p C2 DCpowe_2'!$G$16*F213*'ver pressoflex 6p C2 DCpowe_2'!$O$9,SIGN(F213)*'ver pressoflex 6p C2 DCpowe_2'!$G$15*'ver pressoflex 6p C2 DCpowe_2'!$O$9)</f>
        <v>0</v>
      </c>
      <c r="O213" s="572">
        <f>IF(ABS(G213)&lt;'ver pressoflex 6p C2 DCpowe_2'!$G$7,'ver pressoflex 6p C2 DCpowe_2'!$G$16*G213*'ver pressoflex 6p C2 DCpowe_2'!$O$10,SIGN(G213)*'ver pressoflex 6p C2 DCpowe_2'!$G$15*'ver pressoflex 6p C2 DCpowe_2'!$O$10)</f>
        <v>0</v>
      </c>
      <c r="P213" s="572">
        <f>IF(ABS(H213)&lt;'ver pressoflex 6p C2 DCpowe_2'!$G$7,'ver pressoflex 6p C2 DCpowe_2'!$G$16*H213*'ver pressoflex 6p C2 DCpowe_2'!$O$11,SIGN(H213)*'ver pressoflex 6p C2 DCpowe_2'!$G$15*'ver pressoflex 6p C2 DCpowe_2'!$O$11)</f>
        <v>0</v>
      </c>
      <c r="Q213" s="572">
        <f>IF(ABS(I213)&lt;'ver pressoflex 6p C2 DCpowe_2'!$G$7,'ver pressoflex 6p C2 DCpowe_2'!$G$16*I213*'ver pressoflex 6p C2 DCpowe_2'!$O$12,SIGN(I213)*'ver pressoflex 6p C2 DCpowe_2'!$G$15*'ver pressoflex 6p C2 DCpowe_2'!$O$12)</f>
        <v>0</v>
      </c>
      <c r="R213" s="572">
        <f>IF(ABS(J213)&lt;'ver pressoflex 6p C2 DCpowe_2'!$G$7,'ver pressoflex 6p C2 DCpowe_2'!$G$16*J213*'ver pressoflex 6p C2 DCpowe_2'!$O$13,SIGN(J213)*'ver pressoflex 6p C2 DCpowe_2'!$G$15*'ver pressoflex 6p C2 DCpowe_2'!$O$13)</f>
        <v>17803.500000000004</v>
      </c>
      <c r="S213" s="113">
        <f t="shared" si="36"/>
        <v>17777.768187549198</v>
      </c>
      <c r="T213" s="575">
        <f>-L213*('ver pressoflex 6p C2 DCpowe_2'!$G$3/2-'ver pressoflex 6p C2 DCpowe_2'!AF213*'ver pressoflex 6p C2 DCpowe_2'!D213)</f>
        <v>38203.443776355889</v>
      </c>
      <c r="U213" s="29">
        <f>M213*IF(($G$3/2-$M$8)&gt;0,('ver pressoflex 6p C2 DCpowe_2'!$G$3/2-'ver pressoflex 6p C2 DCpowe_2'!$M$8),'ver pressoflex 6p C2 DCpowe_2'!$G$3/2-('ver pressoflex 6p C2 DCpowe_2'!$G$3-'ver pressoflex 6p C2 DCpowe_2'!$M$8))*IF(($G$3/2-$M$8)&gt;0,-1,1)</f>
        <v>-5939.0988052312168</v>
      </c>
      <c r="V213" s="29">
        <f>N213*IF(($G$3/2-$M$9)&gt;0,('ver pressoflex 6p C2 DCpowe_2'!$G$3/2-'ver pressoflex 6p C2 DCpowe_2'!$M$9),'ver pressoflex 6p C2 DCpowe_2'!$G$3/2-('ver pressoflex 6p C2 DCpowe_2'!$G$3-'ver pressoflex 6p C2 DCpowe_2'!$M$9))*IF(($G$3/2-$M$9)&gt;0,-1,1)</f>
        <v>0</v>
      </c>
      <c r="W213" s="29">
        <f>O213*IF(($G$3/2-$M$10)&gt;0,('ver pressoflex 6p C2 DCpowe_2'!$G$3/2-'ver pressoflex 6p C2 DCpowe_2'!$M$10),'ver pressoflex 6p C2 DCpowe_2'!$G$3/2-('ver pressoflex 6p C2 DCpowe_2'!$G$3-'ver pressoflex 6p C2 DCpowe_2'!$M$10))*IF(($G$3/2-$M$10)&gt;0,-1,1)</f>
        <v>0</v>
      </c>
      <c r="X213" s="29">
        <f>P213*IF(($G$3/2-$M$11)&gt;0,('ver pressoflex 6p C2 DCpowe_2'!$G$3/2-'ver pressoflex 6p C2 DCpowe_2'!$M$11),'ver pressoflex 6p C2 DCpowe_2'!$G$3/2-('ver pressoflex 6p C2 DCpowe_2'!$G$3-'ver pressoflex 6p C2 DCpowe_2'!$M$11))*IF(($G$3/2-$M$11)&gt;0,-1,1)</f>
        <v>0</v>
      </c>
      <c r="Y213" s="29">
        <f>Q213*IF(($G$3/2-$M$12)&gt;0,('ver pressoflex 6p C2 DCpowe_2'!$G$3/2-'ver pressoflex 6p C2 DCpowe_2'!$M$12),'ver pressoflex 6p C2 DCpowe_2'!$G$3/2-('ver pressoflex 6p C2 DCpowe_2'!$G$3-'ver pressoflex 6p C2 DCpowe_2'!$M$12))*IF(($G$3/2-$M$12)&gt;0,-1,1)</f>
        <v>0</v>
      </c>
      <c r="Z213" s="29">
        <f>R213*IF(($G$3/2-$M$13)&gt;0,('ver pressoflex 6p C2 DCpowe_2'!$G$3/2-'ver pressoflex 6p C2 DCpowe_2'!$M$13),'ver pressoflex 6p C2 DCpowe_2'!$G$3/2-('ver pressoflex 6p C2 DCpowe_2'!$G$3-'ver pressoflex 6p C2 DCpowe_2'!$M$13))*IF(($G$3/2-$M$13)&gt;0,-1,1)</f>
        <v>18248587.500000004</v>
      </c>
      <c r="AA213" s="113">
        <f t="shared" si="45"/>
        <v>18280851.844971128</v>
      </c>
      <c r="AB213" s="193">
        <f t="shared" si="46"/>
        <v>8.0992940821313867E-5</v>
      </c>
      <c r="AC213" s="191">
        <f t="shared" si="47"/>
        <v>4.7286275158835618E-5</v>
      </c>
      <c r="AD213" s="194">
        <f t="shared" si="48"/>
        <v>2.5034310959397127E-9</v>
      </c>
      <c r="AE213" s="191">
        <f t="shared" si="49"/>
        <v>3.546470636912671E-3</v>
      </c>
      <c r="AF213" s="191">
        <f t="shared" si="50"/>
        <v>0.34633780334148745</v>
      </c>
    </row>
    <row r="214" spans="2:32">
      <c r="B214" s="116">
        <f t="shared" si="35"/>
        <v>59777.173971165445</v>
      </c>
      <c r="C214" s="115">
        <f t="shared" si="37"/>
        <v>3.1300000000000021</v>
      </c>
      <c r="D214" s="68">
        <f>'ver pressoflex 6p C2 DCpowe_2'!$G$3/2/$C$557*C214</f>
        <v>38.342500000000022</v>
      </c>
      <c r="E214" s="114">
        <f t="shared" si="38"/>
        <v>3.4370970262463809E-4</v>
      </c>
      <c r="F214" s="114">
        <f t="shared" si="39"/>
        <v>5.1380249887579294E-4</v>
      </c>
      <c r="G214" s="114">
        <f t="shared" si="40"/>
        <v>6.8389529512694774E-4</v>
      </c>
      <c r="H214" s="114">
        <f t="shared" si="41"/>
        <v>4.3621520140581698E-3</v>
      </c>
      <c r="I214" s="114">
        <f t="shared" si="42"/>
        <v>4.5322448103093244E-3</v>
      </c>
      <c r="J214" s="114">
        <f t="shared" si="43"/>
        <v>4.7023376065604789E-3</v>
      </c>
      <c r="K214" s="114">
        <f t="shared" si="44"/>
        <v>5.1275695971883658E-3</v>
      </c>
      <c r="L214" s="113">
        <f>-'ver pressoflex 6p C2 DCpowe_2'!$G$2*'ver pressoflex 6p C2 DCpowe_2'!D214*'ver pressoflex 6p C2 DCpowe_2'!$G$17*'ver pressoflex 6p C2 DCpowe_2'!$G$13*'ver pressoflex 6p C2 DCpowe_2'!AE214</f>
        <v>-32.112106137633361</v>
      </c>
      <c r="M214" s="572">
        <f>IF(ABS(E214)&lt;'ver pressoflex 6p C2 DCpowe_2'!$G$7,'ver pressoflex 6p C2 DCpowe_2'!$G$16*E214*'ver pressoflex 6p C2 DCpowe_2'!$O$8,SIGN(E214)*'ver pressoflex 6p C2 DCpowe_2'!$G$15*'ver pressoflex 6p C2 DCpowe_2'!$O$8)</f>
        <v>5.7860773030741797</v>
      </c>
      <c r="N214" s="572">
        <f>IF(ABS(F214)&lt;'ver pressoflex 6p C2 DCpowe_2'!$G$7,'ver pressoflex 6p C2 DCpowe_2'!$G$16*F214*'ver pressoflex 6p C2 DCpowe_2'!$O$9,SIGN(F214)*'ver pressoflex 6p C2 DCpowe_2'!$G$15*'ver pressoflex 6p C2 DCpowe_2'!$O$9)</f>
        <v>0</v>
      </c>
      <c r="O214" s="572">
        <f>IF(ABS(G214)&lt;'ver pressoflex 6p C2 DCpowe_2'!$G$7,'ver pressoflex 6p C2 DCpowe_2'!$G$16*G214*'ver pressoflex 6p C2 DCpowe_2'!$O$10,SIGN(G214)*'ver pressoflex 6p C2 DCpowe_2'!$G$15*'ver pressoflex 6p C2 DCpowe_2'!$O$10)</f>
        <v>0</v>
      </c>
      <c r="P214" s="572">
        <f>IF(ABS(H214)&lt;'ver pressoflex 6p C2 DCpowe_2'!$G$7,'ver pressoflex 6p C2 DCpowe_2'!$G$16*H214*'ver pressoflex 6p C2 DCpowe_2'!$O$11,SIGN(H214)*'ver pressoflex 6p C2 DCpowe_2'!$G$15*'ver pressoflex 6p C2 DCpowe_2'!$O$11)</f>
        <v>0</v>
      </c>
      <c r="Q214" s="572">
        <f>IF(ABS(I214)&lt;'ver pressoflex 6p C2 DCpowe_2'!$G$7,'ver pressoflex 6p C2 DCpowe_2'!$G$16*I214*'ver pressoflex 6p C2 DCpowe_2'!$O$12,SIGN(I214)*'ver pressoflex 6p C2 DCpowe_2'!$G$15*'ver pressoflex 6p C2 DCpowe_2'!$O$12)</f>
        <v>0</v>
      </c>
      <c r="R214" s="572">
        <f>IF(ABS(J214)&lt;'ver pressoflex 6p C2 DCpowe_2'!$G$7,'ver pressoflex 6p C2 DCpowe_2'!$G$16*J214*'ver pressoflex 6p C2 DCpowe_2'!$O$13,SIGN(J214)*'ver pressoflex 6p C2 DCpowe_2'!$G$15*'ver pressoflex 6p C2 DCpowe_2'!$O$13)</f>
        <v>17803.500000000004</v>
      </c>
      <c r="S214" s="113">
        <f t="shared" si="36"/>
        <v>17777.173971165445</v>
      </c>
      <c r="T214" s="575">
        <f>-L214*('ver pressoflex 6p C2 DCpowe_2'!$G$3/2-'ver pressoflex 6p C2 DCpowe_2'!AF214*'ver pressoflex 6p C2 DCpowe_2'!D214)</f>
        <v>38910.777575316439</v>
      </c>
      <c r="U214" s="29">
        <f>M214*IF(($G$3/2-$M$8)&gt;0,('ver pressoflex 6p C2 DCpowe_2'!$G$3/2-'ver pressoflex 6p C2 DCpowe_2'!$M$8),'ver pressoflex 6p C2 DCpowe_2'!$G$3/2-('ver pressoflex 6p C2 DCpowe_2'!$G$3-'ver pressoflex 6p C2 DCpowe_2'!$M$8))*IF(($G$3/2-$M$8)&gt;0,-1,1)</f>
        <v>-5930.7292356510343</v>
      </c>
      <c r="V214" s="29">
        <f>N214*IF(($G$3/2-$M$9)&gt;0,('ver pressoflex 6p C2 DCpowe_2'!$G$3/2-'ver pressoflex 6p C2 DCpowe_2'!$M$9),'ver pressoflex 6p C2 DCpowe_2'!$G$3/2-('ver pressoflex 6p C2 DCpowe_2'!$G$3-'ver pressoflex 6p C2 DCpowe_2'!$M$9))*IF(($G$3/2-$M$9)&gt;0,-1,1)</f>
        <v>0</v>
      </c>
      <c r="W214" s="29">
        <f>O214*IF(($G$3/2-$M$10)&gt;0,('ver pressoflex 6p C2 DCpowe_2'!$G$3/2-'ver pressoflex 6p C2 DCpowe_2'!$M$10),'ver pressoflex 6p C2 DCpowe_2'!$G$3/2-('ver pressoflex 6p C2 DCpowe_2'!$G$3-'ver pressoflex 6p C2 DCpowe_2'!$M$10))*IF(($G$3/2-$M$10)&gt;0,-1,1)</f>
        <v>0</v>
      </c>
      <c r="X214" s="29">
        <f>P214*IF(($G$3/2-$M$11)&gt;0,('ver pressoflex 6p C2 DCpowe_2'!$G$3/2-'ver pressoflex 6p C2 DCpowe_2'!$M$11),'ver pressoflex 6p C2 DCpowe_2'!$G$3/2-('ver pressoflex 6p C2 DCpowe_2'!$G$3-'ver pressoflex 6p C2 DCpowe_2'!$M$11))*IF(($G$3/2-$M$11)&gt;0,-1,1)</f>
        <v>0</v>
      </c>
      <c r="Y214" s="29">
        <f>Q214*IF(($G$3/2-$M$12)&gt;0,('ver pressoflex 6p C2 DCpowe_2'!$G$3/2-'ver pressoflex 6p C2 DCpowe_2'!$M$12),'ver pressoflex 6p C2 DCpowe_2'!$G$3/2-('ver pressoflex 6p C2 DCpowe_2'!$G$3-'ver pressoflex 6p C2 DCpowe_2'!$M$12))*IF(($G$3/2-$M$12)&gt;0,-1,1)</f>
        <v>0</v>
      </c>
      <c r="Z214" s="29">
        <f>R214*IF(($G$3/2-$M$13)&gt;0,('ver pressoflex 6p C2 DCpowe_2'!$G$3/2-'ver pressoflex 6p C2 DCpowe_2'!$M$13),'ver pressoflex 6p C2 DCpowe_2'!$G$3/2-('ver pressoflex 6p C2 DCpowe_2'!$G$3-'ver pressoflex 6p C2 DCpowe_2'!$M$13))*IF(($G$3/2-$M$13)&gt;0,-1,1)</f>
        <v>18248587.500000004</v>
      </c>
      <c r="AA214" s="113">
        <f t="shared" si="45"/>
        <v>18281567.548339669</v>
      </c>
      <c r="AB214" s="193">
        <f t="shared" si="46"/>
        <v>8.1522288003248836E-5</v>
      </c>
      <c r="AC214" s="191">
        <f t="shared" si="47"/>
        <v>4.7857533900477227E-5</v>
      </c>
      <c r="AD214" s="194">
        <f t="shared" si="48"/>
        <v>2.5498503408085526E-9</v>
      </c>
      <c r="AE214" s="191">
        <f t="shared" si="49"/>
        <v>3.5893150425357918E-3</v>
      </c>
      <c r="AF214" s="191">
        <f t="shared" si="50"/>
        <v>0.34643616078971062</v>
      </c>
    </row>
    <row r="215" spans="2:32">
      <c r="B215" s="116">
        <f t="shared" si="35"/>
        <v>59776.572905375026</v>
      </c>
      <c r="C215" s="115">
        <f t="shared" si="37"/>
        <v>3.1500000000000021</v>
      </c>
      <c r="D215" s="68">
        <f>'ver pressoflex 6p C2 DCpowe_2'!$G$3/2/$C$557*C215</f>
        <v>38.587500000000027</v>
      </c>
      <c r="E215" s="114">
        <f t="shared" si="38"/>
        <v>3.4322455120060804E-4</v>
      </c>
      <c r="F215" s="114">
        <f t="shared" si="39"/>
        <v>5.1333506987821147E-4</v>
      </c>
      <c r="G215" s="114">
        <f t="shared" si="40"/>
        <v>6.8344558855581484E-4</v>
      </c>
      <c r="H215" s="114">
        <f t="shared" si="41"/>
        <v>4.3620855549589875E-3</v>
      </c>
      <c r="I215" s="114">
        <f t="shared" si="42"/>
        <v>4.5321960736365912E-3</v>
      </c>
      <c r="J215" s="114">
        <f t="shared" si="43"/>
        <v>4.7023065923141941E-3</v>
      </c>
      <c r="K215" s="114">
        <f t="shared" si="44"/>
        <v>5.1275828890082033E-3</v>
      </c>
      <c r="L215" s="113">
        <f>-'ver pressoflex 6p C2 DCpowe_2'!$G$2*'ver pressoflex 6p C2 DCpowe_2'!D215*'ver pressoflex 6p C2 DCpowe_2'!$G$17*'ver pressoflex 6p C2 DCpowe_2'!$G$13*'ver pressoflex 6p C2 DCpowe_2'!AE215</f>
        <v>-32.705004792757144</v>
      </c>
      <c r="M215" s="572">
        <f>IF(ABS(E215)&lt;'ver pressoflex 6p C2 DCpowe_2'!$G$7,'ver pressoflex 6p C2 DCpowe_2'!$G$16*E215*'ver pressoflex 6p C2 DCpowe_2'!$O$8,SIGN(E215)*'ver pressoflex 6p C2 DCpowe_2'!$G$15*'ver pressoflex 6p C2 DCpowe_2'!$O$8)</f>
        <v>5.7779101677803579</v>
      </c>
      <c r="N215" s="572">
        <f>IF(ABS(F215)&lt;'ver pressoflex 6p C2 DCpowe_2'!$G$7,'ver pressoflex 6p C2 DCpowe_2'!$G$16*F215*'ver pressoflex 6p C2 DCpowe_2'!$O$9,SIGN(F215)*'ver pressoflex 6p C2 DCpowe_2'!$G$15*'ver pressoflex 6p C2 DCpowe_2'!$O$9)</f>
        <v>0</v>
      </c>
      <c r="O215" s="572">
        <f>IF(ABS(G215)&lt;'ver pressoflex 6p C2 DCpowe_2'!$G$7,'ver pressoflex 6p C2 DCpowe_2'!$G$16*G215*'ver pressoflex 6p C2 DCpowe_2'!$O$10,SIGN(G215)*'ver pressoflex 6p C2 DCpowe_2'!$G$15*'ver pressoflex 6p C2 DCpowe_2'!$O$10)</f>
        <v>0</v>
      </c>
      <c r="P215" s="572">
        <f>IF(ABS(H215)&lt;'ver pressoflex 6p C2 DCpowe_2'!$G$7,'ver pressoflex 6p C2 DCpowe_2'!$G$16*H215*'ver pressoflex 6p C2 DCpowe_2'!$O$11,SIGN(H215)*'ver pressoflex 6p C2 DCpowe_2'!$G$15*'ver pressoflex 6p C2 DCpowe_2'!$O$11)</f>
        <v>0</v>
      </c>
      <c r="Q215" s="572">
        <f>IF(ABS(I215)&lt;'ver pressoflex 6p C2 DCpowe_2'!$G$7,'ver pressoflex 6p C2 DCpowe_2'!$G$16*I215*'ver pressoflex 6p C2 DCpowe_2'!$O$12,SIGN(I215)*'ver pressoflex 6p C2 DCpowe_2'!$G$15*'ver pressoflex 6p C2 DCpowe_2'!$O$12)</f>
        <v>0</v>
      </c>
      <c r="R215" s="572">
        <f>IF(ABS(J215)&lt;'ver pressoflex 6p C2 DCpowe_2'!$G$7,'ver pressoflex 6p C2 DCpowe_2'!$G$16*J215*'ver pressoflex 6p C2 DCpowe_2'!$O$13,SIGN(J215)*'ver pressoflex 6p C2 DCpowe_2'!$G$15*'ver pressoflex 6p C2 DCpowe_2'!$O$13)</f>
        <v>17803.500000000004</v>
      </c>
      <c r="S215" s="113">
        <f t="shared" si="36"/>
        <v>17776.572905375026</v>
      </c>
      <c r="T215" s="575">
        <f>-L215*('ver pressoflex 6p C2 DCpowe_2'!$G$3/2-'ver pressoflex 6p C2 DCpowe_2'!AF215*'ver pressoflex 6p C2 DCpowe_2'!D215)</f>
        <v>39626.30251424537</v>
      </c>
      <c r="U215" s="29">
        <f>M215*IF(($G$3/2-$M$8)&gt;0,('ver pressoflex 6p C2 DCpowe_2'!$G$3/2-'ver pressoflex 6p C2 DCpowe_2'!$M$8),'ver pressoflex 6p C2 DCpowe_2'!$G$3/2-('ver pressoflex 6p C2 DCpowe_2'!$G$3-'ver pressoflex 6p C2 DCpowe_2'!$M$8))*IF(($G$3/2-$M$8)&gt;0,-1,1)</f>
        <v>-5922.3579219748672</v>
      </c>
      <c r="V215" s="29">
        <f>N215*IF(($G$3/2-$M$9)&gt;0,('ver pressoflex 6p C2 DCpowe_2'!$G$3/2-'ver pressoflex 6p C2 DCpowe_2'!$M$9),'ver pressoflex 6p C2 DCpowe_2'!$G$3/2-('ver pressoflex 6p C2 DCpowe_2'!$G$3-'ver pressoflex 6p C2 DCpowe_2'!$M$9))*IF(($G$3/2-$M$9)&gt;0,-1,1)</f>
        <v>0</v>
      </c>
      <c r="W215" s="29">
        <f>O215*IF(($G$3/2-$M$10)&gt;0,('ver pressoflex 6p C2 DCpowe_2'!$G$3/2-'ver pressoflex 6p C2 DCpowe_2'!$M$10),'ver pressoflex 6p C2 DCpowe_2'!$G$3/2-('ver pressoflex 6p C2 DCpowe_2'!$G$3-'ver pressoflex 6p C2 DCpowe_2'!$M$10))*IF(($G$3/2-$M$10)&gt;0,-1,1)</f>
        <v>0</v>
      </c>
      <c r="X215" s="29">
        <f>P215*IF(($G$3/2-$M$11)&gt;0,('ver pressoflex 6p C2 DCpowe_2'!$G$3/2-'ver pressoflex 6p C2 DCpowe_2'!$M$11),'ver pressoflex 6p C2 DCpowe_2'!$G$3/2-('ver pressoflex 6p C2 DCpowe_2'!$G$3-'ver pressoflex 6p C2 DCpowe_2'!$M$11))*IF(($G$3/2-$M$11)&gt;0,-1,1)</f>
        <v>0</v>
      </c>
      <c r="Y215" s="29">
        <f>Q215*IF(($G$3/2-$M$12)&gt;0,('ver pressoflex 6p C2 DCpowe_2'!$G$3/2-'ver pressoflex 6p C2 DCpowe_2'!$M$12),'ver pressoflex 6p C2 DCpowe_2'!$G$3/2-('ver pressoflex 6p C2 DCpowe_2'!$G$3-'ver pressoflex 6p C2 DCpowe_2'!$M$12))*IF(($G$3/2-$M$12)&gt;0,-1,1)</f>
        <v>0</v>
      </c>
      <c r="Z215" s="29">
        <f>R215*IF(($G$3/2-$M$13)&gt;0,('ver pressoflex 6p C2 DCpowe_2'!$G$3/2-'ver pressoflex 6p C2 DCpowe_2'!$M$13),'ver pressoflex 6p C2 DCpowe_2'!$G$3/2-('ver pressoflex 6p C2 DCpowe_2'!$G$3-'ver pressoflex 6p C2 DCpowe_2'!$M$13))*IF(($G$3/2-$M$13)&gt;0,-1,1)</f>
        <v>18248587.500000004</v>
      </c>
      <c r="AA215" s="113">
        <f t="shared" si="45"/>
        <v>18282291.444592275</v>
      </c>
      <c r="AB215" s="193">
        <f t="shared" si="46"/>
        <v>8.2051745493400306E-5</v>
      </c>
      <c r="AC215" s="191">
        <f t="shared" si="47"/>
        <v>4.8431679085946958E-5</v>
      </c>
      <c r="AD215" s="194">
        <f t="shared" si="48"/>
        <v>2.5968080845502419E-9</v>
      </c>
      <c r="AE215" s="191">
        <f t="shared" si="49"/>
        <v>3.6323759314460216E-3</v>
      </c>
      <c r="AF215" s="191">
        <f t="shared" si="50"/>
        <v>0.34653473984120342</v>
      </c>
    </row>
    <row r="216" spans="2:32">
      <c r="B216" s="116">
        <f t="shared" si="35"/>
        <v>59775.964960257144</v>
      </c>
      <c r="C216" s="115">
        <f t="shared" si="37"/>
        <v>3.1700000000000021</v>
      </c>
      <c r="D216" s="68">
        <f>'ver pressoflex 6p C2 DCpowe_2'!$G$3/2/$C$557*C216</f>
        <v>38.832500000000024</v>
      </c>
      <c r="E216" s="114">
        <f t="shared" si="38"/>
        <v>3.4273929866757678E-4</v>
      </c>
      <c r="F216" s="114">
        <f t="shared" si="39"/>
        <v>5.1286754346510828E-4</v>
      </c>
      <c r="G216" s="114">
        <f t="shared" si="40"/>
        <v>6.8299578826263967E-4</v>
      </c>
      <c r="H216" s="114">
        <f t="shared" si="41"/>
        <v>4.362019082009257E-3</v>
      </c>
      <c r="I216" s="114">
        <f t="shared" si="42"/>
        <v>4.5321473268067885E-3</v>
      </c>
      <c r="J216" s="114">
        <f t="shared" si="43"/>
        <v>4.70227557160432E-3</v>
      </c>
      <c r="K216" s="114">
        <f t="shared" si="44"/>
        <v>5.1275961835981487E-3</v>
      </c>
      <c r="L216" s="113">
        <f>-'ver pressoflex 6p C2 DCpowe_2'!$G$2*'ver pressoflex 6p C2 DCpowe_2'!D216*'ver pressoflex 6p C2 DCpowe_2'!$G$17*'ver pressoflex 6p C2 DCpowe_2'!$G$13*'ver pressoflex 6p C2 DCpowe_2'!AE216</f>
        <v>-33.30478107325979</v>
      </c>
      <c r="M216" s="572">
        <f>IF(ABS(E216)&lt;'ver pressoflex 6p C2 DCpowe_2'!$G$7,'ver pressoflex 6p C2 DCpowe_2'!$G$16*E216*'ver pressoflex 6p C2 DCpowe_2'!$O$8,SIGN(E216)*'ver pressoflex 6p C2 DCpowe_2'!$G$15*'ver pressoflex 6p C2 DCpowe_2'!$O$8)</f>
        <v>5.769741330397558</v>
      </c>
      <c r="N216" s="572">
        <f>IF(ABS(F216)&lt;'ver pressoflex 6p C2 DCpowe_2'!$G$7,'ver pressoflex 6p C2 DCpowe_2'!$G$16*F216*'ver pressoflex 6p C2 DCpowe_2'!$O$9,SIGN(F216)*'ver pressoflex 6p C2 DCpowe_2'!$G$15*'ver pressoflex 6p C2 DCpowe_2'!$O$9)</f>
        <v>0</v>
      </c>
      <c r="O216" s="572">
        <f>IF(ABS(G216)&lt;'ver pressoflex 6p C2 DCpowe_2'!$G$7,'ver pressoflex 6p C2 DCpowe_2'!$G$16*G216*'ver pressoflex 6p C2 DCpowe_2'!$O$10,SIGN(G216)*'ver pressoflex 6p C2 DCpowe_2'!$G$15*'ver pressoflex 6p C2 DCpowe_2'!$O$10)</f>
        <v>0</v>
      </c>
      <c r="P216" s="572">
        <f>IF(ABS(H216)&lt;'ver pressoflex 6p C2 DCpowe_2'!$G$7,'ver pressoflex 6p C2 DCpowe_2'!$G$16*H216*'ver pressoflex 6p C2 DCpowe_2'!$O$11,SIGN(H216)*'ver pressoflex 6p C2 DCpowe_2'!$G$15*'ver pressoflex 6p C2 DCpowe_2'!$O$11)</f>
        <v>0</v>
      </c>
      <c r="Q216" s="572">
        <f>IF(ABS(I216)&lt;'ver pressoflex 6p C2 DCpowe_2'!$G$7,'ver pressoflex 6p C2 DCpowe_2'!$G$16*I216*'ver pressoflex 6p C2 DCpowe_2'!$O$12,SIGN(I216)*'ver pressoflex 6p C2 DCpowe_2'!$G$15*'ver pressoflex 6p C2 DCpowe_2'!$O$12)</f>
        <v>0</v>
      </c>
      <c r="R216" s="572">
        <f>IF(ABS(J216)&lt;'ver pressoflex 6p C2 DCpowe_2'!$G$7,'ver pressoflex 6p C2 DCpowe_2'!$G$16*J216*'ver pressoflex 6p C2 DCpowe_2'!$O$13,SIGN(J216)*'ver pressoflex 6p C2 DCpowe_2'!$G$15*'ver pressoflex 6p C2 DCpowe_2'!$O$13)</f>
        <v>17803.500000000004</v>
      </c>
      <c r="S216" s="113">
        <f t="shared" si="36"/>
        <v>17775.964960257141</v>
      </c>
      <c r="T216" s="575">
        <f>-L216*('ver pressoflex 6p C2 DCpowe_2'!$G$3/2-'ver pressoflex 6p C2 DCpowe_2'!AF216*'ver pressoflex 6p C2 DCpowe_2'!D216)</f>
        <v>40350.052913622705</v>
      </c>
      <c r="U216" s="29">
        <f>M216*IF(($G$3/2-$M$8)&gt;0,('ver pressoflex 6p C2 DCpowe_2'!$G$3/2-'ver pressoflex 6p C2 DCpowe_2'!$M$8),'ver pressoflex 6p C2 DCpowe_2'!$G$3/2-('ver pressoflex 6p C2 DCpowe_2'!$G$3-'ver pressoflex 6p C2 DCpowe_2'!$M$8))*IF(($G$3/2-$M$8)&gt;0,-1,1)</f>
        <v>-5913.984863657497</v>
      </c>
      <c r="V216" s="29">
        <f>N216*IF(($G$3/2-$M$9)&gt;0,('ver pressoflex 6p C2 DCpowe_2'!$G$3/2-'ver pressoflex 6p C2 DCpowe_2'!$M$9),'ver pressoflex 6p C2 DCpowe_2'!$G$3/2-('ver pressoflex 6p C2 DCpowe_2'!$G$3-'ver pressoflex 6p C2 DCpowe_2'!$M$9))*IF(($G$3/2-$M$9)&gt;0,-1,1)</f>
        <v>0</v>
      </c>
      <c r="W216" s="29">
        <f>O216*IF(($G$3/2-$M$10)&gt;0,('ver pressoflex 6p C2 DCpowe_2'!$G$3/2-'ver pressoflex 6p C2 DCpowe_2'!$M$10),'ver pressoflex 6p C2 DCpowe_2'!$G$3/2-('ver pressoflex 6p C2 DCpowe_2'!$G$3-'ver pressoflex 6p C2 DCpowe_2'!$M$10))*IF(($G$3/2-$M$10)&gt;0,-1,1)</f>
        <v>0</v>
      </c>
      <c r="X216" s="29">
        <f>P216*IF(($G$3/2-$M$11)&gt;0,('ver pressoflex 6p C2 DCpowe_2'!$G$3/2-'ver pressoflex 6p C2 DCpowe_2'!$M$11),'ver pressoflex 6p C2 DCpowe_2'!$G$3/2-('ver pressoflex 6p C2 DCpowe_2'!$G$3-'ver pressoflex 6p C2 DCpowe_2'!$M$11))*IF(($G$3/2-$M$11)&gt;0,-1,1)</f>
        <v>0</v>
      </c>
      <c r="Y216" s="29">
        <f>Q216*IF(($G$3/2-$M$12)&gt;0,('ver pressoflex 6p C2 DCpowe_2'!$G$3/2-'ver pressoflex 6p C2 DCpowe_2'!$M$12),'ver pressoflex 6p C2 DCpowe_2'!$G$3/2-('ver pressoflex 6p C2 DCpowe_2'!$G$3-'ver pressoflex 6p C2 DCpowe_2'!$M$12))*IF(($G$3/2-$M$12)&gt;0,-1,1)</f>
        <v>0</v>
      </c>
      <c r="Z216" s="29">
        <f>R216*IF(($G$3/2-$M$13)&gt;0,('ver pressoflex 6p C2 DCpowe_2'!$G$3/2-'ver pressoflex 6p C2 DCpowe_2'!$M$13),'ver pressoflex 6p C2 DCpowe_2'!$G$3/2-('ver pressoflex 6p C2 DCpowe_2'!$G$3-'ver pressoflex 6p C2 DCpowe_2'!$M$13))*IF(($G$3/2-$M$13)&gt;0,-1,1)</f>
        <v>18248587.500000004</v>
      </c>
      <c r="AA216" s="113">
        <f t="shared" si="45"/>
        <v>18283023.568049967</v>
      </c>
      <c r="AB216" s="193">
        <f t="shared" si="46"/>
        <v>8.2581313326251799E-5</v>
      </c>
      <c r="AC216" s="191">
        <f t="shared" si="47"/>
        <v>4.9008700110562415E-5</v>
      </c>
      <c r="AD216" s="194">
        <f t="shared" si="48"/>
        <v>2.6443065740648815E-9</v>
      </c>
      <c r="AE216" s="191">
        <f t="shared" si="49"/>
        <v>3.6756525082921811E-3</v>
      </c>
      <c r="AF216" s="191">
        <f t="shared" si="50"/>
        <v>0.34663354124573176</v>
      </c>
    </row>
    <row r="217" spans="2:32">
      <c r="B217" s="116">
        <f t="shared" si="35"/>
        <v>59775.350106082682</v>
      </c>
      <c r="C217" s="115">
        <f t="shared" si="37"/>
        <v>3.1900000000000022</v>
      </c>
      <c r="D217" s="68">
        <f>'ver pressoflex 6p C2 DCpowe_2'!$G$3/2/$C$557*C217</f>
        <v>39.077500000000029</v>
      </c>
      <c r="E217" s="114">
        <f t="shared" si="38"/>
        <v>3.4225394499393314E-4</v>
      </c>
      <c r="F217" s="114">
        <f t="shared" si="39"/>
        <v>5.1239991960602693E-4</v>
      </c>
      <c r="G217" s="114">
        <f t="shared" si="40"/>
        <v>6.8254589421812067E-4</v>
      </c>
      <c r="H217" s="114">
        <f t="shared" si="41"/>
        <v>4.3619525952046483E-3</v>
      </c>
      <c r="I217" s="114">
        <f t="shared" si="42"/>
        <v>4.5320985698167424E-3</v>
      </c>
      <c r="J217" s="114">
        <f t="shared" si="43"/>
        <v>4.7022445444288357E-3</v>
      </c>
      <c r="K217" s="114">
        <f t="shared" si="44"/>
        <v>5.1276094809590703E-3</v>
      </c>
      <c r="L217" s="113">
        <f>-'ver pressoflex 6p C2 DCpowe_2'!$G$2*'ver pressoflex 6p C2 DCpowe_2'!D217*'ver pressoflex 6p C2 DCpowe_2'!$G$17*'ver pressoflex 6p C2 DCpowe_2'!$G$13*'ver pressoflex 6p C2 DCpowe_2'!AE217</f>
        <v>-33.911464707712568</v>
      </c>
      <c r="M217" s="572">
        <f>IF(ABS(E217)&lt;'ver pressoflex 6p C2 DCpowe_2'!$G$7,'ver pressoflex 6p C2 DCpowe_2'!$G$16*E217*'ver pressoflex 6p C2 DCpowe_2'!$O$8,SIGN(E217)*'ver pressoflex 6p C2 DCpowe_2'!$G$15*'ver pressoflex 6p C2 DCpowe_2'!$O$8)</f>
        <v>5.7615707903936277</v>
      </c>
      <c r="N217" s="572">
        <f>IF(ABS(F217)&lt;'ver pressoflex 6p C2 DCpowe_2'!$G$7,'ver pressoflex 6p C2 DCpowe_2'!$G$16*F217*'ver pressoflex 6p C2 DCpowe_2'!$O$9,SIGN(F217)*'ver pressoflex 6p C2 DCpowe_2'!$G$15*'ver pressoflex 6p C2 DCpowe_2'!$O$9)</f>
        <v>0</v>
      </c>
      <c r="O217" s="572">
        <f>IF(ABS(G217)&lt;'ver pressoflex 6p C2 DCpowe_2'!$G$7,'ver pressoflex 6p C2 DCpowe_2'!$G$16*G217*'ver pressoflex 6p C2 DCpowe_2'!$O$10,SIGN(G217)*'ver pressoflex 6p C2 DCpowe_2'!$G$15*'ver pressoflex 6p C2 DCpowe_2'!$O$10)</f>
        <v>0</v>
      </c>
      <c r="P217" s="572">
        <f>IF(ABS(H217)&lt;'ver pressoflex 6p C2 DCpowe_2'!$G$7,'ver pressoflex 6p C2 DCpowe_2'!$G$16*H217*'ver pressoflex 6p C2 DCpowe_2'!$O$11,SIGN(H217)*'ver pressoflex 6p C2 DCpowe_2'!$G$15*'ver pressoflex 6p C2 DCpowe_2'!$O$11)</f>
        <v>0</v>
      </c>
      <c r="Q217" s="572">
        <f>IF(ABS(I217)&lt;'ver pressoflex 6p C2 DCpowe_2'!$G$7,'ver pressoflex 6p C2 DCpowe_2'!$G$16*I217*'ver pressoflex 6p C2 DCpowe_2'!$O$12,SIGN(I217)*'ver pressoflex 6p C2 DCpowe_2'!$G$15*'ver pressoflex 6p C2 DCpowe_2'!$O$12)</f>
        <v>0</v>
      </c>
      <c r="R217" s="572">
        <f>IF(ABS(J217)&lt;'ver pressoflex 6p C2 DCpowe_2'!$G$7,'ver pressoflex 6p C2 DCpowe_2'!$G$16*J217*'ver pressoflex 6p C2 DCpowe_2'!$O$13,SIGN(J217)*'ver pressoflex 6p C2 DCpowe_2'!$G$15*'ver pressoflex 6p C2 DCpowe_2'!$O$13)</f>
        <v>17803.500000000004</v>
      </c>
      <c r="S217" s="113">
        <f t="shared" si="36"/>
        <v>17775.350106082686</v>
      </c>
      <c r="T217" s="575">
        <f>-L217*('ver pressoflex 6p C2 DCpowe_2'!$G$3/2-'ver pressoflex 6p C2 DCpowe_2'!AF217*'ver pressoflex 6p C2 DCpowe_2'!D217)</f>
        <v>41082.062848237569</v>
      </c>
      <c r="U217" s="29">
        <f>M217*IF(($G$3/2-$M$8)&gt;0,('ver pressoflex 6p C2 DCpowe_2'!$G$3/2-'ver pressoflex 6p C2 DCpowe_2'!$M$8),'ver pressoflex 6p C2 DCpowe_2'!$G$3/2-('ver pressoflex 6p C2 DCpowe_2'!$G$3-'ver pressoflex 6p C2 DCpowe_2'!$M$8))*IF(($G$3/2-$M$8)&gt;0,-1,1)</f>
        <v>-5905.6100601534681</v>
      </c>
      <c r="V217" s="29">
        <f>N217*IF(($G$3/2-$M$9)&gt;0,('ver pressoflex 6p C2 DCpowe_2'!$G$3/2-'ver pressoflex 6p C2 DCpowe_2'!$M$9),'ver pressoflex 6p C2 DCpowe_2'!$G$3/2-('ver pressoflex 6p C2 DCpowe_2'!$G$3-'ver pressoflex 6p C2 DCpowe_2'!$M$9))*IF(($G$3/2-$M$9)&gt;0,-1,1)</f>
        <v>0</v>
      </c>
      <c r="W217" s="29">
        <f>O217*IF(($G$3/2-$M$10)&gt;0,('ver pressoflex 6p C2 DCpowe_2'!$G$3/2-'ver pressoflex 6p C2 DCpowe_2'!$M$10),'ver pressoflex 6p C2 DCpowe_2'!$G$3/2-('ver pressoflex 6p C2 DCpowe_2'!$G$3-'ver pressoflex 6p C2 DCpowe_2'!$M$10))*IF(($G$3/2-$M$10)&gt;0,-1,1)</f>
        <v>0</v>
      </c>
      <c r="X217" s="29">
        <f>P217*IF(($G$3/2-$M$11)&gt;0,('ver pressoflex 6p C2 DCpowe_2'!$G$3/2-'ver pressoflex 6p C2 DCpowe_2'!$M$11),'ver pressoflex 6p C2 DCpowe_2'!$G$3/2-('ver pressoflex 6p C2 DCpowe_2'!$G$3-'ver pressoflex 6p C2 DCpowe_2'!$M$11))*IF(($G$3/2-$M$11)&gt;0,-1,1)</f>
        <v>0</v>
      </c>
      <c r="Y217" s="29">
        <f>Q217*IF(($G$3/2-$M$12)&gt;0,('ver pressoflex 6p C2 DCpowe_2'!$G$3/2-'ver pressoflex 6p C2 DCpowe_2'!$M$12),'ver pressoflex 6p C2 DCpowe_2'!$G$3/2-('ver pressoflex 6p C2 DCpowe_2'!$G$3-'ver pressoflex 6p C2 DCpowe_2'!$M$12))*IF(($G$3/2-$M$12)&gt;0,-1,1)</f>
        <v>0</v>
      </c>
      <c r="Z217" s="29">
        <f>R217*IF(($G$3/2-$M$13)&gt;0,('ver pressoflex 6p C2 DCpowe_2'!$G$3/2-'ver pressoflex 6p C2 DCpowe_2'!$M$13),'ver pressoflex 6p C2 DCpowe_2'!$G$3/2-('ver pressoflex 6p C2 DCpowe_2'!$G$3-'ver pressoflex 6p C2 DCpowe_2'!$M$13))*IF(($G$3/2-$M$13)&gt;0,-1,1)</f>
        <v>18248587.500000004</v>
      </c>
      <c r="AA217" s="113">
        <f t="shared" si="45"/>
        <v>18283763.952788088</v>
      </c>
      <c r="AB217" s="193">
        <f t="shared" si="46"/>
        <v>8.3110991536301234E-5</v>
      </c>
      <c r="AC217" s="191">
        <f t="shared" si="47"/>
        <v>4.9588586355264785E-5</v>
      </c>
      <c r="AD217" s="194">
        <f t="shared" si="48"/>
        <v>2.6923480391874316E-9</v>
      </c>
      <c r="AE217" s="191">
        <f t="shared" si="49"/>
        <v>3.7191439766448586E-3</v>
      </c>
      <c r="AF217" s="191">
        <f t="shared" si="50"/>
        <v>0.34673256575644806</v>
      </c>
    </row>
    <row r="218" spans="2:32">
      <c r="B218" s="116">
        <f t="shared" si="35"/>
        <v>59774.728313314568</v>
      </c>
      <c r="C218" s="115">
        <f t="shared" si="37"/>
        <v>3.2100000000000022</v>
      </c>
      <c r="D218" s="68">
        <f>'ver pressoflex 6p C2 DCpowe_2'!$G$3/2/$C$557*C218</f>
        <v>39.322500000000026</v>
      </c>
      <c r="E218" s="114">
        <f t="shared" si="38"/>
        <v>3.4176849014805306E-4</v>
      </c>
      <c r="F218" s="114">
        <f t="shared" si="39"/>
        <v>5.1193219827049853E-4</v>
      </c>
      <c r="G218" s="114">
        <f t="shared" si="40"/>
        <v>6.8209590639294407E-4</v>
      </c>
      <c r="H218" s="114">
        <f t="shared" si="41"/>
        <v>4.3618860945408289E-3</v>
      </c>
      <c r="I218" s="114">
        <f t="shared" si="42"/>
        <v>4.5320498026632751E-3</v>
      </c>
      <c r="J218" s="114">
        <f t="shared" si="43"/>
        <v>4.7022135107857204E-3</v>
      </c>
      <c r="K218" s="114">
        <f t="shared" si="44"/>
        <v>5.1276227810918345E-3</v>
      </c>
      <c r="L218" s="113">
        <f>-'ver pressoflex 6p C2 DCpowe_2'!$G$2*'ver pressoflex 6p C2 DCpowe_2'!D218*'ver pressoflex 6p C2 DCpowe_2'!$G$17*'ver pressoflex 6p C2 DCpowe_2'!$G$13*'ver pressoflex 6p C2 DCpowe_2'!AE218</f>
        <v>-34.5250852326662</v>
      </c>
      <c r="M218" s="572">
        <f>IF(ABS(E218)&lt;'ver pressoflex 6p C2 DCpowe_2'!$G$7,'ver pressoflex 6p C2 DCpowe_2'!$G$16*E218*'ver pressoflex 6p C2 DCpowe_2'!$O$8,SIGN(E218)*'ver pressoflex 6p C2 DCpowe_2'!$G$15*'ver pressoflex 6p C2 DCpowe_2'!$O$8)</f>
        <v>5.7533985472362046</v>
      </c>
      <c r="N218" s="572">
        <f>IF(ABS(F218)&lt;'ver pressoflex 6p C2 DCpowe_2'!$G$7,'ver pressoflex 6p C2 DCpowe_2'!$G$16*F218*'ver pressoflex 6p C2 DCpowe_2'!$O$9,SIGN(F218)*'ver pressoflex 6p C2 DCpowe_2'!$G$15*'ver pressoflex 6p C2 DCpowe_2'!$O$9)</f>
        <v>0</v>
      </c>
      <c r="O218" s="572">
        <f>IF(ABS(G218)&lt;'ver pressoflex 6p C2 DCpowe_2'!$G$7,'ver pressoflex 6p C2 DCpowe_2'!$G$16*G218*'ver pressoflex 6p C2 DCpowe_2'!$O$10,SIGN(G218)*'ver pressoflex 6p C2 DCpowe_2'!$G$15*'ver pressoflex 6p C2 DCpowe_2'!$O$10)</f>
        <v>0</v>
      </c>
      <c r="P218" s="572">
        <f>IF(ABS(H218)&lt;'ver pressoflex 6p C2 DCpowe_2'!$G$7,'ver pressoflex 6p C2 DCpowe_2'!$G$16*H218*'ver pressoflex 6p C2 DCpowe_2'!$O$11,SIGN(H218)*'ver pressoflex 6p C2 DCpowe_2'!$G$15*'ver pressoflex 6p C2 DCpowe_2'!$O$11)</f>
        <v>0</v>
      </c>
      <c r="Q218" s="572">
        <f>IF(ABS(I218)&lt;'ver pressoflex 6p C2 DCpowe_2'!$G$7,'ver pressoflex 6p C2 DCpowe_2'!$G$16*I218*'ver pressoflex 6p C2 DCpowe_2'!$O$12,SIGN(I218)*'ver pressoflex 6p C2 DCpowe_2'!$G$15*'ver pressoflex 6p C2 DCpowe_2'!$O$12)</f>
        <v>0</v>
      </c>
      <c r="R218" s="572">
        <f>IF(ABS(J218)&lt;'ver pressoflex 6p C2 DCpowe_2'!$G$7,'ver pressoflex 6p C2 DCpowe_2'!$G$16*J218*'ver pressoflex 6p C2 DCpowe_2'!$O$13,SIGN(J218)*'ver pressoflex 6p C2 DCpowe_2'!$G$15*'ver pressoflex 6p C2 DCpowe_2'!$O$13)</f>
        <v>17803.500000000004</v>
      </c>
      <c r="S218" s="113">
        <f t="shared" si="36"/>
        <v>17774.728313314572</v>
      </c>
      <c r="T218" s="575">
        <f>-L218*('ver pressoflex 6p C2 DCpowe_2'!$G$3/2-'ver pressoflex 6p C2 DCpowe_2'!AF218*'ver pressoflex 6p C2 DCpowe_2'!D218)</f>
        <v>41822.366146853899</v>
      </c>
      <c r="U218" s="29">
        <f>M218*IF(($G$3/2-$M$8)&gt;0,('ver pressoflex 6p C2 DCpowe_2'!$G$3/2-'ver pressoflex 6p C2 DCpowe_2'!$M$8),'ver pressoflex 6p C2 DCpowe_2'!$G$3/2-('ver pressoflex 6p C2 DCpowe_2'!$G$3-'ver pressoflex 6p C2 DCpowe_2'!$M$8))*IF(($G$3/2-$M$8)&gt;0,-1,1)</f>
        <v>-5897.2335109171099</v>
      </c>
      <c r="V218" s="29">
        <f>N218*IF(($G$3/2-$M$9)&gt;0,('ver pressoflex 6p C2 DCpowe_2'!$G$3/2-'ver pressoflex 6p C2 DCpowe_2'!$M$9),'ver pressoflex 6p C2 DCpowe_2'!$G$3/2-('ver pressoflex 6p C2 DCpowe_2'!$G$3-'ver pressoflex 6p C2 DCpowe_2'!$M$9))*IF(($G$3/2-$M$9)&gt;0,-1,1)</f>
        <v>0</v>
      </c>
      <c r="W218" s="29">
        <f>O218*IF(($G$3/2-$M$10)&gt;0,('ver pressoflex 6p C2 DCpowe_2'!$G$3/2-'ver pressoflex 6p C2 DCpowe_2'!$M$10),'ver pressoflex 6p C2 DCpowe_2'!$G$3/2-('ver pressoflex 6p C2 DCpowe_2'!$G$3-'ver pressoflex 6p C2 DCpowe_2'!$M$10))*IF(($G$3/2-$M$10)&gt;0,-1,1)</f>
        <v>0</v>
      </c>
      <c r="X218" s="29">
        <f>P218*IF(($G$3/2-$M$11)&gt;0,('ver pressoflex 6p C2 DCpowe_2'!$G$3/2-'ver pressoflex 6p C2 DCpowe_2'!$M$11),'ver pressoflex 6p C2 DCpowe_2'!$G$3/2-('ver pressoflex 6p C2 DCpowe_2'!$G$3-'ver pressoflex 6p C2 DCpowe_2'!$M$11))*IF(($G$3/2-$M$11)&gt;0,-1,1)</f>
        <v>0</v>
      </c>
      <c r="Y218" s="29">
        <f>Q218*IF(($G$3/2-$M$12)&gt;0,('ver pressoflex 6p C2 DCpowe_2'!$G$3/2-'ver pressoflex 6p C2 DCpowe_2'!$M$12),'ver pressoflex 6p C2 DCpowe_2'!$G$3/2-('ver pressoflex 6p C2 DCpowe_2'!$G$3-'ver pressoflex 6p C2 DCpowe_2'!$M$12))*IF(($G$3/2-$M$12)&gt;0,-1,1)</f>
        <v>0</v>
      </c>
      <c r="Z218" s="29">
        <f>R218*IF(($G$3/2-$M$13)&gt;0,('ver pressoflex 6p C2 DCpowe_2'!$G$3/2-'ver pressoflex 6p C2 DCpowe_2'!$M$13),'ver pressoflex 6p C2 DCpowe_2'!$G$3/2-('ver pressoflex 6p C2 DCpowe_2'!$G$3-'ver pressoflex 6p C2 DCpowe_2'!$M$13))*IF(($G$3/2-$M$13)&gt;0,-1,1)</f>
        <v>18248587.500000004</v>
      </c>
      <c r="AA218" s="113">
        <f t="shared" si="45"/>
        <v>18284512.63263594</v>
      </c>
      <c r="AB218" s="193">
        <f t="shared" si="46"/>
        <v>8.364078015806088E-5</v>
      </c>
      <c r="AC218" s="191">
        <f t="shared" si="47"/>
        <v>5.017132718660335E-5</v>
      </c>
      <c r="AD218" s="194">
        <f t="shared" si="48"/>
        <v>2.7409346926493461E-9</v>
      </c>
      <c r="AE218" s="191">
        <f t="shared" si="49"/>
        <v>3.7628495389952512E-3</v>
      </c>
      <c r="AF218" s="191">
        <f t="shared" si="50"/>
        <v>0.34683181412991015</v>
      </c>
    </row>
    <row r="219" spans="2:32">
      <c r="B219" s="116">
        <f t="shared" si="35"/>
        <v>59774.099552608066</v>
      </c>
      <c r="C219" s="115">
        <f t="shared" si="37"/>
        <v>3.2300000000000022</v>
      </c>
      <c r="D219" s="68">
        <f>'ver pressoflex 6p C2 DCpowe_2'!$G$3/2/$C$557*C219</f>
        <v>39.567500000000024</v>
      </c>
      <c r="E219" s="114">
        <f t="shared" si="38"/>
        <v>3.4128293409829892E-4</v>
      </c>
      <c r="F219" s="114">
        <f t="shared" si="39"/>
        <v>5.1146437942804139E-4</v>
      </c>
      <c r="G219" s="114">
        <f t="shared" si="40"/>
        <v>6.8164582475778402E-4</v>
      </c>
      <c r="H219" s="114">
        <f t="shared" si="41"/>
        <v>4.3618195800134655E-3</v>
      </c>
      <c r="I219" s="114">
        <f t="shared" si="42"/>
        <v>4.5320010253432083E-3</v>
      </c>
      <c r="J219" s="114">
        <f t="shared" si="43"/>
        <v>4.7021824706729503E-3</v>
      </c>
      <c r="K219" s="114">
        <f t="shared" si="44"/>
        <v>5.127636083997307E-3</v>
      </c>
      <c r="L219" s="113">
        <f>-'ver pressoflex 6p C2 DCpowe_2'!$G$2*'ver pressoflex 6p C2 DCpowe_2'!D219*'ver pressoflex 6p C2 DCpowe_2'!$G$17*'ver pressoflex 6p C2 DCpowe_2'!$G$13*'ver pressoflex 6p C2 DCpowe_2'!AE219</f>
        <v>-35.145671992331721</v>
      </c>
      <c r="M219" s="572">
        <f>IF(ABS(E219)&lt;'ver pressoflex 6p C2 DCpowe_2'!$G$7,'ver pressoflex 6p C2 DCpowe_2'!$G$16*E219*'ver pressoflex 6p C2 DCpowe_2'!$O$8,SIGN(E219)*'ver pressoflex 6p C2 DCpowe_2'!$G$15*'ver pressoflex 6p C2 DCpowe_2'!$O$8)</f>
        <v>5.7452246003926941</v>
      </c>
      <c r="N219" s="572">
        <f>IF(ABS(F219)&lt;'ver pressoflex 6p C2 DCpowe_2'!$G$7,'ver pressoflex 6p C2 DCpowe_2'!$G$16*F219*'ver pressoflex 6p C2 DCpowe_2'!$O$9,SIGN(F219)*'ver pressoflex 6p C2 DCpowe_2'!$G$15*'ver pressoflex 6p C2 DCpowe_2'!$O$9)</f>
        <v>0</v>
      </c>
      <c r="O219" s="572">
        <f>IF(ABS(G219)&lt;'ver pressoflex 6p C2 DCpowe_2'!$G$7,'ver pressoflex 6p C2 DCpowe_2'!$G$16*G219*'ver pressoflex 6p C2 DCpowe_2'!$O$10,SIGN(G219)*'ver pressoflex 6p C2 DCpowe_2'!$G$15*'ver pressoflex 6p C2 DCpowe_2'!$O$10)</f>
        <v>0</v>
      </c>
      <c r="P219" s="572">
        <f>IF(ABS(H219)&lt;'ver pressoflex 6p C2 DCpowe_2'!$G$7,'ver pressoflex 6p C2 DCpowe_2'!$G$16*H219*'ver pressoflex 6p C2 DCpowe_2'!$O$11,SIGN(H219)*'ver pressoflex 6p C2 DCpowe_2'!$G$15*'ver pressoflex 6p C2 DCpowe_2'!$O$11)</f>
        <v>0</v>
      </c>
      <c r="Q219" s="572">
        <f>IF(ABS(I219)&lt;'ver pressoflex 6p C2 DCpowe_2'!$G$7,'ver pressoflex 6p C2 DCpowe_2'!$G$16*I219*'ver pressoflex 6p C2 DCpowe_2'!$O$12,SIGN(I219)*'ver pressoflex 6p C2 DCpowe_2'!$G$15*'ver pressoflex 6p C2 DCpowe_2'!$O$12)</f>
        <v>0</v>
      </c>
      <c r="R219" s="572">
        <f>IF(ABS(J219)&lt;'ver pressoflex 6p C2 DCpowe_2'!$G$7,'ver pressoflex 6p C2 DCpowe_2'!$G$16*J219*'ver pressoflex 6p C2 DCpowe_2'!$O$13,SIGN(J219)*'ver pressoflex 6p C2 DCpowe_2'!$G$15*'ver pressoflex 6p C2 DCpowe_2'!$O$13)</f>
        <v>17803.500000000004</v>
      </c>
      <c r="S219" s="113">
        <f t="shared" si="36"/>
        <v>17774.099552608066</v>
      </c>
      <c r="T219" s="575">
        <f>-L219*('ver pressoflex 6p C2 DCpowe_2'!$G$3/2-'ver pressoflex 6p C2 DCpowe_2'!AF219*'ver pressoflex 6p C2 DCpowe_2'!D219)</f>
        <v>42570.996391876077</v>
      </c>
      <c r="U219" s="29">
        <f>M219*IF(($G$3/2-$M$8)&gt;0,('ver pressoflex 6p C2 DCpowe_2'!$G$3/2-'ver pressoflex 6p C2 DCpowe_2'!$M$8),'ver pressoflex 6p C2 DCpowe_2'!$G$3/2-('ver pressoflex 6p C2 DCpowe_2'!$G$3-'ver pressoflex 6p C2 DCpowe_2'!$M$8))*IF(($G$3/2-$M$8)&gt;0,-1,1)</f>
        <v>-5888.855215402511</v>
      </c>
      <c r="V219" s="29">
        <f>N219*IF(($G$3/2-$M$9)&gt;0,('ver pressoflex 6p C2 DCpowe_2'!$G$3/2-'ver pressoflex 6p C2 DCpowe_2'!$M$9),'ver pressoflex 6p C2 DCpowe_2'!$G$3/2-('ver pressoflex 6p C2 DCpowe_2'!$G$3-'ver pressoflex 6p C2 DCpowe_2'!$M$9))*IF(($G$3/2-$M$9)&gt;0,-1,1)</f>
        <v>0</v>
      </c>
      <c r="W219" s="29">
        <f>O219*IF(($G$3/2-$M$10)&gt;0,('ver pressoflex 6p C2 DCpowe_2'!$G$3/2-'ver pressoflex 6p C2 DCpowe_2'!$M$10),'ver pressoflex 6p C2 DCpowe_2'!$G$3/2-('ver pressoflex 6p C2 DCpowe_2'!$G$3-'ver pressoflex 6p C2 DCpowe_2'!$M$10))*IF(($G$3/2-$M$10)&gt;0,-1,1)</f>
        <v>0</v>
      </c>
      <c r="X219" s="29">
        <f>P219*IF(($G$3/2-$M$11)&gt;0,('ver pressoflex 6p C2 DCpowe_2'!$G$3/2-'ver pressoflex 6p C2 DCpowe_2'!$M$11),'ver pressoflex 6p C2 DCpowe_2'!$G$3/2-('ver pressoflex 6p C2 DCpowe_2'!$G$3-'ver pressoflex 6p C2 DCpowe_2'!$M$11))*IF(($G$3/2-$M$11)&gt;0,-1,1)</f>
        <v>0</v>
      </c>
      <c r="Y219" s="29">
        <f>Q219*IF(($G$3/2-$M$12)&gt;0,('ver pressoflex 6p C2 DCpowe_2'!$G$3/2-'ver pressoflex 6p C2 DCpowe_2'!$M$12),'ver pressoflex 6p C2 DCpowe_2'!$G$3/2-('ver pressoflex 6p C2 DCpowe_2'!$G$3-'ver pressoflex 6p C2 DCpowe_2'!$M$12))*IF(($G$3/2-$M$12)&gt;0,-1,1)</f>
        <v>0</v>
      </c>
      <c r="Z219" s="29">
        <f>R219*IF(($G$3/2-$M$13)&gt;0,('ver pressoflex 6p C2 DCpowe_2'!$G$3/2-'ver pressoflex 6p C2 DCpowe_2'!$M$13),'ver pressoflex 6p C2 DCpowe_2'!$G$3/2-('ver pressoflex 6p C2 DCpowe_2'!$G$3-'ver pressoflex 6p C2 DCpowe_2'!$M$13))*IF(($G$3/2-$M$13)&gt;0,-1,1)</f>
        <v>18248587.500000004</v>
      </c>
      <c r="AA219" s="113">
        <f t="shared" si="45"/>
        <v>18285269.641176477</v>
      </c>
      <c r="AB219" s="193">
        <f t="shared" si="46"/>
        <v>8.4170679226057386E-5</v>
      </c>
      <c r="AC219" s="191">
        <f t="shared" si="47"/>
        <v>5.0756911956720182E-5</v>
      </c>
      <c r="AD219" s="194">
        <f t="shared" si="48"/>
        <v>2.7900687300401546E-9</v>
      </c>
      <c r="AE219" s="191">
        <f t="shared" si="49"/>
        <v>3.8067683967540132E-3</v>
      </c>
      <c r="AF219" s="191">
        <f t="shared" si="50"/>
        <v>0.34693128712609955</v>
      </c>
    </row>
    <row r="220" spans="2:32">
      <c r="B220" s="116">
        <f t="shared" si="35"/>
        <v>59773.463794811076</v>
      </c>
      <c r="C220" s="115">
        <f t="shared" si="37"/>
        <v>3.2500000000000022</v>
      </c>
      <c r="D220" s="68">
        <f>'ver pressoflex 6p C2 DCpowe_2'!$G$3/2/$C$557*C220</f>
        <v>39.812500000000028</v>
      </c>
      <c r="E220" s="114">
        <f t="shared" si="38"/>
        <v>3.407972768130202E-4</v>
      </c>
      <c r="F220" s="114">
        <f t="shared" si="39"/>
        <v>5.1099646304816101E-4</v>
      </c>
      <c r="G220" s="114">
        <f t="shared" si="40"/>
        <v>6.8119564928330193E-4</v>
      </c>
      <c r="H220" s="114">
        <f t="shared" si="41"/>
        <v>4.3617530516182222E-3</v>
      </c>
      <c r="I220" s="114">
        <f t="shared" si="42"/>
        <v>4.5319522378533626E-3</v>
      </c>
      <c r="J220" s="114">
        <f t="shared" si="43"/>
        <v>4.7021514240885038E-3</v>
      </c>
      <c r="K220" s="114">
        <f t="shared" si="44"/>
        <v>5.1276493896763552E-3</v>
      </c>
      <c r="L220" s="113">
        <f>-'ver pressoflex 6p C2 DCpowe_2'!$G$2*'ver pressoflex 6p C2 DCpowe_2'!D220*'ver pressoflex 6p C2 DCpowe_2'!$G$17*'ver pressoflex 6p C2 DCpowe_2'!$G$13*'ver pressoflex 6p C2 DCpowe_2'!AE220</f>
        <v>-35.773254138260967</v>
      </c>
      <c r="M220" s="572">
        <f>IF(ABS(E220)&lt;'ver pressoflex 6p C2 DCpowe_2'!$G$7,'ver pressoflex 6p C2 DCpowe_2'!$G$16*E220*'ver pressoflex 6p C2 DCpowe_2'!$O$8,SIGN(E220)*'ver pressoflex 6p C2 DCpowe_2'!$G$15*'ver pressoflex 6p C2 DCpowe_2'!$O$8)</f>
        <v>5.7370489493302843</v>
      </c>
      <c r="N220" s="572">
        <f>IF(ABS(F220)&lt;'ver pressoflex 6p C2 DCpowe_2'!$G$7,'ver pressoflex 6p C2 DCpowe_2'!$G$16*F220*'ver pressoflex 6p C2 DCpowe_2'!$O$9,SIGN(F220)*'ver pressoflex 6p C2 DCpowe_2'!$G$15*'ver pressoflex 6p C2 DCpowe_2'!$O$9)</f>
        <v>0</v>
      </c>
      <c r="O220" s="572">
        <f>IF(ABS(G220)&lt;'ver pressoflex 6p C2 DCpowe_2'!$G$7,'ver pressoflex 6p C2 DCpowe_2'!$G$16*G220*'ver pressoflex 6p C2 DCpowe_2'!$O$10,SIGN(G220)*'ver pressoflex 6p C2 DCpowe_2'!$G$15*'ver pressoflex 6p C2 DCpowe_2'!$O$10)</f>
        <v>0</v>
      </c>
      <c r="P220" s="572">
        <f>IF(ABS(H220)&lt;'ver pressoflex 6p C2 DCpowe_2'!$G$7,'ver pressoflex 6p C2 DCpowe_2'!$G$16*H220*'ver pressoflex 6p C2 DCpowe_2'!$O$11,SIGN(H220)*'ver pressoflex 6p C2 DCpowe_2'!$G$15*'ver pressoflex 6p C2 DCpowe_2'!$O$11)</f>
        <v>0</v>
      </c>
      <c r="Q220" s="572">
        <f>IF(ABS(I220)&lt;'ver pressoflex 6p C2 DCpowe_2'!$G$7,'ver pressoflex 6p C2 DCpowe_2'!$G$16*I220*'ver pressoflex 6p C2 DCpowe_2'!$O$12,SIGN(I220)*'ver pressoflex 6p C2 DCpowe_2'!$G$15*'ver pressoflex 6p C2 DCpowe_2'!$O$12)</f>
        <v>0</v>
      </c>
      <c r="R220" s="572">
        <f>IF(ABS(J220)&lt;'ver pressoflex 6p C2 DCpowe_2'!$G$7,'ver pressoflex 6p C2 DCpowe_2'!$G$16*J220*'ver pressoflex 6p C2 DCpowe_2'!$O$13,SIGN(J220)*'ver pressoflex 6p C2 DCpowe_2'!$G$15*'ver pressoflex 6p C2 DCpowe_2'!$O$13)</f>
        <v>17803.500000000004</v>
      </c>
      <c r="S220" s="113">
        <f t="shared" si="36"/>
        <v>17773.463794811072</v>
      </c>
      <c r="T220" s="575">
        <f>-L220*('ver pressoflex 6p C2 DCpowe_2'!$G$3/2-'ver pressoflex 6p C2 DCpowe_2'!AF220*'ver pressoflex 6p C2 DCpowe_2'!D220)</f>
        <v>43327.986919014103</v>
      </c>
      <c r="U220" s="29">
        <f>M220*IF(($G$3/2-$M$8)&gt;0,('ver pressoflex 6p C2 DCpowe_2'!$G$3/2-'ver pressoflex 6p C2 DCpowe_2'!$M$8),'ver pressoflex 6p C2 DCpowe_2'!$G$3/2-('ver pressoflex 6p C2 DCpowe_2'!$G$3-'ver pressoflex 6p C2 DCpowe_2'!$M$8))*IF(($G$3/2-$M$8)&gt;0,-1,1)</f>
        <v>-5880.4751730635417</v>
      </c>
      <c r="V220" s="29">
        <f>N220*IF(($G$3/2-$M$9)&gt;0,('ver pressoflex 6p C2 DCpowe_2'!$G$3/2-'ver pressoflex 6p C2 DCpowe_2'!$M$9),'ver pressoflex 6p C2 DCpowe_2'!$G$3/2-('ver pressoflex 6p C2 DCpowe_2'!$G$3-'ver pressoflex 6p C2 DCpowe_2'!$M$9))*IF(($G$3/2-$M$9)&gt;0,-1,1)</f>
        <v>0</v>
      </c>
      <c r="W220" s="29">
        <f>O220*IF(($G$3/2-$M$10)&gt;0,('ver pressoflex 6p C2 DCpowe_2'!$G$3/2-'ver pressoflex 6p C2 DCpowe_2'!$M$10),'ver pressoflex 6p C2 DCpowe_2'!$G$3/2-('ver pressoflex 6p C2 DCpowe_2'!$G$3-'ver pressoflex 6p C2 DCpowe_2'!$M$10))*IF(($G$3/2-$M$10)&gt;0,-1,1)</f>
        <v>0</v>
      </c>
      <c r="X220" s="29">
        <f>P220*IF(($G$3/2-$M$11)&gt;0,('ver pressoflex 6p C2 DCpowe_2'!$G$3/2-'ver pressoflex 6p C2 DCpowe_2'!$M$11),'ver pressoflex 6p C2 DCpowe_2'!$G$3/2-('ver pressoflex 6p C2 DCpowe_2'!$G$3-'ver pressoflex 6p C2 DCpowe_2'!$M$11))*IF(($G$3/2-$M$11)&gt;0,-1,1)</f>
        <v>0</v>
      </c>
      <c r="Y220" s="29">
        <f>Q220*IF(($G$3/2-$M$12)&gt;0,('ver pressoflex 6p C2 DCpowe_2'!$G$3/2-'ver pressoflex 6p C2 DCpowe_2'!$M$12),'ver pressoflex 6p C2 DCpowe_2'!$G$3/2-('ver pressoflex 6p C2 DCpowe_2'!$G$3-'ver pressoflex 6p C2 DCpowe_2'!$M$12))*IF(($G$3/2-$M$12)&gt;0,-1,1)</f>
        <v>0</v>
      </c>
      <c r="Z220" s="29">
        <f>R220*IF(($G$3/2-$M$13)&gt;0,('ver pressoflex 6p C2 DCpowe_2'!$G$3/2-'ver pressoflex 6p C2 DCpowe_2'!$M$13),'ver pressoflex 6p C2 DCpowe_2'!$G$3/2-('ver pressoflex 6p C2 DCpowe_2'!$G$3-'ver pressoflex 6p C2 DCpowe_2'!$M$13))*IF(($G$3/2-$M$13)&gt;0,-1,1)</f>
        <v>18248587.500000004</v>
      </c>
      <c r="AA220" s="113">
        <f t="shared" si="45"/>
        <v>18286035.011745956</v>
      </c>
      <c r="AB220" s="193">
        <f t="shared" si="46"/>
        <v>8.470068877483186E-5</v>
      </c>
      <c r="AC220" s="191">
        <f t="shared" si="47"/>
        <v>5.1345330003334843E-5</v>
      </c>
      <c r="AD220" s="194">
        <f t="shared" si="48"/>
        <v>2.8397523297689809E-9</v>
      </c>
      <c r="AE220" s="191">
        <f t="shared" si="49"/>
        <v>3.850899750250113E-3</v>
      </c>
      <c r="AF220" s="191">
        <f t="shared" si="50"/>
        <v>0.34703098550844313</v>
      </c>
    </row>
    <row r="221" spans="2:32">
      <c r="B221" s="116">
        <f t="shared" si="35"/>
        <v>59772.821010964493</v>
      </c>
      <c r="C221" s="115">
        <f t="shared" si="37"/>
        <v>3.2700000000000022</v>
      </c>
      <c r="D221" s="68">
        <f>'ver pressoflex 6p C2 DCpowe_2'!$G$3/2/$C$557*C221</f>
        <v>40.057500000000026</v>
      </c>
      <c r="E221" s="114">
        <f t="shared" si="38"/>
        <v>3.4031151826055311E-4</v>
      </c>
      <c r="F221" s="114">
        <f t="shared" si="39"/>
        <v>5.1052844910035033E-4</v>
      </c>
      <c r="G221" s="114">
        <f t="shared" si="40"/>
        <v>6.8074537994014745E-4</v>
      </c>
      <c r="H221" s="114">
        <f t="shared" si="41"/>
        <v>4.3616865093507613E-3</v>
      </c>
      <c r="I221" s="114">
        <f t="shared" si="42"/>
        <v>4.5319034401905579E-3</v>
      </c>
      <c r="J221" s="114">
        <f t="shared" si="43"/>
        <v>4.7021203710303546E-3</v>
      </c>
      <c r="K221" s="114">
        <f t="shared" si="44"/>
        <v>5.127662698129848E-3</v>
      </c>
      <c r="L221" s="113">
        <f>-'ver pressoflex 6p C2 DCpowe_2'!$G$2*'ver pressoflex 6p C2 DCpowe_2'!D221*'ver pressoflex 6p C2 DCpowe_2'!$G$17*'ver pressoflex 6p C2 DCpowe_2'!$G$13*'ver pressoflex 6p C2 DCpowe_2'!AE221</f>
        <v>-36.407860629026402</v>
      </c>
      <c r="M221" s="572">
        <f>IF(ABS(E221)&lt;'ver pressoflex 6p C2 DCpowe_2'!$G$7,'ver pressoflex 6p C2 DCpowe_2'!$G$16*E221*'ver pressoflex 6p C2 DCpowe_2'!$O$8,SIGN(E221)*'ver pressoflex 6p C2 DCpowe_2'!$G$15*'ver pressoflex 6p C2 DCpowe_2'!$O$8)</f>
        <v>5.7288715935159411</v>
      </c>
      <c r="N221" s="572">
        <f>IF(ABS(F221)&lt;'ver pressoflex 6p C2 DCpowe_2'!$G$7,'ver pressoflex 6p C2 DCpowe_2'!$G$16*F221*'ver pressoflex 6p C2 DCpowe_2'!$O$9,SIGN(F221)*'ver pressoflex 6p C2 DCpowe_2'!$G$15*'ver pressoflex 6p C2 DCpowe_2'!$O$9)</f>
        <v>0</v>
      </c>
      <c r="O221" s="572">
        <f>IF(ABS(G221)&lt;'ver pressoflex 6p C2 DCpowe_2'!$G$7,'ver pressoflex 6p C2 DCpowe_2'!$G$16*G221*'ver pressoflex 6p C2 DCpowe_2'!$O$10,SIGN(G221)*'ver pressoflex 6p C2 DCpowe_2'!$G$15*'ver pressoflex 6p C2 DCpowe_2'!$O$10)</f>
        <v>0</v>
      </c>
      <c r="P221" s="572">
        <f>IF(ABS(H221)&lt;'ver pressoflex 6p C2 DCpowe_2'!$G$7,'ver pressoflex 6p C2 DCpowe_2'!$G$16*H221*'ver pressoflex 6p C2 DCpowe_2'!$O$11,SIGN(H221)*'ver pressoflex 6p C2 DCpowe_2'!$G$15*'ver pressoflex 6p C2 DCpowe_2'!$O$11)</f>
        <v>0</v>
      </c>
      <c r="Q221" s="572">
        <f>IF(ABS(I221)&lt;'ver pressoflex 6p C2 DCpowe_2'!$G$7,'ver pressoflex 6p C2 DCpowe_2'!$G$16*I221*'ver pressoflex 6p C2 DCpowe_2'!$O$12,SIGN(I221)*'ver pressoflex 6p C2 DCpowe_2'!$G$15*'ver pressoflex 6p C2 DCpowe_2'!$O$12)</f>
        <v>0</v>
      </c>
      <c r="R221" s="572">
        <f>IF(ABS(J221)&lt;'ver pressoflex 6p C2 DCpowe_2'!$G$7,'ver pressoflex 6p C2 DCpowe_2'!$G$16*J221*'ver pressoflex 6p C2 DCpowe_2'!$O$13,SIGN(J221)*'ver pressoflex 6p C2 DCpowe_2'!$G$15*'ver pressoflex 6p C2 DCpowe_2'!$O$13)</f>
        <v>17803.500000000004</v>
      </c>
      <c r="S221" s="113">
        <f t="shared" si="36"/>
        <v>17772.821010964493</v>
      </c>
      <c r="T221" s="575">
        <f>-L221*('ver pressoflex 6p C2 DCpowe_2'!$G$3/2-'ver pressoflex 6p C2 DCpowe_2'!AF221*'ver pressoflex 6p C2 DCpowe_2'!D221)</f>
        <v>44093.37081694814</v>
      </c>
      <c r="U221" s="29">
        <f>M221*IF(($G$3/2-$M$8)&gt;0,('ver pressoflex 6p C2 DCpowe_2'!$G$3/2-'ver pressoflex 6p C2 DCpowe_2'!$M$8),'ver pressoflex 6p C2 DCpowe_2'!$G$3/2-('ver pressoflex 6p C2 DCpowe_2'!$G$3-'ver pressoflex 6p C2 DCpowe_2'!$M$8))*IF(($G$3/2-$M$8)&gt;0,-1,1)</f>
        <v>-5872.0933833538393</v>
      </c>
      <c r="V221" s="29">
        <f>N221*IF(($G$3/2-$M$9)&gt;0,('ver pressoflex 6p C2 DCpowe_2'!$G$3/2-'ver pressoflex 6p C2 DCpowe_2'!$M$9),'ver pressoflex 6p C2 DCpowe_2'!$G$3/2-('ver pressoflex 6p C2 DCpowe_2'!$G$3-'ver pressoflex 6p C2 DCpowe_2'!$M$9))*IF(($G$3/2-$M$9)&gt;0,-1,1)</f>
        <v>0</v>
      </c>
      <c r="W221" s="29">
        <f>O221*IF(($G$3/2-$M$10)&gt;0,('ver pressoflex 6p C2 DCpowe_2'!$G$3/2-'ver pressoflex 6p C2 DCpowe_2'!$M$10),'ver pressoflex 6p C2 DCpowe_2'!$G$3/2-('ver pressoflex 6p C2 DCpowe_2'!$G$3-'ver pressoflex 6p C2 DCpowe_2'!$M$10))*IF(($G$3/2-$M$10)&gt;0,-1,1)</f>
        <v>0</v>
      </c>
      <c r="X221" s="29">
        <f>P221*IF(($G$3/2-$M$11)&gt;0,('ver pressoflex 6p C2 DCpowe_2'!$G$3/2-'ver pressoflex 6p C2 DCpowe_2'!$M$11),'ver pressoflex 6p C2 DCpowe_2'!$G$3/2-('ver pressoflex 6p C2 DCpowe_2'!$G$3-'ver pressoflex 6p C2 DCpowe_2'!$M$11))*IF(($G$3/2-$M$11)&gt;0,-1,1)</f>
        <v>0</v>
      </c>
      <c r="Y221" s="29">
        <f>Q221*IF(($G$3/2-$M$12)&gt;0,('ver pressoflex 6p C2 DCpowe_2'!$G$3/2-'ver pressoflex 6p C2 DCpowe_2'!$M$12),'ver pressoflex 6p C2 DCpowe_2'!$G$3/2-('ver pressoflex 6p C2 DCpowe_2'!$G$3-'ver pressoflex 6p C2 DCpowe_2'!$M$12))*IF(($G$3/2-$M$12)&gt;0,-1,1)</f>
        <v>0</v>
      </c>
      <c r="Z221" s="29">
        <f>R221*IF(($G$3/2-$M$13)&gt;0,('ver pressoflex 6p C2 DCpowe_2'!$G$3/2-'ver pressoflex 6p C2 DCpowe_2'!$M$13),'ver pressoflex 6p C2 DCpowe_2'!$G$3/2-('ver pressoflex 6p C2 DCpowe_2'!$G$3-'ver pressoflex 6p C2 DCpowe_2'!$M$13))*IF(($G$3/2-$M$13)&gt;0,-1,1)</f>
        <v>18248587.500000004</v>
      </c>
      <c r="AA221" s="113">
        <f t="shared" si="45"/>
        <v>18286808.777433597</v>
      </c>
      <c r="AB221" s="193">
        <f t="shared" si="46"/>
        <v>8.5230808838939736E-5</v>
      </c>
      <c r="AC221" s="191">
        <f t="shared" si="47"/>
        <v>5.1936570649728695E-5</v>
      </c>
      <c r="AD221" s="194">
        <f t="shared" si="48"/>
        <v>2.8899876530259834E-9</v>
      </c>
      <c r="AE221" s="191">
        <f t="shared" si="49"/>
        <v>3.895242798729652E-3</v>
      </c>
      <c r="AF221" s="191">
        <f t="shared" si="50"/>
        <v>0.3471309100438299</v>
      </c>
    </row>
    <row r="222" spans="2:32">
      <c r="B222" s="116">
        <f t="shared" si="35"/>
        <v>59772.171172302522</v>
      </c>
      <c r="C222" s="115">
        <f t="shared" si="37"/>
        <v>3.2900000000000023</v>
      </c>
      <c r="D222" s="68">
        <f>'ver pressoflex 6p C2 DCpowe_2'!$G$3/2/$C$557*C222</f>
        <v>40.30250000000003</v>
      </c>
      <c r="E222" s="114">
        <f t="shared" si="38"/>
        <v>3.3982565840922073E-4</v>
      </c>
      <c r="F222" s="114">
        <f t="shared" si="39"/>
        <v>5.1006033755408939E-4</v>
      </c>
      <c r="G222" s="114">
        <f t="shared" si="40"/>
        <v>6.8029501669895811E-4</v>
      </c>
      <c r="H222" s="114">
        <f t="shared" si="41"/>
        <v>4.3616199532067424E-3</v>
      </c>
      <c r="I222" s="114">
        <f t="shared" si="42"/>
        <v>4.5318546323516113E-3</v>
      </c>
      <c r="J222" s="114">
        <f t="shared" si="43"/>
        <v>4.7020893114964801E-3</v>
      </c>
      <c r="K222" s="114">
        <f t="shared" si="44"/>
        <v>5.1276760093586513E-3</v>
      </c>
      <c r="L222" s="113">
        <f>-'ver pressoflex 6p C2 DCpowe_2'!$G$2*'ver pressoflex 6p C2 DCpowe_2'!D222*'ver pressoflex 6p C2 DCpowe_2'!$G$17*'ver pressoflex 6p C2 DCpowe_2'!$G$13*'ver pressoflex 6p C2 DCpowe_2'!AE222</f>
        <v>-37.049520229900899</v>
      </c>
      <c r="M222" s="572">
        <f>IF(ABS(E222)&lt;'ver pressoflex 6p C2 DCpowe_2'!$G$7,'ver pressoflex 6p C2 DCpowe_2'!$G$16*E222*'ver pressoflex 6p C2 DCpowe_2'!$O$8,SIGN(E222)*'ver pressoflex 6p C2 DCpowe_2'!$G$15*'ver pressoflex 6p C2 DCpowe_2'!$O$8)</f>
        <v>5.7206925324164075</v>
      </c>
      <c r="N222" s="572">
        <f>IF(ABS(F222)&lt;'ver pressoflex 6p C2 DCpowe_2'!$G$7,'ver pressoflex 6p C2 DCpowe_2'!$G$16*F222*'ver pressoflex 6p C2 DCpowe_2'!$O$9,SIGN(F222)*'ver pressoflex 6p C2 DCpowe_2'!$G$15*'ver pressoflex 6p C2 DCpowe_2'!$O$9)</f>
        <v>0</v>
      </c>
      <c r="O222" s="572">
        <f>IF(ABS(G222)&lt;'ver pressoflex 6p C2 DCpowe_2'!$G$7,'ver pressoflex 6p C2 DCpowe_2'!$G$16*G222*'ver pressoflex 6p C2 DCpowe_2'!$O$10,SIGN(G222)*'ver pressoflex 6p C2 DCpowe_2'!$G$15*'ver pressoflex 6p C2 DCpowe_2'!$O$10)</f>
        <v>0</v>
      </c>
      <c r="P222" s="572">
        <f>IF(ABS(H222)&lt;'ver pressoflex 6p C2 DCpowe_2'!$G$7,'ver pressoflex 6p C2 DCpowe_2'!$G$16*H222*'ver pressoflex 6p C2 DCpowe_2'!$O$11,SIGN(H222)*'ver pressoflex 6p C2 DCpowe_2'!$G$15*'ver pressoflex 6p C2 DCpowe_2'!$O$11)</f>
        <v>0</v>
      </c>
      <c r="Q222" s="572">
        <f>IF(ABS(I222)&lt;'ver pressoflex 6p C2 DCpowe_2'!$G$7,'ver pressoflex 6p C2 DCpowe_2'!$G$16*I222*'ver pressoflex 6p C2 DCpowe_2'!$O$12,SIGN(I222)*'ver pressoflex 6p C2 DCpowe_2'!$G$15*'ver pressoflex 6p C2 DCpowe_2'!$O$12)</f>
        <v>0</v>
      </c>
      <c r="R222" s="572">
        <f>IF(ABS(J222)&lt;'ver pressoflex 6p C2 DCpowe_2'!$G$7,'ver pressoflex 6p C2 DCpowe_2'!$G$16*J222*'ver pressoflex 6p C2 DCpowe_2'!$O$13,SIGN(J222)*'ver pressoflex 6p C2 DCpowe_2'!$G$15*'ver pressoflex 6p C2 DCpowe_2'!$O$13)</f>
        <v>17803.500000000004</v>
      </c>
      <c r="S222" s="113">
        <f t="shared" si="36"/>
        <v>17772.171172302518</v>
      </c>
      <c r="T222" s="575">
        <f>-L222*('ver pressoflex 6p C2 DCpowe_2'!$G$3/2-'ver pressoflex 6p C2 DCpowe_2'!AF222*'ver pressoflex 6p C2 DCpowe_2'!D222)</f>
        <v>44867.18092699306</v>
      </c>
      <c r="U222" s="29">
        <f>M222*IF(($G$3/2-$M$8)&gt;0,('ver pressoflex 6p C2 DCpowe_2'!$G$3/2-'ver pressoflex 6p C2 DCpowe_2'!$M$8),'ver pressoflex 6p C2 DCpowe_2'!$G$3/2-('ver pressoflex 6p C2 DCpowe_2'!$G$3-'ver pressoflex 6p C2 DCpowe_2'!$M$8))*IF(($G$3/2-$M$8)&gt;0,-1,1)</f>
        <v>-5863.7098457268175</v>
      </c>
      <c r="V222" s="29">
        <f>N222*IF(($G$3/2-$M$9)&gt;0,('ver pressoflex 6p C2 DCpowe_2'!$G$3/2-'ver pressoflex 6p C2 DCpowe_2'!$M$9),'ver pressoflex 6p C2 DCpowe_2'!$G$3/2-('ver pressoflex 6p C2 DCpowe_2'!$G$3-'ver pressoflex 6p C2 DCpowe_2'!$M$9))*IF(($G$3/2-$M$9)&gt;0,-1,1)</f>
        <v>0</v>
      </c>
      <c r="W222" s="29">
        <f>O222*IF(($G$3/2-$M$10)&gt;0,('ver pressoflex 6p C2 DCpowe_2'!$G$3/2-'ver pressoflex 6p C2 DCpowe_2'!$M$10),'ver pressoflex 6p C2 DCpowe_2'!$G$3/2-('ver pressoflex 6p C2 DCpowe_2'!$G$3-'ver pressoflex 6p C2 DCpowe_2'!$M$10))*IF(($G$3/2-$M$10)&gt;0,-1,1)</f>
        <v>0</v>
      </c>
      <c r="X222" s="29">
        <f>P222*IF(($G$3/2-$M$11)&gt;0,('ver pressoflex 6p C2 DCpowe_2'!$G$3/2-'ver pressoflex 6p C2 DCpowe_2'!$M$11),'ver pressoflex 6p C2 DCpowe_2'!$G$3/2-('ver pressoflex 6p C2 DCpowe_2'!$G$3-'ver pressoflex 6p C2 DCpowe_2'!$M$11))*IF(($G$3/2-$M$11)&gt;0,-1,1)</f>
        <v>0</v>
      </c>
      <c r="Y222" s="29">
        <f>Q222*IF(($G$3/2-$M$12)&gt;0,('ver pressoflex 6p C2 DCpowe_2'!$G$3/2-'ver pressoflex 6p C2 DCpowe_2'!$M$12),'ver pressoflex 6p C2 DCpowe_2'!$G$3/2-('ver pressoflex 6p C2 DCpowe_2'!$G$3-'ver pressoflex 6p C2 DCpowe_2'!$M$12))*IF(($G$3/2-$M$12)&gt;0,-1,1)</f>
        <v>0</v>
      </c>
      <c r="Z222" s="29">
        <f>R222*IF(($G$3/2-$M$13)&gt;0,('ver pressoflex 6p C2 DCpowe_2'!$G$3/2-'ver pressoflex 6p C2 DCpowe_2'!$M$13),'ver pressoflex 6p C2 DCpowe_2'!$G$3/2-('ver pressoflex 6p C2 DCpowe_2'!$G$3-'ver pressoflex 6p C2 DCpowe_2'!$M$13))*IF(($G$3/2-$M$13)&gt;0,-1,1)</f>
        <v>18248587.500000004</v>
      </c>
      <c r="AA222" s="113">
        <f t="shared" si="45"/>
        <v>18287590.971081272</v>
      </c>
      <c r="AB222" s="193">
        <f t="shared" si="46"/>
        <v>8.5761039452950937E-5</v>
      </c>
      <c r="AC222" s="191">
        <f t="shared" si="47"/>
        <v>5.2530623204729765E-5</v>
      </c>
      <c r="AD222" s="194">
        <f t="shared" si="48"/>
        <v>2.9407768437437651E-9</v>
      </c>
      <c r="AE222" s="191">
        <f t="shared" si="49"/>
        <v>3.9397967403547321E-3</v>
      </c>
      <c r="AF222" s="191">
        <f t="shared" si="50"/>
        <v>0.34723106150263261</v>
      </c>
    </row>
    <row r="223" spans="2:32">
      <c r="B223" s="116">
        <f t="shared" si="35"/>
        <v>59771.514250252963</v>
      </c>
      <c r="C223" s="115">
        <f t="shared" si="37"/>
        <v>3.3100000000000023</v>
      </c>
      <c r="D223" s="68">
        <f>'ver pressoflex 6p C2 DCpowe_2'!$G$3/2/$C$557*C223</f>
        <v>40.547500000000028</v>
      </c>
      <c r="E223" s="114">
        <f t="shared" si="38"/>
        <v>3.3933969722733275E-4</v>
      </c>
      <c r="F223" s="114">
        <f t="shared" si="39"/>
        <v>5.0959212837884565E-4</v>
      </c>
      <c r="G223" s="114">
        <f t="shared" si="40"/>
        <v>6.7984455953035876E-4</v>
      </c>
      <c r="H223" s="114">
        <f t="shared" si="41"/>
        <v>4.3615533831818263E-3</v>
      </c>
      <c r="I223" s="114">
        <f t="shared" si="42"/>
        <v>4.5318058143333393E-3</v>
      </c>
      <c r="J223" s="114">
        <f t="shared" si="43"/>
        <v>4.7020582454848523E-3</v>
      </c>
      <c r="K223" s="114">
        <f t="shared" si="44"/>
        <v>5.1276893233636349E-3</v>
      </c>
      <c r="L223" s="113">
        <f>-'ver pressoflex 6p C2 DCpowe_2'!$G$2*'ver pressoflex 6p C2 DCpowe_2'!D223*'ver pressoflex 6p C2 DCpowe_2'!$G$17*'ver pressoflex 6p C2 DCpowe_2'!$G$13*'ver pressoflex 6p C2 DCpowe_2'!AE223</f>
        <v>-37.698261512536789</v>
      </c>
      <c r="M223" s="572">
        <f>IF(ABS(E223)&lt;'ver pressoflex 6p C2 DCpowe_2'!$G$7,'ver pressoflex 6p C2 DCpowe_2'!$G$16*E223*'ver pressoflex 6p C2 DCpowe_2'!$O$8,SIGN(E223)*'ver pressoflex 6p C2 DCpowe_2'!$G$15*'ver pressoflex 6p C2 DCpowe_2'!$O$8)</f>
        <v>5.7125117654982036</v>
      </c>
      <c r="N223" s="572">
        <f>IF(ABS(F223)&lt;'ver pressoflex 6p C2 DCpowe_2'!$G$7,'ver pressoflex 6p C2 DCpowe_2'!$G$16*F223*'ver pressoflex 6p C2 DCpowe_2'!$O$9,SIGN(F223)*'ver pressoflex 6p C2 DCpowe_2'!$G$15*'ver pressoflex 6p C2 DCpowe_2'!$O$9)</f>
        <v>0</v>
      </c>
      <c r="O223" s="572">
        <f>IF(ABS(G223)&lt;'ver pressoflex 6p C2 DCpowe_2'!$G$7,'ver pressoflex 6p C2 DCpowe_2'!$G$16*G223*'ver pressoflex 6p C2 DCpowe_2'!$O$10,SIGN(G223)*'ver pressoflex 6p C2 DCpowe_2'!$G$15*'ver pressoflex 6p C2 DCpowe_2'!$O$10)</f>
        <v>0</v>
      </c>
      <c r="P223" s="572">
        <f>IF(ABS(H223)&lt;'ver pressoflex 6p C2 DCpowe_2'!$G$7,'ver pressoflex 6p C2 DCpowe_2'!$G$16*H223*'ver pressoflex 6p C2 DCpowe_2'!$O$11,SIGN(H223)*'ver pressoflex 6p C2 DCpowe_2'!$G$15*'ver pressoflex 6p C2 DCpowe_2'!$O$11)</f>
        <v>0</v>
      </c>
      <c r="Q223" s="572">
        <f>IF(ABS(I223)&lt;'ver pressoflex 6p C2 DCpowe_2'!$G$7,'ver pressoflex 6p C2 DCpowe_2'!$G$16*I223*'ver pressoflex 6p C2 DCpowe_2'!$O$12,SIGN(I223)*'ver pressoflex 6p C2 DCpowe_2'!$G$15*'ver pressoflex 6p C2 DCpowe_2'!$O$12)</f>
        <v>0</v>
      </c>
      <c r="R223" s="572">
        <f>IF(ABS(J223)&lt;'ver pressoflex 6p C2 DCpowe_2'!$G$7,'ver pressoflex 6p C2 DCpowe_2'!$G$16*J223*'ver pressoflex 6p C2 DCpowe_2'!$O$13,SIGN(J223)*'ver pressoflex 6p C2 DCpowe_2'!$G$15*'ver pressoflex 6p C2 DCpowe_2'!$O$13)</f>
        <v>17803.500000000004</v>
      </c>
      <c r="S223" s="113">
        <f t="shared" si="36"/>
        <v>17771.514250252963</v>
      </c>
      <c r="T223" s="575">
        <f>-L223*('ver pressoflex 6p C2 DCpowe_2'!$G$3/2-'ver pressoflex 6p C2 DCpowe_2'!AF223*'ver pressoflex 6p C2 DCpowe_2'!D223)</f>
        <v>45649.449842762304</v>
      </c>
      <c r="U223" s="29">
        <f>M223*IF(($G$3/2-$M$8)&gt;0,('ver pressoflex 6p C2 DCpowe_2'!$G$3/2-'ver pressoflex 6p C2 DCpowe_2'!$M$8),'ver pressoflex 6p C2 DCpowe_2'!$G$3/2-('ver pressoflex 6p C2 DCpowe_2'!$G$3-'ver pressoflex 6p C2 DCpowe_2'!$M$8))*IF(($G$3/2-$M$8)&gt;0,-1,1)</f>
        <v>-5855.3245596356583</v>
      </c>
      <c r="V223" s="29">
        <f>N223*IF(($G$3/2-$M$9)&gt;0,('ver pressoflex 6p C2 DCpowe_2'!$G$3/2-'ver pressoflex 6p C2 DCpowe_2'!$M$9),'ver pressoflex 6p C2 DCpowe_2'!$G$3/2-('ver pressoflex 6p C2 DCpowe_2'!$G$3-'ver pressoflex 6p C2 DCpowe_2'!$M$9))*IF(($G$3/2-$M$9)&gt;0,-1,1)</f>
        <v>0</v>
      </c>
      <c r="W223" s="29">
        <f>O223*IF(($G$3/2-$M$10)&gt;0,('ver pressoflex 6p C2 DCpowe_2'!$G$3/2-'ver pressoflex 6p C2 DCpowe_2'!$M$10),'ver pressoflex 6p C2 DCpowe_2'!$G$3/2-('ver pressoflex 6p C2 DCpowe_2'!$G$3-'ver pressoflex 6p C2 DCpowe_2'!$M$10))*IF(($G$3/2-$M$10)&gt;0,-1,1)</f>
        <v>0</v>
      </c>
      <c r="X223" s="29">
        <f>P223*IF(($G$3/2-$M$11)&gt;0,('ver pressoflex 6p C2 DCpowe_2'!$G$3/2-'ver pressoflex 6p C2 DCpowe_2'!$M$11),'ver pressoflex 6p C2 DCpowe_2'!$G$3/2-('ver pressoflex 6p C2 DCpowe_2'!$G$3-'ver pressoflex 6p C2 DCpowe_2'!$M$11))*IF(($G$3/2-$M$11)&gt;0,-1,1)</f>
        <v>0</v>
      </c>
      <c r="Y223" s="29">
        <f>Q223*IF(($G$3/2-$M$12)&gt;0,('ver pressoflex 6p C2 DCpowe_2'!$G$3/2-'ver pressoflex 6p C2 DCpowe_2'!$M$12),'ver pressoflex 6p C2 DCpowe_2'!$G$3/2-('ver pressoflex 6p C2 DCpowe_2'!$G$3-'ver pressoflex 6p C2 DCpowe_2'!$M$12))*IF(($G$3/2-$M$12)&gt;0,-1,1)</f>
        <v>0</v>
      </c>
      <c r="Z223" s="29">
        <f>R223*IF(($G$3/2-$M$13)&gt;0,('ver pressoflex 6p C2 DCpowe_2'!$G$3/2-'ver pressoflex 6p C2 DCpowe_2'!$M$13),'ver pressoflex 6p C2 DCpowe_2'!$G$3/2-('ver pressoflex 6p C2 DCpowe_2'!$G$3-'ver pressoflex 6p C2 DCpowe_2'!$M$13))*IF(($G$3/2-$M$13)&gt;0,-1,1)</f>
        <v>18248587.500000004</v>
      </c>
      <c r="AA223" s="113">
        <f t="shared" si="45"/>
        <v>18288381.62528313</v>
      </c>
      <c r="AB223" s="193">
        <f t="shared" si="46"/>
        <v>8.629138065144971E-5</v>
      </c>
      <c r="AC223" s="191">
        <f t="shared" si="47"/>
        <v>5.3127476962697028E-5</v>
      </c>
      <c r="AD223" s="194">
        <f t="shared" si="48"/>
        <v>2.9921220285586836E-9</v>
      </c>
      <c r="AE223" s="191">
        <f t="shared" si="49"/>
        <v>3.9845607722022768E-3</v>
      </c>
      <c r="AF223" s="191">
        <f t="shared" si="50"/>
        <v>0.34733144065872701</v>
      </c>
    </row>
    <row r="224" spans="2:32">
      <c r="B224" s="116">
        <f t="shared" si="35"/>
        <v>59770.850216437582</v>
      </c>
      <c r="C224" s="115">
        <f t="shared" si="37"/>
        <v>3.3300000000000023</v>
      </c>
      <c r="D224" s="68">
        <f>'ver pressoflex 6p C2 DCpowe_2'!$G$3/2/$C$557*C224</f>
        <v>40.792500000000025</v>
      </c>
      <c r="E224" s="114">
        <f t="shared" si="38"/>
        <v>3.3885363468318569E-4</v>
      </c>
      <c r="F224" s="114">
        <f t="shared" si="39"/>
        <v>5.0912382154407387E-4</v>
      </c>
      <c r="G224" s="114">
        <f t="shared" si="40"/>
        <v>6.793940084049621E-4</v>
      </c>
      <c r="H224" s="114">
        <f t="shared" si="41"/>
        <v>4.3614867992716692E-3</v>
      </c>
      <c r="I224" s="114">
        <f t="shared" si="42"/>
        <v>4.5317569861325572E-3</v>
      </c>
      <c r="J224" s="114">
        <f t="shared" si="43"/>
        <v>4.7020271729934461E-3</v>
      </c>
      <c r="K224" s="114">
        <f t="shared" si="44"/>
        <v>5.1277026401456661E-3</v>
      </c>
      <c r="L224" s="113">
        <f>-'ver pressoflex 6p C2 DCpowe_2'!$G$2*'ver pressoflex 6p C2 DCpowe_2'!D224*'ver pressoflex 6p C2 DCpowe_2'!$G$17*'ver pressoflex 6p C2 DCpowe_2'!$G$13*'ver pressoflex 6p C2 DCpowe_2'!AE224</f>
        <v>-38.354112854644789</v>
      </c>
      <c r="M224" s="572">
        <f>IF(ABS(E224)&lt;'ver pressoflex 6p C2 DCpowe_2'!$G$7,'ver pressoflex 6p C2 DCpowe_2'!$G$16*E224*'ver pressoflex 6p C2 DCpowe_2'!$O$8,SIGN(E224)*'ver pressoflex 6p C2 DCpowe_2'!$G$15*'ver pressoflex 6p C2 DCpowe_2'!$O$8)</f>
        <v>5.7043292922276274</v>
      </c>
      <c r="N224" s="572">
        <f>IF(ABS(F224)&lt;'ver pressoflex 6p C2 DCpowe_2'!$G$7,'ver pressoflex 6p C2 DCpowe_2'!$G$16*F224*'ver pressoflex 6p C2 DCpowe_2'!$O$9,SIGN(F224)*'ver pressoflex 6p C2 DCpowe_2'!$G$15*'ver pressoflex 6p C2 DCpowe_2'!$O$9)</f>
        <v>0</v>
      </c>
      <c r="O224" s="572">
        <f>IF(ABS(G224)&lt;'ver pressoflex 6p C2 DCpowe_2'!$G$7,'ver pressoflex 6p C2 DCpowe_2'!$G$16*G224*'ver pressoflex 6p C2 DCpowe_2'!$O$10,SIGN(G224)*'ver pressoflex 6p C2 DCpowe_2'!$G$15*'ver pressoflex 6p C2 DCpowe_2'!$O$10)</f>
        <v>0</v>
      </c>
      <c r="P224" s="572">
        <f>IF(ABS(H224)&lt;'ver pressoflex 6p C2 DCpowe_2'!$G$7,'ver pressoflex 6p C2 DCpowe_2'!$G$16*H224*'ver pressoflex 6p C2 DCpowe_2'!$O$11,SIGN(H224)*'ver pressoflex 6p C2 DCpowe_2'!$G$15*'ver pressoflex 6p C2 DCpowe_2'!$O$11)</f>
        <v>0</v>
      </c>
      <c r="Q224" s="572">
        <f>IF(ABS(I224)&lt;'ver pressoflex 6p C2 DCpowe_2'!$G$7,'ver pressoflex 6p C2 DCpowe_2'!$G$16*I224*'ver pressoflex 6p C2 DCpowe_2'!$O$12,SIGN(I224)*'ver pressoflex 6p C2 DCpowe_2'!$G$15*'ver pressoflex 6p C2 DCpowe_2'!$O$12)</f>
        <v>0</v>
      </c>
      <c r="R224" s="572">
        <f>IF(ABS(J224)&lt;'ver pressoflex 6p C2 DCpowe_2'!$G$7,'ver pressoflex 6p C2 DCpowe_2'!$G$16*J224*'ver pressoflex 6p C2 DCpowe_2'!$O$13,SIGN(J224)*'ver pressoflex 6p C2 DCpowe_2'!$G$15*'ver pressoflex 6p C2 DCpowe_2'!$O$13)</f>
        <v>17803.500000000004</v>
      </c>
      <c r="S224" s="113">
        <f t="shared" si="36"/>
        <v>17770.850216437586</v>
      </c>
      <c r="T224" s="575">
        <f>-L224*('ver pressoflex 6p C2 DCpowe_2'!$G$3/2-'ver pressoflex 6p C2 DCpowe_2'!AF224*'ver pressoflex 6p C2 DCpowe_2'!D224)</f>
        <v>46440.209909831596</v>
      </c>
      <c r="U224" s="29">
        <f>M224*IF(($G$3/2-$M$8)&gt;0,('ver pressoflex 6p C2 DCpowe_2'!$G$3/2-'ver pressoflex 6p C2 DCpowe_2'!$M$8),'ver pressoflex 6p C2 DCpowe_2'!$G$3/2-('ver pressoflex 6p C2 DCpowe_2'!$G$3-'ver pressoflex 6p C2 DCpowe_2'!$M$8))*IF(($G$3/2-$M$8)&gt;0,-1,1)</f>
        <v>-5846.9375245333185</v>
      </c>
      <c r="V224" s="29">
        <f>N224*IF(($G$3/2-$M$9)&gt;0,('ver pressoflex 6p C2 DCpowe_2'!$G$3/2-'ver pressoflex 6p C2 DCpowe_2'!$M$9),'ver pressoflex 6p C2 DCpowe_2'!$G$3/2-('ver pressoflex 6p C2 DCpowe_2'!$G$3-'ver pressoflex 6p C2 DCpowe_2'!$M$9))*IF(($G$3/2-$M$9)&gt;0,-1,1)</f>
        <v>0</v>
      </c>
      <c r="W224" s="29">
        <f>O224*IF(($G$3/2-$M$10)&gt;0,('ver pressoflex 6p C2 DCpowe_2'!$G$3/2-'ver pressoflex 6p C2 DCpowe_2'!$M$10),'ver pressoflex 6p C2 DCpowe_2'!$G$3/2-('ver pressoflex 6p C2 DCpowe_2'!$G$3-'ver pressoflex 6p C2 DCpowe_2'!$M$10))*IF(($G$3/2-$M$10)&gt;0,-1,1)</f>
        <v>0</v>
      </c>
      <c r="X224" s="29">
        <f>P224*IF(($G$3/2-$M$11)&gt;0,('ver pressoflex 6p C2 DCpowe_2'!$G$3/2-'ver pressoflex 6p C2 DCpowe_2'!$M$11),'ver pressoflex 6p C2 DCpowe_2'!$G$3/2-('ver pressoflex 6p C2 DCpowe_2'!$G$3-'ver pressoflex 6p C2 DCpowe_2'!$M$11))*IF(($G$3/2-$M$11)&gt;0,-1,1)</f>
        <v>0</v>
      </c>
      <c r="Y224" s="29">
        <f>Q224*IF(($G$3/2-$M$12)&gt;0,('ver pressoflex 6p C2 DCpowe_2'!$G$3/2-'ver pressoflex 6p C2 DCpowe_2'!$M$12),'ver pressoflex 6p C2 DCpowe_2'!$G$3/2-('ver pressoflex 6p C2 DCpowe_2'!$G$3-'ver pressoflex 6p C2 DCpowe_2'!$M$12))*IF(($G$3/2-$M$12)&gt;0,-1,1)</f>
        <v>0</v>
      </c>
      <c r="Z224" s="29">
        <f>R224*IF(($G$3/2-$M$13)&gt;0,('ver pressoflex 6p C2 DCpowe_2'!$G$3/2-'ver pressoflex 6p C2 DCpowe_2'!$M$13),'ver pressoflex 6p C2 DCpowe_2'!$G$3/2-('ver pressoflex 6p C2 DCpowe_2'!$G$3-'ver pressoflex 6p C2 DCpowe_2'!$M$13))*IF(($G$3/2-$M$13)&gt;0,-1,1)</f>
        <v>18248587.500000004</v>
      </c>
      <c r="AA224" s="113">
        <f t="shared" si="45"/>
        <v>18289180.772385303</v>
      </c>
      <c r="AB224" s="193">
        <f t="shared" si="46"/>
        <v>8.6821832469034828E-5</v>
      </c>
      <c r="AC224" s="191">
        <f t="shared" si="47"/>
        <v>5.3727121203505215E-5</v>
      </c>
      <c r="AD224" s="194">
        <f t="shared" si="48"/>
        <v>3.0440253167721412E-9</v>
      </c>
      <c r="AE224" s="191">
        <f t="shared" si="49"/>
        <v>4.0295340902628913E-3</v>
      </c>
      <c r="AF224" s="191">
        <f t="shared" si="50"/>
        <v>0.34743204828951157</v>
      </c>
    </row>
    <row r="225" spans="2:32">
      <c r="B225" s="116">
        <f t="shared" si="35"/>
        <v>59770.179042672404</v>
      </c>
      <c r="C225" s="115">
        <f t="shared" si="37"/>
        <v>3.3500000000000023</v>
      </c>
      <c r="D225" s="68">
        <f>'ver pressoflex 6p C2 DCpowe_2'!$G$3/2/$C$557*C225</f>
        <v>41.03750000000003</v>
      </c>
      <c r="E225" s="114">
        <f t="shared" si="38"/>
        <v>3.3836747074506295E-4</v>
      </c>
      <c r="F225" s="114">
        <f t="shared" si="39"/>
        <v>5.0865541701921582E-4</v>
      </c>
      <c r="G225" s="114">
        <f t="shared" si="40"/>
        <v>6.789433632933688E-4</v>
      </c>
      <c r="H225" s="114">
        <f t="shared" si="41"/>
        <v>4.3614202014719263E-3</v>
      </c>
      <c r="I225" s="114">
        <f t="shared" si="42"/>
        <v>4.531708147746079E-3</v>
      </c>
      <c r="J225" s="114">
        <f t="shared" si="43"/>
        <v>4.7019960940202325E-3</v>
      </c>
      <c r="K225" s="114">
        <f t="shared" si="44"/>
        <v>5.127715959705615E-3</v>
      </c>
      <c r="L225" s="113">
        <f>-'ver pressoflex 6p C2 DCpowe_2'!$G$2*'ver pressoflex 6p C2 DCpowe_2'!D225*'ver pressoflex 6p C2 DCpowe_2'!$G$17*'ver pressoflex 6p C2 DCpowe_2'!$G$13*'ver pressoflex 6p C2 DCpowe_2'!AE225</f>
        <v>-39.017102439672257</v>
      </c>
      <c r="M225" s="572">
        <f>IF(ABS(E225)&lt;'ver pressoflex 6p C2 DCpowe_2'!$G$7,'ver pressoflex 6p C2 DCpowe_2'!$G$16*E225*'ver pressoflex 6p C2 DCpowe_2'!$O$8,SIGN(E225)*'ver pressoflex 6p C2 DCpowe_2'!$G$15*'ver pressoflex 6p C2 DCpowe_2'!$O$8)</f>
        <v>5.6961451120707558</v>
      </c>
      <c r="N225" s="572">
        <f>IF(ABS(F225)&lt;'ver pressoflex 6p C2 DCpowe_2'!$G$7,'ver pressoflex 6p C2 DCpowe_2'!$G$16*F225*'ver pressoflex 6p C2 DCpowe_2'!$O$9,SIGN(F225)*'ver pressoflex 6p C2 DCpowe_2'!$G$15*'ver pressoflex 6p C2 DCpowe_2'!$O$9)</f>
        <v>0</v>
      </c>
      <c r="O225" s="572">
        <f>IF(ABS(G225)&lt;'ver pressoflex 6p C2 DCpowe_2'!$G$7,'ver pressoflex 6p C2 DCpowe_2'!$G$16*G225*'ver pressoflex 6p C2 DCpowe_2'!$O$10,SIGN(G225)*'ver pressoflex 6p C2 DCpowe_2'!$G$15*'ver pressoflex 6p C2 DCpowe_2'!$O$10)</f>
        <v>0</v>
      </c>
      <c r="P225" s="572">
        <f>IF(ABS(H225)&lt;'ver pressoflex 6p C2 DCpowe_2'!$G$7,'ver pressoflex 6p C2 DCpowe_2'!$G$16*H225*'ver pressoflex 6p C2 DCpowe_2'!$O$11,SIGN(H225)*'ver pressoflex 6p C2 DCpowe_2'!$G$15*'ver pressoflex 6p C2 DCpowe_2'!$O$11)</f>
        <v>0</v>
      </c>
      <c r="Q225" s="572">
        <f>IF(ABS(I225)&lt;'ver pressoflex 6p C2 DCpowe_2'!$G$7,'ver pressoflex 6p C2 DCpowe_2'!$G$16*I225*'ver pressoflex 6p C2 DCpowe_2'!$O$12,SIGN(I225)*'ver pressoflex 6p C2 DCpowe_2'!$G$15*'ver pressoflex 6p C2 DCpowe_2'!$O$12)</f>
        <v>0</v>
      </c>
      <c r="R225" s="572">
        <f>IF(ABS(J225)&lt;'ver pressoflex 6p C2 DCpowe_2'!$G$7,'ver pressoflex 6p C2 DCpowe_2'!$G$16*J225*'ver pressoflex 6p C2 DCpowe_2'!$O$13,SIGN(J225)*'ver pressoflex 6p C2 DCpowe_2'!$G$15*'ver pressoflex 6p C2 DCpowe_2'!$O$13)</f>
        <v>17803.500000000004</v>
      </c>
      <c r="S225" s="113">
        <f t="shared" si="36"/>
        <v>17770.179042672404</v>
      </c>
      <c r="T225" s="575">
        <f>-L225*('ver pressoflex 6p C2 DCpowe_2'!$G$3/2-'ver pressoflex 6p C2 DCpowe_2'!AF225*'ver pressoflex 6p C2 DCpowe_2'!D225)</f>
        <v>47239.49322540206</v>
      </c>
      <c r="U225" s="29">
        <f>M225*IF(($G$3/2-$M$8)&gt;0,('ver pressoflex 6p C2 DCpowe_2'!$G$3/2-'ver pressoflex 6p C2 DCpowe_2'!$M$8),'ver pressoflex 6p C2 DCpowe_2'!$G$3/2-('ver pressoflex 6p C2 DCpowe_2'!$G$3-'ver pressoflex 6p C2 DCpowe_2'!$M$8))*IF(($G$3/2-$M$8)&gt;0,-1,1)</f>
        <v>-5838.5487398725245</v>
      </c>
      <c r="V225" s="29">
        <f>N225*IF(($G$3/2-$M$9)&gt;0,('ver pressoflex 6p C2 DCpowe_2'!$G$3/2-'ver pressoflex 6p C2 DCpowe_2'!$M$9),'ver pressoflex 6p C2 DCpowe_2'!$G$3/2-('ver pressoflex 6p C2 DCpowe_2'!$G$3-'ver pressoflex 6p C2 DCpowe_2'!$M$9))*IF(($G$3/2-$M$9)&gt;0,-1,1)</f>
        <v>0</v>
      </c>
      <c r="W225" s="29">
        <f>O225*IF(($G$3/2-$M$10)&gt;0,('ver pressoflex 6p C2 DCpowe_2'!$G$3/2-'ver pressoflex 6p C2 DCpowe_2'!$M$10),'ver pressoflex 6p C2 DCpowe_2'!$G$3/2-('ver pressoflex 6p C2 DCpowe_2'!$G$3-'ver pressoflex 6p C2 DCpowe_2'!$M$10))*IF(($G$3/2-$M$10)&gt;0,-1,1)</f>
        <v>0</v>
      </c>
      <c r="X225" s="29">
        <f>P225*IF(($G$3/2-$M$11)&gt;0,('ver pressoflex 6p C2 DCpowe_2'!$G$3/2-'ver pressoflex 6p C2 DCpowe_2'!$M$11),'ver pressoflex 6p C2 DCpowe_2'!$G$3/2-('ver pressoflex 6p C2 DCpowe_2'!$G$3-'ver pressoflex 6p C2 DCpowe_2'!$M$11))*IF(($G$3/2-$M$11)&gt;0,-1,1)</f>
        <v>0</v>
      </c>
      <c r="Y225" s="29">
        <f>Q225*IF(($G$3/2-$M$12)&gt;0,('ver pressoflex 6p C2 DCpowe_2'!$G$3/2-'ver pressoflex 6p C2 DCpowe_2'!$M$12),'ver pressoflex 6p C2 DCpowe_2'!$G$3/2-('ver pressoflex 6p C2 DCpowe_2'!$G$3-'ver pressoflex 6p C2 DCpowe_2'!$M$12))*IF(($G$3/2-$M$12)&gt;0,-1,1)</f>
        <v>0</v>
      </c>
      <c r="Z225" s="29">
        <f>R225*IF(($G$3/2-$M$13)&gt;0,('ver pressoflex 6p C2 DCpowe_2'!$G$3/2-'ver pressoflex 6p C2 DCpowe_2'!$M$13),'ver pressoflex 6p C2 DCpowe_2'!$G$3/2-('ver pressoflex 6p C2 DCpowe_2'!$G$3-'ver pressoflex 6p C2 DCpowe_2'!$M$13))*IF(($G$3/2-$M$13)&gt;0,-1,1)</f>
        <v>18248587.500000004</v>
      </c>
      <c r="AA225" s="113">
        <f t="shared" si="45"/>
        <v>18289988.444485534</v>
      </c>
      <c r="AB225" s="193">
        <f t="shared" si="46"/>
        <v>8.7352394940319462E-5</v>
      </c>
      <c r="AC225" s="191">
        <f t="shared" si="47"/>
        <v>5.4329545192529097E-5</v>
      </c>
      <c r="AD225" s="194">
        <f t="shared" si="48"/>
        <v>3.096488800311778E-9</v>
      </c>
      <c r="AE225" s="191">
        <f t="shared" si="49"/>
        <v>4.0747158894396821E-3</v>
      </c>
      <c r="AF225" s="191">
        <f t="shared" si="50"/>
        <v>0.3475328851759274</v>
      </c>
    </row>
    <row r="226" spans="2:32">
      <c r="B226" s="116">
        <f t="shared" si="35"/>
        <v>59769.500700968012</v>
      </c>
      <c r="C226" s="115">
        <f t="shared" si="37"/>
        <v>3.3700000000000023</v>
      </c>
      <c r="D226" s="68">
        <f>'ver pressoflex 6p C2 DCpowe_2'!$G$3/2/$C$557*C226</f>
        <v>41.282500000000027</v>
      </c>
      <c r="E226" s="114">
        <f t="shared" si="38"/>
        <v>3.3788120538123464E-4</v>
      </c>
      <c r="F226" s="114">
        <f t="shared" si="39"/>
        <v>5.081869147737009E-4</v>
      </c>
      <c r="G226" s="114">
        <f t="shared" si="40"/>
        <v>6.7849262416616737E-4</v>
      </c>
      <c r="H226" s="114">
        <f t="shared" si="41"/>
        <v>4.3613535897782515E-3</v>
      </c>
      <c r="I226" s="114">
        <f t="shared" si="42"/>
        <v>4.5316592991707172E-3</v>
      </c>
      <c r="J226" s="114">
        <f t="shared" si="43"/>
        <v>4.7019650085631838E-3</v>
      </c>
      <c r="K226" s="114">
        <f t="shared" si="44"/>
        <v>5.1277292820443498E-3</v>
      </c>
      <c r="L226" s="113">
        <f>-'ver pressoflex 6p C2 DCpowe_2'!$G$2*'ver pressoflex 6p C2 DCpowe_2'!D226*'ver pressoflex 6p C2 DCpowe_2'!$G$17*'ver pressoflex 6p C2 DCpowe_2'!$G$13*'ver pressoflex 6p C2 DCpowe_2'!AE226</f>
        <v>-39.687258256481137</v>
      </c>
      <c r="M226" s="572">
        <f>IF(ABS(E226)&lt;'ver pressoflex 6p C2 DCpowe_2'!$G$7,'ver pressoflex 6p C2 DCpowe_2'!$G$16*E226*'ver pressoflex 6p C2 DCpowe_2'!$O$8,SIGN(E226)*'ver pressoflex 6p C2 DCpowe_2'!$G$15*'ver pressoflex 6p C2 DCpowe_2'!$O$8)</f>
        <v>5.6879592244934383</v>
      </c>
      <c r="N226" s="572">
        <f>IF(ABS(F226)&lt;'ver pressoflex 6p C2 DCpowe_2'!$G$7,'ver pressoflex 6p C2 DCpowe_2'!$G$16*F226*'ver pressoflex 6p C2 DCpowe_2'!$O$9,SIGN(F226)*'ver pressoflex 6p C2 DCpowe_2'!$G$15*'ver pressoflex 6p C2 DCpowe_2'!$O$9)</f>
        <v>0</v>
      </c>
      <c r="O226" s="572">
        <f>IF(ABS(G226)&lt;'ver pressoflex 6p C2 DCpowe_2'!$G$7,'ver pressoflex 6p C2 DCpowe_2'!$G$16*G226*'ver pressoflex 6p C2 DCpowe_2'!$O$10,SIGN(G226)*'ver pressoflex 6p C2 DCpowe_2'!$G$15*'ver pressoflex 6p C2 DCpowe_2'!$O$10)</f>
        <v>0</v>
      </c>
      <c r="P226" s="572">
        <f>IF(ABS(H226)&lt;'ver pressoflex 6p C2 DCpowe_2'!$G$7,'ver pressoflex 6p C2 DCpowe_2'!$G$16*H226*'ver pressoflex 6p C2 DCpowe_2'!$O$11,SIGN(H226)*'ver pressoflex 6p C2 DCpowe_2'!$G$15*'ver pressoflex 6p C2 DCpowe_2'!$O$11)</f>
        <v>0</v>
      </c>
      <c r="Q226" s="572">
        <f>IF(ABS(I226)&lt;'ver pressoflex 6p C2 DCpowe_2'!$G$7,'ver pressoflex 6p C2 DCpowe_2'!$G$16*I226*'ver pressoflex 6p C2 DCpowe_2'!$O$12,SIGN(I226)*'ver pressoflex 6p C2 DCpowe_2'!$G$15*'ver pressoflex 6p C2 DCpowe_2'!$O$12)</f>
        <v>0</v>
      </c>
      <c r="R226" s="572">
        <f>IF(ABS(J226)&lt;'ver pressoflex 6p C2 DCpowe_2'!$G$7,'ver pressoflex 6p C2 DCpowe_2'!$G$16*J226*'ver pressoflex 6p C2 DCpowe_2'!$O$13,SIGN(J226)*'ver pressoflex 6p C2 DCpowe_2'!$G$15*'ver pressoflex 6p C2 DCpowe_2'!$O$13)</f>
        <v>17803.500000000004</v>
      </c>
      <c r="S226" s="113">
        <f t="shared" si="36"/>
        <v>17769.500700968016</v>
      </c>
      <c r="T226" s="575">
        <f>-L226*('ver pressoflex 6p C2 DCpowe_2'!$G$3/2-'ver pressoflex 6p C2 DCpowe_2'!AF226*'ver pressoflex 6p C2 DCpowe_2'!D226)</f>
        <v>48047.331637962976</v>
      </c>
      <c r="U226" s="29">
        <f>M226*IF(($G$3/2-$M$8)&gt;0,('ver pressoflex 6p C2 DCpowe_2'!$G$3/2-'ver pressoflex 6p C2 DCpowe_2'!$M$8),'ver pressoflex 6p C2 DCpowe_2'!$G$3/2-('ver pressoflex 6p C2 DCpowe_2'!$G$3-'ver pressoflex 6p C2 DCpowe_2'!$M$8))*IF(($G$3/2-$M$8)&gt;0,-1,1)</f>
        <v>-5830.158205105774</v>
      </c>
      <c r="V226" s="29">
        <f>N226*IF(($G$3/2-$M$9)&gt;0,('ver pressoflex 6p C2 DCpowe_2'!$G$3/2-'ver pressoflex 6p C2 DCpowe_2'!$M$9),'ver pressoflex 6p C2 DCpowe_2'!$G$3/2-('ver pressoflex 6p C2 DCpowe_2'!$G$3-'ver pressoflex 6p C2 DCpowe_2'!$M$9))*IF(($G$3/2-$M$9)&gt;0,-1,1)</f>
        <v>0</v>
      </c>
      <c r="W226" s="29">
        <f>O226*IF(($G$3/2-$M$10)&gt;0,('ver pressoflex 6p C2 DCpowe_2'!$G$3/2-'ver pressoflex 6p C2 DCpowe_2'!$M$10),'ver pressoflex 6p C2 DCpowe_2'!$G$3/2-('ver pressoflex 6p C2 DCpowe_2'!$G$3-'ver pressoflex 6p C2 DCpowe_2'!$M$10))*IF(($G$3/2-$M$10)&gt;0,-1,1)</f>
        <v>0</v>
      </c>
      <c r="X226" s="29">
        <f>P226*IF(($G$3/2-$M$11)&gt;0,('ver pressoflex 6p C2 DCpowe_2'!$G$3/2-'ver pressoflex 6p C2 DCpowe_2'!$M$11),'ver pressoflex 6p C2 DCpowe_2'!$G$3/2-('ver pressoflex 6p C2 DCpowe_2'!$G$3-'ver pressoflex 6p C2 DCpowe_2'!$M$11))*IF(($G$3/2-$M$11)&gt;0,-1,1)</f>
        <v>0</v>
      </c>
      <c r="Y226" s="29">
        <f>Q226*IF(($G$3/2-$M$12)&gt;0,('ver pressoflex 6p C2 DCpowe_2'!$G$3/2-'ver pressoflex 6p C2 DCpowe_2'!$M$12),'ver pressoflex 6p C2 DCpowe_2'!$G$3/2-('ver pressoflex 6p C2 DCpowe_2'!$G$3-'ver pressoflex 6p C2 DCpowe_2'!$M$12))*IF(($G$3/2-$M$12)&gt;0,-1,1)</f>
        <v>0</v>
      </c>
      <c r="Z226" s="29">
        <f>R226*IF(($G$3/2-$M$13)&gt;0,('ver pressoflex 6p C2 DCpowe_2'!$G$3/2-'ver pressoflex 6p C2 DCpowe_2'!$M$13),'ver pressoflex 6p C2 DCpowe_2'!$G$3/2-('ver pressoflex 6p C2 DCpowe_2'!$G$3-'ver pressoflex 6p C2 DCpowe_2'!$M$13))*IF(($G$3/2-$M$13)&gt;0,-1,1)</f>
        <v>18248587.500000004</v>
      </c>
      <c r="AA226" s="113">
        <f t="shared" si="45"/>
        <v>18290804.673432861</v>
      </c>
      <c r="AB226" s="193">
        <f t="shared" si="46"/>
        <v>8.7883068099931197E-5</v>
      </c>
      <c r="AC226" s="191">
        <f t="shared" si="47"/>
        <v>5.493473818062806E-5</v>
      </c>
      <c r="AD226" s="194">
        <f t="shared" si="48"/>
        <v>3.149514553692612E-9</v>
      </c>
      <c r="AE226" s="191">
        <f t="shared" si="49"/>
        <v>4.1201053635471045E-3</v>
      </c>
      <c r="AF226" s="191">
        <f t="shared" si="50"/>
        <v>0.34763395210247938</v>
      </c>
    </row>
    <row r="227" spans="2:32">
      <c r="B227" s="116">
        <f t="shared" si="35"/>
        <v>59768.815163529944</v>
      </c>
      <c r="C227" s="115">
        <f t="shared" si="37"/>
        <v>3.3900000000000023</v>
      </c>
      <c r="D227" s="68">
        <f>'ver pressoflex 6p C2 DCpowe_2'!$G$3/2/$C$557*C227</f>
        <v>41.527500000000032</v>
      </c>
      <c r="E227" s="114">
        <f t="shared" si="38"/>
        <v>3.3739483855995756E-4</v>
      </c>
      <c r="F227" s="114">
        <f t="shared" si="39"/>
        <v>5.0771831477694539E-4</v>
      </c>
      <c r="G227" s="114">
        <f t="shared" si="40"/>
        <v>6.7804179099393333E-4</v>
      </c>
      <c r="H227" s="114">
        <f t="shared" si="41"/>
        <v>4.3612869641862948E-3</v>
      </c>
      <c r="I227" s="114">
        <f t="shared" si="42"/>
        <v>4.5316104404032834E-3</v>
      </c>
      <c r="J227" s="114">
        <f t="shared" si="43"/>
        <v>4.7019339166202712E-3</v>
      </c>
      <c r="K227" s="114">
        <f t="shared" si="44"/>
        <v>5.1277426071627413E-3</v>
      </c>
      <c r="L227" s="113">
        <f>-'ver pressoflex 6p C2 DCpowe_2'!$G$2*'ver pressoflex 6p C2 DCpowe_2'!D227*'ver pressoflex 6p C2 DCpowe_2'!$G$17*'ver pressoflex 6p C2 DCpowe_2'!$G$13*'ver pressoflex 6p C2 DCpowe_2'!AE227</f>
        <v>-40.364608099025659</v>
      </c>
      <c r="M227" s="572">
        <f>IF(ABS(E227)&lt;'ver pressoflex 6p C2 DCpowe_2'!$G$7,'ver pressoflex 6p C2 DCpowe_2'!$G$16*E227*'ver pressoflex 6p C2 DCpowe_2'!$O$8,SIGN(E227)*'ver pressoflex 6p C2 DCpowe_2'!$G$15*'ver pressoflex 6p C2 DCpowe_2'!$O$8)</f>
        <v>5.6797716289613076</v>
      </c>
      <c r="N227" s="572">
        <f>IF(ABS(F227)&lt;'ver pressoflex 6p C2 DCpowe_2'!$G$7,'ver pressoflex 6p C2 DCpowe_2'!$G$16*F227*'ver pressoflex 6p C2 DCpowe_2'!$O$9,SIGN(F227)*'ver pressoflex 6p C2 DCpowe_2'!$G$15*'ver pressoflex 6p C2 DCpowe_2'!$O$9)</f>
        <v>0</v>
      </c>
      <c r="O227" s="572">
        <f>IF(ABS(G227)&lt;'ver pressoflex 6p C2 DCpowe_2'!$G$7,'ver pressoflex 6p C2 DCpowe_2'!$G$16*G227*'ver pressoflex 6p C2 DCpowe_2'!$O$10,SIGN(G227)*'ver pressoflex 6p C2 DCpowe_2'!$G$15*'ver pressoflex 6p C2 DCpowe_2'!$O$10)</f>
        <v>0</v>
      </c>
      <c r="P227" s="572">
        <f>IF(ABS(H227)&lt;'ver pressoflex 6p C2 DCpowe_2'!$G$7,'ver pressoflex 6p C2 DCpowe_2'!$G$16*H227*'ver pressoflex 6p C2 DCpowe_2'!$O$11,SIGN(H227)*'ver pressoflex 6p C2 DCpowe_2'!$G$15*'ver pressoflex 6p C2 DCpowe_2'!$O$11)</f>
        <v>0</v>
      </c>
      <c r="Q227" s="572">
        <f>IF(ABS(I227)&lt;'ver pressoflex 6p C2 DCpowe_2'!$G$7,'ver pressoflex 6p C2 DCpowe_2'!$G$16*I227*'ver pressoflex 6p C2 DCpowe_2'!$O$12,SIGN(I227)*'ver pressoflex 6p C2 DCpowe_2'!$G$15*'ver pressoflex 6p C2 DCpowe_2'!$O$12)</f>
        <v>0</v>
      </c>
      <c r="R227" s="572">
        <f>IF(ABS(J227)&lt;'ver pressoflex 6p C2 DCpowe_2'!$G$7,'ver pressoflex 6p C2 DCpowe_2'!$G$16*J227*'ver pressoflex 6p C2 DCpowe_2'!$O$13,SIGN(J227)*'ver pressoflex 6p C2 DCpowe_2'!$G$15*'ver pressoflex 6p C2 DCpowe_2'!$O$13)</f>
        <v>17803.500000000004</v>
      </c>
      <c r="S227" s="113">
        <f t="shared" si="36"/>
        <v>17768.81516352994</v>
      </c>
      <c r="T227" s="575">
        <f>-L227*('ver pressoflex 6p C2 DCpowe_2'!$G$3/2-'ver pressoflex 6p C2 DCpowe_2'!AF227*'ver pressoflex 6p C2 DCpowe_2'!D227)</f>
        <v>48863.756746954401</v>
      </c>
      <c r="U227" s="29">
        <f>M227*IF(($G$3/2-$M$8)&gt;0,('ver pressoflex 6p C2 DCpowe_2'!$G$3/2-'ver pressoflex 6p C2 DCpowe_2'!$M$8),'ver pressoflex 6p C2 DCpowe_2'!$G$3/2-('ver pressoflex 6p C2 DCpowe_2'!$G$3-'ver pressoflex 6p C2 DCpowe_2'!$M$8))*IF(($G$3/2-$M$8)&gt;0,-1,1)</f>
        <v>-5821.7659196853401</v>
      </c>
      <c r="V227" s="29">
        <f>N227*IF(($G$3/2-$M$9)&gt;0,('ver pressoflex 6p C2 DCpowe_2'!$G$3/2-'ver pressoflex 6p C2 DCpowe_2'!$M$9),'ver pressoflex 6p C2 DCpowe_2'!$G$3/2-('ver pressoflex 6p C2 DCpowe_2'!$G$3-'ver pressoflex 6p C2 DCpowe_2'!$M$9))*IF(($G$3/2-$M$9)&gt;0,-1,1)</f>
        <v>0</v>
      </c>
      <c r="W227" s="29">
        <f>O227*IF(($G$3/2-$M$10)&gt;0,('ver pressoflex 6p C2 DCpowe_2'!$G$3/2-'ver pressoflex 6p C2 DCpowe_2'!$M$10),'ver pressoflex 6p C2 DCpowe_2'!$G$3/2-('ver pressoflex 6p C2 DCpowe_2'!$G$3-'ver pressoflex 6p C2 DCpowe_2'!$M$10))*IF(($G$3/2-$M$10)&gt;0,-1,1)</f>
        <v>0</v>
      </c>
      <c r="X227" s="29">
        <f>P227*IF(($G$3/2-$M$11)&gt;0,('ver pressoflex 6p C2 DCpowe_2'!$G$3/2-'ver pressoflex 6p C2 DCpowe_2'!$M$11),'ver pressoflex 6p C2 DCpowe_2'!$G$3/2-('ver pressoflex 6p C2 DCpowe_2'!$G$3-'ver pressoflex 6p C2 DCpowe_2'!$M$11))*IF(($G$3/2-$M$11)&gt;0,-1,1)</f>
        <v>0</v>
      </c>
      <c r="Y227" s="29">
        <f>Q227*IF(($G$3/2-$M$12)&gt;0,('ver pressoflex 6p C2 DCpowe_2'!$G$3/2-'ver pressoflex 6p C2 DCpowe_2'!$M$12),'ver pressoflex 6p C2 DCpowe_2'!$G$3/2-('ver pressoflex 6p C2 DCpowe_2'!$G$3-'ver pressoflex 6p C2 DCpowe_2'!$M$12))*IF(($G$3/2-$M$12)&gt;0,-1,1)</f>
        <v>0</v>
      </c>
      <c r="Z227" s="29">
        <f>R227*IF(($G$3/2-$M$13)&gt;0,('ver pressoflex 6p C2 DCpowe_2'!$G$3/2-'ver pressoflex 6p C2 DCpowe_2'!$M$13),'ver pressoflex 6p C2 DCpowe_2'!$G$3/2-('ver pressoflex 6p C2 DCpowe_2'!$G$3-'ver pressoflex 6p C2 DCpowe_2'!$M$13))*IF(($G$3/2-$M$13)&gt;0,-1,1)</f>
        <v>18248587.500000004</v>
      </c>
      <c r="AA227" s="113">
        <f t="shared" si="45"/>
        <v>18291629.490827274</v>
      </c>
      <c r="AB227" s="193">
        <f t="shared" si="46"/>
        <v>8.841385198251211E-5</v>
      </c>
      <c r="AC227" s="191">
        <f t="shared" si="47"/>
        <v>5.5542689404130664E-5</v>
      </c>
      <c r="AD227" s="194">
        <f t="shared" si="48"/>
        <v>3.2031046339781382E-9</v>
      </c>
      <c r="AE227" s="191">
        <f t="shared" si="49"/>
        <v>4.1657017053097992E-3</v>
      </c>
      <c r="AF227" s="191">
        <f t="shared" si="50"/>
        <v>0.34773524985725535</v>
      </c>
    </row>
    <row r="228" spans="2:32">
      <c r="B228" s="116">
        <f t="shared" si="35"/>
        <v>59768.122402758912</v>
      </c>
      <c r="C228" s="115">
        <f t="shared" si="37"/>
        <v>3.4100000000000024</v>
      </c>
      <c r="D228" s="68">
        <f>'ver pressoflex 6p C2 DCpowe_2'!$G$3/2/$C$557*C228</f>
        <v>41.772500000000029</v>
      </c>
      <c r="E228" s="114">
        <f t="shared" si="38"/>
        <v>3.3690837024947536E-4</v>
      </c>
      <c r="F228" s="114">
        <f t="shared" si="39"/>
        <v>5.0724961699835289E-4</v>
      </c>
      <c r="G228" s="114">
        <f t="shared" si="40"/>
        <v>6.7759086374723058E-4</v>
      </c>
      <c r="H228" s="114">
        <f t="shared" si="41"/>
        <v>4.3612203246917091E-3</v>
      </c>
      <c r="I228" s="114">
        <f t="shared" si="42"/>
        <v>4.5315615714405866E-3</v>
      </c>
      <c r="J228" s="114">
        <f t="shared" si="43"/>
        <v>4.7019028181894641E-3</v>
      </c>
      <c r="K228" s="114">
        <f t="shared" si="44"/>
        <v>5.1277559350616578E-3</v>
      </c>
      <c r="L228" s="113">
        <f>-'ver pressoflex 6p C2 DCpowe_2'!$G$2*'ver pressoflex 6p C2 DCpowe_2'!D228*'ver pressoflex 6p C2 DCpowe_2'!$G$17*'ver pressoflex 6p C2 DCpowe_2'!$G$13*'ver pressoflex 6p C2 DCpowe_2'!AE228</f>
        <v>-41.049179566029274</v>
      </c>
      <c r="M228" s="572">
        <f>IF(ABS(E228)&lt;'ver pressoflex 6p C2 DCpowe_2'!$G$7,'ver pressoflex 6p C2 DCpowe_2'!$G$16*E228*'ver pressoflex 6p C2 DCpowe_2'!$O$8,SIGN(E228)*'ver pressoflex 6p C2 DCpowe_2'!$G$15*'ver pressoflex 6p C2 DCpowe_2'!$O$8)</f>
        <v>5.6715823249397683</v>
      </c>
      <c r="N228" s="572">
        <f>IF(ABS(F228)&lt;'ver pressoflex 6p C2 DCpowe_2'!$G$7,'ver pressoflex 6p C2 DCpowe_2'!$G$16*F228*'ver pressoflex 6p C2 DCpowe_2'!$O$9,SIGN(F228)*'ver pressoflex 6p C2 DCpowe_2'!$G$15*'ver pressoflex 6p C2 DCpowe_2'!$O$9)</f>
        <v>0</v>
      </c>
      <c r="O228" s="572">
        <f>IF(ABS(G228)&lt;'ver pressoflex 6p C2 DCpowe_2'!$G$7,'ver pressoflex 6p C2 DCpowe_2'!$G$16*G228*'ver pressoflex 6p C2 DCpowe_2'!$O$10,SIGN(G228)*'ver pressoflex 6p C2 DCpowe_2'!$G$15*'ver pressoflex 6p C2 DCpowe_2'!$O$10)</f>
        <v>0</v>
      </c>
      <c r="P228" s="572">
        <f>IF(ABS(H228)&lt;'ver pressoflex 6p C2 DCpowe_2'!$G$7,'ver pressoflex 6p C2 DCpowe_2'!$G$16*H228*'ver pressoflex 6p C2 DCpowe_2'!$O$11,SIGN(H228)*'ver pressoflex 6p C2 DCpowe_2'!$G$15*'ver pressoflex 6p C2 DCpowe_2'!$O$11)</f>
        <v>0</v>
      </c>
      <c r="Q228" s="572">
        <f>IF(ABS(I228)&lt;'ver pressoflex 6p C2 DCpowe_2'!$G$7,'ver pressoflex 6p C2 DCpowe_2'!$G$16*I228*'ver pressoflex 6p C2 DCpowe_2'!$O$12,SIGN(I228)*'ver pressoflex 6p C2 DCpowe_2'!$G$15*'ver pressoflex 6p C2 DCpowe_2'!$O$12)</f>
        <v>0</v>
      </c>
      <c r="R228" s="572">
        <f>IF(ABS(J228)&lt;'ver pressoflex 6p C2 DCpowe_2'!$G$7,'ver pressoflex 6p C2 DCpowe_2'!$G$16*J228*'ver pressoflex 6p C2 DCpowe_2'!$O$13,SIGN(J228)*'ver pressoflex 6p C2 DCpowe_2'!$G$15*'ver pressoflex 6p C2 DCpowe_2'!$O$13)</f>
        <v>17803.500000000004</v>
      </c>
      <c r="S228" s="113">
        <f t="shared" si="36"/>
        <v>17768.122402758912</v>
      </c>
      <c r="T228" s="575">
        <f>-L228*('ver pressoflex 6p C2 DCpowe_2'!$G$3/2-'ver pressoflex 6p C2 DCpowe_2'!AF228*'ver pressoflex 6p C2 DCpowe_2'!D228)</f>
        <v>49688.799902429033</v>
      </c>
      <c r="U228" s="29">
        <f>M228*IF(($G$3/2-$M$8)&gt;0,('ver pressoflex 6p C2 DCpowe_2'!$G$3/2-'ver pressoflex 6p C2 DCpowe_2'!$M$8),'ver pressoflex 6p C2 DCpowe_2'!$G$3/2-('ver pressoflex 6p C2 DCpowe_2'!$G$3-'ver pressoflex 6p C2 DCpowe_2'!$M$8))*IF(($G$3/2-$M$8)&gt;0,-1,1)</f>
        <v>-5813.3718830632624</v>
      </c>
      <c r="V228" s="29">
        <f>N228*IF(($G$3/2-$M$9)&gt;0,('ver pressoflex 6p C2 DCpowe_2'!$G$3/2-'ver pressoflex 6p C2 DCpowe_2'!$M$9),'ver pressoflex 6p C2 DCpowe_2'!$G$3/2-('ver pressoflex 6p C2 DCpowe_2'!$G$3-'ver pressoflex 6p C2 DCpowe_2'!$M$9))*IF(($G$3/2-$M$9)&gt;0,-1,1)</f>
        <v>0</v>
      </c>
      <c r="W228" s="29">
        <f>O228*IF(($G$3/2-$M$10)&gt;0,('ver pressoflex 6p C2 DCpowe_2'!$G$3/2-'ver pressoflex 6p C2 DCpowe_2'!$M$10),'ver pressoflex 6p C2 DCpowe_2'!$G$3/2-('ver pressoflex 6p C2 DCpowe_2'!$G$3-'ver pressoflex 6p C2 DCpowe_2'!$M$10))*IF(($G$3/2-$M$10)&gt;0,-1,1)</f>
        <v>0</v>
      </c>
      <c r="X228" s="29">
        <f>P228*IF(($G$3/2-$M$11)&gt;0,('ver pressoflex 6p C2 DCpowe_2'!$G$3/2-'ver pressoflex 6p C2 DCpowe_2'!$M$11),'ver pressoflex 6p C2 DCpowe_2'!$G$3/2-('ver pressoflex 6p C2 DCpowe_2'!$G$3-'ver pressoflex 6p C2 DCpowe_2'!$M$11))*IF(($G$3/2-$M$11)&gt;0,-1,1)</f>
        <v>0</v>
      </c>
      <c r="Y228" s="29">
        <f>Q228*IF(($G$3/2-$M$12)&gt;0,('ver pressoflex 6p C2 DCpowe_2'!$G$3/2-'ver pressoflex 6p C2 DCpowe_2'!$M$12),'ver pressoflex 6p C2 DCpowe_2'!$G$3/2-('ver pressoflex 6p C2 DCpowe_2'!$G$3-'ver pressoflex 6p C2 DCpowe_2'!$M$12))*IF(($G$3/2-$M$12)&gt;0,-1,1)</f>
        <v>0</v>
      </c>
      <c r="Z228" s="29">
        <f>R228*IF(($G$3/2-$M$13)&gt;0,('ver pressoflex 6p C2 DCpowe_2'!$G$3/2-'ver pressoflex 6p C2 DCpowe_2'!$M$13),'ver pressoflex 6p C2 DCpowe_2'!$G$3/2-('ver pressoflex 6p C2 DCpowe_2'!$G$3-'ver pressoflex 6p C2 DCpowe_2'!$M$13))*IF(($G$3/2-$M$13)&gt;0,-1,1)</f>
        <v>18248587.500000004</v>
      </c>
      <c r="AA228" s="113">
        <f t="shared" si="45"/>
        <v>18292462.928019371</v>
      </c>
      <c r="AB228" s="193">
        <f t="shared" si="46"/>
        <v>8.8944746622718682E-5</v>
      </c>
      <c r="AC228" s="191">
        <f t="shared" si="47"/>
        <v>5.6153388084818963E-5</v>
      </c>
      <c r="AD228" s="194">
        <f t="shared" si="48"/>
        <v>3.2572610807413294E-9</v>
      </c>
      <c r="AE228" s="191">
        <f t="shared" si="49"/>
        <v>4.2115041063614219E-3</v>
      </c>
      <c r="AF228" s="191">
        <f t="shared" si="50"/>
        <v>0.34783677923194745</v>
      </c>
    </row>
    <row r="229" spans="2:32">
      <c r="B229" s="116">
        <f t="shared" si="35"/>
        <v>59767.422391251239</v>
      </c>
      <c r="C229" s="115">
        <f t="shared" si="37"/>
        <v>3.4300000000000024</v>
      </c>
      <c r="D229" s="68">
        <f>'ver pressoflex 6p C2 DCpowe_2'!$G$3/2/$C$557*C229</f>
        <v>42.017500000000027</v>
      </c>
      <c r="E229" s="114">
        <f t="shared" si="38"/>
        <v>3.3642180041801837E-4</v>
      </c>
      <c r="F229" s="114">
        <f t="shared" si="39"/>
        <v>5.0678082140731453E-4</v>
      </c>
      <c r="G229" s="114">
        <f t="shared" si="40"/>
        <v>6.7713984239661058E-4</v>
      </c>
      <c r="H229" s="114">
        <f t="shared" si="41"/>
        <v>4.3611536712901394E-3</v>
      </c>
      <c r="I229" s="114">
        <f t="shared" si="42"/>
        <v>4.5315126922794357E-3</v>
      </c>
      <c r="J229" s="114">
        <f t="shared" si="43"/>
        <v>4.7018717132687312E-3</v>
      </c>
      <c r="K229" s="114">
        <f t="shared" si="44"/>
        <v>5.1277692657419717E-3</v>
      </c>
      <c r="L229" s="113">
        <f>-'ver pressoflex 6p C2 DCpowe_2'!$G$2*'ver pressoflex 6p C2 DCpowe_2'!D229*'ver pressoflex 6p C2 DCpowe_2'!$G$17*'ver pressoflex 6p C2 DCpowe_2'!$G$13*'ver pressoflex 6p C2 DCpowe_2'!AE229</f>
        <v>-41.741000060661584</v>
      </c>
      <c r="M229" s="572">
        <f>IF(ABS(E229)&lt;'ver pressoflex 6p C2 DCpowe_2'!$G$7,'ver pressoflex 6p C2 DCpowe_2'!$G$16*E229*'ver pressoflex 6p C2 DCpowe_2'!$O$8,SIGN(E229)*'ver pressoflex 6p C2 DCpowe_2'!$G$15*'ver pressoflex 6p C2 DCpowe_2'!$O$8)</f>
        <v>5.6633913118940056</v>
      </c>
      <c r="N229" s="572">
        <f>IF(ABS(F229)&lt;'ver pressoflex 6p C2 DCpowe_2'!$G$7,'ver pressoflex 6p C2 DCpowe_2'!$G$16*F229*'ver pressoflex 6p C2 DCpowe_2'!$O$9,SIGN(F229)*'ver pressoflex 6p C2 DCpowe_2'!$G$15*'ver pressoflex 6p C2 DCpowe_2'!$O$9)</f>
        <v>0</v>
      </c>
      <c r="O229" s="572">
        <f>IF(ABS(G229)&lt;'ver pressoflex 6p C2 DCpowe_2'!$G$7,'ver pressoflex 6p C2 DCpowe_2'!$G$16*G229*'ver pressoflex 6p C2 DCpowe_2'!$O$10,SIGN(G229)*'ver pressoflex 6p C2 DCpowe_2'!$G$15*'ver pressoflex 6p C2 DCpowe_2'!$O$10)</f>
        <v>0</v>
      </c>
      <c r="P229" s="572">
        <f>IF(ABS(H229)&lt;'ver pressoflex 6p C2 DCpowe_2'!$G$7,'ver pressoflex 6p C2 DCpowe_2'!$G$16*H229*'ver pressoflex 6p C2 DCpowe_2'!$O$11,SIGN(H229)*'ver pressoflex 6p C2 DCpowe_2'!$G$15*'ver pressoflex 6p C2 DCpowe_2'!$O$11)</f>
        <v>0</v>
      </c>
      <c r="Q229" s="572">
        <f>IF(ABS(I229)&lt;'ver pressoflex 6p C2 DCpowe_2'!$G$7,'ver pressoflex 6p C2 DCpowe_2'!$G$16*I229*'ver pressoflex 6p C2 DCpowe_2'!$O$12,SIGN(I229)*'ver pressoflex 6p C2 DCpowe_2'!$G$15*'ver pressoflex 6p C2 DCpowe_2'!$O$12)</f>
        <v>0</v>
      </c>
      <c r="R229" s="572">
        <f>IF(ABS(J229)&lt;'ver pressoflex 6p C2 DCpowe_2'!$G$7,'ver pressoflex 6p C2 DCpowe_2'!$G$16*J229*'ver pressoflex 6p C2 DCpowe_2'!$O$13,SIGN(J229)*'ver pressoflex 6p C2 DCpowe_2'!$G$15*'ver pressoflex 6p C2 DCpowe_2'!$O$13)</f>
        <v>17803.500000000004</v>
      </c>
      <c r="S229" s="113">
        <f t="shared" si="36"/>
        <v>17767.422391251235</v>
      </c>
      <c r="T229" s="575">
        <f>-L229*('ver pressoflex 6p C2 DCpowe_2'!$G$3/2-'ver pressoflex 6p C2 DCpowe_2'!AF229*'ver pressoflex 6p C2 DCpowe_2'!D229)</f>
        <v>50522.492204714043</v>
      </c>
      <c r="U229" s="29">
        <f>M229*IF(($G$3/2-$M$8)&gt;0,('ver pressoflex 6p C2 DCpowe_2'!$G$3/2-'ver pressoflex 6p C2 DCpowe_2'!$M$8),'ver pressoflex 6p C2 DCpowe_2'!$G$3/2-('ver pressoflex 6p C2 DCpowe_2'!$G$3-'ver pressoflex 6p C2 DCpowe_2'!$M$8))*IF(($G$3/2-$M$8)&gt;0,-1,1)</f>
        <v>-5804.9760946913557</v>
      </c>
      <c r="V229" s="29">
        <f>N229*IF(($G$3/2-$M$9)&gt;0,('ver pressoflex 6p C2 DCpowe_2'!$G$3/2-'ver pressoflex 6p C2 DCpowe_2'!$M$9),'ver pressoflex 6p C2 DCpowe_2'!$G$3/2-('ver pressoflex 6p C2 DCpowe_2'!$G$3-'ver pressoflex 6p C2 DCpowe_2'!$M$9))*IF(($G$3/2-$M$9)&gt;0,-1,1)</f>
        <v>0</v>
      </c>
      <c r="W229" s="29">
        <f>O229*IF(($G$3/2-$M$10)&gt;0,('ver pressoflex 6p C2 DCpowe_2'!$G$3/2-'ver pressoflex 6p C2 DCpowe_2'!$M$10),'ver pressoflex 6p C2 DCpowe_2'!$G$3/2-('ver pressoflex 6p C2 DCpowe_2'!$G$3-'ver pressoflex 6p C2 DCpowe_2'!$M$10))*IF(($G$3/2-$M$10)&gt;0,-1,1)</f>
        <v>0</v>
      </c>
      <c r="X229" s="29">
        <f>P229*IF(($G$3/2-$M$11)&gt;0,('ver pressoflex 6p C2 DCpowe_2'!$G$3/2-'ver pressoflex 6p C2 DCpowe_2'!$M$11),'ver pressoflex 6p C2 DCpowe_2'!$G$3/2-('ver pressoflex 6p C2 DCpowe_2'!$G$3-'ver pressoflex 6p C2 DCpowe_2'!$M$11))*IF(($G$3/2-$M$11)&gt;0,-1,1)</f>
        <v>0</v>
      </c>
      <c r="Y229" s="29">
        <f>Q229*IF(($G$3/2-$M$12)&gt;0,('ver pressoflex 6p C2 DCpowe_2'!$G$3/2-'ver pressoflex 6p C2 DCpowe_2'!$M$12),'ver pressoflex 6p C2 DCpowe_2'!$G$3/2-('ver pressoflex 6p C2 DCpowe_2'!$G$3-'ver pressoflex 6p C2 DCpowe_2'!$M$12))*IF(($G$3/2-$M$12)&gt;0,-1,1)</f>
        <v>0</v>
      </c>
      <c r="Z229" s="29">
        <f>R229*IF(($G$3/2-$M$13)&gt;0,('ver pressoflex 6p C2 DCpowe_2'!$G$3/2-'ver pressoflex 6p C2 DCpowe_2'!$M$13),'ver pressoflex 6p C2 DCpowe_2'!$G$3/2-('ver pressoflex 6p C2 DCpowe_2'!$G$3-'ver pressoflex 6p C2 DCpowe_2'!$M$13))*IF(($G$3/2-$M$13)&gt;0,-1,1)</f>
        <v>18248587.500000004</v>
      </c>
      <c r="AA229" s="113">
        <f t="shared" si="45"/>
        <v>18293305.016110025</v>
      </c>
      <c r="AB229" s="193">
        <f t="shared" si="46"/>
        <v>8.9475752055221937E-5</v>
      </c>
      <c r="AC229" s="191">
        <f t="shared" si="47"/>
        <v>5.6766823429913134E-5</v>
      </c>
      <c r="AD229" s="194">
        <f t="shared" si="48"/>
        <v>3.3119859160256129E-9</v>
      </c>
      <c r="AE229" s="191">
        <f t="shared" si="49"/>
        <v>4.2575117572434843E-3</v>
      </c>
      <c r="AF229" s="191">
        <f t="shared" si="50"/>
        <v>0.34793854102187194</v>
      </c>
    </row>
    <row r="230" spans="2:32">
      <c r="B230" s="116">
        <f t="shared" si="35"/>
        <v>59766.715101799076</v>
      </c>
      <c r="C230" s="115">
        <f t="shared" si="37"/>
        <v>3.4500000000000024</v>
      </c>
      <c r="D230" s="68">
        <f>'ver pressoflex 6p C2 DCpowe_2'!$G$3/2/$C$557*C230</f>
        <v>42.262500000000031</v>
      </c>
      <c r="E230" s="114">
        <f t="shared" si="38"/>
        <v>3.359351290338037E-4</v>
      </c>
      <c r="F230" s="114">
        <f t="shared" si="39"/>
        <v>5.0631192797320822E-4</v>
      </c>
      <c r="G230" s="114">
        <f t="shared" si="40"/>
        <v>6.7668872691261251E-4</v>
      </c>
      <c r="H230" s="114">
        <f t="shared" si="41"/>
        <v>4.3610870039772331E-3</v>
      </c>
      <c r="I230" s="114">
        <f t="shared" si="42"/>
        <v>4.531463802916638E-3</v>
      </c>
      <c r="J230" s="114">
        <f t="shared" si="43"/>
        <v>4.701840601856043E-3</v>
      </c>
      <c r="K230" s="114">
        <f t="shared" si="44"/>
        <v>5.127782599204554E-3</v>
      </c>
      <c r="L230" s="113">
        <f>-'ver pressoflex 6p C2 DCpowe_2'!$G$2*'ver pressoflex 6p C2 DCpowe_2'!D230*'ver pressoflex 6p C2 DCpowe_2'!$G$17*'ver pressoflex 6p C2 DCpowe_2'!$G$13*'ver pressoflex 6p C2 DCpowe_2'!AE230</f>
        <v>-42.440096790214525</v>
      </c>
      <c r="M230" s="572">
        <f>IF(ABS(E230)&lt;'ver pressoflex 6p C2 DCpowe_2'!$G$7,'ver pressoflex 6p C2 DCpowe_2'!$G$16*E230*'ver pressoflex 6p C2 DCpowe_2'!$O$8,SIGN(E230)*'ver pressoflex 6p C2 DCpowe_2'!$G$15*'ver pressoflex 6p C2 DCpowe_2'!$O$8)</f>
        <v>5.6551985892889771</v>
      </c>
      <c r="N230" s="572">
        <f>IF(ABS(F230)&lt;'ver pressoflex 6p C2 DCpowe_2'!$G$7,'ver pressoflex 6p C2 DCpowe_2'!$G$16*F230*'ver pressoflex 6p C2 DCpowe_2'!$O$9,SIGN(F230)*'ver pressoflex 6p C2 DCpowe_2'!$G$15*'ver pressoflex 6p C2 DCpowe_2'!$O$9)</f>
        <v>0</v>
      </c>
      <c r="O230" s="572">
        <f>IF(ABS(G230)&lt;'ver pressoflex 6p C2 DCpowe_2'!$G$7,'ver pressoflex 6p C2 DCpowe_2'!$G$16*G230*'ver pressoflex 6p C2 DCpowe_2'!$O$10,SIGN(G230)*'ver pressoflex 6p C2 DCpowe_2'!$G$15*'ver pressoflex 6p C2 DCpowe_2'!$O$10)</f>
        <v>0</v>
      </c>
      <c r="P230" s="572">
        <f>IF(ABS(H230)&lt;'ver pressoflex 6p C2 DCpowe_2'!$G$7,'ver pressoflex 6p C2 DCpowe_2'!$G$16*H230*'ver pressoflex 6p C2 DCpowe_2'!$O$11,SIGN(H230)*'ver pressoflex 6p C2 DCpowe_2'!$G$15*'ver pressoflex 6p C2 DCpowe_2'!$O$11)</f>
        <v>0</v>
      </c>
      <c r="Q230" s="572">
        <f>IF(ABS(I230)&lt;'ver pressoflex 6p C2 DCpowe_2'!$G$7,'ver pressoflex 6p C2 DCpowe_2'!$G$16*I230*'ver pressoflex 6p C2 DCpowe_2'!$O$12,SIGN(I230)*'ver pressoflex 6p C2 DCpowe_2'!$G$15*'ver pressoflex 6p C2 DCpowe_2'!$O$12)</f>
        <v>0</v>
      </c>
      <c r="R230" s="572">
        <f>IF(ABS(J230)&lt;'ver pressoflex 6p C2 DCpowe_2'!$G$7,'ver pressoflex 6p C2 DCpowe_2'!$G$16*J230*'ver pressoflex 6p C2 DCpowe_2'!$O$13,SIGN(J230)*'ver pressoflex 6p C2 DCpowe_2'!$G$15*'ver pressoflex 6p C2 DCpowe_2'!$O$13)</f>
        <v>17803.500000000004</v>
      </c>
      <c r="S230" s="113">
        <f t="shared" si="36"/>
        <v>17766.715101799076</v>
      </c>
      <c r="T230" s="575">
        <f>-L230*('ver pressoflex 6p C2 DCpowe_2'!$G$3/2-'ver pressoflex 6p C2 DCpowe_2'!AF230*'ver pressoflex 6p C2 DCpowe_2'!D230)</f>
        <v>51364.864504072204</v>
      </c>
      <c r="U230" s="29">
        <f>M230*IF(($G$3/2-$M$8)&gt;0,('ver pressoflex 6p C2 DCpowe_2'!$G$3/2-'ver pressoflex 6p C2 DCpowe_2'!$M$8),'ver pressoflex 6p C2 DCpowe_2'!$G$3/2-('ver pressoflex 6p C2 DCpowe_2'!$G$3-'ver pressoflex 6p C2 DCpowe_2'!$M$8))*IF(($G$3/2-$M$8)&gt;0,-1,1)</f>
        <v>-5796.5785540212019</v>
      </c>
      <c r="V230" s="29">
        <f>N230*IF(($G$3/2-$M$9)&gt;0,('ver pressoflex 6p C2 DCpowe_2'!$G$3/2-'ver pressoflex 6p C2 DCpowe_2'!$M$9),'ver pressoflex 6p C2 DCpowe_2'!$G$3/2-('ver pressoflex 6p C2 DCpowe_2'!$G$3-'ver pressoflex 6p C2 DCpowe_2'!$M$9))*IF(($G$3/2-$M$9)&gt;0,-1,1)</f>
        <v>0</v>
      </c>
      <c r="W230" s="29">
        <f>O230*IF(($G$3/2-$M$10)&gt;0,('ver pressoflex 6p C2 DCpowe_2'!$G$3/2-'ver pressoflex 6p C2 DCpowe_2'!$M$10),'ver pressoflex 6p C2 DCpowe_2'!$G$3/2-('ver pressoflex 6p C2 DCpowe_2'!$G$3-'ver pressoflex 6p C2 DCpowe_2'!$M$10))*IF(($G$3/2-$M$10)&gt;0,-1,1)</f>
        <v>0</v>
      </c>
      <c r="X230" s="29">
        <f>P230*IF(($G$3/2-$M$11)&gt;0,('ver pressoflex 6p C2 DCpowe_2'!$G$3/2-'ver pressoflex 6p C2 DCpowe_2'!$M$11),'ver pressoflex 6p C2 DCpowe_2'!$G$3/2-('ver pressoflex 6p C2 DCpowe_2'!$G$3-'ver pressoflex 6p C2 DCpowe_2'!$M$11))*IF(($G$3/2-$M$11)&gt;0,-1,1)</f>
        <v>0</v>
      </c>
      <c r="Y230" s="29">
        <f>Q230*IF(($G$3/2-$M$12)&gt;0,('ver pressoflex 6p C2 DCpowe_2'!$G$3/2-'ver pressoflex 6p C2 DCpowe_2'!$M$12),'ver pressoflex 6p C2 DCpowe_2'!$G$3/2-('ver pressoflex 6p C2 DCpowe_2'!$G$3-'ver pressoflex 6p C2 DCpowe_2'!$M$12))*IF(($G$3/2-$M$12)&gt;0,-1,1)</f>
        <v>0</v>
      </c>
      <c r="Z230" s="29">
        <f>R230*IF(($G$3/2-$M$13)&gt;0,('ver pressoflex 6p C2 DCpowe_2'!$G$3/2-'ver pressoflex 6p C2 DCpowe_2'!$M$13),'ver pressoflex 6p C2 DCpowe_2'!$G$3/2-('ver pressoflex 6p C2 DCpowe_2'!$G$3-'ver pressoflex 6p C2 DCpowe_2'!$M$13))*IF(($G$3/2-$M$13)&gt;0,-1,1)</f>
        <v>18248587.500000004</v>
      </c>
      <c r="AA230" s="113">
        <f t="shared" si="45"/>
        <v>18294155.785950053</v>
      </c>
      <c r="AB230" s="193">
        <f t="shared" si="46"/>
        <v>9.0006868314707305E-5</v>
      </c>
      <c r="AC230" s="191">
        <f t="shared" si="47"/>
        <v>5.738298463205576E-5</v>
      </c>
      <c r="AD230" s="194">
        <f t="shared" si="48"/>
        <v>3.3672811443057486E-9</v>
      </c>
      <c r="AE230" s="191">
        <f t="shared" si="49"/>
        <v>4.3037238474041822E-3</v>
      </c>
      <c r="AF230" s="191">
        <f t="shared" si="50"/>
        <v>0.34804053602599117</v>
      </c>
    </row>
    <row r="231" spans="2:32">
      <c r="B231" s="116">
        <f t="shared" si="35"/>
        <v>59766.000507390811</v>
      </c>
      <c r="C231" s="115">
        <f t="shared" si="37"/>
        <v>3.4700000000000024</v>
      </c>
      <c r="D231" s="68">
        <f>'ver pressoflex 6p C2 DCpowe_2'!$G$3/2/$C$557*C231</f>
        <v>42.507500000000029</v>
      </c>
      <c r="E231" s="114">
        <f t="shared" si="38"/>
        <v>3.3544835606503533E-4</v>
      </c>
      <c r="F231" s="114">
        <f t="shared" si="39"/>
        <v>5.0584293666539938E-4</v>
      </c>
      <c r="G231" s="114">
        <f t="shared" si="40"/>
        <v>6.7623751726576331E-4</v>
      </c>
      <c r="H231" s="114">
        <f t="shared" si="41"/>
        <v>4.3610203227486362E-3</v>
      </c>
      <c r="I231" s="114">
        <f t="shared" si="42"/>
        <v>4.531414903348999E-3</v>
      </c>
      <c r="J231" s="114">
        <f t="shared" si="43"/>
        <v>4.7018094839493636E-3</v>
      </c>
      <c r="K231" s="114">
        <f t="shared" si="44"/>
        <v>5.1277959354502738E-3</v>
      </c>
      <c r="L231" s="113">
        <f>-'ver pressoflex 6p C2 DCpowe_2'!$G$2*'ver pressoflex 6p C2 DCpowe_2'!D231*'ver pressoflex 6p C2 DCpowe_2'!$G$17*'ver pressoflex 6p C2 DCpowe_2'!$G$13*'ver pressoflex 6p C2 DCpowe_2'!AE231</f>
        <v>-43.146496765778259</v>
      </c>
      <c r="M231" s="572">
        <f>IF(ABS(E231)&lt;'ver pressoflex 6p C2 DCpowe_2'!$G$7,'ver pressoflex 6p C2 DCpowe_2'!$G$16*E231*'ver pressoflex 6p C2 DCpowe_2'!$O$8,SIGN(E231)*'ver pressoflex 6p C2 DCpowe_2'!$G$15*'ver pressoflex 6p C2 DCpowe_2'!$O$8)</f>
        <v>5.6470041565894249</v>
      </c>
      <c r="N231" s="572">
        <f>IF(ABS(F231)&lt;'ver pressoflex 6p C2 DCpowe_2'!$G$7,'ver pressoflex 6p C2 DCpowe_2'!$G$16*F231*'ver pressoflex 6p C2 DCpowe_2'!$O$9,SIGN(F231)*'ver pressoflex 6p C2 DCpowe_2'!$G$15*'ver pressoflex 6p C2 DCpowe_2'!$O$9)</f>
        <v>0</v>
      </c>
      <c r="O231" s="572">
        <f>IF(ABS(G231)&lt;'ver pressoflex 6p C2 DCpowe_2'!$G$7,'ver pressoflex 6p C2 DCpowe_2'!$G$16*G231*'ver pressoflex 6p C2 DCpowe_2'!$O$10,SIGN(G231)*'ver pressoflex 6p C2 DCpowe_2'!$G$15*'ver pressoflex 6p C2 DCpowe_2'!$O$10)</f>
        <v>0</v>
      </c>
      <c r="P231" s="572">
        <f>IF(ABS(H231)&lt;'ver pressoflex 6p C2 DCpowe_2'!$G$7,'ver pressoflex 6p C2 DCpowe_2'!$G$16*H231*'ver pressoflex 6p C2 DCpowe_2'!$O$11,SIGN(H231)*'ver pressoflex 6p C2 DCpowe_2'!$G$15*'ver pressoflex 6p C2 DCpowe_2'!$O$11)</f>
        <v>0</v>
      </c>
      <c r="Q231" s="572">
        <f>IF(ABS(I231)&lt;'ver pressoflex 6p C2 DCpowe_2'!$G$7,'ver pressoflex 6p C2 DCpowe_2'!$G$16*I231*'ver pressoflex 6p C2 DCpowe_2'!$O$12,SIGN(I231)*'ver pressoflex 6p C2 DCpowe_2'!$G$15*'ver pressoflex 6p C2 DCpowe_2'!$O$12)</f>
        <v>0</v>
      </c>
      <c r="R231" s="572">
        <f>IF(ABS(J231)&lt;'ver pressoflex 6p C2 DCpowe_2'!$G$7,'ver pressoflex 6p C2 DCpowe_2'!$G$16*J231*'ver pressoflex 6p C2 DCpowe_2'!$O$13,SIGN(J231)*'ver pressoflex 6p C2 DCpowe_2'!$G$15*'ver pressoflex 6p C2 DCpowe_2'!$O$13)</f>
        <v>17803.500000000004</v>
      </c>
      <c r="S231" s="113">
        <f t="shared" si="36"/>
        <v>17766.000507390814</v>
      </c>
      <c r="T231" s="575">
        <f>-L231*('ver pressoflex 6p C2 DCpowe_2'!$G$3/2-'ver pressoflex 6p C2 DCpowe_2'!AF231*'ver pressoflex 6p C2 DCpowe_2'!D231)</f>
        <v>52215.947400362842</v>
      </c>
      <c r="U231" s="29">
        <f>M231*IF(($G$3/2-$M$8)&gt;0,('ver pressoflex 6p C2 DCpowe_2'!$G$3/2-'ver pressoflex 6p C2 DCpowe_2'!$M$8),'ver pressoflex 6p C2 DCpowe_2'!$G$3/2-('ver pressoflex 6p C2 DCpowe_2'!$G$3-'ver pressoflex 6p C2 DCpowe_2'!$M$8))*IF(($G$3/2-$M$8)&gt;0,-1,1)</f>
        <v>-5788.1792605041601</v>
      </c>
      <c r="V231" s="29">
        <f>N231*IF(($G$3/2-$M$9)&gt;0,('ver pressoflex 6p C2 DCpowe_2'!$G$3/2-'ver pressoflex 6p C2 DCpowe_2'!$M$9),'ver pressoflex 6p C2 DCpowe_2'!$G$3/2-('ver pressoflex 6p C2 DCpowe_2'!$G$3-'ver pressoflex 6p C2 DCpowe_2'!$M$9))*IF(($G$3/2-$M$9)&gt;0,-1,1)</f>
        <v>0</v>
      </c>
      <c r="W231" s="29">
        <f>O231*IF(($G$3/2-$M$10)&gt;0,('ver pressoflex 6p C2 DCpowe_2'!$G$3/2-'ver pressoflex 6p C2 DCpowe_2'!$M$10),'ver pressoflex 6p C2 DCpowe_2'!$G$3/2-('ver pressoflex 6p C2 DCpowe_2'!$G$3-'ver pressoflex 6p C2 DCpowe_2'!$M$10))*IF(($G$3/2-$M$10)&gt;0,-1,1)</f>
        <v>0</v>
      </c>
      <c r="X231" s="29">
        <f>P231*IF(($G$3/2-$M$11)&gt;0,('ver pressoflex 6p C2 DCpowe_2'!$G$3/2-'ver pressoflex 6p C2 DCpowe_2'!$M$11),'ver pressoflex 6p C2 DCpowe_2'!$G$3/2-('ver pressoflex 6p C2 DCpowe_2'!$G$3-'ver pressoflex 6p C2 DCpowe_2'!$M$11))*IF(($G$3/2-$M$11)&gt;0,-1,1)</f>
        <v>0</v>
      </c>
      <c r="Y231" s="29">
        <f>Q231*IF(($G$3/2-$M$12)&gt;0,('ver pressoflex 6p C2 DCpowe_2'!$G$3/2-'ver pressoflex 6p C2 DCpowe_2'!$M$12),'ver pressoflex 6p C2 DCpowe_2'!$G$3/2-('ver pressoflex 6p C2 DCpowe_2'!$G$3-'ver pressoflex 6p C2 DCpowe_2'!$M$12))*IF(($G$3/2-$M$12)&gt;0,-1,1)</f>
        <v>0</v>
      </c>
      <c r="Z231" s="29">
        <f>R231*IF(($G$3/2-$M$13)&gt;0,('ver pressoflex 6p C2 DCpowe_2'!$G$3/2-'ver pressoflex 6p C2 DCpowe_2'!$M$13),'ver pressoflex 6p C2 DCpowe_2'!$G$3/2-('ver pressoflex 6p C2 DCpowe_2'!$G$3-'ver pressoflex 6p C2 DCpowe_2'!$M$13))*IF(($G$3/2-$M$13)&gt;0,-1,1)</f>
        <v>18248587.500000004</v>
      </c>
      <c r="AA231" s="113">
        <f t="shared" si="45"/>
        <v>18295015.268139862</v>
      </c>
      <c r="AB231" s="193">
        <f t="shared" si="46"/>
        <v>9.0538095435874731E-5</v>
      </c>
      <c r="AC231" s="191">
        <f t="shared" si="47"/>
        <v>5.8001860869296316E-5</v>
      </c>
      <c r="AD231" s="194">
        <f t="shared" si="48"/>
        <v>3.4231487524486731E-9</v>
      </c>
      <c r="AE231" s="191">
        <f t="shared" si="49"/>
        <v>4.3501395651972235E-3</v>
      </c>
      <c r="AF231" s="191">
        <f t="shared" si="50"/>
        <v>0.3481427650469332</v>
      </c>
    </row>
    <row r="232" spans="2:32">
      <c r="B232" s="116">
        <f t="shared" si="35"/>
        <v>59765.278581211343</v>
      </c>
      <c r="C232" s="115">
        <f t="shared" si="37"/>
        <v>3.4900000000000024</v>
      </c>
      <c r="D232" s="68">
        <f>'ver pressoflex 6p C2 DCpowe_2'!$G$3/2/$C$557*C232</f>
        <v>42.752500000000033</v>
      </c>
      <c r="E232" s="114">
        <f t="shared" si="38"/>
        <v>3.3496148147990357E-4</v>
      </c>
      <c r="F232" s="114">
        <f t="shared" si="39"/>
        <v>5.0537384745324044E-4</v>
      </c>
      <c r="G232" s="114">
        <f t="shared" si="40"/>
        <v>6.7578621342657724E-4</v>
      </c>
      <c r="H232" s="114">
        <f t="shared" si="41"/>
        <v>4.3609536275999866E-3</v>
      </c>
      <c r="I232" s="114">
        <f t="shared" si="42"/>
        <v>4.5313659935733242E-3</v>
      </c>
      <c r="J232" s="114">
        <f t="shared" si="43"/>
        <v>4.7017783595466609E-3</v>
      </c>
      <c r="K232" s="114">
        <f t="shared" si="44"/>
        <v>5.1278092744800026E-3</v>
      </c>
      <c r="L232" s="113">
        <f>-'ver pressoflex 6p C2 DCpowe_2'!$G$2*'ver pressoflex 6p C2 DCpowe_2'!D232*'ver pressoflex 6p C2 DCpowe_2'!$G$17*'ver pressoflex 6p C2 DCpowe_2'!$G$13*'ver pressoflex 6p C2 DCpowe_2'!AE232</f>
        <v>-43.860226801916774</v>
      </c>
      <c r="M232" s="572">
        <f>IF(ABS(E232)&lt;'ver pressoflex 6p C2 DCpowe_2'!$G$7,'ver pressoflex 6p C2 DCpowe_2'!$G$16*E232*'ver pressoflex 6p C2 DCpowe_2'!$O$8,SIGN(E232)*'ver pressoflex 6p C2 DCpowe_2'!$G$15*'ver pressoflex 6p C2 DCpowe_2'!$O$8)</f>
        <v>5.6388080132598573</v>
      </c>
      <c r="N232" s="572">
        <f>IF(ABS(F232)&lt;'ver pressoflex 6p C2 DCpowe_2'!$G$7,'ver pressoflex 6p C2 DCpowe_2'!$G$16*F232*'ver pressoflex 6p C2 DCpowe_2'!$O$9,SIGN(F232)*'ver pressoflex 6p C2 DCpowe_2'!$G$15*'ver pressoflex 6p C2 DCpowe_2'!$O$9)</f>
        <v>0</v>
      </c>
      <c r="O232" s="572">
        <f>IF(ABS(G232)&lt;'ver pressoflex 6p C2 DCpowe_2'!$G$7,'ver pressoflex 6p C2 DCpowe_2'!$G$16*G232*'ver pressoflex 6p C2 DCpowe_2'!$O$10,SIGN(G232)*'ver pressoflex 6p C2 DCpowe_2'!$G$15*'ver pressoflex 6p C2 DCpowe_2'!$O$10)</f>
        <v>0</v>
      </c>
      <c r="P232" s="572">
        <f>IF(ABS(H232)&lt;'ver pressoflex 6p C2 DCpowe_2'!$G$7,'ver pressoflex 6p C2 DCpowe_2'!$G$16*H232*'ver pressoflex 6p C2 DCpowe_2'!$O$11,SIGN(H232)*'ver pressoflex 6p C2 DCpowe_2'!$G$15*'ver pressoflex 6p C2 DCpowe_2'!$O$11)</f>
        <v>0</v>
      </c>
      <c r="Q232" s="572">
        <f>IF(ABS(I232)&lt;'ver pressoflex 6p C2 DCpowe_2'!$G$7,'ver pressoflex 6p C2 DCpowe_2'!$G$16*I232*'ver pressoflex 6p C2 DCpowe_2'!$O$12,SIGN(I232)*'ver pressoflex 6p C2 DCpowe_2'!$G$15*'ver pressoflex 6p C2 DCpowe_2'!$O$12)</f>
        <v>0</v>
      </c>
      <c r="R232" s="572">
        <f>IF(ABS(J232)&lt;'ver pressoflex 6p C2 DCpowe_2'!$G$7,'ver pressoflex 6p C2 DCpowe_2'!$G$16*J232*'ver pressoflex 6p C2 DCpowe_2'!$O$13,SIGN(J232)*'ver pressoflex 6p C2 DCpowe_2'!$G$15*'ver pressoflex 6p C2 DCpowe_2'!$O$13)</f>
        <v>17803.500000000004</v>
      </c>
      <c r="S232" s="113">
        <f t="shared" si="36"/>
        <v>17765.278581211347</v>
      </c>
      <c r="T232" s="575">
        <f>-L232*('ver pressoflex 6p C2 DCpowe_2'!$G$3/2-'ver pressoflex 6p C2 DCpowe_2'!AF232*'ver pressoflex 6p C2 DCpowe_2'!D232)</f>
        <v>53075.771242702358</v>
      </c>
      <c r="U232" s="29">
        <f>M232*IF(($G$3/2-$M$8)&gt;0,('ver pressoflex 6p C2 DCpowe_2'!$G$3/2-'ver pressoflex 6p C2 DCpowe_2'!$M$8),'ver pressoflex 6p C2 DCpowe_2'!$G$3/2-('ver pressoflex 6p C2 DCpowe_2'!$G$3-'ver pressoflex 6p C2 DCpowe_2'!$M$8))*IF(($G$3/2-$M$8)&gt;0,-1,1)</f>
        <v>-5779.778213591354</v>
      </c>
      <c r="V232" s="29">
        <f>N232*IF(($G$3/2-$M$9)&gt;0,('ver pressoflex 6p C2 DCpowe_2'!$G$3/2-'ver pressoflex 6p C2 DCpowe_2'!$M$9),'ver pressoflex 6p C2 DCpowe_2'!$G$3/2-('ver pressoflex 6p C2 DCpowe_2'!$G$3-'ver pressoflex 6p C2 DCpowe_2'!$M$9))*IF(($G$3/2-$M$9)&gt;0,-1,1)</f>
        <v>0</v>
      </c>
      <c r="W232" s="29">
        <f>O232*IF(($G$3/2-$M$10)&gt;0,('ver pressoflex 6p C2 DCpowe_2'!$G$3/2-'ver pressoflex 6p C2 DCpowe_2'!$M$10),'ver pressoflex 6p C2 DCpowe_2'!$G$3/2-('ver pressoflex 6p C2 DCpowe_2'!$G$3-'ver pressoflex 6p C2 DCpowe_2'!$M$10))*IF(($G$3/2-$M$10)&gt;0,-1,1)</f>
        <v>0</v>
      </c>
      <c r="X232" s="29">
        <f>P232*IF(($G$3/2-$M$11)&gt;0,('ver pressoflex 6p C2 DCpowe_2'!$G$3/2-'ver pressoflex 6p C2 DCpowe_2'!$M$11),'ver pressoflex 6p C2 DCpowe_2'!$G$3/2-('ver pressoflex 6p C2 DCpowe_2'!$G$3-'ver pressoflex 6p C2 DCpowe_2'!$M$11))*IF(($G$3/2-$M$11)&gt;0,-1,1)</f>
        <v>0</v>
      </c>
      <c r="Y232" s="29">
        <f>Q232*IF(($G$3/2-$M$12)&gt;0,('ver pressoflex 6p C2 DCpowe_2'!$G$3/2-'ver pressoflex 6p C2 DCpowe_2'!$M$12),'ver pressoflex 6p C2 DCpowe_2'!$G$3/2-('ver pressoflex 6p C2 DCpowe_2'!$G$3-'ver pressoflex 6p C2 DCpowe_2'!$M$12))*IF(($G$3/2-$M$12)&gt;0,-1,1)</f>
        <v>0</v>
      </c>
      <c r="Z232" s="29">
        <f>R232*IF(($G$3/2-$M$13)&gt;0,('ver pressoflex 6p C2 DCpowe_2'!$G$3/2-'ver pressoflex 6p C2 DCpowe_2'!$M$13),'ver pressoflex 6p C2 DCpowe_2'!$G$3/2-('ver pressoflex 6p C2 DCpowe_2'!$G$3-'ver pressoflex 6p C2 DCpowe_2'!$M$13))*IF(($G$3/2-$M$13)&gt;0,-1,1)</f>
        <v>18248587.500000004</v>
      </c>
      <c r="AA232" s="113">
        <f t="shared" si="45"/>
        <v>18295883.493029114</v>
      </c>
      <c r="AB232" s="193">
        <f t="shared" si="46"/>
        <v>9.106943345343862E-5</v>
      </c>
      <c r="AC232" s="191">
        <f t="shared" si="47"/>
        <v>5.8623441305075556E-5</v>
      </c>
      <c r="AD232" s="194">
        <f t="shared" si="48"/>
        <v>3.4795907096742662E-9</v>
      </c>
      <c r="AE232" s="191">
        <f t="shared" si="49"/>
        <v>4.396758097880666E-3</v>
      </c>
      <c r="AF232" s="191">
        <f t="shared" si="50"/>
        <v>0.34824522889101328</v>
      </c>
    </row>
    <row r="233" spans="2:32">
      <c r="B233" s="116">
        <f t="shared" si="35"/>
        <v>59764.549296642421</v>
      </c>
      <c r="C233" s="115">
        <f t="shared" si="37"/>
        <v>3.5100000000000025</v>
      </c>
      <c r="D233" s="68">
        <f>'ver pressoflex 6p C2 DCpowe_2'!$G$3/2/$C$557*C233</f>
        <v>42.997500000000031</v>
      </c>
      <c r="E233" s="114">
        <f t="shared" si="38"/>
        <v>3.3447450524658575E-4</v>
      </c>
      <c r="F233" s="114">
        <f t="shared" si="39"/>
        <v>5.0490466030607114E-4</v>
      </c>
      <c r="G233" s="114">
        <f t="shared" si="40"/>
        <v>6.7533481536555652E-4</v>
      </c>
      <c r="H233" s="114">
        <f t="shared" si="41"/>
        <v>4.3608869185269294E-3</v>
      </c>
      <c r="I233" s="114">
        <f t="shared" si="42"/>
        <v>4.5313170735864147E-3</v>
      </c>
      <c r="J233" s="114">
        <f t="shared" si="43"/>
        <v>4.7017472286459009E-3</v>
      </c>
      <c r="K233" s="114">
        <f t="shared" si="44"/>
        <v>5.1278226162946141E-3</v>
      </c>
      <c r="L233" s="113">
        <f>-'ver pressoflex 6p C2 DCpowe_2'!$G$2*'ver pressoflex 6p C2 DCpowe_2'!D233*'ver pressoflex 6p C2 DCpowe_2'!$G$17*'ver pressoflex 6p C2 DCpowe_2'!$G$13*'ver pressoflex 6p C2 DCpowe_2'!AE233</f>
        <v>-44.581313516342888</v>
      </c>
      <c r="M233" s="572">
        <f>IF(ABS(E233)&lt;'ver pressoflex 6p C2 DCpowe_2'!$G$7,'ver pressoflex 6p C2 DCpowe_2'!$G$16*E233*'ver pressoflex 6p C2 DCpowe_2'!$O$8,SIGN(E233)*'ver pressoflex 6p C2 DCpowe_2'!$G$15*'ver pressoflex 6p C2 DCpowe_2'!$O$8)</f>
        <v>5.6306101587645658</v>
      </c>
      <c r="N233" s="572">
        <f>IF(ABS(F233)&lt;'ver pressoflex 6p C2 DCpowe_2'!$G$7,'ver pressoflex 6p C2 DCpowe_2'!$G$16*F233*'ver pressoflex 6p C2 DCpowe_2'!$O$9,SIGN(F233)*'ver pressoflex 6p C2 DCpowe_2'!$G$15*'ver pressoflex 6p C2 DCpowe_2'!$O$9)</f>
        <v>0</v>
      </c>
      <c r="O233" s="572">
        <f>IF(ABS(G233)&lt;'ver pressoflex 6p C2 DCpowe_2'!$G$7,'ver pressoflex 6p C2 DCpowe_2'!$G$16*G233*'ver pressoflex 6p C2 DCpowe_2'!$O$10,SIGN(G233)*'ver pressoflex 6p C2 DCpowe_2'!$G$15*'ver pressoflex 6p C2 DCpowe_2'!$O$10)</f>
        <v>0</v>
      </c>
      <c r="P233" s="572">
        <f>IF(ABS(H233)&lt;'ver pressoflex 6p C2 DCpowe_2'!$G$7,'ver pressoflex 6p C2 DCpowe_2'!$G$16*H233*'ver pressoflex 6p C2 DCpowe_2'!$O$11,SIGN(H233)*'ver pressoflex 6p C2 DCpowe_2'!$G$15*'ver pressoflex 6p C2 DCpowe_2'!$O$11)</f>
        <v>0</v>
      </c>
      <c r="Q233" s="572">
        <f>IF(ABS(I233)&lt;'ver pressoflex 6p C2 DCpowe_2'!$G$7,'ver pressoflex 6p C2 DCpowe_2'!$G$16*I233*'ver pressoflex 6p C2 DCpowe_2'!$O$12,SIGN(I233)*'ver pressoflex 6p C2 DCpowe_2'!$G$15*'ver pressoflex 6p C2 DCpowe_2'!$O$12)</f>
        <v>0</v>
      </c>
      <c r="R233" s="572">
        <f>IF(ABS(J233)&lt;'ver pressoflex 6p C2 DCpowe_2'!$G$7,'ver pressoflex 6p C2 DCpowe_2'!$G$16*J233*'ver pressoflex 6p C2 DCpowe_2'!$O$13,SIGN(J233)*'ver pressoflex 6p C2 DCpowe_2'!$G$15*'ver pressoflex 6p C2 DCpowe_2'!$O$13)</f>
        <v>17803.500000000004</v>
      </c>
      <c r="S233" s="113">
        <f t="shared" si="36"/>
        <v>17764.549296642424</v>
      </c>
      <c r="T233" s="575">
        <f>-L233*('ver pressoflex 6p C2 DCpowe_2'!$G$3/2-'ver pressoflex 6p C2 DCpowe_2'!AF233*'ver pressoflex 6p C2 DCpowe_2'!D233)</f>
        <v>53944.366129124341</v>
      </c>
      <c r="U233" s="29">
        <f>M233*IF(($G$3/2-$M$8)&gt;0,('ver pressoflex 6p C2 DCpowe_2'!$G$3/2-'ver pressoflex 6p C2 DCpowe_2'!$M$8),'ver pressoflex 6p C2 DCpowe_2'!$G$3/2-('ver pressoflex 6p C2 DCpowe_2'!$G$3-'ver pressoflex 6p C2 DCpowe_2'!$M$8))*IF(($G$3/2-$M$8)&gt;0,-1,1)</f>
        <v>-5771.3754127336797</v>
      </c>
      <c r="V233" s="29">
        <f>N233*IF(($G$3/2-$M$9)&gt;0,('ver pressoflex 6p C2 DCpowe_2'!$G$3/2-'ver pressoflex 6p C2 DCpowe_2'!$M$9),'ver pressoflex 6p C2 DCpowe_2'!$G$3/2-('ver pressoflex 6p C2 DCpowe_2'!$G$3-'ver pressoflex 6p C2 DCpowe_2'!$M$9))*IF(($G$3/2-$M$9)&gt;0,-1,1)</f>
        <v>0</v>
      </c>
      <c r="W233" s="29">
        <f>O233*IF(($G$3/2-$M$10)&gt;0,('ver pressoflex 6p C2 DCpowe_2'!$G$3/2-'ver pressoflex 6p C2 DCpowe_2'!$M$10),'ver pressoflex 6p C2 DCpowe_2'!$G$3/2-('ver pressoflex 6p C2 DCpowe_2'!$G$3-'ver pressoflex 6p C2 DCpowe_2'!$M$10))*IF(($G$3/2-$M$10)&gt;0,-1,1)</f>
        <v>0</v>
      </c>
      <c r="X233" s="29">
        <f>P233*IF(($G$3/2-$M$11)&gt;0,('ver pressoflex 6p C2 DCpowe_2'!$G$3/2-'ver pressoflex 6p C2 DCpowe_2'!$M$11),'ver pressoflex 6p C2 DCpowe_2'!$G$3/2-('ver pressoflex 6p C2 DCpowe_2'!$G$3-'ver pressoflex 6p C2 DCpowe_2'!$M$11))*IF(($G$3/2-$M$11)&gt;0,-1,1)</f>
        <v>0</v>
      </c>
      <c r="Y233" s="29">
        <f>Q233*IF(($G$3/2-$M$12)&gt;0,('ver pressoflex 6p C2 DCpowe_2'!$G$3/2-'ver pressoflex 6p C2 DCpowe_2'!$M$12),'ver pressoflex 6p C2 DCpowe_2'!$G$3/2-('ver pressoflex 6p C2 DCpowe_2'!$G$3-'ver pressoflex 6p C2 DCpowe_2'!$M$12))*IF(($G$3/2-$M$12)&gt;0,-1,1)</f>
        <v>0</v>
      </c>
      <c r="Z233" s="29">
        <f>R233*IF(($G$3/2-$M$13)&gt;0,('ver pressoflex 6p C2 DCpowe_2'!$G$3/2-'ver pressoflex 6p C2 DCpowe_2'!$M$13),'ver pressoflex 6p C2 DCpowe_2'!$G$3/2-('ver pressoflex 6p C2 DCpowe_2'!$G$3-'ver pressoflex 6p C2 DCpowe_2'!$M$13))*IF(($G$3/2-$M$13)&gt;0,-1,1)</f>
        <v>18248587.500000004</v>
      </c>
      <c r="AA233" s="113">
        <f t="shared" si="45"/>
        <v>18296760.490716394</v>
      </c>
      <c r="AB233" s="193">
        <f t="shared" si="46"/>
        <v>9.1600882402127892E-5</v>
      </c>
      <c r="AC233" s="191">
        <f t="shared" si="47"/>
        <v>5.9247715088209923E-5</v>
      </c>
      <c r="AD233" s="194">
        <f t="shared" si="48"/>
        <v>3.5366089675160585E-9</v>
      </c>
      <c r="AE233" s="191">
        <f t="shared" si="49"/>
        <v>4.4435786316157442E-3</v>
      </c>
      <c r="AF233" s="191">
        <f t="shared" si="50"/>
        <v>0.34834792836825568</v>
      </c>
    </row>
    <row r="234" spans="2:32">
      <c r="B234" s="116">
        <f t="shared" si="35"/>
        <v>59763.812627262974</v>
      </c>
      <c r="C234" s="115">
        <f t="shared" si="37"/>
        <v>3.5300000000000025</v>
      </c>
      <c r="D234" s="68">
        <f>'ver pressoflex 6p C2 DCpowe_2'!$G$3/2/$C$557*C234</f>
        <v>43.242500000000028</v>
      </c>
      <c r="E234" s="114">
        <f t="shared" si="38"/>
        <v>3.3398742733324588E-4</v>
      </c>
      <c r="F234" s="114">
        <f t="shared" si="39"/>
        <v>5.0443537519321863E-4</v>
      </c>
      <c r="G234" s="114">
        <f t="shared" si="40"/>
        <v>6.7488332305319144E-4</v>
      </c>
      <c r="H234" s="114">
        <f t="shared" si="41"/>
        <v>4.3608201955251018E-3</v>
      </c>
      <c r="I234" s="114">
        <f t="shared" si="42"/>
        <v>4.5312681433850744E-3</v>
      </c>
      <c r="J234" s="114">
        <f t="shared" si="43"/>
        <v>4.7017160912450479E-3</v>
      </c>
      <c r="K234" s="114">
        <f t="shared" si="44"/>
        <v>5.1278359608949798E-3</v>
      </c>
      <c r="L234" s="113">
        <f>-'ver pressoflex 6p C2 DCpowe_2'!$G$2*'ver pressoflex 6p C2 DCpowe_2'!D234*'ver pressoflex 6p C2 DCpowe_2'!$G$17*'ver pressoflex 6p C2 DCpowe_2'!$G$13*'ver pressoflex 6p C2 DCpowe_2'!AE234</f>
        <v>-45.309783329592882</v>
      </c>
      <c r="M234" s="572">
        <f>IF(ABS(E234)&lt;'ver pressoflex 6p C2 DCpowe_2'!$G$7,'ver pressoflex 6p C2 DCpowe_2'!$G$16*E234*'ver pressoflex 6p C2 DCpowe_2'!$O$8,SIGN(E234)*'ver pressoflex 6p C2 DCpowe_2'!$G$15*'ver pressoflex 6p C2 DCpowe_2'!$O$8)</f>
        <v>5.6224105925676167</v>
      </c>
      <c r="N234" s="572">
        <f>IF(ABS(F234)&lt;'ver pressoflex 6p C2 DCpowe_2'!$G$7,'ver pressoflex 6p C2 DCpowe_2'!$G$16*F234*'ver pressoflex 6p C2 DCpowe_2'!$O$9,SIGN(F234)*'ver pressoflex 6p C2 DCpowe_2'!$G$15*'ver pressoflex 6p C2 DCpowe_2'!$O$9)</f>
        <v>0</v>
      </c>
      <c r="O234" s="572">
        <f>IF(ABS(G234)&lt;'ver pressoflex 6p C2 DCpowe_2'!$G$7,'ver pressoflex 6p C2 DCpowe_2'!$G$16*G234*'ver pressoflex 6p C2 DCpowe_2'!$O$10,SIGN(G234)*'ver pressoflex 6p C2 DCpowe_2'!$G$15*'ver pressoflex 6p C2 DCpowe_2'!$O$10)</f>
        <v>0</v>
      </c>
      <c r="P234" s="572">
        <f>IF(ABS(H234)&lt;'ver pressoflex 6p C2 DCpowe_2'!$G$7,'ver pressoflex 6p C2 DCpowe_2'!$G$16*H234*'ver pressoflex 6p C2 DCpowe_2'!$O$11,SIGN(H234)*'ver pressoflex 6p C2 DCpowe_2'!$G$15*'ver pressoflex 6p C2 DCpowe_2'!$O$11)</f>
        <v>0</v>
      </c>
      <c r="Q234" s="572">
        <f>IF(ABS(I234)&lt;'ver pressoflex 6p C2 DCpowe_2'!$G$7,'ver pressoflex 6p C2 DCpowe_2'!$G$16*I234*'ver pressoflex 6p C2 DCpowe_2'!$O$12,SIGN(I234)*'ver pressoflex 6p C2 DCpowe_2'!$G$15*'ver pressoflex 6p C2 DCpowe_2'!$O$12)</f>
        <v>0</v>
      </c>
      <c r="R234" s="572">
        <f>IF(ABS(J234)&lt;'ver pressoflex 6p C2 DCpowe_2'!$G$7,'ver pressoflex 6p C2 DCpowe_2'!$G$16*J234*'ver pressoflex 6p C2 DCpowe_2'!$O$13,SIGN(J234)*'ver pressoflex 6p C2 DCpowe_2'!$G$15*'ver pressoflex 6p C2 DCpowe_2'!$O$13)</f>
        <v>17803.500000000004</v>
      </c>
      <c r="S234" s="113">
        <f t="shared" si="36"/>
        <v>17763.812627262978</v>
      </c>
      <c r="T234" s="575">
        <f>-L234*('ver pressoflex 6p C2 DCpowe_2'!$G$3/2-'ver pressoflex 6p C2 DCpowe_2'!AF234*'ver pressoflex 6p C2 DCpowe_2'!D234)</f>
        <v>54821.761906239226</v>
      </c>
      <c r="U234" s="29">
        <f>M234*IF(($G$3/2-$M$8)&gt;0,('ver pressoflex 6p C2 DCpowe_2'!$G$3/2-'ver pressoflex 6p C2 DCpowe_2'!$M$8),'ver pressoflex 6p C2 DCpowe_2'!$G$3/2-('ver pressoflex 6p C2 DCpowe_2'!$G$3-'ver pressoflex 6p C2 DCpowe_2'!$M$8))*IF(($G$3/2-$M$8)&gt;0,-1,1)</f>
        <v>-5762.970857381807</v>
      </c>
      <c r="V234" s="29">
        <f>N234*IF(($G$3/2-$M$9)&gt;0,('ver pressoflex 6p C2 DCpowe_2'!$G$3/2-'ver pressoflex 6p C2 DCpowe_2'!$M$9),'ver pressoflex 6p C2 DCpowe_2'!$G$3/2-('ver pressoflex 6p C2 DCpowe_2'!$G$3-'ver pressoflex 6p C2 DCpowe_2'!$M$9))*IF(($G$3/2-$M$9)&gt;0,-1,1)</f>
        <v>0</v>
      </c>
      <c r="W234" s="29">
        <f>O234*IF(($G$3/2-$M$10)&gt;0,('ver pressoflex 6p C2 DCpowe_2'!$G$3/2-'ver pressoflex 6p C2 DCpowe_2'!$M$10),'ver pressoflex 6p C2 DCpowe_2'!$G$3/2-('ver pressoflex 6p C2 DCpowe_2'!$G$3-'ver pressoflex 6p C2 DCpowe_2'!$M$10))*IF(($G$3/2-$M$10)&gt;0,-1,1)</f>
        <v>0</v>
      </c>
      <c r="X234" s="29">
        <f>P234*IF(($G$3/2-$M$11)&gt;0,('ver pressoflex 6p C2 DCpowe_2'!$G$3/2-'ver pressoflex 6p C2 DCpowe_2'!$M$11),'ver pressoflex 6p C2 DCpowe_2'!$G$3/2-('ver pressoflex 6p C2 DCpowe_2'!$G$3-'ver pressoflex 6p C2 DCpowe_2'!$M$11))*IF(($G$3/2-$M$11)&gt;0,-1,1)</f>
        <v>0</v>
      </c>
      <c r="Y234" s="29">
        <f>Q234*IF(($G$3/2-$M$12)&gt;0,('ver pressoflex 6p C2 DCpowe_2'!$G$3/2-'ver pressoflex 6p C2 DCpowe_2'!$M$12),'ver pressoflex 6p C2 DCpowe_2'!$G$3/2-('ver pressoflex 6p C2 DCpowe_2'!$G$3-'ver pressoflex 6p C2 DCpowe_2'!$M$12))*IF(($G$3/2-$M$12)&gt;0,-1,1)</f>
        <v>0</v>
      </c>
      <c r="Z234" s="29">
        <f>R234*IF(($G$3/2-$M$13)&gt;0,('ver pressoflex 6p C2 DCpowe_2'!$G$3/2-'ver pressoflex 6p C2 DCpowe_2'!$M$13),'ver pressoflex 6p C2 DCpowe_2'!$G$3/2-('ver pressoflex 6p C2 DCpowe_2'!$G$3-'ver pressoflex 6p C2 DCpowe_2'!$M$13))*IF(($G$3/2-$M$13)&gt;0,-1,1)</f>
        <v>18248587.500000004</v>
      </c>
      <c r="AA234" s="113">
        <f t="shared" si="45"/>
        <v>18297646.291048862</v>
      </c>
      <c r="AB234" s="193">
        <f t="shared" si="46"/>
        <v>9.2132442316685955E-5</v>
      </c>
      <c r="AC234" s="191">
        <f t="shared" si="47"/>
        <v>5.9874671352875862E-5</v>
      </c>
      <c r="AD234" s="194">
        <f t="shared" si="48"/>
        <v>3.5942054597818727E-9</v>
      </c>
      <c r="AE234" s="191">
        <f t="shared" si="49"/>
        <v>4.490600351465689E-3</v>
      </c>
      <c r="AF234" s="191">
        <f t="shared" si="50"/>
        <v>0.34845086429241456</v>
      </c>
    </row>
    <row r="235" spans="2:32">
      <c r="B235" s="116">
        <f t="shared" si="35"/>
        <v>59763.068546849434</v>
      </c>
      <c r="C235" s="115">
        <f t="shared" si="37"/>
        <v>3.5500000000000025</v>
      </c>
      <c r="D235" s="68">
        <f>'ver pressoflex 6p C2 DCpowe_2'!$G$3/2/$C$557*C235</f>
        <v>43.487500000000033</v>
      </c>
      <c r="E235" s="114">
        <f t="shared" si="38"/>
        <v>3.3350024770803472E-4</v>
      </c>
      <c r="F235" s="114">
        <f t="shared" si="39"/>
        <v>5.0396599208399697E-4</v>
      </c>
      <c r="G235" s="114">
        <f t="shared" si="40"/>
        <v>6.7443173645995917E-4</v>
      </c>
      <c r="H235" s="114">
        <f t="shared" si="41"/>
        <v>4.3607534585901418E-3</v>
      </c>
      <c r="I235" s="114">
        <f t="shared" si="42"/>
        <v>4.5312192029661035E-3</v>
      </c>
      <c r="J235" s="114">
        <f t="shared" si="43"/>
        <v>4.7016849473420661E-3</v>
      </c>
      <c r="K235" s="114">
        <f t="shared" si="44"/>
        <v>5.1278493082819714E-3</v>
      </c>
      <c r="L235" s="113">
        <f>-'ver pressoflex 6p C2 DCpowe_2'!$G$2*'ver pressoflex 6p C2 DCpowe_2'!D235*'ver pressoflex 6p C2 DCpowe_2'!$G$17*'ver pressoflex 6p C2 DCpowe_2'!$G$13*'ver pressoflex 6p C2 DCpowe_2'!AE235</f>
        <v>-46.045662464700889</v>
      </c>
      <c r="M235" s="572">
        <f>IF(ABS(E235)&lt;'ver pressoflex 6p C2 DCpowe_2'!$G$7,'ver pressoflex 6p C2 DCpowe_2'!$G$16*E235*'ver pressoflex 6p C2 DCpowe_2'!$O$8,SIGN(E235)*'ver pressoflex 6p C2 DCpowe_2'!$G$15*'ver pressoflex 6p C2 DCpowe_2'!$O$8)</f>
        <v>5.6142093141328528</v>
      </c>
      <c r="N235" s="572">
        <f>IF(ABS(F235)&lt;'ver pressoflex 6p C2 DCpowe_2'!$G$7,'ver pressoflex 6p C2 DCpowe_2'!$G$16*F235*'ver pressoflex 6p C2 DCpowe_2'!$O$9,SIGN(F235)*'ver pressoflex 6p C2 DCpowe_2'!$G$15*'ver pressoflex 6p C2 DCpowe_2'!$O$9)</f>
        <v>0</v>
      </c>
      <c r="O235" s="572">
        <f>IF(ABS(G235)&lt;'ver pressoflex 6p C2 DCpowe_2'!$G$7,'ver pressoflex 6p C2 DCpowe_2'!$G$16*G235*'ver pressoflex 6p C2 DCpowe_2'!$O$10,SIGN(G235)*'ver pressoflex 6p C2 DCpowe_2'!$G$15*'ver pressoflex 6p C2 DCpowe_2'!$O$10)</f>
        <v>0</v>
      </c>
      <c r="P235" s="572">
        <f>IF(ABS(H235)&lt;'ver pressoflex 6p C2 DCpowe_2'!$G$7,'ver pressoflex 6p C2 DCpowe_2'!$G$16*H235*'ver pressoflex 6p C2 DCpowe_2'!$O$11,SIGN(H235)*'ver pressoflex 6p C2 DCpowe_2'!$G$15*'ver pressoflex 6p C2 DCpowe_2'!$O$11)</f>
        <v>0</v>
      </c>
      <c r="Q235" s="572">
        <f>IF(ABS(I235)&lt;'ver pressoflex 6p C2 DCpowe_2'!$G$7,'ver pressoflex 6p C2 DCpowe_2'!$G$16*I235*'ver pressoflex 6p C2 DCpowe_2'!$O$12,SIGN(I235)*'ver pressoflex 6p C2 DCpowe_2'!$G$15*'ver pressoflex 6p C2 DCpowe_2'!$O$12)</f>
        <v>0</v>
      </c>
      <c r="R235" s="572">
        <f>IF(ABS(J235)&lt;'ver pressoflex 6p C2 DCpowe_2'!$G$7,'ver pressoflex 6p C2 DCpowe_2'!$G$16*J235*'ver pressoflex 6p C2 DCpowe_2'!$O$13,SIGN(J235)*'ver pressoflex 6p C2 DCpowe_2'!$G$15*'ver pressoflex 6p C2 DCpowe_2'!$O$13)</f>
        <v>17803.500000000004</v>
      </c>
      <c r="S235" s="113">
        <f t="shared" si="36"/>
        <v>17763.068546849434</v>
      </c>
      <c r="T235" s="575">
        <f>-L235*('ver pressoflex 6p C2 DCpowe_2'!$G$3/2-'ver pressoflex 6p C2 DCpowe_2'!AF235*'ver pressoflex 6p C2 DCpowe_2'!D235)</f>
        <v>55707.988168893797</v>
      </c>
      <c r="U235" s="29">
        <f>M235*IF(($G$3/2-$M$8)&gt;0,('ver pressoflex 6p C2 DCpowe_2'!$G$3/2-'ver pressoflex 6p C2 DCpowe_2'!$M$8),'ver pressoflex 6p C2 DCpowe_2'!$G$3/2-('ver pressoflex 6p C2 DCpowe_2'!$G$3-'ver pressoflex 6p C2 DCpowe_2'!$M$8))*IF(($G$3/2-$M$8)&gt;0,-1,1)</f>
        <v>-5754.5645469861738</v>
      </c>
      <c r="V235" s="29">
        <f>N235*IF(($G$3/2-$M$9)&gt;0,('ver pressoflex 6p C2 DCpowe_2'!$G$3/2-'ver pressoflex 6p C2 DCpowe_2'!$M$9),'ver pressoflex 6p C2 DCpowe_2'!$G$3/2-('ver pressoflex 6p C2 DCpowe_2'!$G$3-'ver pressoflex 6p C2 DCpowe_2'!$M$9))*IF(($G$3/2-$M$9)&gt;0,-1,1)</f>
        <v>0</v>
      </c>
      <c r="W235" s="29">
        <f>O235*IF(($G$3/2-$M$10)&gt;0,('ver pressoflex 6p C2 DCpowe_2'!$G$3/2-'ver pressoflex 6p C2 DCpowe_2'!$M$10),'ver pressoflex 6p C2 DCpowe_2'!$G$3/2-('ver pressoflex 6p C2 DCpowe_2'!$G$3-'ver pressoflex 6p C2 DCpowe_2'!$M$10))*IF(($G$3/2-$M$10)&gt;0,-1,1)</f>
        <v>0</v>
      </c>
      <c r="X235" s="29">
        <f>P235*IF(($G$3/2-$M$11)&gt;0,('ver pressoflex 6p C2 DCpowe_2'!$G$3/2-'ver pressoflex 6p C2 DCpowe_2'!$M$11),'ver pressoflex 6p C2 DCpowe_2'!$G$3/2-('ver pressoflex 6p C2 DCpowe_2'!$G$3-'ver pressoflex 6p C2 DCpowe_2'!$M$11))*IF(($G$3/2-$M$11)&gt;0,-1,1)</f>
        <v>0</v>
      </c>
      <c r="Y235" s="29">
        <f>Q235*IF(($G$3/2-$M$12)&gt;0,('ver pressoflex 6p C2 DCpowe_2'!$G$3/2-'ver pressoflex 6p C2 DCpowe_2'!$M$12),'ver pressoflex 6p C2 DCpowe_2'!$G$3/2-('ver pressoflex 6p C2 DCpowe_2'!$G$3-'ver pressoflex 6p C2 DCpowe_2'!$M$12))*IF(($G$3/2-$M$12)&gt;0,-1,1)</f>
        <v>0</v>
      </c>
      <c r="Z235" s="29">
        <f>R235*IF(($G$3/2-$M$13)&gt;0,('ver pressoflex 6p C2 DCpowe_2'!$G$3/2-'ver pressoflex 6p C2 DCpowe_2'!$M$13),'ver pressoflex 6p C2 DCpowe_2'!$G$3/2-('ver pressoflex 6p C2 DCpowe_2'!$G$3-'ver pressoflex 6p C2 DCpowe_2'!$M$13))*IF(($G$3/2-$M$13)&gt;0,-1,1)</f>
        <v>18248587.500000004</v>
      </c>
      <c r="AA235" s="113">
        <f t="shared" si="45"/>
        <v>18298540.923621912</v>
      </c>
      <c r="AB235" s="193">
        <f t="shared" si="46"/>
        <v>9.2664113231870785E-5</v>
      </c>
      <c r="AC235" s="191">
        <f t="shared" si="47"/>
        <v>6.0504299218594308E-5</v>
      </c>
      <c r="AD235" s="194">
        <f t="shared" si="48"/>
        <v>3.6523821025144202E-9</v>
      </c>
      <c r="AE235" s="191">
        <f t="shared" si="49"/>
        <v>4.5378224413945732E-3</v>
      </c>
      <c r="AF235" s="191">
        <f t="shared" si="50"/>
        <v>0.348554037480995</v>
      </c>
    </row>
    <row r="236" spans="2:32">
      <c r="B236" s="116">
        <f t="shared" si="35"/>
        <v>59762.317029376056</v>
      </c>
      <c r="C236" s="115">
        <f t="shared" si="37"/>
        <v>3.5700000000000025</v>
      </c>
      <c r="D236" s="68">
        <f>'ver pressoflex 6p C2 DCpowe_2'!$G$3/2/$C$557*C236</f>
        <v>43.73250000000003</v>
      </c>
      <c r="E236" s="114">
        <f t="shared" si="38"/>
        <v>3.3301296633908963E-4</v>
      </c>
      <c r="F236" s="114">
        <f t="shared" si="39"/>
        <v>5.0349651094770741E-4</v>
      </c>
      <c r="G236" s="114">
        <f t="shared" si="40"/>
        <v>6.7398005555632519E-4</v>
      </c>
      <c r="H236" s="114">
        <f t="shared" si="41"/>
        <v>4.3606867077176838E-3</v>
      </c>
      <c r="I236" s="114">
        <f t="shared" si="42"/>
        <v>4.5311702523263006E-3</v>
      </c>
      <c r="J236" s="114">
        <f t="shared" si="43"/>
        <v>4.7016537969349192E-3</v>
      </c>
      <c r="K236" s="114">
        <f t="shared" si="44"/>
        <v>5.1278626584564634E-3</v>
      </c>
      <c r="L236" s="113">
        <f>-'ver pressoflex 6p C2 DCpowe_2'!$G$2*'ver pressoflex 6p C2 DCpowe_2'!D236*'ver pressoflex 6p C2 DCpowe_2'!$G$17*'ver pressoflex 6p C2 DCpowe_2'!$G$13*'ver pressoflex 6p C2 DCpowe_2'!AE236</f>
        <v>-46.788976946872424</v>
      </c>
      <c r="M236" s="572">
        <f>IF(ABS(E236)&lt;'ver pressoflex 6p C2 DCpowe_2'!$G$7,'ver pressoflex 6p C2 DCpowe_2'!$G$16*E236*'ver pressoflex 6p C2 DCpowe_2'!$O$8,SIGN(E236)*'ver pressoflex 6p C2 DCpowe_2'!$G$15*'ver pressoflex 6p C2 DCpowe_2'!$O$8)</f>
        <v>5.6060063229238928</v>
      </c>
      <c r="N236" s="572">
        <f>IF(ABS(F236)&lt;'ver pressoflex 6p C2 DCpowe_2'!$G$7,'ver pressoflex 6p C2 DCpowe_2'!$G$16*F236*'ver pressoflex 6p C2 DCpowe_2'!$O$9,SIGN(F236)*'ver pressoflex 6p C2 DCpowe_2'!$G$15*'ver pressoflex 6p C2 DCpowe_2'!$O$9)</f>
        <v>0</v>
      </c>
      <c r="O236" s="572">
        <f>IF(ABS(G236)&lt;'ver pressoflex 6p C2 DCpowe_2'!$G$7,'ver pressoflex 6p C2 DCpowe_2'!$G$16*G236*'ver pressoflex 6p C2 DCpowe_2'!$O$10,SIGN(G236)*'ver pressoflex 6p C2 DCpowe_2'!$G$15*'ver pressoflex 6p C2 DCpowe_2'!$O$10)</f>
        <v>0</v>
      </c>
      <c r="P236" s="572">
        <f>IF(ABS(H236)&lt;'ver pressoflex 6p C2 DCpowe_2'!$G$7,'ver pressoflex 6p C2 DCpowe_2'!$G$16*H236*'ver pressoflex 6p C2 DCpowe_2'!$O$11,SIGN(H236)*'ver pressoflex 6p C2 DCpowe_2'!$G$15*'ver pressoflex 6p C2 DCpowe_2'!$O$11)</f>
        <v>0</v>
      </c>
      <c r="Q236" s="572">
        <f>IF(ABS(I236)&lt;'ver pressoflex 6p C2 DCpowe_2'!$G$7,'ver pressoflex 6p C2 DCpowe_2'!$G$16*I236*'ver pressoflex 6p C2 DCpowe_2'!$O$12,SIGN(I236)*'ver pressoflex 6p C2 DCpowe_2'!$G$15*'ver pressoflex 6p C2 DCpowe_2'!$O$12)</f>
        <v>0</v>
      </c>
      <c r="R236" s="572">
        <f>IF(ABS(J236)&lt;'ver pressoflex 6p C2 DCpowe_2'!$G$7,'ver pressoflex 6p C2 DCpowe_2'!$G$16*J236*'ver pressoflex 6p C2 DCpowe_2'!$O$13,SIGN(J236)*'ver pressoflex 6p C2 DCpowe_2'!$G$15*'ver pressoflex 6p C2 DCpowe_2'!$O$13)</f>
        <v>17803.500000000004</v>
      </c>
      <c r="S236" s="113">
        <f t="shared" si="36"/>
        <v>17762.317029376056</v>
      </c>
      <c r="T236" s="575">
        <f>-L236*('ver pressoflex 6p C2 DCpowe_2'!$G$3/2-'ver pressoflex 6p C2 DCpowe_2'!AF236*'ver pressoflex 6p C2 DCpowe_2'!D236)</f>
        <v>56603.074259829773</v>
      </c>
      <c r="U236" s="29">
        <f>M236*IF(($G$3/2-$M$8)&gt;0,('ver pressoflex 6p C2 DCpowe_2'!$G$3/2-'ver pressoflex 6p C2 DCpowe_2'!$M$8),'ver pressoflex 6p C2 DCpowe_2'!$G$3/2-('ver pressoflex 6p C2 DCpowe_2'!$G$3-'ver pressoflex 6p C2 DCpowe_2'!$M$8))*IF(($G$3/2-$M$8)&gt;0,-1,1)</f>
        <v>-5746.1564809969905</v>
      </c>
      <c r="V236" s="29">
        <f>N236*IF(($G$3/2-$M$9)&gt;0,('ver pressoflex 6p C2 DCpowe_2'!$G$3/2-'ver pressoflex 6p C2 DCpowe_2'!$M$9),'ver pressoflex 6p C2 DCpowe_2'!$G$3/2-('ver pressoflex 6p C2 DCpowe_2'!$G$3-'ver pressoflex 6p C2 DCpowe_2'!$M$9))*IF(($G$3/2-$M$9)&gt;0,-1,1)</f>
        <v>0</v>
      </c>
      <c r="W236" s="29">
        <f>O236*IF(($G$3/2-$M$10)&gt;0,('ver pressoflex 6p C2 DCpowe_2'!$G$3/2-'ver pressoflex 6p C2 DCpowe_2'!$M$10),'ver pressoflex 6p C2 DCpowe_2'!$G$3/2-('ver pressoflex 6p C2 DCpowe_2'!$G$3-'ver pressoflex 6p C2 DCpowe_2'!$M$10))*IF(($G$3/2-$M$10)&gt;0,-1,1)</f>
        <v>0</v>
      </c>
      <c r="X236" s="29">
        <f>P236*IF(($G$3/2-$M$11)&gt;0,('ver pressoflex 6p C2 DCpowe_2'!$G$3/2-'ver pressoflex 6p C2 DCpowe_2'!$M$11),'ver pressoflex 6p C2 DCpowe_2'!$G$3/2-('ver pressoflex 6p C2 DCpowe_2'!$G$3-'ver pressoflex 6p C2 DCpowe_2'!$M$11))*IF(($G$3/2-$M$11)&gt;0,-1,1)</f>
        <v>0</v>
      </c>
      <c r="Y236" s="29">
        <f>Q236*IF(($G$3/2-$M$12)&gt;0,('ver pressoflex 6p C2 DCpowe_2'!$G$3/2-'ver pressoflex 6p C2 DCpowe_2'!$M$12),'ver pressoflex 6p C2 DCpowe_2'!$G$3/2-('ver pressoflex 6p C2 DCpowe_2'!$G$3-'ver pressoflex 6p C2 DCpowe_2'!$M$12))*IF(($G$3/2-$M$12)&gt;0,-1,1)</f>
        <v>0</v>
      </c>
      <c r="Z236" s="29">
        <f>R236*IF(($G$3/2-$M$13)&gt;0,('ver pressoflex 6p C2 DCpowe_2'!$G$3/2-'ver pressoflex 6p C2 DCpowe_2'!$M$13),'ver pressoflex 6p C2 DCpowe_2'!$G$3/2-('ver pressoflex 6p C2 DCpowe_2'!$G$3-'ver pressoflex 6p C2 DCpowe_2'!$M$13))*IF(($G$3/2-$M$13)&gt;0,-1,1)</f>
        <v>18248587.500000004</v>
      </c>
      <c r="AA236" s="113">
        <f t="shared" si="45"/>
        <v>18299444.417778835</v>
      </c>
      <c r="AB236" s="193">
        <f t="shared" si="46"/>
        <v>9.3195895182454752E-5</v>
      </c>
      <c r="AC236" s="191">
        <f t="shared" si="47"/>
        <v>6.1136587790214727E-5</v>
      </c>
      <c r="AD236" s="194">
        <f t="shared" si="48"/>
        <v>3.7111407939517926E-9</v>
      </c>
      <c r="AE236" s="191">
        <f t="shared" si="49"/>
        <v>4.5852440842661041E-3</v>
      </c>
      <c r="AF236" s="191">
        <f t="shared" si="50"/>
        <v>0.34865744875527516</v>
      </c>
    </row>
    <row r="237" spans="2:32">
      <c r="B237" s="116">
        <f t="shared" si="35"/>
        <v>59761.55804901525</v>
      </c>
      <c r="C237" s="115">
        <f t="shared" si="37"/>
        <v>3.5900000000000025</v>
      </c>
      <c r="D237" s="68">
        <f>'ver pressoflex 6p C2 DCpowe_2'!$G$3/2/$C$557*C237</f>
        <v>43.977500000000028</v>
      </c>
      <c r="E237" s="114">
        <f t="shared" si="38"/>
        <v>3.3252558319453451E-4</v>
      </c>
      <c r="F237" s="114">
        <f t="shared" si="39"/>
        <v>5.0302693175363828E-4</v>
      </c>
      <c r="G237" s="114">
        <f t="shared" si="40"/>
        <v>6.7352828031274215E-4</v>
      </c>
      <c r="H237" s="114">
        <f t="shared" si="41"/>
        <v>4.3606199429033609E-3</v>
      </c>
      <c r="I237" s="114">
        <f t="shared" si="42"/>
        <v>4.5311212914624652E-3</v>
      </c>
      <c r="J237" s="114">
        <f t="shared" si="43"/>
        <v>4.7016226400215678E-3</v>
      </c>
      <c r="K237" s="114">
        <f t="shared" si="44"/>
        <v>5.1278760114193281E-3</v>
      </c>
      <c r="L237" s="113">
        <f>-'ver pressoflex 6p C2 DCpowe_2'!$G$2*'ver pressoflex 6p C2 DCpowe_2'!D237*'ver pressoflex 6p C2 DCpowe_2'!$G$17*'ver pressoflex 6p C2 DCpowe_2'!$G$13*'ver pressoflex 6p C2 DCpowe_2'!AE237</f>
        <v>-47.539752603158234</v>
      </c>
      <c r="M237" s="572">
        <f>IF(ABS(E237)&lt;'ver pressoflex 6p C2 DCpowe_2'!$G$7,'ver pressoflex 6p C2 DCpowe_2'!$G$16*E237*'ver pressoflex 6p C2 DCpowe_2'!$O$8,SIGN(E237)*'ver pressoflex 6p C2 DCpowe_2'!$G$15*'ver pressoflex 6p C2 DCpowe_2'!$O$8)</f>
        <v>5.5978016184041284</v>
      </c>
      <c r="N237" s="572">
        <f>IF(ABS(F237)&lt;'ver pressoflex 6p C2 DCpowe_2'!$G$7,'ver pressoflex 6p C2 DCpowe_2'!$G$16*F237*'ver pressoflex 6p C2 DCpowe_2'!$O$9,SIGN(F237)*'ver pressoflex 6p C2 DCpowe_2'!$G$15*'ver pressoflex 6p C2 DCpowe_2'!$O$9)</f>
        <v>0</v>
      </c>
      <c r="O237" s="572">
        <f>IF(ABS(G237)&lt;'ver pressoflex 6p C2 DCpowe_2'!$G$7,'ver pressoflex 6p C2 DCpowe_2'!$G$16*G237*'ver pressoflex 6p C2 DCpowe_2'!$O$10,SIGN(G237)*'ver pressoflex 6p C2 DCpowe_2'!$G$15*'ver pressoflex 6p C2 DCpowe_2'!$O$10)</f>
        <v>0</v>
      </c>
      <c r="P237" s="572">
        <f>IF(ABS(H237)&lt;'ver pressoflex 6p C2 DCpowe_2'!$G$7,'ver pressoflex 6p C2 DCpowe_2'!$G$16*H237*'ver pressoflex 6p C2 DCpowe_2'!$O$11,SIGN(H237)*'ver pressoflex 6p C2 DCpowe_2'!$G$15*'ver pressoflex 6p C2 DCpowe_2'!$O$11)</f>
        <v>0</v>
      </c>
      <c r="Q237" s="572">
        <f>IF(ABS(I237)&lt;'ver pressoflex 6p C2 DCpowe_2'!$G$7,'ver pressoflex 6p C2 DCpowe_2'!$G$16*I237*'ver pressoflex 6p C2 DCpowe_2'!$O$12,SIGN(I237)*'ver pressoflex 6p C2 DCpowe_2'!$G$15*'ver pressoflex 6p C2 DCpowe_2'!$O$12)</f>
        <v>0</v>
      </c>
      <c r="R237" s="572">
        <f>IF(ABS(J237)&lt;'ver pressoflex 6p C2 DCpowe_2'!$G$7,'ver pressoflex 6p C2 DCpowe_2'!$G$16*J237*'ver pressoflex 6p C2 DCpowe_2'!$O$13,SIGN(J237)*'ver pressoflex 6p C2 DCpowe_2'!$G$15*'ver pressoflex 6p C2 DCpowe_2'!$O$13)</f>
        <v>17803.500000000004</v>
      </c>
      <c r="S237" s="113">
        <f t="shared" si="36"/>
        <v>17761.55804901525</v>
      </c>
      <c r="T237" s="575">
        <f>-L237*('ver pressoflex 6p C2 DCpowe_2'!$G$3/2-'ver pressoflex 6p C2 DCpowe_2'!AF237*'ver pressoflex 6p C2 DCpowe_2'!D237)</f>
        <v>57507.049269342904</v>
      </c>
      <c r="U237" s="29">
        <f>M237*IF(($G$3/2-$M$8)&gt;0,('ver pressoflex 6p C2 DCpowe_2'!$G$3/2-'ver pressoflex 6p C2 DCpowe_2'!$M$8),'ver pressoflex 6p C2 DCpowe_2'!$G$3/2-('ver pressoflex 6p C2 DCpowe_2'!$G$3-'ver pressoflex 6p C2 DCpowe_2'!$M$8))*IF(($G$3/2-$M$8)&gt;0,-1,1)</f>
        <v>-5737.7466588642319</v>
      </c>
      <c r="V237" s="29">
        <f>N237*IF(($G$3/2-$M$9)&gt;0,('ver pressoflex 6p C2 DCpowe_2'!$G$3/2-'ver pressoflex 6p C2 DCpowe_2'!$M$9),'ver pressoflex 6p C2 DCpowe_2'!$G$3/2-('ver pressoflex 6p C2 DCpowe_2'!$G$3-'ver pressoflex 6p C2 DCpowe_2'!$M$9))*IF(($G$3/2-$M$9)&gt;0,-1,1)</f>
        <v>0</v>
      </c>
      <c r="W237" s="29">
        <f>O237*IF(($G$3/2-$M$10)&gt;0,('ver pressoflex 6p C2 DCpowe_2'!$G$3/2-'ver pressoflex 6p C2 DCpowe_2'!$M$10),'ver pressoflex 6p C2 DCpowe_2'!$G$3/2-('ver pressoflex 6p C2 DCpowe_2'!$G$3-'ver pressoflex 6p C2 DCpowe_2'!$M$10))*IF(($G$3/2-$M$10)&gt;0,-1,1)</f>
        <v>0</v>
      </c>
      <c r="X237" s="29">
        <f>P237*IF(($G$3/2-$M$11)&gt;0,('ver pressoflex 6p C2 DCpowe_2'!$G$3/2-'ver pressoflex 6p C2 DCpowe_2'!$M$11),'ver pressoflex 6p C2 DCpowe_2'!$G$3/2-('ver pressoflex 6p C2 DCpowe_2'!$G$3-'ver pressoflex 6p C2 DCpowe_2'!$M$11))*IF(($G$3/2-$M$11)&gt;0,-1,1)</f>
        <v>0</v>
      </c>
      <c r="Y237" s="29">
        <f>Q237*IF(($G$3/2-$M$12)&gt;0,('ver pressoflex 6p C2 DCpowe_2'!$G$3/2-'ver pressoflex 6p C2 DCpowe_2'!$M$12),'ver pressoflex 6p C2 DCpowe_2'!$G$3/2-('ver pressoflex 6p C2 DCpowe_2'!$G$3-'ver pressoflex 6p C2 DCpowe_2'!$M$12))*IF(($G$3/2-$M$12)&gt;0,-1,1)</f>
        <v>0</v>
      </c>
      <c r="Z237" s="29">
        <f>R237*IF(($G$3/2-$M$13)&gt;0,('ver pressoflex 6p C2 DCpowe_2'!$G$3/2-'ver pressoflex 6p C2 DCpowe_2'!$M$13),'ver pressoflex 6p C2 DCpowe_2'!$G$3/2-('ver pressoflex 6p C2 DCpowe_2'!$G$3-'ver pressoflex 6p C2 DCpowe_2'!$M$13))*IF(($G$3/2-$M$13)&gt;0,-1,1)</f>
        <v>18248587.500000004</v>
      </c>
      <c r="AA237" s="113">
        <f t="shared" si="45"/>
        <v>18300356.802610483</v>
      </c>
      <c r="AB237" s="193">
        <f t="shared" si="46"/>
        <v>9.3727788203224889E-5</v>
      </c>
      <c r="AC237" s="191">
        <f t="shared" si="47"/>
        <v>6.1771526157899844E-5</v>
      </c>
      <c r="AD237" s="194">
        <f t="shared" si="48"/>
        <v>3.7704834144879504E-9</v>
      </c>
      <c r="AE237" s="191">
        <f t="shared" si="49"/>
        <v>4.6328644618424883E-3</v>
      </c>
      <c r="AF237" s="191">
        <f t="shared" si="50"/>
        <v>0.34876109894032803</v>
      </c>
    </row>
    <row r="238" spans="2:32">
      <c r="B238" s="116">
        <f t="shared" si="35"/>
        <v>59760.791580137913</v>
      </c>
      <c r="C238" s="115">
        <f t="shared" si="37"/>
        <v>3.6100000000000025</v>
      </c>
      <c r="D238" s="68">
        <f>'ver pressoflex 6p C2 DCpowe_2'!$G$3/2/$C$557*C238</f>
        <v>44.222500000000032</v>
      </c>
      <c r="E238" s="114">
        <f t="shared" si="38"/>
        <v>3.3203809824248028E-4</v>
      </c>
      <c r="F238" s="114">
        <f t="shared" si="39"/>
        <v>5.0255725447106547E-4</v>
      </c>
      <c r="G238" s="114">
        <f t="shared" si="40"/>
        <v>6.7307641069965071E-4</v>
      </c>
      <c r="H238" s="114">
        <f t="shared" si="41"/>
        <v>4.3605531641428049E-3</v>
      </c>
      <c r="I238" s="114">
        <f t="shared" si="42"/>
        <v>4.5310723203713906E-3</v>
      </c>
      <c r="J238" s="114">
        <f t="shared" si="43"/>
        <v>4.7015914765999763E-3</v>
      </c>
      <c r="K238" s="114">
        <f t="shared" si="44"/>
        <v>5.1278893671714391E-3</v>
      </c>
      <c r="L238" s="113">
        <f>-'ver pressoflex 6p C2 DCpowe_2'!$G$2*'ver pressoflex 6p C2 DCpowe_2'!D238*'ver pressoflex 6p C2 DCpowe_2'!$G$17*'ver pressoflex 6p C2 DCpowe_2'!$G$13*'ver pressoflex 6p C2 DCpowe_2'!AE238</f>
        <v>-48.298015062126893</v>
      </c>
      <c r="M238" s="572">
        <f>IF(ABS(E238)&lt;'ver pressoflex 6p C2 DCpowe_2'!$G$7,'ver pressoflex 6p C2 DCpowe_2'!$G$16*E238*'ver pressoflex 6p C2 DCpowe_2'!$O$8,SIGN(E238)*'ver pressoflex 6p C2 DCpowe_2'!$G$15*'ver pressoflex 6p C2 DCpowe_2'!$O$8)</f>
        <v>5.5895952000367322</v>
      </c>
      <c r="N238" s="572">
        <f>IF(ABS(F238)&lt;'ver pressoflex 6p C2 DCpowe_2'!$G$7,'ver pressoflex 6p C2 DCpowe_2'!$G$16*F238*'ver pressoflex 6p C2 DCpowe_2'!$O$9,SIGN(F238)*'ver pressoflex 6p C2 DCpowe_2'!$G$15*'ver pressoflex 6p C2 DCpowe_2'!$O$9)</f>
        <v>0</v>
      </c>
      <c r="O238" s="572">
        <f>IF(ABS(G238)&lt;'ver pressoflex 6p C2 DCpowe_2'!$G$7,'ver pressoflex 6p C2 DCpowe_2'!$G$16*G238*'ver pressoflex 6p C2 DCpowe_2'!$O$10,SIGN(G238)*'ver pressoflex 6p C2 DCpowe_2'!$G$15*'ver pressoflex 6p C2 DCpowe_2'!$O$10)</f>
        <v>0</v>
      </c>
      <c r="P238" s="572">
        <f>IF(ABS(H238)&lt;'ver pressoflex 6p C2 DCpowe_2'!$G$7,'ver pressoflex 6p C2 DCpowe_2'!$G$16*H238*'ver pressoflex 6p C2 DCpowe_2'!$O$11,SIGN(H238)*'ver pressoflex 6p C2 DCpowe_2'!$G$15*'ver pressoflex 6p C2 DCpowe_2'!$O$11)</f>
        <v>0</v>
      </c>
      <c r="Q238" s="572">
        <f>IF(ABS(I238)&lt;'ver pressoflex 6p C2 DCpowe_2'!$G$7,'ver pressoflex 6p C2 DCpowe_2'!$G$16*I238*'ver pressoflex 6p C2 DCpowe_2'!$O$12,SIGN(I238)*'ver pressoflex 6p C2 DCpowe_2'!$G$15*'ver pressoflex 6p C2 DCpowe_2'!$O$12)</f>
        <v>0</v>
      </c>
      <c r="R238" s="572">
        <f>IF(ABS(J238)&lt;'ver pressoflex 6p C2 DCpowe_2'!$G$7,'ver pressoflex 6p C2 DCpowe_2'!$G$16*J238*'ver pressoflex 6p C2 DCpowe_2'!$O$13,SIGN(J238)*'ver pressoflex 6p C2 DCpowe_2'!$G$15*'ver pressoflex 6p C2 DCpowe_2'!$O$13)</f>
        <v>17803.500000000004</v>
      </c>
      <c r="S238" s="113">
        <f t="shared" si="36"/>
        <v>17760.791580137913</v>
      </c>
      <c r="T238" s="575">
        <f>-L238*('ver pressoflex 6p C2 DCpowe_2'!$G$3/2-'ver pressoflex 6p C2 DCpowe_2'!AF238*'ver pressoflex 6p C2 DCpowe_2'!D238)</f>
        <v>58419.942034940599</v>
      </c>
      <c r="U238" s="29">
        <f>M238*IF(($G$3/2-$M$8)&gt;0,('ver pressoflex 6p C2 DCpowe_2'!$G$3/2-'ver pressoflex 6p C2 DCpowe_2'!$M$8),'ver pressoflex 6p C2 DCpowe_2'!$G$3/2-('ver pressoflex 6p C2 DCpowe_2'!$G$3-'ver pressoflex 6p C2 DCpowe_2'!$M$8))*IF(($G$3/2-$M$8)&gt;0,-1,1)</f>
        <v>-5729.3350800376502</v>
      </c>
      <c r="V238" s="29">
        <f>N238*IF(($G$3/2-$M$9)&gt;0,('ver pressoflex 6p C2 DCpowe_2'!$G$3/2-'ver pressoflex 6p C2 DCpowe_2'!$M$9),'ver pressoflex 6p C2 DCpowe_2'!$G$3/2-('ver pressoflex 6p C2 DCpowe_2'!$G$3-'ver pressoflex 6p C2 DCpowe_2'!$M$9))*IF(($G$3/2-$M$9)&gt;0,-1,1)</f>
        <v>0</v>
      </c>
      <c r="W238" s="29">
        <f>O238*IF(($G$3/2-$M$10)&gt;0,('ver pressoflex 6p C2 DCpowe_2'!$G$3/2-'ver pressoflex 6p C2 DCpowe_2'!$M$10),'ver pressoflex 6p C2 DCpowe_2'!$G$3/2-('ver pressoflex 6p C2 DCpowe_2'!$G$3-'ver pressoflex 6p C2 DCpowe_2'!$M$10))*IF(($G$3/2-$M$10)&gt;0,-1,1)</f>
        <v>0</v>
      </c>
      <c r="X238" s="29">
        <f>P238*IF(($G$3/2-$M$11)&gt;0,('ver pressoflex 6p C2 DCpowe_2'!$G$3/2-'ver pressoflex 6p C2 DCpowe_2'!$M$11),'ver pressoflex 6p C2 DCpowe_2'!$G$3/2-('ver pressoflex 6p C2 DCpowe_2'!$G$3-'ver pressoflex 6p C2 DCpowe_2'!$M$11))*IF(($G$3/2-$M$11)&gt;0,-1,1)</f>
        <v>0</v>
      </c>
      <c r="Y238" s="29">
        <f>Q238*IF(($G$3/2-$M$12)&gt;0,('ver pressoflex 6p C2 DCpowe_2'!$G$3/2-'ver pressoflex 6p C2 DCpowe_2'!$M$12),'ver pressoflex 6p C2 DCpowe_2'!$G$3/2-('ver pressoflex 6p C2 DCpowe_2'!$G$3-'ver pressoflex 6p C2 DCpowe_2'!$M$12))*IF(($G$3/2-$M$12)&gt;0,-1,1)</f>
        <v>0</v>
      </c>
      <c r="Z238" s="29">
        <f>R238*IF(($G$3/2-$M$13)&gt;0,('ver pressoflex 6p C2 DCpowe_2'!$G$3/2-'ver pressoflex 6p C2 DCpowe_2'!$M$13),'ver pressoflex 6p C2 DCpowe_2'!$G$3/2-('ver pressoflex 6p C2 DCpowe_2'!$G$3-'ver pressoflex 6p C2 DCpowe_2'!$M$13))*IF(($G$3/2-$M$13)&gt;0,-1,1)</f>
        <v>18248587.500000004</v>
      </c>
      <c r="AA238" s="113">
        <f t="shared" si="45"/>
        <v>18301278.106954906</v>
      </c>
      <c r="AB238" s="193">
        <f t="shared" si="46"/>
        <v>9.4259792328982663E-5</v>
      </c>
      <c r="AC238" s="191">
        <f t="shared" si="47"/>
        <v>6.2409103397109564E-5</v>
      </c>
      <c r="AD238" s="194">
        <f t="shared" si="48"/>
        <v>3.8304118266330874E-9</v>
      </c>
      <c r="AE238" s="191">
        <f t="shared" si="49"/>
        <v>4.6806827547832171E-3</v>
      </c>
      <c r="AF238" s="191">
        <f t="shared" si="50"/>
        <v>0.34886498886504347</v>
      </c>
    </row>
    <row r="239" spans="2:32">
      <c r="B239" s="116">
        <f t="shared" si="35"/>
        <v>59760.017597313752</v>
      </c>
      <c r="C239" s="115">
        <f t="shared" si="37"/>
        <v>3.6300000000000026</v>
      </c>
      <c r="D239" s="68">
        <f>'ver pressoflex 6p C2 DCpowe_2'!$G$3/2/$C$557*C239</f>
        <v>44.46750000000003</v>
      </c>
      <c r="E239" s="114">
        <f t="shared" si="38"/>
        <v>3.3155051145102444E-4</v>
      </c>
      <c r="F239" s="114">
        <f t="shared" si="39"/>
        <v>5.0208747906925184E-4</v>
      </c>
      <c r="G239" s="114">
        <f t="shared" si="40"/>
        <v>6.7262444668747935E-4</v>
      </c>
      <c r="H239" s="114">
        <f t="shared" si="41"/>
        <v>4.3604863714316478E-3</v>
      </c>
      <c r="I239" s="114">
        <f t="shared" si="42"/>
        <v>4.5310233390498745E-3</v>
      </c>
      <c r="J239" s="114">
        <f t="shared" si="43"/>
        <v>4.701560306668102E-3</v>
      </c>
      <c r="K239" s="114">
        <f t="shared" si="44"/>
        <v>5.1279027257136707E-3</v>
      </c>
      <c r="L239" s="113">
        <f>-'ver pressoflex 6p C2 DCpowe_2'!$G$2*'ver pressoflex 6p C2 DCpowe_2'!D239*'ver pressoflex 6p C2 DCpowe_2'!$G$17*'ver pressoflex 6p C2 DCpowe_2'!$G$13*'ver pressoflex 6p C2 DCpowe_2'!AE239</f>
        <v>-49.063789753537705</v>
      </c>
      <c r="M239" s="572">
        <f>IF(ABS(E239)&lt;'ver pressoflex 6p C2 DCpowe_2'!$G$7,'ver pressoflex 6p C2 DCpowe_2'!$G$16*E239*'ver pressoflex 6p C2 DCpowe_2'!$O$8,SIGN(E239)*'ver pressoflex 6p C2 DCpowe_2'!$G$15*'ver pressoflex 6p C2 DCpowe_2'!$O$8)</f>
        <v>5.5813870672846511</v>
      </c>
      <c r="N239" s="572">
        <f>IF(ABS(F239)&lt;'ver pressoflex 6p C2 DCpowe_2'!$G$7,'ver pressoflex 6p C2 DCpowe_2'!$G$16*F239*'ver pressoflex 6p C2 DCpowe_2'!$O$9,SIGN(F239)*'ver pressoflex 6p C2 DCpowe_2'!$G$15*'ver pressoflex 6p C2 DCpowe_2'!$O$9)</f>
        <v>0</v>
      </c>
      <c r="O239" s="572">
        <f>IF(ABS(G239)&lt;'ver pressoflex 6p C2 DCpowe_2'!$G$7,'ver pressoflex 6p C2 DCpowe_2'!$G$16*G239*'ver pressoflex 6p C2 DCpowe_2'!$O$10,SIGN(G239)*'ver pressoflex 6p C2 DCpowe_2'!$G$15*'ver pressoflex 6p C2 DCpowe_2'!$O$10)</f>
        <v>0</v>
      </c>
      <c r="P239" s="572">
        <f>IF(ABS(H239)&lt;'ver pressoflex 6p C2 DCpowe_2'!$G$7,'ver pressoflex 6p C2 DCpowe_2'!$G$16*H239*'ver pressoflex 6p C2 DCpowe_2'!$O$11,SIGN(H239)*'ver pressoflex 6p C2 DCpowe_2'!$G$15*'ver pressoflex 6p C2 DCpowe_2'!$O$11)</f>
        <v>0</v>
      </c>
      <c r="Q239" s="572">
        <f>IF(ABS(I239)&lt;'ver pressoflex 6p C2 DCpowe_2'!$G$7,'ver pressoflex 6p C2 DCpowe_2'!$G$16*I239*'ver pressoflex 6p C2 DCpowe_2'!$O$12,SIGN(I239)*'ver pressoflex 6p C2 DCpowe_2'!$G$15*'ver pressoflex 6p C2 DCpowe_2'!$O$12)</f>
        <v>0</v>
      </c>
      <c r="R239" s="572">
        <f>IF(ABS(J239)&lt;'ver pressoflex 6p C2 DCpowe_2'!$G$7,'ver pressoflex 6p C2 DCpowe_2'!$G$16*J239*'ver pressoflex 6p C2 DCpowe_2'!$O$13,SIGN(J239)*'ver pressoflex 6p C2 DCpowe_2'!$G$15*'ver pressoflex 6p C2 DCpowe_2'!$O$13)</f>
        <v>17803.500000000004</v>
      </c>
      <c r="S239" s="113">
        <f t="shared" si="36"/>
        <v>17760.017597313752</v>
      </c>
      <c r="T239" s="575">
        <f>-L239*('ver pressoflex 6p C2 DCpowe_2'!$G$3/2-'ver pressoflex 6p C2 DCpowe_2'!AF239*'ver pressoflex 6p C2 DCpowe_2'!D239)</f>
        <v>59341.781141000181</v>
      </c>
      <c r="U239" s="29">
        <f>M239*IF(($G$3/2-$M$8)&gt;0,('ver pressoflex 6p C2 DCpowe_2'!$G$3/2-'ver pressoflex 6p C2 DCpowe_2'!$M$8),'ver pressoflex 6p C2 DCpowe_2'!$G$3/2-('ver pressoflex 6p C2 DCpowe_2'!$G$3-'ver pressoflex 6p C2 DCpowe_2'!$M$8))*IF(($G$3/2-$M$8)&gt;0,-1,1)</f>
        <v>-5720.9217439667673</v>
      </c>
      <c r="V239" s="29">
        <f>N239*IF(($G$3/2-$M$9)&gt;0,('ver pressoflex 6p C2 DCpowe_2'!$G$3/2-'ver pressoflex 6p C2 DCpowe_2'!$M$9),'ver pressoflex 6p C2 DCpowe_2'!$G$3/2-('ver pressoflex 6p C2 DCpowe_2'!$G$3-'ver pressoflex 6p C2 DCpowe_2'!$M$9))*IF(($G$3/2-$M$9)&gt;0,-1,1)</f>
        <v>0</v>
      </c>
      <c r="W239" s="29">
        <f>O239*IF(($G$3/2-$M$10)&gt;0,('ver pressoflex 6p C2 DCpowe_2'!$G$3/2-'ver pressoflex 6p C2 DCpowe_2'!$M$10),'ver pressoflex 6p C2 DCpowe_2'!$G$3/2-('ver pressoflex 6p C2 DCpowe_2'!$G$3-'ver pressoflex 6p C2 DCpowe_2'!$M$10))*IF(($G$3/2-$M$10)&gt;0,-1,1)</f>
        <v>0</v>
      </c>
      <c r="X239" s="29">
        <f>P239*IF(($G$3/2-$M$11)&gt;0,('ver pressoflex 6p C2 DCpowe_2'!$G$3/2-'ver pressoflex 6p C2 DCpowe_2'!$M$11),'ver pressoflex 6p C2 DCpowe_2'!$G$3/2-('ver pressoflex 6p C2 DCpowe_2'!$G$3-'ver pressoflex 6p C2 DCpowe_2'!$M$11))*IF(($G$3/2-$M$11)&gt;0,-1,1)</f>
        <v>0</v>
      </c>
      <c r="Y239" s="29">
        <f>Q239*IF(($G$3/2-$M$12)&gt;0,('ver pressoflex 6p C2 DCpowe_2'!$G$3/2-'ver pressoflex 6p C2 DCpowe_2'!$M$12),'ver pressoflex 6p C2 DCpowe_2'!$G$3/2-('ver pressoflex 6p C2 DCpowe_2'!$G$3-'ver pressoflex 6p C2 DCpowe_2'!$M$12))*IF(($G$3/2-$M$12)&gt;0,-1,1)</f>
        <v>0</v>
      </c>
      <c r="Z239" s="29">
        <f>R239*IF(($G$3/2-$M$13)&gt;0,('ver pressoflex 6p C2 DCpowe_2'!$G$3/2-'ver pressoflex 6p C2 DCpowe_2'!$M$13),'ver pressoflex 6p C2 DCpowe_2'!$G$3/2-('ver pressoflex 6p C2 DCpowe_2'!$G$3-'ver pressoflex 6p C2 DCpowe_2'!$M$13))*IF(($G$3/2-$M$13)&gt;0,-1,1)</f>
        <v>18248587.500000004</v>
      </c>
      <c r="AA239" s="113">
        <f t="shared" si="45"/>
        <v>18302208.359397039</v>
      </c>
      <c r="AB239" s="193">
        <f t="shared" si="46"/>
        <v>9.4791907594544178E-5</v>
      </c>
      <c r="AC239" s="191">
        <f t="shared" si="47"/>
        <v>6.3049308568585626E-5</v>
      </c>
      <c r="AD239" s="194">
        <f t="shared" si="48"/>
        <v>3.8909278749739823E-9</v>
      </c>
      <c r="AE239" s="191">
        <f t="shared" si="49"/>
        <v>4.7286981426439218E-3</v>
      </c>
      <c r="AF239" s="191">
        <f t="shared" si="50"/>
        <v>0.34896911936215069</v>
      </c>
    </row>
    <row r="240" spans="2:32">
      <c r="B240" s="116">
        <f t="shared" si="35"/>
        <v>59759.236075311601</v>
      </c>
      <c r="C240" s="115">
        <f t="shared" si="37"/>
        <v>3.6500000000000026</v>
      </c>
      <c r="D240" s="68">
        <f>'ver pressoflex 6p C2 DCpowe_2'!$G$3/2/$C$557*C240</f>
        <v>44.712500000000034</v>
      </c>
      <c r="E240" s="114">
        <f t="shared" si="38"/>
        <v>3.3106282278825086E-4</v>
      </c>
      <c r="F240" s="114">
        <f t="shared" si="39"/>
        <v>5.0161760551744716E-4</v>
      </c>
      <c r="G240" s="114">
        <f t="shared" si="40"/>
        <v>6.7217238824664356E-4</v>
      </c>
      <c r="H240" s="114">
        <f t="shared" si="41"/>
        <v>4.3604195647655138E-3</v>
      </c>
      <c r="I240" s="114">
        <f t="shared" si="42"/>
        <v>4.5309743474947102E-3</v>
      </c>
      <c r="J240" s="114">
        <f t="shared" si="43"/>
        <v>4.7015291302239066E-3</v>
      </c>
      <c r="K240" s="114">
        <f t="shared" si="44"/>
        <v>5.1279160870468972E-3</v>
      </c>
      <c r="L240" s="113">
        <f>-'ver pressoflex 6p C2 DCpowe_2'!$G$2*'ver pressoflex 6p C2 DCpowe_2'!D240*'ver pressoflex 6p C2 DCpowe_2'!$G$17*'ver pressoflex 6p C2 DCpowe_2'!$G$13*'ver pressoflex 6p C2 DCpowe_2'!AE240</f>
        <v>-49.837101908012535</v>
      </c>
      <c r="M240" s="572">
        <f>IF(ABS(E240)&lt;'ver pressoflex 6p C2 DCpowe_2'!$G$7,'ver pressoflex 6p C2 DCpowe_2'!$G$16*E240*'ver pressoflex 6p C2 DCpowe_2'!$O$8,SIGN(E240)*'ver pressoflex 6p C2 DCpowe_2'!$G$15*'ver pressoflex 6p C2 DCpowe_2'!$O$8)</f>
        <v>5.573177219610602</v>
      </c>
      <c r="N240" s="572">
        <f>IF(ABS(F240)&lt;'ver pressoflex 6p C2 DCpowe_2'!$G$7,'ver pressoflex 6p C2 DCpowe_2'!$G$16*F240*'ver pressoflex 6p C2 DCpowe_2'!$O$9,SIGN(F240)*'ver pressoflex 6p C2 DCpowe_2'!$G$15*'ver pressoflex 6p C2 DCpowe_2'!$O$9)</f>
        <v>0</v>
      </c>
      <c r="O240" s="572">
        <f>IF(ABS(G240)&lt;'ver pressoflex 6p C2 DCpowe_2'!$G$7,'ver pressoflex 6p C2 DCpowe_2'!$G$16*G240*'ver pressoflex 6p C2 DCpowe_2'!$O$10,SIGN(G240)*'ver pressoflex 6p C2 DCpowe_2'!$G$15*'ver pressoflex 6p C2 DCpowe_2'!$O$10)</f>
        <v>0</v>
      </c>
      <c r="P240" s="572">
        <f>IF(ABS(H240)&lt;'ver pressoflex 6p C2 DCpowe_2'!$G$7,'ver pressoflex 6p C2 DCpowe_2'!$G$16*H240*'ver pressoflex 6p C2 DCpowe_2'!$O$11,SIGN(H240)*'ver pressoflex 6p C2 DCpowe_2'!$G$15*'ver pressoflex 6p C2 DCpowe_2'!$O$11)</f>
        <v>0</v>
      </c>
      <c r="Q240" s="572">
        <f>IF(ABS(I240)&lt;'ver pressoflex 6p C2 DCpowe_2'!$G$7,'ver pressoflex 6p C2 DCpowe_2'!$G$16*I240*'ver pressoflex 6p C2 DCpowe_2'!$O$12,SIGN(I240)*'ver pressoflex 6p C2 DCpowe_2'!$G$15*'ver pressoflex 6p C2 DCpowe_2'!$O$12)</f>
        <v>0</v>
      </c>
      <c r="R240" s="572">
        <f>IF(ABS(J240)&lt;'ver pressoflex 6p C2 DCpowe_2'!$G$7,'ver pressoflex 6p C2 DCpowe_2'!$G$16*J240*'ver pressoflex 6p C2 DCpowe_2'!$O$13,SIGN(J240)*'ver pressoflex 6p C2 DCpowe_2'!$G$15*'ver pressoflex 6p C2 DCpowe_2'!$O$13)</f>
        <v>17803.500000000004</v>
      </c>
      <c r="S240" s="113">
        <f t="shared" si="36"/>
        <v>17759.236075311601</v>
      </c>
      <c r="T240" s="575">
        <f>-L240*('ver pressoflex 6p C2 DCpowe_2'!$G$3/2-'ver pressoflex 6p C2 DCpowe_2'!AF240*'ver pressoflex 6p C2 DCpowe_2'!D240)</f>
        <v>60272.594918425762</v>
      </c>
      <c r="U240" s="29">
        <f>M240*IF(($G$3/2-$M$8)&gt;0,('ver pressoflex 6p C2 DCpowe_2'!$G$3/2-'ver pressoflex 6p C2 DCpowe_2'!$M$8),'ver pressoflex 6p C2 DCpowe_2'!$G$3/2-('ver pressoflex 6p C2 DCpowe_2'!$G$3-'ver pressoflex 6p C2 DCpowe_2'!$M$8))*IF(($G$3/2-$M$8)&gt;0,-1,1)</f>
        <v>-5712.5066501008669</v>
      </c>
      <c r="V240" s="29">
        <f>N240*IF(($G$3/2-$M$9)&gt;0,('ver pressoflex 6p C2 DCpowe_2'!$G$3/2-'ver pressoflex 6p C2 DCpowe_2'!$M$9),'ver pressoflex 6p C2 DCpowe_2'!$G$3/2-('ver pressoflex 6p C2 DCpowe_2'!$G$3-'ver pressoflex 6p C2 DCpowe_2'!$M$9))*IF(($G$3/2-$M$9)&gt;0,-1,1)</f>
        <v>0</v>
      </c>
      <c r="W240" s="29">
        <f>O240*IF(($G$3/2-$M$10)&gt;0,('ver pressoflex 6p C2 DCpowe_2'!$G$3/2-'ver pressoflex 6p C2 DCpowe_2'!$M$10),'ver pressoflex 6p C2 DCpowe_2'!$G$3/2-('ver pressoflex 6p C2 DCpowe_2'!$G$3-'ver pressoflex 6p C2 DCpowe_2'!$M$10))*IF(($G$3/2-$M$10)&gt;0,-1,1)</f>
        <v>0</v>
      </c>
      <c r="X240" s="29">
        <f>P240*IF(($G$3/2-$M$11)&gt;0,('ver pressoflex 6p C2 DCpowe_2'!$G$3/2-'ver pressoflex 6p C2 DCpowe_2'!$M$11),'ver pressoflex 6p C2 DCpowe_2'!$G$3/2-('ver pressoflex 6p C2 DCpowe_2'!$G$3-'ver pressoflex 6p C2 DCpowe_2'!$M$11))*IF(($G$3/2-$M$11)&gt;0,-1,1)</f>
        <v>0</v>
      </c>
      <c r="Y240" s="29">
        <f>Q240*IF(($G$3/2-$M$12)&gt;0,('ver pressoflex 6p C2 DCpowe_2'!$G$3/2-'ver pressoflex 6p C2 DCpowe_2'!$M$12),'ver pressoflex 6p C2 DCpowe_2'!$G$3/2-('ver pressoflex 6p C2 DCpowe_2'!$G$3-'ver pressoflex 6p C2 DCpowe_2'!$M$12))*IF(($G$3/2-$M$12)&gt;0,-1,1)</f>
        <v>0</v>
      </c>
      <c r="Z240" s="29">
        <f>R240*IF(($G$3/2-$M$13)&gt;0,('ver pressoflex 6p C2 DCpowe_2'!$G$3/2-'ver pressoflex 6p C2 DCpowe_2'!$M$13),'ver pressoflex 6p C2 DCpowe_2'!$G$3/2-('ver pressoflex 6p C2 DCpowe_2'!$G$3-'ver pressoflex 6p C2 DCpowe_2'!$M$13))*IF(($G$3/2-$M$13)&gt;0,-1,1)</f>
        <v>18248587.500000004</v>
      </c>
      <c r="AA240" s="113">
        <f t="shared" si="45"/>
        <v>18303147.588268328</v>
      </c>
      <c r="AB240" s="193">
        <f t="shared" si="46"/>
        <v>9.5324134034739956E-5</v>
      </c>
      <c r="AC240" s="191">
        <f t="shared" si="47"/>
        <v>6.3692130718335393E-5</v>
      </c>
      <c r="AD240" s="194">
        <f t="shared" si="48"/>
        <v>3.952033386134243E-9</v>
      </c>
      <c r="AE240" s="191">
        <f t="shared" si="49"/>
        <v>4.7769098038751541E-3</v>
      </c>
      <c r="AF240" s="191">
        <f t="shared" si="50"/>
        <v>0.34907349126823872</v>
      </c>
    </row>
    <row r="241" spans="2:32">
      <c r="B241" s="116">
        <f t="shared" si="35"/>
        <v>59758.446989099772</v>
      </c>
      <c r="C241" s="115">
        <f t="shared" si="37"/>
        <v>3.6700000000000026</v>
      </c>
      <c r="D241" s="68">
        <f>'ver pressoflex 6p C2 DCpowe_2'!$G$3/2/$C$557*C241</f>
        <v>44.957500000000032</v>
      </c>
      <c r="E241" s="114">
        <f t="shared" si="38"/>
        <v>3.3057503222223047E-4</v>
      </c>
      <c r="F241" s="114">
        <f t="shared" si="39"/>
        <v>5.0114763378488868E-4</v>
      </c>
      <c r="G241" s="114">
        <f t="shared" si="40"/>
        <v>6.7172023534754701E-4</v>
      </c>
      <c r="H241" s="114">
        <f t="shared" si="41"/>
        <v>4.3603527441400313E-3</v>
      </c>
      <c r="I241" s="114">
        <f t="shared" si="42"/>
        <v>4.5309253457026894E-3</v>
      </c>
      <c r="J241" s="114">
        <f t="shared" si="43"/>
        <v>4.7014979472653484E-3</v>
      </c>
      <c r="K241" s="114">
        <f t="shared" si="44"/>
        <v>5.1279294511719937E-3</v>
      </c>
      <c r="L241" s="113">
        <f>-'ver pressoflex 6p C2 DCpowe_2'!$G$2*'ver pressoflex 6p C2 DCpowe_2'!D241*'ver pressoflex 6p C2 DCpowe_2'!$G$17*'ver pressoflex 6p C2 DCpowe_2'!$G$13*'ver pressoflex 6p C2 DCpowe_2'!AE241</f>
        <v>-50.61797655670788</v>
      </c>
      <c r="M241" s="572">
        <f>IF(ABS(E241)&lt;'ver pressoflex 6p C2 DCpowe_2'!$G$7,'ver pressoflex 6p C2 DCpowe_2'!$G$16*E241*'ver pressoflex 6p C2 DCpowe_2'!$O$8,SIGN(E241)*'ver pressoflex 6p C2 DCpowe_2'!$G$15*'ver pressoflex 6p C2 DCpowe_2'!$O$8)</f>
        <v>5.564965656477086</v>
      </c>
      <c r="N241" s="572">
        <f>IF(ABS(F241)&lt;'ver pressoflex 6p C2 DCpowe_2'!$G$7,'ver pressoflex 6p C2 DCpowe_2'!$G$16*F241*'ver pressoflex 6p C2 DCpowe_2'!$O$9,SIGN(F241)*'ver pressoflex 6p C2 DCpowe_2'!$G$15*'ver pressoflex 6p C2 DCpowe_2'!$O$9)</f>
        <v>0</v>
      </c>
      <c r="O241" s="572">
        <f>IF(ABS(G241)&lt;'ver pressoflex 6p C2 DCpowe_2'!$G$7,'ver pressoflex 6p C2 DCpowe_2'!$G$16*G241*'ver pressoflex 6p C2 DCpowe_2'!$O$10,SIGN(G241)*'ver pressoflex 6p C2 DCpowe_2'!$G$15*'ver pressoflex 6p C2 DCpowe_2'!$O$10)</f>
        <v>0</v>
      </c>
      <c r="P241" s="572">
        <f>IF(ABS(H241)&lt;'ver pressoflex 6p C2 DCpowe_2'!$G$7,'ver pressoflex 6p C2 DCpowe_2'!$G$16*H241*'ver pressoflex 6p C2 DCpowe_2'!$O$11,SIGN(H241)*'ver pressoflex 6p C2 DCpowe_2'!$G$15*'ver pressoflex 6p C2 DCpowe_2'!$O$11)</f>
        <v>0</v>
      </c>
      <c r="Q241" s="572">
        <f>IF(ABS(I241)&lt;'ver pressoflex 6p C2 DCpowe_2'!$G$7,'ver pressoflex 6p C2 DCpowe_2'!$G$16*I241*'ver pressoflex 6p C2 DCpowe_2'!$O$12,SIGN(I241)*'ver pressoflex 6p C2 DCpowe_2'!$G$15*'ver pressoflex 6p C2 DCpowe_2'!$O$12)</f>
        <v>0</v>
      </c>
      <c r="R241" s="572">
        <f>IF(ABS(J241)&lt;'ver pressoflex 6p C2 DCpowe_2'!$G$7,'ver pressoflex 6p C2 DCpowe_2'!$G$16*J241*'ver pressoflex 6p C2 DCpowe_2'!$O$13,SIGN(J241)*'ver pressoflex 6p C2 DCpowe_2'!$G$15*'ver pressoflex 6p C2 DCpowe_2'!$O$13)</f>
        <v>17803.500000000004</v>
      </c>
      <c r="S241" s="113">
        <f t="shared" si="36"/>
        <v>17758.446989099772</v>
      </c>
      <c r="T241" s="575">
        <f>-L241*('ver pressoflex 6p C2 DCpowe_2'!$G$3/2-'ver pressoflex 6p C2 DCpowe_2'!AF241*'ver pressoflex 6p C2 DCpowe_2'!D241)</f>
        <v>61212.411444305668</v>
      </c>
      <c r="U241" s="29">
        <f>M241*IF(($G$3/2-$M$8)&gt;0,('ver pressoflex 6p C2 DCpowe_2'!$G$3/2-'ver pressoflex 6p C2 DCpowe_2'!$M$8),'ver pressoflex 6p C2 DCpowe_2'!$G$3/2-('ver pressoflex 6p C2 DCpowe_2'!$G$3-'ver pressoflex 6p C2 DCpowe_2'!$M$8))*IF(($G$3/2-$M$8)&gt;0,-1,1)</f>
        <v>-5704.0897978890134</v>
      </c>
      <c r="V241" s="29">
        <f>N241*IF(($G$3/2-$M$9)&gt;0,('ver pressoflex 6p C2 DCpowe_2'!$G$3/2-'ver pressoflex 6p C2 DCpowe_2'!$M$9),'ver pressoflex 6p C2 DCpowe_2'!$G$3/2-('ver pressoflex 6p C2 DCpowe_2'!$G$3-'ver pressoflex 6p C2 DCpowe_2'!$M$9))*IF(($G$3/2-$M$9)&gt;0,-1,1)</f>
        <v>0</v>
      </c>
      <c r="W241" s="29">
        <f>O241*IF(($G$3/2-$M$10)&gt;0,('ver pressoflex 6p C2 DCpowe_2'!$G$3/2-'ver pressoflex 6p C2 DCpowe_2'!$M$10),'ver pressoflex 6p C2 DCpowe_2'!$G$3/2-('ver pressoflex 6p C2 DCpowe_2'!$G$3-'ver pressoflex 6p C2 DCpowe_2'!$M$10))*IF(($G$3/2-$M$10)&gt;0,-1,1)</f>
        <v>0</v>
      </c>
      <c r="X241" s="29">
        <f>P241*IF(($G$3/2-$M$11)&gt;0,('ver pressoflex 6p C2 DCpowe_2'!$G$3/2-'ver pressoflex 6p C2 DCpowe_2'!$M$11),'ver pressoflex 6p C2 DCpowe_2'!$G$3/2-('ver pressoflex 6p C2 DCpowe_2'!$G$3-'ver pressoflex 6p C2 DCpowe_2'!$M$11))*IF(($G$3/2-$M$11)&gt;0,-1,1)</f>
        <v>0</v>
      </c>
      <c r="Y241" s="29">
        <f>Q241*IF(($G$3/2-$M$12)&gt;0,('ver pressoflex 6p C2 DCpowe_2'!$G$3/2-'ver pressoflex 6p C2 DCpowe_2'!$M$12),'ver pressoflex 6p C2 DCpowe_2'!$G$3/2-('ver pressoflex 6p C2 DCpowe_2'!$G$3-'ver pressoflex 6p C2 DCpowe_2'!$M$12))*IF(($G$3/2-$M$12)&gt;0,-1,1)</f>
        <v>0</v>
      </c>
      <c r="Z241" s="29">
        <f>R241*IF(($G$3/2-$M$13)&gt;0,('ver pressoflex 6p C2 DCpowe_2'!$G$3/2-'ver pressoflex 6p C2 DCpowe_2'!$M$13),'ver pressoflex 6p C2 DCpowe_2'!$G$3/2-('ver pressoflex 6p C2 DCpowe_2'!$G$3-'ver pressoflex 6p C2 DCpowe_2'!$M$13))*IF(($G$3/2-$M$13)&gt;0,-1,1)</f>
        <v>18248587.500000004</v>
      </c>
      <c r="AA241" s="113">
        <f t="shared" si="45"/>
        <v>18304095.821646422</v>
      </c>
      <c r="AB241" s="193">
        <f t="shared" si="46"/>
        <v>9.5856471684415171E-5</v>
      </c>
      <c r="AC241" s="191">
        <f t="shared" si="47"/>
        <v>6.4337558877616607E-5</v>
      </c>
      <c r="AD241" s="194">
        <f t="shared" si="48"/>
        <v>4.0137301687345304E-9</v>
      </c>
      <c r="AE241" s="191">
        <f t="shared" si="49"/>
        <v>4.8253169158212449E-3</v>
      </c>
      <c r="AF241" s="191">
        <f t="shared" si="50"/>
        <v>0.34917810542378114</v>
      </c>
    </row>
    <row r="242" spans="2:32">
      <c r="B242" s="116">
        <f t="shared" si="35"/>
        <v>59757.650313846359</v>
      </c>
      <c r="C242" s="115">
        <f t="shared" si="37"/>
        <v>3.6900000000000026</v>
      </c>
      <c r="D242" s="68">
        <f>'ver pressoflex 6p C2 DCpowe_2'!$G$3/2/$C$557*C242</f>
        <v>45.202500000000029</v>
      </c>
      <c r="E242" s="114">
        <f t="shared" si="38"/>
        <v>3.3008713972102057E-4</v>
      </c>
      <c r="F242" s="114">
        <f t="shared" si="39"/>
        <v>5.0067756384080059E-4</v>
      </c>
      <c r="G242" s="114">
        <f t="shared" si="40"/>
        <v>6.7126798796058077E-4</v>
      </c>
      <c r="H242" s="114">
        <f t="shared" si="41"/>
        <v>4.3602859095508246E-3</v>
      </c>
      <c r="I242" s="114">
        <f t="shared" si="42"/>
        <v>4.5308763336706047E-3</v>
      </c>
      <c r="J242" s="114">
        <f t="shared" si="43"/>
        <v>4.7014667577903848E-3</v>
      </c>
      <c r="K242" s="114">
        <f t="shared" si="44"/>
        <v>5.1279428180898354E-3</v>
      </c>
      <c r="L242" s="113">
        <f>-'ver pressoflex 6p C2 DCpowe_2'!$G$2*'ver pressoflex 6p C2 DCpowe_2'!D242*'ver pressoflex 6p C2 DCpowe_2'!$G$17*'ver pressoflex 6p C2 DCpowe_2'!$G$13*'ver pressoflex 6p C2 DCpowe_2'!AE242</f>
        <v>-51.406438530986051</v>
      </c>
      <c r="M242" s="572">
        <f>IF(ABS(E242)&lt;'ver pressoflex 6p C2 DCpowe_2'!$G$7,'ver pressoflex 6p C2 DCpowe_2'!$G$16*E242*'ver pressoflex 6p C2 DCpowe_2'!$O$8,SIGN(E242)*'ver pressoflex 6p C2 DCpowe_2'!$G$15*'ver pressoflex 6p C2 DCpowe_2'!$O$8)</f>
        <v>5.5567523773463723</v>
      </c>
      <c r="N242" s="572">
        <f>IF(ABS(F242)&lt;'ver pressoflex 6p C2 DCpowe_2'!$G$7,'ver pressoflex 6p C2 DCpowe_2'!$G$16*F242*'ver pressoflex 6p C2 DCpowe_2'!$O$9,SIGN(F242)*'ver pressoflex 6p C2 DCpowe_2'!$G$15*'ver pressoflex 6p C2 DCpowe_2'!$O$9)</f>
        <v>0</v>
      </c>
      <c r="O242" s="572">
        <f>IF(ABS(G242)&lt;'ver pressoflex 6p C2 DCpowe_2'!$G$7,'ver pressoflex 6p C2 DCpowe_2'!$G$16*G242*'ver pressoflex 6p C2 DCpowe_2'!$O$10,SIGN(G242)*'ver pressoflex 6p C2 DCpowe_2'!$G$15*'ver pressoflex 6p C2 DCpowe_2'!$O$10)</f>
        <v>0</v>
      </c>
      <c r="P242" s="572">
        <f>IF(ABS(H242)&lt;'ver pressoflex 6p C2 DCpowe_2'!$G$7,'ver pressoflex 6p C2 DCpowe_2'!$G$16*H242*'ver pressoflex 6p C2 DCpowe_2'!$O$11,SIGN(H242)*'ver pressoflex 6p C2 DCpowe_2'!$G$15*'ver pressoflex 6p C2 DCpowe_2'!$O$11)</f>
        <v>0</v>
      </c>
      <c r="Q242" s="572">
        <f>IF(ABS(I242)&lt;'ver pressoflex 6p C2 DCpowe_2'!$G$7,'ver pressoflex 6p C2 DCpowe_2'!$G$16*I242*'ver pressoflex 6p C2 DCpowe_2'!$O$12,SIGN(I242)*'ver pressoflex 6p C2 DCpowe_2'!$G$15*'ver pressoflex 6p C2 DCpowe_2'!$O$12)</f>
        <v>0</v>
      </c>
      <c r="R242" s="572">
        <f>IF(ABS(J242)&lt;'ver pressoflex 6p C2 DCpowe_2'!$G$7,'ver pressoflex 6p C2 DCpowe_2'!$G$16*J242*'ver pressoflex 6p C2 DCpowe_2'!$O$13,SIGN(J242)*'ver pressoflex 6p C2 DCpowe_2'!$G$15*'ver pressoflex 6p C2 DCpowe_2'!$O$13)</f>
        <v>17803.500000000004</v>
      </c>
      <c r="S242" s="113">
        <f t="shared" si="36"/>
        <v>17757.650313846363</v>
      </c>
      <c r="T242" s="575">
        <f>-L242*('ver pressoflex 6p C2 DCpowe_2'!$G$3/2-'ver pressoflex 6p C2 DCpowe_2'!AF242*'ver pressoflex 6p C2 DCpowe_2'!D242)</f>
        <v>62161.258541568888</v>
      </c>
      <c r="U242" s="29">
        <f>M242*IF(($G$3/2-$M$8)&gt;0,('ver pressoflex 6p C2 DCpowe_2'!$G$3/2-'ver pressoflex 6p C2 DCpowe_2'!$M$8),'ver pressoflex 6p C2 DCpowe_2'!$G$3/2-('ver pressoflex 6p C2 DCpowe_2'!$G$3-'ver pressoflex 6p C2 DCpowe_2'!$M$8))*IF(($G$3/2-$M$8)&gt;0,-1,1)</f>
        <v>-5695.6711867800313</v>
      </c>
      <c r="V242" s="29">
        <f>N242*IF(($G$3/2-$M$9)&gt;0,('ver pressoflex 6p C2 DCpowe_2'!$G$3/2-'ver pressoflex 6p C2 DCpowe_2'!$M$9),'ver pressoflex 6p C2 DCpowe_2'!$G$3/2-('ver pressoflex 6p C2 DCpowe_2'!$G$3-'ver pressoflex 6p C2 DCpowe_2'!$M$9))*IF(($G$3/2-$M$9)&gt;0,-1,1)</f>
        <v>0</v>
      </c>
      <c r="W242" s="29">
        <f>O242*IF(($G$3/2-$M$10)&gt;0,('ver pressoflex 6p C2 DCpowe_2'!$G$3/2-'ver pressoflex 6p C2 DCpowe_2'!$M$10),'ver pressoflex 6p C2 DCpowe_2'!$G$3/2-('ver pressoflex 6p C2 DCpowe_2'!$G$3-'ver pressoflex 6p C2 DCpowe_2'!$M$10))*IF(($G$3/2-$M$10)&gt;0,-1,1)</f>
        <v>0</v>
      </c>
      <c r="X242" s="29">
        <f>P242*IF(($G$3/2-$M$11)&gt;0,('ver pressoflex 6p C2 DCpowe_2'!$G$3/2-'ver pressoflex 6p C2 DCpowe_2'!$M$11),'ver pressoflex 6p C2 DCpowe_2'!$G$3/2-('ver pressoflex 6p C2 DCpowe_2'!$G$3-'ver pressoflex 6p C2 DCpowe_2'!$M$11))*IF(($G$3/2-$M$11)&gt;0,-1,1)</f>
        <v>0</v>
      </c>
      <c r="Y242" s="29">
        <f>Q242*IF(($G$3/2-$M$12)&gt;0,('ver pressoflex 6p C2 DCpowe_2'!$G$3/2-'ver pressoflex 6p C2 DCpowe_2'!$M$12),'ver pressoflex 6p C2 DCpowe_2'!$G$3/2-('ver pressoflex 6p C2 DCpowe_2'!$G$3-'ver pressoflex 6p C2 DCpowe_2'!$M$12))*IF(($G$3/2-$M$12)&gt;0,-1,1)</f>
        <v>0</v>
      </c>
      <c r="Z242" s="29">
        <f>R242*IF(($G$3/2-$M$13)&gt;0,('ver pressoflex 6p C2 DCpowe_2'!$G$3/2-'ver pressoflex 6p C2 DCpowe_2'!$M$13),'ver pressoflex 6p C2 DCpowe_2'!$G$3/2-('ver pressoflex 6p C2 DCpowe_2'!$G$3-'ver pressoflex 6p C2 DCpowe_2'!$M$13))*IF(($G$3/2-$M$13)&gt;0,-1,1)</f>
        <v>18248587.500000004</v>
      </c>
      <c r="AA242" s="113">
        <f t="shared" si="45"/>
        <v>18305053.087354794</v>
      </c>
      <c r="AB242" s="193">
        <f t="shared" si="46"/>
        <v>9.6388920578429539E-5</v>
      </c>
      <c r="AC242" s="191">
        <f t="shared" si="47"/>
        <v>6.4985582062921328E-5</v>
      </c>
      <c r="AD242" s="194">
        <f t="shared" si="48"/>
        <v>4.0760200133526879E-9</v>
      </c>
      <c r="AE242" s="191">
        <f t="shared" si="49"/>
        <v>4.8739186547190989E-3</v>
      </c>
      <c r="AF242" s="191">
        <f t="shared" si="50"/>
        <v>0.34928296267315684</v>
      </c>
    </row>
    <row r="243" spans="2:32">
      <c r="B243" s="116">
        <f t="shared" si="35"/>
        <v>59756.8460249196</v>
      </c>
      <c r="C243" s="115">
        <f t="shared" si="37"/>
        <v>3.7100000000000026</v>
      </c>
      <c r="D243" s="68">
        <f>'ver pressoflex 6p C2 DCpowe_2'!$G$3/2/$C$557*C243</f>
        <v>45.447500000000034</v>
      </c>
      <c r="E243" s="114">
        <f t="shared" si="38"/>
        <v>3.2959914525266545E-4</v>
      </c>
      <c r="F243" s="114">
        <f t="shared" si="39"/>
        <v>5.0020739565439457E-4</v>
      </c>
      <c r="G243" s="114">
        <f t="shared" si="40"/>
        <v>6.708156460561237E-4</v>
      </c>
      <c r="H243" s="114">
        <f t="shared" si="41"/>
        <v>4.360219060993516E-3</v>
      </c>
      <c r="I243" s="114">
        <f t="shared" si="42"/>
        <v>4.530827311395245E-3</v>
      </c>
      <c r="J243" s="114">
        <f t="shared" si="43"/>
        <v>4.7014355617969739E-3</v>
      </c>
      <c r="K243" s="114">
        <f t="shared" si="44"/>
        <v>5.1279561878012966E-3</v>
      </c>
      <c r="L243" s="113">
        <f>-'ver pressoflex 6p C2 DCpowe_2'!$G$2*'ver pressoflex 6p C2 DCpowe_2'!D243*'ver pressoflex 6p C2 DCpowe_2'!$G$17*'ver pressoflex 6p C2 DCpowe_2'!$G$13*'ver pressoflex 6p C2 DCpowe_2'!AE243</f>
        <v>-52.202512462086098</v>
      </c>
      <c r="M243" s="572">
        <f>IF(ABS(E243)&lt;'ver pressoflex 6p C2 DCpowe_2'!$G$7,'ver pressoflex 6p C2 DCpowe_2'!$G$16*E243*'ver pressoflex 6p C2 DCpowe_2'!$O$8,SIGN(E243)*'ver pressoflex 6p C2 DCpowe_2'!$G$15*'ver pressoflex 6p C2 DCpowe_2'!$O$8)</f>
        <v>5.5485373816805126</v>
      </c>
      <c r="N243" s="572">
        <f>IF(ABS(F243)&lt;'ver pressoflex 6p C2 DCpowe_2'!$G$7,'ver pressoflex 6p C2 DCpowe_2'!$G$16*F243*'ver pressoflex 6p C2 DCpowe_2'!$O$9,SIGN(F243)*'ver pressoflex 6p C2 DCpowe_2'!$G$15*'ver pressoflex 6p C2 DCpowe_2'!$O$9)</f>
        <v>0</v>
      </c>
      <c r="O243" s="572">
        <f>IF(ABS(G243)&lt;'ver pressoflex 6p C2 DCpowe_2'!$G$7,'ver pressoflex 6p C2 DCpowe_2'!$G$16*G243*'ver pressoflex 6p C2 DCpowe_2'!$O$10,SIGN(G243)*'ver pressoflex 6p C2 DCpowe_2'!$G$15*'ver pressoflex 6p C2 DCpowe_2'!$O$10)</f>
        <v>0</v>
      </c>
      <c r="P243" s="572">
        <f>IF(ABS(H243)&lt;'ver pressoflex 6p C2 DCpowe_2'!$G$7,'ver pressoflex 6p C2 DCpowe_2'!$G$16*H243*'ver pressoflex 6p C2 DCpowe_2'!$O$11,SIGN(H243)*'ver pressoflex 6p C2 DCpowe_2'!$G$15*'ver pressoflex 6p C2 DCpowe_2'!$O$11)</f>
        <v>0</v>
      </c>
      <c r="Q243" s="572">
        <f>IF(ABS(I243)&lt;'ver pressoflex 6p C2 DCpowe_2'!$G$7,'ver pressoflex 6p C2 DCpowe_2'!$G$16*I243*'ver pressoflex 6p C2 DCpowe_2'!$O$12,SIGN(I243)*'ver pressoflex 6p C2 DCpowe_2'!$G$15*'ver pressoflex 6p C2 DCpowe_2'!$O$12)</f>
        <v>0</v>
      </c>
      <c r="R243" s="572">
        <f>IF(ABS(J243)&lt;'ver pressoflex 6p C2 DCpowe_2'!$G$7,'ver pressoflex 6p C2 DCpowe_2'!$G$16*J243*'ver pressoflex 6p C2 DCpowe_2'!$O$13,SIGN(J243)*'ver pressoflex 6p C2 DCpowe_2'!$G$15*'ver pressoflex 6p C2 DCpowe_2'!$O$13)</f>
        <v>17803.500000000004</v>
      </c>
      <c r="S243" s="113">
        <f t="shared" si="36"/>
        <v>17756.8460249196</v>
      </c>
      <c r="T243" s="575">
        <f>-L243*('ver pressoflex 6p C2 DCpowe_2'!$G$3/2-'ver pressoflex 6p C2 DCpowe_2'!AF243*'ver pressoflex 6p C2 DCpowe_2'!D243)</f>
        <v>63119.163778641276</v>
      </c>
      <c r="U243" s="29">
        <f>M243*IF(($G$3/2-$M$8)&gt;0,('ver pressoflex 6p C2 DCpowe_2'!$G$3/2-'ver pressoflex 6p C2 DCpowe_2'!$M$8),'ver pressoflex 6p C2 DCpowe_2'!$G$3/2-('ver pressoflex 6p C2 DCpowe_2'!$G$3-'ver pressoflex 6p C2 DCpowe_2'!$M$8))*IF(($G$3/2-$M$8)&gt;0,-1,1)</f>
        <v>-5687.2508162225258</v>
      </c>
      <c r="V243" s="29">
        <f>N243*IF(($G$3/2-$M$9)&gt;0,('ver pressoflex 6p C2 DCpowe_2'!$G$3/2-'ver pressoflex 6p C2 DCpowe_2'!$M$9),'ver pressoflex 6p C2 DCpowe_2'!$G$3/2-('ver pressoflex 6p C2 DCpowe_2'!$G$3-'ver pressoflex 6p C2 DCpowe_2'!$M$9))*IF(($G$3/2-$M$9)&gt;0,-1,1)</f>
        <v>0</v>
      </c>
      <c r="W243" s="29">
        <f>O243*IF(($G$3/2-$M$10)&gt;0,('ver pressoflex 6p C2 DCpowe_2'!$G$3/2-'ver pressoflex 6p C2 DCpowe_2'!$M$10),'ver pressoflex 6p C2 DCpowe_2'!$G$3/2-('ver pressoflex 6p C2 DCpowe_2'!$G$3-'ver pressoflex 6p C2 DCpowe_2'!$M$10))*IF(($G$3/2-$M$10)&gt;0,-1,1)</f>
        <v>0</v>
      </c>
      <c r="X243" s="29">
        <f>P243*IF(($G$3/2-$M$11)&gt;0,('ver pressoflex 6p C2 DCpowe_2'!$G$3/2-'ver pressoflex 6p C2 DCpowe_2'!$M$11),'ver pressoflex 6p C2 DCpowe_2'!$G$3/2-('ver pressoflex 6p C2 DCpowe_2'!$G$3-'ver pressoflex 6p C2 DCpowe_2'!$M$11))*IF(($G$3/2-$M$11)&gt;0,-1,1)</f>
        <v>0</v>
      </c>
      <c r="Y243" s="29">
        <f>Q243*IF(($G$3/2-$M$12)&gt;0,('ver pressoflex 6p C2 DCpowe_2'!$G$3/2-'ver pressoflex 6p C2 DCpowe_2'!$M$12),'ver pressoflex 6p C2 DCpowe_2'!$G$3/2-('ver pressoflex 6p C2 DCpowe_2'!$G$3-'ver pressoflex 6p C2 DCpowe_2'!$M$12))*IF(($G$3/2-$M$12)&gt;0,-1,1)</f>
        <v>0</v>
      </c>
      <c r="Z243" s="29">
        <f>R243*IF(($G$3/2-$M$13)&gt;0,('ver pressoflex 6p C2 DCpowe_2'!$G$3/2-'ver pressoflex 6p C2 DCpowe_2'!$M$13),'ver pressoflex 6p C2 DCpowe_2'!$G$3/2-('ver pressoflex 6p C2 DCpowe_2'!$G$3-'ver pressoflex 6p C2 DCpowe_2'!$M$13))*IF(($G$3/2-$M$13)&gt;0,-1,1)</f>
        <v>18248587.500000004</v>
      </c>
      <c r="AA243" s="113">
        <f t="shared" si="45"/>
        <v>18306019.412962422</v>
      </c>
      <c r="AB243" s="193">
        <f t="shared" si="46"/>
        <v>9.6921480751657385E-5</v>
      </c>
      <c r="AC243" s="191">
        <f t="shared" si="47"/>
        <v>6.5636189275960254E-5</v>
      </c>
      <c r="AD243" s="194">
        <f t="shared" si="48"/>
        <v>4.1389046924838168E-9</v>
      </c>
      <c r="AE243" s="191">
        <f t="shared" si="49"/>
        <v>4.9227141956970184E-3</v>
      </c>
      <c r="AF243" s="191">
        <f t="shared" si="50"/>
        <v>0.34938806386467403</v>
      </c>
    </row>
    <row r="244" spans="2:32">
      <c r="B244" s="116">
        <f t="shared" si="35"/>
        <v>59756.03409788815</v>
      </c>
      <c r="C244" s="115">
        <f t="shared" si="37"/>
        <v>3.7300000000000026</v>
      </c>
      <c r="D244" s="68">
        <f>'ver pressoflex 6p C2 DCpowe_2'!$G$3/2/$C$557*C244</f>
        <v>45.692500000000031</v>
      </c>
      <c r="E244" s="114">
        <f t="shared" si="38"/>
        <v>3.291110487851956E-4</v>
      </c>
      <c r="F244" s="114">
        <f t="shared" si="39"/>
        <v>4.9973712919486888E-4</v>
      </c>
      <c r="G244" s="114">
        <f t="shared" si="40"/>
        <v>6.7036320960454205E-4</v>
      </c>
      <c r="H244" s="114">
        <f t="shared" si="41"/>
        <v>4.3601521984637254E-3</v>
      </c>
      <c r="I244" s="114">
        <f t="shared" si="42"/>
        <v>4.5307782788733993E-3</v>
      </c>
      <c r="J244" s="114">
        <f t="shared" si="43"/>
        <v>4.7014043592830713E-3</v>
      </c>
      <c r="K244" s="114">
        <f t="shared" si="44"/>
        <v>5.127969560307255E-3</v>
      </c>
      <c r="L244" s="113">
        <f>-'ver pressoflex 6p C2 DCpowe_2'!$G$2*'ver pressoflex 6p C2 DCpowe_2'!D244*'ver pressoflex 6p C2 DCpowe_2'!$G$17*'ver pressoflex 6p C2 DCpowe_2'!$G$13*'ver pressoflex 6p C2 DCpowe_2'!AE244</f>
        <v>-53.006222780794232</v>
      </c>
      <c r="M244" s="572">
        <f>IF(ABS(E244)&lt;'ver pressoflex 6p C2 DCpowe_2'!$G$7,'ver pressoflex 6p C2 DCpowe_2'!$G$16*E244*'ver pressoflex 6p C2 DCpowe_2'!$O$8,SIGN(E244)*'ver pressoflex 6p C2 DCpowe_2'!$G$15*'ver pressoflex 6p C2 DCpowe_2'!$O$8)</f>
        <v>5.5403206689413258</v>
      </c>
      <c r="N244" s="572">
        <f>IF(ABS(F244)&lt;'ver pressoflex 6p C2 DCpowe_2'!$G$7,'ver pressoflex 6p C2 DCpowe_2'!$G$16*F244*'ver pressoflex 6p C2 DCpowe_2'!$O$9,SIGN(F244)*'ver pressoflex 6p C2 DCpowe_2'!$G$15*'ver pressoflex 6p C2 DCpowe_2'!$O$9)</f>
        <v>0</v>
      </c>
      <c r="O244" s="572">
        <f>IF(ABS(G244)&lt;'ver pressoflex 6p C2 DCpowe_2'!$G$7,'ver pressoflex 6p C2 DCpowe_2'!$G$16*G244*'ver pressoflex 6p C2 DCpowe_2'!$O$10,SIGN(G244)*'ver pressoflex 6p C2 DCpowe_2'!$G$15*'ver pressoflex 6p C2 DCpowe_2'!$O$10)</f>
        <v>0</v>
      </c>
      <c r="P244" s="572">
        <f>IF(ABS(H244)&lt;'ver pressoflex 6p C2 DCpowe_2'!$G$7,'ver pressoflex 6p C2 DCpowe_2'!$G$16*H244*'ver pressoflex 6p C2 DCpowe_2'!$O$11,SIGN(H244)*'ver pressoflex 6p C2 DCpowe_2'!$G$15*'ver pressoflex 6p C2 DCpowe_2'!$O$11)</f>
        <v>0</v>
      </c>
      <c r="Q244" s="572">
        <f>IF(ABS(I244)&lt;'ver pressoflex 6p C2 DCpowe_2'!$G$7,'ver pressoflex 6p C2 DCpowe_2'!$G$16*I244*'ver pressoflex 6p C2 DCpowe_2'!$O$12,SIGN(I244)*'ver pressoflex 6p C2 DCpowe_2'!$G$15*'ver pressoflex 6p C2 DCpowe_2'!$O$12)</f>
        <v>0</v>
      </c>
      <c r="R244" s="572">
        <f>IF(ABS(J244)&lt;'ver pressoflex 6p C2 DCpowe_2'!$G$7,'ver pressoflex 6p C2 DCpowe_2'!$G$16*J244*'ver pressoflex 6p C2 DCpowe_2'!$O$13,SIGN(J244)*'ver pressoflex 6p C2 DCpowe_2'!$G$15*'ver pressoflex 6p C2 DCpowe_2'!$O$13)</f>
        <v>17803.500000000004</v>
      </c>
      <c r="S244" s="113">
        <f t="shared" si="36"/>
        <v>17756.03409788815</v>
      </c>
      <c r="T244" s="575">
        <f>-L244*('ver pressoflex 6p C2 DCpowe_2'!$G$3/2-'ver pressoflex 6p C2 DCpowe_2'!AF244*'ver pressoflex 6p C2 DCpowe_2'!D244)</f>
        <v>64086.154469101239</v>
      </c>
      <c r="U244" s="29">
        <f>M244*IF(($G$3/2-$M$8)&gt;0,('ver pressoflex 6p C2 DCpowe_2'!$G$3/2-'ver pressoflex 6p C2 DCpowe_2'!$M$8),'ver pressoflex 6p C2 DCpowe_2'!$G$3/2-('ver pressoflex 6p C2 DCpowe_2'!$G$3-'ver pressoflex 6p C2 DCpowe_2'!$M$8))*IF(($G$3/2-$M$8)&gt;0,-1,1)</f>
        <v>-5678.8286856648592</v>
      </c>
      <c r="V244" s="29">
        <f>N244*IF(($G$3/2-$M$9)&gt;0,('ver pressoflex 6p C2 DCpowe_2'!$G$3/2-'ver pressoflex 6p C2 DCpowe_2'!$M$9),'ver pressoflex 6p C2 DCpowe_2'!$G$3/2-('ver pressoflex 6p C2 DCpowe_2'!$G$3-'ver pressoflex 6p C2 DCpowe_2'!$M$9))*IF(($G$3/2-$M$9)&gt;0,-1,1)</f>
        <v>0</v>
      </c>
      <c r="W244" s="29">
        <f>O244*IF(($G$3/2-$M$10)&gt;0,('ver pressoflex 6p C2 DCpowe_2'!$G$3/2-'ver pressoflex 6p C2 DCpowe_2'!$M$10),'ver pressoflex 6p C2 DCpowe_2'!$G$3/2-('ver pressoflex 6p C2 DCpowe_2'!$G$3-'ver pressoflex 6p C2 DCpowe_2'!$M$10))*IF(($G$3/2-$M$10)&gt;0,-1,1)</f>
        <v>0</v>
      </c>
      <c r="X244" s="29">
        <f>P244*IF(($G$3/2-$M$11)&gt;0,('ver pressoflex 6p C2 DCpowe_2'!$G$3/2-'ver pressoflex 6p C2 DCpowe_2'!$M$11),'ver pressoflex 6p C2 DCpowe_2'!$G$3/2-('ver pressoflex 6p C2 DCpowe_2'!$G$3-'ver pressoflex 6p C2 DCpowe_2'!$M$11))*IF(($G$3/2-$M$11)&gt;0,-1,1)</f>
        <v>0</v>
      </c>
      <c r="Y244" s="29">
        <f>Q244*IF(($G$3/2-$M$12)&gt;0,('ver pressoflex 6p C2 DCpowe_2'!$G$3/2-'ver pressoflex 6p C2 DCpowe_2'!$M$12),'ver pressoflex 6p C2 DCpowe_2'!$G$3/2-('ver pressoflex 6p C2 DCpowe_2'!$G$3-'ver pressoflex 6p C2 DCpowe_2'!$M$12))*IF(($G$3/2-$M$12)&gt;0,-1,1)</f>
        <v>0</v>
      </c>
      <c r="Z244" s="29">
        <f>R244*IF(($G$3/2-$M$13)&gt;0,('ver pressoflex 6p C2 DCpowe_2'!$G$3/2-'ver pressoflex 6p C2 DCpowe_2'!$M$13),'ver pressoflex 6p C2 DCpowe_2'!$G$3/2-('ver pressoflex 6p C2 DCpowe_2'!$G$3-'ver pressoflex 6p C2 DCpowe_2'!$M$13))*IF(($G$3/2-$M$13)&gt;0,-1,1)</f>
        <v>18248587.500000004</v>
      </c>
      <c r="AA244" s="113">
        <f t="shared" si="45"/>
        <v>18306994.825783439</v>
      </c>
      <c r="AB244" s="193">
        <f t="shared" si="46"/>
        <v>9.7454152238987495E-5</v>
      </c>
      <c r="AC244" s="191">
        <f t="shared" si="47"/>
        <v>6.6289369503646825E-5</v>
      </c>
      <c r="AD244" s="194">
        <f t="shared" si="48"/>
        <v>4.2023859605002803E-9</v>
      </c>
      <c r="AE244" s="191">
        <f t="shared" si="49"/>
        <v>4.9717027127735118E-3</v>
      </c>
      <c r="AF244" s="191">
        <f t="shared" si="50"/>
        <v>0.34949340985059274</v>
      </c>
    </row>
    <row r="245" spans="2:32">
      <c r="B245" s="116">
        <f t="shared" si="35"/>
        <v>59755.21450852148</v>
      </c>
      <c r="C245" s="115">
        <f t="shared" si="37"/>
        <v>3.7500000000000027</v>
      </c>
      <c r="D245" s="68">
        <f>'ver pressoflex 6p C2 DCpowe_2'!$G$3/2/$C$557*C245</f>
        <v>45.937500000000036</v>
      </c>
      <c r="E245" s="114">
        <f t="shared" si="38"/>
        <v>3.2862285028662836E-4</v>
      </c>
      <c r="F245" s="114">
        <f t="shared" si="39"/>
        <v>4.9926676443140907E-4</v>
      </c>
      <c r="G245" s="114">
        <f t="shared" si="40"/>
        <v>6.6991067857618972E-4</v>
      </c>
      <c r="H245" s="114">
        <f t="shared" si="41"/>
        <v>4.3600853219570726E-3</v>
      </c>
      <c r="I245" s="114">
        <f t="shared" si="42"/>
        <v>4.5307292361018532E-3</v>
      </c>
      <c r="J245" s="114">
        <f t="shared" si="43"/>
        <v>4.7013731502466346E-3</v>
      </c>
      <c r="K245" s="114">
        <f t="shared" si="44"/>
        <v>5.1279829356085859E-3</v>
      </c>
      <c r="L245" s="113">
        <f>-'ver pressoflex 6p C2 DCpowe_2'!$G$2*'ver pressoflex 6p C2 DCpowe_2'!D245*'ver pressoflex 6p C2 DCpowe_2'!$G$17*'ver pressoflex 6p C2 DCpowe_2'!$G$13*'ver pressoflex 6p C2 DCpowe_2'!AE245</f>
        <v>-53.817593717114036</v>
      </c>
      <c r="M245" s="572">
        <f>IF(ABS(E245)&lt;'ver pressoflex 6p C2 DCpowe_2'!$G$7,'ver pressoflex 6p C2 DCpowe_2'!$G$16*E245*'ver pressoflex 6p C2 DCpowe_2'!$O$8,SIGN(E245)*'ver pressoflex 6p C2 DCpowe_2'!$G$15*'ver pressoflex 6p C2 DCpowe_2'!$O$8)</f>
        <v>5.5321022385904097</v>
      </c>
      <c r="N245" s="572">
        <f>IF(ABS(F245)&lt;'ver pressoflex 6p C2 DCpowe_2'!$G$7,'ver pressoflex 6p C2 DCpowe_2'!$G$16*F245*'ver pressoflex 6p C2 DCpowe_2'!$O$9,SIGN(F245)*'ver pressoflex 6p C2 DCpowe_2'!$G$15*'ver pressoflex 6p C2 DCpowe_2'!$O$9)</f>
        <v>0</v>
      </c>
      <c r="O245" s="572">
        <f>IF(ABS(G245)&lt;'ver pressoflex 6p C2 DCpowe_2'!$G$7,'ver pressoflex 6p C2 DCpowe_2'!$G$16*G245*'ver pressoflex 6p C2 DCpowe_2'!$O$10,SIGN(G245)*'ver pressoflex 6p C2 DCpowe_2'!$G$15*'ver pressoflex 6p C2 DCpowe_2'!$O$10)</f>
        <v>0</v>
      </c>
      <c r="P245" s="572">
        <f>IF(ABS(H245)&lt;'ver pressoflex 6p C2 DCpowe_2'!$G$7,'ver pressoflex 6p C2 DCpowe_2'!$G$16*H245*'ver pressoflex 6p C2 DCpowe_2'!$O$11,SIGN(H245)*'ver pressoflex 6p C2 DCpowe_2'!$G$15*'ver pressoflex 6p C2 DCpowe_2'!$O$11)</f>
        <v>0</v>
      </c>
      <c r="Q245" s="572">
        <f>IF(ABS(I245)&lt;'ver pressoflex 6p C2 DCpowe_2'!$G$7,'ver pressoflex 6p C2 DCpowe_2'!$G$16*I245*'ver pressoflex 6p C2 DCpowe_2'!$O$12,SIGN(I245)*'ver pressoflex 6p C2 DCpowe_2'!$G$15*'ver pressoflex 6p C2 DCpowe_2'!$O$12)</f>
        <v>0</v>
      </c>
      <c r="R245" s="572">
        <f>IF(ABS(J245)&lt;'ver pressoflex 6p C2 DCpowe_2'!$G$7,'ver pressoflex 6p C2 DCpowe_2'!$G$16*J245*'ver pressoflex 6p C2 DCpowe_2'!$O$13,SIGN(J245)*'ver pressoflex 6p C2 DCpowe_2'!$G$15*'ver pressoflex 6p C2 DCpowe_2'!$O$13)</f>
        <v>17803.500000000004</v>
      </c>
      <c r="S245" s="113">
        <f t="shared" si="36"/>
        <v>17755.21450852148</v>
      </c>
      <c r="T245" s="575">
        <f>-L245*('ver pressoflex 6p C2 DCpowe_2'!$G$3/2-'ver pressoflex 6p C2 DCpowe_2'!AF245*'ver pressoflex 6p C2 DCpowe_2'!D245)</f>
        <v>65062.257671335392</v>
      </c>
      <c r="U245" s="29">
        <f>M245*IF(($G$3/2-$M$8)&gt;0,('ver pressoflex 6p C2 DCpowe_2'!$G$3/2-'ver pressoflex 6p C2 DCpowe_2'!$M$8),'ver pressoflex 6p C2 DCpowe_2'!$G$3/2-('ver pressoflex 6p C2 DCpowe_2'!$G$3-'ver pressoflex 6p C2 DCpowe_2'!$M$8))*IF(($G$3/2-$M$8)&gt;0,-1,1)</f>
        <v>-5670.4047945551702</v>
      </c>
      <c r="V245" s="29">
        <f>N245*IF(($G$3/2-$M$9)&gt;0,('ver pressoflex 6p C2 DCpowe_2'!$G$3/2-'ver pressoflex 6p C2 DCpowe_2'!$M$9),'ver pressoflex 6p C2 DCpowe_2'!$G$3/2-('ver pressoflex 6p C2 DCpowe_2'!$G$3-'ver pressoflex 6p C2 DCpowe_2'!$M$9))*IF(($G$3/2-$M$9)&gt;0,-1,1)</f>
        <v>0</v>
      </c>
      <c r="W245" s="29">
        <f>O245*IF(($G$3/2-$M$10)&gt;0,('ver pressoflex 6p C2 DCpowe_2'!$G$3/2-'ver pressoflex 6p C2 DCpowe_2'!$M$10),'ver pressoflex 6p C2 DCpowe_2'!$G$3/2-('ver pressoflex 6p C2 DCpowe_2'!$G$3-'ver pressoflex 6p C2 DCpowe_2'!$M$10))*IF(($G$3/2-$M$10)&gt;0,-1,1)</f>
        <v>0</v>
      </c>
      <c r="X245" s="29">
        <f>P245*IF(($G$3/2-$M$11)&gt;0,('ver pressoflex 6p C2 DCpowe_2'!$G$3/2-'ver pressoflex 6p C2 DCpowe_2'!$M$11),'ver pressoflex 6p C2 DCpowe_2'!$G$3/2-('ver pressoflex 6p C2 DCpowe_2'!$G$3-'ver pressoflex 6p C2 DCpowe_2'!$M$11))*IF(($G$3/2-$M$11)&gt;0,-1,1)</f>
        <v>0</v>
      </c>
      <c r="Y245" s="29">
        <f>Q245*IF(($G$3/2-$M$12)&gt;0,('ver pressoflex 6p C2 DCpowe_2'!$G$3/2-'ver pressoflex 6p C2 DCpowe_2'!$M$12),'ver pressoflex 6p C2 DCpowe_2'!$G$3/2-('ver pressoflex 6p C2 DCpowe_2'!$G$3-'ver pressoflex 6p C2 DCpowe_2'!$M$12))*IF(($G$3/2-$M$12)&gt;0,-1,1)</f>
        <v>0</v>
      </c>
      <c r="Z245" s="29">
        <f>R245*IF(($G$3/2-$M$13)&gt;0,('ver pressoflex 6p C2 DCpowe_2'!$G$3/2-'ver pressoflex 6p C2 DCpowe_2'!$M$13),'ver pressoflex 6p C2 DCpowe_2'!$G$3/2-('ver pressoflex 6p C2 DCpowe_2'!$G$3-'ver pressoflex 6p C2 DCpowe_2'!$M$13))*IF(($G$3/2-$M$13)&gt;0,-1,1)</f>
        <v>18248587.500000004</v>
      </c>
      <c r="AA245" s="113">
        <f t="shared" si="45"/>
        <v>18307979.352876782</v>
      </c>
      <c r="AB245" s="193">
        <f t="shared" si="46"/>
        <v>9.7986935075323372E-5</v>
      </c>
      <c r="AC245" s="191">
        <f t="shared" si="47"/>
        <v>6.6945111718081567E-5</v>
      </c>
      <c r="AD245" s="194">
        <f t="shared" si="48"/>
        <v>4.2664655536116752E-9</v>
      </c>
      <c r="AE245" s="191">
        <f t="shared" si="49"/>
        <v>5.0208833788561169E-3</v>
      </c>
      <c r="AF245" s="191">
        <f t="shared" si="50"/>
        <v>0.34959900148714673</v>
      </c>
    </row>
    <row r="246" spans="2:32">
      <c r="B246" s="116">
        <f t="shared" si="35"/>
        <v>59754.387232790155</v>
      </c>
      <c r="C246" s="115">
        <f t="shared" si="37"/>
        <v>3.7700000000000027</v>
      </c>
      <c r="D246" s="68">
        <f>'ver pressoflex 6p C2 DCpowe_2'!$G$3/2/$C$557*C246</f>
        <v>46.182500000000033</v>
      </c>
      <c r="E246" s="114">
        <f t="shared" si="38"/>
        <v>3.281345497249678E-4</v>
      </c>
      <c r="F246" s="114">
        <f t="shared" si="39"/>
        <v>4.9879630133318814E-4</v>
      </c>
      <c r="G246" s="114">
        <f t="shared" si="40"/>
        <v>6.6945805294140858E-4</v>
      </c>
      <c r="H246" s="114">
        <f t="shared" si="41"/>
        <v>4.3600184314691731E-3</v>
      </c>
      <c r="I246" s="114">
        <f t="shared" si="42"/>
        <v>4.530680183077394E-3</v>
      </c>
      <c r="J246" s="114">
        <f t="shared" si="43"/>
        <v>4.7013419346856149E-3</v>
      </c>
      <c r="K246" s="114">
        <f t="shared" si="44"/>
        <v>5.1279963137061653E-3</v>
      </c>
      <c r="L246" s="113">
        <f>-'ver pressoflex 6p C2 DCpowe_2'!$G$2*'ver pressoflex 6p C2 DCpowe_2'!D246*'ver pressoflex 6p C2 DCpowe_2'!$G$17*'ver pressoflex 6p C2 DCpowe_2'!$G$13*'ver pressoflex 6p C2 DCpowe_2'!AE246</f>
        <v>-54.636649299936032</v>
      </c>
      <c r="M246" s="572">
        <f>IF(ABS(E246)&lt;'ver pressoflex 6p C2 DCpowe_2'!$G$7,'ver pressoflex 6p C2 DCpowe_2'!$G$16*E246*'ver pressoflex 6p C2 DCpowe_2'!$O$8,SIGN(E246)*'ver pressoflex 6p C2 DCpowe_2'!$G$15*'ver pressoflex 6p C2 DCpowe_2'!$O$8)</f>
        <v>5.5238820900891374</v>
      </c>
      <c r="N246" s="572">
        <f>IF(ABS(F246)&lt;'ver pressoflex 6p C2 DCpowe_2'!$G$7,'ver pressoflex 6p C2 DCpowe_2'!$G$16*F246*'ver pressoflex 6p C2 DCpowe_2'!$O$9,SIGN(F246)*'ver pressoflex 6p C2 DCpowe_2'!$G$15*'ver pressoflex 6p C2 DCpowe_2'!$O$9)</f>
        <v>0</v>
      </c>
      <c r="O246" s="572">
        <f>IF(ABS(G246)&lt;'ver pressoflex 6p C2 DCpowe_2'!$G$7,'ver pressoflex 6p C2 DCpowe_2'!$G$16*G246*'ver pressoflex 6p C2 DCpowe_2'!$O$10,SIGN(G246)*'ver pressoflex 6p C2 DCpowe_2'!$G$15*'ver pressoflex 6p C2 DCpowe_2'!$O$10)</f>
        <v>0</v>
      </c>
      <c r="P246" s="572">
        <f>IF(ABS(H246)&lt;'ver pressoflex 6p C2 DCpowe_2'!$G$7,'ver pressoflex 6p C2 DCpowe_2'!$G$16*H246*'ver pressoflex 6p C2 DCpowe_2'!$O$11,SIGN(H246)*'ver pressoflex 6p C2 DCpowe_2'!$G$15*'ver pressoflex 6p C2 DCpowe_2'!$O$11)</f>
        <v>0</v>
      </c>
      <c r="Q246" s="572">
        <f>IF(ABS(I246)&lt;'ver pressoflex 6p C2 DCpowe_2'!$G$7,'ver pressoflex 6p C2 DCpowe_2'!$G$16*I246*'ver pressoflex 6p C2 DCpowe_2'!$O$12,SIGN(I246)*'ver pressoflex 6p C2 DCpowe_2'!$G$15*'ver pressoflex 6p C2 DCpowe_2'!$O$12)</f>
        <v>0</v>
      </c>
      <c r="R246" s="572">
        <f>IF(ABS(J246)&lt;'ver pressoflex 6p C2 DCpowe_2'!$G$7,'ver pressoflex 6p C2 DCpowe_2'!$G$16*J246*'ver pressoflex 6p C2 DCpowe_2'!$O$13,SIGN(J246)*'ver pressoflex 6p C2 DCpowe_2'!$G$15*'ver pressoflex 6p C2 DCpowe_2'!$O$13)</f>
        <v>17803.500000000004</v>
      </c>
      <c r="S246" s="113">
        <f t="shared" si="36"/>
        <v>17754.387232790155</v>
      </c>
      <c r="T246" s="575">
        <f>-L246*('ver pressoflex 6p C2 DCpowe_2'!$G$3/2-'ver pressoflex 6p C2 DCpowe_2'!AF246*'ver pressoflex 6p C2 DCpowe_2'!D246)</f>
        <v>66047.500188193459</v>
      </c>
      <c r="U246" s="29">
        <f>M246*IF(($G$3/2-$M$8)&gt;0,('ver pressoflex 6p C2 DCpowe_2'!$G$3/2-'ver pressoflex 6p C2 DCpowe_2'!$M$8),'ver pressoflex 6p C2 DCpowe_2'!$G$3/2-('ver pressoflex 6p C2 DCpowe_2'!$G$3-'ver pressoflex 6p C2 DCpowe_2'!$M$8))*IF(($G$3/2-$M$8)&gt;0,-1,1)</f>
        <v>-5661.9791423413662</v>
      </c>
      <c r="V246" s="29">
        <f>N246*IF(($G$3/2-$M$9)&gt;0,('ver pressoflex 6p C2 DCpowe_2'!$G$3/2-'ver pressoflex 6p C2 DCpowe_2'!$M$9),'ver pressoflex 6p C2 DCpowe_2'!$G$3/2-('ver pressoflex 6p C2 DCpowe_2'!$G$3-'ver pressoflex 6p C2 DCpowe_2'!$M$9))*IF(($G$3/2-$M$9)&gt;0,-1,1)</f>
        <v>0</v>
      </c>
      <c r="W246" s="29">
        <f>O246*IF(($G$3/2-$M$10)&gt;0,('ver pressoflex 6p C2 DCpowe_2'!$G$3/2-'ver pressoflex 6p C2 DCpowe_2'!$M$10),'ver pressoflex 6p C2 DCpowe_2'!$G$3/2-('ver pressoflex 6p C2 DCpowe_2'!$G$3-'ver pressoflex 6p C2 DCpowe_2'!$M$10))*IF(($G$3/2-$M$10)&gt;0,-1,1)</f>
        <v>0</v>
      </c>
      <c r="X246" s="29">
        <f>P246*IF(($G$3/2-$M$11)&gt;0,('ver pressoflex 6p C2 DCpowe_2'!$G$3/2-'ver pressoflex 6p C2 DCpowe_2'!$M$11),'ver pressoflex 6p C2 DCpowe_2'!$G$3/2-('ver pressoflex 6p C2 DCpowe_2'!$G$3-'ver pressoflex 6p C2 DCpowe_2'!$M$11))*IF(($G$3/2-$M$11)&gt;0,-1,1)</f>
        <v>0</v>
      </c>
      <c r="Y246" s="29">
        <f>Q246*IF(($G$3/2-$M$12)&gt;0,('ver pressoflex 6p C2 DCpowe_2'!$G$3/2-'ver pressoflex 6p C2 DCpowe_2'!$M$12),'ver pressoflex 6p C2 DCpowe_2'!$G$3/2-('ver pressoflex 6p C2 DCpowe_2'!$G$3-'ver pressoflex 6p C2 DCpowe_2'!$M$12))*IF(($G$3/2-$M$12)&gt;0,-1,1)</f>
        <v>0</v>
      </c>
      <c r="Z246" s="29">
        <f>R246*IF(($G$3/2-$M$13)&gt;0,('ver pressoflex 6p C2 DCpowe_2'!$G$3/2-'ver pressoflex 6p C2 DCpowe_2'!$M$13),'ver pressoflex 6p C2 DCpowe_2'!$G$3/2-('ver pressoflex 6p C2 DCpowe_2'!$G$3-'ver pressoflex 6p C2 DCpowe_2'!$M$13))*IF(($G$3/2-$M$13)&gt;0,-1,1)</f>
        <v>18248587.500000004</v>
      </c>
      <c r="AA246" s="113">
        <f t="shared" si="45"/>
        <v>18308973.021045856</v>
      </c>
      <c r="AB246" s="193">
        <f t="shared" si="46"/>
        <v>9.851982929558302E-5</v>
      </c>
      <c r="AC246" s="191">
        <f t="shared" si="47"/>
        <v>6.7603404876536089E-5</v>
      </c>
      <c r="AD246" s="194">
        <f t="shared" si="48"/>
        <v>4.3311451898246867E-9</v>
      </c>
      <c r="AE246" s="191">
        <f t="shared" si="49"/>
        <v>5.0702553657402064E-3</v>
      </c>
      <c r="AF246" s="191">
        <f t="shared" si="50"/>
        <v>0.34970483963456866</v>
      </c>
    </row>
    <row r="247" spans="2:32">
      <c r="B247" s="116">
        <f t="shared" si="35"/>
        <v>59753.552246866195</v>
      </c>
      <c r="C247" s="115">
        <f t="shared" si="37"/>
        <v>3.7900000000000027</v>
      </c>
      <c r="D247" s="68">
        <f>'ver pressoflex 6p C2 DCpowe_2'!$G$3/2/$C$557*C247</f>
        <v>46.42750000000003</v>
      </c>
      <c r="E247" s="114">
        <f t="shared" si="38"/>
        <v>3.2764614706820458E-4</v>
      </c>
      <c r="F247" s="114">
        <f t="shared" si="39"/>
        <v>4.9832573986936606E-4</v>
      </c>
      <c r="G247" s="114">
        <f t="shared" si="40"/>
        <v>6.690053326705276E-4</v>
      </c>
      <c r="H247" s="114">
        <f t="shared" si="41"/>
        <v>4.359951526995645E-3</v>
      </c>
      <c r="I247" s="114">
        <f t="shared" si="42"/>
        <v>4.5306311197968064E-3</v>
      </c>
      <c r="J247" s="114">
        <f t="shared" si="43"/>
        <v>4.7013107125979678E-3</v>
      </c>
      <c r="K247" s="114">
        <f t="shared" si="44"/>
        <v>5.1280096946008718E-3</v>
      </c>
      <c r="L247" s="113">
        <f>-'ver pressoflex 6p C2 DCpowe_2'!$G$2*'ver pressoflex 6p C2 DCpowe_2'!D247*'ver pressoflex 6p C2 DCpowe_2'!$G$17*'ver pressoflex 6p C2 DCpowe_2'!$G$13*'ver pressoflex 6p C2 DCpowe_2'!AE247</f>
        <v>-55.463413356706958</v>
      </c>
      <c r="M247" s="572">
        <f>IF(ABS(E247)&lt;'ver pressoflex 6p C2 DCpowe_2'!$G$7,'ver pressoflex 6p C2 DCpowe_2'!$G$16*E247*'ver pressoflex 6p C2 DCpowe_2'!$O$8,SIGN(E247)*'ver pressoflex 6p C2 DCpowe_2'!$G$15*'ver pressoflex 6p C2 DCpowe_2'!$O$8)</f>
        <v>5.5156602228986591</v>
      </c>
      <c r="N247" s="572">
        <f>IF(ABS(F247)&lt;'ver pressoflex 6p C2 DCpowe_2'!$G$7,'ver pressoflex 6p C2 DCpowe_2'!$G$16*F247*'ver pressoflex 6p C2 DCpowe_2'!$O$9,SIGN(F247)*'ver pressoflex 6p C2 DCpowe_2'!$G$15*'ver pressoflex 6p C2 DCpowe_2'!$O$9)</f>
        <v>0</v>
      </c>
      <c r="O247" s="572">
        <f>IF(ABS(G247)&lt;'ver pressoflex 6p C2 DCpowe_2'!$G$7,'ver pressoflex 6p C2 DCpowe_2'!$G$16*G247*'ver pressoflex 6p C2 DCpowe_2'!$O$10,SIGN(G247)*'ver pressoflex 6p C2 DCpowe_2'!$G$15*'ver pressoflex 6p C2 DCpowe_2'!$O$10)</f>
        <v>0</v>
      </c>
      <c r="P247" s="572">
        <f>IF(ABS(H247)&lt;'ver pressoflex 6p C2 DCpowe_2'!$G$7,'ver pressoflex 6p C2 DCpowe_2'!$G$16*H247*'ver pressoflex 6p C2 DCpowe_2'!$O$11,SIGN(H247)*'ver pressoflex 6p C2 DCpowe_2'!$G$15*'ver pressoflex 6p C2 DCpowe_2'!$O$11)</f>
        <v>0</v>
      </c>
      <c r="Q247" s="572">
        <f>IF(ABS(I247)&lt;'ver pressoflex 6p C2 DCpowe_2'!$G$7,'ver pressoflex 6p C2 DCpowe_2'!$G$16*I247*'ver pressoflex 6p C2 DCpowe_2'!$O$12,SIGN(I247)*'ver pressoflex 6p C2 DCpowe_2'!$G$15*'ver pressoflex 6p C2 DCpowe_2'!$O$12)</f>
        <v>0</v>
      </c>
      <c r="R247" s="572">
        <f>IF(ABS(J247)&lt;'ver pressoflex 6p C2 DCpowe_2'!$G$7,'ver pressoflex 6p C2 DCpowe_2'!$G$16*J247*'ver pressoflex 6p C2 DCpowe_2'!$O$13,SIGN(J247)*'ver pressoflex 6p C2 DCpowe_2'!$G$15*'ver pressoflex 6p C2 DCpowe_2'!$O$13)</f>
        <v>17803.500000000004</v>
      </c>
      <c r="S247" s="113">
        <f t="shared" si="36"/>
        <v>17753.552246866195</v>
      </c>
      <c r="T247" s="575">
        <f>-L247*('ver pressoflex 6p C2 DCpowe_2'!$G$3/2-'ver pressoflex 6p C2 DCpowe_2'!AF247*'ver pressoflex 6p C2 DCpowe_2'!D247)</f>
        <v>67041.908566642916</v>
      </c>
      <c r="U247" s="29">
        <f>M247*IF(($G$3/2-$M$8)&gt;0,('ver pressoflex 6p C2 DCpowe_2'!$G$3/2-'ver pressoflex 6p C2 DCpowe_2'!$M$8),'ver pressoflex 6p C2 DCpowe_2'!$G$3/2-('ver pressoflex 6p C2 DCpowe_2'!$G$3-'ver pressoflex 6p C2 DCpowe_2'!$M$8))*IF(($G$3/2-$M$8)&gt;0,-1,1)</f>
        <v>-5653.5517284711259</v>
      </c>
      <c r="V247" s="29">
        <f>N247*IF(($G$3/2-$M$9)&gt;0,('ver pressoflex 6p C2 DCpowe_2'!$G$3/2-'ver pressoflex 6p C2 DCpowe_2'!$M$9),'ver pressoflex 6p C2 DCpowe_2'!$G$3/2-('ver pressoflex 6p C2 DCpowe_2'!$G$3-'ver pressoflex 6p C2 DCpowe_2'!$M$9))*IF(($G$3/2-$M$9)&gt;0,-1,1)</f>
        <v>0</v>
      </c>
      <c r="W247" s="29">
        <f>O247*IF(($G$3/2-$M$10)&gt;0,('ver pressoflex 6p C2 DCpowe_2'!$G$3/2-'ver pressoflex 6p C2 DCpowe_2'!$M$10),'ver pressoflex 6p C2 DCpowe_2'!$G$3/2-('ver pressoflex 6p C2 DCpowe_2'!$G$3-'ver pressoflex 6p C2 DCpowe_2'!$M$10))*IF(($G$3/2-$M$10)&gt;0,-1,1)</f>
        <v>0</v>
      </c>
      <c r="X247" s="29">
        <f>P247*IF(($G$3/2-$M$11)&gt;0,('ver pressoflex 6p C2 DCpowe_2'!$G$3/2-'ver pressoflex 6p C2 DCpowe_2'!$M$11),'ver pressoflex 6p C2 DCpowe_2'!$G$3/2-('ver pressoflex 6p C2 DCpowe_2'!$G$3-'ver pressoflex 6p C2 DCpowe_2'!$M$11))*IF(($G$3/2-$M$11)&gt;0,-1,1)</f>
        <v>0</v>
      </c>
      <c r="Y247" s="29">
        <f>Q247*IF(($G$3/2-$M$12)&gt;0,('ver pressoflex 6p C2 DCpowe_2'!$G$3/2-'ver pressoflex 6p C2 DCpowe_2'!$M$12),'ver pressoflex 6p C2 DCpowe_2'!$G$3/2-('ver pressoflex 6p C2 DCpowe_2'!$G$3-'ver pressoflex 6p C2 DCpowe_2'!$M$12))*IF(($G$3/2-$M$12)&gt;0,-1,1)</f>
        <v>0</v>
      </c>
      <c r="Z247" s="29">
        <f>R247*IF(($G$3/2-$M$13)&gt;0,('ver pressoflex 6p C2 DCpowe_2'!$G$3/2-'ver pressoflex 6p C2 DCpowe_2'!$M$13),'ver pressoflex 6p C2 DCpowe_2'!$G$3/2-('ver pressoflex 6p C2 DCpowe_2'!$G$3-'ver pressoflex 6p C2 DCpowe_2'!$M$13))*IF(($G$3/2-$M$13)&gt;0,-1,1)</f>
        <v>18248587.500000004</v>
      </c>
      <c r="AA247" s="113">
        <f t="shared" si="45"/>
        <v>18309975.856838174</v>
      </c>
      <c r="AB247" s="193">
        <f t="shared" si="46"/>
        <v>9.9052834934699137E-5</v>
      </c>
      <c r="AC247" s="191">
        <f t="shared" si="47"/>
        <v>6.8264237921437471E-5</v>
      </c>
      <c r="AD247" s="194">
        <f t="shared" si="48"/>
        <v>4.3964265689029394E-9</v>
      </c>
      <c r="AE247" s="191">
        <f t="shared" si="49"/>
        <v>5.1198178441078102E-3</v>
      </c>
      <c r="AF247" s="191">
        <f t="shared" si="50"/>
        <v>0.34981092515711176</v>
      </c>
    </row>
    <row r="248" spans="2:32">
      <c r="B248" s="116">
        <f t="shared" si="35"/>
        <v>59752.709527123385</v>
      </c>
      <c r="C248" s="115">
        <f t="shared" si="37"/>
        <v>3.8100000000000027</v>
      </c>
      <c r="D248" s="68">
        <f>'ver pressoflex 6p C2 DCpowe_2'!$G$3/2/$C$557*C248</f>
        <v>46.672500000000035</v>
      </c>
      <c r="E248" s="114">
        <f t="shared" si="38"/>
        <v>3.2715764228431575E-4</v>
      </c>
      <c r="F248" s="114">
        <f t="shared" si="39"/>
        <v>4.9785508000908959E-4</v>
      </c>
      <c r="G248" s="114">
        <f t="shared" si="40"/>
        <v>6.6855251773386348E-4</v>
      </c>
      <c r="H248" s="114">
        <f t="shared" si="41"/>
        <v>4.3598846085320976E-3</v>
      </c>
      <c r="I248" s="114">
        <f t="shared" si="42"/>
        <v>4.5305820462568716E-3</v>
      </c>
      <c r="J248" s="114">
        <f t="shared" si="43"/>
        <v>4.7012794839816456E-3</v>
      </c>
      <c r="K248" s="114">
        <f t="shared" si="44"/>
        <v>5.1280230782935806E-3</v>
      </c>
      <c r="L248" s="113">
        <f>-'ver pressoflex 6p C2 DCpowe_2'!$G$2*'ver pressoflex 6p C2 DCpowe_2'!D248*'ver pressoflex 6p C2 DCpowe_2'!$G$17*'ver pressoflex 6p C2 DCpowe_2'!$G$13*'ver pressoflex 6p C2 DCpowe_2'!AE248</f>
        <v>-56.297909513098453</v>
      </c>
      <c r="M248" s="572">
        <f>IF(ABS(E248)&lt;'ver pressoflex 6p C2 DCpowe_2'!$G$7,'ver pressoflex 6p C2 DCpowe_2'!$G$16*E248*'ver pressoflex 6p C2 DCpowe_2'!$O$8,SIGN(E248)*'ver pressoflex 6p C2 DCpowe_2'!$G$15*'ver pressoflex 6p C2 DCpowe_2'!$O$8)</f>
        <v>5.5074366364798912</v>
      </c>
      <c r="N248" s="572">
        <f>IF(ABS(F248)&lt;'ver pressoflex 6p C2 DCpowe_2'!$G$7,'ver pressoflex 6p C2 DCpowe_2'!$G$16*F248*'ver pressoflex 6p C2 DCpowe_2'!$O$9,SIGN(F248)*'ver pressoflex 6p C2 DCpowe_2'!$G$15*'ver pressoflex 6p C2 DCpowe_2'!$O$9)</f>
        <v>0</v>
      </c>
      <c r="O248" s="572">
        <f>IF(ABS(G248)&lt;'ver pressoflex 6p C2 DCpowe_2'!$G$7,'ver pressoflex 6p C2 DCpowe_2'!$G$16*G248*'ver pressoflex 6p C2 DCpowe_2'!$O$10,SIGN(G248)*'ver pressoflex 6p C2 DCpowe_2'!$G$15*'ver pressoflex 6p C2 DCpowe_2'!$O$10)</f>
        <v>0</v>
      </c>
      <c r="P248" s="572">
        <f>IF(ABS(H248)&lt;'ver pressoflex 6p C2 DCpowe_2'!$G$7,'ver pressoflex 6p C2 DCpowe_2'!$G$16*H248*'ver pressoflex 6p C2 DCpowe_2'!$O$11,SIGN(H248)*'ver pressoflex 6p C2 DCpowe_2'!$G$15*'ver pressoflex 6p C2 DCpowe_2'!$O$11)</f>
        <v>0</v>
      </c>
      <c r="Q248" s="572">
        <f>IF(ABS(I248)&lt;'ver pressoflex 6p C2 DCpowe_2'!$G$7,'ver pressoflex 6p C2 DCpowe_2'!$G$16*I248*'ver pressoflex 6p C2 DCpowe_2'!$O$12,SIGN(I248)*'ver pressoflex 6p C2 DCpowe_2'!$G$15*'ver pressoflex 6p C2 DCpowe_2'!$O$12)</f>
        <v>0</v>
      </c>
      <c r="R248" s="572">
        <f>IF(ABS(J248)&lt;'ver pressoflex 6p C2 DCpowe_2'!$G$7,'ver pressoflex 6p C2 DCpowe_2'!$G$16*J248*'ver pressoflex 6p C2 DCpowe_2'!$O$13,SIGN(J248)*'ver pressoflex 6p C2 DCpowe_2'!$G$15*'ver pressoflex 6p C2 DCpowe_2'!$O$13)</f>
        <v>17803.500000000004</v>
      </c>
      <c r="S248" s="113">
        <f t="shared" si="36"/>
        <v>17752.709527123385</v>
      </c>
      <c r="T248" s="575">
        <f>-L248*('ver pressoflex 6p C2 DCpowe_2'!$G$3/2-'ver pressoflex 6p C2 DCpowe_2'!AF248*'ver pressoflex 6p C2 DCpowe_2'!D248)</f>
        <v>68045.509097423172</v>
      </c>
      <c r="U248" s="29">
        <f>M248*IF(($G$3/2-$M$8)&gt;0,('ver pressoflex 6p C2 DCpowe_2'!$G$3/2-'ver pressoflex 6p C2 DCpowe_2'!$M$8),'ver pressoflex 6p C2 DCpowe_2'!$G$3/2-('ver pressoflex 6p C2 DCpowe_2'!$G$3-'ver pressoflex 6p C2 DCpowe_2'!$M$8))*IF(($G$3/2-$M$8)&gt;0,-1,1)</f>
        <v>-5645.1225523918883</v>
      </c>
      <c r="V248" s="29">
        <f>N248*IF(($G$3/2-$M$9)&gt;0,('ver pressoflex 6p C2 DCpowe_2'!$G$3/2-'ver pressoflex 6p C2 DCpowe_2'!$M$9),'ver pressoflex 6p C2 DCpowe_2'!$G$3/2-('ver pressoflex 6p C2 DCpowe_2'!$G$3-'ver pressoflex 6p C2 DCpowe_2'!$M$9))*IF(($G$3/2-$M$9)&gt;0,-1,1)</f>
        <v>0</v>
      </c>
      <c r="W248" s="29">
        <f>O248*IF(($G$3/2-$M$10)&gt;0,('ver pressoflex 6p C2 DCpowe_2'!$G$3/2-'ver pressoflex 6p C2 DCpowe_2'!$M$10),'ver pressoflex 6p C2 DCpowe_2'!$G$3/2-('ver pressoflex 6p C2 DCpowe_2'!$G$3-'ver pressoflex 6p C2 DCpowe_2'!$M$10))*IF(($G$3/2-$M$10)&gt;0,-1,1)</f>
        <v>0</v>
      </c>
      <c r="X248" s="29">
        <f>P248*IF(($G$3/2-$M$11)&gt;0,('ver pressoflex 6p C2 DCpowe_2'!$G$3/2-'ver pressoflex 6p C2 DCpowe_2'!$M$11),'ver pressoflex 6p C2 DCpowe_2'!$G$3/2-('ver pressoflex 6p C2 DCpowe_2'!$G$3-'ver pressoflex 6p C2 DCpowe_2'!$M$11))*IF(($G$3/2-$M$11)&gt;0,-1,1)</f>
        <v>0</v>
      </c>
      <c r="Y248" s="29">
        <f>Q248*IF(($G$3/2-$M$12)&gt;0,('ver pressoflex 6p C2 DCpowe_2'!$G$3/2-'ver pressoflex 6p C2 DCpowe_2'!$M$12),'ver pressoflex 6p C2 DCpowe_2'!$G$3/2-('ver pressoflex 6p C2 DCpowe_2'!$G$3-'ver pressoflex 6p C2 DCpowe_2'!$M$12))*IF(($G$3/2-$M$12)&gt;0,-1,1)</f>
        <v>0</v>
      </c>
      <c r="Z248" s="29">
        <f>R248*IF(($G$3/2-$M$13)&gt;0,('ver pressoflex 6p C2 DCpowe_2'!$G$3/2-'ver pressoflex 6p C2 DCpowe_2'!$M$13),'ver pressoflex 6p C2 DCpowe_2'!$G$3/2-('ver pressoflex 6p C2 DCpowe_2'!$G$3-'ver pressoflex 6p C2 DCpowe_2'!$M$13))*IF(($G$3/2-$M$13)&gt;0,-1,1)</f>
        <v>18248587.500000004</v>
      </c>
      <c r="AA248" s="113">
        <f t="shared" si="45"/>
        <v>18310987.886545036</v>
      </c>
      <c r="AB248" s="193">
        <f t="shared" si="46"/>
        <v>9.9585952027618919E-5</v>
      </c>
      <c r="AC248" s="191">
        <f t="shared" si="47"/>
        <v>6.8927599780352038E-5</v>
      </c>
      <c r="AD248" s="194">
        <f t="shared" si="48"/>
        <v>4.4623113723267194E-9</v>
      </c>
      <c r="AE248" s="191">
        <f t="shared" si="49"/>
        <v>5.1695699835264024E-3</v>
      </c>
      <c r="AF248" s="191">
        <f t="shared" si="50"/>
        <v>0.34991725892307401</v>
      </c>
    </row>
    <row r="249" spans="2:32">
      <c r="B249" s="116">
        <f t="shared" si="35"/>
        <v>59751.859050137617</v>
      </c>
      <c r="C249" s="115">
        <f t="shared" si="37"/>
        <v>3.8300000000000027</v>
      </c>
      <c r="D249" s="68">
        <f>'ver pressoflex 6p C2 DCpowe_2'!$G$3/2/$C$557*C249</f>
        <v>46.917500000000032</v>
      </c>
      <c r="E249" s="114">
        <f t="shared" si="38"/>
        <v>3.2666903534126515E-4</v>
      </c>
      <c r="F249" s="114">
        <f t="shared" si="39"/>
        <v>4.9738432172149289E-4</v>
      </c>
      <c r="G249" s="114">
        <f t="shared" si="40"/>
        <v>6.6809960810172069E-4</v>
      </c>
      <c r="H249" s="114">
        <f t="shared" si="41"/>
        <v>4.3598176760741457E-3</v>
      </c>
      <c r="I249" s="114">
        <f t="shared" si="42"/>
        <v>4.5305329624543735E-3</v>
      </c>
      <c r="J249" s="114">
        <f t="shared" si="43"/>
        <v>4.7012482488346012E-3</v>
      </c>
      <c r="K249" s="114">
        <f t="shared" si="44"/>
        <v>5.1280364647851712E-3</v>
      </c>
      <c r="L249" s="113">
        <f>-'ver pressoflex 6p C2 DCpowe_2'!$G$2*'ver pressoflex 6p C2 DCpowe_2'!D249*'ver pressoflex 6p C2 DCpowe_2'!$G$17*'ver pressoflex 6p C2 DCpowe_2'!$G$13*'ver pressoflex 6p C2 DCpowe_2'!AE249</f>
        <v>-57.140161192675656</v>
      </c>
      <c r="M249" s="572">
        <f>IF(ABS(E249)&lt;'ver pressoflex 6p C2 DCpowe_2'!$G$7,'ver pressoflex 6p C2 DCpowe_2'!$G$16*E249*'ver pressoflex 6p C2 DCpowe_2'!$O$8,SIGN(E249)*'ver pressoflex 6p C2 DCpowe_2'!$G$15*'ver pressoflex 6p C2 DCpowe_2'!$O$8)</f>
        <v>5.4992113302935346</v>
      </c>
      <c r="N249" s="572">
        <f>IF(ABS(F249)&lt;'ver pressoflex 6p C2 DCpowe_2'!$G$7,'ver pressoflex 6p C2 DCpowe_2'!$G$16*F249*'ver pressoflex 6p C2 DCpowe_2'!$O$9,SIGN(F249)*'ver pressoflex 6p C2 DCpowe_2'!$G$15*'ver pressoflex 6p C2 DCpowe_2'!$O$9)</f>
        <v>0</v>
      </c>
      <c r="O249" s="572">
        <f>IF(ABS(G249)&lt;'ver pressoflex 6p C2 DCpowe_2'!$G$7,'ver pressoflex 6p C2 DCpowe_2'!$G$16*G249*'ver pressoflex 6p C2 DCpowe_2'!$O$10,SIGN(G249)*'ver pressoflex 6p C2 DCpowe_2'!$G$15*'ver pressoflex 6p C2 DCpowe_2'!$O$10)</f>
        <v>0</v>
      </c>
      <c r="P249" s="572">
        <f>IF(ABS(H249)&lt;'ver pressoflex 6p C2 DCpowe_2'!$G$7,'ver pressoflex 6p C2 DCpowe_2'!$G$16*H249*'ver pressoflex 6p C2 DCpowe_2'!$O$11,SIGN(H249)*'ver pressoflex 6p C2 DCpowe_2'!$G$15*'ver pressoflex 6p C2 DCpowe_2'!$O$11)</f>
        <v>0</v>
      </c>
      <c r="Q249" s="572">
        <f>IF(ABS(I249)&lt;'ver pressoflex 6p C2 DCpowe_2'!$G$7,'ver pressoflex 6p C2 DCpowe_2'!$G$16*I249*'ver pressoflex 6p C2 DCpowe_2'!$O$12,SIGN(I249)*'ver pressoflex 6p C2 DCpowe_2'!$G$15*'ver pressoflex 6p C2 DCpowe_2'!$O$12)</f>
        <v>0</v>
      </c>
      <c r="R249" s="572">
        <f>IF(ABS(J249)&lt;'ver pressoflex 6p C2 DCpowe_2'!$G$7,'ver pressoflex 6p C2 DCpowe_2'!$G$16*J249*'ver pressoflex 6p C2 DCpowe_2'!$O$13,SIGN(J249)*'ver pressoflex 6p C2 DCpowe_2'!$G$15*'ver pressoflex 6p C2 DCpowe_2'!$O$13)</f>
        <v>17803.500000000004</v>
      </c>
      <c r="S249" s="113">
        <f t="shared" si="36"/>
        <v>17751.85905013762</v>
      </c>
      <c r="T249" s="575">
        <f>-L249*('ver pressoflex 6p C2 DCpowe_2'!$G$3/2-'ver pressoflex 6p C2 DCpowe_2'!AF249*'ver pressoflex 6p C2 DCpowe_2'!D249)</f>
        <v>69058.327814699558</v>
      </c>
      <c r="U249" s="29">
        <f>M249*IF(($G$3/2-$M$8)&gt;0,('ver pressoflex 6p C2 DCpowe_2'!$G$3/2-'ver pressoflex 6p C2 DCpowe_2'!$M$8),'ver pressoflex 6p C2 DCpowe_2'!$G$3/2-('ver pressoflex 6p C2 DCpowe_2'!$G$3-'ver pressoflex 6p C2 DCpowe_2'!$M$8))*IF(($G$3/2-$M$8)&gt;0,-1,1)</f>
        <v>-5636.6916135508727</v>
      </c>
      <c r="V249" s="29">
        <f>N249*IF(($G$3/2-$M$9)&gt;0,('ver pressoflex 6p C2 DCpowe_2'!$G$3/2-'ver pressoflex 6p C2 DCpowe_2'!$M$9),'ver pressoflex 6p C2 DCpowe_2'!$G$3/2-('ver pressoflex 6p C2 DCpowe_2'!$G$3-'ver pressoflex 6p C2 DCpowe_2'!$M$9))*IF(($G$3/2-$M$9)&gt;0,-1,1)</f>
        <v>0</v>
      </c>
      <c r="W249" s="29">
        <f>O249*IF(($G$3/2-$M$10)&gt;0,('ver pressoflex 6p C2 DCpowe_2'!$G$3/2-'ver pressoflex 6p C2 DCpowe_2'!$M$10),'ver pressoflex 6p C2 DCpowe_2'!$G$3/2-('ver pressoflex 6p C2 DCpowe_2'!$G$3-'ver pressoflex 6p C2 DCpowe_2'!$M$10))*IF(($G$3/2-$M$10)&gt;0,-1,1)</f>
        <v>0</v>
      </c>
      <c r="X249" s="29">
        <f>P249*IF(($G$3/2-$M$11)&gt;0,('ver pressoflex 6p C2 DCpowe_2'!$G$3/2-'ver pressoflex 6p C2 DCpowe_2'!$M$11),'ver pressoflex 6p C2 DCpowe_2'!$G$3/2-('ver pressoflex 6p C2 DCpowe_2'!$G$3-'ver pressoflex 6p C2 DCpowe_2'!$M$11))*IF(($G$3/2-$M$11)&gt;0,-1,1)</f>
        <v>0</v>
      </c>
      <c r="Y249" s="29">
        <f>Q249*IF(($G$3/2-$M$12)&gt;0,('ver pressoflex 6p C2 DCpowe_2'!$G$3/2-'ver pressoflex 6p C2 DCpowe_2'!$M$12),'ver pressoflex 6p C2 DCpowe_2'!$G$3/2-('ver pressoflex 6p C2 DCpowe_2'!$G$3-'ver pressoflex 6p C2 DCpowe_2'!$M$12))*IF(($G$3/2-$M$12)&gt;0,-1,1)</f>
        <v>0</v>
      </c>
      <c r="Z249" s="29">
        <f>R249*IF(($G$3/2-$M$13)&gt;0,('ver pressoflex 6p C2 DCpowe_2'!$G$3/2-'ver pressoflex 6p C2 DCpowe_2'!$M$13),'ver pressoflex 6p C2 DCpowe_2'!$G$3/2-('ver pressoflex 6p C2 DCpowe_2'!$G$3-'ver pressoflex 6p C2 DCpowe_2'!$M$13))*IF(($G$3/2-$M$13)&gt;0,-1,1)</f>
        <v>18248587.500000004</v>
      </c>
      <c r="AA249" s="113">
        <f t="shared" si="45"/>
        <v>18312009.136201151</v>
      </c>
      <c r="AB249" s="193">
        <f t="shared" si="46"/>
        <v>1.0011918060930427E-4</v>
      </c>
      <c r="AC249" s="191">
        <f t="shared" si="47"/>
        <v>6.9593479365969888E-5</v>
      </c>
      <c r="AD249" s="194">
        <f t="shared" si="48"/>
        <v>4.5288012632526939E-9</v>
      </c>
      <c r="AE249" s="191">
        <f t="shared" si="49"/>
        <v>5.2195109524477415E-3</v>
      </c>
      <c r="AF249" s="191">
        <f t="shared" si="50"/>
        <v>0.35002384180482271</v>
      </c>
    </row>
    <row r="250" spans="2:32">
      <c r="B250" s="116">
        <f t="shared" ref="B250:B313" si="51">ABS(+S250-$C$53)</f>
        <v>59751.000792687235</v>
      </c>
      <c r="C250" s="115">
        <f t="shared" si="37"/>
        <v>3.8500000000000028</v>
      </c>
      <c r="D250" s="68">
        <f>'ver pressoflex 6p C2 DCpowe_2'!$G$3/2/$C$557*C250</f>
        <v>47.162500000000037</v>
      </c>
      <c r="E250" s="114">
        <f t="shared" si="38"/>
        <v>3.2618032620700322E-4</v>
      </c>
      <c r="F250" s="114">
        <f t="shared" si="39"/>
        <v>4.9691346497569714E-4</v>
      </c>
      <c r="G250" s="114">
        <f t="shared" si="40"/>
        <v>6.6764660374439111E-4</v>
      </c>
      <c r="H250" s="114">
        <f t="shared" si="41"/>
        <v>4.3597507296173977E-3</v>
      </c>
      <c r="I250" s="114">
        <f t="shared" si="42"/>
        <v>4.5304838683860914E-3</v>
      </c>
      <c r="J250" s="114">
        <f t="shared" si="43"/>
        <v>4.7012170071547852E-3</v>
      </c>
      <c r="K250" s="114">
        <f t="shared" si="44"/>
        <v>5.1280498540765204E-3</v>
      </c>
      <c r="L250" s="113">
        <f>-'ver pressoflex 6p C2 DCpowe_2'!$G$2*'ver pressoflex 6p C2 DCpowe_2'!D250*'ver pressoflex 6p C2 DCpowe_2'!$G$17*'ver pressoflex 6p C2 DCpowe_2'!$G$13*'ver pressoflex 6p C2 DCpowe_2'!AE250</f>
        <v>-57.990191616564992</v>
      </c>
      <c r="M250" s="572">
        <f>IF(ABS(E250)&lt;'ver pressoflex 6p C2 DCpowe_2'!$G$7,'ver pressoflex 6p C2 DCpowe_2'!$G$16*E250*'ver pressoflex 6p C2 DCpowe_2'!$O$8,SIGN(E250)*'ver pressoflex 6p C2 DCpowe_2'!$G$15*'ver pressoflex 6p C2 DCpowe_2'!$O$8)</f>
        <v>5.4909843038000572</v>
      </c>
      <c r="N250" s="572">
        <f>IF(ABS(F250)&lt;'ver pressoflex 6p C2 DCpowe_2'!$G$7,'ver pressoflex 6p C2 DCpowe_2'!$G$16*F250*'ver pressoflex 6p C2 DCpowe_2'!$O$9,SIGN(F250)*'ver pressoflex 6p C2 DCpowe_2'!$G$15*'ver pressoflex 6p C2 DCpowe_2'!$O$9)</f>
        <v>0</v>
      </c>
      <c r="O250" s="572">
        <f>IF(ABS(G250)&lt;'ver pressoflex 6p C2 DCpowe_2'!$G$7,'ver pressoflex 6p C2 DCpowe_2'!$G$16*G250*'ver pressoflex 6p C2 DCpowe_2'!$O$10,SIGN(G250)*'ver pressoflex 6p C2 DCpowe_2'!$G$15*'ver pressoflex 6p C2 DCpowe_2'!$O$10)</f>
        <v>0</v>
      </c>
      <c r="P250" s="572">
        <f>IF(ABS(H250)&lt;'ver pressoflex 6p C2 DCpowe_2'!$G$7,'ver pressoflex 6p C2 DCpowe_2'!$G$16*H250*'ver pressoflex 6p C2 DCpowe_2'!$O$11,SIGN(H250)*'ver pressoflex 6p C2 DCpowe_2'!$G$15*'ver pressoflex 6p C2 DCpowe_2'!$O$11)</f>
        <v>0</v>
      </c>
      <c r="Q250" s="572">
        <f>IF(ABS(I250)&lt;'ver pressoflex 6p C2 DCpowe_2'!$G$7,'ver pressoflex 6p C2 DCpowe_2'!$G$16*I250*'ver pressoflex 6p C2 DCpowe_2'!$O$12,SIGN(I250)*'ver pressoflex 6p C2 DCpowe_2'!$G$15*'ver pressoflex 6p C2 DCpowe_2'!$O$12)</f>
        <v>0</v>
      </c>
      <c r="R250" s="572">
        <f>IF(ABS(J250)&lt;'ver pressoflex 6p C2 DCpowe_2'!$G$7,'ver pressoflex 6p C2 DCpowe_2'!$G$16*J250*'ver pressoflex 6p C2 DCpowe_2'!$O$13,SIGN(J250)*'ver pressoflex 6p C2 DCpowe_2'!$G$15*'ver pressoflex 6p C2 DCpowe_2'!$O$13)</f>
        <v>17803.500000000004</v>
      </c>
      <c r="S250" s="113">
        <f t="shared" ref="S250:S313" si="52">L250+M250+N250+O250+P250+Q250+R250</f>
        <v>17751.000792687239</v>
      </c>
      <c r="T250" s="575">
        <f>-L250*('ver pressoflex 6p C2 DCpowe_2'!$G$3/2-'ver pressoflex 6p C2 DCpowe_2'!AF250*'ver pressoflex 6p C2 DCpowe_2'!D250)</f>
        <v>70080.390495716652</v>
      </c>
      <c r="U250" s="29">
        <f>M250*IF(($G$3/2-$M$8)&gt;0,('ver pressoflex 6p C2 DCpowe_2'!$G$3/2-'ver pressoflex 6p C2 DCpowe_2'!$M$8),'ver pressoflex 6p C2 DCpowe_2'!$G$3/2-('ver pressoflex 6p C2 DCpowe_2'!$G$3-'ver pressoflex 6p C2 DCpowe_2'!$M$8))*IF(($G$3/2-$M$8)&gt;0,-1,1)</f>
        <v>-5628.2589113950589</v>
      </c>
      <c r="V250" s="29">
        <f>N250*IF(($G$3/2-$M$9)&gt;0,('ver pressoflex 6p C2 DCpowe_2'!$G$3/2-'ver pressoflex 6p C2 DCpowe_2'!$M$9),'ver pressoflex 6p C2 DCpowe_2'!$G$3/2-('ver pressoflex 6p C2 DCpowe_2'!$G$3-'ver pressoflex 6p C2 DCpowe_2'!$M$9))*IF(($G$3/2-$M$9)&gt;0,-1,1)</f>
        <v>0</v>
      </c>
      <c r="W250" s="29">
        <f>O250*IF(($G$3/2-$M$10)&gt;0,('ver pressoflex 6p C2 DCpowe_2'!$G$3/2-'ver pressoflex 6p C2 DCpowe_2'!$M$10),'ver pressoflex 6p C2 DCpowe_2'!$G$3/2-('ver pressoflex 6p C2 DCpowe_2'!$G$3-'ver pressoflex 6p C2 DCpowe_2'!$M$10))*IF(($G$3/2-$M$10)&gt;0,-1,1)</f>
        <v>0</v>
      </c>
      <c r="X250" s="29">
        <f>P250*IF(($G$3/2-$M$11)&gt;0,('ver pressoflex 6p C2 DCpowe_2'!$G$3/2-'ver pressoflex 6p C2 DCpowe_2'!$M$11),'ver pressoflex 6p C2 DCpowe_2'!$G$3/2-('ver pressoflex 6p C2 DCpowe_2'!$G$3-'ver pressoflex 6p C2 DCpowe_2'!$M$11))*IF(($G$3/2-$M$11)&gt;0,-1,1)</f>
        <v>0</v>
      </c>
      <c r="Y250" s="29">
        <f>Q250*IF(($G$3/2-$M$12)&gt;0,('ver pressoflex 6p C2 DCpowe_2'!$G$3/2-'ver pressoflex 6p C2 DCpowe_2'!$M$12),'ver pressoflex 6p C2 DCpowe_2'!$G$3/2-('ver pressoflex 6p C2 DCpowe_2'!$G$3-'ver pressoflex 6p C2 DCpowe_2'!$M$12))*IF(($G$3/2-$M$12)&gt;0,-1,1)</f>
        <v>0</v>
      </c>
      <c r="Z250" s="29">
        <f>R250*IF(($G$3/2-$M$13)&gt;0,('ver pressoflex 6p C2 DCpowe_2'!$G$3/2-'ver pressoflex 6p C2 DCpowe_2'!$M$13),'ver pressoflex 6p C2 DCpowe_2'!$G$3/2-('ver pressoflex 6p C2 DCpowe_2'!$G$3-'ver pressoflex 6p C2 DCpowe_2'!$M$13))*IF(($G$3/2-$M$13)&gt;0,-1,1)</f>
        <v>18248587.500000004</v>
      </c>
      <c r="AA250" s="113">
        <f t="shared" si="45"/>
        <v>18313039.631584324</v>
      </c>
      <c r="AB250" s="193">
        <f t="shared" si="46"/>
        <v>1.0065252071473168E-4</v>
      </c>
      <c r="AC250" s="191">
        <f t="shared" si="47"/>
        <v>7.026186557608868E-5</v>
      </c>
      <c r="AD250" s="194">
        <f t="shared" si="48"/>
        <v>4.5958978864735331E-9</v>
      </c>
      <c r="AE250" s="191">
        <f t="shared" si="49"/>
        <v>5.2696399182066509E-3</v>
      </c>
      <c r="AF250" s="191">
        <f t="shared" si="50"/>
        <v>0.35013067467881587</v>
      </c>
    </row>
    <row r="251" spans="2:32">
      <c r="B251" s="116">
        <f t="shared" si="51"/>
        <v>59750.134731753336</v>
      </c>
      <c r="C251" s="115">
        <f t="shared" ref="C251:C271" si="53">+C250+0.02</f>
        <v>3.8700000000000028</v>
      </c>
      <c r="D251" s="68">
        <f>'ver pressoflex 6p C2 DCpowe_2'!$G$3/2/$C$557*C251</f>
        <v>47.407500000000034</v>
      </c>
      <c r="E251" s="114">
        <f t="shared" ref="E251:E314" si="54">$G$8*($M$8-D251)/($G$5-D251)</f>
        <v>3.2569151484946696E-4</v>
      </c>
      <c r="F251" s="114">
        <f t="shared" ref="F251:F314" si="55">$G$8*($M$9-D251)/($G$5-D251)</f>
        <v>4.9644250974081069E-4</v>
      </c>
      <c r="G251" s="114">
        <f t="shared" ref="G251:G314" si="56">$G$8*($M$10-D251)/($G$5-D251)</f>
        <v>6.6719350463215438E-4</v>
      </c>
      <c r="H251" s="114">
        <f t="shared" ref="H251:H314" si="57">$G$8*($M$11-D251)/($G$5-D251)</f>
        <v>4.3596837691574613E-3</v>
      </c>
      <c r="I251" s="114">
        <f t="shared" ref="I251:I314" si="58">$G$8*($M$12-D251)/($G$5-D251)</f>
        <v>4.530434764048805E-3</v>
      </c>
      <c r="J251" s="114">
        <f t="shared" ref="J251:J314" si="59">$G$8*($M$13-D251)/($G$5-D251)</f>
        <v>4.7011857589401487E-3</v>
      </c>
      <c r="K251" s="114">
        <f t="shared" ref="K251:K314" si="60">$G$8*($G$3-D251)/($G$5-D251)</f>
        <v>5.1280632461685079E-3</v>
      </c>
      <c r="L251" s="113">
        <f>-'ver pressoflex 6p C2 DCpowe_2'!$G$2*'ver pressoflex 6p C2 DCpowe_2'!D251*'ver pressoflex 6p C2 DCpowe_2'!$G$17*'ver pressoflex 6p C2 DCpowe_2'!$G$13*'ver pressoflex 6p C2 DCpowe_2'!AE251</f>
        <v>-58.848023803121805</v>
      </c>
      <c r="M251" s="572">
        <f>IF(ABS(E251)&lt;'ver pressoflex 6p C2 DCpowe_2'!$G$7,'ver pressoflex 6p C2 DCpowe_2'!$G$16*E251*'ver pressoflex 6p C2 DCpowe_2'!$O$8,SIGN(E251)*'ver pressoflex 6p C2 DCpowe_2'!$G$15*'ver pressoflex 6p C2 DCpowe_2'!$O$8)</f>
        <v>5.4827555564597059</v>
      </c>
      <c r="N251" s="572">
        <f>IF(ABS(F251)&lt;'ver pressoflex 6p C2 DCpowe_2'!$G$7,'ver pressoflex 6p C2 DCpowe_2'!$G$16*F251*'ver pressoflex 6p C2 DCpowe_2'!$O$9,SIGN(F251)*'ver pressoflex 6p C2 DCpowe_2'!$G$15*'ver pressoflex 6p C2 DCpowe_2'!$O$9)</f>
        <v>0</v>
      </c>
      <c r="O251" s="572">
        <f>IF(ABS(G251)&lt;'ver pressoflex 6p C2 DCpowe_2'!$G$7,'ver pressoflex 6p C2 DCpowe_2'!$G$16*G251*'ver pressoflex 6p C2 DCpowe_2'!$O$10,SIGN(G251)*'ver pressoflex 6p C2 DCpowe_2'!$G$15*'ver pressoflex 6p C2 DCpowe_2'!$O$10)</f>
        <v>0</v>
      </c>
      <c r="P251" s="572">
        <f>IF(ABS(H251)&lt;'ver pressoflex 6p C2 DCpowe_2'!$G$7,'ver pressoflex 6p C2 DCpowe_2'!$G$16*H251*'ver pressoflex 6p C2 DCpowe_2'!$O$11,SIGN(H251)*'ver pressoflex 6p C2 DCpowe_2'!$G$15*'ver pressoflex 6p C2 DCpowe_2'!$O$11)</f>
        <v>0</v>
      </c>
      <c r="Q251" s="572">
        <f>IF(ABS(I251)&lt;'ver pressoflex 6p C2 DCpowe_2'!$G$7,'ver pressoflex 6p C2 DCpowe_2'!$G$16*I251*'ver pressoflex 6p C2 DCpowe_2'!$O$12,SIGN(I251)*'ver pressoflex 6p C2 DCpowe_2'!$G$15*'ver pressoflex 6p C2 DCpowe_2'!$O$12)</f>
        <v>0</v>
      </c>
      <c r="R251" s="572">
        <f>IF(ABS(J251)&lt;'ver pressoflex 6p C2 DCpowe_2'!$G$7,'ver pressoflex 6p C2 DCpowe_2'!$G$16*J251*'ver pressoflex 6p C2 DCpowe_2'!$O$13,SIGN(J251)*'ver pressoflex 6p C2 DCpowe_2'!$G$15*'ver pressoflex 6p C2 DCpowe_2'!$O$13)</f>
        <v>17803.500000000004</v>
      </c>
      <c r="S251" s="113">
        <f t="shared" si="52"/>
        <v>17750.13473175334</v>
      </c>
      <c r="T251" s="575">
        <f>-L251*('ver pressoflex 6p C2 DCpowe_2'!$G$3/2-'ver pressoflex 6p C2 DCpowe_2'!AF251*'ver pressoflex 6p C2 DCpowe_2'!D251)</f>
        <v>71111.722660451371</v>
      </c>
      <c r="U251" s="29">
        <f>M251*IF(($G$3/2-$M$8)&gt;0,('ver pressoflex 6p C2 DCpowe_2'!$G$3/2-'ver pressoflex 6p C2 DCpowe_2'!$M$8),'ver pressoflex 6p C2 DCpowe_2'!$G$3/2-('ver pressoflex 6p C2 DCpowe_2'!$G$3-'ver pressoflex 6p C2 DCpowe_2'!$M$8))*IF(($G$3/2-$M$8)&gt;0,-1,1)</f>
        <v>-5619.8244453711986</v>
      </c>
      <c r="V251" s="29">
        <f>N251*IF(($G$3/2-$M$9)&gt;0,('ver pressoflex 6p C2 DCpowe_2'!$G$3/2-'ver pressoflex 6p C2 DCpowe_2'!$M$9),'ver pressoflex 6p C2 DCpowe_2'!$G$3/2-('ver pressoflex 6p C2 DCpowe_2'!$G$3-'ver pressoflex 6p C2 DCpowe_2'!$M$9))*IF(($G$3/2-$M$9)&gt;0,-1,1)</f>
        <v>0</v>
      </c>
      <c r="W251" s="29">
        <f>O251*IF(($G$3/2-$M$10)&gt;0,('ver pressoflex 6p C2 DCpowe_2'!$G$3/2-'ver pressoflex 6p C2 DCpowe_2'!$M$10),'ver pressoflex 6p C2 DCpowe_2'!$G$3/2-('ver pressoflex 6p C2 DCpowe_2'!$G$3-'ver pressoflex 6p C2 DCpowe_2'!$M$10))*IF(($G$3/2-$M$10)&gt;0,-1,1)</f>
        <v>0</v>
      </c>
      <c r="X251" s="29">
        <f>P251*IF(($G$3/2-$M$11)&gt;0,('ver pressoflex 6p C2 DCpowe_2'!$G$3/2-'ver pressoflex 6p C2 DCpowe_2'!$M$11),'ver pressoflex 6p C2 DCpowe_2'!$G$3/2-('ver pressoflex 6p C2 DCpowe_2'!$G$3-'ver pressoflex 6p C2 DCpowe_2'!$M$11))*IF(($G$3/2-$M$11)&gt;0,-1,1)</f>
        <v>0</v>
      </c>
      <c r="Y251" s="29">
        <f>Q251*IF(($G$3/2-$M$12)&gt;0,('ver pressoflex 6p C2 DCpowe_2'!$G$3/2-'ver pressoflex 6p C2 DCpowe_2'!$M$12),'ver pressoflex 6p C2 DCpowe_2'!$G$3/2-('ver pressoflex 6p C2 DCpowe_2'!$G$3-'ver pressoflex 6p C2 DCpowe_2'!$M$12))*IF(($G$3/2-$M$12)&gt;0,-1,1)</f>
        <v>0</v>
      </c>
      <c r="Z251" s="29">
        <f>R251*IF(($G$3/2-$M$13)&gt;0,('ver pressoflex 6p C2 DCpowe_2'!$G$3/2-'ver pressoflex 6p C2 DCpowe_2'!$M$13),'ver pressoflex 6p C2 DCpowe_2'!$G$3/2-('ver pressoflex 6p C2 DCpowe_2'!$G$3-'ver pressoflex 6p C2 DCpowe_2'!$M$13))*IF(($G$3/2-$M$13)&gt;0,-1,1)</f>
        <v>18248587.500000004</v>
      </c>
      <c r="AA251" s="113">
        <f t="shared" ref="AA251:AA314" si="61">T251+U251+V251+W251+X251+Y251+Z251</f>
        <v>18314079.398215085</v>
      </c>
      <c r="AB251" s="193">
        <f t="shared" ref="AB251:AB314" si="62">$G$8*D251/($G$5-D251)</f>
        <v>1.0118597237889228E-4</v>
      </c>
      <c r="AC251" s="191">
        <f t="shared" ref="AC251:AC314" si="63">IF(AB251&lt;ABS($G$10),$G$17/ABS($G$10)*(ABS(AB251)^2-ABS(AB251)^3/(3*ABS($G$10))),$G$17*(AB251-ABS($G$10))+$G$17/ABS($G$10)*(ABS($G$10)^2-ABS($G$10)^3/(3*ABS($G$10))))</f>
        <v>7.0932747293597924E-5</v>
      </c>
      <c r="AD251" s="194">
        <f t="shared" ref="AD251:AD314" si="64">IF(AB251&lt;ABS($G$10),2*$G$17/ABS($G$10)*(ABS(AB251)^3/3-ABS(AB251)^4/(8*ABS($G$10))),$G$17/2*(AB251^2-ABS($G$10)^2)+2*$G$17/ABS($G$10)*(ABS($G$10)^3/3-ABS($G$10)^4/(8*ABS($G$10))))</f>
        <v>4.6636028683774588E-9</v>
      </c>
      <c r="AE251" s="191">
        <f t="shared" ref="AE251:AE314" si="65">AC251/(ABS($G$9)*$G$17)</f>
        <v>5.3199560470198436E-3</v>
      </c>
      <c r="AF251" s="191">
        <f t="shared" ref="AF251:AF314" si="66">1-AD251/(AC251*AB251)</f>
        <v>0.35023775842562976</v>
      </c>
    </row>
    <row r="252" spans="2:32">
      <c r="B252" s="116">
        <f t="shared" si="51"/>
        <v>59749.26084452014</v>
      </c>
      <c r="C252" s="115">
        <f t="shared" si="53"/>
        <v>3.8900000000000028</v>
      </c>
      <c r="D252" s="68">
        <f>'ver pressoflex 6p C2 DCpowe_2'!$G$3/2/$C$557*C252</f>
        <v>47.652500000000032</v>
      </c>
      <c r="E252" s="114">
        <f t="shared" si="54"/>
        <v>3.2520260123657991E-4</v>
      </c>
      <c r="F252" s="114">
        <f t="shared" si="55"/>
        <v>4.9597145598592859E-4</v>
      </c>
      <c r="G252" s="114">
        <f t="shared" si="56"/>
        <v>6.6674031073527722E-4</v>
      </c>
      <c r="H252" s="114">
        <f t="shared" si="57"/>
        <v>4.3596167946899425E-3</v>
      </c>
      <c r="I252" s="114">
        <f t="shared" si="58"/>
        <v>4.5303856494392919E-3</v>
      </c>
      <c r="J252" s="114">
        <f t="shared" si="59"/>
        <v>4.7011545041886395E-3</v>
      </c>
      <c r="K252" s="114">
        <f t="shared" si="60"/>
        <v>5.1280766410620113E-3</v>
      </c>
      <c r="L252" s="113">
        <f>-'ver pressoflex 6p C2 DCpowe_2'!$G$2*'ver pressoflex 6p C2 DCpowe_2'!D252*'ver pressoflex 6p C2 DCpowe_2'!$G$17*'ver pressoflex 6p C2 DCpowe_2'!$G$13*'ver pressoflex 6p C2 DCpowe_2'!AE252</f>
        <v>-59.713680567597386</v>
      </c>
      <c r="M252" s="572">
        <f>IF(ABS(E252)&lt;'ver pressoflex 6p C2 DCpowe_2'!$G$7,'ver pressoflex 6p C2 DCpowe_2'!$G$16*E252*'ver pressoflex 6p C2 DCpowe_2'!$O$8,SIGN(E252)*'ver pressoflex 6p C2 DCpowe_2'!$G$15*'ver pressoflex 6p C2 DCpowe_2'!$O$8)</f>
        <v>5.4745250877324994</v>
      </c>
      <c r="N252" s="572">
        <f>IF(ABS(F252)&lt;'ver pressoflex 6p C2 DCpowe_2'!$G$7,'ver pressoflex 6p C2 DCpowe_2'!$G$16*F252*'ver pressoflex 6p C2 DCpowe_2'!$O$9,SIGN(F252)*'ver pressoflex 6p C2 DCpowe_2'!$G$15*'ver pressoflex 6p C2 DCpowe_2'!$O$9)</f>
        <v>0</v>
      </c>
      <c r="O252" s="572">
        <f>IF(ABS(G252)&lt;'ver pressoflex 6p C2 DCpowe_2'!$G$7,'ver pressoflex 6p C2 DCpowe_2'!$G$16*G252*'ver pressoflex 6p C2 DCpowe_2'!$O$10,SIGN(G252)*'ver pressoflex 6p C2 DCpowe_2'!$G$15*'ver pressoflex 6p C2 DCpowe_2'!$O$10)</f>
        <v>0</v>
      </c>
      <c r="P252" s="572">
        <f>IF(ABS(H252)&lt;'ver pressoflex 6p C2 DCpowe_2'!$G$7,'ver pressoflex 6p C2 DCpowe_2'!$G$16*H252*'ver pressoflex 6p C2 DCpowe_2'!$O$11,SIGN(H252)*'ver pressoflex 6p C2 DCpowe_2'!$G$15*'ver pressoflex 6p C2 DCpowe_2'!$O$11)</f>
        <v>0</v>
      </c>
      <c r="Q252" s="572">
        <f>IF(ABS(I252)&lt;'ver pressoflex 6p C2 DCpowe_2'!$G$7,'ver pressoflex 6p C2 DCpowe_2'!$G$16*I252*'ver pressoflex 6p C2 DCpowe_2'!$O$12,SIGN(I252)*'ver pressoflex 6p C2 DCpowe_2'!$G$15*'ver pressoflex 6p C2 DCpowe_2'!$O$12)</f>
        <v>0</v>
      </c>
      <c r="R252" s="572">
        <f>IF(ABS(J252)&lt;'ver pressoflex 6p C2 DCpowe_2'!$G$7,'ver pressoflex 6p C2 DCpowe_2'!$G$16*J252*'ver pressoflex 6p C2 DCpowe_2'!$O$13,SIGN(J252)*'ver pressoflex 6p C2 DCpowe_2'!$G$15*'ver pressoflex 6p C2 DCpowe_2'!$O$13)</f>
        <v>17803.500000000004</v>
      </c>
      <c r="S252" s="113">
        <f t="shared" si="52"/>
        <v>17749.26084452014</v>
      </c>
      <c r="T252" s="575">
        <f>-L252*('ver pressoflex 6p C2 DCpowe_2'!$G$3/2-'ver pressoflex 6p C2 DCpowe_2'!AF252*'ver pressoflex 6p C2 DCpowe_2'!D252)</f>
        <v>72152.349571265542</v>
      </c>
      <c r="U252" s="29">
        <f>M252*IF(($G$3/2-$M$8)&gt;0,('ver pressoflex 6p C2 DCpowe_2'!$G$3/2-'ver pressoflex 6p C2 DCpowe_2'!$M$8),'ver pressoflex 6p C2 DCpowe_2'!$G$3/2-('ver pressoflex 6p C2 DCpowe_2'!$G$3-'ver pressoflex 6p C2 DCpowe_2'!$M$8))*IF(($G$3/2-$M$8)&gt;0,-1,1)</f>
        <v>-5611.3882149258116</v>
      </c>
      <c r="V252" s="29">
        <f>N252*IF(($G$3/2-$M$9)&gt;0,('ver pressoflex 6p C2 DCpowe_2'!$G$3/2-'ver pressoflex 6p C2 DCpowe_2'!$M$9),'ver pressoflex 6p C2 DCpowe_2'!$G$3/2-('ver pressoflex 6p C2 DCpowe_2'!$G$3-'ver pressoflex 6p C2 DCpowe_2'!$M$9))*IF(($G$3/2-$M$9)&gt;0,-1,1)</f>
        <v>0</v>
      </c>
      <c r="W252" s="29">
        <f>O252*IF(($G$3/2-$M$10)&gt;0,('ver pressoflex 6p C2 DCpowe_2'!$G$3/2-'ver pressoflex 6p C2 DCpowe_2'!$M$10),'ver pressoflex 6p C2 DCpowe_2'!$G$3/2-('ver pressoflex 6p C2 DCpowe_2'!$G$3-'ver pressoflex 6p C2 DCpowe_2'!$M$10))*IF(($G$3/2-$M$10)&gt;0,-1,1)</f>
        <v>0</v>
      </c>
      <c r="X252" s="29">
        <f>P252*IF(($G$3/2-$M$11)&gt;0,('ver pressoflex 6p C2 DCpowe_2'!$G$3/2-'ver pressoflex 6p C2 DCpowe_2'!$M$11),'ver pressoflex 6p C2 DCpowe_2'!$G$3/2-('ver pressoflex 6p C2 DCpowe_2'!$G$3-'ver pressoflex 6p C2 DCpowe_2'!$M$11))*IF(($G$3/2-$M$11)&gt;0,-1,1)</f>
        <v>0</v>
      </c>
      <c r="Y252" s="29">
        <f>Q252*IF(($G$3/2-$M$12)&gt;0,('ver pressoflex 6p C2 DCpowe_2'!$G$3/2-'ver pressoflex 6p C2 DCpowe_2'!$M$12),'ver pressoflex 6p C2 DCpowe_2'!$G$3/2-('ver pressoflex 6p C2 DCpowe_2'!$G$3-'ver pressoflex 6p C2 DCpowe_2'!$M$12))*IF(($G$3/2-$M$12)&gt;0,-1,1)</f>
        <v>0</v>
      </c>
      <c r="Z252" s="29">
        <f>R252*IF(($G$3/2-$M$13)&gt;0,('ver pressoflex 6p C2 DCpowe_2'!$G$3/2-'ver pressoflex 6p C2 DCpowe_2'!$M$13),'ver pressoflex 6p C2 DCpowe_2'!$G$3/2-('ver pressoflex 6p C2 DCpowe_2'!$G$3-'ver pressoflex 6p C2 DCpowe_2'!$M$13))*IF(($G$3/2-$M$13)&gt;0,-1,1)</f>
        <v>18248587.500000004</v>
      </c>
      <c r="AA252" s="113">
        <f t="shared" si="61"/>
        <v>18315128.461356342</v>
      </c>
      <c r="AB252" s="193">
        <f t="shared" si="62"/>
        <v>1.0171953563679179E-4</v>
      </c>
      <c r="AC252" s="191">
        <f t="shared" si="63"/>
        <v>7.1606113386462835E-5</v>
      </c>
      <c r="AD252" s="194">
        <f t="shared" si="64"/>
        <v>4.7319178169077554E-9</v>
      </c>
      <c r="AE252" s="191">
        <f t="shared" si="65"/>
        <v>5.3704585039847123E-3</v>
      </c>
      <c r="AF252" s="191">
        <f t="shared" si="66"/>
        <v>0.35034509392997959</v>
      </c>
    </row>
    <row r="253" spans="2:32">
      <c r="B253" s="116">
        <f t="shared" si="51"/>
        <v>59748.379108375273</v>
      </c>
      <c r="C253" s="115">
        <f t="shared" si="53"/>
        <v>3.9100000000000028</v>
      </c>
      <c r="D253" s="68">
        <f>'ver pressoflex 6p C2 DCpowe_2'!$G$3/2/$C$557*C253</f>
        <v>47.897500000000036</v>
      </c>
      <c r="E253" s="114">
        <f t="shared" si="54"/>
        <v>3.2471358533625231E-4</v>
      </c>
      <c r="F253" s="114">
        <f t="shared" si="55"/>
        <v>4.9550030368013351E-4</v>
      </c>
      <c r="G253" s="114">
        <f t="shared" si="56"/>
        <v>6.6628702202401466E-4</v>
      </c>
      <c r="H253" s="114">
        <f t="shared" si="57"/>
        <v>4.3595498062104455E-3</v>
      </c>
      <c r="I253" s="114">
        <f t="shared" si="58"/>
        <v>4.5303365245543273E-3</v>
      </c>
      <c r="J253" s="114">
        <f t="shared" si="59"/>
        <v>4.7011232428982083E-3</v>
      </c>
      <c r="K253" s="114">
        <f t="shared" si="60"/>
        <v>5.128090038757911E-3</v>
      </c>
      <c r="L253" s="113">
        <f>-'ver pressoflex 6p C2 DCpowe_2'!$G$2*'ver pressoflex 6p C2 DCpowe_2'!D253*'ver pressoflex 6p C2 DCpowe_2'!$G$17*'ver pressoflex 6p C2 DCpowe_2'!$G$13*'ver pressoflex 6p C2 DCpowe_2'!AE253</f>
        <v>-60.587184521805902</v>
      </c>
      <c r="M253" s="572">
        <f>IF(ABS(E253)&lt;'ver pressoflex 6p C2 DCpowe_2'!$G$7,'ver pressoflex 6p C2 DCpowe_2'!$G$16*E253*'ver pressoflex 6p C2 DCpowe_2'!$O$8,SIGN(E253)*'ver pressoflex 6p C2 DCpowe_2'!$G$15*'ver pressoflex 6p C2 DCpowe_2'!$O$8)</f>
        <v>5.4662928970782305</v>
      </c>
      <c r="N253" s="572">
        <f>IF(ABS(F253)&lt;'ver pressoflex 6p C2 DCpowe_2'!$G$7,'ver pressoflex 6p C2 DCpowe_2'!$G$16*F253*'ver pressoflex 6p C2 DCpowe_2'!$O$9,SIGN(F253)*'ver pressoflex 6p C2 DCpowe_2'!$G$15*'ver pressoflex 6p C2 DCpowe_2'!$O$9)</f>
        <v>0</v>
      </c>
      <c r="O253" s="572">
        <f>IF(ABS(G253)&lt;'ver pressoflex 6p C2 DCpowe_2'!$G$7,'ver pressoflex 6p C2 DCpowe_2'!$G$16*G253*'ver pressoflex 6p C2 DCpowe_2'!$O$10,SIGN(G253)*'ver pressoflex 6p C2 DCpowe_2'!$G$15*'ver pressoflex 6p C2 DCpowe_2'!$O$10)</f>
        <v>0</v>
      </c>
      <c r="P253" s="572">
        <f>IF(ABS(H253)&lt;'ver pressoflex 6p C2 DCpowe_2'!$G$7,'ver pressoflex 6p C2 DCpowe_2'!$G$16*H253*'ver pressoflex 6p C2 DCpowe_2'!$O$11,SIGN(H253)*'ver pressoflex 6p C2 DCpowe_2'!$G$15*'ver pressoflex 6p C2 DCpowe_2'!$O$11)</f>
        <v>0</v>
      </c>
      <c r="Q253" s="572">
        <f>IF(ABS(I253)&lt;'ver pressoflex 6p C2 DCpowe_2'!$G$7,'ver pressoflex 6p C2 DCpowe_2'!$G$16*I253*'ver pressoflex 6p C2 DCpowe_2'!$O$12,SIGN(I253)*'ver pressoflex 6p C2 DCpowe_2'!$G$15*'ver pressoflex 6p C2 DCpowe_2'!$O$12)</f>
        <v>0</v>
      </c>
      <c r="R253" s="572">
        <f>IF(ABS(J253)&lt;'ver pressoflex 6p C2 DCpowe_2'!$G$7,'ver pressoflex 6p C2 DCpowe_2'!$G$16*J253*'ver pressoflex 6p C2 DCpowe_2'!$O$13,SIGN(J253)*'ver pressoflex 6p C2 DCpowe_2'!$G$15*'ver pressoflex 6p C2 DCpowe_2'!$O$13)</f>
        <v>17803.500000000004</v>
      </c>
      <c r="S253" s="113">
        <f t="shared" si="52"/>
        <v>17748.379108375277</v>
      </c>
      <c r="T253" s="575">
        <f>-L253*('ver pressoflex 6p C2 DCpowe_2'!$G$3/2-'ver pressoflex 6p C2 DCpowe_2'!AF253*'ver pressoflex 6p C2 DCpowe_2'!D253)</f>
        <v>73202.296232558438</v>
      </c>
      <c r="U253" s="29">
        <f>M253*IF(($G$3/2-$M$8)&gt;0,('ver pressoflex 6p C2 DCpowe_2'!$G$3/2-'ver pressoflex 6p C2 DCpowe_2'!$M$8),'ver pressoflex 6p C2 DCpowe_2'!$G$3/2-('ver pressoflex 6p C2 DCpowe_2'!$G$3-'ver pressoflex 6p C2 DCpowe_2'!$M$8))*IF(($G$3/2-$M$8)&gt;0,-1,1)</f>
        <v>-5602.9502195051864</v>
      </c>
      <c r="V253" s="29">
        <f>N253*IF(($G$3/2-$M$9)&gt;0,('ver pressoflex 6p C2 DCpowe_2'!$G$3/2-'ver pressoflex 6p C2 DCpowe_2'!$M$9),'ver pressoflex 6p C2 DCpowe_2'!$G$3/2-('ver pressoflex 6p C2 DCpowe_2'!$G$3-'ver pressoflex 6p C2 DCpowe_2'!$M$9))*IF(($G$3/2-$M$9)&gt;0,-1,1)</f>
        <v>0</v>
      </c>
      <c r="W253" s="29">
        <f>O253*IF(($G$3/2-$M$10)&gt;0,('ver pressoflex 6p C2 DCpowe_2'!$G$3/2-'ver pressoflex 6p C2 DCpowe_2'!$M$10),'ver pressoflex 6p C2 DCpowe_2'!$G$3/2-('ver pressoflex 6p C2 DCpowe_2'!$G$3-'ver pressoflex 6p C2 DCpowe_2'!$M$10))*IF(($G$3/2-$M$10)&gt;0,-1,1)</f>
        <v>0</v>
      </c>
      <c r="X253" s="29">
        <f>P253*IF(($G$3/2-$M$11)&gt;0,('ver pressoflex 6p C2 DCpowe_2'!$G$3/2-'ver pressoflex 6p C2 DCpowe_2'!$M$11),'ver pressoflex 6p C2 DCpowe_2'!$G$3/2-('ver pressoflex 6p C2 DCpowe_2'!$G$3-'ver pressoflex 6p C2 DCpowe_2'!$M$11))*IF(($G$3/2-$M$11)&gt;0,-1,1)</f>
        <v>0</v>
      </c>
      <c r="Y253" s="29">
        <f>Q253*IF(($G$3/2-$M$12)&gt;0,('ver pressoflex 6p C2 DCpowe_2'!$G$3/2-'ver pressoflex 6p C2 DCpowe_2'!$M$12),'ver pressoflex 6p C2 DCpowe_2'!$G$3/2-('ver pressoflex 6p C2 DCpowe_2'!$G$3-'ver pressoflex 6p C2 DCpowe_2'!$M$12))*IF(($G$3/2-$M$12)&gt;0,-1,1)</f>
        <v>0</v>
      </c>
      <c r="Z253" s="29">
        <f>R253*IF(($G$3/2-$M$13)&gt;0,('ver pressoflex 6p C2 DCpowe_2'!$G$3/2-'ver pressoflex 6p C2 DCpowe_2'!$M$13),'ver pressoflex 6p C2 DCpowe_2'!$G$3/2-('ver pressoflex 6p C2 DCpowe_2'!$G$3-'ver pressoflex 6p C2 DCpowe_2'!$M$13))*IF(($G$3/2-$M$13)&gt;0,-1,1)</f>
        <v>18248587.500000004</v>
      </c>
      <c r="AA253" s="113">
        <f t="shared" si="61"/>
        <v>18316186.846013058</v>
      </c>
      <c r="AB253" s="193">
        <f t="shared" si="62"/>
        <v>1.0225321052345069E-4</v>
      </c>
      <c r="AC253" s="191">
        <f t="shared" si="63"/>
        <v>7.2281952707708698E-5</v>
      </c>
      <c r="AD253" s="194">
        <f t="shared" si="64"/>
        <v>4.8008443215222141E-9</v>
      </c>
      <c r="AE253" s="191">
        <f t="shared" si="65"/>
        <v>5.4211464530781522E-3</v>
      </c>
      <c r="AF253" s="191">
        <f t="shared" si="66"/>
        <v>0.35045268208074642</v>
      </c>
    </row>
    <row r="254" spans="2:32">
      <c r="B254" s="116">
        <f t="shared" si="51"/>
        <v>59747.489500910175</v>
      </c>
      <c r="C254" s="115">
        <f t="shared" si="53"/>
        <v>3.9300000000000028</v>
      </c>
      <c r="D254" s="68">
        <f>'ver pressoflex 6p C2 DCpowe_2'!$G$3/2/$C$557*C254</f>
        <v>48.142500000000034</v>
      </c>
      <c r="E254" s="114">
        <f t="shared" si="54"/>
        <v>3.242244671163808E-4</v>
      </c>
      <c r="F254" s="114">
        <f t="shared" si="55"/>
        <v>4.9502905279249479E-4</v>
      </c>
      <c r="G254" s="114">
        <f t="shared" si="56"/>
        <v>6.6583363846860872E-4</v>
      </c>
      <c r="H254" s="114">
        <f t="shared" si="57"/>
        <v>4.3594828037145728E-3</v>
      </c>
      <c r="I254" s="114">
        <f t="shared" si="58"/>
        <v>4.5302873893906864E-3</v>
      </c>
      <c r="J254" s="114">
        <f t="shared" si="59"/>
        <v>4.7010919750668009E-3</v>
      </c>
      <c r="K254" s="114">
        <f t="shared" si="60"/>
        <v>5.1281034392570857E-3</v>
      </c>
      <c r="L254" s="113">
        <f>-'ver pressoflex 6p C2 DCpowe_2'!$G$2*'ver pressoflex 6p C2 DCpowe_2'!D254*'ver pressoflex 6p C2 DCpowe_2'!$G$17*'ver pressoflex 6p C2 DCpowe_2'!$G$13*'ver pressoflex 6p C2 DCpowe_2'!AE254</f>
        <v>-61.468558073790263</v>
      </c>
      <c r="M254" s="572">
        <f>IF(ABS(E254)&lt;'ver pressoflex 6p C2 DCpowe_2'!$G$7,'ver pressoflex 6p C2 DCpowe_2'!$G$16*E254*'ver pressoflex 6p C2 DCpowe_2'!$O$8,SIGN(E254)*'ver pressoflex 6p C2 DCpowe_2'!$G$15*'ver pressoflex 6p C2 DCpowe_2'!$O$8)</f>
        <v>5.4580589839564668</v>
      </c>
      <c r="N254" s="572">
        <f>IF(ABS(F254)&lt;'ver pressoflex 6p C2 DCpowe_2'!$G$7,'ver pressoflex 6p C2 DCpowe_2'!$G$16*F254*'ver pressoflex 6p C2 DCpowe_2'!$O$9,SIGN(F254)*'ver pressoflex 6p C2 DCpowe_2'!$G$15*'ver pressoflex 6p C2 DCpowe_2'!$O$9)</f>
        <v>0</v>
      </c>
      <c r="O254" s="572">
        <f>IF(ABS(G254)&lt;'ver pressoflex 6p C2 DCpowe_2'!$G$7,'ver pressoflex 6p C2 DCpowe_2'!$G$16*G254*'ver pressoflex 6p C2 DCpowe_2'!$O$10,SIGN(G254)*'ver pressoflex 6p C2 DCpowe_2'!$G$15*'ver pressoflex 6p C2 DCpowe_2'!$O$10)</f>
        <v>0</v>
      </c>
      <c r="P254" s="572">
        <f>IF(ABS(H254)&lt;'ver pressoflex 6p C2 DCpowe_2'!$G$7,'ver pressoflex 6p C2 DCpowe_2'!$G$16*H254*'ver pressoflex 6p C2 DCpowe_2'!$O$11,SIGN(H254)*'ver pressoflex 6p C2 DCpowe_2'!$G$15*'ver pressoflex 6p C2 DCpowe_2'!$O$11)</f>
        <v>0</v>
      </c>
      <c r="Q254" s="572">
        <f>IF(ABS(I254)&lt;'ver pressoflex 6p C2 DCpowe_2'!$G$7,'ver pressoflex 6p C2 DCpowe_2'!$G$16*I254*'ver pressoflex 6p C2 DCpowe_2'!$O$12,SIGN(I254)*'ver pressoflex 6p C2 DCpowe_2'!$G$15*'ver pressoflex 6p C2 DCpowe_2'!$O$12)</f>
        <v>0</v>
      </c>
      <c r="R254" s="572">
        <f>IF(ABS(J254)&lt;'ver pressoflex 6p C2 DCpowe_2'!$G$7,'ver pressoflex 6p C2 DCpowe_2'!$G$16*J254*'ver pressoflex 6p C2 DCpowe_2'!$O$13,SIGN(J254)*'ver pressoflex 6p C2 DCpowe_2'!$G$15*'ver pressoflex 6p C2 DCpowe_2'!$O$13)</f>
        <v>17803.500000000004</v>
      </c>
      <c r="S254" s="113">
        <f t="shared" si="52"/>
        <v>17747.489500910171</v>
      </c>
      <c r="T254" s="575">
        <f>-L254*('ver pressoflex 6p C2 DCpowe_2'!$G$3/2-'ver pressoflex 6p C2 DCpowe_2'!AF254*'ver pressoflex 6p C2 DCpowe_2'!D254)</f>
        <v>74261.587390418135</v>
      </c>
      <c r="U254" s="29">
        <f>M254*IF(($G$3/2-$M$8)&gt;0,('ver pressoflex 6p C2 DCpowe_2'!$G$3/2-'ver pressoflex 6p C2 DCpowe_2'!$M$8),'ver pressoflex 6p C2 DCpowe_2'!$G$3/2-('ver pressoflex 6p C2 DCpowe_2'!$G$3-'ver pressoflex 6p C2 DCpowe_2'!$M$8))*IF(($G$3/2-$M$8)&gt;0,-1,1)</f>
        <v>-5594.5104585553781</v>
      </c>
      <c r="V254" s="29">
        <f>N254*IF(($G$3/2-$M$9)&gt;0,('ver pressoflex 6p C2 DCpowe_2'!$G$3/2-'ver pressoflex 6p C2 DCpowe_2'!$M$9),'ver pressoflex 6p C2 DCpowe_2'!$G$3/2-('ver pressoflex 6p C2 DCpowe_2'!$G$3-'ver pressoflex 6p C2 DCpowe_2'!$M$9))*IF(($G$3/2-$M$9)&gt;0,-1,1)</f>
        <v>0</v>
      </c>
      <c r="W254" s="29">
        <f>O254*IF(($G$3/2-$M$10)&gt;0,('ver pressoflex 6p C2 DCpowe_2'!$G$3/2-'ver pressoflex 6p C2 DCpowe_2'!$M$10),'ver pressoflex 6p C2 DCpowe_2'!$G$3/2-('ver pressoflex 6p C2 DCpowe_2'!$G$3-'ver pressoflex 6p C2 DCpowe_2'!$M$10))*IF(($G$3/2-$M$10)&gt;0,-1,1)</f>
        <v>0</v>
      </c>
      <c r="X254" s="29">
        <f>P254*IF(($G$3/2-$M$11)&gt;0,('ver pressoflex 6p C2 DCpowe_2'!$G$3/2-'ver pressoflex 6p C2 DCpowe_2'!$M$11),'ver pressoflex 6p C2 DCpowe_2'!$G$3/2-('ver pressoflex 6p C2 DCpowe_2'!$G$3-'ver pressoflex 6p C2 DCpowe_2'!$M$11))*IF(($G$3/2-$M$11)&gt;0,-1,1)</f>
        <v>0</v>
      </c>
      <c r="Y254" s="29">
        <f>Q254*IF(($G$3/2-$M$12)&gt;0,('ver pressoflex 6p C2 DCpowe_2'!$G$3/2-'ver pressoflex 6p C2 DCpowe_2'!$M$12),'ver pressoflex 6p C2 DCpowe_2'!$G$3/2-('ver pressoflex 6p C2 DCpowe_2'!$G$3-'ver pressoflex 6p C2 DCpowe_2'!$M$12))*IF(($G$3/2-$M$12)&gt;0,-1,1)</f>
        <v>0</v>
      </c>
      <c r="Z254" s="29">
        <f>R254*IF(($G$3/2-$M$13)&gt;0,('ver pressoflex 6p C2 DCpowe_2'!$G$3/2-'ver pressoflex 6p C2 DCpowe_2'!$M$13),'ver pressoflex 6p C2 DCpowe_2'!$G$3/2-('ver pressoflex 6p C2 DCpowe_2'!$G$3-'ver pressoflex 6p C2 DCpowe_2'!$M$13))*IF(($G$3/2-$M$13)&gt;0,-1,1)</f>
        <v>18248587.500000004</v>
      </c>
      <c r="AA254" s="113">
        <f t="shared" si="61"/>
        <v>18317254.576931868</v>
      </c>
      <c r="AB254" s="193">
        <f t="shared" si="62"/>
        <v>1.0278699707390401E-4</v>
      </c>
      <c r="AC254" s="191">
        <f t="shared" si="63"/>
        <v>7.296025409540454E-5</v>
      </c>
      <c r="AD254" s="194">
        <f t="shared" si="64"/>
        <v>4.870383953152477E-9</v>
      </c>
      <c r="AE254" s="191">
        <f t="shared" si="65"/>
        <v>5.4720190571553402E-3</v>
      </c>
      <c r="AF254" s="191">
        <f t="shared" si="66"/>
        <v>0.350560523771</v>
      </c>
    </row>
    <row r="255" spans="2:32">
      <c r="B255" s="116">
        <f t="shared" si="51"/>
        <v>59746.591999920347</v>
      </c>
      <c r="C255" s="115">
        <f t="shared" si="53"/>
        <v>3.9500000000000028</v>
      </c>
      <c r="D255" s="68">
        <f>'ver pressoflex 6p C2 DCpowe_2'!$G$3/2/$C$557*C255</f>
        <v>48.387500000000031</v>
      </c>
      <c r="E255" s="114">
        <f t="shared" si="54"/>
        <v>3.2373524654484879E-4</v>
      </c>
      <c r="F255" s="114">
        <f t="shared" si="55"/>
        <v>4.9455770329206886E-4</v>
      </c>
      <c r="G255" s="114">
        <f t="shared" si="56"/>
        <v>6.6538016003928903E-4</v>
      </c>
      <c r="H255" s="114">
        <f t="shared" si="57"/>
        <v>4.3594157871979242E-3</v>
      </c>
      <c r="I255" s="114">
        <f t="shared" si="58"/>
        <v>4.5302382439451443E-3</v>
      </c>
      <c r="J255" s="114">
        <f t="shared" si="59"/>
        <v>4.7010607006923652E-3</v>
      </c>
      <c r="K255" s="114">
        <f t="shared" si="60"/>
        <v>5.1281168425604149E-3</v>
      </c>
      <c r="L255" s="113">
        <f>-'ver pressoflex 6p C2 DCpowe_2'!$G$2*'ver pressoflex 6p C2 DCpowe_2'!D255*'ver pressoflex 6p C2 DCpowe_2'!$G$17*'ver pressoflex 6p C2 DCpowe_2'!$G$13*'ver pressoflex 6p C2 DCpowe_2'!AE255</f>
        <v>-62.35782342748842</v>
      </c>
      <c r="M255" s="572">
        <f>IF(ABS(E255)&lt;'ver pressoflex 6p C2 DCpowe_2'!$G$7,'ver pressoflex 6p C2 DCpowe_2'!$G$16*E255*'ver pressoflex 6p C2 DCpowe_2'!$O$8,SIGN(E255)*'ver pressoflex 6p C2 DCpowe_2'!$G$15*'ver pressoflex 6p C2 DCpowe_2'!$O$8)</f>
        <v>5.4498233478265501</v>
      </c>
      <c r="N255" s="572">
        <f>IF(ABS(F255)&lt;'ver pressoflex 6p C2 DCpowe_2'!$G$7,'ver pressoflex 6p C2 DCpowe_2'!$G$16*F255*'ver pressoflex 6p C2 DCpowe_2'!$O$9,SIGN(F255)*'ver pressoflex 6p C2 DCpowe_2'!$G$15*'ver pressoflex 6p C2 DCpowe_2'!$O$9)</f>
        <v>0</v>
      </c>
      <c r="O255" s="572">
        <f>IF(ABS(G255)&lt;'ver pressoflex 6p C2 DCpowe_2'!$G$7,'ver pressoflex 6p C2 DCpowe_2'!$G$16*G255*'ver pressoflex 6p C2 DCpowe_2'!$O$10,SIGN(G255)*'ver pressoflex 6p C2 DCpowe_2'!$G$15*'ver pressoflex 6p C2 DCpowe_2'!$O$10)</f>
        <v>0</v>
      </c>
      <c r="P255" s="572">
        <f>IF(ABS(H255)&lt;'ver pressoflex 6p C2 DCpowe_2'!$G$7,'ver pressoflex 6p C2 DCpowe_2'!$G$16*H255*'ver pressoflex 6p C2 DCpowe_2'!$O$11,SIGN(H255)*'ver pressoflex 6p C2 DCpowe_2'!$G$15*'ver pressoflex 6p C2 DCpowe_2'!$O$11)</f>
        <v>0</v>
      </c>
      <c r="Q255" s="572">
        <f>IF(ABS(I255)&lt;'ver pressoflex 6p C2 DCpowe_2'!$G$7,'ver pressoflex 6p C2 DCpowe_2'!$G$16*I255*'ver pressoflex 6p C2 DCpowe_2'!$O$12,SIGN(I255)*'ver pressoflex 6p C2 DCpowe_2'!$G$15*'ver pressoflex 6p C2 DCpowe_2'!$O$12)</f>
        <v>0</v>
      </c>
      <c r="R255" s="572">
        <f>IF(ABS(J255)&lt;'ver pressoflex 6p C2 DCpowe_2'!$G$7,'ver pressoflex 6p C2 DCpowe_2'!$G$16*J255*'ver pressoflex 6p C2 DCpowe_2'!$O$13,SIGN(J255)*'ver pressoflex 6p C2 DCpowe_2'!$G$15*'ver pressoflex 6p C2 DCpowe_2'!$O$13)</f>
        <v>17803.500000000004</v>
      </c>
      <c r="S255" s="113">
        <f t="shared" si="52"/>
        <v>17746.591999920343</v>
      </c>
      <c r="T255" s="575">
        <f>-L255*('ver pressoflex 6p C2 DCpowe_2'!$G$3/2-'ver pressoflex 6p C2 DCpowe_2'!AF255*'ver pressoflex 6p C2 DCpowe_2'!D255)</f>
        <v>75330.247532273585</v>
      </c>
      <c r="U255" s="29">
        <f>M255*IF(($G$3/2-$M$8)&gt;0,('ver pressoflex 6p C2 DCpowe_2'!$G$3/2-'ver pressoflex 6p C2 DCpowe_2'!$M$8),'ver pressoflex 6p C2 DCpowe_2'!$G$3/2-('ver pressoflex 6p C2 DCpowe_2'!$G$3-'ver pressoflex 6p C2 DCpowe_2'!$M$8))*IF(($G$3/2-$M$8)&gt;0,-1,1)</f>
        <v>-5586.0689315222135</v>
      </c>
      <c r="V255" s="29">
        <f>N255*IF(($G$3/2-$M$9)&gt;0,('ver pressoflex 6p C2 DCpowe_2'!$G$3/2-'ver pressoflex 6p C2 DCpowe_2'!$M$9),'ver pressoflex 6p C2 DCpowe_2'!$G$3/2-('ver pressoflex 6p C2 DCpowe_2'!$G$3-'ver pressoflex 6p C2 DCpowe_2'!$M$9))*IF(($G$3/2-$M$9)&gt;0,-1,1)</f>
        <v>0</v>
      </c>
      <c r="W255" s="29">
        <f>O255*IF(($G$3/2-$M$10)&gt;0,('ver pressoflex 6p C2 DCpowe_2'!$G$3/2-'ver pressoflex 6p C2 DCpowe_2'!$M$10),'ver pressoflex 6p C2 DCpowe_2'!$G$3/2-('ver pressoflex 6p C2 DCpowe_2'!$G$3-'ver pressoflex 6p C2 DCpowe_2'!$M$10))*IF(($G$3/2-$M$10)&gt;0,-1,1)</f>
        <v>0</v>
      </c>
      <c r="X255" s="29">
        <f>P255*IF(($G$3/2-$M$11)&gt;0,('ver pressoflex 6p C2 DCpowe_2'!$G$3/2-'ver pressoflex 6p C2 DCpowe_2'!$M$11),'ver pressoflex 6p C2 DCpowe_2'!$G$3/2-('ver pressoflex 6p C2 DCpowe_2'!$G$3-'ver pressoflex 6p C2 DCpowe_2'!$M$11))*IF(($G$3/2-$M$11)&gt;0,-1,1)</f>
        <v>0</v>
      </c>
      <c r="Y255" s="29">
        <f>Q255*IF(($G$3/2-$M$12)&gt;0,('ver pressoflex 6p C2 DCpowe_2'!$G$3/2-'ver pressoflex 6p C2 DCpowe_2'!$M$12),'ver pressoflex 6p C2 DCpowe_2'!$G$3/2-('ver pressoflex 6p C2 DCpowe_2'!$G$3-'ver pressoflex 6p C2 DCpowe_2'!$M$12))*IF(($G$3/2-$M$12)&gt;0,-1,1)</f>
        <v>0</v>
      </c>
      <c r="Z255" s="29">
        <f>R255*IF(($G$3/2-$M$13)&gt;0,('ver pressoflex 6p C2 DCpowe_2'!$G$3/2-'ver pressoflex 6p C2 DCpowe_2'!$M$13),'ver pressoflex 6p C2 DCpowe_2'!$G$3/2-('ver pressoflex 6p C2 DCpowe_2'!$G$3-'ver pressoflex 6p C2 DCpowe_2'!$M$13))*IF(($G$3/2-$M$13)&gt;0,-1,1)</f>
        <v>18248587.500000004</v>
      </c>
      <c r="AA255" s="113">
        <f t="shared" si="61"/>
        <v>18318331.678600755</v>
      </c>
      <c r="AB255" s="193">
        <f t="shared" si="62"/>
        <v>1.0332089532320149E-4</v>
      </c>
      <c r="AC255" s="191">
        <f t="shared" si="63"/>
        <v>7.3641006372647454E-5</v>
      </c>
      <c r="AD255" s="194">
        <f t="shared" si="64"/>
        <v>4.9405382641633631E-9</v>
      </c>
      <c r="AE255" s="191">
        <f t="shared" si="65"/>
        <v>5.5230754779485589E-3</v>
      </c>
      <c r="AF255" s="191">
        <f t="shared" si="66"/>
        <v>0.35066861989802511</v>
      </c>
    </row>
    <row r="256" spans="2:32">
      <c r="B256" s="116">
        <f t="shared" si="51"/>
        <v>59745.686583405753</v>
      </c>
      <c r="C256" s="115">
        <f t="shared" si="53"/>
        <v>3.9700000000000029</v>
      </c>
      <c r="D256" s="68">
        <f>'ver pressoflex 6p C2 DCpowe_2'!$G$3/2/$C$557*C256</f>
        <v>48.632500000000036</v>
      </c>
      <c r="E256" s="114">
        <f t="shared" si="54"/>
        <v>3.2324592358952609E-4</v>
      </c>
      <c r="F256" s="114">
        <f t="shared" si="55"/>
        <v>4.9408625514789958E-4</v>
      </c>
      <c r="G256" s="114">
        <f t="shared" si="56"/>
        <v>6.6492658670627312E-4</v>
      </c>
      <c r="H256" s="114">
        <f t="shared" si="57"/>
        <v>4.3593487566561005E-3</v>
      </c>
      <c r="I256" s="114">
        <f t="shared" si="58"/>
        <v>4.5301890882144726E-3</v>
      </c>
      <c r="J256" s="114">
        <f t="shared" si="59"/>
        <v>4.7010294197728465E-3</v>
      </c>
      <c r="K256" s="114">
        <f t="shared" si="60"/>
        <v>5.1281302486687807E-3</v>
      </c>
      <c r="L256" s="113">
        <f>-'ver pressoflex 6p C2 DCpowe_2'!$G$2*'ver pressoflex 6p C2 DCpowe_2'!D256*'ver pressoflex 6p C2 DCpowe_2'!$G$17*'ver pressoflex 6p C2 DCpowe_2'!$G$13*'ver pressoflex 6p C2 DCpowe_2'!AE256</f>
        <v>-63.255002582398483</v>
      </c>
      <c r="M256" s="572">
        <f>IF(ABS(E256)&lt;'ver pressoflex 6p C2 DCpowe_2'!$G$7,'ver pressoflex 6p C2 DCpowe_2'!$G$16*E256*'ver pressoflex 6p C2 DCpowe_2'!$O$8,SIGN(E256)*'ver pressoflex 6p C2 DCpowe_2'!$G$15*'ver pressoflex 6p C2 DCpowe_2'!$O$8)</f>
        <v>5.4415859881475948</v>
      </c>
      <c r="N256" s="572">
        <f>IF(ABS(F256)&lt;'ver pressoflex 6p C2 DCpowe_2'!$G$7,'ver pressoflex 6p C2 DCpowe_2'!$G$16*F256*'ver pressoflex 6p C2 DCpowe_2'!$O$9,SIGN(F256)*'ver pressoflex 6p C2 DCpowe_2'!$G$15*'ver pressoflex 6p C2 DCpowe_2'!$O$9)</f>
        <v>0</v>
      </c>
      <c r="O256" s="572">
        <f>IF(ABS(G256)&lt;'ver pressoflex 6p C2 DCpowe_2'!$G$7,'ver pressoflex 6p C2 DCpowe_2'!$G$16*G256*'ver pressoflex 6p C2 DCpowe_2'!$O$10,SIGN(G256)*'ver pressoflex 6p C2 DCpowe_2'!$G$15*'ver pressoflex 6p C2 DCpowe_2'!$O$10)</f>
        <v>0</v>
      </c>
      <c r="P256" s="572">
        <f>IF(ABS(H256)&lt;'ver pressoflex 6p C2 DCpowe_2'!$G$7,'ver pressoflex 6p C2 DCpowe_2'!$G$16*H256*'ver pressoflex 6p C2 DCpowe_2'!$O$11,SIGN(H256)*'ver pressoflex 6p C2 DCpowe_2'!$G$15*'ver pressoflex 6p C2 DCpowe_2'!$O$11)</f>
        <v>0</v>
      </c>
      <c r="Q256" s="572">
        <f>IF(ABS(I256)&lt;'ver pressoflex 6p C2 DCpowe_2'!$G$7,'ver pressoflex 6p C2 DCpowe_2'!$G$16*I256*'ver pressoflex 6p C2 DCpowe_2'!$O$12,SIGN(I256)*'ver pressoflex 6p C2 DCpowe_2'!$G$15*'ver pressoflex 6p C2 DCpowe_2'!$O$12)</f>
        <v>0</v>
      </c>
      <c r="R256" s="572">
        <f>IF(ABS(J256)&lt;'ver pressoflex 6p C2 DCpowe_2'!$G$7,'ver pressoflex 6p C2 DCpowe_2'!$G$16*J256*'ver pressoflex 6p C2 DCpowe_2'!$O$13,SIGN(J256)*'ver pressoflex 6p C2 DCpowe_2'!$G$15*'ver pressoflex 6p C2 DCpowe_2'!$O$13)</f>
        <v>17803.500000000004</v>
      </c>
      <c r="S256" s="113">
        <f t="shared" si="52"/>
        <v>17745.686583405753</v>
      </c>
      <c r="T256" s="575">
        <f>-L256*('ver pressoflex 6p C2 DCpowe_2'!$G$3/2-'ver pressoflex 6p C2 DCpowe_2'!AF256*'ver pressoflex 6p C2 DCpowe_2'!D256)</f>
        <v>76408.300886545185</v>
      </c>
      <c r="U256" s="29">
        <f>M256*IF(($G$3/2-$M$8)&gt;0,('ver pressoflex 6p C2 DCpowe_2'!$G$3/2-'ver pressoflex 6p C2 DCpowe_2'!$M$8),'ver pressoflex 6p C2 DCpowe_2'!$G$3/2-('ver pressoflex 6p C2 DCpowe_2'!$G$3-'ver pressoflex 6p C2 DCpowe_2'!$M$8))*IF(($G$3/2-$M$8)&gt;0,-1,1)</f>
        <v>-5577.6256378512844</v>
      </c>
      <c r="V256" s="29">
        <f>N256*IF(($G$3/2-$M$9)&gt;0,('ver pressoflex 6p C2 DCpowe_2'!$G$3/2-'ver pressoflex 6p C2 DCpowe_2'!$M$9),'ver pressoflex 6p C2 DCpowe_2'!$G$3/2-('ver pressoflex 6p C2 DCpowe_2'!$G$3-'ver pressoflex 6p C2 DCpowe_2'!$M$9))*IF(($G$3/2-$M$9)&gt;0,-1,1)</f>
        <v>0</v>
      </c>
      <c r="W256" s="29">
        <f>O256*IF(($G$3/2-$M$10)&gt;0,('ver pressoflex 6p C2 DCpowe_2'!$G$3/2-'ver pressoflex 6p C2 DCpowe_2'!$M$10),'ver pressoflex 6p C2 DCpowe_2'!$G$3/2-('ver pressoflex 6p C2 DCpowe_2'!$G$3-'ver pressoflex 6p C2 DCpowe_2'!$M$10))*IF(($G$3/2-$M$10)&gt;0,-1,1)</f>
        <v>0</v>
      </c>
      <c r="X256" s="29">
        <f>P256*IF(($G$3/2-$M$11)&gt;0,('ver pressoflex 6p C2 DCpowe_2'!$G$3/2-'ver pressoflex 6p C2 DCpowe_2'!$M$11),'ver pressoflex 6p C2 DCpowe_2'!$G$3/2-('ver pressoflex 6p C2 DCpowe_2'!$G$3-'ver pressoflex 6p C2 DCpowe_2'!$M$11))*IF(($G$3/2-$M$11)&gt;0,-1,1)</f>
        <v>0</v>
      </c>
      <c r="Y256" s="29">
        <f>Q256*IF(($G$3/2-$M$12)&gt;0,('ver pressoflex 6p C2 DCpowe_2'!$G$3/2-'ver pressoflex 6p C2 DCpowe_2'!$M$12),'ver pressoflex 6p C2 DCpowe_2'!$G$3/2-('ver pressoflex 6p C2 DCpowe_2'!$G$3-'ver pressoflex 6p C2 DCpowe_2'!$M$12))*IF(($G$3/2-$M$12)&gt;0,-1,1)</f>
        <v>0</v>
      </c>
      <c r="Z256" s="29">
        <f>R256*IF(($G$3/2-$M$13)&gt;0,('ver pressoflex 6p C2 DCpowe_2'!$G$3/2-'ver pressoflex 6p C2 DCpowe_2'!$M$13),'ver pressoflex 6p C2 DCpowe_2'!$G$3/2-('ver pressoflex 6p C2 DCpowe_2'!$G$3-'ver pressoflex 6p C2 DCpowe_2'!$M$13))*IF(($G$3/2-$M$13)&gt;0,-1,1)</f>
        <v>18248587.500000004</v>
      </c>
      <c r="AA256" s="113">
        <f t="shared" si="61"/>
        <v>18319418.175248697</v>
      </c>
      <c r="AB256" s="193">
        <f t="shared" si="62"/>
        <v>1.0385490530640757E-4</v>
      </c>
      <c r="AC256" s="191">
        <f t="shared" si="63"/>
        <v>7.4324198347546465E-5</v>
      </c>
      <c r="AD256" s="194">
        <f t="shared" si="64"/>
        <v>5.0113087883121069E-9</v>
      </c>
      <c r="AE256" s="191">
        <f t="shared" si="65"/>
        <v>5.5743148760659849E-3</v>
      </c>
      <c r="AF256" s="191">
        <f t="shared" si="66"/>
        <v>0.35077697136334451</v>
      </c>
    </row>
    <row r="257" spans="2:32">
      <c r="B257" s="116">
        <f t="shared" si="51"/>
        <v>59744.773229571139</v>
      </c>
      <c r="C257" s="115">
        <f t="shared" si="53"/>
        <v>3.9900000000000029</v>
      </c>
      <c r="D257" s="68">
        <f>'ver pressoflex 6p C2 DCpowe_2'!$G$3/2/$C$557*C257</f>
        <v>48.877500000000033</v>
      </c>
      <c r="E257" s="114">
        <f t="shared" si="54"/>
        <v>3.2275649821826921E-4</v>
      </c>
      <c r="F257" s="114">
        <f t="shared" si="55"/>
        <v>4.9361470832901737E-4</v>
      </c>
      <c r="G257" s="114">
        <f t="shared" si="56"/>
        <v>6.6447291843976547E-4</v>
      </c>
      <c r="H257" s="114">
        <f t="shared" si="57"/>
        <v>4.3592817120846937E-3</v>
      </c>
      <c r="I257" s="114">
        <f t="shared" si="58"/>
        <v>4.5301399221954423E-3</v>
      </c>
      <c r="J257" s="114">
        <f t="shared" si="59"/>
        <v>4.7009981323061908E-3</v>
      </c>
      <c r="K257" s="114">
        <f t="shared" si="60"/>
        <v>5.1281436575830609E-3</v>
      </c>
      <c r="L257" s="113">
        <f>-'ver pressoflex 6p C2 DCpowe_2'!$G$2*'ver pressoflex 6p C2 DCpowe_2'!D257*'ver pressoflex 6p C2 DCpowe_2'!$G$17*'ver pressoflex 6p C2 DCpowe_2'!$G$13*'ver pressoflex 6p C2 DCpowe_2'!AE257</f>
        <v>-64.16011733324369</v>
      </c>
      <c r="M257" s="572">
        <f>IF(ABS(E257)&lt;'ver pressoflex 6p C2 DCpowe_2'!$G$7,'ver pressoflex 6p C2 DCpowe_2'!$G$16*E257*'ver pressoflex 6p C2 DCpowe_2'!$O$8,SIGN(E257)*'ver pressoflex 6p C2 DCpowe_2'!$G$15*'ver pressoflex 6p C2 DCpowe_2'!$O$8)</f>
        <v>5.4333469043784914</v>
      </c>
      <c r="N257" s="572">
        <f>IF(ABS(F257)&lt;'ver pressoflex 6p C2 DCpowe_2'!$G$7,'ver pressoflex 6p C2 DCpowe_2'!$G$16*F257*'ver pressoflex 6p C2 DCpowe_2'!$O$9,SIGN(F257)*'ver pressoflex 6p C2 DCpowe_2'!$G$15*'ver pressoflex 6p C2 DCpowe_2'!$O$9)</f>
        <v>0</v>
      </c>
      <c r="O257" s="572">
        <f>IF(ABS(G257)&lt;'ver pressoflex 6p C2 DCpowe_2'!$G$7,'ver pressoflex 6p C2 DCpowe_2'!$G$16*G257*'ver pressoflex 6p C2 DCpowe_2'!$O$10,SIGN(G257)*'ver pressoflex 6p C2 DCpowe_2'!$G$15*'ver pressoflex 6p C2 DCpowe_2'!$O$10)</f>
        <v>0</v>
      </c>
      <c r="P257" s="572">
        <f>IF(ABS(H257)&lt;'ver pressoflex 6p C2 DCpowe_2'!$G$7,'ver pressoflex 6p C2 DCpowe_2'!$G$16*H257*'ver pressoflex 6p C2 DCpowe_2'!$O$11,SIGN(H257)*'ver pressoflex 6p C2 DCpowe_2'!$G$15*'ver pressoflex 6p C2 DCpowe_2'!$O$11)</f>
        <v>0</v>
      </c>
      <c r="Q257" s="572">
        <f>IF(ABS(I257)&lt;'ver pressoflex 6p C2 DCpowe_2'!$G$7,'ver pressoflex 6p C2 DCpowe_2'!$G$16*I257*'ver pressoflex 6p C2 DCpowe_2'!$O$12,SIGN(I257)*'ver pressoflex 6p C2 DCpowe_2'!$G$15*'ver pressoflex 6p C2 DCpowe_2'!$O$12)</f>
        <v>0</v>
      </c>
      <c r="R257" s="572">
        <f>IF(ABS(J257)&lt;'ver pressoflex 6p C2 DCpowe_2'!$G$7,'ver pressoflex 6p C2 DCpowe_2'!$G$16*J257*'ver pressoflex 6p C2 DCpowe_2'!$O$13,SIGN(J257)*'ver pressoflex 6p C2 DCpowe_2'!$G$15*'ver pressoflex 6p C2 DCpowe_2'!$O$13)</f>
        <v>17803.500000000004</v>
      </c>
      <c r="S257" s="113">
        <f t="shared" si="52"/>
        <v>17744.773229571139</v>
      </c>
      <c r="T257" s="575">
        <f>-L257*('ver pressoflex 6p C2 DCpowe_2'!$G$3/2-'ver pressoflex 6p C2 DCpowe_2'!AF257*'ver pressoflex 6p C2 DCpowe_2'!D257)</f>
        <v>77495.771422295511</v>
      </c>
      <c r="U257" s="29">
        <f>M257*IF(($G$3/2-$M$8)&gt;0,('ver pressoflex 6p C2 DCpowe_2'!$G$3/2-'ver pressoflex 6p C2 DCpowe_2'!$M$8),'ver pressoflex 6p C2 DCpowe_2'!$G$3/2-('ver pressoflex 6p C2 DCpowe_2'!$G$3-'ver pressoflex 6p C2 DCpowe_2'!$M$8))*IF(($G$3/2-$M$8)&gt;0,-1,1)</f>
        <v>-5569.1805769879538</v>
      </c>
      <c r="V257" s="29">
        <f>N257*IF(($G$3/2-$M$9)&gt;0,('ver pressoflex 6p C2 DCpowe_2'!$G$3/2-'ver pressoflex 6p C2 DCpowe_2'!$M$9),'ver pressoflex 6p C2 DCpowe_2'!$G$3/2-('ver pressoflex 6p C2 DCpowe_2'!$G$3-'ver pressoflex 6p C2 DCpowe_2'!$M$9))*IF(($G$3/2-$M$9)&gt;0,-1,1)</f>
        <v>0</v>
      </c>
      <c r="W257" s="29">
        <f>O257*IF(($G$3/2-$M$10)&gt;0,('ver pressoflex 6p C2 DCpowe_2'!$G$3/2-'ver pressoflex 6p C2 DCpowe_2'!$M$10),'ver pressoflex 6p C2 DCpowe_2'!$G$3/2-('ver pressoflex 6p C2 DCpowe_2'!$G$3-'ver pressoflex 6p C2 DCpowe_2'!$M$10))*IF(($G$3/2-$M$10)&gt;0,-1,1)</f>
        <v>0</v>
      </c>
      <c r="X257" s="29">
        <f>P257*IF(($G$3/2-$M$11)&gt;0,('ver pressoflex 6p C2 DCpowe_2'!$G$3/2-'ver pressoflex 6p C2 DCpowe_2'!$M$11),'ver pressoflex 6p C2 DCpowe_2'!$G$3/2-('ver pressoflex 6p C2 DCpowe_2'!$G$3-'ver pressoflex 6p C2 DCpowe_2'!$M$11))*IF(($G$3/2-$M$11)&gt;0,-1,1)</f>
        <v>0</v>
      </c>
      <c r="Y257" s="29">
        <f>Q257*IF(($G$3/2-$M$12)&gt;0,('ver pressoflex 6p C2 DCpowe_2'!$G$3/2-'ver pressoflex 6p C2 DCpowe_2'!$M$12),'ver pressoflex 6p C2 DCpowe_2'!$G$3/2-('ver pressoflex 6p C2 DCpowe_2'!$G$3-'ver pressoflex 6p C2 DCpowe_2'!$M$12))*IF(($G$3/2-$M$12)&gt;0,-1,1)</f>
        <v>0</v>
      </c>
      <c r="Z257" s="29">
        <f>R257*IF(($G$3/2-$M$13)&gt;0,('ver pressoflex 6p C2 DCpowe_2'!$G$3/2-'ver pressoflex 6p C2 DCpowe_2'!$M$13),'ver pressoflex 6p C2 DCpowe_2'!$G$3/2-('ver pressoflex 6p C2 DCpowe_2'!$G$3-'ver pressoflex 6p C2 DCpowe_2'!$M$13))*IF(($G$3/2-$M$13)&gt;0,-1,1)</f>
        <v>18248587.500000004</v>
      </c>
      <c r="AA257" s="113">
        <f t="shared" si="61"/>
        <v>18320514.090845313</v>
      </c>
      <c r="AB257" s="193">
        <f t="shared" si="62"/>
        <v>1.0438902705860124E-4</v>
      </c>
      <c r="AC257" s="191">
        <f t="shared" si="63"/>
        <v>7.5009818813206365E-5</v>
      </c>
      <c r="AD257" s="194">
        <f t="shared" si="64"/>
        <v>5.0826970407075061E-9</v>
      </c>
      <c r="AE257" s="191">
        <f t="shared" si="65"/>
        <v>5.625736410990477E-3</v>
      </c>
      <c r="AF257" s="191">
        <f t="shared" si="66"/>
        <v>0.35088557907274598</v>
      </c>
    </row>
    <row r="258" spans="2:32">
      <c r="B258" s="116">
        <f t="shared" si="51"/>
        <v>59743.851916826345</v>
      </c>
      <c r="C258" s="115">
        <f t="shared" si="53"/>
        <v>4.0100000000000025</v>
      </c>
      <c r="D258" s="68">
        <f>'ver pressoflex 6p C2 DCpowe_2'!$G$3/2/$C$557*C258</f>
        <v>49.122500000000031</v>
      </c>
      <c r="E258" s="114">
        <f t="shared" si="54"/>
        <v>3.2226697039892087E-4</v>
      </c>
      <c r="F258" s="114">
        <f t="shared" si="55"/>
        <v>4.9314306280443974E-4</v>
      </c>
      <c r="G258" s="114">
        <f t="shared" si="56"/>
        <v>6.6401915520995856E-4</v>
      </c>
      <c r="H258" s="114">
        <f t="shared" si="57"/>
        <v>4.3592146534793047E-3</v>
      </c>
      <c r="I258" s="114">
        <f t="shared" si="58"/>
        <v>4.5300907458848232E-3</v>
      </c>
      <c r="J258" s="114">
        <f t="shared" si="59"/>
        <v>4.7009668382903417E-3</v>
      </c>
      <c r="K258" s="114">
        <f t="shared" si="60"/>
        <v>5.1281570693041392E-3</v>
      </c>
      <c r="L258" s="113">
        <f>-'ver pressoflex 6p C2 DCpowe_2'!$G$2*'ver pressoflex 6p C2 DCpowe_2'!D258*'ver pressoflex 6p C2 DCpowe_2'!$G$17*'ver pressoflex 6p C2 DCpowe_2'!$G$13*'ver pressoflex 6p C2 DCpowe_2'!AE258</f>
        <v>-65.073189269637254</v>
      </c>
      <c r="M258" s="572">
        <f>IF(ABS(E258)&lt;'ver pressoflex 6p C2 DCpowe_2'!$G$7,'ver pressoflex 6p C2 DCpowe_2'!$G$16*E258*'ver pressoflex 6p C2 DCpowe_2'!$O$8,SIGN(E258)*'ver pressoflex 6p C2 DCpowe_2'!$G$15*'ver pressoflex 6p C2 DCpowe_2'!$O$8)</f>
        <v>5.4251060959778972</v>
      </c>
      <c r="N258" s="572">
        <f>IF(ABS(F258)&lt;'ver pressoflex 6p C2 DCpowe_2'!$G$7,'ver pressoflex 6p C2 DCpowe_2'!$G$16*F258*'ver pressoflex 6p C2 DCpowe_2'!$O$9,SIGN(F258)*'ver pressoflex 6p C2 DCpowe_2'!$G$15*'ver pressoflex 6p C2 DCpowe_2'!$O$9)</f>
        <v>0</v>
      </c>
      <c r="O258" s="572">
        <f>IF(ABS(G258)&lt;'ver pressoflex 6p C2 DCpowe_2'!$G$7,'ver pressoflex 6p C2 DCpowe_2'!$G$16*G258*'ver pressoflex 6p C2 DCpowe_2'!$O$10,SIGN(G258)*'ver pressoflex 6p C2 DCpowe_2'!$G$15*'ver pressoflex 6p C2 DCpowe_2'!$O$10)</f>
        <v>0</v>
      </c>
      <c r="P258" s="572">
        <f>IF(ABS(H258)&lt;'ver pressoflex 6p C2 DCpowe_2'!$G$7,'ver pressoflex 6p C2 DCpowe_2'!$G$16*H258*'ver pressoflex 6p C2 DCpowe_2'!$O$11,SIGN(H258)*'ver pressoflex 6p C2 DCpowe_2'!$G$15*'ver pressoflex 6p C2 DCpowe_2'!$O$11)</f>
        <v>0</v>
      </c>
      <c r="Q258" s="572">
        <f>IF(ABS(I258)&lt;'ver pressoflex 6p C2 DCpowe_2'!$G$7,'ver pressoflex 6p C2 DCpowe_2'!$G$16*I258*'ver pressoflex 6p C2 DCpowe_2'!$O$12,SIGN(I258)*'ver pressoflex 6p C2 DCpowe_2'!$G$15*'ver pressoflex 6p C2 DCpowe_2'!$O$12)</f>
        <v>0</v>
      </c>
      <c r="R258" s="572">
        <f>IF(ABS(J258)&lt;'ver pressoflex 6p C2 DCpowe_2'!$G$7,'ver pressoflex 6p C2 DCpowe_2'!$G$16*J258*'ver pressoflex 6p C2 DCpowe_2'!$O$13,SIGN(J258)*'ver pressoflex 6p C2 DCpowe_2'!$G$15*'ver pressoflex 6p C2 DCpowe_2'!$O$13)</f>
        <v>17803.500000000004</v>
      </c>
      <c r="S258" s="113">
        <f t="shared" si="52"/>
        <v>17743.851916826345</v>
      </c>
      <c r="T258" s="575">
        <f>-L258*('ver pressoflex 6p C2 DCpowe_2'!$G$3/2-'ver pressoflex 6p C2 DCpowe_2'!AF258*'ver pressoflex 6p C2 DCpowe_2'!D258)</f>
        <v>78592.682848879922</v>
      </c>
      <c r="U258" s="29">
        <f>M258*IF(($G$3/2-$M$8)&gt;0,('ver pressoflex 6p C2 DCpowe_2'!$G$3/2-'ver pressoflex 6p C2 DCpowe_2'!$M$8),'ver pressoflex 6p C2 DCpowe_2'!$G$3/2-('ver pressoflex 6p C2 DCpowe_2'!$G$3-'ver pressoflex 6p C2 DCpowe_2'!$M$8))*IF(($G$3/2-$M$8)&gt;0,-1,1)</f>
        <v>-5560.7337483773445</v>
      </c>
      <c r="V258" s="29">
        <f>N258*IF(($G$3/2-$M$9)&gt;0,('ver pressoflex 6p C2 DCpowe_2'!$G$3/2-'ver pressoflex 6p C2 DCpowe_2'!$M$9),'ver pressoflex 6p C2 DCpowe_2'!$G$3/2-('ver pressoflex 6p C2 DCpowe_2'!$G$3-'ver pressoflex 6p C2 DCpowe_2'!$M$9))*IF(($G$3/2-$M$9)&gt;0,-1,1)</f>
        <v>0</v>
      </c>
      <c r="W258" s="29">
        <f>O258*IF(($G$3/2-$M$10)&gt;0,('ver pressoflex 6p C2 DCpowe_2'!$G$3/2-'ver pressoflex 6p C2 DCpowe_2'!$M$10),'ver pressoflex 6p C2 DCpowe_2'!$G$3/2-('ver pressoflex 6p C2 DCpowe_2'!$G$3-'ver pressoflex 6p C2 DCpowe_2'!$M$10))*IF(($G$3/2-$M$10)&gt;0,-1,1)</f>
        <v>0</v>
      </c>
      <c r="X258" s="29">
        <f>P258*IF(($G$3/2-$M$11)&gt;0,('ver pressoflex 6p C2 DCpowe_2'!$G$3/2-'ver pressoflex 6p C2 DCpowe_2'!$M$11),'ver pressoflex 6p C2 DCpowe_2'!$G$3/2-('ver pressoflex 6p C2 DCpowe_2'!$G$3-'ver pressoflex 6p C2 DCpowe_2'!$M$11))*IF(($G$3/2-$M$11)&gt;0,-1,1)</f>
        <v>0</v>
      </c>
      <c r="Y258" s="29">
        <f>Q258*IF(($G$3/2-$M$12)&gt;0,('ver pressoflex 6p C2 DCpowe_2'!$G$3/2-'ver pressoflex 6p C2 DCpowe_2'!$M$12),'ver pressoflex 6p C2 DCpowe_2'!$G$3/2-('ver pressoflex 6p C2 DCpowe_2'!$G$3-'ver pressoflex 6p C2 DCpowe_2'!$M$12))*IF(($G$3/2-$M$12)&gt;0,-1,1)</f>
        <v>0</v>
      </c>
      <c r="Z258" s="29">
        <f>R258*IF(($G$3/2-$M$13)&gt;0,('ver pressoflex 6p C2 DCpowe_2'!$G$3/2-'ver pressoflex 6p C2 DCpowe_2'!$M$13),'ver pressoflex 6p C2 DCpowe_2'!$G$3/2-('ver pressoflex 6p C2 DCpowe_2'!$G$3-'ver pressoflex 6p C2 DCpowe_2'!$M$13))*IF(($G$3/2-$M$13)&gt;0,-1,1)</f>
        <v>18248587.500000004</v>
      </c>
      <c r="AA258" s="113">
        <f t="shared" si="61"/>
        <v>18321619.449100506</v>
      </c>
      <c r="AB258" s="193">
        <f t="shared" si="62"/>
        <v>1.0492326061487632E-4</v>
      </c>
      <c r="AC258" s="191">
        <f t="shared" si="63"/>
        <v>7.5697856547712034E-5</v>
      </c>
      <c r="AD258" s="194">
        <f t="shared" si="64"/>
        <v>5.1547045177690768E-9</v>
      </c>
      <c r="AE258" s="191">
        <f t="shared" si="65"/>
        <v>5.677339241078402E-3</v>
      </c>
      <c r="AF258" s="191">
        <f t="shared" si="66"/>
        <v>0.35099444393630608</v>
      </c>
    </row>
    <row r="259" spans="2:32">
      <c r="B259" s="116">
        <f t="shared" si="51"/>
        <v>59742.922623786661</v>
      </c>
      <c r="C259" s="115">
        <f t="shared" si="53"/>
        <v>4.030000000000002</v>
      </c>
      <c r="D259" s="68">
        <f>'ver pressoflex 6p C2 DCpowe_2'!$G$3/2/$C$557*C259</f>
        <v>49.367500000000028</v>
      </c>
      <c r="E259" s="114">
        <f t="shared" si="54"/>
        <v>3.2177734009931067E-4</v>
      </c>
      <c r="F259" s="114">
        <f t="shared" si="55"/>
        <v>4.9267131854317141E-4</v>
      </c>
      <c r="G259" s="114">
        <f t="shared" si="56"/>
        <v>6.6356529698703226E-4</v>
      </c>
      <c r="H259" s="114">
        <f t="shared" si="57"/>
        <v>4.3591475808355219E-3</v>
      </c>
      <c r="I259" s="114">
        <f t="shared" si="58"/>
        <v>4.5300415592793835E-3</v>
      </c>
      <c r="J259" s="114">
        <f t="shared" si="59"/>
        <v>4.7009355377232434E-3</v>
      </c>
      <c r="K259" s="114">
        <f t="shared" si="60"/>
        <v>5.1281704838328961E-3</v>
      </c>
      <c r="L259" s="113">
        <f>-'ver pressoflex 6p C2 DCpowe_2'!$G$2*'ver pressoflex 6p C2 DCpowe_2'!D259*'ver pressoflex 6p C2 DCpowe_2'!$G$17*'ver pressoflex 6p C2 DCpowe_2'!$G$13*'ver pressoflex 6p C2 DCpowe_2'!AE259</f>
        <v>-65.994239775746323</v>
      </c>
      <c r="M259" s="572">
        <f>IF(ABS(E259)&lt;'ver pressoflex 6p C2 DCpowe_2'!$G$7,'ver pressoflex 6p C2 DCpowe_2'!$G$16*E259*'ver pressoflex 6p C2 DCpowe_2'!$O$8,SIGN(E259)*'ver pressoflex 6p C2 DCpowe_2'!$G$15*'ver pressoflex 6p C2 DCpowe_2'!$O$8)</f>
        <v>5.4168635624042496</v>
      </c>
      <c r="N259" s="572">
        <f>IF(ABS(F259)&lt;'ver pressoflex 6p C2 DCpowe_2'!$G$7,'ver pressoflex 6p C2 DCpowe_2'!$G$16*F259*'ver pressoflex 6p C2 DCpowe_2'!$O$9,SIGN(F259)*'ver pressoflex 6p C2 DCpowe_2'!$G$15*'ver pressoflex 6p C2 DCpowe_2'!$O$9)</f>
        <v>0</v>
      </c>
      <c r="O259" s="572">
        <f>IF(ABS(G259)&lt;'ver pressoflex 6p C2 DCpowe_2'!$G$7,'ver pressoflex 6p C2 DCpowe_2'!$G$16*G259*'ver pressoflex 6p C2 DCpowe_2'!$O$10,SIGN(G259)*'ver pressoflex 6p C2 DCpowe_2'!$G$15*'ver pressoflex 6p C2 DCpowe_2'!$O$10)</f>
        <v>0</v>
      </c>
      <c r="P259" s="572">
        <f>IF(ABS(H259)&lt;'ver pressoflex 6p C2 DCpowe_2'!$G$7,'ver pressoflex 6p C2 DCpowe_2'!$G$16*H259*'ver pressoflex 6p C2 DCpowe_2'!$O$11,SIGN(H259)*'ver pressoflex 6p C2 DCpowe_2'!$G$15*'ver pressoflex 6p C2 DCpowe_2'!$O$11)</f>
        <v>0</v>
      </c>
      <c r="Q259" s="572">
        <f>IF(ABS(I259)&lt;'ver pressoflex 6p C2 DCpowe_2'!$G$7,'ver pressoflex 6p C2 DCpowe_2'!$G$16*I259*'ver pressoflex 6p C2 DCpowe_2'!$O$12,SIGN(I259)*'ver pressoflex 6p C2 DCpowe_2'!$G$15*'ver pressoflex 6p C2 DCpowe_2'!$O$12)</f>
        <v>0</v>
      </c>
      <c r="R259" s="572">
        <f>IF(ABS(J259)&lt;'ver pressoflex 6p C2 DCpowe_2'!$G$7,'ver pressoflex 6p C2 DCpowe_2'!$G$16*J259*'ver pressoflex 6p C2 DCpowe_2'!$O$13,SIGN(J259)*'ver pressoflex 6p C2 DCpowe_2'!$G$15*'ver pressoflex 6p C2 DCpowe_2'!$O$13)</f>
        <v>17803.500000000004</v>
      </c>
      <c r="S259" s="113">
        <f t="shared" si="52"/>
        <v>17742.922623786661</v>
      </c>
      <c r="T259" s="575">
        <f>-L259*('ver pressoflex 6p C2 DCpowe_2'!$G$3/2-'ver pressoflex 6p C2 DCpowe_2'!AF259*'ver pressoflex 6p C2 DCpowe_2'!D259)</f>
        <v>79699.05861559615</v>
      </c>
      <c r="U259" s="29">
        <f>M259*IF(($G$3/2-$M$8)&gt;0,('ver pressoflex 6p C2 DCpowe_2'!$G$3/2-'ver pressoflex 6p C2 DCpowe_2'!$M$8),'ver pressoflex 6p C2 DCpowe_2'!$G$3/2-('ver pressoflex 6p C2 DCpowe_2'!$G$3-'ver pressoflex 6p C2 DCpowe_2'!$M$8))*IF(($G$3/2-$M$8)&gt;0,-1,1)</f>
        <v>-5552.2851514643562</v>
      </c>
      <c r="V259" s="29">
        <f>N259*IF(($G$3/2-$M$9)&gt;0,('ver pressoflex 6p C2 DCpowe_2'!$G$3/2-'ver pressoflex 6p C2 DCpowe_2'!$M$9),'ver pressoflex 6p C2 DCpowe_2'!$G$3/2-('ver pressoflex 6p C2 DCpowe_2'!$G$3-'ver pressoflex 6p C2 DCpowe_2'!$M$9))*IF(($G$3/2-$M$9)&gt;0,-1,1)</f>
        <v>0</v>
      </c>
      <c r="W259" s="29">
        <f>O259*IF(($G$3/2-$M$10)&gt;0,('ver pressoflex 6p C2 DCpowe_2'!$G$3/2-'ver pressoflex 6p C2 DCpowe_2'!$M$10),'ver pressoflex 6p C2 DCpowe_2'!$G$3/2-('ver pressoflex 6p C2 DCpowe_2'!$G$3-'ver pressoflex 6p C2 DCpowe_2'!$M$10))*IF(($G$3/2-$M$10)&gt;0,-1,1)</f>
        <v>0</v>
      </c>
      <c r="X259" s="29">
        <f>P259*IF(($G$3/2-$M$11)&gt;0,('ver pressoflex 6p C2 DCpowe_2'!$G$3/2-'ver pressoflex 6p C2 DCpowe_2'!$M$11),'ver pressoflex 6p C2 DCpowe_2'!$G$3/2-('ver pressoflex 6p C2 DCpowe_2'!$G$3-'ver pressoflex 6p C2 DCpowe_2'!$M$11))*IF(($G$3/2-$M$11)&gt;0,-1,1)</f>
        <v>0</v>
      </c>
      <c r="Y259" s="29">
        <f>Q259*IF(($G$3/2-$M$12)&gt;0,('ver pressoflex 6p C2 DCpowe_2'!$G$3/2-'ver pressoflex 6p C2 DCpowe_2'!$M$12),'ver pressoflex 6p C2 DCpowe_2'!$G$3/2-('ver pressoflex 6p C2 DCpowe_2'!$G$3-'ver pressoflex 6p C2 DCpowe_2'!$M$12))*IF(($G$3/2-$M$12)&gt;0,-1,1)</f>
        <v>0</v>
      </c>
      <c r="Z259" s="29">
        <f>R259*IF(($G$3/2-$M$13)&gt;0,('ver pressoflex 6p C2 DCpowe_2'!$G$3/2-'ver pressoflex 6p C2 DCpowe_2'!$M$13),'ver pressoflex 6p C2 DCpowe_2'!$G$3/2-('ver pressoflex 6p C2 DCpowe_2'!$G$3-'ver pressoflex 6p C2 DCpowe_2'!$M$13))*IF(($G$3/2-$M$13)&gt;0,-1,1)</f>
        <v>18248587.500000004</v>
      </c>
      <c r="AA259" s="113">
        <f t="shared" si="61"/>
        <v>18322734.273464136</v>
      </c>
      <c r="AB259" s="193">
        <f t="shared" si="62"/>
        <v>1.0545760601034128E-4</v>
      </c>
      <c r="AC259" s="191">
        <f t="shared" si="63"/>
        <v>7.6388300314112121E-5</v>
      </c>
      <c r="AD259" s="194">
        <f t="shared" si="64"/>
        <v>5.2273326971860668E-9</v>
      </c>
      <c r="AE259" s="191">
        <f t="shared" si="65"/>
        <v>5.729122523558409E-3</v>
      </c>
      <c r="AF259" s="191">
        <f t="shared" si="66"/>
        <v>0.35110356686841604</v>
      </c>
    </row>
    <row r="260" spans="2:32">
      <c r="B260" s="116">
        <f t="shared" si="51"/>
        <v>59741.985329273164</v>
      </c>
      <c r="C260" s="115">
        <f t="shared" si="53"/>
        <v>4.0500000000000016</v>
      </c>
      <c r="D260" s="68">
        <f>'ver pressoflex 6p C2 DCpowe_2'!$G$3/2/$C$557*C260</f>
        <v>49.612500000000018</v>
      </c>
      <c r="E260" s="114">
        <f t="shared" si="54"/>
        <v>3.2128760728725479E-4</v>
      </c>
      <c r="F260" s="114">
        <f t="shared" si="55"/>
        <v>4.9219947551420442E-4</v>
      </c>
      <c r="G260" s="114">
        <f t="shared" si="56"/>
        <v>6.63111343741154E-4</v>
      </c>
      <c r="H260" s="114">
        <f t="shared" si="57"/>
        <v>4.3590804941489392E-3</v>
      </c>
      <c r="I260" s="114">
        <f t="shared" si="58"/>
        <v>4.5299923623758889E-3</v>
      </c>
      <c r="J260" s="114">
        <f t="shared" si="59"/>
        <v>4.7009042306028377E-3</v>
      </c>
      <c r="K260" s="114">
        <f t="shared" si="60"/>
        <v>5.1281839011702119E-3</v>
      </c>
      <c r="L260" s="113">
        <f>-'ver pressoflex 6p C2 DCpowe_2'!$G$2*'ver pressoflex 6p C2 DCpowe_2'!D260*'ver pressoflex 6p C2 DCpowe_2'!$G$17*'ver pressoflex 6p C2 DCpowe_2'!$G$13*'ver pressoflex 6p C2 DCpowe_2'!AE260</f>
        <v>-66.923290029955595</v>
      </c>
      <c r="M260" s="572">
        <f>IF(ABS(E260)&lt;'ver pressoflex 6p C2 DCpowe_2'!$G$7,'ver pressoflex 6p C2 DCpowe_2'!$G$16*E260*'ver pressoflex 6p C2 DCpowe_2'!$O$8,SIGN(E260)*'ver pressoflex 6p C2 DCpowe_2'!$G$15*'ver pressoflex 6p C2 DCpowe_2'!$O$8)</f>
        <v>5.4086193031157599</v>
      </c>
      <c r="N260" s="572">
        <f>IF(ABS(F260)&lt;'ver pressoflex 6p C2 DCpowe_2'!$G$7,'ver pressoflex 6p C2 DCpowe_2'!$G$16*F260*'ver pressoflex 6p C2 DCpowe_2'!$O$9,SIGN(F260)*'ver pressoflex 6p C2 DCpowe_2'!$G$15*'ver pressoflex 6p C2 DCpowe_2'!$O$9)</f>
        <v>0</v>
      </c>
      <c r="O260" s="572">
        <f>IF(ABS(G260)&lt;'ver pressoflex 6p C2 DCpowe_2'!$G$7,'ver pressoflex 6p C2 DCpowe_2'!$G$16*G260*'ver pressoflex 6p C2 DCpowe_2'!$O$10,SIGN(G260)*'ver pressoflex 6p C2 DCpowe_2'!$G$15*'ver pressoflex 6p C2 DCpowe_2'!$O$10)</f>
        <v>0</v>
      </c>
      <c r="P260" s="572">
        <f>IF(ABS(H260)&lt;'ver pressoflex 6p C2 DCpowe_2'!$G$7,'ver pressoflex 6p C2 DCpowe_2'!$G$16*H260*'ver pressoflex 6p C2 DCpowe_2'!$O$11,SIGN(H260)*'ver pressoflex 6p C2 DCpowe_2'!$G$15*'ver pressoflex 6p C2 DCpowe_2'!$O$11)</f>
        <v>0</v>
      </c>
      <c r="Q260" s="572">
        <f>IF(ABS(I260)&lt;'ver pressoflex 6p C2 DCpowe_2'!$G$7,'ver pressoflex 6p C2 DCpowe_2'!$G$16*I260*'ver pressoflex 6p C2 DCpowe_2'!$O$12,SIGN(I260)*'ver pressoflex 6p C2 DCpowe_2'!$G$15*'ver pressoflex 6p C2 DCpowe_2'!$O$12)</f>
        <v>0</v>
      </c>
      <c r="R260" s="572">
        <f>IF(ABS(J260)&lt;'ver pressoflex 6p C2 DCpowe_2'!$G$7,'ver pressoflex 6p C2 DCpowe_2'!$G$16*J260*'ver pressoflex 6p C2 DCpowe_2'!$O$13,SIGN(J260)*'ver pressoflex 6p C2 DCpowe_2'!$G$15*'ver pressoflex 6p C2 DCpowe_2'!$O$13)</f>
        <v>17803.500000000004</v>
      </c>
      <c r="S260" s="113">
        <f t="shared" si="52"/>
        <v>17741.985329273164</v>
      </c>
      <c r="T260" s="575">
        <f>-L260*('ver pressoflex 6p C2 DCpowe_2'!$G$3/2-'ver pressoflex 6p C2 DCpowe_2'!AF260*'ver pressoflex 6p C2 DCpowe_2'!D260)</f>
        <v>80814.921911333658</v>
      </c>
      <c r="U260" s="29">
        <f>M260*IF(($G$3/2-$M$8)&gt;0,('ver pressoflex 6p C2 DCpowe_2'!$G$3/2-'ver pressoflex 6p C2 DCpowe_2'!$M$8),'ver pressoflex 6p C2 DCpowe_2'!$G$3/2-('ver pressoflex 6p C2 DCpowe_2'!$G$3-'ver pressoflex 6p C2 DCpowe_2'!$M$8))*IF(($G$3/2-$M$8)&gt;0,-1,1)</f>
        <v>-5543.8347856936543</v>
      </c>
      <c r="V260" s="29">
        <f>N260*IF(($G$3/2-$M$9)&gt;0,('ver pressoflex 6p C2 DCpowe_2'!$G$3/2-'ver pressoflex 6p C2 DCpowe_2'!$M$9),'ver pressoflex 6p C2 DCpowe_2'!$G$3/2-('ver pressoflex 6p C2 DCpowe_2'!$G$3-'ver pressoflex 6p C2 DCpowe_2'!$M$9))*IF(($G$3/2-$M$9)&gt;0,-1,1)</f>
        <v>0</v>
      </c>
      <c r="W260" s="29">
        <f>O260*IF(($G$3/2-$M$10)&gt;0,('ver pressoflex 6p C2 DCpowe_2'!$G$3/2-'ver pressoflex 6p C2 DCpowe_2'!$M$10),'ver pressoflex 6p C2 DCpowe_2'!$G$3/2-('ver pressoflex 6p C2 DCpowe_2'!$G$3-'ver pressoflex 6p C2 DCpowe_2'!$M$10))*IF(($G$3/2-$M$10)&gt;0,-1,1)</f>
        <v>0</v>
      </c>
      <c r="X260" s="29">
        <f>P260*IF(($G$3/2-$M$11)&gt;0,('ver pressoflex 6p C2 DCpowe_2'!$G$3/2-'ver pressoflex 6p C2 DCpowe_2'!$M$11),'ver pressoflex 6p C2 DCpowe_2'!$G$3/2-('ver pressoflex 6p C2 DCpowe_2'!$G$3-'ver pressoflex 6p C2 DCpowe_2'!$M$11))*IF(($G$3/2-$M$11)&gt;0,-1,1)</f>
        <v>0</v>
      </c>
      <c r="Y260" s="29">
        <f>Q260*IF(($G$3/2-$M$12)&gt;0,('ver pressoflex 6p C2 DCpowe_2'!$G$3/2-'ver pressoflex 6p C2 DCpowe_2'!$M$12),'ver pressoflex 6p C2 DCpowe_2'!$G$3/2-('ver pressoflex 6p C2 DCpowe_2'!$G$3-'ver pressoflex 6p C2 DCpowe_2'!$M$12))*IF(($G$3/2-$M$12)&gt;0,-1,1)</f>
        <v>0</v>
      </c>
      <c r="Z260" s="29">
        <f>R260*IF(($G$3/2-$M$13)&gt;0,('ver pressoflex 6p C2 DCpowe_2'!$G$3/2-'ver pressoflex 6p C2 DCpowe_2'!$M$13),'ver pressoflex 6p C2 DCpowe_2'!$G$3/2-('ver pressoflex 6p C2 DCpowe_2'!$G$3-'ver pressoflex 6p C2 DCpowe_2'!$M$13))*IF(($G$3/2-$M$13)&gt;0,-1,1)</f>
        <v>18248587.500000004</v>
      </c>
      <c r="AA260" s="113">
        <f t="shared" si="61"/>
        <v>18323858.587125644</v>
      </c>
      <c r="AB260" s="193">
        <f t="shared" si="62"/>
        <v>1.0599206328011926E-4</v>
      </c>
      <c r="AC260" s="191">
        <f t="shared" si="63"/>
        <v>7.7081138860403051E-5</v>
      </c>
      <c r="AD260" s="194">
        <f t="shared" si="64"/>
        <v>5.3005830378764406E-9</v>
      </c>
      <c r="AE260" s="191">
        <f t="shared" si="65"/>
        <v>5.7810854145302288E-3</v>
      </c>
      <c r="AF260" s="191">
        <f t="shared" si="66"/>
        <v>0.35121294878780807</v>
      </c>
    </row>
    <row r="261" spans="2:32">
      <c r="B261" s="116">
        <f t="shared" si="51"/>
        <v>59741.040012313038</v>
      </c>
      <c r="C261" s="115">
        <f t="shared" si="53"/>
        <v>4.0700000000000012</v>
      </c>
      <c r="D261" s="68">
        <f>'ver pressoflex 6p C2 DCpowe_2'!$G$3/2/$C$557*C261</f>
        <v>49.857500000000016</v>
      </c>
      <c r="E261" s="114">
        <f t="shared" si="54"/>
        <v>3.207977719305555E-4</v>
      </c>
      <c r="F261" s="114">
        <f t="shared" si="55"/>
        <v>4.9172753368651703E-4</v>
      </c>
      <c r="G261" s="114">
        <f t="shared" si="56"/>
        <v>6.6265729544247841E-4</v>
      </c>
      <c r="H261" s="114">
        <f t="shared" si="57"/>
        <v>4.3590133934151443E-3</v>
      </c>
      <c r="I261" s="114">
        <f t="shared" si="58"/>
        <v>4.5299431551711067E-3</v>
      </c>
      <c r="J261" s="114">
        <f t="shared" si="59"/>
        <v>4.7008729169270682E-3</v>
      </c>
      <c r="K261" s="114">
        <f t="shared" si="60"/>
        <v>5.1281973213169714E-3</v>
      </c>
      <c r="L261" s="113">
        <f>-'ver pressoflex 6p C2 DCpowe_2'!$G$2*'ver pressoflex 6p C2 DCpowe_2'!D261*'ver pressoflex 6p C2 DCpowe_2'!$G$17*'ver pressoflex 6p C2 DCpowe_2'!$G$13*'ver pressoflex 6p C2 DCpowe_2'!AE261</f>
        <v>-67.860361004530802</v>
      </c>
      <c r="M261" s="572">
        <f>IF(ABS(E261)&lt;'ver pressoflex 6p C2 DCpowe_2'!$G$7,'ver pressoflex 6p C2 DCpowe_2'!$G$16*E261*'ver pressoflex 6p C2 DCpowe_2'!$O$8,SIGN(E261)*'ver pressoflex 6p C2 DCpowe_2'!$G$15*'ver pressoflex 6p C2 DCpowe_2'!$O$8)</f>
        <v>5.4003733175704047</v>
      </c>
      <c r="N261" s="572">
        <f>IF(ABS(F261)&lt;'ver pressoflex 6p C2 DCpowe_2'!$G$7,'ver pressoflex 6p C2 DCpowe_2'!$G$16*F261*'ver pressoflex 6p C2 DCpowe_2'!$O$9,SIGN(F261)*'ver pressoflex 6p C2 DCpowe_2'!$G$15*'ver pressoflex 6p C2 DCpowe_2'!$O$9)</f>
        <v>0</v>
      </c>
      <c r="O261" s="572">
        <f>IF(ABS(G261)&lt;'ver pressoflex 6p C2 DCpowe_2'!$G$7,'ver pressoflex 6p C2 DCpowe_2'!$G$16*G261*'ver pressoflex 6p C2 DCpowe_2'!$O$10,SIGN(G261)*'ver pressoflex 6p C2 DCpowe_2'!$G$15*'ver pressoflex 6p C2 DCpowe_2'!$O$10)</f>
        <v>0</v>
      </c>
      <c r="P261" s="572">
        <f>IF(ABS(H261)&lt;'ver pressoflex 6p C2 DCpowe_2'!$G$7,'ver pressoflex 6p C2 DCpowe_2'!$G$16*H261*'ver pressoflex 6p C2 DCpowe_2'!$O$11,SIGN(H261)*'ver pressoflex 6p C2 DCpowe_2'!$G$15*'ver pressoflex 6p C2 DCpowe_2'!$O$11)</f>
        <v>0</v>
      </c>
      <c r="Q261" s="572">
        <f>IF(ABS(I261)&lt;'ver pressoflex 6p C2 DCpowe_2'!$G$7,'ver pressoflex 6p C2 DCpowe_2'!$G$16*I261*'ver pressoflex 6p C2 DCpowe_2'!$O$12,SIGN(I261)*'ver pressoflex 6p C2 DCpowe_2'!$G$15*'ver pressoflex 6p C2 DCpowe_2'!$O$12)</f>
        <v>0</v>
      </c>
      <c r="R261" s="572">
        <f>IF(ABS(J261)&lt;'ver pressoflex 6p C2 DCpowe_2'!$G$7,'ver pressoflex 6p C2 DCpowe_2'!$G$16*J261*'ver pressoflex 6p C2 DCpowe_2'!$O$13,SIGN(J261)*'ver pressoflex 6p C2 DCpowe_2'!$G$15*'ver pressoflex 6p C2 DCpowe_2'!$O$13)</f>
        <v>17803.500000000004</v>
      </c>
      <c r="S261" s="113">
        <f t="shared" si="52"/>
        <v>17741.040012313042</v>
      </c>
      <c r="T261" s="575">
        <f>-L261*('ver pressoflex 6p C2 DCpowe_2'!$G$3/2-'ver pressoflex 6p C2 DCpowe_2'!AF261*'ver pressoflex 6p C2 DCpowe_2'!D261)</f>
        <v>81940.295664222984</v>
      </c>
      <c r="U261" s="29">
        <f>M261*IF(($G$3/2-$M$8)&gt;0,('ver pressoflex 6p C2 DCpowe_2'!$G$3/2-'ver pressoflex 6p C2 DCpowe_2'!$M$8),'ver pressoflex 6p C2 DCpowe_2'!$G$3/2-('ver pressoflex 6p C2 DCpowe_2'!$G$3-'ver pressoflex 6p C2 DCpowe_2'!$M$8))*IF(($G$3/2-$M$8)&gt;0,-1,1)</f>
        <v>-5535.3826505096649</v>
      </c>
      <c r="V261" s="29">
        <f>N261*IF(($G$3/2-$M$9)&gt;0,('ver pressoflex 6p C2 DCpowe_2'!$G$3/2-'ver pressoflex 6p C2 DCpowe_2'!$M$9),'ver pressoflex 6p C2 DCpowe_2'!$G$3/2-('ver pressoflex 6p C2 DCpowe_2'!$G$3-'ver pressoflex 6p C2 DCpowe_2'!$M$9))*IF(($G$3/2-$M$9)&gt;0,-1,1)</f>
        <v>0</v>
      </c>
      <c r="W261" s="29">
        <f>O261*IF(($G$3/2-$M$10)&gt;0,('ver pressoflex 6p C2 DCpowe_2'!$G$3/2-'ver pressoflex 6p C2 DCpowe_2'!$M$10),'ver pressoflex 6p C2 DCpowe_2'!$G$3/2-('ver pressoflex 6p C2 DCpowe_2'!$G$3-'ver pressoflex 6p C2 DCpowe_2'!$M$10))*IF(($G$3/2-$M$10)&gt;0,-1,1)</f>
        <v>0</v>
      </c>
      <c r="X261" s="29">
        <f>P261*IF(($G$3/2-$M$11)&gt;0,('ver pressoflex 6p C2 DCpowe_2'!$G$3/2-'ver pressoflex 6p C2 DCpowe_2'!$M$11),'ver pressoflex 6p C2 DCpowe_2'!$G$3/2-('ver pressoflex 6p C2 DCpowe_2'!$G$3-'ver pressoflex 6p C2 DCpowe_2'!$M$11))*IF(($G$3/2-$M$11)&gt;0,-1,1)</f>
        <v>0</v>
      </c>
      <c r="Y261" s="29">
        <f>Q261*IF(($G$3/2-$M$12)&gt;0,('ver pressoflex 6p C2 DCpowe_2'!$G$3/2-'ver pressoflex 6p C2 DCpowe_2'!$M$12),'ver pressoflex 6p C2 DCpowe_2'!$G$3/2-('ver pressoflex 6p C2 DCpowe_2'!$G$3-'ver pressoflex 6p C2 DCpowe_2'!$M$12))*IF(($G$3/2-$M$12)&gt;0,-1,1)</f>
        <v>0</v>
      </c>
      <c r="Z261" s="29">
        <f>R261*IF(($G$3/2-$M$13)&gt;0,('ver pressoflex 6p C2 DCpowe_2'!$G$3/2-'ver pressoflex 6p C2 DCpowe_2'!$M$13),'ver pressoflex 6p C2 DCpowe_2'!$G$3/2-('ver pressoflex 6p C2 DCpowe_2'!$G$3-'ver pressoflex 6p C2 DCpowe_2'!$M$13))*IF(($G$3/2-$M$13)&gt;0,-1,1)</f>
        <v>18248587.500000004</v>
      </c>
      <c r="AA261" s="113">
        <f t="shared" si="61"/>
        <v>18324992.413013715</v>
      </c>
      <c r="AB261" s="193">
        <f t="shared" si="62"/>
        <v>1.0652663245934813E-4</v>
      </c>
      <c r="AC261" s="191">
        <f t="shared" si="63"/>
        <v>7.777636091951294E-5</v>
      </c>
      <c r="AD261" s="194">
        <f t="shared" si="64"/>
        <v>5.3744569799457993E-9</v>
      </c>
      <c r="AE261" s="191">
        <f t="shared" si="65"/>
        <v>5.8332270689634702E-3</v>
      </c>
      <c r="AF261" s="191">
        <f t="shared" si="66"/>
        <v>0.35132259061758009</v>
      </c>
    </row>
    <row r="262" spans="2:32">
      <c r="B262" s="116">
        <f t="shared" si="51"/>
        <v>59740.086652139944</v>
      </c>
      <c r="C262" s="115">
        <f t="shared" si="53"/>
        <v>4.0900000000000007</v>
      </c>
      <c r="D262" s="68">
        <f>'ver pressoflex 6p C2 DCpowe_2'!$G$3/2/$C$557*C262</f>
        <v>50.102500000000006</v>
      </c>
      <c r="E262" s="114">
        <f t="shared" si="54"/>
        <v>3.2030783399700192E-4</v>
      </c>
      <c r="F262" s="114">
        <f t="shared" si="55"/>
        <v>4.9125549302907493E-4</v>
      </c>
      <c r="G262" s="114">
        <f t="shared" si="56"/>
        <v>6.6220315206114795E-4</v>
      </c>
      <c r="H262" s="114">
        <f t="shared" si="57"/>
        <v>4.3589462786297259E-3</v>
      </c>
      <c r="I262" s="114">
        <f t="shared" si="58"/>
        <v>4.529893937661799E-3</v>
      </c>
      <c r="J262" s="114">
        <f t="shared" si="59"/>
        <v>4.7008415966938721E-3</v>
      </c>
      <c r="K262" s="114">
        <f t="shared" si="60"/>
        <v>5.1282107442740549E-3</v>
      </c>
      <c r="L262" s="113">
        <f>-'ver pressoflex 6p C2 DCpowe_2'!$G$2*'ver pressoflex 6p C2 DCpowe_2'!D262*'ver pressoflex 6p C2 DCpowe_2'!$G$17*'ver pressoflex 6p C2 DCpowe_2'!$G$13*'ver pressoflex 6p C2 DCpowe_2'!AE262</f>
        <v>-68.805473465281437</v>
      </c>
      <c r="M262" s="572">
        <f>IF(ABS(E262)&lt;'ver pressoflex 6p C2 DCpowe_2'!$G$7,'ver pressoflex 6p C2 DCpowe_2'!$G$16*E262*'ver pressoflex 6p C2 DCpowe_2'!$O$8,SIGN(E262)*'ver pressoflex 6p C2 DCpowe_2'!$G$15*'ver pressoflex 6p C2 DCpowe_2'!$O$8)</f>
        <v>5.3921256052259405</v>
      </c>
      <c r="N262" s="572">
        <f>IF(ABS(F262)&lt;'ver pressoflex 6p C2 DCpowe_2'!$G$7,'ver pressoflex 6p C2 DCpowe_2'!$G$16*F262*'ver pressoflex 6p C2 DCpowe_2'!$O$9,SIGN(F262)*'ver pressoflex 6p C2 DCpowe_2'!$G$15*'ver pressoflex 6p C2 DCpowe_2'!$O$9)</f>
        <v>0</v>
      </c>
      <c r="O262" s="572">
        <f>IF(ABS(G262)&lt;'ver pressoflex 6p C2 DCpowe_2'!$G$7,'ver pressoflex 6p C2 DCpowe_2'!$G$16*G262*'ver pressoflex 6p C2 DCpowe_2'!$O$10,SIGN(G262)*'ver pressoflex 6p C2 DCpowe_2'!$G$15*'ver pressoflex 6p C2 DCpowe_2'!$O$10)</f>
        <v>0</v>
      </c>
      <c r="P262" s="572">
        <f>IF(ABS(H262)&lt;'ver pressoflex 6p C2 DCpowe_2'!$G$7,'ver pressoflex 6p C2 DCpowe_2'!$G$16*H262*'ver pressoflex 6p C2 DCpowe_2'!$O$11,SIGN(H262)*'ver pressoflex 6p C2 DCpowe_2'!$G$15*'ver pressoflex 6p C2 DCpowe_2'!$O$11)</f>
        <v>0</v>
      </c>
      <c r="Q262" s="572">
        <f>IF(ABS(I262)&lt;'ver pressoflex 6p C2 DCpowe_2'!$G$7,'ver pressoflex 6p C2 DCpowe_2'!$G$16*I262*'ver pressoflex 6p C2 DCpowe_2'!$O$12,SIGN(I262)*'ver pressoflex 6p C2 DCpowe_2'!$G$15*'ver pressoflex 6p C2 DCpowe_2'!$O$12)</f>
        <v>0</v>
      </c>
      <c r="R262" s="572">
        <f>IF(ABS(J262)&lt;'ver pressoflex 6p C2 DCpowe_2'!$G$7,'ver pressoflex 6p C2 DCpowe_2'!$G$16*J262*'ver pressoflex 6p C2 DCpowe_2'!$O$13,SIGN(J262)*'ver pressoflex 6p C2 DCpowe_2'!$G$15*'ver pressoflex 6p C2 DCpowe_2'!$O$13)</f>
        <v>17803.500000000004</v>
      </c>
      <c r="S262" s="113">
        <f t="shared" si="52"/>
        <v>17740.086652139948</v>
      </c>
      <c r="T262" s="575">
        <f>-L262*('ver pressoflex 6p C2 DCpowe_2'!$G$3/2-'ver pressoflex 6p C2 DCpowe_2'!AF262*'ver pressoflex 6p C2 DCpowe_2'!D262)</f>
        <v>83075.202541284176</v>
      </c>
      <c r="U262" s="29">
        <f>M262*IF(($G$3/2-$M$8)&gt;0,('ver pressoflex 6p C2 DCpowe_2'!$G$3/2-'ver pressoflex 6p C2 DCpowe_2'!$M$8),'ver pressoflex 6p C2 DCpowe_2'!$G$3/2-('ver pressoflex 6p C2 DCpowe_2'!$G$3-'ver pressoflex 6p C2 DCpowe_2'!$M$8))*IF(($G$3/2-$M$8)&gt;0,-1,1)</f>
        <v>-5526.9287453565894</v>
      </c>
      <c r="V262" s="29">
        <f>N262*IF(($G$3/2-$M$9)&gt;0,('ver pressoflex 6p C2 DCpowe_2'!$G$3/2-'ver pressoflex 6p C2 DCpowe_2'!$M$9),'ver pressoflex 6p C2 DCpowe_2'!$G$3/2-('ver pressoflex 6p C2 DCpowe_2'!$G$3-'ver pressoflex 6p C2 DCpowe_2'!$M$9))*IF(($G$3/2-$M$9)&gt;0,-1,1)</f>
        <v>0</v>
      </c>
      <c r="W262" s="29">
        <f>O262*IF(($G$3/2-$M$10)&gt;0,('ver pressoflex 6p C2 DCpowe_2'!$G$3/2-'ver pressoflex 6p C2 DCpowe_2'!$M$10),'ver pressoflex 6p C2 DCpowe_2'!$G$3/2-('ver pressoflex 6p C2 DCpowe_2'!$G$3-'ver pressoflex 6p C2 DCpowe_2'!$M$10))*IF(($G$3/2-$M$10)&gt;0,-1,1)</f>
        <v>0</v>
      </c>
      <c r="X262" s="29">
        <f>P262*IF(($G$3/2-$M$11)&gt;0,('ver pressoflex 6p C2 DCpowe_2'!$G$3/2-'ver pressoflex 6p C2 DCpowe_2'!$M$11),'ver pressoflex 6p C2 DCpowe_2'!$G$3/2-('ver pressoflex 6p C2 DCpowe_2'!$G$3-'ver pressoflex 6p C2 DCpowe_2'!$M$11))*IF(($G$3/2-$M$11)&gt;0,-1,1)</f>
        <v>0</v>
      </c>
      <c r="Y262" s="29">
        <f>Q262*IF(($G$3/2-$M$12)&gt;0,('ver pressoflex 6p C2 DCpowe_2'!$G$3/2-'ver pressoflex 6p C2 DCpowe_2'!$M$12),'ver pressoflex 6p C2 DCpowe_2'!$G$3/2-('ver pressoflex 6p C2 DCpowe_2'!$G$3-'ver pressoflex 6p C2 DCpowe_2'!$M$12))*IF(($G$3/2-$M$12)&gt;0,-1,1)</f>
        <v>0</v>
      </c>
      <c r="Z262" s="29">
        <f>R262*IF(($G$3/2-$M$13)&gt;0,('ver pressoflex 6p C2 DCpowe_2'!$G$3/2-'ver pressoflex 6p C2 DCpowe_2'!$M$13),'ver pressoflex 6p C2 DCpowe_2'!$G$3/2-('ver pressoflex 6p C2 DCpowe_2'!$G$3-'ver pressoflex 6p C2 DCpowe_2'!$M$13))*IF(($G$3/2-$M$13)&gt;0,-1,1)</f>
        <v>18248587.500000004</v>
      </c>
      <c r="AA262" s="113">
        <f t="shared" si="61"/>
        <v>18326135.773795933</v>
      </c>
      <c r="AB262" s="193">
        <f t="shared" si="62"/>
        <v>1.0706131358318047E-4</v>
      </c>
      <c r="AC262" s="191">
        <f t="shared" si="63"/>
        <v>7.8473955209285454E-5</v>
      </c>
      <c r="AD262" s="194">
        <f t="shared" si="64"/>
        <v>5.4489559446462229E-9</v>
      </c>
      <c r="AE262" s="191">
        <f t="shared" si="65"/>
        <v>5.8855466406964084E-3</v>
      </c>
      <c r="AF262" s="191">
        <f t="shared" si="66"/>
        <v>0.35143249328522164</v>
      </c>
    </row>
    <row r="263" spans="2:32">
      <c r="B263" s="116">
        <f t="shared" si="51"/>
        <v>59739.125228194316</v>
      </c>
      <c r="C263" s="115">
        <f t="shared" si="53"/>
        <v>4.1100000000000003</v>
      </c>
      <c r="D263" s="68">
        <f>'ver pressoflex 6p C2 DCpowe_2'!$G$3/2/$C$557*C263</f>
        <v>50.347500000000004</v>
      </c>
      <c r="E263" s="114">
        <f t="shared" si="54"/>
        <v>3.1981779345436983E-4</v>
      </c>
      <c r="F263" s="114">
        <f t="shared" si="55"/>
        <v>4.9078335351083113E-4</v>
      </c>
      <c r="G263" s="114">
        <f t="shared" si="56"/>
        <v>6.6174891356729243E-4</v>
      </c>
      <c r="H263" s="114">
        <f t="shared" si="57"/>
        <v>4.3588791497882699E-3</v>
      </c>
      <c r="I263" s="114">
        <f t="shared" si="58"/>
        <v>4.5298447098447315E-3</v>
      </c>
      <c r="J263" s="114">
        <f t="shared" si="59"/>
        <v>4.7008102699011931E-3</v>
      </c>
      <c r="K263" s="114">
        <f t="shared" si="60"/>
        <v>5.1282241700423463E-3</v>
      </c>
      <c r="L263" s="113">
        <f>-'ver pressoflex 6p C2 DCpowe_2'!$G$2*'ver pressoflex 6p C2 DCpowe_2'!D263*'ver pressoflex 6p C2 DCpowe_2'!$G$17*'ver pressoflex 6p C2 DCpowe_2'!$G$13*'ver pressoflex 6p C2 DCpowe_2'!AE263</f>
        <v>-69.758647971223311</v>
      </c>
      <c r="M263" s="572">
        <f>IF(ABS(E263)&lt;'ver pressoflex 6p C2 DCpowe_2'!$G$7,'ver pressoflex 6p C2 DCpowe_2'!$G$16*E263*'ver pressoflex 6p C2 DCpowe_2'!$O$8,SIGN(E263)*'ver pressoflex 6p C2 DCpowe_2'!$G$15*'ver pressoflex 6p C2 DCpowe_2'!$O$8)</f>
        <v>5.3838761655398972</v>
      </c>
      <c r="N263" s="572">
        <f>IF(ABS(F263)&lt;'ver pressoflex 6p C2 DCpowe_2'!$G$7,'ver pressoflex 6p C2 DCpowe_2'!$G$16*F263*'ver pressoflex 6p C2 DCpowe_2'!$O$9,SIGN(F263)*'ver pressoflex 6p C2 DCpowe_2'!$G$15*'ver pressoflex 6p C2 DCpowe_2'!$O$9)</f>
        <v>0</v>
      </c>
      <c r="O263" s="572">
        <f>IF(ABS(G263)&lt;'ver pressoflex 6p C2 DCpowe_2'!$G$7,'ver pressoflex 6p C2 DCpowe_2'!$G$16*G263*'ver pressoflex 6p C2 DCpowe_2'!$O$10,SIGN(G263)*'ver pressoflex 6p C2 DCpowe_2'!$G$15*'ver pressoflex 6p C2 DCpowe_2'!$O$10)</f>
        <v>0</v>
      </c>
      <c r="P263" s="572">
        <f>IF(ABS(H263)&lt;'ver pressoflex 6p C2 DCpowe_2'!$G$7,'ver pressoflex 6p C2 DCpowe_2'!$G$16*H263*'ver pressoflex 6p C2 DCpowe_2'!$O$11,SIGN(H263)*'ver pressoflex 6p C2 DCpowe_2'!$G$15*'ver pressoflex 6p C2 DCpowe_2'!$O$11)</f>
        <v>0</v>
      </c>
      <c r="Q263" s="572">
        <f>IF(ABS(I263)&lt;'ver pressoflex 6p C2 DCpowe_2'!$G$7,'ver pressoflex 6p C2 DCpowe_2'!$G$16*I263*'ver pressoflex 6p C2 DCpowe_2'!$O$12,SIGN(I263)*'ver pressoflex 6p C2 DCpowe_2'!$G$15*'ver pressoflex 6p C2 DCpowe_2'!$O$12)</f>
        <v>0</v>
      </c>
      <c r="R263" s="572">
        <f>IF(ABS(J263)&lt;'ver pressoflex 6p C2 DCpowe_2'!$G$7,'ver pressoflex 6p C2 DCpowe_2'!$G$16*J263*'ver pressoflex 6p C2 DCpowe_2'!$O$13,SIGN(J263)*'ver pressoflex 6p C2 DCpowe_2'!$G$15*'ver pressoflex 6p C2 DCpowe_2'!$O$13)</f>
        <v>17803.500000000004</v>
      </c>
      <c r="S263" s="113">
        <f t="shared" si="52"/>
        <v>17739.12522819432</v>
      </c>
      <c r="T263" s="575">
        <f>-L263*('ver pressoflex 6p C2 DCpowe_2'!$G$3/2-'ver pressoflex 6p C2 DCpowe_2'!AF263*'ver pressoflex 6p C2 DCpowe_2'!D263)</f>
        <v>84219.664948075297</v>
      </c>
      <c r="U263" s="29">
        <f>M263*IF(($G$3/2-$M$8)&gt;0,('ver pressoflex 6p C2 DCpowe_2'!$G$3/2-'ver pressoflex 6p C2 DCpowe_2'!$M$8),'ver pressoflex 6p C2 DCpowe_2'!$G$3/2-('ver pressoflex 6p C2 DCpowe_2'!$G$3-'ver pressoflex 6p C2 DCpowe_2'!$M$8))*IF(($G$3/2-$M$8)&gt;0,-1,1)</f>
        <v>-5518.4730696783945</v>
      </c>
      <c r="V263" s="29">
        <f>N263*IF(($G$3/2-$M$9)&gt;0,('ver pressoflex 6p C2 DCpowe_2'!$G$3/2-'ver pressoflex 6p C2 DCpowe_2'!$M$9),'ver pressoflex 6p C2 DCpowe_2'!$G$3/2-('ver pressoflex 6p C2 DCpowe_2'!$G$3-'ver pressoflex 6p C2 DCpowe_2'!$M$9))*IF(($G$3/2-$M$9)&gt;0,-1,1)</f>
        <v>0</v>
      </c>
      <c r="W263" s="29">
        <f>O263*IF(($G$3/2-$M$10)&gt;0,('ver pressoflex 6p C2 DCpowe_2'!$G$3/2-'ver pressoflex 6p C2 DCpowe_2'!$M$10),'ver pressoflex 6p C2 DCpowe_2'!$G$3/2-('ver pressoflex 6p C2 DCpowe_2'!$G$3-'ver pressoflex 6p C2 DCpowe_2'!$M$10))*IF(($G$3/2-$M$10)&gt;0,-1,1)</f>
        <v>0</v>
      </c>
      <c r="X263" s="29">
        <f>P263*IF(($G$3/2-$M$11)&gt;0,('ver pressoflex 6p C2 DCpowe_2'!$G$3/2-'ver pressoflex 6p C2 DCpowe_2'!$M$11),'ver pressoflex 6p C2 DCpowe_2'!$G$3/2-('ver pressoflex 6p C2 DCpowe_2'!$G$3-'ver pressoflex 6p C2 DCpowe_2'!$M$11))*IF(($G$3/2-$M$11)&gt;0,-1,1)</f>
        <v>0</v>
      </c>
      <c r="Y263" s="29">
        <f>Q263*IF(($G$3/2-$M$12)&gt;0,('ver pressoflex 6p C2 DCpowe_2'!$G$3/2-'ver pressoflex 6p C2 DCpowe_2'!$M$12),'ver pressoflex 6p C2 DCpowe_2'!$G$3/2-('ver pressoflex 6p C2 DCpowe_2'!$G$3-'ver pressoflex 6p C2 DCpowe_2'!$M$12))*IF(($G$3/2-$M$12)&gt;0,-1,1)</f>
        <v>0</v>
      </c>
      <c r="Z263" s="29">
        <f>R263*IF(($G$3/2-$M$13)&gt;0,('ver pressoflex 6p C2 DCpowe_2'!$G$3/2-'ver pressoflex 6p C2 DCpowe_2'!$M$13),'ver pressoflex 6p C2 DCpowe_2'!$G$3/2-('ver pressoflex 6p C2 DCpowe_2'!$G$3-'ver pressoflex 6p C2 DCpowe_2'!$M$13))*IF(($G$3/2-$M$13)&gt;0,-1,1)</f>
        <v>18248587.500000004</v>
      </c>
      <c r="AA263" s="113">
        <f t="shared" si="61"/>
        <v>18327288.691878401</v>
      </c>
      <c r="AB263" s="193">
        <f t="shared" si="62"/>
        <v>1.0759610668678361E-4</v>
      </c>
      <c r="AC263" s="191">
        <f t="shared" si="63"/>
        <v>7.9173910432463871E-5</v>
      </c>
      <c r="AD263" s="194">
        <f t="shared" si="64"/>
        <v>5.5240813343350676E-9</v>
      </c>
      <c r="AE263" s="191">
        <f t="shared" si="65"/>
        <v>5.9380432824347896E-3</v>
      </c>
      <c r="AF263" s="191">
        <f t="shared" si="66"/>
        <v>0.35154265772264148</v>
      </c>
    </row>
    <row r="264" spans="2:32">
      <c r="B264" s="116">
        <f t="shared" si="51"/>
        <v>59738.15572012373</v>
      </c>
      <c r="C264" s="115">
        <f t="shared" si="53"/>
        <v>4.13</v>
      </c>
      <c r="D264" s="68">
        <f>'ver pressoflex 6p C2 DCpowe_2'!$G$3/2/$C$557*C264</f>
        <v>50.592500000000001</v>
      </c>
      <c r="E264" s="114">
        <f t="shared" si="54"/>
        <v>3.1932765027042106E-4</v>
      </c>
      <c r="F264" s="114">
        <f t="shared" si="55"/>
        <v>4.9031111510072529E-4</v>
      </c>
      <c r="G264" s="114">
        <f t="shared" si="56"/>
        <v>6.6129457993102962E-4</v>
      </c>
      <c r="H264" s="114">
        <f t="shared" si="57"/>
        <v>4.3588120068863596E-3</v>
      </c>
      <c r="I264" s="114">
        <f t="shared" si="58"/>
        <v>4.5297954717166636E-3</v>
      </c>
      <c r="J264" s="114">
        <f t="shared" si="59"/>
        <v>4.7007789365469677E-3</v>
      </c>
      <c r="K264" s="114">
        <f t="shared" si="60"/>
        <v>5.1282375986227285E-3</v>
      </c>
      <c r="L264" s="113">
        <f>-'ver pressoflex 6p C2 DCpowe_2'!$G$2*'ver pressoflex 6p C2 DCpowe_2'!D264*'ver pressoflex 6p C2 DCpowe_2'!$G$17*'ver pressoflex 6p C2 DCpowe_2'!$G$13*'ver pressoflex 6p C2 DCpowe_2'!AE264</f>
        <v>-70.719904874240385</v>
      </c>
      <c r="M264" s="572">
        <f>IF(ABS(E264)&lt;'ver pressoflex 6p C2 DCpowe_2'!$G$7,'ver pressoflex 6p C2 DCpowe_2'!$G$16*E264*'ver pressoflex 6p C2 DCpowe_2'!$O$8,SIGN(E264)*'ver pressoflex 6p C2 DCpowe_2'!$G$15*'ver pressoflex 6p C2 DCpowe_2'!$O$8)</f>
        <v>5.3756249979695729</v>
      </c>
      <c r="N264" s="572">
        <f>IF(ABS(F264)&lt;'ver pressoflex 6p C2 DCpowe_2'!$G$7,'ver pressoflex 6p C2 DCpowe_2'!$G$16*F264*'ver pressoflex 6p C2 DCpowe_2'!$O$9,SIGN(F264)*'ver pressoflex 6p C2 DCpowe_2'!$G$15*'ver pressoflex 6p C2 DCpowe_2'!$O$9)</f>
        <v>0</v>
      </c>
      <c r="O264" s="572">
        <f>IF(ABS(G264)&lt;'ver pressoflex 6p C2 DCpowe_2'!$G$7,'ver pressoflex 6p C2 DCpowe_2'!$G$16*G264*'ver pressoflex 6p C2 DCpowe_2'!$O$10,SIGN(G264)*'ver pressoflex 6p C2 DCpowe_2'!$G$15*'ver pressoflex 6p C2 DCpowe_2'!$O$10)</f>
        <v>0</v>
      </c>
      <c r="P264" s="572">
        <f>IF(ABS(H264)&lt;'ver pressoflex 6p C2 DCpowe_2'!$G$7,'ver pressoflex 6p C2 DCpowe_2'!$G$16*H264*'ver pressoflex 6p C2 DCpowe_2'!$O$11,SIGN(H264)*'ver pressoflex 6p C2 DCpowe_2'!$G$15*'ver pressoflex 6p C2 DCpowe_2'!$O$11)</f>
        <v>0</v>
      </c>
      <c r="Q264" s="572">
        <f>IF(ABS(I264)&lt;'ver pressoflex 6p C2 DCpowe_2'!$G$7,'ver pressoflex 6p C2 DCpowe_2'!$G$16*I264*'ver pressoflex 6p C2 DCpowe_2'!$O$12,SIGN(I264)*'ver pressoflex 6p C2 DCpowe_2'!$G$15*'ver pressoflex 6p C2 DCpowe_2'!$O$12)</f>
        <v>0</v>
      </c>
      <c r="R264" s="572">
        <f>IF(ABS(J264)&lt;'ver pressoflex 6p C2 DCpowe_2'!$G$7,'ver pressoflex 6p C2 DCpowe_2'!$G$16*J264*'ver pressoflex 6p C2 DCpowe_2'!$O$13,SIGN(J264)*'ver pressoflex 6p C2 DCpowe_2'!$G$15*'ver pressoflex 6p C2 DCpowe_2'!$O$13)</f>
        <v>17803.500000000004</v>
      </c>
      <c r="S264" s="113">
        <f t="shared" si="52"/>
        <v>17738.155720123734</v>
      </c>
      <c r="T264" s="575">
        <f>-L264*('ver pressoflex 6p C2 DCpowe_2'!$G$3/2-'ver pressoflex 6p C2 DCpowe_2'!AF264*'ver pressoflex 6p C2 DCpowe_2'!D264)</f>
        <v>85373.705028340002</v>
      </c>
      <c r="U264" s="29">
        <f>M264*IF(($G$3/2-$M$8)&gt;0,('ver pressoflex 6p C2 DCpowe_2'!$G$3/2-'ver pressoflex 6p C2 DCpowe_2'!$M$8),'ver pressoflex 6p C2 DCpowe_2'!$G$3/2-('ver pressoflex 6p C2 DCpowe_2'!$G$3-'ver pressoflex 6p C2 DCpowe_2'!$M$8))*IF(($G$3/2-$M$8)&gt;0,-1,1)</f>
        <v>-5510.0156229188124</v>
      </c>
      <c r="V264" s="29">
        <f>N264*IF(($G$3/2-$M$9)&gt;0,('ver pressoflex 6p C2 DCpowe_2'!$G$3/2-'ver pressoflex 6p C2 DCpowe_2'!$M$9),'ver pressoflex 6p C2 DCpowe_2'!$G$3/2-('ver pressoflex 6p C2 DCpowe_2'!$G$3-'ver pressoflex 6p C2 DCpowe_2'!$M$9))*IF(($G$3/2-$M$9)&gt;0,-1,1)</f>
        <v>0</v>
      </c>
      <c r="W264" s="29">
        <f>O264*IF(($G$3/2-$M$10)&gt;0,('ver pressoflex 6p C2 DCpowe_2'!$G$3/2-'ver pressoflex 6p C2 DCpowe_2'!$M$10),'ver pressoflex 6p C2 DCpowe_2'!$G$3/2-('ver pressoflex 6p C2 DCpowe_2'!$G$3-'ver pressoflex 6p C2 DCpowe_2'!$M$10))*IF(($G$3/2-$M$10)&gt;0,-1,1)</f>
        <v>0</v>
      </c>
      <c r="X264" s="29">
        <f>P264*IF(($G$3/2-$M$11)&gt;0,('ver pressoflex 6p C2 DCpowe_2'!$G$3/2-'ver pressoflex 6p C2 DCpowe_2'!$M$11),'ver pressoflex 6p C2 DCpowe_2'!$G$3/2-('ver pressoflex 6p C2 DCpowe_2'!$G$3-'ver pressoflex 6p C2 DCpowe_2'!$M$11))*IF(($G$3/2-$M$11)&gt;0,-1,1)</f>
        <v>0</v>
      </c>
      <c r="Y264" s="29">
        <f>Q264*IF(($G$3/2-$M$12)&gt;0,('ver pressoflex 6p C2 DCpowe_2'!$G$3/2-'ver pressoflex 6p C2 DCpowe_2'!$M$12),'ver pressoflex 6p C2 DCpowe_2'!$G$3/2-('ver pressoflex 6p C2 DCpowe_2'!$G$3-'ver pressoflex 6p C2 DCpowe_2'!$M$12))*IF(($G$3/2-$M$12)&gt;0,-1,1)</f>
        <v>0</v>
      </c>
      <c r="Z264" s="29">
        <f>R264*IF(($G$3/2-$M$13)&gt;0,('ver pressoflex 6p C2 DCpowe_2'!$G$3/2-'ver pressoflex 6p C2 DCpowe_2'!$M$13),'ver pressoflex 6p C2 DCpowe_2'!$G$3/2-('ver pressoflex 6p C2 DCpowe_2'!$G$3-'ver pressoflex 6p C2 DCpowe_2'!$M$13))*IF(($G$3/2-$M$13)&gt;0,-1,1)</f>
        <v>18248587.500000004</v>
      </c>
      <c r="AA264" s="113">
        <f t="shared" si="61"/>
        <v>18328451.189405426</v>
      </c>
      <c r="AB264" s="193">
        <f t="shared" si="62"/>
        <v>1.0813101180533962E-4</v>
      </c>
      <c r="AC264" s="191">
        <f t="shared" si="63"/>
        <v>7.9876215276674707E-5</v>
      </c>
      <c r="AD264" s="194">
        <f t="shared" si="64"/>
        <v>5.5998345324336657E-9</v>
      </c>
      <c r="AE264" s="191">
        <f t="shared" si="65"/>
        <v>5.9907161457506027E-3</v>
      </c>
      <c r="AF264" s="191">
        <f t="shared" si="66"/>
        <v>0.3516530848661924</v>
      </c>
    </row>
    <row r="265" spans="2:32">
      <c r="B265" s="116">
        <f t="shared" si="51"/>
        <v>59737.178107783227</v>
      </c>
      <c r="C265" s="115">
        <f t="shared" si="53"/>
        <v>4.1499999999999995</v>
      </c>
      <c r="D265" s="68">
        <f>'ver pressoflex 6p C2 DCpowe_2'!$G$3/2/$C$557*C265</f>
        <v>50.837499999999991</v>
      </c>
      <c r="E265" s="114">
        <f t="shared" si="54"/>
        <v>3.1883740441290424E-4</v>
      </c>
      <c r="F265" s="114">
        <f t="shared" si="55"/>
        <v>4.8983877776768406E-4</v>
      </c>
      <c r="G265" s="114">
        <f t="shared" si="56"/>
        <v>6.6084015112246382E-4</v>
      </c>
      <c r="H265" s="114">
        <f t="shared" si="57"/>
        <v>4.358744849919576E-3</v>
      </c>
      <c r="I265" s="114">
        <f t="shared" si="58"/>
        <v>4.5297462232743559E-3</v>
      </c>
      <c r="J265" s="114">
        <f t="shared" si="59"/>
        <v>4.7007475966291358E-3</v>
      </c>
      <c r="K265" s="114">
        <f t="shared" si="60"/>
        <v>5.1282510300160846E-3</v>
      </c>
      <c r="L265" s="113">
        <f>-'ver pressoflex 6p C2 DCpowe_2'!$G$2*'ver pressoflex 6p C2 DCpowe_2'!D265*'ver pressoflex 6p C2 DCpowe_2'!$G$17*'ver pressoflex 6p C2 DCpowe_2'!$G$13*'ver pressoflex 6p C2 DCpowe_2'!AE265</f>
        <v>-71.689264318746325</v>
      </c>
      <c r="M265" s="572">
        <f>IF(ABS(E265)&lt;'ver pressoflex 6p C2 DCpowe_2'!$G$7,'ver pressoflex 6p C2 DCpowe_2'!$G$16*E265*'ver pressoflex 6p C2 DCpowe_2'!$O$8,SIGN(E265)*'ver pressoflex 6p C2 DCpowe_2'!$G$15*'ver pressoflex 6p C2 DCpowe_2'!$O$8)</f>
        <v>5.3673721019720393</v>
      </c>
      <c r="N265" s="572">
        <f>IF(ABS(F265)&lt;'ver pressoflex 6p C2 DCpowe_2'!$G$7,'ver pressoflex 6p C2 DCpowe_2'!$G$16*F265*'ver pressoflex 6p C2 DCpowe_2'!$O$9,SIGN(F265)*'ver pressoflex 6p C2 DCpowe_2'!$G$15*'ver pressoflex 6p C2 DCpowe_2'!$O$9)</f>
        <v>0</v>
      </c>
      <c r="O265" s="572">
        <f>IF(ABS(G265)&lt;'ver pressoflex 6p C2 DCpowe_2'!$G$7,'ver pressoflex 6p C2 DCpowe_2'!$G$16*G265*'ver pressoflex 6p C2 DCpowe_2'!$O$10,SIGN(G265)*'ver pressoflex 6p C2 DCpowe_2'!$G$15*'ver pressoflex 6p C2 DCpowe_2'!$O$10)</f>
        <v>0</v>
      </c>
      <c r="P265" s="572">
        <f>IF(ABS(H265)&lt;'ver pressoflex 6p C2 DCpowe_2'!$G$7,'ver pressoflex 6p C2 DCpowe_2'!$G$16*H265*'ver pressoflex 6p C2 DCpowe_2'!$O$11,SIGN(H265)*'ver pressoflex 6p C2 DCpowe_2'!$G$15*'ver pressoflex 6p C2 DCpowe_2'!$O$11)</f>
        <v>0</v>
      </c>
      <c r="Q265" s="572">
        <f>IF(ABS(I265)&lt;'ver pressoflex 6p C2 DCpowe_2'!$G$7,'ver pressoflex 6p C2 DCpowe_2'!$G$16*I265*'ver pressoflex 6p C2 DCpowe_2'!$O$12,SIGN(I265)*'ver pressoflex 6p C2 DCpowe_2'!$G$15*'ver pressoflex 6p C2 DCpowe_2'!$O$12)</f>
        <v>0</v>
      </c>
      <c r="R265" s="572">
        <f>IF(ABS(J265)&lt;'ver pressoflex 6p C2 DCpowe_2'!$G$7,'ver pressoflex 6p C2 DCpowe_2'!$G$16*J265*'ver pressoflex 6p C2 DCpowe_2'!$O$13,SIGN(J265)*'ver pressoflex 6p C2 DCpowe_2'!$G$15*'ver pressoflex 6p C2 DCpowe_2'!$O$13)</f>
        <v>17803.500000000004</v>
      </c>
      <c r="S265" s="113">
        <f t="shared" si="52"/>
        <v>17737.178107783231</v>
      </c>
      <c r="T265" s="575">
        <f>-L265*('ver pressoflex 6p C2 DCpowe_2'!$G$3/2-'ver pressoflex 6p C2 DCpowe_2'!AF265*'ver pressoflex 6p C2 DCpowe_2'!D265)</f>
        <v>86537.344663655036</v>
      </c>
      <c r="U265" s="29">
        <f>M265*IF(($G$3/2-$M$8)&gt;0,('ver pressoflex 6p C2 DCpowe_2'!$G$3/2-'ver pressoflex 6p C2 DCpowe_2'!$M$8),'ver pressoflex 6p C2 DCpowe_2'!$G$3/2-('ver pressoflex 6p C2 DCpowe_2'!$G$3-'ver pressoflex 6p C2 DCpowe_2'!$M$8))*IF(($G$3/2-$M$8)&gt;0,-1,1)</f>
        <v>-5501.5564045213405</v>
      </c>
      <c r="V265" s="29">
        <f>N265*IF(($G$3/2-$M$9)&gt;0,('ver pressoflex 6p C2 DCpowe_2'!$G$3/2-'ver pressoflex 6p C2 DCpowe_2'!$M$9),'ver pressoflex 6p C2 DCpowe_2'!$G$3/2-('ver pressoflex 6p C2 DCpowe_2'!$G$3-'ver pressoflex 6p C2 DCpowe_2'!$M$9))*IF(($G$3/2-$M$9)&gt;0,-1,1)</f>
        <v>0</v>
      </c>
      <c r="W265" s="29">
        <f>O265*IF(($G$3/2-$M$10)&gt;0,('ver pressoflex 6p C2 DCpowe_2'!$G$3/2-'ver pressoflex 6p C2 DCpowe_2'!$M$10),'ver pressoflex 6p C2 DCpowe_2'!$G$3/2-('ver pressoflex 6p C2 DCpowe_2'!$G$3-'ver pressoflex 6p C2 DCpowe_2'!$M$10))*IF(($G$3/2-$M$10)&gt;0,-1,1)</f>
        <v>0</v>
      </c>
      <c r="X265" s="29">
        <f>P265*IF(($G$3/2-$M$11)&gt;0,('ver pressoflex 6p C2 DCpowe_2'!$G$3/2-'ver pressoflex 6p C2 DCpowe_2'!$M$11),'ver pressoflex 6p C2 DCpowe_2'!$G$3/2-('ver pressoflex 6p C2 DCpowe_2'!$G$3-'ver pressoflex 6p C2 DCpowe_2'!$M$11))*IF(($G$3/2-$M$11)&gt;0,-1,1)</f>
        <v>0</v>
      </c>
      <c r="Y265" s="29">
        <f>Q265*IF(($G$3/2-$M$12)&gt;0,('ver pressoflex 6p C2 DCpowe_2'!$G$3/2-'ver pressoflex 6p C2 DCpowe_2'!$M$12),'ver pressoflex 6p C2 DCpowe_2'!$G$3/2-('ver pressoflex 6p C2 DCpowe_2'!$G$3-'ver pressoflex 6p C2 DCpowe_2'!$M$12))*IF(($G$3/2-$M$12)&gt;0,-1,1)</f>
        <v>0</v>
      </c>
      <c r="Z265" s="29">
        <f>R265*IF(($G$3/2-$M$13)&gt;0,('ver pressoflex 6p C2 DCpowe_2'!$G$3/2-'ver pressoflex 6p C2 DCpowe_2'!$M$13),'ver pressoflex 6p C2 DCpowe_2'!$G$3/2-('ver pressoflex 6p C2 DCpowe_2'!$G$3-'ver pressoflex 6p C2 DCpowe_2'!$M$13))*IF(($G$3/2-$M$13)&gt;0,-1,1)</f>
        <v>18248587.500000004</v>
      </c>
      <c r="AA265" s="113">
        <f t="shared" si="61"/>
        <v>18329623.288259137</v>
      </c>
      <c r="AB265" s="193">
        <f t="shared" si="62"/>
        <v>1.0866602897404519E-4</v>
      </c>
      <c r="AC265" s="191">
        <f t="shared" si="63"/>
        <v>8.0580858414411565E-5</v>
      </c>
      <c r="AD265" s="194">
        <f t="shared" si="64"/>
        <v>5.6762169033859765E-9</v>
      </c>
      <c r="AE265" s="191">
        <f t="shared" si="65"/>
        <v>6.0435643810808669E-3</v>
      </c>
      <c r="AF265" s="191">
        <f t="shared" si="66"/>
        <v>0.35176377565669836</v>
      </c>
    </row>
    <row r="266" spans="2:32">
      <c r="B266" s="116">
        <f t="shared" si="51"/>
        <v>59736.192371235666</v>
      </c>
      <c r="C266" s="115">
        <f t="shared" si="53"/>
        <v>4.169999999999999</v>
      </c>
      <c r="D266" s="68">
        <f>'ver pressoflex 6p C2 DCpowe_2'!$G$3/2/$C$557*C266</f>
        <v>51.082499999999989</v>
      </c>
      <c r="E266" s="114">
        <f t="shared" si="54"/>
        <v>3.1834705584955439E-4</v>
      </c>
      <c r="F266" s="114">
        <f t="shared" si="55"/>
        <v>4.8936634148062088E-4</v>
      </c>
      <c r="G266" s="114">
        <f t="shared" si="56"/>
        <v>6.6038562711168744E-4</v>
      </c>
      <c r="H266" s="114">
        <f t="shared" si="57"/>
        <v>4.3586776788835007E-3</v>
      </c>
      <c r="I266" s="114">
        <f t="shared" si="58"/>
        <v>4.5296969645145678E-3</v>
      </c>
      <c r="J266" s="114">
        <f t="shared" si="59"/>
        <v>4.7007162501456331E-3</v>
      </c>
      <c r="K266" s="114">
        <f t="shared" si="60"/>
        <v>5.1282644642233E-3</v>
      </c>
      <c r="L266" s="113">
        <f>-'ver pressoflex 6p C2 DCpowe_2'!$G$2*'ver pressoflex 6p C2 DCpowe_2'!D266*'ver pressoflex 6p C2 DCpowe_2'!$G$17*'ver pressoflex 6p C2 DCpowe_2'!$G$13*'ver pressoflex 6p C2 DCpowe_2'!AE266</f>
        <v>-72.666746241345919</v>
      </c>
      <c r="M266" s="572">
        <f>IF(ABS(E266)&lt;'ver pressoflex 6p C2 DCpowe_2'!$G$7,'ver pressoflex 6p C2 DCpowe_2'!$G$16*E266*'ver pressoflex 6p C2 DCpowe_2'!$O$8,SIGN(E266)*'ver pressoflex 6p C2 DCpowe_2'!$G$15*'ver pressoflex 6p C2 DCpowe_2'!$O$8)</f>
        <v>5.3591174770041432</v>
      </c>
      <c r="N266" s="572">
        <f>IF(ABS(F266)&lt;'ver pressoflex 6p C2 DCpowe_2'!$G$7,'ver pressoflex 6p C2 DCpowe_2'!$G$16*F266*'ver pressoflex 6p C2 DCpowe_2'!$O$9,SIGN(F266)*'ver pressoflex 6p C2 DCpowe_2'!$G$15*'ver pressoflex 6p C2 DCpowe_2'!$O$9)</f>
        <v>0</v>
      </c>
      <c r="O266" s="572">
        <f>IF(ABS(G266)&lt;'ver pressoflex 6p C2 DCpowe_2'!$G$7,'ver pressoflex 6p C2 DCpowe_2'!$G$16*G266*'ver pressoflex 6p C2 DCpowe_2'!$O$10,SIGN(G266)*'ver pressoflex 6p C2 DCpowe_2'!$G$15*'ver pressoflex 6p C2 DCpowe_2'!$O$10)</f>
        <v>0</v>
      </c>
      <c r="P266" s="572">
        <f>IF(ABS(H266)&lt;'ver pressoflex 6p C2 DCpowe_2'!$G$7,'ver pressoflex 6p C2 DCpowe_2'!$G$16*H266*'ver pressoflex 6p C2 DCpowe_2'!$O$11,SIGN(H266)*'ver pressoflex 6p C2 DCpowe_2'!$G$15*'ver pressoflex 6p C2 DCpowe_2'!$O$11)</f>
        <v>0</v>
      </c>
      <c r="Q266" s="572">
        <f>IF(ABS(I266)&lt;'ver pressoflex 6p C2 DCpowe_2'!$G$7,'ver pressoflex 6p C2 DCpowe_2'!$G$16*I266*'ver pressoflex 6p C2 DCpowe_2'!$O$12,SIGN(I266)*'ver pressoflex 6p C2 DCpowe_2'!$G$15*'ver pressoflex 6p C2 DCpowe_2'!$O$12)</f>
        <v>0</v>
      </c>
      <c r="R266" s="572">
        <f>IF(ABS(J266)&lt;'ver pressoflex 6p C2 DCpowe_2'!$G$7,'ver pressoflex 6p C2 DCpowe_2'!$G$16*J266*'ver pressoflex 6p C2 DCpowe_2'!$O$13,SIGN(J266)*'ver pressoflex 6p C2 DCpowe_2'!$G$15*'ver pressoflex 6p C2 DCpowe_2'!$O$13)</f>
        <v>17803.500000000004</v>
      </c>
      <c r="S266" s="113">
        <f t="shared" si="52"/>
        <v>17736.192371235662</v>
      </c>
      <c r="T266" s="575">
        <f>-L266*('ver pressoflex 6p C2 DCpowe_2'!$G$3/2-'ver pressoflex 6p C2 DCpowe_2'!AF266*'ver pressoflex 6p C2 DCpowe_2'!D266)</f>
        <v>87710.605473077565</v>
      </c>
      <c r="U266" s="29">
        <f>M266*IF(($G$3/2-$M$8)&gt;0,('ver pressoflex 6p C2 DCpowe_2'!$G$3/2-'ver pressoflex 6p C2 DCpowe_2'!$M$8),'ver pressoflex 6p C2 DCpowe_2'!$G$3/2-('ver pressoflex 6p C2 DCpowe_2'!$G$3-'ver pressoflex 6p C2 DCpowe_2'!$M$8))*IF(($G$3/2-$M$8)&gt;0,-1,1)</f>
        <v>-5493.0954139292471</v>
      </c>
      <c r="V266" s="29">
        <f>N266*IF(($G$3/2-$M$9)&gt;0,('ver pressoflex 6p C2 DCpowe_2'!$G$3/2-'ver pressoflex 6p C2 DCpowe_2'!$M$9),'ver pressoflex 6p C2 DCpowe_2'!$G$3/2-('ver pressoflex 6p C2 DCpowe_2'!$G$3-'ver pressoflex 6p C2 DCpowe_2'!$M$9))*IF(($G$3/2-$M$9)&gt;0,-1,1)</f>
        <v>0</v>
      </c>
      <c r="W266" s="29">
        <f>O266*IF(($G$3/2-$M$10)&gt;0,('ver pressoflex 6p C2 DCpowe_2'!$G$3/2-'ver pressoflex 6p C2 DCpowe_2'!$M$10),'ver pressoflex 6p C2 DCpowe_2'!$G$3/2-('ver pressoflex 6p C2 DCpowe_2'!$G$3-'ver pressoflex 6p C2 DCpowe_2'!$M$10))*IF(($G$3/2-$M$10)&gt;0,-1,1)</f>
        <v>0</v>
      </c>
      <c r="X266" s="29">
        <f>P266*IF(($G$3/2-$M$11)&gt;0,('ver pressoflex 6p C2 DCpowe_2'!$G$3/2-'ver pressoflex 6p C2 DCpowe_2'!$M$11),'ver pressoflex 6p C2 DCpowe_2'!$G$3/2-('ver pressoflex 6p C2 DCpowe_2'!$G$3-'ver pressoflex 6p C2 DCpowe_2'!$M$11))*IF(($G$3/2-$M$11)&gt;0,-1,1)</f>
        <v>0</v>
      </c>
      <c r="Y266" s="29">
        <f>Q266*IF(($G$3/2-$M$12)&gt;0,('ver pressoflex 6p C2 DCpowe_2'!$G$3/2-'ver pressoflex 6p C2 DCpowe_2'!$M$12),'ver pressoflex 6p C2 DCpowe_2'!$G$3/2-('ver pressoflex 6p C2 DCpowe_2'!$G$3-'ver pressoflex 6p C2 DCpowe_2'!$M$12))*IF(($G$3/2-$M$12)&gt;0,-1,1)</f>
        <v>0</v>
      </c>
      <c r="Z266" s="29">
        <f>R266*IF(($G$3/2-$M$13)&gt;0,('ver pressoflex 6p C2 DCpowe_2'!$G$3/2-'ver pressoflex 6p C2 DCpowe_2'!$M$13),'ver pressoflex 6p C2 DCpowe_2'!$G$3/2-('ver pressoflex 6p C2 DCpowe_2'!$G$3-'ver pressoflex 6p C2 DCpowe_2'!$M$13))*IF(($G$3/2-$M$13)&gt;0,-1,1)</f>
        <v>18248587.500000004</v>
      </c>
      <c r="AA266" s="113">
        <f t="shared" si="61"/>
        <v>18330805.010059152</v>
      </c>
      <c r="AB266" s="193">
        <f t="shared" si="62"/>
        <v>1.092011582281119E-4</v>
      </c>
      <c r="AC266" s="191">
        <f t="shared" si="63"/>
        <v>8.1287828503019279E-5</v>
      </c>
      <c r="AD266" s="194">
        <f t="shared" si="64"/>
        <v>5.7532297926171996E-9</v>
      </c>
      <c r="AE266" s="191">
        <f t="shared" si="65"/>
        <v>6.0965871377264454E-3</v>
      </c>
      <c r="AF266" s="191">
        <f t="shared" si="66"/>
        <v>0.3518747310394813</v>
      </c>
    </row>
    <row r="267" spans="2:32">
      <c r="B267" s="116">
        <f t="shared" si="51"/>
        <v>59735.198490752031</v>
      </c>
      <c r="C267" s="115">
        <f t="shared" si="53"/>
        <v>4.1899999999999986</v>
      </c>
      <c r="D267" s="68">
        <f>'ver pressoflex 6p C2 DCpowe_2'!$G$3/2/$C$557*C267</f>
        <v>51.327499999999986</v>
      </c>
      <c r="E267" s="114">
        <f t="shared" si="54"/>
        <v>3.17856604548093E-4</v>
      </c>
      <c r="F267" s="114">
        <f t="shared" si="55"/>
        <v>4.8889380620843661E-4</v>
      </c>
      <c r="G267" s="114">
        <f t="shared" si="56"/>
        <v>6.5993100786878027E-4</v>
      </c>
      <c r="H267" s="114">
        <f t="shared" si="57"/>
        <v>4.3586104937737118E-3</v>
      </c>
      <c r="I267" s="114">
        <f t="shared" si="58"/>
        <v>4.5296476954340553E-3</v>
      </c>
      <c r="J267" s="114">
        <f t="shared" si="59"/>
        <v>4.7006848970943989E-3</v>
      </c>
      <c r="K267" s="114">
        <f t="shared" si="60"/>
        <v>5.1282779012452578E-3</v>
      </c>
      <c r="L267" s="113">
        <f>-'ver pressoflex 6p C2 DCpowe_2'!$G$2*'ver pressoflex 6p C2 DCpowe_2'!D267*'ver pressoflex 6p C2 DCpowe_2'!$G$17*'ver pressoflex 6p C2 DCpowe_2'!$G$13*'ver pressoflex 6p C2 DCpowe_2'!AE267</f>
        <v>-73.652370370495532</v>
      </c>
      <c r="M267" s="572">
        <f>IF(ABS(E267)&lt;'ver pressoflex 6p C2 DCpowe_2'!$G$7,'ver pressoflex 6p C2 DCpowe_2'!$G$16*E267*'ver pressoflex 6p C2 DCpowe_2'!$O$8,SIGN(E267)*'ver pressoflex 6p C2 DCpowe_2'!$G$15*'ver pressoflex 6p C2 DCpowe_2'!$O$8)</f>
        <v>5.3508611225225007</v>
      </c>
      <c r="N267" s="572">
        <f>IF(ABS(F267)&lt;'ver pressoflex 6p C2 DCpowe_2'!$G$7,'ver pressoflex 6p C2 DCpowe_2'!$G$16*F267*'ver pressoflex 6p C2 DCpowe_2'!$O$9,SIGN(F267)*'ver pressoflex 6p C2 DCpowe_2'!$G$15*'ver pressoflex 6p C2 DCpowe_2'!$O$9)</f>
        <v>0</v>
      </c>
      <c r="O267" s="572">
        <f>IF(ABS(G267)&lt;'ver pressoflex 6p C2 DCpowe_2'!$G$7,'ver pressoflex 6p C2 DCpowe_2'!$G$16*G267*'ver pressoflex 6p C2 DCpowe_2'!$O$10,SIGN(G267)*'ver pressoflex 6p C2 DCpowe_2'!$G$15*'ver pressoflex 6p C2 DCpowe_2'!$O$10)</f>
        <v>0</v>
      </c>
      <c r="P267" s="572">
        <f>IF(ABS(H267)&lt;'ver pressoflex 6p C2 DCpowe_2'!$G$7,'ver pressoflex 6p C2 DCpowe_2'!$G$16*H267*'ver pressoflex 6p C2 DCpowe_2'!$O$11,SIGN(H267)*'ver pressoflex 6p C2 DCpowe_2'!$G$15*'ver pressoflex 6p C2 DCpowe_2'!$O$11)</f>
        <v>0</v>
      </c>
      <c r="Q267" s="572">
        <f>IF(ABS(I267)&lt;'ver pressoflex 6p C2 DCpowe_2'!$G$7,'ver pressoflex 6p C2 DCpowe_2'!$G$16*I267*'ver pressoflex 6p C2 DCpowe_2'!$O$12,SIGN(I267)*'ver pressoflex 6p C2 DCpowe_2'!$G$15*'ver pressoflex 6p C2 DCpowe_2'!$O$12)</f>
        <v>0</v>
      </c>
      <c r="R267" s="572">
        <f>IF(ABS(J267)&lt;'ver pressoflex 6p C2 DCpowe_2'!$G$7,'ver pressoflex 6p C2 DCpowe_2'!$G$16*J267*'ver pressoflex 6p C2 DCpowe_2'!$O$13,SIGN(J267)*'ver pressoflex 6p C2 DCpowe_2'!$G$15*'ver pressoflex 6p C2 DCpowe_2'!$O$13)</f>
        <v>17803.500000000004</v>
      </c>
      <c r="S267" s="113">
        <f t="shared" si="52"/>
        <v>17735.198490752031</v>
      </c>
      <c r="T267" s="575">
        <f>-L267*('ver pressoflex 6p C2 DCpowe_2'!$G$3/2-'ver pressoflex 6p C2 DCpowe_2'!AF267*'ver pressoflex 6p C2 DCpowe_2'!D267)</f>
        <v>88893.508812791581</v>
      </c>
      <c r="U267" s="29">
        <f>M267*IF(($G$3/2-$M$8)&gt;0,('ver pressoflex 6p C2 DCpowe_2'!$G$3/2-'ver pressoflex 6p C2 DCpowe_2'!$M$8),'ver pressoflex 6p C2 DCpowe_2'!$G$3/2-('ver pressoflex 6p C2 DCpowe_2'!$G$3-'ver pressoflex 6p C2 DCpowe_2'!$M$8))*IF(($G$3/2-$M$8)&gt;0,-1,1)</f>
        <v>-5484.6326505855632</v>
      </c>
      <c r="V267" s="29">
        <f>N267*IF(($G$3/2-$M$9)&gt;0,('ver pressoflex 6p C2 DCpowe_2'!$G$3/2-'ver pressoflex 6p C2 DCpowe_2'!$M$9),'ver pressoflex 6p C2 DCpowe_2'!$G$3/2-('ver pressoflex 6p C2 DCpowe_2'!$G$3-'ver pressoflex 6p C2 DCpowe_2'!$M$9))*IF(($G$3/2-$M$9)&gt;0,-1,1)</f>
        <v>0</v>
      </c>
      <c r="W267" s="29">
        <f>O267*IF(($G$3/2-$M$10)&gt;0,('ver pressoflex 6p C2 DCpowe_2'!$G$3/2-'ver pressoflex 6p C2 DCpowe_2'!$M$10),'ver pressoflex 6p C2 DCpowe_2'!$G$3/2-('ver pressoflex 6p C2 DCpowe_2'!$G$3-'ver pressoflex 6p C2 DCpowe_2'!$M$10))*IF(($G$3/2-$M$10)&gt;0,-1,1)</f>
        <v>0</v>
      </c>
      <c r="X267" s="29">
        <f>P267*IF(($G$3/2-$M$11)&gt;0,('ver pressoflex 6p C2 DCpowe_2'!$G$3/2-'ver pressoflex 6p C2 DCpowe_2'!$M$11),'ver pressoflex 6p C2 DCpowe_2'!$G$3/2-('ver pressoflex 6p C2 DCpowe_2'!$G$3-'ver pressoflex 6p C2 DCpowe_2'!$M$11))*IF(($G$3/2-$M$11)&gt;0,-1,1)</f>
        <v>0</v>
      </c>
      <c r="Y267" s="29">
        <f>Q267*IF(($G$3/2-$M$12)&gt;0,('ver pressoflex 6p C2 DCpowe_2'!$G$3/2-'ver pressoflex 6p C2 DCpowe_2'!$M$12),'ver pressoflex 6p C2 DCpowe_2'!$G$3/2-('ver pressoflex 6p C2 DCpowe_2'!$G$3-'ver pressoflex 6p C2 DCpowe_2'!$M$12))*IF(($G$3/2-$M$12)&gt;0,-1,1)</f>
        <v>0</v>
      </c>
      <c r="Z267" s="29">
        <f>R267*IF(($G$3/2-$M$13)&gt;0,('ver pressoflex 6p C2 DCpowe_2'!$G$3/2-'ver pressoflex 6p C2 DCpowe_2'!$M$13),'ver pressoflex 6p C2 DCpowe_2'!$G$3/2-('ver pressoflex 6p C2 DCpowe_2'!$G$3-'ver pressoflex 6p C2 DCpowe_2'!$M$13))*IF(($G$3/2-$M$13)&gt;0,-1,1)</f>
        <v>18248587.500000004</v>
      </c>
      <c r="AA267" s="113">
        <f t="shared" si="61"/>
        <v>18331996.376162209</v>
      </c>
      <c r="AB267" s="193">
        <f t="shared" si="62"/>
        <v>1.0973639960276607E-4</v>
      </c>
      <c r="AC267" s="191">
        <f t="shared" si="63"/>
        <v>8.1997114184677441E-5</v>
      </c>
      <c r="AD267" s="194">
        <f t="shared" si="64"/>
        <v>5.8308745264922747E-9</v>
      </c>
      <c r="AE267" s="191">
        <f t="shared" si="65"/>
        <v>6.1497835638508079E-3</v>
      </c>
      <c r="AF267" s="191">
        <f t="shared" si="66"/>
        <v>0.35198595196438753</v>
      </c>
    </row>
    <row r="268" spans="2:32">
      <c r="B268" s="116">
        <f t="shared" si="51"/>
        <v>59734.196446811824</v>
      </c>
      <c r="C268" s="115">
        <f t="shared" si="53"/>
        <v>4.2099999999999982</v>
      </c>
      <c r="D268" s="68">
        <f>'ver pressoflex 6p C2 DCpowe_2'!$G$3/2/$C$557*C268</f>
        <v>51.572499999999977</v>
      </c>
      <c r="E268" s="114">
        <f t="shared" si="54"/>
        <v>3.1736605047622809E-4</v>
      </c>
      <c r="F268" s="114">
        <f t="shared" si="55"/>
        <v>4.8842117192001886E-4</v>
      </c>
      <c r="G268" s="114">
        <f t="shared" si="56"/>
        <v>6.5947629336380968E-4</v>
      </c>
      <c r="H268" s="114">
        <f t="shared" si="57"/>
        <v>4.358543294585784E-3</v>
      </c>
      <c r="I268" s="114">
        <f t="shared" si="58"/>
        <v>4.5295984160295755E-3</v>
      </c>
      <c r="J268" s="114">
        <f t="shared" si="59"/>
        <v>4.7006535374733661E-3</v>
      </c>
      <c r="K268" s="114">
        <f t="shared" si="60"/>
        <v>5.1282913410828435E-3</v>
      </c>
      <c r="L268" s="113">
        <f>-'ver pressoflex 6p C2 DCpowe_2'!$G$2*'ver pressoflex 6p C2 DCpowe_2'!D268*'ver pressoflex 6p C2 DCpowe_2'!$G$17*'ver pressoflex 6p C2 DCpowe_2'!$G$13*'ver pressoflex 6p C2 DCpowe_2'!AE268</f>
        <v>-74.646156226163285</v>
      </c>
      <c r="M268" s="572">
        <f>IF(ABS(E268)&lt;'ver pressoflex 6p C2 DCpowe_2'!$G$7,'ver pressoflex 6p C2 DCpowe_2'!$G$16*E268*'ver pressoflex 6p C2 DCpowe_2'!$O$8,SIGN(E268)*'ver pressoflex 6p C2 DCpowe_2'!$G$15*'ver pressoflex 6p C2 DCpowe_2'!$O$8)</f>
        <v>5.3426030379835021</v>
      </c>
      <c r="N268" s="572">
        <f>IF(ABS(F268)&lt;'ver pressoflex 6p C2 DCpowe_2'!$G$7,'ver pressoflex 6p C2 DCpowe_2'!$G$16*F268*'ver pressoflex 6p C2 DCpowe_2'!$O$9,SIGN(F268)*'ver pressoflex 6p C2 DCpowe_2'!$G$15*'ver pressoflex 6p C2 DCpowe_2'!$O$9)</f>
        <v>0</v>
      </c>
      <c r="O268" s="572">
        <f>IF(ABS(G268)&lt;'ver pressoflex 6p C2 DCpowe_2'!$G$7,'ver pressoflex 6p C2 DCpowe_2'!$G$16*G268*'ver pressoflex 6p C2 DCpowe_2'!$O$10,SIGN(G268)*'ver pressoflex 6p C2 DCpowe_2'!$G$15*'ver pressoflex 6p C2 DCpowe_2'!$O$10)</f>
        <v>0</v>
      </c>
      <c r="P268" s="572">
        <f>IF(ABS(H268)&lt;'ver pressoflex 6p C2 DCpowe_2'!$G$7,'ver pressoflex 6p C2 DCpowe_2'!$G$16*H268*'ver pressoflex 6p C2 DCpowe_2'!$O$11,SIGN(H268)*'ver pressoflex 6p C2 DCpowe_2'!$G$15*'ver pressoflex 6p C2 DCpowe_2'!$O$11)</f>
        <v>0</v>
      </c>
      <c r="Q268" s="572">
        <f>IF(ABS(I268)&lt;'ver pressoflex 6p C2 DCpowe_2'!$G$7,'ver pressoflex 6p C2 DCpowe_2'!$G$16*I268*'ver pressoflex 6p C2 DCpowe_2'!$O$12,SIGN(I268)*'ver pressoflex 6p C2 DCpowe_2'!$G$15*'ver pressoflex 6p C2 DCpowe_2'!$O$12)</f>
        <v>0</v>
      </c>
      <c r="R268" s="572">
        <f>IF(ABS(J268)&lt;'ver pressoflex 6p C2 DCpowe_2'!$G$7,'ver pressoflex 6p C2 DCpowe_2'!$G$16*J268*'ver pressoflex 6p C2 DCpowe_2'!$O$13,SIGN(J268)*'ver pressoflex 6p C2 DCpowe_2'!$G$15*'ver pressoflex 6p C2 DCpowe_2'!$O$13)</f>
        <v>17803.500000000004</v>
      </c>
      <c r="S268" s="113">
        <f t="shared" si="52"/>
        <v>17734.196446811824</v>
      </c>
      <c r="T268" s="575">
        <f>-L268*('ver pressoflex 6p C2 DCpowe_2'!$G$3/2-'ver pressoflex 6p C2 DCpowe_2'!AF268*'ver pressoflex 6p C2 DCpowe_2'!D268)</f>
        <v>90086.075775754041</v>
      </c>
      <c r="U268" s="29">
        <f>M268*IF(($G$3/2-$M$8)&gt;0,('ver pressoflex 6p C2 DCpowe_2'!$G$3/2-'ver pressoflex 6p C2 DCpowe_2'!$M$8),'ver pressoflex 6p C2 DCpowe_2'!$G$3/2-('ver pressoflex 6p C2 DCpowe_2'!$G$3-'ver pressoflex 6p C2 DCpowe_2'!$M$8))*IF(($G$3/2-$M$8)&gt;0,-1,1)</f>
        <v>-5476.1681139330894</v>
      </c>
      <c r="V268" s="29">
        <f>N268*IF(($G$3/2-$M$9)&gt;0,('ver pressoflex 6p C2 DCpowe_2'!$G$3/2-'ver pressoflex 6p C2 DCpowe_2'!$M$9),'ver pressoflex 6p C2 DCpowe_2'!$G$3/2-('ver pressoflex 6p C2 DCpowe_2'!$G$3-'ver pressoflex 6p C2 DCpowe_2'!$M$9))*IF(($G$3/2-$M$9)&gt;0,-1,1)</f>
        <v>0</v>
      </c>
      <c r="W268" s="29">
        <f>O268*IF(($G$3/2-$M$10)&gt;0,('ver pressoflex 6p C2 DCpowe_2'!$G$3/2-'ver pressoflex 6p C2 DCpowe_2'!$M$10),'ver pressoflex 6p C2 DCpowe_2'!$G$3/2-('ver pressoflex 6p C2 DCpowe_2'!$G$3-'ver pressoflex 6p C2 DCpowe_2'!$M$10))*IF(($G$3/2-$M$10)&gt;0,-1,1)</f>
        <v>0</v>
      </c>
      <c r="X268" s="29">
        <f>P268*IF(($G$3/2-$M$11)&gt;0,('ver pressoflex 6p C2 DCpowe_2'!$G$3/2-'ver pressoflex 6p C2 DCpowe_2'!$M$11),'ver pressoflex 6p C2 DCpowe_2'!$G$3/2-('ver pressoflex 6p C2 DCpowe_2'!$G$3-'ver pressoflex 6p C2 DCpowe_2'!$M$11))*IF(($G$3/2-$M$11)&gt;0,-1,1)</f>
        <v>0</v>
      </c>
      <c r="Y268" s="29">
        <f>Q268*IF(($G$3/2-$M$12)&gt;0,('ver pressoflex 6p C2 DCpowe_2'!$G$3/2-'ver pressoflex 6p C2 DCpowe_2'!$M$12),'ver pressoflex 6p C2 DCpowe_2'!$G$3/2-('ver pressoflex 6p C2 DCpowe_2'!$G$3-'ver pressoflex 6p C2 DCpowe_2'!$M$12))*IF(($G$3/2-$M$12)&gt;0,-1,1)</f>
        <v>0</v>
      </c>
      <c r="Z268" s="29">
        <f>R268*IF(($G$3/2-$M$13)&gt;0,('ver pressoflex 6p C2 DCpowe_2'!$G$3/2-'ver pressoflex 6p C2 DCpowe_2'!$M$13),'ver pressoflex 6p C2 DCpowe_2'!$G$3/2-('ver pressoflex 6p C2 DCpowe_2'!$G$3-'ver pressoflex 6p C2 DCpowe_2'!$M$13))*IF(($G$3/2-$M$13)&gt;0,-1,1)</f>
        <v>18248587.500000004</v>
      </c>
      <c r="AA268" s="113">
        <f t="shared" si="61"/>
        <v>18333197.407661825</v>
      </c>
      <c r="AB268" s="193">
        <f t="shared" si="62"/>
        <v>1.1027175313324867E-4</v>
      </c>
      <c r="AC268" s="191">
        <f t="shared" si="63"/>
        <v>8.2708704086384148E-5</v>
      </c>
      <c r="AD268" s="194">
        <f t="shared" si="64"/>
        <v>5.909152412274318E-9</v>
      </c>
      <c r="AE268" s="191">
        <f t="shared" si="65"/>
        <v>6.2031528064788108E-3</v>
      </c>
      <c r="AF268" s="191">
        <f t="shared" si="66"/>
        <v>0.35209743938581584</v>
      </c>
    </row>
    <row r="269" spans="2:32">
      <c r="B269" s="116">
        <f t="shared" si="51"/>
        <v>59733.186220103358</v>
      </c>
      <c r="C269" s="115">
        <f t="shared" si="53"/>
        <v>4.2299999999999978</v>
      </c>
      <c r="D269" s="68">
        <f>'ver pressoflex 6p C2 DCpowe_2'!$G$3/2/$C$557*C269</f>
        <v>51.817499999999974</v>
      </c>
      <c r="E269" s="114">
        <f t="shared" si="54"/>
        <v>3.1687539360165435E-4</v>
      </c>
      <c r="F269" s="114">
        <f t="shared" si="55"/>
        <v>4.8794843858424237E-4</v>
      </c>
      <c r="G269" s="114">
        <f t="shared" si="56"/>
        <v>6.5902148356683033E-4</v>
      </c>
      <c r="H269" s="114">
        <f t="shared" si="57"/>
        <v>4.3584760813152957E-3</v>
      </c>
      <c r="I269" s="114">
        <f t="shared" si="58"/>
        <v>4.5295491262978835E-3</v>
      </c>
      <c r="J269" s="114">
        <f t="shared" si="59"/>
        <v>4.7006221712804714E-3</v>
      </c>
      <c r="K269" s="114">
        <f t="shared" si="60"/>
        <v>5.128304783736941E-3</v>
      </c>
      <c r="L269" s="113">
        <f>-'ver pressoflex 6p C2 DCpowe_2'!$G$2*'ver pressoflex 6p C2 DCpowe_2'!D269*'ver pressoflex 6p C2 DCpowe_2'!$G$17*'ver pressoflex 6p C2 DCpowe_2'!$G$13*'ver pressoflex 6p C2 DCpowe_2'!AE269</f>
        <v>-75.648123119489327</v>
      </c>
      <c r="M269" s="572">
        <f>IF(ABS(E269)&lt;'ver pressoflex 6p C2 DCpowe_2'!$G$7,'ver pressoflex 6p C2 DCpowe_2'!$G$16*E269*'ver pressoflex 6p C2 DCpowe_2'!$O$8,SIGN(E269)*'ver pressoflex 6p C2 DCpowe_2'!$G$15*'ver pressoflex 6p C2 DCpowe_2'!$O$8)</f>
        <v>5.334343222843315</v>
      </c>
      <c r="N269" s="572">
        <f>IF(ABS(F269)&lt;'ver pressoflex 6p C2 DCpowe_2'!$G$7,'ver pressoflex 6p C2 DCpowe_2'!$G$16*F269*'ver pressoflex 6p C2 DCpowe_2'!$O$9,SIGN(F269)*'ver pressoflex 6p C2 DCpowe_2'!$G$15*'ver pressoflex 6p C2 DCpowe_2'!$O$9)</f>
        <v>0</v>
      </c>
      <c r="O269" s="572">
        <f>IF(ABS(G269)&lt;'ver pressoflex 6p C2 DCpowe_2'!$G$7,'ver pressoflex 6p C2 DCpowe_2'!$G$16*G269*'ver pressoflex 6p C2 DCpowe_2'!$O$10,SIGN(G269)*'ver pressoflex 6p C2 DCpowe_2'!$G$15*'ver pressoflex 6p C2 DCpowe_2'!$O$10)</f>
        <v>0</v>
      </c>
      <c r="P269" s="572">
        <f>IF(ABS(H269)&lt;'ver pressoflex 6p C2 DCpowe_2'!$G$7,'ver pressoflex 6p C2 DCpowe_2'!$G$16*H269*'ver pressoflex 6p C2 DCpowe_2'!$O$11,SIGN(H269)*'ver pressoflex 6p C2 DCpowe_2'!$G$15*'ver pressoflex 6p C2 DCpowe_2'!$O$11)</f>
        <v>0</v>
      </c>
      <c r="Q269" s="572">
        <f>IF(ABS(I269)&lt;'ver pressoflex 6p C2 DCpowe_2'!$G$7,'ver pressoflex 6p C2 DCpowe_2'!$G$16*I269*'ver pressoflex 6p C2 DCpowe_2'!$O$12,SIGN(I269)*'ver pressoflex 6p C2 DCpowe_2'!$G$15*'ver pressoflex 6p C2 DCpowe_2'!$O$12)</f>
        <v>0</v>
      </c>
      <c r="R269" s="572">
        <f>IF(ABS(J269)&lt;'ver pressoflex 6p C2 DCpowe_2'!$G$7,'ver pressoflex 6p C2 DCpowe_2'!$G$16*J269*'ver pressoflex 6p C2 DCpowe_2'!$O$13,SIGN(J269)*'ver pressoflex 6p C2 DCpowe_2'!$G$15*'ver pressoflex 6p C2 DCpowe_2'!$O$13)</f>
        <v>17803.500000000004</v>
      </c>
      <c r="S269" s="113">
        <f t="shared" si="52"/>
        <v>17733.186220103358</v>
      </c>
      <c r="T269" s="575">
        <f>-L269*('ver pressoflex 6p C2 DCpowe_2'!$G$3/2-'ver pressoflex 6p C2 DCpowe_2'!AF269*'ver pressoflex 6p C2 DCpowe_2'!D269)</f>
        <v>91288.327191341101</v>
      </c>
      <c r="U269" s="29">
        <f>M269*IF(($G$3/2-$M$8)&gt;0,('ver pressoflex 6p C2 DCpowe_2'!$G$3/2-'ver pressoflex 6p C2 DCpowe_2'!$M$8),'ver pressoflex 6p C2 DCpowe_2'!$G$3/2-('ver pressoflex 6p C2 DCpowe_2'!$G$3-'ver pressoflex 6p C2 DCpowe_2'!$M$8))*IF(($G$3/2-$M$8)&gt;0,-1,1)</f>
        <v>-5467.7018034143975</v>
      </c>
      <c r="V269" s="29">
        <f>N269*IF(($G$3/2-$M$9)&gt;0,('ver pressoflex 6p C2 DCpowe_2'!$G$3/2-'ver pressoflex 6p C2 DCpowe_2'!$M$9),'ver pressoflex 6p C2 DCpowe_2'!$G$3/2-('ver pressoflex 6p C2 DCpowe_2'!$G$3-'ver pressoflex 6p C2 DCpowe_2'!$M$9))*IF(($G$3/2-$M$9)&gt;0,-1,1)</f>
        <v>0</v>
      </c>
      <c r="W269" s="29">
        <f>O269*IF(($G$3/2-$M$10)&gt;0,('ver pressoflex 6p C2 DCpowe_2'!$G$3/2-'ver pressoflex 6p C2 DCpowe_2'!$M$10),'ver pressoflex 6p C2 DCpowe_2'!$G$3/2-('ver pressoflex 6p C2 DCpowe_2'!$G$3-'ver pressoflex 6p C2 DCpowe_2'!$M$10))*IF(($G$3/2-$M$10)&gt;0,-1,1)</f>
        <v>0</v>
      </c>
      <c r="X269" s="29">
        <f>P269*IF(($G$3/2-$M$11)&gt;0,('ver pressoflex 6p C2 DCpowe_2'!$G$3/2-'ver pressoflex 6p C2 DCpowe_2'!$M$11),'ver pressoflex 6p C2 DCpowe_2'!$G$3/2-('ver pressoflex 6p C2 DCpowe_2'!$G$3-'ver pressoflex 6p C2 DCpowe_2'!$M$11))*IF(($G$3/2-$M$11)&gt;0,-1,1)</f>
        <v>0</v>
      </c>
      <c r="Y269" s="29">
        <f>Q269*IF(($G$3/2-$M$12)&gt;0,('ver pressoflex 6p C2 DCpowe_2'!$G$3/2-'ver pressoflex 6p C2 DCpowe_2'!$M$12),'ver pressoflex 6p C2 DCpowe_2'!$G$3/2-('ver pressoflex 6p C2 DCpowe_2'!$G$3-'ver pressoflex 6p C2 DCpowe_2'!$M$12))*IF(($G$3/2-$M$12)&gt;0,-1,1)</f>
        <v>0</v>
      </c>
      <c r="Z269" s="29">
        <f>R269*IF(($G$3/2-$M$13)&gt;0,('ver pressoflex 6p C2 DCpowe_2'!$G$3/2-'ver pressoflex 6p C2 DCpowe_2'!$M$13),'ver pressoflex 6p C2 DCpowe_2'!$G$3/2-('ver pressoflex 6p C2 DCpowe_2'!$G$3-'ver pressoflex 6p C2 DCpowe_2'!$M$13))*IF(($G$3/2-$M$13)&gt;0,-1,1)</f>
        <v>18248587.500000004</v>
      </c>
      <c r="AA269" s="113">
        <f t="shared" si="61"/>
        <v>18334408.125387929</v>
      </c>
      <c r="AB269" s="193">
        <f t="shared" si="62"/>
        <v>1.108072188548156E-4</v>
      </c>
      <c r="AC269" s="191">
        <f t="shared" si="63"/>
        <v>8.3422586819940163E-5</v>
      </c>
      <c r="AD269" s="194">
        <f t="shared" si="64"/>
        <v>5.9880647380830641E-9</v>
      </c>
      <c r="AE269" s="191">
        <f t="shared" si="65"/>
        <v>6.2566940114955122E-3</v>
      </c>
      <c r="AF269" s="191">
        <f t="shared" si="66"/>
        <v>0.35220919426274355</v>
      </c>
    </row>
    <row r="270" spans="2:32">
      <c r="B270" s="116">
        <f t="shared" si="51"/>
        <v>59732.167791524116</v>
      </c>
      <c r="C270" s="115">
        <f t="shared" si="53"/>
        <v>4.2499999999999973</v>
      </c>
      <c r="D270" s="68">
        <f>'ver pressoflex 6p C2 DCpowe_2'!$G$3/2/$C$557*C270</f>
        <v>52.062499999999964</v>
      </c>
      <c r="E270" s="114">
        <f t="shared" si="54"/>
        <v>3.1638463389205236E-4</v>
      </c>
      <c r="F270" s="114">
        <f t="shared" si="55"/>
        <v>4.8747560616996824E-4</v>
      </c>
      <c r="G270" s="114">
        <f t="shared" si="56"/>
        <v>6.5856657844788418E-4</v>
      </c>
      <c r="H270" s="114">
        <f t="shared" si="57"/>
        <v>4.3584088539578153E-3</v>
      </c>
      <c r="I270" s="114">
        <f t="shared" si="58"/>
        <v>4.5294998262357311E-3</v>
      </c>
      <c r="J270" s="114">
        <f t="shared" si="59"/>
        <v>4.7005907985136477E-3</v>
      </c>
      <c r="K270" s="114">
        <f t="shared" si="60"/>
        <v>5.1283182292084367E-3</v>
      </c>
      <c r="L270" s="113">
        <f>-'ver pressoflex 6p C2 DCpowe_2'!$G$2*'ver pressoflex 6p C2 DCpowe_2'!D270*'ver pressoflex 6p C2 DCpowe_2'!$G$17*'ver pressoflex 6p C2 DCpowe_2'!$G$13*'ver pressoflex 6p C2 DCpowe_2'!AE270</f>
        <v>-76.658290152444692</v>
      </c>
      <c r="M270" s="572">
        <f>IF(ABS(E270)&lt;'ver pressoflex 6p C2 DCpowe_2'!$G$7,'ver pressoflex 6p C2 DCpowe_2'!$G$16*E270*'ver pressoflex 6p C2 DCpowe_2'!$O$8,SIGN(E270)*'ver pressoflex 6p C2 DCpowe_2'!$G$15*'ver pressoflex 6p C2 DCpowe_2'!$O$8)</f>
        <v>5.3260816765578651</v>
      </c>
      <c r="N270" s="572">
        <f>IF(ABS(F270)&lt;'ver pressoflex 6p C2 DCpowe_2'!$G$7,'ver pressoflex 6p C2 DCpowe_2'!$G$16*F270*'ver pressoflex 6p C2 DCpowe_2'!$O$9,SIGN(F270)*'ver pressoflex 6p C2 DCpowe_2'!$G$15*'ver pressoflex 6p C2 DCpowe_2'!$O$9)</f>
        <v>0</v>
      </c>
      <c r="O270" s="572">
        <f>IF(ABS(G270)&lt;'ver pressoflex 6p C2 DCpowe_2'!$G$7,'ver pressoflex 6p C2 DCpowe_2'!$G$16*G270*'ver pressoflex 6p C2 DCpowe_2'!$O$10,SIGN(G270)*'ver pressoflex 6p C2 DCpowe_2'!$G$15*'ver pressoflex 6p C2 DCpowe_2'!$O$10)</f>
        <v>0</v>
      </c>
      <c r="P270" s="572">
        <f>IF(ABS(H270)&lt;'ver pressoflex 6p C2 DCpowe_2'!$G$7,'ver pressoflex 6p C2 DCpowe_2'!$G$16*H270*'ver pressoflex 6p C2 DCpowe_2'!$O$11,SIGN(H270)*'ver pressoflex 6p C2 DCpowe_2'!$G$15*'ver pressoflex 6p C2 DCpowe_2'!$O$11)</f>
        <v>0</v>
      </c>
      <c r="Q270" s="572">
        <f>IF(ABS(I270)&lt;'ver pressoflex 6p C2 DCpowe_2'!$G$7,'ver pressoflex 6p C2 DCpowe_2'!$G$16*I270*'ver pressoflex 6p C2 DCpowe_2'!$O$12,SIGN(I270)*'ver pressoflex 6p C2 DCpowe_2'!$G$15*'ver pressoflex 6p C2 DCpowe_2'!$O$12)</f>
        <v>0</v>
      </c>
      <c r="R270" s="572">
        <f>IF(ABS(J270)&lt;'ver pressoflex 6p C2 DCpowe_2'!$G$7,'ver pressoflex 6p C2 DCpowe_2'!$G$16*J270*'ver pressoflex 6p C2 DCpowe_2'!$O$13,SIGN(J270)*'ver pressoflex 6p C2 DCpowe_2'!$G$15*'ver pressoflex 6p C2 DCpowe_2'!$O$13)</f>
        <v>17803.500000000004</v>
      </c>
      <c r="S270" s="113">
        <f t="shared" si="52"/>
        <v>17732.167791524116</v>
      </c>
      <c r="T270" s="575">
        <f>-L270*('ver pressoflex 6p C2 DCpowe_2'!$G$3/2-'ver pressoflex 6p C2 DCpowe_2'!AF270*'ver pressoflex 6p C2 DCpowe_2'!D270)</f>
        <v>92500.283624993041</v>
      </c>
      <c r="U270" s="29">
        <f>M270*IF(($G$3/2-$M$8)&gt;0,('ver pressoflex 6p C2 DCpowe_2'!$G$3/2-'ver pressoflex 6p C2 DCpowe_2'!$M$8),'ver pressoflex 6p C2 DCpowe_2'!$G$3/2-('ver pressoflex 6p C2 DCpowe_2'!$G$3-'ver pressoflex 6p C2 DCpowe_2'!$M$8))*IF(($G$3/2-$M$8)&gt;0,-1,1)</f>
        <v>-5459.2337184718117</v>
      </c>
      <c r="V270" s="29">
        <f>N270*IF(($G$3/2-$M$9)&gt;0,('ver pressoflex 6p C2 DCpowe_2'!$G$3/2-'ver pressoflex 6p C2 DCpowe_2'!$M$9),'ver pressoflex 6p C2 DCpowe_2'!$G$3/2-('ver pressoflex 6p C2 DCpowe_2'!$G$3-'ver pressoflex 6p C2 DCpowe_2'!$M$9))*IF(($G$3/2-$M$9)&gt;0,-1,1)</f>
        <v>0</v>
      </c>
      <c r="W270" s="29">
        <f>O270*IF(($G$3/2-$M$10)&gt;0,('ver pressoflex 6p C2 DCpowe_2'!$G$3/2-'ver pressoflex 6p C2 DCpowe_2'!$M$10),'ver pressoflex 6p C2 DCpowe_2'!$G$3/2-('ver pressoflex 6p C2 DCpowe_2'!$G$3-'ver pressoflex 6p C2 DCpowe_2'!$M$10))*IF(($G$3/2-$M$10)&gt;0,-1,1)</f>
        <v>0</v>
      </c>
      <c r="X270" s="29">
        <f>P270*IF(($G$3/2-$M$11)&gt;0,('ver pressoflex 6p C2 DCpowe_2'!$G$3/2-'ver pressoflex 6p C2 DCpowe_2'!$M$11),'ver pressoflex 6p C2 DCpowe_2'!$G$3/2-('ver pressoflex 6p C2 DCpowe_2'!$G$3-'ver pressoflex 6p C2 DCpowe_2'!$M$11))*IF(($G$3/2-$M$11)&gt;0,-1,1)</f>
        <v>0</v>
      </c>
      <c r="Y270" s="29">
        <f>Q270*IF(($G$3/2-$M$12)&gt;0,('ver pressoflex 6p C2 DCpowe_2'!$G$3/2-'ver pressoflex 6p C2 DCpowe_2'!$M$12),'ver pressoflex 6p C2 DCpowe_2'!$G$3/2-('ver pressoflex 6p C2 DCpowe_2'!$G$3-'ver pressoflex 6p C2 DCpowe_2'!$M$12))*IF(($G$3/2-$M$12)&gt;0,-1,1)</f>
        <v>0</v>
      </c>
      <c r="Z270" s="29">
        <f>R270*IF(($G$3/2-$M$13)&gt;0,('ver pressoflex 6p C2 DCpowe_2'!$G$3/2-'ver pressoflex 6p C2 DCpowe_2'!$M$13),'ver pressoflex 6p C2 DCpowe_2'!$G$3/2-('ver pressoflex 6p C2 DCpowe_2'!$G$3-'ver pressoflex 6p C2 DCpowe_2'!$M$13))*IF(($G$3/2-$M$13)&gt;0,-1,1)</f>
        <v>18248587.500000004</v>
      </c>
      <c r="AA270" s="113">
        <f t="shared" si="61"/>
        <v>18335628.549906526</v>
      </c>
      <c r="AB270" s="193">
        <f t="shared" si="62"/>
        <v>1.1134279680273739E-4</v>
      </c>
      <c r="AC270" s="191">
        <f t="shared" si="63"/>
        <v>8.4138750981932144E-5</v>
      </c>
      <c r="AD270" s="194">
        <f t="shared" si="64"/>
        <v>6.0676127728531234E-9</v>
      </c>
      <c r="AE270" s="191">
        <f t="shared" si="65"/>
        <v>6.3104063236449105E-3</v>
      </c>
      <c r="AF270" s="191">
        <f t="shared" si="66"/>
        <v>0.35232121755875512</v>
      </c>
    </row>
    <row r="271" spans="2:32">
      <c r="B271" s="116">
        <f t="shared" si="51"/>
        <v>59731.141142181092</v>
      </c>
      <c r="C271" s="115">
        <f t="shared" si="53"/>
        <v>4.2699999999999969</v>
      </c>
      <c r="D271" s="68">
        <f>'ver pressoflex 6p C2 DCpowe_2'!$G$3/2/$C$557*C271</f>
        <v>52.307499999999962</v>
      </c>
      <c r="E271" s="114">
        <f t="shared" si="54"/>
        <v>3.1589377131508963E-4</v>
      </c>
      <c r="F271" s="114">
        <f t="shared" si="55"/>
        <v>4.8700267464604535E-4</v>
      </c>
      <c r="G271" s="114">
        <f t="shared" si="56"/>
        <v>6.5811157797700096E-4</v>
      </c>
      <c r="H271" s="114">
        <f t="shared" si="57"/>
        <v>4.3583416125089159E-3</v>
      </c>
      <c r="I271" s="114">
        <f t="shared" si="58"/>
        <v>4.5294505158398717E-3</v>
      </c>
      <c r="J271" s="114">
        <f t="shared" si="59"/>
        <v>4.7005594191708274E-3</v>
      </c>
      <c r="K271" s="114">
        <f t="shared" si="60"/>
        <v>5.1283316774982171E-3</v>
      </c>
      <c r="L271" s="113">
        <f>-'ver pressoflex 6p C2 DCpowe_2'!$G$2*'ver pressoflex 6p C2 DCpowe_2'!D271*'ver pressoflex 6p C2 DCpowe_2'!$G$17*'ver pressoflex 6p C2 DCpowe_2'!$G$13*'ver pressoflex 6p C2 DCpowe_2'!AE271</f>
        <v>-77.676676217490709</v>
      </c>
      <c r="M271" s="572">
        <f>IF(ABS(E271)&lt;'ver pressoflex 6p C2 DCpowe_2'!$G$7,'ver pressoflex 6p C2 DCpowe_2'!$G$16*E271*'ver pressoflex 6p C2 DCpowe_2'!$O$8,SIGN(E271)*'ver pressoflex 6p C2 DCpowe_2'!$G$15*'ver pressoflex 6p C2 DCpowe_2'!$O$8)</f>
        <v>5.3178183985828635</v>
      </c>
      <c r="N271" s="572">
        <f>IF(ABS(F271)&lt;'ver pressoflex 6p C2 DCpowe_2'!$G$7,'ver pressoflex 6p C2 DCpowe_2'!$G$16*F271*'ver pressoflex 6p C2 DCpowe_2'!$O$9,SIGN(F271)*'ver pressoflex 6p C2 DCpowe_2'!$G$15*'ver pressoflex 6p C2 DCpowe_2'!$O$9)</f>
        <v>0</v>
      </c>
      <c r="O271" s="572">
        <f>IF(ABS(G271)&lt;'ver pressoflex 6p C2 DCpowe_2'!$G$7,'ver pressoflex 6p C2 DCpowe_2'!$G$16*G271*'ver pressoflex 6p C2 DCpowe_2'!$O$10,SIGN(G271)*'ver pressoflex 6p C2 DCpowe_2'!$G$15*'ver pressoflex 6p C2 DCpowe_2'!$O$10)</f>
        <v>0</v>
      </c>
      <c r="P271" s="572">
        <f>IF(ABS(H271)&lt;'ver pressoflex 6p C2 DCpowe_2'!$G$7,'ver pressoflex 6p C2 DCpowe_2'!$G$16*H271*'ver pressoflex 6p C2 DCpowe_2'!$O$11,SIGN(H271)*'ver pressoflex 6p C2 DCpowe_2'!$G$15*'ver pressoflex 6p C2 DCpowe_2'!$O$11)</f>
        <v>0</v>
      </c>
      <c r="Q271" s="572">
        <f>IF(ABS(I271)&lt;'ver pressoflex 6p C2 DCpowe_2'!$G$7,'ver pressoflex 6p C2 DCpowe_2'!$G$16*I271*'ver pressoflex 6p C2 DCpowe_2'!$O$12,SIGN(I271)*'ver pressoflex 6p C2 DCpowe_2'!$G$15*'ver pressoflex 6p C2 DCpowe_2'!$O$12)</f>
        <v>0</v>
      </c>
      <c r="R271" s="572">
        <f>IF(ABS(J271)&lt;'ver pressoflex 6p C2 DCpowe_2'!$G$7,'ver pressoflex 6p C2 DCpowe_2'!$G$16*J271*'ver pressoflex 6p C2 DCpowe_2'!$O$13,SIGN(J271)*'ver pressoflex 6p C2 DCpowe_2'!$G$15*'ver pressoflex 6p C2 DCpowe_2'!$O$13)</f>
        <v>17803.500000000004</v>
      </c>
      <c r="S271" s="113">
        <f t="shared" si="52"/>
        <v>17731.141142181095</v>
      </c>
      <c r="T271" s="575">
        <f>-L271*('ver pressoflex 6p C2 DCpowe_2'!$G$3/2-'ver pressoflex 6p C2 DCpowe_2'!AF271*'ver pressoflex 6p C2 DCpowe_2'!D271)</f>
        <v>93721.965377859786</v>
      </c>
      <c r="U271" s="29">
        <f>M271*IF(($G$3/2-$M$8)&gt;0,('ver pressoflex 6p C2 DCpowe_2'!$G$3/2-'ver pressoflex 6p C2 DCpowe_2'!$M$8),'ver pressoflex 6p C2 DCpowe_2'!$G$3/2-('ver pressoflex 6p C2 DCpowe_2'!$G$3-'ver pressoflex 6p C2 DCpowe_2'!$M$8))*IF(($G$3/2-$M$8)&gt;0,-1,1)</f>
        <v>-5450.7638585474351</v>
      </c>
      <c r="V271" s="29">
        <f>N271*IF(($G$3/2-$M$9)&gt;0,('ver pressoflex 6p C2 DCpowe_2'!$G$3/2-'ver pressoflex 6p C2 DCpowe_2'!$M$9),'ver pressoflex 6p C2 DCpowe_2'!$G$3/2-('ver pressoflex 6p C2 DCpowe_2'!$G$3-'ver pressoflex 6p C2 DCpowe_2'!$M$9))*IF(($G$3/2-$M$9)&gt;0,-1,1)</f>
        <v>0</v>
      </c>
      <c r="W271" s="29">
        <f>O271*IF(($G$3/2-$M$10)&gt;0,('ver pressoflex 6p C2 DCpowe_2'!$G$3/2-'ver pressoflex 6p C2 DCpowe_2'!$M$10),'ver pressoflex 6p C2 DCpowe_2'!$G$3/2-('ver pressoflex 6p C2 DCpowe_2'!$G$3-'ver pressoflex 6p C2 DCpowe_2'!$M$10))*IF(($G$3/2-$M$10)&gt;0,-1,1)</f>
        <v>0</v>
      </c>
      <c r="X271" s="29">
        <f>P271*IF(($G$3/2-$M$11)&gt;0,('ver pressoflex 6p C2 DCpowe_2'!$G$3/2-'ver pressoflex 6p C2 DCpowe_2'!$M$11),'ver pressoflex 6p C2 DCpowe_2'!$G$3/2-('ver pressoflex 6p C2 DCpowe_2'!$G$3-'ver pressoflex 6p C2 DCpowe_2'!$M$11))*IF(($G$3/2-$M$11)&gt;0,-1,1)</f>
        <v>0</v>
      </c>
      <c r="Y271" s="29">
        <f>Q271*IF(($G$3/2-$M$12)&gt;0,('ver pressoflex 6p C2 DCpowe_2'!$G$3/2-'ver pressoflex 6p C2 DCpowe_2'!$M$12),'ver pressoflex 6p C2 DCpowe_2'!$G$3/2-('ver pressoflex 6p C2 DCpowe_2'!$G$3-'ver pressoflex 6p C2 DCpowe_2'!$M$12))*IF(($G$3/2-$M$12)&gt;0,-1,1)</f>
        <v>0</v>
      </c>
      <c r="Z271" s="29">
        <f>R271*IF(($G$3/2-$M$13)&gt;0,('ver pressoflex 6p C2 DCpowe_2'!$G$3/2-'ver pressoflex 6p C2 DCpowe_2'!$M$13),'ver pressoflex 6p C2 DCpowe_2'!$G$3/2-('ver pressoflex 6p C2 DCpowe_2'!$G$3-'ver pressoflex 6p C2 DCpowe_2'!$M$13))*IF(($G$3/2-$M$13)&gt;0,-1,1)</f>
        <v>18248587.500000004</v>
      </c>
      <c r="AA271" s="113">
        <f t="shared" si="61"/>
        <v>18336858.701519318</v>
      </c>
      <c r="AB271" s="193">
        <f t="shared" si="62"/>
        <v>1.1187848701229944E-4</v>
      </c>
      <c r="AC271" s="191">
        <f t="shared" si="63"/>
        <v>8.4857185153716839E-5</v>
      </c>
      <c r="AD271" s="194">
        <f t="shared" si="64"/>
        <v>6.1477977662922841E-9</v>
      </c>
      <c r="AE271" s="191">
        <f t="shared" si="65"/>
        <v>6.3642888865287628E-3</v>
      </c>
      <c r="AF271" s="191">
        <f t="shared" si="66"/>
        <v>0.35243351024206937</v>
      </c>
    </row>
    <row r="272" spans="2:32">
      <c r="B272" s="116">
        <f t="shared" si="51"/>
        <v>59725.88393746283</v>
      </c>
      <c r="C272" s="115">
        <f t="shared" ref="C272:C335" si="67">+C271+0.1</f>
        <v>4.3699999999999966</v>
      </c>
      <c r="D272" s="68">
        <f>'ver pressoflex 6p C2 DCpowe_2'!$G$3/2/$C$557*C272</f>
        <v>53.532499999999956</v>
      </c>
      <c r="E272" s="114">
        <f t="shared" si="54"/>
        <v>3.1343791428727345E-4</v>
      </c>
      <c r="F272" s="114">
        <f t="shared" si="55"/>
        <v>4.8463652929047808E-4</v>
      </c>
      <c r="G272" s="114">
        <f t="shared" si="56"/>
        <v>6.558351442936827E-4</v>
      </c>
      <c r="H272" s="114">
        <f t="shared" si="57"/>
        <v>4.358005193737983E-3</v>
      </c>
      <c r="I272" s="114">
        <f t="shared" si="58"/>
        <v>4.5292038087411876E-3</v>
      </c>
      <c r="J272" s="114">
        <f t="shared" si="59"/>
        <v>4.7004024237443922E-3</v>
      </c>
      <c r="K272" s="114">
        <f t="shared" si="60"/>
        <v>5.1283989612524034E-3</v>
      </c>
      <c r="L272" s="113">
        <f>-'ver pressoflex 6p C2 DCpowe_2'!$G$2*'ver pressoflex 6p C2 DCpowe_2'!D272*'ver pressoflex 6p C2 DCpowe_2'!$G$17*'ver pressoflex 6p C2 DCpowe_2'!$G$13*'ver pressoflex 6p C2 DCpowe_2'!AE272</f>
        <v>-82.8925385514748</v>
      </c>
      <c r="M272" s="572">
        <f>IF(ABS(E272)&lt;'ver pressoflex 6p C2 DCpowe_2'!$G$7,'ver pressoflex 6p C2 DCpowe_2'!$G$16*E272*'ver pressoflex 6p C2 DCpowe_2'!$O$8,SIGN(E272)*'ver pressoflex 6p C2 DCpowe_2'!$G$15*'ver pressoflex 6p C2 DCpowe_2'!$O$8)</f>
        <v>5.2764760142982956</v>
      </c>
      <c r="N272" s="572">
        <f>IF(ABS(F272)&lt;'ver pressoflex 6p C2 DCpowe_2'!$G$7,'ver pressoflex 6p C2 DCpowe_2'!$G$16*F272*'ver pressoflex 6p C2 DCpowe_2'!$O$9,SIGN(F272)*'ver pressoflex 6p C2 DCpowe_2'!$G$15*'ver pressoflex 6p C2 DCpowe_2'!$O$9)</f>
        <v>0</v>
      </c>
      <c r="O272" s="572">
        <f>IF(ABS(G272)&lt;'ver pressoflex 6p C2 DCpowe_2'!$G$7,'ver pressoflex 6p C2 DCpowe_2'!$G$16*G272*'ver pressoflex 6p C2 DCpowe_2'!$O$10,SIGN(G272)*'ver pressoflex 6p C2 DCpowe_2'!$G$15*'ver pressoflex 6p C2 DCpowe_2'!$O$10)</f>
        <v>0</v>
      </c>
      <c r="P272" s="572">
        <f>IF(ABS(H272)&lt;'ver pressoflex 6p C2 DCpowe_2'!$G$7,'ver pressoflex 6p C2 DCpowe_2'!$G$16*H272*'ver pressoflex 6p C2 DCpowe_2'!$O$11,SIGN(H272)*'ver pressoflex 6p C2 DCpowe_2'!$G$15*'ver pressoflex 6p C2 DCpowe_2'!$O$11)</f>
        <v>0</v>
      </c>
      <c r="Q272" s="572">
        <f>IF(ABS(I272)&lt;'ver pressoflex 6p C2 DCpowe_2'!$G$7,'ver pressoflex 6p C2 DCpowe_2'!$G$16*I272*'ver pressoflex 6p C2 DCpowe_2'!$O$12,SIGN(I272)*'ver pressoflex 6p C2 DCpowe_2'!$G$15*'ver pressoflex 6p C2 DCpowe_2'!$O$12)</f>
        <v>0</v>
      </c>
      <c r="R272" s="572">
        <f>IF(ABS(J272)&lt;'ver pressoflex 6p C2 DCpowe_2'!$G$7,'ver pressoflex 6p C2 DCpowe_2'!$G$16*J272*'ver pressoflex 6p C2 DCpowe_2'!$O$13,SIGN(J272)*'ver pressoflex 6p C2 DCpowe_2'!$G$15*'ver pressoflex 6p C2 DCpowe_2'!$O$13)</f>
        <v>17803.500000000004</v>
      </c>
      <c r="S272" s="113">
        <f t="shared" si="52"/>
        <v>17725.883937462826</v>
      </c>
      <c r="T272" s="575">
        <f>-L272*('ver pressoflex 6p C2 DCpowe_2'!$G$3/2-'ver pressoflex 6p C2 DCpowe_2'!AF272*'ver pressoflex 6p C2 DCpowe_2'!D272)</f>
        <v>99976.94592550752</v>
      </c>
      <c r="U272" s="29">
        <f>M272*IF(($G$3/2-$M$8)&gt;0,('ver pressoflex 6p C2 DCpowe_2'!$G$3/2-'ver pressoflex 6p C2 DCpowe_2'!$M$8),'ver pressoflex 6p C2 DCpowe_2'!$G$3/2-('ver pressoflex 6p C2 DCpowe_2'!$G$3-'ver pressoflex 6p C2 DCpowe_2'!$M$8))*IF(($G$3/2-$M$8)&gt;0,-1,1)</f>
        <v>-5408.3879146557529</v>
      </c>
      <c r="V272" s="29">
        <f>N272*IF(($G$3/2-$M$9)&gt;0,('ver pressoflex 6p C2 DCpowe_2'!$G$3/2-'ver pressoflex 6p C2 DCpowe_2'!$M$9),'ver pressoflex 6p C2 DCpowe_2'!$G$3/2-('ver pressoflex 6p C2 DCpowe_2'!$G$3-'ver pressoflex 6p C2 DCpowe_2'!$M$9))*IF(($G$3/2-$M$9)&gt;0,-1,1)</f>
        <v>0</v>
      </c>
      <c r="W272" s="29">
        <f>O272*IF(($G$3/2-$M$10)&gt;0,('ver pressoflex 6p C2 DCpowe_2'!$G$3/2-'ver pressoflex 6p C2 DCpowe_2'!$M$10),'ver pressoflex 6p C2 DCpowe_2'!$G$3/2-('ver pressoflex 6p C2 DCpowe_2'!$G$3-'ver pressoflex 6p C2 DCpowe_2'!$M$10))*IF(($G$3/2-$M$10)&gt;0,-1,1)</f>
        <v>0</v>
      </c>
      <c r="X272" s="29">
        <f>P272*IF(($G$3/2-$M$11)&gt;0,('ver pressoflex 6p C2 DCpowe_2'!$G$3/2-'ver pressoflex 6p C2 DCpowe_2'!$M$11),'ver pressoflex 6p C2 DCpowe_2'!$G$3/2-('ver pressoflex 6p C2 DCpowe_2'!$G$3-'ver pressoflex 6p C2 DCpowe_2'!$M$11))*IF(($G$3/2-$M$11)&gt;0,-1,1)</f>
        <v>0</v>
      </c>
      <c r="Y272" s="29">
        <f>Q272*IF(($G$3/2-$M$12)&gt;0,('ver pressoflex 6p C2 DCpowe_2'!$G$3/2-'ver pressoflex 6p C2 DCpowe_2'!$M$12),'ver pressoflex 6p C2 DCpowe_2'!$G$3/2-('ver pressoflex 6p C2 DCpowe_2'!$G$3-'ver pressoflex 6p C2 DCpowe_2'!$M$12))*IF(($G$3/2-$M$12)&gt;0,-1,1)</f>
        <v>0</v>
      </c>
      <c r="Z272" s="29">
        <f>R272*IF(($G$3/2-$M$13)&gt;0,('ver pressoflex 6p C2 DCpowe_2'!$G$3/2-'ver pressoflex 6p C2 DCpowe_2'!$M$13),'ver pressoflex 6p C2 DCpowe_2'!$G$3/2-('ver pressoflex 6p C2 DCpowe_2'!$G$3-'ver pressoflex 6p C2 DCpowe_2'!$M$13))*IF(($G$3/2-$M$13)&gt;0,-1,1)</f>
        <v>18248587.500000004</v>
      </c>
      <c r="AA272" s="113">
        <f t="shared" si="61"/>
        <v>18343156.058010854</v>
      </c>
      <c r="AB272" s="193">
        <f t="shared" si="62"/>
        <v>1.1455862322073805E-4</v>
      </c>
      <c r="AC272" s="191">
        <f t="shared" si="63"/>
        <v>8.8483005438858768E-5</v>
      </c>
      <c r="AD272" s="194">
        <f t="shared" si="64"/>
        <v>6.5583195021448975E-9</v>
      </c>
      <c r="AE272" s="191">
        <f t="shared" si="65"/>
        <v>6.636225407914407E-3</v>
      </c>
      <c r="AF272" s="191">
        <f t="shared" si="66"/>
        <v>0.35299904868376275</v>
      </c>
    </row>
    <row r="273" spans="2:32">
      <c r="B273" s="116">
        <f t="shared" si="51"/>
        <v>59720.418500766042</v>
      </c>
      <c r="C273" s="115">
        <f t="shared" si="67"/>
        <v>4.4699999999999962</v>
      </c>
      <c r="D273" s="68">
        <f>'ver pressoflex 6p C2 DCpowe_2'!$G$3/2/$C$557*C273</f>
        <v>54.757499999999951</v>
      </c>
      <c r="E273" s="114">
        <f t="shared" si="54"/>
        <v>3.1097948071774151E-4</v>
      </c>
      <c r="F273" s="114">
        <f t="shared" si="55"/>
        <v>4.8226790151344043E-4</v>
      </c>
      <c r="G273" s="114">
        <f t="shared" si="56"/>
        <v>6.5355632230913946E-4</v>
      </c>
      <c r="H273" s="114">
        <f t="shared" si="57"/>
        <v>4.3576684220161289E-3</v>
      </c>
      <c r="I273" s="114">
        <f t="shared" si="58"/>
        <v>4.5289568428118279E-3</v>
      </c>
      <c r="J273" s="114">
        <f t="shared" si="59"/>
        <v>4.7002452636075269E-3</v>
      </c>
      <c r="K273" s="114">
        <f t="shared" si="60"/>
        <v>5.1284663155967743E-3</v>
      </c>
      <c r="L273" s="113">
        <f>-'ver pressoflex 6p C2 DCpowe_2'!$G$2*'ver pressoflex 6p C2 DCpowe_2'!D273*'ver pressoflex 6p C2 DCpowe_2'!$G$17*'ver pressoflex 6p C2 DCpowe_2'!$G$13*'ver pressoflex 6p C2 DCpowe_2'!AE273</f>
        <v>-88.316589489957849</v>
      </c>
      <c r="M273" s="572">
        <f>IF(ABS(E273)&lt;'ver pressoflex 6p C2 DCpowe_2'!$G$7,'ver pressoflex 6p C2 DCpowe_2'!$G$16*E273*'ver pressoflex 6p C2 DCpowe_2'!$O$8,SIGN(E273)*'ver pressoflex 6p C2 DCpowe_2'!$G$15*'ver pressoflex 6p C2 DCpowe_2'!$O$8)</f>
        <v>5.2350902559994701</v>
      </c>
      <c r="N273" s="572">
        <f>IF(ABS(F273)&lt;'ver pressoflex 6p C2 DCpowe_2'!$G$7,'ver pressoflex 6p C2 DCpowe_2'!$G$16*F273*'ver pressoflex 6p C2 DCpowe_2'!$O$9,SIGN(F273)*'ver pressoflex 6p C2 DCpowe_2'!$G$15*'ver pressoflex 6p C2 DCpowe_2'!$O$9)</f>
        <v>0</v>
      </c>
      <c r="O273" s="572">
        <f>IF(ABS(G273)&lt;'ver pressoflex 6p C2 DCpowe_2'!$G$7,'ver pressoflex 6p C2 DCpowe_2'!$G$16*G273*'ver pressoflex 6p C2 DCpowe_2'!$O$10,SIGN(G273)*'ver pressoflex 6p C2 DCpowe_2'!$G$15*'ver pressoflex 6p C2 DCpowe_2'!$O$10)</f>
        <v>0</v>
      </c>
      <c r="P273" s="572">
        <f>IF(ABS(H273)&lt;'ver pressoflex 6p C2 DCpowe_2'!$G$7,'ver pressoflex 6p C2 DCpowe_2'!$G$16*H273*'ver pressoflex 6p C2 DCpowe_2'!$O$11,SIGN(H273)*'ver pressoflex 6p C2 DCpowe_2'!$G$15*'ver pressoflex 6p C2 DCpowe_2'!$O$11)</f>
        <v>0</v>
      </c>
      <c r="Q273" s="572">
        <f>IF(ABS(I273)&lt;'ver pressoflex 6p C2 DCpowe_2'!$G$7,'ver pressoflex 6p C2 DCpowe_2'!$G$16*I273*'ver pressoflex 6p C2 DCpowe_2'!$O$12,SIGN(I273)*'ver pressoflex 6p C2 DCpowe_2'!$G$15*'ver pressoflex 6p C2 DCpowe_2'!$O$12)</f>
        <v>0</v>
      </c>
      <c r="R273" s="572">
        <f>IF(ABS(J273)&lt;'ver pressoflex 6p C2 DCpowe_2'!$G$7,'ver pressoflex 6p C2 DCpowe_2'!$G$16*J273*'ver pressoflex 6p C2 DCpowe_2'!$O$13,SIGN(J273)*'ver pressoflex 6p C2 DCpowe_2'!$G$15*'ver pressoflex 6p C2 DCpowe_2'!$O$13)</f>
        <v>17803.500000000004</v>
      </c>
      <c r="S273" s="113">
        <f t="shared" si="52"/>
        <v>17720.418500766045</v>
      </c>
      <c r="T273" s="575">
        <f>-L273*('ver pressoflex 6p C2 DCpowe_2'!$G$3/2-'ver pressoflex 6p C2 DCpowe_2'!AF273*'ver pressoflex 6p C2 DCpowe_2'!D273)</f>
        <v>106477.95203585418</v>
      </c>
      <c r="U273" s="29">
        <f>M273*IF(($G$3/2-$M$8)&gt;0,('ver pressoflex 6p C2 DCpowe_2'!$G$3/2-'ver pressoflex 6p C2 DCpowe_2'!$M$8),'ver pressoflex 6p C2 DCpowe_2'!$G$3/2-('ver pressoflex 6p C2 DCpowe_2'!$G$3-'ver pressoflex 6p C2 DCpowe_2'!$M$8))*IF(($G$3/2-$M$8)&gt;0,-1,1)</f>
        <v>-5365.9675123994566</v>
      </c>
      <c r="V273" s="29">
        <f>N273*IF(($G$3/2-$M$9)&gt;0,('ver pressoflex 6p C2 DCpowe_2'!$G$3/2-'ver pressoflex 6p C2 DCpowe_2'!$M$9),'ver pressoflex 6p C2 DCpowe_2'!$G$3/2-('ver pressoflex 6p C2 DCpowe_2'!$G$3-'ver pressoflex 6p C2 DCpowe_2'!$M$9))*IF(($G$3/2-$M$9)&gt;0,-1,1)</f>
        <v>0</v>
      </c>
      <c r="W273" s="29">
        <f>O273*IF(($G$3/2-$M$10)&gt;0,('ver pressoflex 6p C2 DCpowe_2'!$G$3/2-'ver pressoflex 6p C2 DCpowe_2'!$M$10),'ver pressoflex 6p C2 DCpowe_2'!$G$3/2-('ver pressoflex 6p C2 DCpowe_2'!$G$3-'ver pressoflex 6p C2 DCpowe_2'!$M$10))*IF(($G$3/2-$M$10)&gt;0,-1,1)</f>
        <v>0</v>
      </c>
      <c r="X273" s="29">
        <f>P273*IF(($G$3/2-$M$11)&gt;0,('ver pressoflex 6p C2 DCpowe_2'!$G$3/2-'ver pressoflex 6p C2 DCpowe_2'!$M$11),'ver pressoflex 6p C2 DCpowe_2'!$G$3/2-('ver pressoflex 6p C2 DCpowe_2'!$G$3-'ver pressoflex 6p C2 DCpowe_2'!$M$11))*IF(($G$3/2-$M$11)&gt;0,-1,1)</f>
        <v>0</v>
      </c>
      <c r="Y273" s="29">
        <f>Q273*IF(($G$3/2-$M$12)&gt;0,('ver pressoflex 6p C2 DCpowe_2'!$G$3/2-'ver pressoflex 6p C2 DCpowe_2'!$M$12),'ver pressoflex 6p C2 DCpowe_2'!$G$3/2-('ver pressoflex 6p C2 DCpowe_2'!$G$3-'ver pressoflex 6p C2 DCpowe_2'!$M$12))*IF(($G$3/2-$M$12)&gt;0,-1,1)</f>
        <v>0</v>
      </c>
      <c r="Z273" s="29">
        <f>R273*IF(($G$3/2-$M$13)&gt;0,('ver pressoflex 6p C2 DCpowe_2'!$G$3/2-'ver pressoflex 6p C2 DCpowe_2'!$M$13),'ver pressoflex 6p C2 DCpowe_2'!$G$3/2-('ver pressoflex 6p C2 DCpowe_2'!$G$3-'ver pressoflex 6p C2 DCpowe_2'!$M$13))*IF(($G$3/2-$M$13)&gt;0,-1,1)</f>
        <v>18248587.500000004</v>
      </c>
      <c r="AA273" s="113">
        <f t="shared" si="61"/>
        <v>18349699.48452346</v>
      </c>
      <c r="AB273" s="193">
        <f t="shared" si="62"/>
        <v>1.1724157127150596E-4</v>
      </c>
      <c r="AC273" s="191">
        <f t="shared" si="63"/>
        <v>9.2163854386504584E-5</v>
      </c>
      <c r="AD273" s="194">
        <f t="shared" si="64"/>
        <v>6.9849415321044452E-9</v>
      </c>
      <c r="AE273" s="191">
        <f t="shared" si="65"/>
        <v>6.9122890789878435E-3</v>
      </c>
      <c r="AF273" s="191">
        <f t="shared" si="66"/>
        <v>0.35357146975494924</v>
      </c>
    </row>
    <row r="274" spans="2:32">
      <c r="B274" s="116">
        <f t="shared" si="51"/>
        <v>59714.742708220161</v>
      </c>
      <c r="C274" s="115">
        <f t="shared" si="67"/>
        <v>4.5699999999999958</v>
      </c>
      <c r="D274" s="68">
        <f>'ver pressoflex 6p C2 DCpowe_2'!$G$3/2/$C$557*C274</f>
        <v>55.982499999999952</v>
      </c>
      <c r="E274" s="114">
        <f t="shared" si="54"/>
        <v>3.0851846654962963E-4</v>
      </c>
      <c r="F274" s="114">
        <f t="shared" si="55"/>
        <v>4.7989678740626416E-4</v>
      </c>
      <c r="G274" s="114">
        <f t="shared" si="56"/>
        <v>6.5127510826289874E-4</v>
      </c>
      <c r="H274" s="114">
        <f t="shared" si="57"/>
        <v>4.3573312967876213E-3</v>
      </c>
      <c r="I274" s="114">
        <f t="shared" si="58"/>
        <v>4.5287096176442549E-3</v>
      </c>
      <c r="J274" s="114">
        <f t="shared" si="59"/>
        <v>4.7000879385008893E-3</v>
      </c>
      <c r="K274" s="114">
        <f t="shared" si="60"/>
        <v>5.1285337406424764E-3</v>
      </c>
      <c r="L274" s="113">
        <f>-'ver pressoflex 6p C2 DCpowe_2'!$G$2*'ver pressoflex 6p C2 DCpowe_2'!D274*'ver pressoflex 6p C2 DCpowe_2'!$G$17*'ver pressoflex 6p C2 DCpowe_2'!$G$13*'ver pressoflex 6p C2 DCpowe_2'!AE274</f>
        <v>-93.950952835239562</v>
      </c>
      <c r="M274" s="572">
        <f>IF(ABS(E274)&lt;'ver pressoflex 6p C2 DCpowe_2'!$G$7,'ver pressoflex 6p C2 DCpowe_2'!$G$16*E274*'ver pressoflex 6p C2 DCpowe_2'!$O$8,SIGN(E274)*'ver pressoflex 6p C2 DCpowe_2'!$G$15*'ver pressoflex 6p C2 DCpowe_2'!$O$8)</f>
        <v>5.1936610553923321</v>
      </c>
      <c r="N274" s="572">
        <f>IF(ABS(F274)&lt;'ver pressoflex 6p C2 DCpowe_2'!$G$7,'ver pressoflex 6p C2 DCpowe_2'!$G$16*F274*'ver pressoflex 6p C2 DCpowe_2'!$O$9,SIGN(F274)*'ver pressoflex 6p C2 DCpowe_2'!$G$15*'ver pressoflex 6p C2 DCpowe_2'!$O$9)</f>
        <v>0</v>
      </c>
      <c r="O274" s="572">
        <f>IF(ABS(G274)&lt;'ver pressoflex 6p C2 DCpowe_2'!$G$7,'ver pressoflex 6p C2 DCpowe_2'!$G$16*G274*'ver pressoflex 6p C2 DCpowe_2'!$O$10,SIGN(G274)*'ver pressoflex 6p C2 DCpowe_2'!$G$15*'ver pressoflex 6p C2 DCpowe_2'!$O$10)</f>
        <v>0</v>
      </c>
      <c r="P274" s="572">
        <f>IF(ABS(H274)&lt;'ver pressoflex 6p C2 DCpowe_2'!$G$7,'ver pressoflex 6p C2 DCpowe_2'!$G$16*H274*'ver pressoflex 6p C2 DCpowe_2'!$O$11,SIGN(H274)*'ver pressoflex 6p C2 DCpowe_2'!$G$15*'ver pressoflex 6p C2 DCpowe_2'!$O$11)</f>
        <v>0</v>
      </c>
      <c r="Q274" s="572">
        <f>IF(ABS(I274)&lt;'ver pressoflex 6p C2 DCpowe_2'!$G$7,'ver pressoflex 6p C2 DCpowe_2'!$G$16*I274*'ver pressoflex 6p C2 DCpowe_2'!$O$12,SIGN(I274)*'ver pressoflex 6p C2 DCpowe_2'!$G$15*'ver pressoflex 6p C2 DCpowe_2'!$O$12)</f>
        <v>0</v>
      </c>
      <c r="R274" s="572">
        <f>IF(ABS(J274)&lt;'ver pressoflex 6p C2 DCpowe_2'!$G$7,'ver pressoflex 6p C2 DCpowe_2'!$G$16*J274*'ver pressoflex 6p C2 DCpowe_2'!$O$13,SIGN(J274)*'ver pressoflex 6p C2 DCpowe_2'!$G$15*'ver pressoflex 6p C2 DCpowe_2'!$O$13)</f>
        <v>17803.500000000004</v>
      </c>
      <c r="S274" s="113">
        <f t="shared" si="52"/>
        <v>17714.742708220158</v>
      </c>
      <c r="T274" s="575">
        <f>-L274*('ver pressoflex 6p C2 DCpowe_2'!$G$3/2-'ver pressoflex 6p C2 DCpowe_2'!AF274*'ver pressoflex 6p C2 DCpowe_2'!D274)</f>
        <v>113227.22188598027</v>
      </c>
      <c r="U274" s="29">
        <f>M274*IF(($G$3/2-$M$8)&gt;0,('ver pressoflex 6p C2 DCpowe_2'!$G$3/2-'ver pressoflex 6p C2 DCpowe_2'!$M$8),'ver pressoflex 6p C2 DCpowe_2'!$G$3/2-('ver pressoflex 6p C2 DCpowe_2'!$G$3-'ver pressoflex 6p C2 DCpowe_2'!$M$8))*IF(($G$3/2-$M$8)&gt;0,-1,1)</f>
        <v>-5323.5025817771402</v>
      </c>
      <c r="V274" s="29">
        <f>N274*IF(($G$3/2-$M$9)&gt;0,('ver pressoflex 6p C2 DCpowe_2'!$G$3/2-'ver pressoflex 6p C2 DCpowe_2'!$M$9),'ver pressoflex 6p C2 DCpowe_2'!$G$3/2-('ver pressoflex 6p C2 DCpowe_2'!$G$3-'ver pressoflex 6p C2 DCpowe_2'!$M$9))*IF(($G$3/2-$M$9)&gt;0,-1,1)</f>
        <v>0</v>
      </c>
      <c r="W274" s="29">
        <f>O274*IF(($G$3/2-$M$10)&gt;0,('ver pressoflex 6p C2 DCpowe_2'!$G$3/2-'ver pressoflex 6p C2 DCpowe_2'!$M$10),'ver pressoflex 6p C2 DCpowe_2'!$G$3/2-('ver pressoflex 6p C2 DCpowe_2'!$G$3-'ver pressoflex 6p C2 DCpowe_2'!$M$10))*IF(($G$3/2-$M$10)&gt;0,-1,1)</f>
        <v>0</v>
      </c>
      <c r="X274" s="29">
        <f>P274*IF(($G$3/2-$M$11)&gt;0,('ver pressoflex 6p C2 DCpowe_2'!$G$3/2-'ver pressoflex 6p C2 DCpowe_2'!$M$11),'ver pressoflex 6p C2 DCpowe_2'!$G$3/2-('ver pressoflex 6p C2 DCpowe_2'!$G$3-'ver pressoflex 6p C2 DCpowe_2'!$M$11))*IF(($G$3/2-$M$11)&gt;0,-1,1)</f>
        <v>0</v>
      </c>
      <c r="Y274" s="29">
        <f>Q274*IF(($G$3/2-$M$12)&gt;0,('ver pressoflex 6p C2 DCpowe_2'!$G$3/2-'ver pressoflex 6p C2 DCpowe_2'!$M$12),'ver pressoflex 6p C2 DCpowe_2'!$G$3/2-('ver pressoflex 6p C2 DCpowe_2'!$G$3-'ver pressoflex 6p C2 DCpowe_2'!$M$12))*IF(($G$3/2-$M$12)&gt;0,-1,1)</f>
        <v>0</v>
      </c>
      <c r="Z274" s="29">
        <f>R274*IF(($G$3/2-$M$13)&gt;0,('ver pressoflex 6p C2 DCpowe_2'!$G$3/2-'ver pressoflex 6p C2 DCpowe_2'!$M$13),'ver pressoflex 6p C2 DCpowe_2'!$G$3/2-('ver pressoflex 6p C2 DCpowe_2'!$G$3-'ver pressoflex 6p C2 DCpowe_2'!$M$13))*IF(($G$3/2-$M$13)&gt;0,-1,1)</f>
        <v>18248587.500000004</v>
      </c>
      <c r="AA274" s="113">
        <f t="shared" si="61"/>
        <v>18356491.219304208</v>
      </c>
      <c r="AB274" s="193">
        <f t="shared" si="62"/>
        <v>1.199273355919567E-4</v>
      </c>
      <c r="AC274" s="191">
        <f t="shared" si="63"/>
        <v>9.5898287434455559E-5</v>
      </c>
      <c r="AD274" s="194">
        <f t="shared" si="64"/>
        <v>7.427798187363097E-9</v>
      </c>
      <c r="AE274" s="191">
        <f t="shared" si="65"/>
        <v>7.1923715575841667E-3</v>
      </c>
      <c r="AF274" s="191">
        <f t="shared" si="66"/>
        <v>0.35415089986773751</v>
      </c>
    </row>
    <row r="275" spans="2:32">
      <c r="B275" s="116">
        <f t="shared" si="51"/>
        <v>59708.854569478135</v>
      </c>
      <c r="C275" s="115">
        <f t="shared" si="67"/>
        <v>4.6699999999999955</v>
      </c>
      <c r="D275" s="68">
        <f>'ver pressoflex 6p C2 DCpowe_2'!$G$3/2/$C$557*C275</f>
        <v>57.207499999999946</v>
      </c>
      <c r="E275" s="114">
        <f t="shared" si="54"/>
        <v>3.0605486771755324E-4</v>
      </c>
      <c r="F275" s="114">
        <f t="shared" si="55"/>
        <v>4.7752318305207181E-4</v>
      </c>
      <c r="G275" s="114">
        <f t="shared" si="56"/>
        <v>6.4899149838659048E-4</v>
      </c>
      <c r="H275" s="114">
        <f t="shared" si="57"/>
        <v>4.3569938174955556E-3</v>
      </c>
      <c r="I275" s="114">
        <f t="shared" si="58"/>
        <v>4.5284621328300738E-3</v>
      </c>
      <c r="J275" s="114">
        <f t="shared" si="59"/>
        <v>4.6999304481645928E-3</v>
      </c>
      <c r="K275" s="114">
        <f t="shared" si="60"/>
        <v>5.1286012365008892E-3</v>
      </c>
      <c r="L275" s="113">
        <f>-'ver pressoflex 6p C2 DCpowe_2'!$G$2*'ver pressoflex 6p C2 DCpowe_2'!D275*'ver pressoflex 6p C2 DCpowe_2'!$G$17*'ver pressoflex 6p C2 DCpowe_2'!$G$13*'ver pressoflex 6p C2 DCpowe_2'!AE275</f>
        <v>-99.797618865909953</v>
      </c>
      <c r="M275" s="572">
        <f>IF(ABS(E275)&lt;'ver pressoflex 6p C2 DCpowe_2'!$G$7,'ver pressoflex 6p C2 DCpowe_2'!$G$16*E275*'ver pressoflex 6p C2 DCpowe_2'!$O$8,SIGN(E275)*'ver pressoflex 6p C2 DCpowe_2'!$G$15*'ver pressoflex 6p C2 DCpowe_2'!$O$8)</f>
        <v>5.1521883440393887</v>
      </c>
      <c r="N275" s="572">
        <f>IF(ABS(F275)&lt;'ver pressoflex 6p C2 DCpowe_2'!$G$7,'ver pressoflex 6p C2 DCpowe_2'!$G$16*F275*'ver pressoflex 6p C2 DCpowe_2'!$O$9,SIGN(F275)*'ver pressoflex 6p C2 DCpowe_2'!$G$15*'ver pressoflex 6p C2 DCpowe_2'!$O$9)</f>
        <v>0</v>
      </c>
      <c r="O275" s="572">
        <f>IF(ABS(G275)&lt;'ver pressoflex 6p C2 DCpowe_2'!$G$7,'ver pressoflex 6p C2 DCpowe_2'!$G$16*G275*'ver pressoflex 6p C2 DCpowe_2'!$O$10,SIGN(G275)*'ver pressoflex 6p C2 DCpowe_2'!$G$15*'ver pressoflex 6p C2 DCpowe_2'!$O$10)</f>
        <v>0</v>
      </c>
      <c r="P275" s="572">
        <f>IF(ABS(H275)&lt;'ver pressoflex 6p C2 DCpowe_2'!$G$7,'ver pressoflex 6p C2 DCpowe_2'!$G$16*H275*'ver pressoflex 6p C2 DCpowe_2'!$O$11,SIGN(H275)*'ver pressoflex 6p C2 DCpowe_2'!$G$15*'ver pressoflex 6p C2 DCpowe_2'!$O$11)</f>
        <v>0</v>
      </c>
      <c r="Q275" s="572">
        <f>IF(ABS(I275)&lt;'ver pressoflex 6p C2 DCpowe_2'!$G$7,'ver pressoflex 6p C2 DCpowe_2'!$G$16*I275*'ver pressoflex 6p C2 DCpowe_2'!$O$12,SIGN(I275)*'ver pressoflex 6p C2 DCpowe_2'!$G$15*'ver pressoflex 6p C2 DCpowe_2'!$O$12)</f>
        <v>0</v>
      </c>
      <c r="R275" s="572">
        <f>IF(ABS(J275)&lt;'ver pressoflex 6p C2 DCpowe_2'!$G$7,'ver pressoflex 6p C2 DCpowe_2'!$G$16*J275*'ver pressoflex 6p C2 DCpowe_2'!$O$13,SIGN(J275)*'ver pressoflex 6p C2 DCpowe_2'!$G$15*'ver pressoflex 6p C2 DCpowe_2'!$O$13)</f>
        <v>17803.500000000004</v>
      </c>
      <c r="S275" s="113">
        <f t="shared" si="52"/>
        <v>17708.854569478131</v>
      </c>
      <c r="T275" s="575">
        <f>-L275*('ver pressoflex 6p C2 DCpowe_2'!$G$3/2-'ver pressoflex 6p C2 DCpowe_2'!AF275*'ver pressoflex 6p C2 DCpowe_2'!D275)</f>
        <v>120226.82578817116</v>
      </c>
      <c r="U275" s="29">
        <f>M275*IF(($G$3/2-$M$8)&gt;0,('ver pressoflex 6p C2 DCpowe_2'!$G$3/2-'ver pressoflex 6p C2 DCpowe_2'!$M$8),'ver pressoflex 6p C2 DCpowe_2'!$G$3/2-('ver pressoflex 6p C2 DCpowe_2'!$G$3-'ver pressoflex 6p C2 DCpowe_2'!$M$8))*IF(($G$3/2-$M$8)&gt;0,-1,1)</f>
        <v>-5280.9930526403732</v>
      </c>
      <c r="V275" s="29">
        <f>N275*IF(($G$3/2-$M$9)&gt;0,('ver pressoflex 6p C2 DCpowe_2'!$G$3/2-'ver pressoflex 6p C2 DCpowe_2'!$M$9),'ver pressoflex 6p C2 DCpowe_2'!$G$3/2-('ver pressoflex 6p C2 DCpowe_2'!$G$3-'ver pressoflex 6p C2 DCpowe_2'!$M$9))*IF(($G$3/2-$M$9)&gt;0,-1,1)</f>
        <v>0</v>
      </c>
      <c r="W275" s="29">
        <f>O275*IF(($G$3/2-$M$10)&gt;0,('ver pressoflex 6p C2 DCpowe_2'!$G$3/2-'ver pressoflex 6p C2 DCpowe_2'!$M$10),'ver pressoflex 6p C2 DCpowe_2'!$G$3/2-('ver pressoflex 6p C2 DCpowe_2'!$G$3-'ver pressoflex 6p C2 DCpowe_2'!$M$10))*IF(($G$3/2-$M$10)&gt;0,-1,1)</f>
        <v>0</v>
      </c>
      <c r="X275" s="29">
        <f>P275*IF(($G$3/2-$M$11)&gt;0,('ver pressoflex 6p C2 DCpowe_2'!$G$3/2-'ver pressoflex 6p C2 DCpowe_2'!$M$11),'ver pressoflex 6p C2 DCpowe_2'!$G$3/2-('ver pressoflex 6p C2 DCpowe_2'!$G$3-'ver pressoflex 6p C2 DCpowe_2'!$M$11))*IF(($G$3/2-$M$11)&gt;0,-1,1)</f>
        <v>0</v>
      </c>
      <c r="Y275" s="29">
        <f>Q275*IF(($G$3/2-$M$12)&gt;0,('ver pressoflex 6p C2 DCpowe_2'!$G$3/2-'ver pressoflex 6p C2 DCpowe_2'!$M$12),'ver pressoflex 6p C2 DCpowe_2'!$G$3/2-('ver pressoflex 6p C2 DCpowe_2'!$G$3-'ver pressoflex 6p C2 DCpowe_2'!$M$12))*IF(($G$3/2-$M$12)&gt;0,-1,1)</f>
        <v>0</v>
      </c>
      <c r="Z275" s="29">
        <f>R275*IF(($G$3/2-$M$13)&gt;0,('ver pressoflex 6p C2 DCpowe_2'!$G$3/2-'ver pressoflex 6p C2 DCpowe_2'!$M$13),'ver pressoflex 6p C2 DCpowe_2'!$G$3/2-('ver pressoflex 6p C2 DCpowe_2'!$G$3-'ver pressoflex 6p C2 DCpowe_2'!$M$13))*IF(($G$3/2-$M$13)&gt;0,-1,1)</f>
        <v>18248587.500000004</v>
      </c>
      <c r="AA275" s="113">
        <f t="shared" si="61"/>
        <v>18363533.332735535</v>
      </c>
      <c r="AB275" s="193">
        <f t="shared" si="62"/>
        <v>1.2261592061874328E-4</v>
      </c>
      <c r="AC275" s="191">
        <f t="shared" si="63"/>
        <v>9.9684850378918896E-5</v>
      </c>
      <c r="AD275" s="194">
        <f t="shared" si="64"/>
        <v>7.8870114658347459E-9</v>
      </c>
      <c r="AE275" s="191">
        <f t="shared" si="65"/>
        <v>7.4763637784189168E-3</v>
      </c>
      <c r="AF275" s="191">
        <f t="shared" si="66"/>
        <v>0.35473746854902577</v>
      </c>
    </row>
    <row r="276" spans="2:32">
      <c r="B276" s="116">
        <f t="shared" si="51"/>
        <v>59702.752228802739</v>
      </c>
      <c r="C276" s="115">
        <f t="shared" si="67"/>
        <v>4.7699999999999951</v>
      </c>
      <c r="D276" s="68">
        <f>'ver pressoflex 6p C2 DCpowe_2'!$G$3/2/$C$557*C276</f>
        <v>58.432499999999941</v>
      </c>
      <c r="E276" s="114">
        <f t="shared" si="54"/>
        <v>3.035886801475832E-4</v>
      </c>
      <c r="F276" s="114">
        <f t="shared" si="55"/>
        <v>4.7514708452575367E-4</v>
      </c>
      <c r="G276" s="114">
        <f t="shared" si="56"/>
        <v>6.467054889039242E-4</v>
      </c>
      <c r="H276" s="114">
        <f t="shared" si="57"/>
        <v>4.356655983581861E-3</v>
      </c>
      <c r="I276" s="114">
        <f t="shared" si="58"/>
        <v>4.5282143879600313E-3</v>
      </c>
      <c r="J276" s="114">
        <f t="shared" si="59"/>
        <v>4.6997727923382016E-3</v>
      </c>
      <c r="K276" s="114">
        <f t="shared" si="60"/>
        <v>5.1286688032836274E-3</v>
      </c>
      <c r="L276" s="113">
        <f>-'ver pressoflex 6p C2 DCpowe_2'!$G$2*'ver pressoflex 6p C2 DCpowe_2'!D276*'ver pressoflex 6p C2 DCpowe_2'!$G$17*'ver pressoflex 6p C2 DCpowe_2'!$G$13*'ver pressoflex 6p C2 DCpowe_2'!AE276</f>
        <v>-105.85844325061892</v>
      </c>
      <c r="M276" s="572">
        <f>IF(ABS(E276)&lt;'ver pressoflex 6p C2 DCpowe_2'!$G$7,'ver pressoflex 6p C2 DCpowe_2'!$G$16*E276*'ver pressoflex 6p C2 DCpowe_2'!$O$8,SIGN(E276)*'ver pressoflex 6p C2 DCpowe_2'!$G$15*'ver pressoflex 6p C2 DCpowe_2'!$O$8)</f>
        <v>5.1106720533593126</v>
      </c>
      <c r="N276" s="572">
        <f>IF(ABS(F276)&lt;'ver pressoflex 6p C2 DCpowe_2'!$G$7,'ver pressoflex 6p C2 DCpowe_2'!$G$16*F276*'ver pressoflex 6p C2 DCpowe_2'!$O$9,SIGN(F276)*'ver pressoflex 6p C2 DCpowe_2'!$G$15*'ver pressoflex 6p C2 DCpowe_2'!$O$9)</f>
        <v>0</v>
      </c>
      <c r="O276" s="572">
        <f>IF(ABS(G276)&lt;'ver pressoflex 6p C2 DCpowe_2'!$G$7,'ver pressoflex 6p C2 DCpowe_2'!$G$16*G276*'ver pressoflex 6p C2 DCpowe_2'!$O$10,SIGN(G276)*'ver pressoflex 6p C2 DCpowe_2'!$G$15*'ver pressoflex 6p C2 DCpowe_2'!$O$10)</f>
        <v>0</v>
      </c>
      <c r="P276" s="572">
        <f>IF(ABS(H276)&lt;'ver pressoflex 6p C2 DCpowe_2'!$G$7,'ver pressoflex 6p C2 DCpowe_2'!$G$16*H276*'ver pressoflex 6p C2 DCpowe_2'!$O$11,SIGN(H276)*'ver pressoflex 6p C2 DCpowe_2'!$G$15*'ver pressoflex 6p C2 DCpowe_2'!$O$11)</f>
        <v>0</v>
      </c>
      <c r="Q276" s="572">
        <f>IF(ABS(I276)&lt;'ver pressoflex 6p C2 DCpowe_2'!$G$7,'ver pressoflex 6p C2 DCpowe_2'!$G$16*I276*'ver pressoflex 6p C2 DCpowe_2'!$O$12,SIGN(I276)*'ver pressoflex 6p C2 DCpowe_2'!$G$15*'ver pressoflex 6p C2 DCpowe_2'!$O$12)</f>
        <v>0</v>
      </c>
      <c r="R276" s="572">
        <f>IF(ABS(J276)&lt;'ver pressoflex 6p C2 DCpowe_2'!$G$7,'ver pressoflex 6p C2 DCpowe_2'!$G$16*J276*'ver pressoflex 6p C2 DCpowe_2'!$O$13,SIGN(J276)*'ver pressoflex 6p C2 DCpowe_2'!$G$15*'ver pressoflex 6p C2 DCpowe_2'!$O$13)</f>
        <v>17803.500000000004</v>
      </c>
      <c r="S276" s="113">
        <f t="shared" si="52"/>
        <v>17702.752228802743</v>
      </c>
      <c r="T276" s="575">
        <f>-L276*('ver pressoflex 6p C2 DCpowe_2'!$G$3/2-'ver pressoflex 6p C2 DCpowe_2'!AF276*'ver pressoflex 6p C2 DCpowe_2'!D276)</f>
        <v>127478.66506144522</v>
      </c>
      <c r="U276" s="29">
        <f>M276*IF(($G$3/2-$M$8)&gt;0,('ver pressoflex 6p C2 DCpowe_2'!$G$3/2-'ver pressoflex 6p C2 DCpowe_2'!$M$8),'ver pressoflex 6p C2 DCpowe_2'!$G$3/2-('ver pressoflex 6p C2 DCpowe_2'!$G$3-'ver pressoflex 6p C2 DCpowe_2'!$M$8))*IF(($G$3/2-$M$8)&gt;0,-1,1)</f>
        <v>-5238.4388546932951</v>
      </c>
      <c r="V276" s="29">
        <f>N276*IF(($G$3/2-$M$9)&gt;0,('ver pressoflex 6p C2 DCpowe_2'!$G$3/2-'ver pressoflex 6p C2 DCpowe_2'!$M$9),'ver pressoflex 6p C2 DCpowe_2'!$G$3/2-('ver pressoflex 6p C2 DCpowe_2'!$G$3-'ver pressoflex 6p C2 DCpowe_2'!$M$9))*IF(($G$3/2-$M$9)&gt;0,-1,1)</f>
        <v>0</v>
      </c>
      <c r="W276" s="29">
        <f>O276*IF(($G$3/2-$M$10)&gt;0,('ver pressoflex 6p C2 DCpowe_2'!$G$3/2-'ver pressoflex 6p C2 DCpowe_2'!$M$10),'ver pressoflex 6p C2 DCpowe_2'!$G$3/2-('ver pressoflex 6p C2 DCpowe_2'!$G$3-'ver pressoflex 6p C2 DCpowe_2'!$M$10))*IF(($G$3/2-$M$10)&gt;0,-1,1)</f>
        <v>0</v>
      </c>
      <c r="X276" s="29">
        <f>P276*IF(($G$3/2-$M$11)&gt;0,('ver pressoflex 6p C2 DCpowe_2'!$G$3/2-'ver pressoflex 6p C2 DCpowe_2'!$M$11),'ver pressoflex 6p C2 DCpowe_2'!$G$3/2-('ver pressoflex 6p C2 DCpowe_2'!$G$3-'ver pressoflex 6p C2 DCpowe_2'!$M$11))*IF(($G$3/2-$M$11)&gt;0,-1,1)</f>
        <v>0</v>
      </c>
      <c r="Y276" s="29">
        <f>Q276*IF(($G$3/2-$M$12)&gt;0,('ver pressoflex 6p C2 DCpowe_2'!$G$3/2-'ver pressoflex 6p C2 DCpowe_2'!$M$12),'ver pressoflex 6p C2 DCpowe_2'!$G$3/2-('ver pressoflex 6p C2 DCpowe_2'!$G$3-'ver pressoflex 6p C2 DCpowe_2'!$M$12))*IF(($G$3/2-$M$12)&gt;0,-1,1)</f>
        <v>0</v>
      </c>
      <c r="Z276" s="29">
        <f>R276*IF(($G$3/2-$M$13)&gt;0,('ver pressoflex 6p C2 DCpowe_2'!$G$3/2-'ver pressoflex 6p C2 DCpowe_2'!$M$13),'ver pressoflex 6p C2 DCpowe_2'!$G$3/2-('ver pressoflex 6p C2 DCpowe_2'!$G$3-'ver pressoflex 6p C2 DCpowe_2'!$M$13))*IF(($G$3/2-$M$13)&gt;0,-1,1)</f>
        <v>18248587.500000004</v>
      </c>
      <c r="AA276" s="113">
        <f t="shared" si="61"/>
        <v>18370827.726206757</v>
      </c>
      <c r="AB276" s="193">
        <f t="shared" si="62"/>
        <v>1.2530733079784296E-4</v>
      </c>
      <c r="AC276" s="191">
        <f t="shared" si="63"/>
        <v>1.0352207932290032E-4</v>
      </c>
      <c r="AD276" s="194">
        <f t="shared" si="64"/>
        <v>8.3626908985580712E-9</v>
      </c>
      <c r="AE276" s="191">
        <f t="shared" si="65"/>
        <v>7.7641559492175232E-3</v>
      </c>
      <c r="AF276" s="191">
        <f t="shared" si="66"/>
        <v>0.35533130853703265</v>
      </c>
    </row>
    <row r="277" spans="2:32">
      <c r="B277" s="116">
        <f t="shared" si="51"/>
        <v>59696.433966159711</v>
      </c>
      <c r="C277" s="115">
        <f t="shared" si="67"/>
        <v>4.8699999999999948</v>
      </c>
      <c r="D277" s="68">
        <f>'ver pressoflex 6p C2 DCpowe_2'!$G$3/2/$C$557*C277</f>
        <v>59.657499999999935</v>
      </c>
      <c r="E277" s="114">
        <f t="shared" si="54"/>
        <v>3.0111989975722465E-4</v>
      </c>
      <c r="F277" s="114">
        <f t="shared" si="55"/>
        <v>4.7276848789394702E-4</v>
      </c>
      <c r="G277" s="114">
        <f t="shared" si="56"/>
        <v>6.4441707603066949E-4</v>
      </c>
      <c r="H277" s="114">
        <f t="shared" si="57"/>
        <v>4.3563177944872912E-3</v>
      </c>
      <c r="I277" s="114">
        <f t="shared" si="58"/>
        <v>4.5279663826240137E-3</v>
      </c>
      <c r="J277" s="114">
        <f t="shared" si="59"/>
        <v>4.6996149707607361E-3</v>
      </c>
      <c r="K277" s="114">
        <f t="shared" si="60"/>
        <v>5.1287364411025417E-3</v>
      </c>
      <c r="L277" s="113">
        <f>-'ver pressoflex 6p C2 DCpowe_2'!$G$2*'ver pressoflex 6p C2 DCpowe_2'!D277*'ver pressoflex 6p C2 DCpowe_2'!$G$17*'ver pressoflex 6p C2 DCpowe_2'!$G$13*'ver pressoflex 6p C2 DCpowe_2'!AE277</f>
        <v>-112.13514595492057</v>
      </c>
      <c r="M277" s="572">
        <f>IF(ABS(E277)&lt;'ver pressoflex 6p C2 DCpowe_2'!$G$7,'ver pressoflex 6p C2 DCpowe_2'!$G$16*E277*'ver pressoflex 6p C2 DCpowe_2'!$O$8,SIGN(E277)*'ver pressoflex 6p C2 DCpowe_2'!$G$15*'ver pressoflex 6p C2 DCpowe_2'!$O$8)</f>
        <v>5.0691121146265719</v>
      </c>
      <c r="N277" s="572">
        <f>IF(ABS(F277)&lt;'ver pressoflex 6p C2 DCpowe_2'!$G$7,'ver pressoflex 6p C2 DCpowe_2'!$G$16*F277*'ver pressoflex 6p C2 DCpowe_2'!$O$9,SIGN(F277)*'ver pressoflex 6p C2 DCpowe_2'!$G$15*'ver pressoflex 6p C2 DCpowe_2'!$O$9)</f>
        <v>0</v>
      </c>
      <c r="O277" s="572">
        <f>IF(ABS(G277)&lt;'ver pressoflex 6p C2 DCpowe_2'!$G$7,'ver pressoflex 6p C2 DCpowe_2'!$G$16*G277*'ver pressoflex 6p C2 DCpowe_2'!$O$10,SIGN(G277)*'ver pressoflex 6p C2 DCpowe_2'!$G$15*'ver pressoflex 6p C2 DCpowe_2'!$O$10)</f>
        <v>0</v>
      </c>
      <c r="P277" s="572">
        <f>IF(ABS(H277)&lt;'ver pressoflex 6p C2 DCpowe_2'!$G$7,'ver pressoflex 6p C2 DCpowe_2'!$G$16*H277*'ver pressoflex 6p C2 DCpowe_2'!$O$11,SIGN(H277)*'ver pressoflex 6p C2 DCpowe_2'!$G$15*'ver pressoflex 6p C2 DCpowe_2'!$O$11)</f>
        <v>0</v>
      </c>
      <c r="Q277" s="572">
        <f>IF(ABS(I277)&lt;'ver pressoflex 6p C2 DCpowe_2'!$G$7,'ver pressoflex 6p C2 DCpowe_2'!$G$16*I277*'ver pressoflex 6p C2 DCpowe_2'!$O$12,SIGN(I277)*'ver pressoflex 6p C2 DCpowe_2'!$G$15*'ver pressoflex 6p C2 DCpowe_2'!$O$12)</f>
        <v>0</v>
      </c>
      <c r="R277" s="572">
        <f>IF(ABS(J277)&lt;'ver pressoflex 6p C2 DCpowe_2'!$G$7,'ver pressoflex 6p C2 DCpowe_2'!$G$16*J277*'ver pressoflex 6p C2 DCpowe_2'!$O$13,SIGN(J277)*'ver pressoflex 6p C2 DCpowe_2'!$G$15*'ver pressoflex 6p C2 DCpowe_2'!$O$13)</f>
        <v>17803.500000000004</v>
      </c>
      <c r="S277" s="113">
        <f t="shared" si="52"/>
        <v>17696.433966159711</v>
      </c>
      <c r="T277" s="575">
        <f>-L277*('ver pressoflex 6p C2 DCpowe_2'!$G$3/2-'ver pressoflex 6p C2 DCpowe_2'!AF277*'ver pressoflex 6p C2 DCpowe_2'!D277)</f>
        <v>134984.47089661341</v>
      </c>
      <c r="U277" s="29">
        <f>M277*IF(($G$3/2-$M$8)&gt;0,('ver pressoflex 6p C2 DCpowe_2'!$G$3/2-'ver pressoflex 6p C2 DCpowe_2'!$M$8),'ver pressoflex 6p C2 DCpowe_2'!$G$3/2-('ver pressoflex 6p C2 DCpowe_2'!$G$3-'ver pressoflex 6p C2 DCpowe_2'!$M$8))*IF(($G$3/2-$M$8)&gt;0,-1,1)</f>
        <v>-5195.8399174922361</v>
      </c>
      <c r="V277" s="29">
        <f>N277*IF(($G$3/2-$M$9)&gt;0,('ver pressoflex 6p C2 DCpowe_2'!$G$3/2-'ver pressoflex 6p C2 DCpowe_2'!$M$9),'ver pressoflex 6p C2 DCpowe_2'!$G$3/2-('ver pressoflex 6p C2 DCpowe_2'!$G$3-'ver pressoflex 6p C2 DCpowe_2'!$M$9))*IF(($G$3/2-$M$9)&gt;0,-1,1)</f>
        <v>0</v>
      </c>
      <c r="W277" s="29">
        <f>O277*IF(($G$3/2-$M$10)&gt;0,('ver pressoflex 6p C2 DCpowe_2'!$G$3/2-'ver pressoflex 6p C2 DCpowe_2'!$M$10),'ver pressoflex 6p C2 DCpowe_2'!$G$3/2-('ver pressoflex 6p C2 DCpowe_2'!$G$3-'ver pressoflex 6p C2 DCpowe_2'!$M$10))*IF(($G$3/2-$M$10)&gt;0,-1,1)</f>
        <v>0</v>
      </c>
      <c r="X277" s="29">
        <f>P277*IF(($G$3/2-$M$11)&gt;0,('ver pressoflex 6p C2 DCpowe_2'!$G$3/2-'ver pressoflex 6p C2 DCpowe_2'!$M$11),'ver pressoflex 6p C2 DCpowe_2'!$G$3/2-('ver pressoflex 6p C2 DCpowe_2'!$G$3-'ver pressoflex 6p C2 DCpowe_2'!$M$11))*IF(($G$3/2-$M$11)&gt;0,-1,1)</f>
        <v>0</v>
      </c>
      <c r="Y277" s="29">
        <f>Q277*IF(($G$3/2-$M$12)&gt;0,('ver pressoflex 6p C2 DCpowe_2'!$G$3/2-'ver pressoflex 6p C2 DCpowe_2'!$M$12),'ver pressoflex 6p C2 DCpowe_2'!$G$3/2-('ver pressoflex 6p C2 DCpowe_2'!$G$3-'ver pressoflex 6p C2 DCpowe_2'!$M$12))*IF(($G$3/2-$M$12)&gt;0,-1,1)</f>
        <v>0</v>
      </c>
      <c r="Z277" s="29">
        <f>R277*IF(($G$3/2-$M$13)&gt;0,('ver pressoflex 6p C2 DCpowe_2'!$G$3/2-'ver pressoflex 6p C2 DCpowe_2'!$M$13),'ver pressoflex 6p C2 DCpowe_2'!$G$3/2-('ver pressoflex 6p C2 DCpowe_2'!$G$3-'ver pressoflex 6p C2 DCpowe_2'!$M$13))*IF(($G$3/2-$M$13)&gt;0,-1,1)</f>
        <v>18248587.500000004</v>
      </c>
      <c r="AA277" s="113">
        <f t="shared" si="61"/>
        <v>18378376.130979124</v>
      </c>
      <c r="AB277" s="193">
        <f t="shared" si="62"/>
        <v>1.280015705845813E-4</v>
      </c>
      <c r="AC277" s="191">
        <f t="shared" si="63"/>
        <v>1.0740850062432166E-4</v>
      </c>
      <c r="AD277" s="194">
        <f t="shared" si="64"/>
        <v>8.8549334150357207E-9</v>
      </c>
      <c r="AE277" s="191">
        <f t="shared" si="65"/>
        <v>8.0556375468241233E-3</v>
      </c>
      <c r="AF277" s="191">
        <f t="shared" si="66"/>
        <v>0.35593255588143824</v>
      </c>
    </row>
    <row r="278" spans="2:32">
      <c r="B278" s="116">
        <f t="shared" si="51"/>
        <v>59689.898198317824</v>
      </c>
      <c r="C278" s="115">
        <f t="shared" si="67"/>
        <v>4.9699999999999944</v>
      </c>
      <c r="D278" s="68">
        <f>'ver pressoflex 6p C2 DCpowe_2'!$G$3/2/$C$557*C278</f>
        <v>60.882499999999929</v>
      </c>
      <c r="E278" s="114">
        <f t="shared" si="54"/>
        <v>2.9864852245539361E-4</v>
      </c>
      <c r="F278" s="114">
        <f t="shared" si="55"/>
        <v>4.7038738921501396E-4</v>
      </c>
      <c r="G278" s="114">
        <f t="shared" si="56"/>
        <v>6.421262559746342E-4</v>
      </c>
      <c r="H278" s="114">
        <f t="shared" si="57"/>
        <v>4.3559792496514239E-3</v>
      </c>
      <c r="I278" s="114">
        <f t="shared" si="58"/>
        <v>4.527718116411044E-3</v>
      </c>
      <c r="J278" s="114">
        <f t="shared" si="59"/>
        <v>4.699456983170665E-3</v>
      </c>
      <c r="K278" s="114">
        <f t="shared" si="60"/>
        <v>5.1288041500697152E-3</v>
      </c>
      <c r="L278" s="113">
        <f>-'ver pressoflex 6p C2 DCpowe_2'!$G$2*'ver pressoflex 6p C2 DCpowe_2'!D278*'ver pressoflex 6p C2 DCpowe_2'!$G$17*'ver pressoflex 6p C2 DCpowe_2'!$G$13*'ver pressoflex 6p C2 DCpowe_2'!AE278</f>
        <v>-118.62931014115226</v>
      </c>
      <c r="M278" s="572">
        <f>IF(ABS(E278)&lt;'ver pressoflex 6p C2 DCpowe_2'!$G$7,'ver pressoflex 6p C2 DCpowe_2'!$G$16*E278*'ver pressoflex 6p C2 DCpowe_2'!$O$8,SIGN(E278)*'ver pressoflex 6p C2 DCpowe_2'!$G$15*'ver pressoflex 6p C2 DCpowe_2'!$O$8)</f>
        <v>5.0275084589710497</v>
      </c>
      <c r="N278" s="572">
        <f>IF(ABS(F278)&lt;'ver pressoflex 6p C2 DCpowe_2'!$G$7,'ver pressoflex 6p C2 DCpowe_2'!$G$16*F278*'ver pressoflex 6p C2 DCpowe_2'!$O$9,SIGN(F278)*'ver pressoflex 6p C2 DCpowe_2'!$G$15*'ver pressoflex 6p C2 DCpowe_2'!$O$9)</f>
        <v>0</v>
      </c>
      <c r="O278" s="572">
        <f>IF(ABS(G278)&lt;'ver pressoflex 6p C2 DCpowe_2'!$G$7,'ver pressoflex 6p C2 DCpowe_2'!$G$16*G278*'ver pressoflex 6p C2 DCpowe_2'!$O$10,SIGN(G278)*'ver pressoflex 6p C2 DCpowe_2'!$G$15*'ver pressoflex 6p C2 DCpowe_2'!$O$10)</f>
        <v>0</v>
      </c>
      <c r="P278" s="572">
        <f>IF(ABS(H278)&lt;'ver pressoflex 6p C2 DCpowe_2'!$G$7,'ver pressoflex 6p C2 DCpowe_2'!$G$16*H278*'ver pressoflex 6p C2 DCpowe_2'!$O$11,SIGN(H278)*'ver pressoflex 6p C2 DCpowe_2'!$G$15*'ver pressoflex 6p C2 DCpowe_2'!$O$11)</f>
        <v>0</v>
      </c>
      <c r="Q278" s="572">
        <f>IF(ABS(I278)&lt;'ver pressoflex 6p C2 DCpowe_2'!$G$7,'ver pressoflex 6p C2 DCpowe_2'!$G$16*I278*'ver pressoflex 6p C2 DCpowe_2'!$O$12,SIGN(I278)*'ver pressoflex 6p C2 DCpowe_2'!$G$15*'ver pressoflex 6p C2 DCpowe_2'!$O$12)</f>
        <v>0</v>
      </c>
      <c r="R278" s="572">
        <f>IF(ABS(J278)&lt;'ver pressoflex 6p C2 DCpowe_2'!$G$7,'ver pressoflex 6p C2 DCpowe_2'!$G$16*J278*'ver pressoflex 6p C2 DCpowe_2'!$O$13,SIGN(J278)*'ver pressoflex 6p C2 DCpowe_2'!$G$15*'ver pressoflex 6p C2 DCpowe_2'!$O$13)</f>
        <v>17803.500000000004</v>
      </c>
      <c r="S278" s="113">
        <f t="shared" si="52"/>
        <v>17689.898198317824</v>
      </c>
      <c r="T278" s="575">
        <f>-L278*('ver pressoflex 6p C2 DCpowe_2'!$G$3/2-'ver pressoflex 6p C2 DCpowe_2'!AF278*'ver pressoflex 6p C2 DCpowe_2'!D278)</f>
        <v>142745.80321483544</v>
      </c>
      <c r="U278" s="29">
        <f>M278*IF(($G$3/2-$M$8)&gt;0,('ver pressoflex 6p C2 DCpowe_2'!$G$3/2-'ver pressoflex 6p C2 DCpowe_2'!$M$8),'ver pressoflex 6p C2 DCpowe_2'!$G$3/2-('ver pressoflex 6p C2 DCpowe_2'!$G$3-'ver pressoflex 6p C2 DCpowe_2'!$M$8))*IF(($G$3/2-$M$8)&gt;0,-1,1)</f>
        <v>-5153.1961704453261</v>
      </c>
      <c r="V278" s="29">
        <f>N278*IF(($G$3/2-$M$9)&gt;0,('ver pressoflex 6p C2 DCpowe_2'!$G$3/2-'ver pressoflex 6p C2 DCpowe_2'!$M$9),'ver pressoflex 6p C2 DCpowe_2'!$G$3/2-('ver pressoflex 6p C2 DCpowe_2'!$G$3-'ver pressoflex 6p C2 DCpowe_2'!$M$9))*IF(($G$3/2-$M$9)&gt;0,-1,1)</f>
        <v>0</v>
      </c>
      <c r="W278" s="29">
        <f>O278*IF(($G$3/2-$M$10)&gt;0,('ver pressoflex 6p C2 DCpowe_2'!$G$3/2-'ver pressoflex 6p C2 DCpowe_2'!$M$10),'ver pressoflex 6p C2 DCpowe_2'!$G$3/2-('ver pressoflex 6p C2 DCpowe_2'!$G$3-'ver pressoflex 6p C2 DCpowe_2'!$M$10))*IF(($G$3/2-$M$10)&gt;0,-1,1)</f>
        <v>0</v>
      </c>
      <c r="X278" s="29">
        <f>P278*IF(($G$3/2-$M$11)&gt;0,('ver pressoflex 6p C2 DCpowe_2'!$G$3/2-'ver pressoflex 6p C2 DCpowe_2'!$M$11),'ver pressoflex 6p C2 DCpowe_2'!$G$3/2-('ver pressoflex 6p C2 DCpowe_2'!$G$3-'ver pressoflex 6p C2 DCpowe_2'!$M$11))*IF(($G$3/2-$M$11)&gt;0,-1,1)</f>
        <v>0</v>
      </c>
      <c r="Y278" s="29">
        <f>Q278*IF(($G$3/2-$M$12)&gt;0,('ver pressoflex 6p C2 DCpowe_2'!$G$3/2-'ver pressoflex 6p C2 DCpowe_2'!$M$12),'ver pressoflex 6p C2 DCpowe_2'!$G$3/2-('ver pressoflex 6p C2 DCpowe_2'!$G$3-'ver pressoflex 6p C2 DCpowe_2'!$M$12))*IF(($G$3/2-$M$12)&gt;0,-1,1)</f>
        <v>0</v>
      </c>
      <c r="Z278" s="29">
        <f>R278*IF(($G$3/2-$M$13)&gt;0,('ver pressoflex 6p C2 DCpowe_2'!$G$3/2-'ver pressoflex 6p C2 DCpowe_2'!$M$13),'ver pressoflex 6p C2 DCpowe_2'!$G$3/2-('ver pressoflex 6p C2 DCpowe_2'!$G$3-'ver pressoflex 6p C2 DCpowe_2'!$M$13))*IF(($G$3/2-$M$13)&gt;0,-1,1)</f>
        <v>18248587.500000004</v>
      </c>
      <c r="AA278" s="113">
        <f t="shared" si="61"/>
        <v>18386180.107044395</v>
      </c>
      <c r="AB278" s="193">
        <f t="shared" si="62"/>
        <v>1.3069864444365713E-4</v>
      </c>
      <c r="AC278" s="191">
        <f t="shared" si="63"/>
        <v>1.1134263084386425E-4</v>
      </c>
      <c r="AD278" s="194">
        <f t="shared" si="64"/>
        <v>9.3638232075019378E-9</v>
      </c>
      <c r="AE278" s="191">
        <f t="shared" si="65"/>
        <v>8.3506973132898184E-3</v>
      </c>
      <c r="AF278" s="191">
        <f t="shared" si="66"/>
        <v>0.35654135004729859</v>
      </c>
    </row>
    <row r="279" spans="2:32">
      <c r="B279" s="116">
        <f t="shared" si="51"/>
        <v>59683.143479956081</v>
      </c>
      <c r="C279" s="115">
        <f t="shared" si="67"/>
        <v>5.0699999999999941</v>
      </c>
      <c r="D279" s="68">
        <f>'ver pressoflex 6p C2 DCpowe_2'!$G$3/2/$C$557*C279</f>
        <v>62.107499999999931</v>
      </c>
      <c r="E279" s="114">
        <f t="shared" si="54"/>
        <v>2.9617454414239506E-4</v>
      </c>
      <c r="F279" s="114">
        <f t="shared" si="55"/>
        <v>4.6800378453901994E-4</v>
      </c>
      <c r="G279" s="114">
        <f t="shared" si="56"/>
        <v>6.3983302493564461E-4</v>
      </c>
      <c r="H279" s="114">
        <f t="shared" si="57"/>
        <v>4.3556403485126571E-3</v>
      </c>
      <c r="I279" s="114">
        <f t="shared" si="58"/>
        <v>4.5274695889092817E-3</v>
      </c>
      <c r="J279" s="114">
        <f t="shared" si="59"/>
        <v>4.6992988293059063E-3</v>
      </c>
      <c r="K279" s="114">
        <f t="shared" si="60"/>
        <v>5.1288719302974685E-3</v>
      </c>
      <c r="L279" s="113">
        <f>-'ver pressoflex 6p C2 DCpowe_2'!$G$2*'ver pressoflex 6p C2 DCpowe_2'!D279*'ver pressoflex 6p C2 DCpowe_2'!$G$17*'ver pressoflex 6p C2 DCpowe_2'!$G$13*'ver pressoflex 6p C2 DCpowe_2'!AE279</f>
        <v>-125.34238106130286</v>
      </c>
      <c r="M279" s="572">
        <f>IF(ABS(E279)&lt;'ver pressoflex 6p C2 DCpowe_2'!$G$7,'ver pressoflex 6p C2 DCpowe_2'!$G$16*E279*'ver pressoflex 6p C2 DCpowe_2'!$O$8,SIGN(E279)*'ver pressoflex 6p C2 DCpowe_2'!$G$15*'ver pressoflex 6p C2 DCpowe_2'!$O$8)</f>
        <v>4.9858610173776672</v>
      </c>
      <c r="N279" s="572">
        <f>IF(ABS(F279)&lt;'ver pressoflex 6p C2 DCpowe_2'!$G$7,'ver pressoflex 6p C2 DCpowe_2'!$G$16*F279*'ver pressoflex 6p C2 DCpowe_2'!$O$9,SIGN(F279)*'ver pressoflex 6p C2 DCpowe_2'!$G$15*'ver pressoflex 6p C2 DCpowe_2'!$O$9)</f>
        <v>0</v>
      </c>
      <c r="O279" s="572">
        <f>IF(ABS(G279)&lt;'ver pressoflex 6p C2 DCpowe_2'!$G$7,'ver pressoflex 6p C2 DCpowe_2'!$G$16*G279*'ver pressoflex 6p C2 DCpowe_2'!$O$10,SIGN(G279)*'ver pressoflex 6p C2 DCpowe_2'!$G$15*'ver pressoflex 6p C2 DCpowe_2'!$O$10)</f>
        <v>0</v>
      </c>
      <c r="P279" s="572">
        <f>IF(ABS(H279)&lt;'ver pressoflex 6p C2 DCpowe_2'!$G$7,'ver pressoflex 6p C2 DCpowe_2'!$G$16*H279*'ver pressoflex 6p C2 DCpowe_2'!$O$11,SIGN(H279)*'ver pressoflex 6p C2 DCpowe_2'!$G$15*'ver pressoflex 6p C2 DCpowe_2'!$O$11)</f>
        <v>0</v>
      </c>
      <c r="Q279" s="572">
        <f>IF(ABS(I279)&lt;'ver pressoflex 6p C2 DCpowe_2'!$G$7,'ver pressoflex 6p C2 DCpowe_2'!$G$16*I279*'ver pressoflex 6p C2 DCpowe_2'!$O$12,SIGN(I279)*'ver pressoflex 6p C2 DCpowe_2'!$G$15*'ver pressoflex 6p C2 DCpowe_2'!$O$12)</f>
        <v>0</v>
      </c>
      <c r="R279" s="572">
        <f>IF(ABS(J279)&lt;'ver pressoflex 6p C2 DCpowe_2'!$G$7,'ver pressoflex 6p C2 DCpowe_2'!$G$16*J279*'ver pressoflex 6p C2 DCpowe_2'!$O$13,SIGN(J279)*'ver pressoflex 6p C2 DCpowe_2'!$G$15*'ver pressoflex 6p C2 DCpowe_2'!$O$13)</f>
        <v>17803.500000000004</v>
      </c>
      <c r="S279" s="113">
        <f t="shared" si="52"/>
        <v>17683.143479956077</v>
      </c>
      <c r="T279" s="575">
        <f>-L279*('ver pressoflex 6p C2 DCpowe_2'!$G$3/2-'ver pressoflex 6p C2 DCpowe_2'!AF279*'ver pressoflex 6p C2 DCpowe_2'!D279)</f>
        <v>150764.04951963303</v>
      </c>
      <c r="U279" s="29">
        <f>M279*IF(($G$3/2-$M$8)&gt;0,('ver pressoflex 6p C2 DCpowe_2'!$G$3/2-'ver pressoflex 6p C2 DCpowe_2'!$M$8),'ver pressoflex 6p C2 DCpowe_2'!$G$3/2-('ver pressoflex 6p C2 DCpowe_2'!$G$3-'ver pressoflex 6p C2 DCpowe_2'!$M$8))*IF(($G$3/2-$M$8)&gt;0,-1,1)</f>
        <v>-5110.507542812109</v>
      </c>
      <c r="V279" s="29">
        <f>N279*IF(($G$3/2-$M$9)&gt;0,('ver pressoflex 6p C2 DCpowe_2'!$G$3/2-'ver pressoflex 6p C2 DCpowe_2'!$M$9),'ver pressoflex 6p C2 DCpowe_2'!$G$3/2-('ver pressoflex 6p C2 DCpowe_2'!$G$3-'ver pressoflex 6p C2 DCpowe_2'!$M$9))*IF(($G$3/2-$M$9)&gt;0,-1,1)</f>
        <v>0</v>
      </c>
      <c r="W279" s="29">
        <f>O279*IF(($G$3/2-$M$10)&gt;0,('ver pressoflex 6p C2 DCpowe_2'!$G$3/2-'ver pressoflex 6p C2 DCpowe_2'!$M$10),'ver pressoflex 6p C2 DCpowe_2'!$G$3/2-('ver pressoflex 6p C2 DCpowe_2'!$G$3-'ver pressoflex 6p C2 DCpowe_2'!$M$10))*IF(($G$3/2-$M$10)&gt;0,-1,1)</f>
        <v>0</v>
      </c>
      <c r="X279" s="29">
        <f>P279*IF(($G$3/2-$M$11)&gt;0,('ver pressoflex 6p C2 DCpowe_2'!$G$3/2-'ver pressoflex 6p C2 DCpowe_2'!$M$11),'ver pressoflex 6p C2 DCpowe_2'!$G$3/2-('ver pressoflex 6p C2 DCpowe_2'!$G$3-'ver pressoflex 6p C2 DCpowe_2'!$M$11))*IF(($G$3/2-$M$11)&gt;0,-1,1)</f>
        <v>0</v>
      </c>
      <c r="Y279" s="29">
        <f>Q279*IF(($G$3/2-$M$12)&gt;0,('ver pressoflex 6p C2 DCpowe_2'!$G$3/2-'ver pressoflex 6p C2 DCpowe_2'!$M$12),'ver pressoflex 6p C2 DCpowe_2'!$G$3/2-('ver pressoflex 6p C2 DCpowe_2'!$G$3-'ver pressoflex 6p C2 DCpowe_2'!$M$12))*IF(($G$3/2-$M$12)&gt;0,-1,1)</f>
        <v>0</v>
      </c>
      <c r="Z279" s="29">
        <f>R279*IF(($G$3/2-$M$13)&gt;0,('ver pressoflex 6p C2 DCpowe_2'!$G$3/2-'ver pressoflex 6p C2 DCpowe_2'!$M$13),'ver pressoflex 6p C2 DCpowe_2'!$G$3/2-('ver pressoflex 6p C2 DCpowe_2'!$G$3-'ver pressoflex 6p C2 DCpowe_2'!$M$13))*IF(($G$3/2-$M$13)&gt;0,-1,1)</f>
        <v>18248587.500000004</v>
      </c>
      <c r="AA279" s="113">
        <f t="shared" si="61"/>
        <v>18394241.041976824</v>
      </c>
      <c r="AB279" s="193">
        <f t="shared" si="62"/>
        <v>1.3339855684916708E-4</v>
      </c>
      <c r="AC279" s="191">
        <f t="shared" si="63"/>
        <v>1.1532297669253471E-4</v>
      </c>
      <c r="AD279" s="194">
        <f t="shared" si="64"/>
        <v>9.889431594110572E-9</v>
      </c>
      <c r="AE279" s="191">
        <f t="shared" si="65"/>
        <v>8.6492232519401035E-3</v>
      </c>
      <c r="AF279" s="191">
        <f t="shared" si="66"/>
        <v>0.35715783402289447</v>
      </c>
    </row>
    <row r="280" spans="2:32">
      <c r="B280" s="116">
        <f t="shared" si="51"/>
        <v>59676.168504777859</v>
      </c>
      <c r="C280" s="115">
        <f t="shared" si="67"/>
        <v>5.1699999999999937</v>
      </c>
      <c r="D280" s="68">
        <f>'ver pressoflex 6p C2 DCpowe_2'!$G$3/2/$C$557*C280</f>
        <v>63.332499999999925</v>
      </c>
      <c r="E280" s="114">
        <f t="shared" si="54"/>
        <v>2.9369796070989964E-4</v>
      </c>
      <c r="F280" s="114">
        <f t="shared" si="55"/>
        <v>4.6561766990771159E-4</v>
      </c>
      <c r="G280" s="114">
        <f t="shared" si="56"/>
        <v>6.3753737910552343E-4</v>
      </c>
      <c r="H280" s="114">
        <f t="shared" si="57"/>
        <v>4.3553010905082049E-3</v>
      </c>
      <c r="I280" s="114">
        <f t="shared" si="58"/>
        <v>4.5272207997060169E-3</v>
      </c>
      <c r="J280" s="114">
        <f t="shared" si="59"/>
        <v>4.6991405089038289E-3</v>
      </c>
      <c r="K280" s="114">
        <f t="shared" si="60"/>
        <v>5.1289397818983593E-3</v>
      </c>
      <c r="L280" s="113">
        <f>-'ver pressoflex 6p C2 DCpowe_2'!$G$2*'ver pressoflex 6p C2 DCpowe_2'!D280*'ver pressoflex 6p C2 DCpowe_2'!$G$17*'ver pressoflex 6p C2 DCpowe_2'!$G$13*'ver pressoflex 6p C2 DCpowe_2'!AE280</f>
        <v>-132.27566494282851</v>
      </c>
      <c r="M280" s="572">
        <f>IF(ABS(E280)&lt;'ver pressoflex 6p C2 DCpowe_2'!$G$7,'ver pressoflex 6p C2 DCpowe_2'!$G$16*E280*'ver pressoflex 6p C2 DCpowe_2'!$O$8,SIGN(E280)*'ver pressoflex 6p C2 DCpowe_2'!$G$15*'ver pressoflex 6p C2 DCpowe_2'!$O$8)</f>
        <v>4.9441697206859923</v>
      </c>
      <c r="N280" s="572">
        <f>IF(ABS(F280)&lt;'ver pressoflex 6p C2 DCpowe_2'!$G$7,'ver pressoflex 6p C2 DCpowe_2'!$G$16*F280*'ver pressoflex 6p C2 DCpowe_2'!$O$9,SIGN(F280)*'ver pressoflex 6p C2 DCpowe_2'!$G$15*'ver pressoflex 6p C2 DCpowe_2'!$O$9)</f>
        <v>0</v>
      </c>
      <c r="O280" s="572">
        <f>IF(ABS(G280)&lt;'ver pressoflex 6p C2 DCpowe_2'!$G$7,'ver pressoflex 6p C2 DCpowe_2'!$G$16*G280*'ver pressoflex 6p C2 DCpowe_2'!$O$10,SIGN(G280)*'ver pressoflex 6p C2 DCpowe_2'!$G$15*'ver pressoflex 6p C2 DCpowe_2'!$O$10)</f>
        <v>0</v>
      </c>
      <c r="P280" s="572">
        <f>IF(ABS(H280)&lt;'ver pressoflex 6p C2 DCpowe_2'!$G$7,'ver pressoflex 6p C2 DCpowe_2'!$G$16*H280*'ver pressoflex 6p C2 DCpowe_2'!$O$11,SIGN(H280)*'ver pressoflex 6p C2 DCpowe_2'!$G$15*'ver pressoflex 6p C2 DCpowe_2'!$O$11)</f>
        <v>0</v>
      </c>
      <c r="Q280" s="572">
        <f>IF(ABS(I280)&lt;'ver pressoflex 6p C2 DCpowe_2'!$G$7,'ver pressoflex 6p C2 DCpowe_2'!$G$16*I280*'ver pressoflex 6p C2 DCpowe_2'!$O$12,SIGN(I280)*'ver pressoflex 6p C2 DCpowe_2'!$G$15*'ver pressoflex 6p C2 DCpowe_2'!$O$12)</f>
        <v>0</v>
      </c>
      <c r="R280" s="572">
        <f>IF(ABS(J280)&lt;'ver pressoflex 6p C2 DCpowe_2'!$G$7,'ver pressoflex 6p C2 DCpowe_2'!$G$16*J280*'ver pressoflex 6p C2 DCpowe_2'!$O$13,SIGN(J280)*'ver pressoflex 6p C2 DCpowe_2'!$G$15*'ver pressoflex 6p C2 DCpowe_2'!$O$13)</f>
        <v>17803.500000000004</v>
      </c>
      <c r="S280" s="113">
        <f t="shared" si="52"/>
        <v>17676.168504777863</v>
      </c>
      <c r="T280" s="575">
        <f>-L280*('ver pressoflex 6p C2 DCpowe_2'!$G$3/2-'ver pressoflex 6p C2 DCpowe_2'!AF280*'ver pressoflex 6p C2 DCpowe_2'!D280)</f>
        <v>159040.42374232365</v>
      </c>
      <c r="U280" s="29">
        <f>M280*IF(($G$3/2-$M$8)&gt;0,('ver pressoflex 6p C2 DCpowe_2'!$G$3/2-'ver pressoflex 6p C2 DCpowe_2'!$M$8),'ver pressoflex 6p C2 DCpowe_2'!$G$3/2-('ver pressoflex 6p C2 DCpowe_2'!$G$3-'ver pressoflex 6p C2 DCpowe_2'!$M$8))*IF(($G$3/2-$M$8)&gt;0,-1,1)</f>
        <v>-5067.7739637031418</v>
      </c>
      <c r="V280" s="29">
        <f>N280*IF(($G$3/2-$M$9)&gt;0,('ver pressoflex 6p C2 DCpowe_2'!$G$3/2-'ver pressoflex 6p C2 DCpowe_2'!$M$9),'ver pressoflex 6p C2 DCpowe_2'!$G$3/2-('ver pressoflex 6p C2 DCpowe_2'!$G$3-'ver pressoflex 6p C2 DCpowe_2'!$M$9))*IF(($G$3/2-$M$9)&gt;0,-1,1)</f>
        <v>0</v>
      </c>
      <c r="W280" s="29">
        <f>O280*IF(($G$3/2-$M$10)&gt;0,('ver pressoflex 6p C2 DCpowe_2'!$G$3/2-'ver pressoflex 6p C2 DCpowe_2'!$M$10),'ver pressoflex 6p C2 DCpowe_2'!$G$3/2-('ver pressoflex 6p C2 DCpowe_2'!$G$3-'ver pressoflex 6p C2 DCpowe_2'!$M$10))*IF(($G$3/2-$M$10)&gt;0,-1,1)</f>
        <v>0</v>
      </c>
      <c r="X280" s="29">
        <f>P280*IF(($G$3/2-$M$11)&gt;0,('ver pressoflex 6p C2 DCpowe_2'!$G$3/2-'ver pressoflex 6p C2 DCpowe_2'!$M$11),'ver pressoflex 6p C2 DCpowe_2'!$G$3/2-('ver pressoflex 6p C2 DCpowe_2'!$G$3-'ver pressoflex 6p C2 DCpowe_2'!$M$11))*IF(($G$3/2-$M$11)&gt;0,-1,1)</f>
        <v>0</v>
      </c>
      <c r="Y280" s="29">
        <f>Q280*IF(($G$3/2-$M$12)&gt;0,('ver pressoflex 6p C2 DCpowe_2'!$G$3/2-'ver pressoflex 6p C2 DCpowe_2'!$M$12),'ver pressoflex 6p C2 DCpowe_2'!$G$3/2-('ver pressoflex 6p C2 DCpowe_2'!$G$3-'ver pressoflex 6p C2 DCpowe_2'!$M$12))*IF(($G$3/2-$M$12)&gt;0,-1,1)</f>
        <v>0</v>
      </c>
      <c r="Z280" s="29">
        <f>R280*IF(($G$3/2-$M$13)&gt;0,('ver pressoflex 6p C2 DCpowe_2'!$G$3/2-'ver pressoflex 6p C2 DCpowe_2'!$M$13),'ver pressoflex 6p C2 DCpowe_2'!$G$3/2-('ver pressoflex 6p C2 DCpowe_2'!$G$3-'ver pressoflex 6p C2 DCpowe_2'!$M$13))*IF(($G$3/2-$M$13)&gt;0,-1,1)</f>
        <v>18248587.500000004</v>
      </c>
      <c r="AA280" s="113">
        <f t="shared" si="61"/>
        <v>18402560.149778623</v>
      </c>
      <c r="AB280" s="193">
        <f t="shared" si="62"/>
        <v>1.3610131228463011E-4</v>
      </c>
      <c r="AC280" s="191">
        <f t="shared" si="63"/>
        <v>1.1934803497895227E-4</v>
      </c>
      <c r="AD280" s="194">
        <f t="shared" si="64"/>
        <v>1.0431816881035448E-8</v>
      </c>
      <c r="AE280" s="191">
        <f t="shared" si="65"/>
        <v>8.9511026234214194E-3</v>
      </c>
      <c r="AF280" s="191">
        <f t="shared" si="66"/>
        <v>0.35778215443169781</v>
      </c>
    </row>
    <row r="281" spans="2:32">
      <c r="B281" s="116">
        <f t="shared" si="51"/>
        <v>59668.972106632224</v>
      </c>
      <c r="C281" s="115">
        <f t="shared" si="67"/>
        <v>5.2699999999999934</v>
      </c>
      <c r="D281" s="68">
        <f>'ver pressoflex 6p C2 DCpowe_2'!$G$3/2/$C$557*C281</f>
        <v>64.557499999999919</v>
      </c>
      <c r="E281" s="114">
        <f t="shared" si="54"/>
        <v>2.9121876804092143E-4</v>
      </c>
      <c r="F281" s="114">
        <f t="shared" si="55"/>
        <v>4.6322904135449503E-4</v>
      </c>
      <c r="G281" s="114">
        <f t="shared" si="56"/>
        <v>6.3523931466806874E-4</v>
      </c>
      <c r="H281" s="114">
        <f t="shared" si="57"/>
        <v>4.3549614750740991E-3</v>
      </c>
      <c r="I281" s="114">
        <f t="shared" si="58"/>
        <v>4.5269717483876724E-3</v>
      </c>
      <c r="J281" s="114">
        <f t="shared" si="59"/>
        <v>4.6989820217012467E-3</v>
      </c>
      <c r="K281" s="114">
        <f t="shared" si="60"/>
        <v>5.1290077049851801E-3</v>
      </c>
      <c r="L281" s="113">
        <f>-'ver pressoflex 6p C2 DCpowe_2'!$G$2*'ver pressoflex 6p C2 DCpowe_2'!D281*'ver pressoflex 6p C2 DCpowe_2'!$G$17*'ver pressoflex 6p C2 DCpowe_2'!$G$13*'ver pressoflex 6p C2 DCpowe_2'!AE281</f>
        <v>-139.43032786737237</v>
      </c>
      <c r="M281" s="572">
        <f>IF(ABS(E281)&lt;'ver pressoflex 6p C2 DCpowe_2'!$G$7,'ver pressoflex 6p C2 DCpowe_2'!$G$16*E281*'ver pressoflex 6p C2 DCpowe_2'!$O$8,SIGN(E281)*'ver pressoflex 6p C2 DCpowe_2'!$G$15*'ver pressoflex 6p C2 DCpowe_2'!$O$8)</f>
        <v>4.9024344995898668</v>
      </c>
      <c r="N281" s="572">
        <f>IF(ABS(F281)&lt;'ver pressoflex 6p C2 DCpowe_2'!$G$7,'ver pressoflex 6p C2 DCpowe_2'!$G$16*F281*'ver pressoflex 6p C2 DCpowe_2'!$O$9,SIGN(F281)*'ver pressoflex 6p C2 DCpowe_2'!$G$15*'ver pressoflex 6p C2 DCpowe_2'!$O$9)</f>
        <v>0</v>
      </c>
      <c r="O281" s="572">
        <f>IF(ABS(G281)&lt;'ver pressoflex 6p C2 DCpowe_2'!$G$7,'ver pressoflex 6p C2 DCpowe_2'!$G$16*G281*'ver pressoflex 6p C2 DCpowe_2'!$O$10,SIGN(G281)*'ver pressoflex 6p C2 DCpowe_2'!$G$15*'ver pressoflex 6p C2 DCpowe_2'!$O$10)</f>
        <v>0</v>
      </c>
      <c r="P281" s="572">
        <f>IF(ABS(H281)&lt;'ver pressoflex 6p C2 DCpowe_2'!$G$7,'ver pressoflex 6p C2 DCpowe_2'!$G$16*H281*'ver pressoflex 6p C2 DCpowe_2'!$O$11,SIGN(H281)*'ver pressoflex 6p C2 DCpowe_2'!$G$15*'ver pressoflex 6p C2 DCpowe_2'!$O$11)</f>
        <v>0</v>
      </c>
      <c r="Q281" s="572">
        <f>IF(ABS(I281)&lt;'ver pressoflex 6p C2 DCpowe_2'!$G$7,'ver pressoflex 6p C2 DCpowe_2'!$G$16*I281*'ver pressoflex 6p C2 DCpowe_2'!$O$12,SIGN(I281)*'ver pressoflex 6p C2 DCpowe_2'!$G$15*'ver pressoflex 6p C2 DCpowe_2'!$O$12)</f>
        <v>0</v>
      </c>
      <c r="R281" s="572">
        <f>IF(ABS(J281)&lt;'ver pressoflex 6p C2 DCpowe_2'!$G$7,'ver pressoflex 6p C2 DCpowe_2'!$G$16*J281*'ver pressoflex 6p C2 DCpowe_2'!$O$13,SIGN(J281)*'ver pressoflex 6p C2 DCpowe_2'!$G$15*'ver pressoflex 6p C2 DCpowe_2'!$O$13)</f>
        <v>17803.500000000004</v>
      </c>
      <c r="S281" s="113">
        <f t="shared" si="52"/>
        <v>17668.97210663222</v>
      </c>
      <c r="T281" s="575">
        <f>-L281*('ver pressoflex 6p C2 DCpowe_2'!$G$3/2-'ver pressoflex 6p C2 DCpowe_2'!AF281*'ver pressoflex 6p C2 DCpowe_2'!D281)</f>
        <v>167575.96508083699</v>
      </c>
      <c r="U281" s="29">
        <f>M281*IF(($G$3/2-$M$8)&gt;0,('ver pressoflex 6p C2 DCpowe_2'!$G$3/2-'ver pressoflex 6p C2 DCpowe_2'!$M$8),'ver pressoflex 6p C2 DCpowe_2'!$G$3/2-('ver pressoflex 6p C2 DCpowe_2'!$G$3-'ver pressoflex 6p C2 DCpowe_2'!$M$8))*IF(($G$3/2-$M$8)&gt;0,-1,1)</f>
        <v>-5024.9953620796132</v>
      </c>
      <c r="V281" s="29">
        <f>N281*IF(($G$3/2-$M$9)&gt;0,('ver pressoflex 6p C2 DCpowe_2'!$G$3/2-'ver pressoflex 6p C2 DCpowe_2'!$M$9),'ver pressoflex 6p C2 DCpowe_2'!$G$3/2-('ver pressoflex 6p C2 DCpowe_2'!$G$3-'ver pressoflex 6p C2 DCpowe_2'!$M$9))*IF(($G$3/2-$M$9)&gt;0,-1,1)</f>
        <v>0</v>
      </c>
      <c r="W281" s="29">
        <f>O281*IF(($G$3/2-$M$10)&gt;0,('ver pressoflex 6p C2 DCpowe_2'!$G$3/2-'ver pressoflex 6p C2 DCpowe_2'!$M$10),'ver pressoflex 6p C2 DCpowe_2'!$G$3/2-('ver pressoflex 6p C2 DCpowe_2'!$G$3-'ver pressoflex 6p C2 DCpowe_2'!$M$10))*IF(($G$3/2-$M$10)&gt;0,-1,1)</f>
        <v>0</v>
      </c>
      <c r="X281" s="29">
        <f>P281*IF(($G$3/2-$M$11)&gt;0,('ver pressoflex 6p C2 DCpowe_2'!$G$3/2-'ver pressoflex 6p C2 DCpowe_2'!$M$11),'ver pressoflex 6p C2 DCpowe_2'!$G$3/2-('ver pressoflex 6p C2 DCpowe_2'!$G$3-'ver pressoflex 6p C2 DCpowe_2'!$M$11))*IF(($G$3/2-$M$11)&gt;0,-1,1)</f>
        <v>0</v>
      </c>
      <c r="Y281" s="29">
        <f>Q281*IF(($G$3/2-$M$12)&gt;0,('ver pressoflex 6p C2 DCpowe_2'!$G$3/2-'ver pressoflex 6p C2 DCpowe_2'!$M$12),'ver pressoflex 6p C2 DCpowe_2'!$G$3/2-('ver pressoflex 6p C2 DCpowe_2'!$G$3-'ver pressoflex 6p C2 DCpowe_2'!$M$12))*IF(($G$3/2-$M$12)&gt;0,-1,1)</f>
        <v>0</v>
      </c>
      <c r="Z281" s="29">
        <f>R281*IF(($G$3/2-$M$13)&gt;0,('ver pressoflex 6p C2 DCpowe_2'!$G$3/2-'ver pressoflex 6p C2 DCpowe_2'!$M$13),'ver pressoflex 6p C2 DCpowe_2'!$G$3/2-('ver pressoflex 6p C2 DCpowe_2'!$G$3-'ver pressoflex 6p C2 DCpowe_2'!$M$13))*IF(($G$3/2-$M$13)&gt;0,-1,1)</f>
        <v>18248587.500000004</v>
      </c>
      <c r="AA281" s="113">
        <f t="shared" si="61"/>
        <v>18411138.469718762</v>
      </c>
      <c r="AB281" s="193">
        <f t="shared" si="62"/>
        <v>1.3880691524301272E-4</v>
      </c>
      <c r="AC281" s="191">
        <f t="shared" si="63"/>
        <v>1.2341629255635677E-4</v>
      </c>
      <c r="AD281" s="194">
        <f t="shared" si="64"/>
        <v>1.0991024223475263E-8</v>
      </c>
      <c r="AE281" s="191">
        <f t="shared" si="65"/>
        <v>9.2562219417267576E-3</v>
      </c>
      <c r="AF281" s="191">
        <f t="shared" si="66"/>
        <v>0.35841446164863056</v>
      </c>
    </row>
    <row r="282" spans="2:32">
      <c r="B282" s="116">
        <f t="shared" si="51"/>
        <v>59661.553260642293</v>
      </c>
      <c r="C282" s="115">
        <f t="shared" si="67"/>
        <v>5.369999999999993</v>
      </c>
      <c r="D282" s="68">
        <f>'ver pressoflex 6p C2 DCpowe_2'!$G$3/2/$C$557*C282</f>
        <v>65.782499999999914</v>
      </c>
      <c r="E282" s="114">
        <f t="shared" si="54"/>
        <v>2.8873696200979484E-4</v>
      </c>
      <c r="F282" s="114">
        <f t="shared" si="55"/>
        <v>4.6083789490441421E-4</v>
      </c>
      <c r="G282" s="114">
        <f t="shared" si="56"/>
        <v>6.3293882779903363E-4</v>
      </c>
      <c r="H282" s="114">
        <f t="shared" si="57"/>
        <v>4.354621501645178E-3</v>
      </c>
      <c r="I282" s="114">
        <f t="shared" si="58"/>
        <v>4.5267224345397969E-3</v>
      </c>
      <c r="J282" s="114">
        <f t="shared" si="59"/>
        <v>4.6988233674344158E-3</v>
      </c>
      <c r="K282" s="114">
        <f t="shared" si="60"/>
        <v>5.1290756996709647E-3</v>
      </c>
      <c r="L282" s="113">
        <f>-'ver pressoflex 6p C2 DCpowe_2'!$G$2*'ver pressoflex 6p C2 DCpowe_2'!D282*'ver pressoflex 6p C2 DCpowe_2'!$G$17*'ver pressoflex 6p C2 DCpowe_2'!$G$13*'ver pressoflex 6p C2 DCpowe_2'!AE282</f>
        <v>-146.80739464234333</v>
      </c>
      <c r="M282" s="572">
        <f>IF(ABS(E282)&lt;'ver pressoflex 6p C2 DCpowe_2'!$G$7,'ver pressoflex 6p C2 DCpowe_2'!$G$16*E282*'ver pressoflex 6p C2 DCpowe_2'!$O$8,SIGN(E282)*'ver pressoflex 6p C2 DCpowe_2'!$G$15*'ver pressoflex 6p C2 DCpowe_2'!$O$8)</f>
        <v>4.8606552846370192</v>
      </c>
      <c r="N282" s="572">
        <f>IF(ABS(F282)&lt;'ver pressoflex 6p C2 DCpowe_2'!$G$7,'ver pressoflex 6p C2 DCpowe_2'!$G$16*F282*'ver pressoflex 6p C2 DCpowe_2'!$O$9,SIGN(F282)*'ver pressoflex 6p C2 DCpowe_2'!$G$15*'ver pressoflex 6p C2 DCpowe_2'!$O$9)</f>
        <v>0</v>
      </c>
      <c r="O282" s="572">
        <f>IF(ABS(G282)&lt;'ver pressoflex 6p C2 DCpowe_2'!$G$7,'ver pressoflex 6p C2 DCpowe_2'!$G$16*G282*'ver pressoflex 6p C2 DCpowe_2'!$O$10,SIGN(G282)*'ver pressoflex 6p C2 DCpowe_2'!$G$15*'ver pressoflex 6p C2 DCpowe_2'!$O$10)</f>
        <v>0</v>
      </c>
      <c r="P282" s="572">
        <f>IF(ABS(H282)&lt;'ver pressoflex 6p C2 DCpowe_2'!$G$7,'ver pressoflex 6p C2 DCpowe_2'!$G$16*H282*'ver pressoflex 6p C2 DCpowe_2'!$O$11,SIGN(H282)*'ver pressoflex 6p C2 DCpowe_2'!$G$15*'ver pressoflex 6p C2 DCpowe_2'!$O$11)</f>
        <v>0</v>
      </c>
      <c r="Q282" s="572">
        <f>IF(ABS(I282)&lt;'ver pressoflex 6p C2 DCpowe_2'!$G$7,'ver pressoflex 6p C2 DCpowe_2'!$G$16*I282*'ver pressoflex 6p C2 DCpowe_2'!$O$12,SIGN(I282)*'ver pressoflex 6p C2 DCpowe_2'!$G$15*'ver pressoflex 6p C2 DCpowe_2'!$O$12)</f>
        <v>0</v>
      </c>
      <c r="R282" s="572">
        <f>IF(ABS(J282)&lt;'ver pressoflex 6p C2 DCpowe_2'!$G$7,'ver pressoflex 6p C2 DCpowe_2'!$G$16*J282*'ver pressoflex 6p C2 DCpowe_2'!$O$13,SIGN(J282)*'ver pressoflex 6p C2 DCpowe_2'!$G$15*'ver pressoflex 6p C2 DCpowe_2'!$O$13)</f>
        <v>17803.500000000004</v>
      </c>
      <c r="S282" s="113">
        <f t="shared" si="52"/>
        <v>17661.553260642297</v>
      </c>
      <c r="T282" s="575">
        <f>-L282*('ver pressoflex 6p C2 DCpowe_2'!$G$3/2-'ver pressoflex 6p C2 DCpowe_2'!AF282*'ver pressoflex 6p C2 DCpowe_2'!D282)</f>
        <v>176371.53683187484</v>
      </c>
      <c r="U282" s="29">
        <f>M282*IF(($G$3/2-$M$8)&gt;0,('ver pressoflex 6p C2 DCpowe_2'!$G$3/2-'ver pressoflex 6p C2 DCpowe_2'!$M$8),'ver pressoflex 6p C2 DCpowe_2'!$G$3/2-('ver pressoflex 6p C2 DCpowe_2'!$G$3-'ver pressoflex 6p C2 DCpowe_2'!$M$8))*IF(($G$3/2-$M$8)&gt;0,-1,1)</f>
        <v>-4982.1716667529445</v>
      </c>
      <c r="V282" s="29">
        <f>N282*IF(($G$3/2-$M$9)&gt;0,('ver pressoflex 6p C2 DCpowe_2'!$G$3/2-'ver pressoflex 6p C2 DCpowe_2'!$M$9),'ver pressoflex 6p C2 DCpowe_2'!$G$3/2-('ver pressoflex 6p C2 DCpowe_2'!$G$3-'ver pressoflex 6p C2 DCpowe_2'!$M$9))*IF(($G$3/2-$M$9)&gt;0,-1,1)</f>
        <v>0</v>
      </c>
      <c r="W282" s="29">
        <f>O282*IF(($G$3/2-$M$10)&gt;0,('ver pressoflex 6p C2 DCpowe_2'!$G$3/2-'ver pressoflex 6p C2 DCpowe_2'!$M$10),'ver pressoflex 6p C2 DCpowe_2'!$G$3/2-('ver pressoflex 6p C2 DCpowe_2'!$G$3-'ver pressoflex 6p C2 DCpowe_2'!$M$10))*IF(($G$3/2-$M$10)&gt;0,-1,1)</f>
        <v>0</v>
      </c>
      <c r="X282" s="29">
        <f>P282*IF(($G$3/2-$M$11)&gt;0,('ver pressoflex 6p C2 DCpowe_2'!$G$3/2-'ver pressoflex 6p C2 DCpowe_2'!$M$11),'ver pressoflex 6p C2 DCpowe_2'!$G$3/2-('ver pressoflex 6p C2 DCpowe_2'!$G$3-'ver pressoflex 6p C2 DCpowe_2'!$M$11))*IF(($G$3/2-$M$11)&gt;0,-1,1)</f>
        <v>0</v>
      </c>
      <c r="Y282" s="29">
        <f>Q282*IF(($G$3/2-$M$12)&gt;0,('ver pressoflex 6p C2 DCpowe_2'!$G$3/2-'ver pressoflex 6p C2 DCpowe_2'!$M$12),'ver pressoflex 6p C2 DCpowe_2'!$G$3/2-('ver pressoflex 6p C2 DCpowe_2'!$G$3-'ver pressoflex 6p C2 DCpowe_2'!$M$12))*IF(($G$3/2-$M$12)&gt;0,-1,1)</f>
        <v>0</v>
      </c>
      <c r="Z282" s="29">
        <f>R282*IF(($G$3/2-$M$13)&gt;0,('ver pressoflex 6p C2 DCpowe_2'!$G$3/2-'ver pressoflex 6p C2 DCpowe_2'!$M$13),'ver pressoflex 6p C2 DCpowe_2'!$G$3/2-('ver pressoflex 6p C2 DCpowe_2'!$G$3-'ver pressoflex 6p C2 DCpowe_2'!$M$13))*IF(($G$3/2-$M$13)&gt;0,-1,1)</f>
        <v>18248587.500000004</v>
      </c>
      <c r="AA282" s="113">
        <f t="shared" si="61"/>
        <v>18419976.865165126</v>
      </c>
      <c r="AB282" s="193">
        <f t="shared" si="62"/>
        <v>1.4151537022675354E-4</v>
      </c>
      <c r="AC282" s="191">
        <f t="shared" si="63"/>
        <v>1.2752622626933434E-4</v>
      </c>
      <c r="AD282" s="194">
        <f t="shared" si="64"/>
        <v>1.1567085485554609E-8</v>
      </c>
      <c r="AE282" s="191">
        <f t="shared" si="65"/>
        <v>9.5644669702000754E-3</v>
      </c>
      <c r="AF282" s="191">
        <f t="shared" si="66"/>
        <v>0.3590549099208159</v>
      </c>
    </row>
    <row r="283" spans="2:32">
      <c r="B283" s="116">
        <f t="shared" si="51"/>
        <v>59653.911084340922</v>
      </c>
      <c r="C283" s="115">
        <f t="shared" si="67"/>
        <v>5.4699999999999926</v>
      </c>
      <c r="D283" s="68">
        <f>'ver pressoflex 6p C2 DCpowe_2'!$G$3/2/$C$557*C283</f>
        <v>67.007499999999908</v>
      </c>
      <c r="E283" s="114">
        <f t="shared" si="54"/>
        <v>2.8625253848215196E-4</v>
      </c>
      <c r="F283" s="114">
        <f t="shared" si="55"/>
        <v>4.5844422657412813E-4</v>
      </c>
      <c r="G283" s="114">
        <f t="shared" si="56"/>
        <v>6.306359146661043E-4</v>
      </c>
      <c r="H283" s="114">
        <f t="shared" si="57"/>
        <v>4.3542811696550892E-3</v>
      </c>
      <c r="I283" s="114">
        <f t="shared" si="58"/>
        <v>4.5264728577470653E-3</v>
      </c>
      <c r="J283" s="114">
        <f t="shared" si="59"/>
        <v>4.6986645458390415E-3</v>
      </c>
      <c r="K283" s="114">
        <f t="shared" si="60"/>
        <v>5.1291437660689818E-3</v>
      </c>
      <c r="L283" s="113">
        <f>-'ver pressoflex 6p C2 DCpowe_2'!$G$2*'ver pressoflex 6p C2 DCpowe_2'!D283*'ver pressoflex 6p C2 DCpowe_2'!$G$17*'ver pressoflex 6p C2 DCpowe_2'!$G$13*'ver pressoflex 6p C2 DCpowe_2'!AE283</f>
        <v>-154.40774766531081</v>
      </c>
      <c r="M283" s="572">
        <f>IF(ABS(E283)&lt;'ver pressoflex 6p C2 DCpowe_2'!$G$7,'ver pressoflex 6p C2 DCpowe_2'!$G$16*E283*'ver pressoflex 6p C2 DCpowe_2'!$O$8,SIGN(E283)*'ver pressoflex 6p C2 DCpowe_2'!$G$15*'ver pressoflex 6p C2 DCpowe_2'!$O$8)</f>
        <v>4.8188320062286785</v>
      </c>
      <c r="N283" s="572">
        <f>IF(ABS(F283)&lt;'ver pressoflex 6p C2 DCpowe_2'!$G$7,'ver pressoflex 6p C2 DCpowe_2'!$G$16*F283*'ver pressoflex 6p C2 DCpowe_2'!$O$9,SIGN(F283)*'ver pressoflex 6p C2 DCpowe_2'!$G$15*'ver pressoflex 6p C2 DCpowe_2'!$O$9)</f>
        <v>0</v>
      </c>
      <c r="O283" s="572">
        <f>IF(ABS(G283)&lt;'ver pressoflex 6p C2 DCpowe_2'!$G$7,'ver pressoflex 6p C2 DCpowe_2'!$G$16*G283*'ver pressoflex 6p C2 DCpowe_2'!$O$10,SIGN(G283)*'ver pressoflex 6p C2 DCpowe_2'!$G$15*'ver pressoflex 6p C2 DCpowe_2'!$O$10)</f>
        <v>0</v>
      </c>
      <c r="P283" s="572">
        <f>IF(ABS(H283)&lt;'ver pressoflex 6p C2 DCpowe_2'!$G$7,'ver pressoflex 6p C2 DCpowe_2'!$G$16*H283*'ver pressoflex 6p C2 DCpowe_2'!$O$11,SIGN(H283)*'ver pressoflex 6p C2 DCpowe_2'!$G$15*'ver pressoflex 6p C2 DCpowe_2'!$O$11)</f>
        <v>0</v>
      </c>
      <c r="Q283" s="572">
        <f>IF(ABS(I283)&lt;'ver pressoflex 6p C2 DCpowe_2'!$G$7,'ver pressoflex 6p C2 DCpowe_2'!$G$16*I283*'ver pressoflex 6p C2 DCpowe_2'!$O$12,SIGN(I283)*'ver pressoflex 6p C2 DCpowe_2'!$G$15*'ver pressoflex 6p C2 DCpowe_2'!$O$12)</f>
        <v>0</v>
      </c>
      <c r="R283" s="572">
        <f>IF(ABS(J283)&lt;'ver pressoflex 6p C2 DCpowe_2'!$G$7,'ver pressoflex 6p C2 DCpowe_2'!$G$16*J283*'ver pressoflex 6p C2 DCpowe_2'!$O$13,SIGN(J283)*'ver pressoflex 6p C2 DCpowe_2'!$G$15*'ver pressoflex 6p C2 DCpowe_2'!$O$13)</f>
        <v>17803.500000000004</v>
      </c>
      <c r="S283" s="113">
        <f t="shared" si="52"/>
        <v>17653.911084340922</v>
      </c>
      <c r="T283" s="575">
        <f>-L283*('ver pressoflex 6p C2 DCpowe_2'!$G$3/2-'ver pressoflex 6p C2 DCpowe_2'!AF283*'ver pressoflex 6p C2 DCpowe_2'!D283)</f>
        <v>185427.82521637727</v>
      </c>
      <c r="U283" s="29">
        <f>M283*IF(($G$3/2-$M$8)&gt;0,('ver pressoflex 6p C2 DCpowe_2'!$G$3/2-'ver pressoflex 6p C2 DCpowe_2'!$M$8),'ver pressoflex 6p C2 DCpowe_2'!$G$3/2-('ver pressoflex 6p C2 DCpowe_2'!$G$3-'ver pressoflex 6p C2 DCpowe_2'!$M$8))*IF(($G$3/2-$M$8)&gt;0,-1,1)</f>
        <v>-4939.3028063843958</v>
      </c>
      <c r="V283" s="29">
        <f>N283*IF(($G$3/2-$M$9)&gt;0,('ver pressoflex 6p C2 DCpowe_2'!$G$3/2-'ver pressoflex 6p C2 DCpowe_2'!$M$9),'ver pressoflex 6p C2 DCpowe_2'!$G$3/2-('ver pressoflex 6p C2 DCpowe_2'!$G$3-'ver pressoflex 6p C2 DCpowe_2'!$M$9))*IF(($G$3/2-$M$9)&gt;0,-1,1)</f>
        <v>0</v>
      </c>
      <c r="W283" s="29">
        <f>O283*IF(($G$3/2-$M$10)&gt;0,('ver pressoflex 6p C2 DCpowe_2'!$G$3/2-'ver pressoflex 6p C2 DCpowe_2'!$M$10),'ver pressoflex 6p C2 DCpowe_2'!$G$3/2-('ver pressoflex 6p C2 DCpowe_2'!$G$3-'ver pressoflex 6p C2 DCpowe_2'!$M$10))*IF(($G$3/2-$M$10)&gt;0,-1,1)</f>
        <v>0</v>
      </c>
      <c r="X283" s="29">
        <f>P283*IF(($G$3/2-$M$11)&gt;0,('ver pressoflex 6p C2 DCpowe_2'!$G$3/2-'ver pressoflex 6p C2 DCpowe_2'!$M$11),'ver pressoflex 6p C2 DCpowe_2'!$G$3/2-('ver pressoflex 6p C2 DCpowe_2'!$G$3-'ver pressoflex 6p C2 DCpowe_2'!$M$11))*IF(($G$3/2-$M$11)&gt;0,-1,1)</f>
        <v>0</v>
      </c>
      <c r="Y283" s="29">
        <f>Q283*IF(($G$3/2-$M$12)&gt;0,('ver pressoflex 6p C2 DCpowe_2'!$G$3/2-'ver pressoflex 6p C2 DCpowe_2'!$M$12),'ver pressoflex 6p C2 DCpowe_2'!$G$3/2-('ver pressoflex 6p C2 DCpowe_2'!$G$3-'ver pressoflex 6p C2 DCpowe_2'!$M$12))*IF(($G$3/2-$M$12)&gt;0,-1,1)</f>
        <v>0</v>
      </c>
      <c r="Z283" s="29">
        <f>R283*IF(($G$3/2-$M$13)&gt;0,('ver pressoflex 6p C2 DCpowe_2'!$G$3/2-'ver pressoflex 6p C2 DCpowe_2'!$M$13),'ver pressoflex 6p C2 DCpowe_2'!$G$3/2-('ver pressoflex 6p C2 DCpowe_2'!$G$3-'ver pressoflex 6p C2 DCpowe_2'!$M$13))*IF(($G$3/2-$M$13)&gt;0,-1,1)</f>
        <v>18248587.500000004</v>
      </c>
      <c r="AA283" s="113">
        <f t="shared" si="61"/>
        <v>18429076.022409998</v>
      </c>
      <c r="AB283" s="193">
        <f t="shared" si="62"/>
        <v>1.4422668174778847E-4</v>
      </c>
      <c r="AC283" s="191">
        <f t="shared" si="63"/>
        <v>1.3167630290026046E-4</v>
      </c>
      <c r="AD283" s="194">
        <f t="shared" si="64"/>
        <v>1.2160019099113188E-8</v>
      </c>
      <c r="AE283" s="191">
        <f t="shared" si="65"/>
        <v>9.8757227175195333E-3</v>
      </c>
      <c r="AF283" s="191">
        <f t="shared" si="66"/>
        <v>0.35970365749302491</v>
      </c>
    </row>
    <row r="284" spans="2:32">
      <c r="B284" s="116">
        <f t="shared" si="51"/>
        <v>59646.044838813454</v>
      </c>
      <c r="C284" s="115">
        <f t="shared" si="67"/>
        <v>5.5699999999999923</v>
      </c>
      <c r="D284" s="68">
        <f>'ver pressoflex 6p C2 DCpowe_2'!$G$3/2/$C$557*C284</f>
        <v>68.232499999999902</v>
      </c>
      <c r="E284" s="114">
        <f t="shared" si="54"/>
        <v>2.8376549331489935E-4</v>
      </c>
      <c r="F284" s="114">
        <f t="shared" si="55"/>
        <v>4.5604803237188932E-4</v>
      </c>
      <c r="G284" s="114">
        <f t="shared" si="56"/>
        <v>6.2833057142887934E-4</v>
      </c>
      <c r="H284" s="114">
        <f t="shared" si="57"/>
        <v>4.3539404785362884E-3</v>
      </c>
      <c r="I284" s="114">
        <f t="shared" si="58"/>
        <v>4.5262230175932778E-3</v>
      </c>
      <c r="J284" s="114">
        <f t="shared" si="59"/>
        <v>4.6985055566502679E-3</v>
      </c>
      <c r="K284" s="114">
        <f t="shared" si="60"/>
        <v>5.129211904292743E-3</v>
      </c>
      <c r="L284" s="113">
        <f>-'ver pressoflex 6p C2 DCpowe_2'!$G$2*'ver pressoflex 6p C2 DCpowe_2'!D284*'ver pressoflex 6p C2 DCpowe_2'!$G$17*'ver pressoflex 6p C2 DCpowe_2'!$G$13*'ver pressoflex 6p C2 DCpowe_2'!AE284</f>
        <v>-162.23212578117096</v>
      </c>
      <c r="M284" s="572">
        <f>IF(ABS(E284)&lt;'ver pressoflex 6p C2 DCpowe_2'!$G$7,'ver pressoflex 6p C2 DCpowe_2'!$G$16*E284*'ver pressoflex 6p C2 DCpowe_2'!$O$8,SIGN(E284)*'ver pressoflex 6p C2 DCpowe_2'!$G$15*'ver pressoflex 6p C2 DCpowe_2'!$O$8)</f>
        <v>4.7769645946191899</v>
      </c>
      <c r="N284" s="572">
        <f>IF(ABS(F284)&lt;'ver pressoflex 6p C2 DCpowe_2'!$G$7,'ver pressoflex 6p C2 DCpowe_2'!$G$16*F284*'ver pressoflex 6p C2 DCpowe_2'!$O$9,SIGN(F284)*'ver pressoflex 6p C2 DCpowe_2'!$G$15*'ver pressoflex 6p C2 DCpowe_2'!$O$9)</f>
        <v>0</v>
      </c>
      <c r="O284" s="572">
        <f>IF(ABS(G284)&lt;'ver pressoflex 6p C2 DCpowe_2'!$G$7,'ver pressoflex 6p C2 DCpowe_2'!$G$16*G284*'ver pressoflex 6p C2 DCpowe_2'!$O$10,SIGN(G284)*'ver pressoflex 6p C2 DCpowe_2'!$G$15*'ver pressoflex 6p C2 DCpowe_2'!$O$10)</f>
        <v>0</v>
      </c>
      <c r="P284" s="572">
        <f>IF(ABS(H284)&lt;'ver pressoflex 6p C2 DCpowe_2'!$G$7,'ver pressoflex 6p C2 DCpowe_2'!$G$16*H284*'ver pressoflex 6p C2 DCpowe_2'!$O$11,SIGN(H284)*'ver pressoflex 6p C2 DCpowe_2'!$G$15*'ver pressoflex 6p C2 DCpowe_2'!$O$11)</f>
        <v>0</v>
      </c>
      <c r="Q284" s="572">
        <f>IF(ABS(I284)&lt;'ver pressoflex 6p C2 DCpowe_2'!$G$7,'ver pressoflex 6p C2 DCpowe_2'!$G$16*I284*'ver pressoflex 6p C2 DCpowe_2'!$O$12,SIGN(I284)*'ver pressoflex 6p C2 DCpowe_2'!$G$15*'ver pressoflex 6p C2 DCpowe_2'!$O$12)</f>
        <v>0</v>
      </c>
      <c r="R284" s="572">
        <f>IF(ABS(J284)&lt;'ver pressoflex 6p C2 DCpowe_2'!$G$7,'ver pressoflex 6p C2 DCpowe_2'!$G$16*J284*'ver pressoflex 6p C2 DCpowe_2'!$O$13,SIGN(J284)*'ver pressoflex 6p C2 DCpowe_2'!$G$15*'ver pressoflex 6p C2 DCpowe_2'!$O$13)</f>
        <v>17803.500000000004</v>
      </c>
      <c r="S284" s="113">
        <f t="shared" si="52"/>
        <v>17646.044838813454</v>
      </c>
      <c r="T284" s="575">
        <f>-L284*('ver pressoflex 6p C2 DCpowe_2'!$G$3/2-'ver pressoflex 6p C2 DCpowe_2'!AF284*'ver pressoflex 6p C2 DCpowe_2'!D284)</f>
        <v>194745.33819825575</v>
      </c>
      <c r="U284" s="29">
        <f>M284*IF(($G$3/2-$M$8)&gt;0,('ver pressoflex 6p C2 DCpowe_2'!$G$3/2-'ver pressoflex 6p C2 DCpowe_2'!$M$8),'ver pressoflex 6p C2 DCpowe_2'!$G$3/2-('ver pressoflex 6p C2 DCpowe_2'!$G$3-'ver pressoflex 6p C2 DCpowe_2'!$M$8))*IF(($G$3/2-$M$8)&gt;0,-1,1)</f>
        <v>-4896.3887094846696</v>
      </c>
      <c r="V284" s="29">
        <f>N284*IF(($G$3/2-$M$9)&gt;0,('ver pressoflex 6p C2 DCpowe_2'!$G$3/2-'ver pressoflex 6p C2 DCpowe_2'!$M$9),'ver pressoflex 6p C2 DCpowe_2'!$G$3/2-('ver pressoflex 6p C2 DCpowe_2'!$G$3-'ver pressoflex 6p C2 DCpowe_2'!$M$9))*IF(($G$3/2-$M$9)&gt;0,-1,1)</f>
        <v>0</v>
      </c>
      <c r="W284" s="29">
        <f>O284*IF(($G$3/2-$M$10)&gt;0,('ver pressoflex 6p C2 DCpowe_2'!$G$3/2-'ver pressoflex 6p C2 DCpowe_2'!$M$10),'ver pressoflex 6p C2 DCpowe_2'!$G$3/2-('ver pressoflex 6p C2 DCpowe_2'!$G$3-'ver pressoflex 6p C2 DCpowe_2'!$M$10))*IF(($G$3/2-$M$10)&gt;0,-1,1)</f>
        <v>0</v>
      </c>
      <c r="X284" s="29">
        <f>P284*IF(($G$3/2-$M$11)&gt;0,('ver pressoflex 6p C2 DCpowe_2'!$G$3/2-'ver pressoflex 6p C2 DCpowe_2'!$M$11),'ver pressoflex 6p C2 DCpowe_2'!$G$3/2-('ver pressoflex 6p C2 DCpowe_2'!$G$3-'ver pressoflex 6p C2 DCpowe_2'!$M$11))*IF(($G$3/2-$M$11)&gt;0,-1,1)</f>
        <v>0</v>
      </c>
      <c r="Y284" s="29">
        <f>Q284*IF(($G$3/2-$M$12)&gt;0,('ver pressoflex 6p C2 DCpowe_2'!$G$3/2-'ver pressoflex 6p C2 DCpowe_2'!$M$12),'ver pressoflex 6p C2 DCpowe_2'!$G$3/2-('ver pressoflex 6p C2 DCpowe_2'!$G$3-'ver pressoflex 6p C2 DCpowe_2'!$M$12))*IF(($G$3/2-$M$12)&gt;0,-1,1)</f>
        <v>0</v>
      </c>
      <c r="Z284" s="29">
        <f>R284*IF(($G$3/2-$M$13)&gt;0,('ver pressoflex 6p C2 DCpowe_2'!$G$3/2-'ver pressoflex 6p C2 DCpowe_2'!$M$13),'ver pressoflex 6p C2 DCpowe_2'!$G$3/2-('ver pressoflex 6p C2 DCpowe_2'!$G$3-'ver pressoflex 6p C2 DCpowe_2'!$M$13))*IF(($G$3/2-$M$13)&gt;0,-1,1)</f>
        <v>18248587.500000004</v>
      </c>
      <c r="AA284" s="113">
        <f t="shared" si="61"/>
        <v>18438436.449488774</v>
      </c>
      <c r="AB284" s="193">
        <f t="shared" si="62"/>
        <v>1.4694085432757567E-4</v>
      </c>
      <c r="AC284" s="191">
        <f t="shared" si="63"/>
        <v>1.3586497911545814E-4</v>
      </c>
      <c r="AD284" s="194">
        <f t="shared" si="64"/>
        <v>1.276982992137488E-8</v>
      </c>
      <c r="AE284" s="191">
        <f t="shared" si="65"/>
        <v>1.018987343365936E-2</v>
      </c>
      <c r="AF284" s="191">
        <f t="shared" si="66"/>
        <v>0.36036086673802981</v>
      </c>
    </row>
    <row r="285" spans="2:32">
      <c r="B285" s="116">
        <f t="shared" si="51"/>
        <v>59637.953929847878</v>
      </c>
      <c r="C285" s="115">
        <f t="shared" si="67"/>
        <v>5.6699999999999919</v>
      </c>
      <c r="D285" s="68">
        <f>'ver pressoflex 6p C2 DCpowe_2'!$G$3/2/$C$557*C285</f>
        <v>69.457499999999897</v>
      </c>
      <c r="E285" s="114">
        <f t="shared" si="54"/>
        <v>2.8127582235619496E-4</v>
      </c>
      <c r="F285" s="114">
        <f t="shared" si="55"/>
        <v>4.5364930829752123E-4</v>
      </c>
      <c r="G285" s="114">
        <f t="shared" si="56"/>
        <v>6.2602279423884749E-4</v>
      </c>
      <c r="H285" s="114">
        <f t="shared" si="57"/>
        <v>4.3535994277200266E-3</v>
      </c>
      <c r="I285" s="114">
        <f t="shared" si="58"/>
        <v>4.5259729136613528E-3</v>
      </c>
      <c r="J285" s="114">
        <f t="shared" si="59"/>
        <v>4.698346399602679E-3</v>
      </c>
      <c r="K285" s="114">
        <f t="shared" si="60"/>
        <v>5.1292801144559941E-3</v>
      </c>
      <c r="L285" s="113">
        <f>-'ver pressoflex 6p C2 DCpowe_2'!$G$2*'ver pressoflex 6p C2 DCpowe_2'!D285*'ver pressoflex 6p C2 DCpowe_2'!$G$17*'ver pressoflex 6p C2 DCpowe_2'!$G$13*'ver pressoflex 6p C2 DCpowe_2'!AE285</f>
        <v>-170.28112313203877</v>
      </c>
      <c r="M285" s="572">
        <f>IF(ABS(E285)&lt;'ver pressoflex 6p C2 DCpowe_2'!$G$7,'ver pressoflex 6p C2 DCpowe_2'!$G$16*E285*'ver pressoflex 6p C2 DCpowe_2'!$O$8,SIGN(E285)*'ver pressoflex 6p C2 DCpowe_2'!$G$15*'ver pressoflex 6p C2 DCpowe_2'!$O$8)</f>
        <v>4.7350529799156211</v>
      </c>
      <c r="N285" s="572">
        <f>IF(ABS(F285)&lt;'ver pressoflex 6p C2 DCpowe_2'!$G$7,'ver pressoflex 6p C2 DCpowe_2'!$G$16*F285*'ver pressoflex 6p C2 DCpowe_2'!$O$9,SIGN(F285)*'ver pressoflex 6p C2 DCpowe_2'!$G$15*'ver pressoflex 6p C2 DCpowe_2'!$O$9)</f>
        <v>0</v>
      </c>
      <c r="O285" s="572">
        <f>IF(ABS(G285)&lt;'ver pressoflex 6p C2 DCpowe_2'!$G$7,'ver pressoflex 6p C2 DCpowe_2'!$G$16*G285*'ver pressoflex 6p C2 DCpowe_2'!$O$10,SIGN(G285)*'ver pressoflex 6p C2 DCpowe_2'!$G$15*'ver pressoflex 6p C2 DCpowe_2'!$O$10)</f>
        <v>0</v>
      </c>
      <c r="P285" s="572">
        <f>IF(ABS(H285)&lt;'ver pressoflex 6p C2 DCpowe_2'!$G$7,'ver pressoflex 6p C2 DCpowe_2'!$G$16*H285*'ver pressoflex 6p C2 DCpowe_2'!$O$11,SIGN(H285)*'ver pressoflex 6p C2 DCpowe_2'!$G$15*'ver pressoflex 6p C2 DCpowe_2'!$O$11)</f>
        <v>0</v>
      </c>
      <c r="Q285" s="572">
        <f>IF(ABS(I285)&lt;'ver pressoflex 6p C2 DCpowe_2'!$G$7,'ver pressoflex 6p C2 DCpowe_2'!$G$16*I285*'ver pressoflex 6p C2 DCpowe_2'!$O$12,SIGN(I285)*'ver pressoflex 6p C2 DCpowe_2'!$G$15*'ver pressoflex 6p C2 DCpowe_2'!$O$12)</f>
        <v>0</v>
      </c>
      <c r="R285" s="572">
        <f>IF(ABS(J285)&lt;'ver pressoflex 6p C2 DCpowe_2'!$G$7,'ver pressoflex 6p C2 DCpowe_2'!$G$16*J285*'ver pressoflex 6p C2 DCpowe_2'!$O$13,SIGN(J285)*'ver pressoflex 6p C2 DCpowe_2'!$G$15*'ver pressoflex 6p C2 DCpowe_2'!$O$13)</f>
        <v>17803.500000000004</v>
      </c>
      <c r="S285" s="113">
        <f t="shared" si="52"/>
        <v>17637.953929847881</v>
      </c>
      <c r="T285" s="575">
        <f>-L285*('ver pressoflex 6p C2 DCpowe_2'!$G$3/2-'ver pressoflex 6p C2 DCpowe_2'!AF285*'ver pressoflex 6p C2 DCpowe_2'!D285)</f>
        <v>204324.40429635436</v>
      </c>
      <c r="U285" s="29">
        <f>M285*IF(($G$3/2-$M$8)&gt;0,('ver pressoflex 6p C2 DCpowe_2'!$G$3/2-'ver pressoflex 6p C2 DCpowe_2'!$M$8),'ver pressoflex 6p C2 DCpowe_2'!$G$3/2-('ver pressoflex 6p C2 DCpowe_2'!$G$3-'ver pressoflex 6p C2 DCpowe_2'!$M$8))*IF(($G$3/2-$M$8)&gt;0,-1,1)</f>
        <v>-4853.429304413512</v>
      </c>
      <c r="V285" s="29">
        <f>N285*IF(($G$3/2-$M$9)&gt;0,('ver pressoflex 6p C2 DCpowe_2'!$G$3/2-'ver pressoflex 6p C2 DCpowe_2'!$M$9),'ver pressoflex 6p C2 DCpowe_2'!$G$3/2-('ver pressoflex 6p C2 DCpowe_2'!$G$3-'ver pressoflex 6p C2 DCpowe_2'!$M$9))*IF(($G$3/2-$M$9)&gt;0,-1,1)</f>
        <v>0</v>
      </c>
      <c r="W285" s="29">
        <f>O285*IF(($G$3/2-$M$10)&gt;0,('ver pressoflex 6p C2 DCpowe_2'!$G$3/2-'ver pressoflex 6p C2 DCpowe_2'!$M$10),'ver pressoflex 6p C2 DCpowe_2'!$G$3/2-('ver pressoflex 6p C2 DCpowe_2'!$G$3-'ver pressoflex 6p C2 DCpowe_2'!$M$10))*IF(($G$3/2-$M$10)&gt;0,-1,1)</f>
        <v>0</v>
      </c>
      <c r="X285" s="29">
        <f>P285*IF(($G$3/2-$M$11)&gt;0,('ver pressoflex 6p C2 DCpowe_2'!$G$3/2-'ver pressoflex 6p C2 DCpowe_2'!$M$11),'ver pressoflex 6p C2 DCpowe_2'!$G$3/2-('ver pressoflex 6p C2 DCpowe_2'!$G$3-'ver pressoflex 6p C2 DCpowe_2'!$M$11))*IF(($G$3/2-$M$11)&gt;0,-1,1)</f>
        <v>0</v>
      </c>
      <c r="Y285" s="29">
        <f>Q285*IF(($G$3/2-$M$12)&gt;0,('ver pressoflex 6p C2 DCpowe_2'!$G$3/2-'ver pressoflex 6p C2 DCpowe_2'!$M$12),'ver pressoflex 6p C2 DCpowe_2'!$G$3/2-('ver pressoflex 6p C2 DCpowe_2'!$G$3-'ver pressoflex 6p C2 DCpowe_2'!$M$12))*IF(($G$3/2-$M$12)&gt;0,-1,1)</f>
        <v>0</v>
      </c>
      <c r="Z285" s="29">
        <f>R285*IF(($G$3/2-$M$13)&gt;0,('ver pressoflex 6p C2 DCpowe_2'!$G$3/2-'ver pressoflex 6p C2 DCpowe_2'!$M$13),'ver pressoflex 6p C2 DCpowe_2'!$G$3/2-('ver pressoflex 6p C2 DCpowe_2'!$G$3-'ver pressoflex 6p C2 DCpowe_2'!$M$13))*IF(($G$3/2-$M$13)&gt;0,-1,1)</f>
        <v>18248587.500000004</v>
      </c>
      <c r="AA285" s="113">
        <f t="shared" si="61"/>
        <v>18448058.474991944</v>
      </c>
      <c r="AB285" s="193">
        <f t="shared" si="62"/>
        <v>1.4965789249712059E-4</v>
      </c>
      <c r="AC285" s="191">
        <f t="shared" si="63"/>
        <v>1.4009070141106971E-4</v>
      </c>
      <c r="AD285" s="194">
        <f t="shared" si="64"/>
        <v>1.3396509091488344E-8</v>
      </c>
      <c r="AE285" s="191">
        <f t="shared" si="65"/>
        <v>1.0506802605830227E-2</v>
      </c>
      <c r="AF285" s="191">
        <f t="shared" si="66"/>
        <v>0.36102670429209249</v>
      </c>
    </row>
    <row r="286" spans="2:32">
      <c r="B286" s="116">
        <f t="shared" si="51"/>
        <v>59629.637909092256</v>
      </c>
      <c r="C286" s="115">
        <f t="shared" si="67"/>
        <v>5.7699999999999916</v>
      </c>
      <c r="D286" s="68">
        <f>'ver pressoflex 6p C2 DCpowe_2'!$G$3/2/$C$557*C286</f>
        <v>70.682499999999891</v>
      </c>
      <c r="E286" s="114">
        <f t="shared" si="54"/>
        <v>2.7878352144542542E-4</v>
      </c>
      <c r="F286" s="114">
        <f t="shared" si="55"/>
        <v>4.5124805034239623E-4</v>
      </c>
      <c r="G286" s="114">
        <f t="shared" si="56"/>
        <v>6.2371257923936698E-4</v>
      </c>
      <c r="H286" s="114">
        <f t="shared" si="57"/>
        <v>4.3532580166363594E-3</v>
      </c>
      <c r="I286" s="114">
        <f t="shared" si="58"/>
        <v>4.5257225455333306E-3</v>
      </c>
      <c r="J286" s="114">
        <f t="shared" si="59"/>
        <v>4.6981870744303008E-3</v>
      </c>
      <c r="K286" s="114">
        <f t="shared" si="60"/>
        <v>5.1293483966727282E-3</v>
      </c>
      <c r="L286" s="113">
        <f>-'ver pressoflex 6p C2 DCpowe_2'!$G$2*'ver pressoflex 6p C2 DCpowe_2'!D286*'ver pressoflex 6p C2 DCpowe_2'!$G$17*'ver pressoflex 6p C2 DCpowe_2'!$G$13*'ver pressoflex 6p C2 DCpowe_2'!AE286</f>
        <v>-178.5551879998232</v>
      </c>
      <c r="M286" s="572">
        <f>IF(ABS(E286)&lt;'ver pressoflex 6p C2 DCpowe_2'!$G$7,'ver pressoflex 6p C2 DCpowe_2'!$G$16*E286*'ver pressoflex 6p C2 DCpowe_2'!$O$8,SIGN(E286)*'ver pressoflex 6p C2 DCpowe_2'!$G$15*'ver pressoflex 6p C2 DCpowe_2'!$O$8)</f>
        <v>4.6930970920773785</v>
      </c>
      <c r="N286" s="572">
        <f>IF(ABS(F286)&lt;'ver pressoflex 6p C2 DCpowe_2'!$G$7,'ver pressoflex 6p C2 DCpowe_2'!$G$16*F286*'ver pressoflex 6p C2 DCpowe_2'!$O$9,SIGN(F286)*'ver pressoflex 6p C2 DCpowe_2'!$G$15*'ver pressoflex 6p C2 DCpowe_2'!$O$9)</f>
        <v>0</v>
      </c>
      <c r="O286" s="572">
        <f>IF(ABS(G286)&lt;'ver pressoflex 6p C2 DCpowe_2'!$G$7,'ver pressoflex 6p C2 DCpowe_2'!$G$16*G286*'ver pressoflex 6p C2 DCpowe_2'!$O$10,SIGN(G286)*'ver pressoflex 6p C2 DCpowe_2'!$G$15*'ver pressoflex 6p C2 DCpowe_2'!$O$10)</f>
        <v>0</v>
      </c>
      <c r="P286" s="572">
        <f>IF(ABS(H286)&lt;'ver pressoflex 6p C2 DCpowe_2'!$G$7,'ver pressoflex 6p C2 DCpowe_2'!$G$16*H286*'ver pressoflex 6p C2 DCpowe_2'!$O$11,SIGN(H286)*'ver pressoflex 6p C2 DCpowe_2'!$G$15*'ver pressoflex 6p C2 DCpowe_2'!$O$11)</f>
        <v>0</v>
      </c>
      <c r="Q286" s="572">
        <f>IF(ABS(I286)&lt;'ver pressoflex 6p C2 DCpowe_2'!$G$7,'ver pressoflex 6p C2 DCpowe_2'!$G$16*I286*'ver pressoflex 6p C2 DCpowe_2'!$O$12,SIGN(I286)*'ver pressoflex 6p C2 DCpowe_2'!$G$15*'ver pressoflex 6p C2 DCpowe_2'!$O$12)</f>
        <v>0</v>
      </c>
      <c r="R286" s="572">
        <f>IF(ABS(J286)&lt;'ver pressoflex 6p C2 DCpowe_2'!$G$7,'ver pressoflex 6p C2 DCpowe_2'!$G$16*J286*'ver pressoflex 6p C2 DCpowe_2'!$O$13,SIGN(J286)*'ver pressoflex 6p C2 DCpowe_2'!$G$15*'ver pressoflex 6p C2 DCpowe_2'!$O$13)</f>
        <v>17803.500000000004</v>
      </c>
      <c r="S286" s="113">
        <f t="shared" si="52"/>
        <v>17629.637909092256</v>
      </c>
      <c r="T286" s="575">
        <f>-L286*('ver pressoflex 6p C2 DCpowe_2'!$G$3/2-'ver pressoflex 6p C2 DCpowe_2'!AF286*'ver pressoflex 6p C2 DCpowe_2'!D286)</f>
        <v>214165.17138960102</v>
      </c>
      <c r="U286" s="29">
        <f>M286*IF(($G$3/2-$M$8)&gt;0,('ver pressoflex 6p C2 DCpowe_2'!$G$3/2-'ver pressoflex 6p C2 DCpowe_2'!$M$8),'ver pressoflex 6p C2 DCpowe_2'!$G$3/2-('ver pressoflex 6p C2 DCpowe_2'!$G$3-'ver pressoflex 6p C2 DCpowe_2'!$M$8))*IF(($G$3/2-$M$8)&gt;0,-1,1)</f>
        <v>-4810.4245193793131</v>
      </c>
      <c r="V286" s="29">
        <f>N286*IF(($G$3/2-$M$9)&gt;0,('ver pressoflex 6p C2 DCpowe_2'!$G$3/2-'ver pressoflex 6p C2 DCpowe_2'!$M$9),'ver pressoflex 6p C2 DCpowe_2'!$G$3/2-('ver pressoflex 6p C2 DCpowe_2'!$G$3-'ver pressoflex 6p C2 DCpowe_2'!$M$9))*IF(($G$3/2-$M$9)&gt;0,-1,1)</f>
        <v>0</v>
      </c>
      <c r="W286" s="29">
        <f>O286*IF(($G$3/2-$M$10)&gt;0,('ver pressoflex 6p C2 DCpowe_2'!$G$3/2-'ver pressoflex 6p C2 DCpowe_2'!$M$10),'ver pressoflex 6p C2 DCpowe_2'!$G$3/2-('ver pressoflex 6p C2 DCpowe_2'!$G$3-'ver pressoflex 6p C2 DCpowe_2'!$M$10))*IF(($G$3/2-$M$10)&gt;0,-1,1)</f>
        <v>0</v>
      </c>
      <c r="X286" s="29">
        <f>P286*IF(($G$3/2-$M$11)&gt;0,('ver pressoflex 6p C2 DCpowe_2'!$G$3/2-'ver pressoflex 6p C2 DCpowe_2'!$M$11),'ver pressoflex 6p C2 DCpowe_2'!$G$3/2-('ver pressoflex 6p C2 DCpowe_2'!$G$3-'ver pressoflex 6p C2 DCpowe_2'!$M$11))*IF(($G$3/2-$M$11)&gt;0,-1,1)</f>
        <v>0</v>
      </c>
      <c r="Y286" s="29">
        <f>Q286*IF(($G$3/2-$M$12)&gt;0,('ver pressoflex 6p C2 DCpowe_2'!$G$3/2-'ver pressoflex 6p C2 DCpowe_2'!$M$12),'ver pressoflex 6p C2 DCpowe_2'!$G$3/2-('ver pressoflex 6p C2 DCpowe_2'!$G$3-'ver pressoflex 6p C2 DCpowe_2'!$M$12))*IF(($G$3/2-$M$12)&gt;0,-1,1)</f>
        <v>0</v>
      </c>
      <c r="Z286" s="29">
        <f>R286*IF(($G$3/2-$M$13)&gt;0,('ver pressoflex 6p C2 DCpowe_2'!$G$3/2-'ver pressoflex 6p C2 DCpowe_2'!$M$13),'ver pressoflex 6p C2 DCpowe_2'!$G$3/2-('ver pressoflex 6p C2 DCpowe_2'!$G$3-'ver pressoflex 6p C2 DCpowe_2'!$M$13))*IF(($G$3/2-$M$13)&gt;0,-1,1)</f>
        <v>18248587.500000004</v>
      </c>
      <c r="AA286" s="113">
        <f t="shared" si="61"/>
        <v>18457942.246870227</v>
      </c>
      <c r="AB286" s="193">
        <f t="shared" si="62"/>
        <v>1.5237780079700147E-4</v>
      </c>
      <c r="AC286" s="191">
        <f t="shared" si="63"/>
        <v>1.4435190605864128E-4</v>
      </c>
      <c r="AD286" s="194">
        <f t="shared" si="64"/>
        <v>1.4040033885930959E-8</v>
      </c>
      <c r="AE286" s="191">
        <f t="shared" si="65"/>
        <v>1.0826392954398096E-2</v>
      </c>
      <c r="AF286" s="191">
        <f t="shared" si="66"/>
        <v>0.36170134119582553</v>
      </c>
    </row>
    <row r="287" spans="2:32">
      <c r="B287" s="116">
        <f t="shared" si="51"/>
        <v>59621.096475219485</v>
      </c>
      <c r="C287" s="115">
        <f t="shared" si="67"/>
        <v>5.8699999999999912</v>
      </c>
      <c r="D287" s="68">
        <f>'ver pressoflex 6p C2 DCpowe_2'!$G$3/2/$C$557*C287</f>
        <v>71.907499999999899</v>
      </c>
      <c r="E287" s="114">
        <f t="shared" si="54"/>
        <v>2.7628858641318257E-4</v>
      </c>
      <c r="F287" s="114">
        <f t="shared" si="55"/>
        <v>4.4884425448941338E-4</v>
      </c>
      <c r="G287" s="114">
        <f t="shared" si="56"/>
        <v>6.2139992256564412E-4</v>
      </c>
      <c r="H287" s="114">
        <f t="shared" si="57"/>
        <v>4.3529162447141344E-3</v>
      </c>
      <c r="I287" s="114">
        <f t="shared" si="58"/>
        <v>4.5254719127903655E-3</v>
      </c>
      <c r="J287" s="114">
        <f t="shared" si="59"/>
        <v>4.6980275808665966E-3</v>
      </c>
      <c r="K287" s="114">
        <f t="shared" si="60"/>
        <v>5.1294167510571734E-3</v>
      </c>
      <c r="L287" s="113">
        <f>-'ver pressoflex 6p C2 DCpowe_2'!$G$2*'ver pressoflex 6p C2 DCpowe_2'!D287*'ver pressoflex 6p C2 DCpowe_2'!$G$17*'ver pressoflex 6p C2 DCpowe_2'!$G$13*'ver pressoflex 6p C2 DCpowe_2'!AE287</f>
        <v>-187.05462164143751</v>
      </c>
      <c r="M287" s="572">
        <f>IF(ABS(E287)&lt;'ver pressoflex 6p C2 DCpowe_2'!$G$7,'ver pressoflex 6p C2 DCpowe_2'!$G$16*E287*'ver pressoflex 6p C2 DCpowe_2'!$O$8,SIGN(E287)*'ver pressoflex 6p C2 DCpowe_2'!$G$15*'ver pressoflex 6p C2 DCpowe_2'!$O$8)</f>
        <v>4.6510968609158212</v>
      </c>
      <c r="N287" s="572">
        <f>IF(ABS(F287)&lt;'ver pressoflex 6p C2 DCpowe_2'!$G$7,'ver pressoflex 6p C2 DCpowe_2'!$G$16*F287*'ver pressoflex 6p C2 DCpowe_2'!$O$9,SIGN(F287)*'ver pressoflex 6p C2 DCpowe_2'!$G$15*'ver pressoflex 6p C2 DCpowe_2'!$O$9)</f>
        <v>0</v>
      </c>
      <c r="O287" s="572">
        <f>IF(ABS(G287)&lt;'ver pressoflex 6p C2 DCpowe_2'!$G$7,'ver pressoflex 6p C2 DCpowe_2'!$G$16*G287*'ver pressoflex 6p C2 DCpowe_2'!$O$10,SIGN(G287)*'ver pressoflex 6p C2 DCpowe_2'!$G$15*'ver pressoflex 6p C2 DCpowe_2'!$O$10)</f>
        <v>0</v>
      </c>
      <c r="P287" s="572">
        <f>IF(ABS(H287)&lt;'ver pressoflex 6p C2 DCpowe_2'!$G$7,'ver pressoflex 6p C2 DCpowe_2'!$G$16*H287*'ver pressoflex 6p C2 DCpowe_2'!$O$11,SIGN(H287)*'ver pressoflex 6p C2 DCpowe_2'!$G$15*'ver pressoflex 6p C2 DCpowe_2'!$O$11)</f>
        <v>0</v>
      </c>
      <c r="Q287" s="572">
        <f>IF(ABS(I287)&lt;'ver pressoflex 6p C2 DCpowe_2'!$G$7,'ver pressoflex 6p C2 DCpowe_2'!$G$16*I287*'ver pressoflex 6p C2 DCpowe_2'!$O$12,SIGN(I287)*'ver pressoflex 6p C2 DCpowe_2'!$G$15*'ver pressoflex 6p C2 DCpowe_2'!$O$12)</f>
        <v>0</v>
      </c>
      <c r="R287" s="572">
        <f>IF(ABS(J287)&lt;'ver pressoflex 6p C2 DCpowe_2'!$G$7,'ver pressoflex 6p C2 DCpowe_2'!$G$16*J287*'ver pressoflex 6p C2 DCpowe_2'!$O$13,SIGN(J287)*'ver pressoflex 6p C2 DCpowe_2'!$G$15*'ver pressoflex 6p C2 DCpowe_2'!$O$13)</f>
        <v>17803.500000000004</v>
      </c>
      <c r="S287" s="113">
        <f t="shared" si="52"/>
        <v>17621.096475219481</v>
      </c>
      <c r="T287" s="575">
        <f>-L287*('ver pressoflex 6p C2 DCpowe_2'!$G$3/2-'ver pressoflex 6p C2 DCpowe_2'!AF287*'ver pressoflex 6p C2 DCpowe_2'!D287)</f>
        <v>224267.60551530757</v>
      </c>
      <c r="U287" s="29">
        <f>M287*IF(($G$3/2-$M$8)&gt;0,('ver pressoflex 6p C2 DCpowe_2'!$G$3/2-'ver pressoflex 6p C2 DCpowe_2'!$M$8),'ver pressoflex 6p C2 DCpowe_2'!$G$3/2-('ver pressoflex 6p C2 DCpowe_2'!$G$3-'ver pressoflex 6p C2 DCpowe_2'!$M$8))*IF(($G$3/2-$M$8)&gt;0,-1,1)</f>
        <v>-4767.3742824387164</v>
      </c>
      <c r="V287" s="29">
        <f>N287*IF(($G$3/2-$M$9)&gt;0,('ver pressoflex 6p C2 DCpowe_2'!$G$3/2-'ver pressoflex 6p C2 DCpowe_2'!$M$9),'ver pressoflex 6p C2 DCpowe_2'!$G$3/2-('ver pressoflex 6p C2 DCpowe_2'!$G$3-'ver pressoflex 6p C2 DCpowe_2'!$M$9))*IF(($G$3/2-$M$9)&gt;0,-1,1)</f>
        <v>0</v>
      </c>
      <c r="W287" s="29">
        <f>O287*IF(($G$3/2-$M$10)&gt;0,('ver pressoflex 6p C2 DCpowe_2'!$G$3/2-'ver pressoflex 6p C2 DCpowe_2'!$M$10),'ver pressoflex 6p C2 DCpowe_2'!$G$3/2-('ver pressoflex 6p C2 DCpowe_2'!$G$3-'ver pressoflex 6p C2 DCpowe_2'!$M$10))*IF(($G$3/2-$M$10)&gt;0,-1,1)</f>
        <v>0</v>
      </c>
      <c r="X287" s="29">
        <f>P287*IF(($G$3/2-$M$11)&gt;0,('ver pressoflex 6p C2 DCpowe_2'!$G$3/2-'ver pressoflex 6p C2 DCpowe_2'!$M$11),'ver pressoflex 6p C2 DCpowe_2'!$G$3/2-('ver pressoflex 6p C2 DCpowe_2'!$G$3-'ver pressoflex 6p C2 DCpowe_2'!$M$11))*IF(($G$3/2-$M$11)&gt;0,-1,1)</f>
        <v>0</v>
      </c>
      <c r="Y287" s="29">
        <f>Q287*IF(($G$3/2-$M$12)&gt;0,('ver pressoflex 6p C2 DCpowe_2'!$G$3/2-'ver pressoflex 6p C2 DCpowe_2'!$M$12),'ver pressoflex 6p C2 DCpowe_2'!$G$3/2-('ver pressoflex 6p C2 DCpowe_2'!$G$3-'ver pressoflex 6p C2 DCpowe_2'!$M$12))*IF(($G$3/2-$M$12)&gt;0,-1,1)</f>
        <v>0</v>
      </c>
      <c r="Z287" s="29">
        <f>R287*IF(($G$3/2-$M$13)&gt;0,('ver pressoflex 6p C2 DCpowe_2'!$G$3/2-'ver pressoflex 6p C2 DCpowe_2'!$M$13),'ver pressoflex 6p C2 DCpowe_2'!$G$3/2-('ver pressoflex 6p C2 DCpowe_2'!$G$3-'ver pressoflex 6p C2 DCpowe_2'!$M$13))*IF(($G$3/2-$M$13)&gt;0,-1,1)</f>
        <v>18248587.500000004</v>
      </c>
      <c r="AA287" s="113">
        <f t="shared" si="61"/>
        <v>18468087.731232874</v>
      </c>
      <c r="AB287" s="193">
        <f t="shared" si="62"/>
        <v>1.5510058377739435E-4</v>
      </c>
      <c r="AC287" s="191">
        <f t="shared" si="63"/>
        <v>1.4864701905041716E-4</v>
      </c>
      <c r="AD287" s="194">
        <f t="shared" si="64"/>
        <v>1.4700367572767504E-8</v>
      </c>
      <c r="AE287" s="191">
        <f t="shared" si="65"/>
        <v>1.1148526428781285E-2</v>
      </c>
      <c r="AF287" s="191">
        <f t="shared" si="66"/>
        <v>0.36238495304067231</v>
      </c>
    </row>
    <row r="288" spans="2:32">
      <c r="B288" s="116">
        <f t="shared" si="51"/>
        <v>59612.329475099497</v>
      </c>
      <c r="C288" s="115">
        <f t="shared" si="67"/>
        <v>5.9699999999999909</v>
      </c>
      <c r="D288" s="68">
        <f>'ver pressoflex 6p C2 DCpowe_2'!$G$3/2/$C$557*C288</f>
        <v>73.132499999999894</v>
      </c>
      <c r="E288" s="114">
        <f t="shared" si="54"/>
        <v>2.7379101308124031E-4</v>
      </c>
      <c r="F288" s="114">
        <f t="shared" si="55"/>
        <v>4.4643791671297581E-4</v>
      </c>
      <c r="G288" s="114">
        <f t="shared" si="56"/>
        <v>6.1908482034471132E-4</v>
      </c>
      <c r="H288" s="114">
        <f t="shared" si="57"/>
        <v>4.3525741113809909E-3</v>
      </c>
      <c r="I288" s="114">
        <f t="shared" si="58"/>
        <v>4.5252210150127275E-3</v>
      </c>
      <c r="J288" s="114">
        <f t="shared" si="59"/>
        <v>4.6978679186444623E-3</v>
      </c>
      <c r="K288" s="114">
        <f t="shared" si="60"/>
        <v>5.1294851777238014E-3</v>
      </c>
      <c r="L288" s="113">
        <f>-'ver pressoflex 6p C2 DCpowe_2'!$G$2*'ver pressoflex 6p C2 DCpowe_2'!D288*'ver pressoflex 6p C2 DCpowe_2'!$G$17*'ver pressoflex 6p C2 DCpowe_2'!$G$13*'ver pressoflex 6p C2 DCpowe_2'!AE288</f>
        <v>-195.77957711660068</v>
      </c>
      <c r="M288" s="572">
        <f>IF(ABS(E288)&lt;'ver pressoflex 6p C2 DCpowe_2'!$G$7,'ver pressoflex 6p C2 DCpowe_2'!$G$16*E288*'ver pressoflex 6p C2 DCpowe_2'!$O$8,SIGN(E288)*'ver pressoflex 6p C2 DCpowe_2'!$G$15*'ver pressoflex 6p C2 DCpowe_2'!$O$8)</f>
        <v>4.6090522160938612</v>
      </c>
      <c r="N288" s="572">
        <f>IF(ABS(F288)&lt;'ver pressoflex 6p C2 DCpowe_2'!$G$7,'ver pressoflex 6p C2 DCpowe_2'!$G$16*F288*'ver pressoflex 6p C2 DCpowe_2'!$O$9,SIGN(F288)*'ver pressoflex 6p C2 DCpowe_2'!$G$15*'ver pressoflex 6p C2 DCpowe_2'!$O$9)</f>
        <v>0</v>
      </c>
      <c r="O288" s="572">
        <f>IF(ABS(G288)&lt;'ver pressoflex 6p C2 DCpowe_2'!$G$7,'ver pressoflex 6p C2 DCpowe_2'!$G$16*G288*'ver pressoflex 6p C2 DCpowe_2'!$O$10,SIGN(G288)*'ver pressoflex 6p C2 DCpowe_2'!$G$15*'ver pressoflex 6p C2 DCpowe_2'!$O$10)</f>
        <v>0</v>
      </c>
      <c r="P288" s="572">
        <f>IF(ABS(H288)&lt;'ver pressoflex 6p C2 DCpowe_2'!$G$7,'ver pressoflex 6p C2 DCpowe_2'!$G$16*H288*'ver pressoflex 6p C2 DCpowe_2'!$O$11,SIGN(H288)*'ver pressoflex 6p C2 DCpowe_2'!$G$15*'ver pressoflex 6p C2 DCpowe_2'!$O$11)</f>
        <v>0</v>
      </c>
      <c r="Q288" s="572">
        <f>IF(ABS(I288)&lt;'ver pressoflex 6p C2 DCpowe_2'!$G$7,'ver pressoflex 6p C2 DCpowe_2'!$G$16*I288*'ver pressoflex 6p C2 DCpowe_2'!$O$12,SIGN(I288)*'ver pressoflex 6p C2 DCpowe_2'!$G$15*'ver pressoflex 6p C2 DCpowe_2'!$O$12)</f>
        <v>0</v>
      </c>
      <c r="R288" s="572">
        <f>IF(ABS(J288)&lt;'ver pressoflex 6p C2 DCpowe_2'!$G$7,'ver pressoflex 6p C2 DCpowe_2'!$G$16*J288*'ver pressoflex 6p C2 DCpowe_2'!$O$13,SIGN(J288)*'ver pressoflex 6p C2 DCpowe_2'!$G$15*'ver pressoflex 6p C2 DCpowe_2'!$O$13)</f>
        <v>17803.500000000004</v>
      </c>
      <c r="S288" s="113">
        <f t="shared" si="52"/>
        <v>17612.329475099497</v>
      </c>
      <c r="T288" s="575">
        <f>-L288*('ver pressoflex 6p C2 DCpowe_2'!$G$3/2-'ver pressoflex 6p C2 DCpowe_2'!AF288*'ver pressoflex 6p C2 DCpowe_2'!D288)</f>
        <v>234631.48966058024</v>
      </c>
      <c r="U288" s="29">
        <f>M288*IF(($G$3/2-$M$8)&gt;0,('ver pressoflex 6p C2 DCpowe_2'!$G$3/2-'ver pressoflex 6p C2 DCpowe_2'!$M$8),'ver pressoflex 6p C2 DCpowe_2'!$G$3/2-('ver pressoflex 6p C2 DCpowe_2'!$G$3-'ver pressoflex 6p C2 DCpowe_2'!$M$8))*IF(($G$3/2-$M$8)&gt;0,-1,1)</f>
        <v>-4724.2785214962078</v>
      </c>
      <c r="V288" s="29">
        <f>N288*IF(($G$3/2-$M$9)&gt;0,('ver pressoflex 6p C2 DCpowe_2'!$G$3/2-'ver pressoflex 6p C2 DCpowe_2'!$M$9),'ver pressoflex 6p C2 DCpowe_2'!$G$3/2-('ver pressoflex 6p C2 DCpowe_2'!$G$3-'ver pressoflex 6p C2 DCpowe_2'!$M$9))*IF(($G$3/2-$M$9)&gt;0,-1,1)</f>
        <v>0</v>
      </c>
      <c r="W288" s="29">
        <f>O288*IF(($G$3/2-$M$10)&gt;0,('ver pressoflex 6p C2 DCpowe_2'!$G$3/2-'ver pressoflex 6p C2 DCpowe_2'!$M$10),'ver pressoflex 6p C2 DCpowe_2'!$G$3/2-('ver pressoflex 6p C2 DCpowe_2'!$G$3-'ver pressoflex 6p C2 DCpowe_2'!$M$10))*IF(($G$3/2-$M$10)&gt;0,-1,1)</f>
        <v>0</v>
      </c>
      <c r="X288" s="29">
        <f>P288*IF(($G$3/2-$M$11)&gt;0,('ver pressoflex 6p C2 DCpowe_2'!$G$3/2-'ver pressoflex 6p C2 DCpowe_2'!$M$11),'ver pressoflex 6p C2 DCpowe_2'!$G$3/2-('ver pressoflex 6p C2 DCpowe_2'!$G$3-'ver pressoflex 6p C2 DCpowe_2'!$M$11))*IF(($G$3/2-$M$11)&gt;0,-1,1)</f>
        <v>0</v>
      </c>
      <c r="Y288" s="29">
        <f>Q288*IF(($G$3/2-$M$12)&gt;0,('ver pressoflex 6p C2 DCpowe_2'!$G$3/2-'ver pressoflex 6p C2 DCpowe_2'!$M$12),'ver pressoflex 6p C2 DCpowe_2'!$G$3/2-('ver pressoflex 6p C2 DCpowe_2'!$G$3-'ver pressoflex 6p C2 DCpowe_2'!$M$12))*IF(($G$3/2-$M$12)&gt;0,-1,1)</f>
        <v>0</v>
      </c>
      <c r="Z288" s="29">
        <f>R288*IF(($G$3/2-$M$13)&gt;0,('ver pressoflex 6p C2 DCpowe_2'!$G$3/2-'ver pressoflex 6p C2 DCpowe_2'!$M$13),'ver pressoflex 6p C2 DCpowe_2'!$G$3/2-('ver pressoflex 6p C2 DCpowe_2'!$G$3-'ver pressoflex 6p C2 DCpowe_2'!$M$13))*IF(($G$3/2-$M$13)&gt;0,-1,1)</f>
        <v>18248587.500000004</v>
      </c>
      <c r="AA288" s="113">
        <f t="shared" si="61"/>
        <v>18478494.711139087</v>
      </c>
      <c r="AB288" s="193">
        <f t="shared" si="62"/>
        <v>1.5782624599809848E-4</v>
      </c>
      <c r="AC288" s="191">
        <f t="shared" si="63"/>
        <v>1.5297445604434297E-4</v>
      </c>
      <c r="AD288" s="194">
        <f t="shared" si="64"/>
        <v>1.5377459264755192E-8</v>
      </c>
      <c r="AE288" s="191">
        <f t="shared" si="65"/>
        <v>1.1473084203325722E-2</v>
      </c>
      <c r="AF288" s="191">
        <f t="shared" si="66"/>
        <v>0.36307772012127371</v>
      </c>
    </row>
    <row r="289" spans="2:32">
      <c r="B289" s="116">
        <f t="shared" si="51"/>
        <v>59603.336904978947</v>
      </c>
      <c r="C289" s="115">
        <f t="shared" si="67"/>
        <v>6.0699999999999905</v>
      </c>
      <c r="D289" s="68">
        <f>'ver pressoflex 6p C2 DCpowe_2'!$G$3/2/$C$557*C289</f>
        <v>74.357499999999888</v>
      </c>
      <c r="E289" s="114">
        <f t="shared" si="54"/>
        <v>2.712907972625311E-4</v>
      </c>
      <c r="F289" s="114">
        <f t="shared" si="55"/>
        <v>4.4402903297896822E-4</v>
      </c>
      <c r="G289" s="114">
        <f t="shared" si="56"/>
        <v>6.167672686954055E-4</v>
      </c>
      <c r="H289" s="114">
        <f t="shared" si="57"/>
        <v>4.3522316160633607E-3</v>
      </c>
      <c r="I289" s="114">
        <f t="shared" si="58"/>
        <v>4.5249698517797979E-3</v>
      </c>
      <c r="J289" s="114">
        <f t="shared" si="59"/>
        <v>4.6977080874962352E-3</v>
      </c>
      <c r="K289" s="114">
        <f t="shared" si="60"/>
        <v>5.1295536767873278E-3</v>
      </c>
      <c r="L289" s="113">
        <f>-'ver pressoflex 6p C2 DCpowe_2'!$G$2*'ver pressoflex 6p C2 DCpowe_2'!D289*'ver pressoflex 6p C2 DCpowe_2'!$G$17*'ver pressoflex 6p C2 DCpowe_2'!$G$13*'ver pressoflex 6p C2 DCpowe_2'!AE289</f>
        <v>-204.7300581081858</v>
      </c>
      <c r="M289" s="572">
        <f>IF(ABS(E289)&lt;'ver pressoflex 6p C2 DCpowe_2'!$G$7,'ver pressoflex 6p C2 DCpowe_2'!$G$16*E289*'ver pressoflex 6p C2 DCpowe_2'!$O$8,SIGN(E289)*'ver pressoflex 6p C2 DCpowe_2'!$G$15*'ver pressoflex 6p C2 DCpowe_2'!$O$8)</f>
        <v>4.5669630871255729</v>
      </c>
      <c r="N289" s="572">
        <f>IF(ABS(F289)&lt;'ver pressoflex 6p C2 DCpowe_2'!$G$7,'ver pressoflex 6p C2 DCpowe_2'!$G$16*F289*'ver pressoflex 6p C2 DCpowe_2'!$O$9,SIGN(F289)*'ver pressoflex 6p C2 DCpowe_2'!$G$15*'ver pressoflex 6p C2 DCpowe_2'!$O$9)</f>
        <v>0</v>
      </c>
      <c r="O289" s="572">
        <f>IF(ABS(G289)&lt;'ver pressoflex 6p C2 DCpowe_2'!$G$7,'ver pressoflex 6p C2 DCpowe_2'!$G$16*G289*'ver pressoflex 6p C2 DCpowe_2'!$O$10,SIGN(G289)*'ver pressoflex 6p C2 DCpowe_2'!$G$15*'ver pressoflex 6p C2 DCpowe_2'!$O$10)</f>
        <v>0</v>
      </c>
      <c r="P289" s="572">
        <f>IF(ABS(H289)&lt;'ver pressoflex 6p C2 DCpowe_2'!$G$7,'ver pressoflex 6p C2 DCpowe_2'!$G$16*H289*'ver pressoflex 6p C2 DCpowe_2'!$O$11,SIGN(H289)*'ver pressoflex 6p C2 DCpowe_2'!$G$15*'ver pressoflex 6p C2 DCpowe_2'!$O$11)</f>
        <v>0</v>
      </c>
      <c r="Q289" s="572">
        <f>IF(ABS(I289)&lt;'ver pressoflex 6p C2 DCpowe_2'!$G$7,'ver pressoflex 6p C2 DCpowe_2'!$G$16*I289*'ver pressoflex 6p C2 DCpowe_2'!$O$12,SIGN(I289)*'ver pressoflex 6p C2 DCpowe_2'!$G$15*'ver pressoflex 6p C2 DCpowe_2'!$O$12)</f>
        <v>0</v>
      </c>
      <c r="R289" s="572">
        <f>IF(ABS(J289)&lt;'ver pressoflex 6p C2 DCpowe_2'!$G$7,'ver pressoflex 6p C2 DCpowe_2'!$G$16*J289*'ver pressoflex 6p C2 DCpowe_2'!$O$13,SIGN(J289)*'ver pressoflex 6p C2 DCpowe_2'!$G$15*'ver pressoflex 6p C2 DCpowe_2'!$O$13)</f>
        <v>17803.500000000004</v>
      </c>
      <c r="S289" s="113">
        <f t="shared" si="52"/>
        <v>17603.336904978943</v>
      </c>
      <c r="T289" s="575">
        <f>-L289*('ver pressoflex 6p C2 DCpowe_2'!$G$3/2-'ver pressoflex 6p C2 DCpowe_2'!AF289*'ver pressoflex 6p C2 DCpowe_2'!D289)</f>
        <v>245256.42254680264</v>
      </c>
      <c r="U289" s="29">
        <f>M289*IF(($G$3/2-$M$8)&gt;0,('ver pressoflex 6p C2 DCpowe_2'!$G$3/2-'ver pressoflex 6p C2 DCpowe_2'!$M$8),'ver pressoflex 6p C2 DCpowe_2'!$G$3/2-('ver pressoflex 6p C2 DCpowe_2'!$G$3-'ver pressoflex 6p C2 DCpowe_2'!$M$8))*IF(($G$3/2-$M$8)&gt;0,-1,1)</f>
        <v>-4681.1371643037119</v>
      </c>
      <c r="V289" s="29">
        <f>N289*IF(($G$3/2-$M$9)&gt;0,('ver pressoflex 6p C2 DCpowe_2'!$G$3/2-'ver pressoflex 6p C2 DCpowe_2'!$M$9),'ver pressoflex 6p C2 DCpowe_2'!$G$3/2-('ver pressoflex 6p C2 DCpowe_2'!$G$3-'ver pressoflex 6p C2 DCpowe_2'!$M$9))*IF(($G$3/2-$M$9)&gt;0,-1,1)</f>
        <v>0</v>
      </c>
      <c r="W289" s="29">
        <f>O289*IF(($G$3/2-$M$10)&gt;0,('ver pressoflex 6p C2 DCpowe_2'!$G$3/2-'ver pressoflex 6p C2 DCpowe_2'!$M$10),'ver pressoflex 6p C2 DCpowe_2'!$G$3/2-('ver pressoflex 6p C2 DCpowe_2'!$G$3-'ver pressoflex 6p C2 DCpowe_2'!$M$10))*IF(($G$3/2-$M$10)&gt;0,-1,1)</f>
        <v>0</v>
      </c>
      <c r="X289" s="29">
        <f>P289*IF(($G$3/2-$M$11)&gt;0,('ver pressoflex 6p C2 DCpowe_2'!$G$3/2-'ver pressoflex 6p C2 DCpowe_2'!$M$11),'ver pressoflex 6p C2 DCpowe_2'!$G$3/2-('ver pressoflex 6p C2 DCpowe_2'!$G$3-'ver pressoflex 6p C2 DCpowe_2'!$M$11))*IF(($G$3/2-$M$11)&gt;0,-1,1)</f>
        <v>0</v>
      </c>
      <c r="Y289" s="29">
        <f>Q289*IF(($G$3/2-$M$12)&gt;0,('ver pressoflex 6p C2 DCpowe_2'!$G$3/2-'ver pressoflex 6p C2 DCpowe_2'!$M$12),'ver pressoflex 6p C2 DCpowe_2'!$G$3/2-('ver pressoflex 6p C2 DCpowe_2'!$G$3-'ver pressoflex 6p C2 DCpowe_2'!$M$12))*IF(($G$3/2-$M$12)&gt;0,-1,1)</f>
        <v>0</v>
      </c>
      <c r="Z289" s="29">
        <f>R289*IF(($G$3/2-$M$13)&gt;0,('ver pressoflex 6p C2 DCpowe_2'!$G$3/2-'ver pressoflex 6p C2 DCpowe_2'!$M$13),'ver pressoflex 6p C2 DCpowe_2'!$G$3/2-('ver pressoflex 6p C2 DCpowe_2'!$G$3-'ver pressoflex 6p C2 DCpowe_2'!$M$13))*IF(($G$3/2-$M$13)&gt;0,-1,1)</f>
        <v>18248587.500000004</v>
      </c>
      <c r="AA289" s="113">
        <f t="shared" si="61"/>
        <v>18489162.785382502</v>
      </c>
      <c r="AB289" s="193">
        <f t="shared" si="62"/>
        <v>1.6055479202856202E-4</v>
      </c>
      <c r="AC289" s="191">
        <f t="shared" si="63"/>
        <v>1.5733262230877744E-4</v>
      </c>
      <c r="AD289" s="194">
        <f t="shared" si="64"/>
        <v>1.6071243771286576E-8</v>
      </c>
      <c r="AE289" s="191">
        <f t="shared" si="65"/>
        <v>1.1799946673158307E-2</v>
      </c>
      <c r="AF289" s="191">
        <f t="shared" si="66"/>
        <v>0.36377982759400085</v>
      </c>
    </row>
    <row r="290" spans="2:32">
      <c r="B290" s="116">
        <f t="shared" si="51"/>
        <v>59594.118911668316</v>
      </c>
      <c r="C290" s="115">
        <f t="shared" si="67"/>
        <v>6.1699999999999902</v>
      </c>
      <c r="D290" s="68">
        <f>'ver pressoflex 6p C2 DCpowe_2'!$G$3/2/$C$557*C290</f>
        <v>75.582499999999882</v>
      </c>
      <c r="E290" s="114">
        <f t="shared" si="54"/>
        <v>2.6878793476112266E-4</v>
      </c>
      <c r="F290" s="114">
        <f t="shared" si="55"/>
        <v>4.4161759924473467E-4</v>
      </c>
      <c r="G290" s="114">
        <f t="shared" si="56"/>
        <v>6.1444726372834662E-4</v>
      </c>
      <c r="H290" s="114">
        <f t="shared" si="57"/>
        <v>4.3518887581864554E-3</v>
      </c>
      <c r="I290" s="114">
        <f t="shared" si="58"/>
        <v>4.524718422670067E-3</v>
      </c>
      <c r="J290" s="114">
        <f t="shared" si="59"/>
        <v>4.6975480871536794E-3</v>
      </c>
      <c r="K290" s="114">
        <f t="shared" si="60"/>
        <v>5.1296222483627092E-3</v>
      </c>
      <c r="L290" s="113">
        <f>-'ver pressoflex 6p C2 DCpowe_2'!$G$2*'ver pressoflex 6p C2 DCpowe_2'!D290*'ver pressoflex 6p C2 DCpowe_2'!$G$17*'ver pressoflex 6p C2 DCpowe_2'!$G$13*'ver pressoflex 6p C2 DCpowe_2'!AE290</f>
        <v>-213.90591773506466</v>
      </c>
      <c r="M290" s="572">
        <f>IF(ABS(E290)&lt;'ver pressoflex 6p C2 DCpowe_2'!$G$7,'ver pressoflex 6p C2 DCpowe_2'!$G$16*E290*'ver pressoflex 6p C2 DCpowe_2'!$O$8,SIGN(E290)*'ver pressoflex 6p C2 DCpowe_2'!$G$15*'ver pressoflex 6p C2 DCpowe_2'!$O$8)</f>
        <v>4.5248294033758008</v>
      </c>
      <c r="N290" s="572">
        <f>IF(ABS(F290)&lt;'ver pressoflex 6p C2 DCpowe_2'!$G$7,'ver pressoflex 6p C2 DCpowe_2'!$G$16*F290*'ver pressoflex 6p C2 DCpowe_2'!$O$9,SIGN(F290)*'ver pressoflex 6p C2 DCpowe_2'!$G$15*'ver pressoflex 6p C2 DCpowe_2'!$O$9)</f>
        <v>0</v>
      </c>
      <c r="O290" s="572">
        <f>IF(ABS(G290)&lt;'ver pressoflex 6p C2 DCpowe_2'!$G$7,'ver pressoflex 6p C2 DCpowe_2'!$G$16*G290*'ver pressoflex 6p C2 DCpowe_2'!$O$10,SIGN(G290)*'ver pressoflex 6p C2 DCpowe_2'!$G$15*'ver pressoflex 6p C2 DCpowe_2'!$O$10)</f>
        <v>0</v>
      </c>
      <c r="P290" s="572">
        <f>IF(ABS(H290)&lt;'ver pressoflex 6p C2 DCpowe_2'!$G$7,'ver pressoflex 6p C2 DCpowe_2'!$G$16*H290*'ver pressoflex 6p C2 DCpowe_2'!$O$11,SIGN(H290)*'ver pressoflex 6p C2 DCpowe_2'!$G$15*'ver pressoflex 6p C2 DCpowe_2'!$O$11)</f>
        <v>0</v>
      </c>
      <c r="Q290" s="572">
        <f>IF(ABS(I290)&lt;'ver pressoflex 6p C2 DCpowe_2'!$G$7,'ver pressoflex 6p C2 DCpowe_2'!$G$16*I290*'ver pressoflex 6p C2 DCpowe_2'!$O$12,SIGN(I290)*'ver pressoflex 6p C2 DCpowe_2'!$G$15*'ver pressoflex 6p C2 DCpowe_2'!$O$12)</f>
        <v>0</v>
      </c>
      <c r="R290" s="572">
        <f>IF(ABS(J290)&lt;'ver pressoflex 6p C2 DCpowe_2'!$G$7,'ver pressoflex 6p C2 DCpowe_2'!$G$16*J290*'ver pressoflex 6p C2 DCpowe_2'!$O$13,SIGN(J290)*'ver pressoflex 6p C2 DCpowe_2'!$G$15*'ver pressoflex 6p C2 DCpowe_2'!$O$13)</f>
        <v>17803.500000000004</v>
      </c>
      <c r="S290" s="113">
        <f t="shared" si="52"/>
        <v>17594.118911668316</v>
      </c>
      <c r="T290" s="575">
        <f>-L290*('ver pressoflex 6p C2 DCpowe_2'!$G$3/2-'ver pressoflex 6p C2 DCpowe_2'!AF290*'ver pressoflex 6p C2 DCpowe_2'!D290)</f>
        <v>256141.81740714572</v>
      </c>
      <c r="U290" s="29">
        <f>M290*IF(($G$3/2-$M$8)&gt;0,('ver pressoflex 6p C2 DCpowe_2'!$G$3/2-'ver pressoflex 6p C2 DCpowe_2'!$M$8),'ver pressoflex 6p C2 DCpowe_2'!$G$3/2-('ver pressoflex 6p C2 DCpowe_2'!$G$3-'ver pressoflex 6p C2 DCpowe_2'!$M$8))*IF(($G$3/2-$M$8)&gt;0,-1,1)</f>
        <v>-4637.9501384601954</v>
      </c>
      <c r="V290" s="29">
        <f>N290*IF(($G$3/2-$M$9)&gt;0,('ver pressoflex 6p C2 DCpowe_2'!$G$3/2-'ver pressoflex 6p C2 DCpowe_2'!$M$9),'ver pressoflex 6p C2 DCpowe_2'!$G$3/2-('ver pressoflex 6p C2 DCpowe_2'!$G$3-'ver pressoflex 6p C2 DCpowe_2'!$M$9))*IF(($G$3/2-$M$9)&gt;0,-1,1)</f>
        <v>0</v>
      </c>
      <c r="W290" s="29">
        <f>O290*IF(($G$3/2-$M$10)&gt;0,('ver pressoflex 6p C2 DCpowe_2'!$G$3/2-'ver pressoflex 6p C2 DCpowe_2'!$M$10),'ver pressoflex 6p C2 DCpowe_2'!$G$3/2-('ver pressoflex 6p C2 DCpowe_2'!$G$3-'ver pressoflex 6p C2 DCpowe_2'!$M$10))*IF(($G$3/2-$M$10)&gt;0,-1,1)</f>
        <v>0</v>
      </c>
      <c r="X290" s="29">
        <f>P290*IF(($G$3/2-$M$11)&gt;0,('ver pressoflex 6p C2 DCpowe_2'!$G$3/2-'ver pressoflex 6p C2 DCpowe_2'!$M$11),'ver pressoflex 6p C2 DCpowe_2'!$G$3/2-('ver pressoflex 6p C2 DCpowe_2'!$G$3-'ver pressoflex 6p C2 DCpowe_2'!$M$11))*IF(($G$3/2-$M$11)&gt;0,-1,1)</f>
        <v>0</v>
      </c>
      <c r="Y290" s="29">
        <f>Q290*IF(($G$3/2-$M$12)&gt;0,('ver pressoflex 6p C2 DCpowe_2'!$G$3/2-'ver pressoflex 6p C2 DCpowe_2'!$M$12),'ver pressoflex 6p C2 DCpowe_2'!$G$3/2-('ver pressoflex 6p C2 DCpowe_2'!$G$3-'ver pressoflex 6p C2 DCpowe_2'!$M$12))*IF(($G$3/2-$M$12)&gt;0,-1,1)</f>
        <v>0</v>
      </c>
      <c r="Z290" s="29">
        <f>R290*IF(($G$3/2-$M$13)&gt;0,('ver pressoflex 6p C2 DCpowe_2'!$G$3/2-'ver pressoflex 6p C2 DCpowe_2'!$M$13),'ver pressoflex 6p C2 DCpowe_2'!$G$3/2-('ver pressoflex 6p C2 DCpowe_2'!$G$3-'ver pressoflex 6p C2 DCpowe_2'!$M$13))*IF(($G$3/2-$M$13)&gt;0,-1,1)</f>
        <v>18248587.500000004</v>
      </c>
      <c r="AA290" s="113">
        <f t="shared" si="61"/>
        <v>18500091.367268689</v>
      </c>
      <c r="AB290" s="193">
        <f t="shared" si="62"/>
        <v>1.6328622644790728E-4</v>
      </c>
      <c r="AC290" s="191">
        <f t="shared" si="63"/>
        <v>1.6171991266690798E-4</v>
      </c>
      <c r="AD290" s="194">
        <f t="shared" si="64"/>
        <v>1.67816414491616E-8</v>
      </c>
      <c r="AE290" s="191">
        <f t="shared" si="65"/>
        <v>1.2128993450018097E-2</v>
      </c>
      <c r="AF290" s="191">
        <f t="shared" si="66"/>
        <v>0.36449146564193691</v>
      </c>
    </row>
    <row r="291" spans="2:32">
      <c r="B291" s="116">
        <f t="shared" si="51"/>
        <v>59584.675793736656</v>
      </c>
      <c r="C291" s="115">
        <f t="shared" si="67"/>
        <v>6.2699999999999898</v>
      </c>
      <c r="D291" s="68">
        <f>'ver pressoflex 6p C2 DCpowe_2'!$G$3/2/$C$557*C291</f>
        <v>76.807499999999877</v>
      </c>
      <c r="E291" s="114">
        <f t="shared" si="54"/>
        <v>2.6628242137219474E-4</v>
      </c>
      <c r="F291" s="114">
        <f t="shared" si="55"/>
        <v>4.392036114590552E-4</v>
      </c>
      <c r="G291" s="114">
        <f t="shared" si="56"/>
        <v>6.1212480154591571E-4</v>
      </c>
      <c r="H291" s="114">
        <f t="shared" si="57"/>
        <v>4.3515455371742739E-3</v>
      </c>
      <c r="I291" s="114">
        <f t="shared" si="58"/>
        <v>4.5244667272611346E-3</v>
      </c>
      <c r="J291" s="114">
        <f t="shared" si="59"/>
        <v>4.6973879173479944E-3</v>
      </c>
      <c r="K291" s="114">
        <f t="shared" si="60"/>
        <v>5.1296908925651452E-3</v>
      </c>
      <c r="L291" s="113">
        <f>-'ver pressoflex 6p C2 DCpowe_2'!$G$2*'ver pressoflex 6p C2 DCpowe_2'!D291*'ver pressoflex 6p C2 DCpowe_2'!$G$17*'ver pressoflex 6p C2 DCpowe_2'!$G$13*'ver pressoflex 6p C2 DCpowe_2'!AE291</f>
        <v>-223.30685735740767</v>
      </c>
      <c r="M291" s="572">
        <f>IF(ABS(E291)&lt;'ver pressoflex 6p C2 DCpowe_2'!$G$7,'ver pressoflex 6p C2 DCpowe_2'!$G$16*E291*'ver pressoflex 6p C2 DCpowe_2'!$O$8,SIGN(E291)*'ver pressoflex 6p C2 DCpowe_2'!$G$15*'ver pressoflex 6p C2 DCpowe_2'!$O$8)</f>
        <v>4.482651094059765</v>
      </c>
      <c r="N291" s="572">
        <f>IF(ABS(F291)&lt;'ver pressoflex 6p C2 DCpowe_2'!$G$7,'ver pressoflex 6p C2 DCpowe_2'!$G$16*F291*'ver pressoflex 6p C2 DCpowe_2'!$O$9,SIGN(F291)*'ver pressoflex 6p C2 DCpowe_2'!$G$15*'ver pressoflex 6p C2 DCpowe_2'!$O$9)</f>
        <v>0</v>
      </c>
      <c r="O291" s="572">
        <f>IF(ABS(G291)&lt;'ver pressoflex 6p C2 DCpowe_2'!$G$7,'ver pressoflex 6p C2 DCpowe_2'!$G$16*G291*'ver pressoflex 6p C2 DCpowe_2'!$O$10,SIGN(G291)*'ver pressoflex 6p C2 DCpowe_2'!$G$15*'ver pressoflex 6p C2 DCpowe_2'!$O$10)</f>
        <v>0</v>
      </c>
      <c r="P291" s="572">
        <f>IF(ABS(H291)&lt;'ver pressoflex 6p C2 DCpowe_2'!$G$7,'ver pressoflex 6p C2 DCpowe_2'!$G$16*H291*'ver pressoflex 6p C2 DCpowe_2'!$O$11,SIGN(H291)*'ver pressoflex 6p C2 DCpowe_2'!$G$15*'ver pressoflex 6p C2 DCpowe_2'!$O$11)</f>
        <v>0</v>
      </c>
      <c r="Q291" s="572">
        <f>IF(ABS(I291)&lt;'ver pressoflex 6p C2 DCpowe_2'!$G$7,'ver pressoflex 6p C2 DCpowe_2'!$G$16*I291*'ver pressoflex 6p C2 DCpowe_2'!$O$12,SIGN(I291)*'ver pressoflex 6p C2 DCpowe_2'!$G$15*'ver pressoflex 6p C2 DCpowe_2'!$O$12)</f>
        <v>0</v>
      </c>
      <c r="R291" s="572">
        <f>IF(ABS(J291)&lt;'ver pressoflex 6p C2 DCpowe_2'!$G$7,'ver pressoflex 6p C2 DCpowe_2'!$G$16*J291*'ver pressoflex 6p C2 DCpowe_2'!$O$13,SIGN(J291)*'ver pressoflex 6p C2 DCpowe_2'!$G$15*'ver pressoflex 6p C2 DCpowe_2'!$O$13)</f>
        <v>17803.500000000004</v>
      </c>
      <c r="S291" s="113">
        <f t="shared" si="52"/>
        <v>17584.675793736656</v>
      </c>
      <c r="T291" s="575">
        <f>-L291*('ver pressoflex 6p C2 DCpowe_2'!$G$3/2-'ver pressoflex 6p C2 DCpowe_2'!AF291*'ver pressoflex 6p C2 DCpowe_2'!D291)</f>
        <v>267286.90075707133</v>
      </c>
      <c r="U291" s="29">
        <f>M291*IF(($G$3/2-$M$8)&gt;0,('ver pressoflex 6p C2 DCpowe_2'!$G$3/2-'ver pressoflex 6p C2 DCpowe_2'!$M$8),'ver pressoflex 6p C2 DCpowe_2'!$G$3/2-('ver pressoflex 6p C2 DCpowe_2'!$G$3-'ver pressoflex 6p C2 DCpowe_2'!$M$8))*IF(($G$3/2-$M$8)&gt;0,-1,1)</f>
        <v>-4594.7173714112596</v>
      </c>
      <c r="V291" s="29">
        <f>N291*IF(($G$3/2-$M$9)&gt;0,('ver pressoflex 6p C2 DCpowe_2'!$G$3/2-'ver pressoflex 6p C2 DCpowe_2'!$M$9),'ver pressoflex 6p C2 DCpowe_2'!$G$3/2-('ver pressoflex 6p C2 DCpowe_2'!$G$3-'ver pressoflex 6p C2 DCpowe_2'!$M$9))*IF(($G$3/2-$M$9)&gt;0,-1,1)</f>
        <v>0</v>
      </c>
      <c r="W291" s="29">
        <f>O291*IF(($G$3/2-$M$10)&gt;0,('ver pressoflex 6p C2 DCpowe_2'!$G$3/2-'ver pressoflex 6p C2 DCpowe_2'!$M$10),'ver pressoflex 6p C2 DCpowe_2'!$G$3/2-('ver pressoflex 6p C2 DCpowe_2'!$G$3-'ver pressoflex 6p C2 DCpowe_2'!$M$10))*IF(($G$3/2-$M$10)&gt;0,-1,1)</f>
        <v>0</v>
      </c>
      <c r="X291" s="29">
        <f>P291*IF(($G$3/2-$M$11)&gt;0,('ver pressoflex 6p C2 DCpowe_2'!$G$3/2-'ver pressoflex 6p C2 DCpowe_2'!$M$11),'ver pressoflex 6p C2 DCpowe_2'!$G$3/2-('ver pressoflex 6p C2 DCpowe_2'!$G$3-'ver pressoflex 6p C2 DCpowe_2'!$M$11))*IF(($G$3/2-$M$11)&gt;0,-1,1)</f>
        <v>0</v>
      </c>
      <c r="Y291" s="29">
        <f>Q291*IF(($G$3/2-$M$12)&gt;0,('ver pressoflex 6p C2 DCpowe_2'!$G$3/2-'ver pressoflex 6p C2 DCpowe_2'!$M$12),'ver pressoflex 6p C2 DCpowe_2'!$G$3/2-('ver pressoflex 6p C2 DCpowe_2'!$G$3-'ver pressoflex 6p C2 DCpowe_2'!$M$12))*IF(($G$3/2-$M$12)&gt;0,-1,1)</f>
        <v>0</v>
      </c>
      <c r="Z291" s="29">
        <f>R291*IF(($G$3/2-$M$13)&gt;0,('ver pressoflex 6p C2 DCpowe_2'!$G$3/2-'ver pressoflex 6p C2 DCpowe_2'!$M$13),'ver pressoflex 6p C2 DCpowe_2'!$G$3/2-('ver pressoflex 6p C2 DCpowe_2'!$G$3-'ver pressoflex 6p C2 DCpowe_2'!$M$13))*IF(($G$3/2-$M$13)&gt;0,-1,1)</f>
        <v>18248587.500000004</v>
      </c>
      <c r="AA291" s="113">
        <f t="shared" si="61"/>
        <v>18511279.683385663</v>
      </c>
      <c r="AB291" s="193">
        <f t="shared" si="62"/>
        <v>1.6602055384495643E-4</v>
      </c>
      <c r="AC291" s="191">
        <f t="shared" si="63"/>
        <v>1.6613471144087159E-4</v>
      </c>
      <c r="AD291" s="194">
        <f t="shared" si="64"/>
        <v>1.7508558052180187E-8</v>
      </c>
      <c r="AE291" s="191">
        <f t="shared" si="65"/>
        <v>1.2460103358065369E-2</v>
      </c>
      <c r="AF291" s="191">
        <f t="shared" si="66"/>
        <v>0.36521282964663038</v>
      </c>
    </row>
    <row r="292" spans="2:32">
      <c r="B292" s="116">
        <f t="shared" si="51"/>
        <v>59575.008002713861</v>
      </c>
      <c r="C292" s="115">
        <f t="shared" si="67"/>
        <v>6.3699999999999894</v>
      </c>
      <c r="D292" s="68">
        <f>'ver pressoflex 6p C2 DCpowe_2'!$G$3/2/$C$557*C292</f>
        <v>78.032499999999871</v>
      </c>
      <c r="E292" s="114">
        <f t="shared" si="54"/>
        <v>2.6377425288201528E-4</v>
      </c>
      <c r="F292" s="114">
        <f t="shared" si="55"/>
        <v>4.3678706556212436E-4</v>
      </c>
      <c r="G292" s="114">
        <f t="shared" si="56"/>
        <v>6.0979987824223334E-4</v>
      </c>
      <c r="H292" s="114">
        <f t="shared" si="57"/>
        <v>4.3512019524495913E-3</v>
      </c>
      <c r="I292" s="114">
        <f t="shared" si="58"/>
        <v>4.5242147651297004E-3</v>
      </c>
      <c r="J292" s="114">
        <f t="shared" si="59"/>
        <v>4.6972275778098095E-3</v>
      </c>
      <c r="K292" s="114">
        <f t="shared" si="60"/>
        <v>5.1297596095100815E-3</v>
      </c>
      <c r="L292" s="113">
        <f>-'ver pressoflex 6p C2 DCpowe_2'!$G$2*'ver pressoflex 6p C2 DCpowe_2'!D292*'ver pressoflex 6p C2 DCpowe_2'!$G$17*'ver pressoflex 6p C2 DCpowe_2'!$G$13*'ver pressoflex 6p C2 DCpowe_2'!AE292</f>
        <v>-232.93242537438843</v>
      </c>
      <c r="M292" s="572">
        <f>IF(ABS(E292)&lt;'ver pressoflex 6p C2 DCpowe_2'!$G$7,'ver pressoflex 6p C2 DCpowe_2'!$G$16*E292*'ver pressoflex 6p C2 DCpowe_2'!$O$8,SIGN(E292)*'ver pressoflex 6p C2 DCpowe_2'!$G$15*'ver pressoflex 6p C2 DCpowe_2'!$O$8)</f>
        <v>4.4404280882426672</v>
      </c>
      <c r="N292" s="572">
        <f>IF(ABS(F292)&lt;'ver pressoflex 6p C2 DCpowe_2'!$G$7,'ver pressoflex 6p C2 DCpowe_2'!$G$16*F292*'ver pressoflex 6p C2 DCpowe_2'!$O$9,SIGN(F292)*'ver pressoflex 6p C2 DCpowe_2'!$G$15*'ver pressoflex 6p C2 DCpowe_2'!$O$9)</f>
        <v>0</v>
      </c>
      <c r="O292" s="572">
        <f>IF(ABS(G292)&lt;'ver pressoflex 6p C2 DCpowe_2'!$G$7,'ver pressoflex 6p C2 DCpowe_2'!$G$16*G292*'ver pressoflex 6p C2 DCpowe_2'!$O$10,SIGN(G292)*'ver pressoflex 6p C2 DCpowe_2'!$G$15*'ver pressoflex 6p C2 DCpowe_2'!$O$10)</f>
        <v>0</v>
      </c>
      <c r="P292" s="572">
        <f>IF(ABS(H292)&lt;'ver pressoflex 6p C2 DCpowe_2'!$G$7,'ver pressoflex 6p C2 DCpowe_2'!$G$16*H292*'ver pressoflex 6p C2 DCpowe_2'!$O$11,SIGN(H292)*'ver pressoflex 6p C2 DCpowe_2'!$G$15*'ver pressoflex 6p C2 DCpowe_2'!$O$11)</f>
        <v>0</v>
      </c>
      <c r="Q292" s="572">
        <f>IF(ABS(I292)&lt;'ver pressoflex 6p C2 DCpowe_2'!$G$7,'ver pressoflex 6p C2 DCpowe_2'!$G$16*I292*'ver pressoflex 6p C2 DCpowe_2'!$O$12,SIGN(I292)*'ver pressoflex 6p C2 DCpowe_2'!$G$15*'ver pressoflex 6p C2 DCpowe_2'!$O$12)</f>
        <v>0</v>
      </c>
      <c r="R292" s="572">
        <f>IF(ABS(J292)&lt;'ver pressoflex 6p C2 DCpowe_2'!$G$7,'ver pressoflex 6p C2 DCpowe_2'!$G$16*J292*'ver pressoflex 6p C2 DCpowe_2'!$O$13,SIGN(J292)*'ver pressoflex 6p C2 DCpowe_2'!$G$15*'ver pressoflex 6p C2 DCpowe_2'!$O$13)</f>
        <v>17803.500000000004</v>
      </c>
      <c r="S292" s="113">
        <f t="shared" si="52"/>
        <v>17575.008002713857</v>
      </c>
      <c r="T292" s="575">
        <f>-L292*('ver pressoflex 6p C2 DCpowe_2'!$G$3/2-'ver pressoflex 6p C2 DCpowe_2'!AF292*'ver pressoflex 6p C2 DCpowe_2'!D292)</f>
        <v>278690.71115778357</v>
      </c>
      <c r="U292" s="29">
        <f>M292*IF(($G$3/2-$M$8)&gt;0,('ver pressoflex 6p C2 DCpowe_2'!$G$3/2-'ver pressoflex 6p C2 DCpowe_2'!$M$8),'ver pressoflex 6p C2 DCpowe_2'!$G$3/2-('ver pressoflex 6p C2 DCpowe_2'!$G$3-'ver pressoflex 6p C2 DCpowe_2'!$M$8))*IF(($G$3/2-$M$8)&gt;0,-1,1)</f>
        <v>-4551.4387904487339</v>
      </c>
      <c r="V292" s="29">
        <f>N292*IF(($G$3/2-$M$9)&gt;0,('ver pressoflex 6p C2 DCpowe_2'!$G$3/2-'ver pressoflex 6p C2 DCpowe_2'!$M$9),'ver pressoflex 6p C2 DCpowe_2'!$G$3/2-('ver pressoflex 6p C2 DCpowe_2'!$G$3-'ver pressoflex 6p C2 DCpowe_2'!$M$9))*IF(($G$3/2-$M$9)&gt;0,-1,1)</f>
        <v>0</v>
      </c>
      <c r="W292" s="29">
        <f>O292*IF(($G$3/2-$M$10)&gt;0,('ver pressoflex 6p C2 DCpowe_2'!$G$3/2-'ver pressoflex 6p C2 DCpowe_2'!$M$10),'ver pressoflex 6p C2 DCpowe_2'!$G$3/2-('ver pressoflex 6p C2 DCpowe_2'!$G$3-'ver pressoflex 6p C2 DCpowe_2'!$M$10))*IF(($G$3/2-$M$10)&gt;0,-1,1)</f>
        <v>0</v>
      </c>
      <c r="X292" s="29">
        <f>P292*IF(($G$3/2-$M$11)&gt;0,('ver pressoflex 6p C2 DCpowe_2'!$G$3/2-'ver pressoflex 6p C2 DCpowe_2'!$M$11),'ver pressoflex 6p C2 DCpowe_2'!$G$3/2-('ver pressoflex 6p C2 DCpowe_2'!$G$3-'ver pressoflex 6p C2 DCpowe_2'!$M$11))*IF(($G$3/2-$M$11)&gt;0,-1,1)</f>
        <v>0</v>
      </c>
      <c r="Y292" s="29">
        <f>Q292*IF(($G$3/2-$M$12)&gt;0,('ver pressoflex 6p C2 DCpowe_2'!$G$3/2-'ver pressoflex 6p C2 DCpowe_2'!$M$12),'ver pressoflex 6p C2 DCpowe_2'!$G$3/2-('ver pressoflex 6p C2 DCpowe_2'!$G$3-'ver pressoflex 6p C2 DCpowe_2'!$M$12))*IF(($G$3/2-$M$12)&gt;0,-1,1)</f>
        <v>0</v>
      </c>
      <c r="Z292" s="29">
        <f>R292*IF(($G$3/2-$M$13)&gt;0,('ver pressoflex 6p C2 DCpowe_2'!$G$3/2-'ver pressoflex 6p C2 DCpowe_2'!$M$13),'ver pressoflex 6p C2 DCpowe_2'!$G$3/2-('ver pressoflex 6p C2 DCpowe_2'!$G$3-'ver pressoflex 6p C2 DCpowe_2'!$M$13))*IF(($G$3/2-$M$13)&gt;0,-1,1)</f>
        <v>18248587.500000004</v>
      </c>
      <c r="AA292" s="113">
        <f t="shared" si="61"/>
        <v>18522726.77236734</v>
      </c>
      <c r="AB292" s="193">
        <f t="shared" si="62"/>
        <v>1.6875777881825732E-4</v>
      </c>
      <c r="AC292" s="191">
        <f t="shared" si="63"/>
        <v>1.705753923955779E-4</v>
      </c>
      <c r="AD292" s="194">
        <f t="shared" si="64"/>
        <v>1.8251884579546742E-8</v>
      </c>
      <c r="AE292" s="191">
        <f t="shared" si="65"/>
        <v>1.2793154429668342E-2</v>
      </c>
      <c r="AF292" s="191">
        <f t="shared" si="66"/>
        <v>0.36594412036693413</v>
      </c>
    </row>
    <row r="293" spans="2:32">
      <c r="B293" s="116">
        <f t="shared" si="51"/>
        <v>59565.116144300599</v>
      </c>
      <c r="C293" s="115">
        <f t="shared" si="67"/>
        <v>6.4699999999999891</v>
      </c>
      <c r="D293" s="68">
        <f>'ver pressoflex 6p C2 DCpowe_2'!$G$3/2/$C$557*C293</f>
        <v>79.257499999999865</v>
      </c>
      <c r="E293" s="114">
        <f t="shared" si="54"/>
        <v>2.6126342506791671E-4</v>
      </c>
      <c r="F293" s="114">
        <f t="shared" si="55"/>
        <v>4.3436795748552707E-4</v>
      </c>
      <c r="G293" s="114">
        <f t="shared" si="56"/>
        <v>6.0747248990313733E-4</v>
      </c>
      <c r="H293" s="114">
        <f t="shared" si="57"/>
        <v>4.3508580034339614E-3</v>
      </c>
      <c r="I293" s="114">
        <f t="shared" si="58"/>
        <v>4.5239625358515717E-3</v>
      </c>
      <c r="J293" s="114">
        <f t="shared" si="59"/>
        <v>4.6970670682691821E-3</v>
      </c>
      <c r="K293" s="114">
        <f t="shared" si="60"/>
        <v>5.1298283993132078E-3</v>
      </c>
      <c r="L293" s="113">
        <f>-'ver pressoflex 6p C2 DCpowe_2'!$G$2*'ver pressoflex 6p C2 DCpowe_2'!D293*'ver pressoflex 6p C2 DCpowe_2'!$G$17*'ver pressoflex 6p C2 DCpowe_2'!$G$13*'ver pressoflex 6p C2 DCpowe_2'!AE293</f>
        <v>-242.78201601424766</v>
      </c>
      <c r="M293" s="572">
        <f>IF(ABS(E293)&lt;'ver pressoflex 6p C2 DCpowe_2'!$G$7,'ver pressoflex 6p C2 DCpowe_2'!$G$16*E293*'ver pressoflex 6p C2 DCpowe_2'!$O$8,SIGN(E293)*'ver pressoflex 6p C2 DCpowe_2'!$G$15*'ver pressoflex 6p C2 DCpowe_2'!$O$8)</f>
        <v>4.3981603148392816</v>
      </c>
      <c r="N293" s="572">
        <f>IF(ABS(F293)&lt;'ver pressoflex 6p C2 DCpowe_2'!$G$7,'ver pressoflex 6p C2 DCpowe_2'!$G$16*F293*'ver pressoflex 6p C2 DCpowe_2'!$O$9,SIGN(F293)*'ver pressoflex 6p C2 DCpowe_2'!$G$15*'ver pressoflex 6p C2 DCpowe_2'!$O$9)</f>
        <v>0</v>
      </c>
      <c r="O293" s="572">
        <f>IF(ABS(G293)&lt;'ver pressoflex 6p C2 DCpowe_2'!$G$7,'ver pressoflex 6p C2 DCpowe_2'!$G$16*G293*'ver pressoflex 6p C2 DCpowe_2'!$O$10,SIGN(G293)*'ver pressoflex 6p C2 DCpowe_2'!$G$15*'ver pressoflex 6p C2 DCpowe_2'!$O$10)</f>
        <v>0</v>
      </c>
      <c r="P293" s="572">
        <f>IF(ABS(H293)&lt;'ver pressoflex 6p C2 DCpowe_2'!$G$7,'ver pressoflex 6p C2 DCpowe_2'!$G$16*H293*'ver pressoflex 6p C2 DCpowe_2'!$O$11,SIGN(H293)*'ver pressoflex 6p C2 DCpowe_2'!$G$15*'ver pressoflex 6p C2 DCpowe_2'!$O$11)</f>
        <v>0</v>
      </c>
      <c r="Q293" s="572">
        <f>IF(ABS(I293)&lt;'ver pressoflex 6p C2 DCpowe_2'!$G$7,'ver pressoflex 6p C2 DCpowe_2'!$G$16*I293*'ver pressoflex 6p C2 DCpowe_2'!$O$12,SIGN(I293)*'ver pressoflex 6p C2 DCpowe_2'!$G$15*'ver pressoflex 6p C2 DCpowe_2'!$O$12)</f>
        <v>0</v>
      </c>
      <c r="R293" s="572">
        <f>IF(ABS(J293)&lt;'ver pressoflex 6p C2 DCpowe_2'!$G$7,'ver pressoflex 6p C2 DCpowe_2'!$G$16*J293*'ver pressoflex 6p C2 DCpowe_2'!$O$13,SIGN(J293)*'ver pressoflex 6p C2 DCpowe_2'!$G$15*'ver pressoflex 6p C2 DCpowe_2'!$O$13)</f>
        <v>17803.500000000004</v>
      </c>
      <c r="S293" s="113">
        <f t="shared" si="52"/>
        <v>17565.116144300595</v>
      </c>
      <c r="T293" s="575">
        <f>-L293*('ver pressoflex 6p C2 DCpowe_2'!$G$3/2-'ver pressoflex 6p C2 DCpowe_2'!AF293*'ver pressoflex 6p C2 DCpowe_2'!D293)</f>
        <v>290352.0979725892</v>
      </c>
      <c r="U293" s="29">
        <f>M293*IF(($G$3/2-$M$8)&gt;0,('ver pressoflex 6p C2 DCpowe_2'!$G$3/2-'ver pressoflex 6p C2 DCpowe_2'!$M$8),'ver pressoflex 6p C2 DCpowe_2'!$G$3/2-('ver pressoflex 6p C2 DCpowe_2'!$G$3-'ver pressoflex 6p C2 DCpowe_2'!$M$8))*IF(($G$3/2-$M$8)&gt;0,-1,1)</f>
        <v>-4508.1143227102639</v>
      </c>
      <c r="V293" s="29">
        <f>N293*IF(($G$3/2-$M$9)&gt;0,('ver pressoflex 6p C2 DCpowe_2'!$G$3/2-'ver pressoflex 6p C2 DCpowe_2'!$M$9),'ver pressoflex 6p C2 DCpowe_2'!$G$3/2-('ver pressoflex 6p C2 DCpowe_2'!$G$3-'ver pressoflex 6p C2 DCpowe_2'!$M$9))*IF(($G$3/2-$M$9)&gt;0,-1,1)</f>
        <v>0</v>
      </c>
      <c r="W293" s="29">
        <f>O293*IF(($G$3/2-$M$10)&gt;0,('ver pressoflex 6p C2 DCpowe_2'!$G$3/2-'ver pressoflex 6p C2 DCpowe_2'!$M$10),'ver pressoflex 6p C2 DCpowe_2'!$G$3/2-('ver pressoflex 6p C2 DCpowe_2'!$G$3-'ver pressoflex 6p C2 DCpowe_2'!$M$10))*IF(($G$3/2-$M$10)&gt;0,-1,1)</f>
        <v>0</v>
      </c>
      <c r="X293" s="29">
        <f>P293*IF(($G$3/2-$M$11)&gt;0,('ver pressoflex 6p C2 DCpowe_2'!$G$3/2-'ver pressoflex 6p C2 DCpowe_2'!$M$11),'ver pressoflex 6p C2 DCpowe_2'!$G$3/2-('ver pressoflex 6p C2 DCpowe_2'!$G$3-'ver pressoflex 6p C2 DCpowe_2'!$M$11))*IF(($G$3/2-$M$11)&gt;0,-1,1)</f>
        <v>0</v>
      </c>
      <c r="Y293" s="29">
        <f>Q293*IF(($G$3/2-$M$12)&gt;0,('ver pressoflex 6p C2 DCpowe_2'!$G$3/2-'ver pressoflex 6p C2 DCpowe_2'!$M$12),'ver pressoflex 6p C2 DCpowe_2'!$G$3/2-('ver pressoflex 6p C2 DCpowe_2'!$G$3-'ver pressoflex 6p C2 DCpowe_2'!$M$12))*IF(($G$3/2-$M$12)&gt;0,-1,1)</f>
        <v>0</v>
      </c>
      <c r="Z293" s="29">
        <f>R293*IF(($G$3/2-$M$13)&gt;0,('ver pressoflex 6p C2 DCpowe_2'!$G$3/2-'ver pressoflex 6p C2 DCpowe_2'!$M$13),'ver pressoflex 6p C2 DCpowe_2'!$G$3/2-('ver pressoflex 6p C2 DCpowe_2'!$G$3-'ver pressoflex 6p C2 DCpowe_2'!$M$13))*IF(($G$3/2-$M$13)&gt;0,-1,1)</f>
        <v>18248587.500000004</v>
      </c>
      <c r="AA293" s="113">
        <f t="shared" si="61"/>
        <v>18534431.483649883</v>
      </c>
      <c r="AB293" s="193">
        <f t="shared" si="62"/>
        <v>1.714979059761091E-4</v>
      </c>
      <c r="AC293" s="191">
        <f t="shared" si="63"/>
        <v>1.7504031868223238E-4</v>
      </c>
      <c r="AD293" s="194">
        <f t="shared" si="64"/>
        <v>1.9011497123077544E-8</v>
      </c>
      <c r="AE293" s="191">
        <f t="shared" si="65"/>
        <v>1.3128023901167428E-2</v>
      </c>
      <c r="AF293" s="191">
        <f t="shared" si="66"/>
        <v>0.36668554412528109</v>
      </c>
    </row>
    <row r="294" spans="2:32">
      <c r="B294" s="116">
        <f t="shared" si="51"/>
        <v>59555.000979585951</v>
      </c>
      <c r="C294" s="115">
        <f t="shared" si="67"/>
        <v>6.5699999999999887</v>
      </c>
      <c r="D294" s="68">
        <f>'ver pressoflex 6p C2 DCpowe_2'!$G$3/2/$C$557*C294</f>
        <v>80.48249999999986</v>
      </c>
      <c r="E294" s="114">
        <f t="shared" si="54"/>
        <v>2.5874993369827279E-4</v>
      </c>
      <c r="F294" s="114">
        <f t="shared" si="55"/>
        <v>4.3194628315221722E-4</v>
      </c>
      <c r="G294" s="114">
        <f t="shared" si="56"/>
        <v>6.051426326061616E-4</v>
      </c>
      <c r="H294" s="114">
        <f t="shared" si="57"/>
        <v>4.3505136895477092E-3</v>
      </c>
      <c r="I294" s="114">
        <f t="shared" si="58"/>
        <v>4.5237100390016528E-3</v>
      </c>
      <c r="J294" s="114">
        <f t="shared" si="59"/>
        <v>4.6969063884555974E-3</v>
      </c>
      <c r="K294" s="114">
        <f t="shared" si="60"/>
        <v>5.1298972620904583E-3</v>
      </c>
      <c r="L294" s="113">
        <f>-'ver pressoflex 6p C2 DCpowe_2'!$G$2*'ver pressoflex 6p C2 DCpowe_2'!D294*'ver pressoflex 6p C2 DCpowe_2'!$G$17*'ver pressoflex 6p C2 DCpowe_2'!$G$13*'ver pressoflex 6p C2 DCpowe_2'!AE294</f>
        <v>-252.85486811666925</v>
      </c>
      <c r="M294" s="572">
        <f>IF(ABS(E294)&lt;'ver pressoflex 6p C2 DCpowe_2'!$G$7,'ver pressoflex 6p C2 DCpowe_2'!$G$16*E294*'ver pressoflex 6p C2 DCpowe_2'!$O$8,SIGN(E294)*'ver pressoflex 6p C2 DCpowe_2'!$G$15*'ver pressoflex 6p C2 DCpowe_2'!$O$8)</f>
        <v>4.3558477026135751</v>
      </c>
      <c r="N294" s="572">
        <f>IF(ABS(F294)&lt;'ver pressoflex 6p C2 DCpowe_2'!$G$7,'ver pressoflex 6p C2 DCpowe_2'!$G$16*F294*'ver pressoflex 6p C2 DCpowe_2'!$O$9,SIGN(F294)*'ver pressoflex 6p C2 DCpowe_2'!$G$15*'ver pressoflex 6p C2 DCpowe_2'!$O$9)</f>
        <v>0</v>
      </c>
      <c r="O294" s="572">
        <f>IF(ABS(G294)&lt;'ver pressoflex 6p C2 DCpowe_2'!$G$7,'ver pressoflex 6p C2 DCpowe_2'!$G$16*G294*'ver pressoflex 6p C2 DCpowe_2'!$O$10,SIGN(G294)*'ver pressoflex 6p C2 DCpowe_2'!$G$15*'ver pressoflex 6p C2 DCpowe_2'!$O$10)</f>
        <v>0</v>
      </c>
      <c r="P294" s="572">
        <f>IF(ABS(H294)&lt;'ver pressoflex 6p C2 DCpowe_2'!$G$7,'ver pressoflex 6p C2 DCpowe_2'!$G$16*H294*'ver pressoflex 6p C2 DCpowe_2'!$O$11,SIGN(H294)*'ver pressoflex 6p C2 DCpowe_2'!$G$15*'ver pressoflex 6p C2 DCpowe_2'!$O$11)</f>
        <v>0</v>
      </c>
      <c r="Q294" s="572">
        <f>IF(ABS(I294)&lt;'ver pressoflex 6p C2 DCpowe_2'!$G$7,'ver pressoflex 6p C2 DCpowe_2'!$G$16*I294*'ver pressoflex 6p C2 DCpowe_2'!$O$12,SIGN(I294)*'ver pressoflex 6p C2 DCpowe_2'!$G$15*'ver pressoflex 6p C2 DCpowe_2'!$O$12)</f>
        <v>0</v>
      </c>
      <c r="R294" s="572">
        <f>IF(ABS(J294)&lt;'ver pressoflex 6p C2 DCpowe_2'!$G$7,'ver pressoflex 6p C2 DCpowe_2'!$G$16*J294*'ver pressoflex 6p C2 DCpowe_2'!$O$13,SIGN(J294)*'ver pressoflex 6p C2 DCpowe_2'!$G$15*'ver pressoflex 6p C2 DCpowe_2'!$O$13)</f>
        <v>17803.500000000004</v>
      </c>
      <c r="S294" s="113">
        <f t="shared" si="52"/>
        <v>17555.000979585948</v>
      </c>
      <c r="T294" s="575">
        <f>-L294*('ver pressoflex 6p C2 DCpowe_2'!$G$3/2-'ver pressoflex 6p C2 DCpowe_2'!AF294*'ver pressoflex 6p C2 DCpowe_2'!D294)</f>
        <v>302269.7201161267</v>
      </c>
      <c r="U294" s="29">
        <f>M294*IF(($G$3/2-$M$8)&gt;0,('ver pressoflex 6p C2 DCpowe_2'!$G$3/2-'ver pressoflex 6p C2 DCpowe_2'!$M$8),'ver pressoflex 6p C2 DCpowe_2'!$G$3/2-('ver pressoflex 6p C2 DCpowe_2'!$G$3-'ver pressoflex 6p C2 DCpowe_2'!$M$8))*IF(($G$3/2-$M$8)&gt;0,-1,1)</f>
        <v>-4464.7438951789145</v>
      </c>
      <c r="V294" s="29">
        <f>N294*IF(($G$3/2-$M$9)&gt;0,('ver pressoflex 6p C2 DCpowe_2'!$G$3/2-'ver pressoflex 6p C2 DCpowe_2'!$M$9),'ver pressoflex 6p C2 DCpowe_2'!$G$3/2-('ver pressoflex 6p C2 DCpowe_2'!$G$3-'ver pressoflex 6p C2 DCpowe_2'!$M$9))*IF(($G$3/2-$M$9)&gt;0,-1,1)</f>
        <v>0</v>
      </c>
      <c r="W294" s="29">
        <f>O294*IF(($G$3/2-$M$10)&gt;0,('ver pressoflex 6p C2 DCpowe_2'!$G$3/2-'ver pressoflex 6p C2 DCpowe_2'!$M$10),'ver pressoflex 6p C2 DCpowe_2'!$G$3/2-('ver pressoflex 6p C2 DCpowe_2'!$G$3-'ver pressoflex 6p C2 DCpowe_2'!$M$10))*IF(($G$3/2-$M$10)&gt;0,-1,1)</f>
        <v>0</v>
      </c>
      <c r="X294" s="29">
        <f>P294*IF(($G$3/2-$M$11)&gt;0,('ver pressoflex 6p C2 DCpowe_2'!$G$3/2-'ver pressoflex 6p C2 DCpowe_2'!$M$11),'ver pressoflex 6p C2 DCpowe_2'!$G$3/2-('ver pressoflex 6p C2 DCpowe_2'!$G$3-'ver pressoflex 6p C2 DCpowe_2'!$M$11))*IF(($G$3/2-$M$11)&gt;0,-1,1)</f>
        <v>0</v>
      </c>
      <c r="Y294" s="29">
        <f>Q294*IF(($G$3/2-$M$12)&gt;0,('ver pressoflex 6p C2 DCpowe_2'!$G$3/2-'ver pressoflex 6p C2 DCpowe_2'!$M$12),'ver pressoflex 6p C2 DCpowe_2'!$G$3/2-('ver pressoflex 6p C2 DCpowe_2'!$G$3-'ver pressoflex 6p C2 DCpowe_2'!$M$12))*IF(($G$3/2-$M$12)&gt;0,-1,1)</f>
        <v>0</v>
      </c>
      <c r="Z294" s="29">
        <f>R294*IF(($G$3/2-$M$13)&gt;0,('ver pressoflex 6p C2 DCpowe_2'!$G$3/2-'ver pressoflex 6p C2 DCpowe_2'!$M$13),'ver pressoflex 6p C2 DCpowe_2'!$G$3/2-('ver pressoflex 6p C2 DCpowe_2'!$G$3-'ver pressoflex 6p C2 DCpowe_2'!$M$13))*IF(($G$3/2-$M$13)&gt;0,-1,1)</f>
        <v>18248587.500000004</v>
      </c>
      <c r="AA294" s="113">
        <f t="shared" si="61"/>
        <v>18546392.47622095</v>
      </c>
      <c r="AB294" s="193">
        <f t="shared" si="62"/>
        <v>1.7424093993658818E-4</v>
      </c>
      <c r="AC294" s="191">
        <f t="shared" si="63"/>
        <v>1.7952784278155921E-4</v>
      </c>
      <c r="AD294" s="194">
        <f t="shared" si="64"/>
        <v>1.9787256713202416E-8</v>
      </c>
      <c r="AE294" s="191">
        <f t="shared" si="65"/>
        <v>1.3464588208616939E-2</v>
      </c>
      <c r="AF294" s="191">
        <f t="shared" si="66"/>
        <v>0.36743731300175519</v>
      </c>
    </row>
    <row r="295" spans="2:32">
      <c r="B295" s="116">
        <f t="shared" si="51"/>
        <v>59544.66342627276</v>
      </c>
      <c r="C295" s="115">
        <f t="shared" si="67"/>
        <v>6.6699999999999884</v>
      </c>
      <c r="D295" s="68">
        <f>'ver pressoflex 6p C2 DCpowe_2'!$G$3/2/$C$557*C295</f>
        <v>81.707499999999854</v>
      </c>
      <c r="E295" s="114">
        <f t="shared" si="54"/>
        <v>2.5623377453247399E-4</v>
      </c>
      <c r="F295" s="114">
        <f t="shared" si="55"/>
        <v>4.295220384764932E-4</v>
      </c>
      <c r="G295" s="114">
        <f t="shared" si="56"/>
        <v>6.0281030242051242E-4</v>
      </c>
      <c r="H295" s="114">
        <f t="shared" si="57"/>
        <v>4.3501690102099285E-3</v>
      </c>
      <c r="I295" s="114">
        <f t="shared" si="58"/>
        <v>4.5234572741539468E-3</v>
      </c>
      <c r="J295" s="114">
        <f t="shared" si="59"/>
        <v>4.6967455380979668E-3</v>
      </c>
      <c r="K295" s="114">
        <f t="shared" si="60"/>
        <v>5.1299661979580143E-3</v>
      </c>
      <c r="L295" s="113">
        <f>-'ver pressoflex 6p C2 DCpowe_2'!$G$2*'ver pressoflex 6p C2 DCpowe_2'!D295*'ver pressoflex 6p C2 DCpowe_2'!$G$17*'ver pressoflex 6p C2 DCpowe_2'!$G$13*'ver pressoflex 6p C2 DCpowe_2'!AE295</f>
        <v>-263.15006390742002</v>
      </c>
      <c r="M295" s="572">
        <f>IF(ABS(E295)&lt;'ver pressoflex 6p C2 DCpowe_2'!$G$7,'ver pressoflex 6p C2 DCpowe_2'!$G$16*E295*'ver pressoflex 6p C2 DCpowe_2'!$O$8,SIGN(E295)*'ver pressoflex 6p C2 DCpowe_2'!$G$15*'ver pressoflex 6p C2 DCpowe_2'!$O$8)</f>
        <v>4.3134901801782828</v>
      </c>
      <c r="N295" s="572">
        <f>IF(ABS(F295)&lt;'ver pressoflex 6p C2 DCpowe_2'!$G$7,'ver pressoflex 6p C2 DCpowe_2'!$G$16*F295*'ver pressoflex 6p C2 DCpowe_2'!$O$9,SIGN(F295)*'ver pressoflex 6p C2 DCpowe_2'!$G$15*'ver pressoflex 6p C2 DCpowe_2'!$O$9)</f>
        <v>0</v>
      </c>
      <c r="O295" s="572">
        <f>IF(ABS(G295)&lt;'ver pressoflex 6p C2 DCpowe_2'!$G$7,'ver pressoflex 6p C2 DCpowe_2'!$G$16*G295*'ver pressoflex 6p C2 DCpowe_2'!$O$10,SIGN(G295)*'ver pressoflex 6p C2 DCpowe_2'!$G$15*'ver pressoflex 6p C2 DCpowe_2'!$O$10)</f>
        <v>0</v>
      </c>
      <c r="P295" s="572">
        <f>IF(ABS(H295)&lt;'ver pressoflex 6p C2 DCpowe_2'!$G$7,'ver pressoflex 6p C2 DCpowe_2'!$G$16*H295*'ver pressoflex 6p C2 DCpowe_2'!$O$11,SIGN(H295)*'ver pressoflex 6p C2 DCpowe_2'!$G$15*'ver pressoflex 6p C2 DCpowe_2'!$O$11)</f>
        <v>0</v>
      </c>
      <c r="Q295" s="572">
        <f>IF(ABS(I295)&lt;'ver pressoflex 6p C2 DCpowe_2'!$G$7,'ver pressoflex 6p C2 DCpowe_2'!$G$16*I295*'ver pressoflex 6p C2 DCpowe_2'!$O$12,SIGN(I295)*'ver pressoflex 6p C2 DCpowe_2'!$G$15*'ver pressoflex 6p C2 DCpowe_2'!$O$12)</f>
        <v>0</v>
      </c>
      <c r="R295" s="572">
        <f>IF(ABS(J295)&lt;'ver pressoflex 6p C2 DCpowe_2'!$G$7,'ver pressoflex 6p C2 DCpowe_2'!$G$16*J295*'ver pressoflex 6p C2 DCpowe_2'!$O$13,SIGN(J295)*'ver pressoflex 6p C2 DCpowe_2'!$G$15*'ver pressoflex 6p C2 DCpowe_2'!$O$13)</f>
        <v>17803.500000000004</v>
      </c>
      <c r="S295" s="113">
        <f t="shared" si="52"/>
        <v>17544.66342627276</v>
      </c>
      <c r="T295" s="575">
        <f>-L295*('ver pressoflex 6p C2 DCpowe_2'!$G$3/2-'ver pressoflex 6p C2 DCpowe_2'!AF295*'ver pressoflex 6p C2 DCpowe_2'!D295)</f>
        <v>314442.0447964209</v>
      </c>
      <c r="U295" s="29">
        <f>M295*IF(($G$3/2-$M$8)&gt;0,('ver pressoflex 6p C2 DCpowe_2'!$G$3/2-'ver pressoflex 6p C2 DCpowe_2'!$M$8),'ver pressoflex 6p C2 DCpowe_2'!$G$3/2-('ver pressoflex 6p C2 DCpowe_2'!$G$3-'ver pressoflex 6p C2 DCpowe_2'!$M$8))*IF(($G$3/2-$M$8)&gt;0,-1,1)</f>
        <v>-4421.3274346827402</v>
      </c>
      <c r="V295" s="29">
        <f>N295*IF(($G$3/2-$M$9)&gt;0,('ver pressoflex 6p C2 DCpowe_2'!$G$3/2-'ver pressoflex 6p C2 DCpowe_2'!$M$9),'ver pressoflex 6p C2 DCpowe_2'!$G$3/2-('ver pressoflex 6p C2 DCpowe_2'!$G$3-'ver pressoflex 6p C2 DCpowe_2'!$M$9))*IF(($G$3/2-$M$9)&gt;0,-1,1)</f>
        <v>0</v>
      </c>
      <c r="W295" s="29">
        <f>O295*IF(($G$3/2-$M$10)&gt;0,('ver pressoflex 6p C2 DCpowe_2'!$G$3/2-'ver pressoflex 6p C2 DCpowe_2'!$M$10),'ver pressoflex 6p C2 DCpowe_2'!$G$3/2-('ver pressoflex 6p C2 DCpowe_2'!$G$3-'ver pressoflex 6p C2 DCpowe_2'!$M$10))*IF(($G$3/2-$M$10)&gt;0,-1,1)</f>
        <v>0</v>
      </c>
      <c r="X295" s="29">
        <f>P295*IF(($G$3/2-$M$11)&gt;0,('ver pressoflex 6p C2 DCpowe_2'!$G$3/2-'ver pressoflex 6p C2 DCpowe_2'!$M$11),'ver pressoflex 6p C2 DCpowe_2'!$G$3/2-('ver pressoflex 6p C2 DCpowe_2'!$G$3-'ver pressoflex 6p C2 DCpowe_2'!$M$11))*IF(($G$3/2-$M$11)&gt;0,-1,1)</f>
        <v>0</v>
      </c>
      <c r="Y295" s="29">
        <f>Q295*IF(($G$3/2-$M$12)&gt;0,('ver pressoflex 6p C2 DCpowe_2'!$G$3/2-'ver pressoflex 6p C2 DCpowe_2'!$M$12),'ver pressoflex 6p C2 DCpowe_2'!$G$3/2-('ver pressoflex 6p C2 DCpowe_2'!$G$3-'ver pressoflex 6p C2 DCpowe_2'!$M$12))*IF(($G$3/2-$M$12)&gt;0,-1,1)</f>
        <v>0</v>
      </c>
      <c r="Z295" s="29">
        <f>R295*IF(($G$3/2-$M$13)&gt;0,('ver pressoflex 6p C2 DCpowe_2'!$G$3/2-'ver pressoflex 6p C2 DCpowe_2'!$M$13),'ver pressoflex 6p C2 DCpowe_2'!$G$3/2-('ver pressoflex 6p C2 DCpowe_2'!$G$3-'ver pressoflex 6p C2 DCpowe_2'!$M$13))*IF(($G$3/2-$M$13)&gt;0,-1,1)</f>
        <v>18248587.500000004</v>
      </c>
      <c r="AA295" s="113">
        <f t="shared" si="61"/>
        <v>18558608.217361741</v>
      </c>
      <c r="AB295" s="193">
        <f t="shared" si="62"/>
        <v>1.7698688532757407E-4</v>
      </c>
      <c r="AC295" s="191">
        <f t="shared" si="63"/>
        <v>1.8403630644672102E-4</v>
      </c>
      <c r="AD295" s="194">
        <f t="shared" si="64"/>
        <v>2.0579009163751521E-8</v>
      </c>
      <c r="AE295" s="191">
        <f t="shared" si="65"/>
        <v>1.3802722983504077E-2</v>
      </c>
      <c r="AF295" s="191">
        <f t="shared" si="66"/>
        <v>0.36819964503634617</v>
      </c>
    </row>
    <row r="296" spans="2:32">
      <c r="B296" s="116">
        <f t="shared" si="51"/>
        <v>59534.104559910789</v>
      </c>
      <c r="C296" s="115">
        <f t="shared" si="67"/>
        <v>6.769999999999988</v>
      </c>
      <c r="D296" s="68">
        <f>'ver pressoflex 6p C2 DCpowe_2'!$G$3/2/$C$557*C296</f>
        <v>82.932499999999848</v>
      </c>
      <c r="E296" s="114">
        <f t="shared" si="54"/>
        <v>2.5371494332090445E-4</v>
      </c>
      <c r="F296" s="114">
        <f t="shared" si="55"/>
        <v>4.2709521936397648E-4</v>
      </c>
      <c r="G296" s="114">
        <f t="shared" si="56"/>
        <v>6.0047549540704845E-4</v>
      </c>
      <c r="H296" s="114">
        <f t="shared" si="57"/>
        <v>4.34982396483848E-3</v>
      </c>
      <c r="I296" s="114">
        <f t="shared" si="58"/>
        <v>4.523204240881552E-3</v>
      </c>
      <c r="J296" s="114">
        <f t="shared" si="59"/>
        <v>4.6965845169246248E-3</v>
      </c>
      <c r="K296" s="114">
        <f t="shared" si="60"/>
        <v>5.1300352070323043E-3</v>
      </c>
      <c r="L296" s="113">
        <f>-'ver pressoflex 6p C2 DCpowe_2'!$G$2*'ver pressoflex 6p C2 DCpowe_2'!D296*'ver pressoflex 6p C2 DCpowe_2'!$G$17*'ver pressoflex 6p C2 DCpowe_2'!$G$13*'ver pressoflex 6p C2 DCpowe_2'!AE296</f>
        <v>-273.66652776520692</v>
      </c>
      <c r="M296" s="572">
        <f>IF(ABS(E296)&lt;'ver pressoflex 6p C2 DCpowe_2'!$G$7,'ver pressoflex 6p C2 DCpowe_2'!$G$16*E296*'ver pressoflex 6p C2 DCpowe_2'!$O$8,SIGN(E296)*'ver pressoflex 6p C2 DCpowe_2'!$G$15*'ver pressoflex 6p C2 DCpowe_2'!$O$8)</f>
        <v>4.271087675994532</v>
      </c>
      <c r="N296" s="572">
        <f>IF(ABS(F296)&lt;'ver pressoflex 6p C2 DCpowe_2'!$G$7,'ver pressoflex 6p C2 DCpowe_2'!$G$16*F296*'ver pressoflex 6p C2 DCpowe_2'!$O$9,SIGN(F296)*'ver pressoflex 6p C2 DCpowe_2'!$G$15*'ver pressoflex 6p C2 DCpowe_2'!$O$9)</f>
        <v>0</v>
      </c>
      <c r="O296" s="572">
        <f>IF(ABS(G296)&lt;'ver pressoflex 6p C2 DCpowe_2'!$G$7,'ver pressoflex 6p C2 DCpowe_2'!$G$16*G296*'ver pressoflex 6p C2 DCpowe_2'!$O$10,SIGN(G296)*'ver pressoflex 6p C2 DCpowe_2'!$G$15*'ver pressoflex 6p C2 DCpowe_2'!$O$10)</f>
        <v>0</v>
      </c>
      <c r="P296" s="572">
        <f>IF(ABS(H296)&lt;'ver pressoflex 6p C2 DCpowe_2'!$G$7,'ver pressoflex 6p C2 DCpowe_2'!$G$16*H296*'ver pressoflex 6p C2 DCpowe_2'!$O$11,SIGN(H296)*'ver pressoflex 6p C2 DCpowe_2'!$G$15*'ver pressoflex 6p C2 DCpowe_2'!$O$11)</f>
        <v>0</v>
      </c>
      <c r="Q296" s="572">
        <f>IF(ABS(I296)&lt;'ver pressoflex 6p C2 DCpowe_2'!$G$7,'ver pressoflex 6p C2 DCpowe_2'!$G$16*I296*'ver pressoflex 6p C2 DCpowe_2'!$O$12,SIGN(I296)*'ver pressoflex 6p C2 DCpowe_2'!$G$15*'ver pressoflex 6p C2 DCpowe_2'!$O$12)</f>
        <v>0</v>
      </c>
      <c r="R296" s="572">
        <f>IF(ABS(J296)&lt;'ver pressoflex 6p C2 DCpowe_2'!$G$7,'ver pressoflex 6p C2 DCpowe_2'!$G$16*J296*'ver pressoflex 6p C2 DCpowe_2'!$O$13,SIGN(J296)*'ver pressoflex 6p C2 DCpowe_2'!$G$15*'ver pressoflex 6p C2 DCpowe_2'!$O$13)</f>
        <v>17803.500000000004</v>
      </c>
      <c r="S296" s="113">
        <f t="shared" si="52"/>
        <v>17534.104559910793</v>
      </c>
      <c r="T296" s="575">
        <f>-L296*('ver pressoflex 6p C2 DCpowe_2'!$G$3/2-'ver pressoflex 6p C2 DCpowe_2'!AF296*'ver pressoflex 6p C2 DCpowe_2'!D296)</f>
        <v>326867.34624972439</v>
      </c>
      <c r="U296" s="29">
        <f>M296*IF(($G$3/2-$M$8)&gt;0,('ver pressoflex 6p C2 DCpowe_2'!$G$3/2-'ver pressoflex 6p C2 DCpowe_2'!$M$8),'ver pressoflex 6p C2 DCpowe_2'!$G$3/2-('ver pressoflex 6p C2 DCpowe_2'!$G$3-'ver pressoflex 6p C2 DCpowe_2'!$M$8))*IF(($G$3/2-$M$8)&gt;0,-1,1)</f>
        <v>-4377.8648678943955</v>
      </c>
      <c r="V296" s="29">
        <f>N296*IF(($G$3/2-$M$9)&gt;0,('ver pressoflex 6p C2 DCpowe_2'!$G$3/2-'ver pressoflex 6p C2 DCpowe_2'!$M$9),'ver pressoflex 6p C2 DCpowe_2'!$G$3/2-('ver pressoflex 6p C2 DCpowe_2'!$G$3-'ver pressoflex 6p C2 DCpowe_2'!$M$9))*IF(($G$3/2-$M$9)&gt;0,-1,1)</f>
        <v>0</v>
      </c>
      <c r="W296" s="29">
        <f>O296*IF(($G$3/2-$M$10)&gt;0,('ver pressoflex 6p C2 DCpowe_2'!$G$3/2-'ver pressoflex 6p C2 DCpowe_2'!$M$10),'ver pressoflex 6p C2 DCpowe_2'!$G$3/2-('ver pressoflex 6p C2 DCpowe_2'!$G$3-'ver pressoflex 6p C2 DCpowe_2'!$M$10))*IF(($G$3/2-$M$10)&gt;0,-1,1)</f>
        <v>0</v>
      </c>
      <c r="X296" s="29">
        <f>P296*IF(($G$3/2-$M$11)&gt;0,('ver pressoflex 6p C2 DCpowe_2'!$G$3/2-'ver pressoflex 6p C2 DCpowe_2'!$M$11),'ver pressoflex 6p C2 DCpowe_2'!$G$3/2-('ver pressoflex 6p C2 DCpowe_2'!$G$3-'ver pressoflex 6p C2 DCpowe_2'!$M$11))*IF(($G$3/2-$M$11)&gt;0,-1,1)</f>
        <v>0</v>
      </c>
      <c r="Y296" s="29">
        <f>Q296*IF(($G$3/2-$M$12)&gt;0,('ver pressoflex 6p C2 DCpowe_2'!$G$3/2-'ver pressoflex 6p C2 DCpowe_2'!$M$12),'ver pressoflex 6p C2 DCpowe_2'!$G$3/2-('ver pressoflex 6p C2 DCpowe_2'!$G$3-'ver pressoflex 6p C2 DCpowe_2'!$M$12))*IF(($G$3/2-$M$12)&gt;0,-1,1)</f>
        <v>0</v>
      </c>
      <c r="Z296" s="29">
        <f>R296*IF(($G$3/2-$M$13)&gt;0,('ver pressoflex 6p C2 DCpowe_2'!$G$3/2-'ver pressoflex 6p C2 DCpowe_2'!$M$13),'ver pressoflex 6p C2 DCpowe_2'!$G$3/2-('ver pressoflex 6p C2 DCpowe_2'!$G$3-'ver pressoflex 6p C2 DCpowe_2'!$M$13))*IF(($G$3/2-$M$13)&gt;0,-1,1)</f>
        <v>18248587.500000004</v>
      </c>
      <c r="AA296" s="113">
        <f t="shared" si="61"/>
        <v>18571076.981381834</v>
      </c>
      <c r="AB296" s="193">
        <f t="shared" si="62"/>
        <v>1.7973574678677552E-4</v>
      </c>
      <c r="AC296" s="191">
        <f t="shared" si="63"/>
        <v>1.8856404064593492E-4</v>
      </c>
      <c r="AD296" s="194">
        <f t="shared" si="64"/>
        <v>2.138658491551854E-8</v>
      </c>
      <c r="AE296" s="191">
        <f t="shared" si="65"/>
        <v>1.4142303048445118E-2</v>
      </c>
      <c r="AF296" s="191">
        <f t="shared" si="66"/>
        <v>0.36897276443978722</v>
      </c>
    </row>
    <row r="297" spans="2:32">
      <c r="B297" s="116">
        <f t="shared" si="51"/>
        <v>59523.32561513767</v>
      </c>
      <c r="C297" s="115">
        <f t="shared" si="67"/>
        <v>6.8699999999999877</v>
      </c>
      <c r="D297" s="68">
        <f>'ver pressoflex 6p C2 DCpowe_2'!$G$3/2/$C$557*C297</f>
        <v>84.157499999999843</v>
      </c>
      <c r="E297" s="114">
        <f t="shared" si="54"/>
        <v>2.5119343580491763E-4</v>
      </c>
      <c r="F297" s="114">
        <f t="shared" si="55"/>
        <v>4.2466582171158724E-4</v>
      </c>
      <c r="G297" s="114">
        <f t="shared" si="56"/>
        <v>5.9813820761825702E-4</v>
      </c>
      <c r="H297" s="114">
        <f t="shared" si="57"/>
        <v>4.3494785528499893E-3</v>
      </c>
      <c r="I297" s="114">
        <f t="shared" si="58"/>
        <v>4.5229509387566588E-3</v>
      </c>
      <c r="J297" s="114">
        <f t="shared" si="59"/>
        <v>4.6964233246633283E-3</v>
      </c>
      <c r="K297" s="114">
        <f t="shared" si="60"/>
        <v>5.1301042894300024E-3</v>
      </c>
      <c r="L297" s="113">
        <f>-'ver pressoflex 6p C2 DCpowe_2'!$G$2*'ver pressoflex 6p C2 DCpowe_2'!D297*'ver pressoflex 6p C2 DCpowe_2'!$G$17*'ver pressoflex 6p C2 DCpowe_2'!$G$13*'ver pressoflex 6p C2 DCpowe_2'!AE297</f>
        <v>-284.40302498070088</v>
      </c>
      <c r="M297" s="572">
        <f>IF(ABS(E297)&lt;'ver pressoflex 6p C2 DCpowe_2'!$G$7,'ver pressoflex 6p C2 DCpowe_2'!$G$16*E297*'ver pressoflex 6p C2 DCpowe_2'!$O$8,SIGN(E297)*'ver pressoflex 6p C2 DCpowe_2'!$G$15*'ver pressoflex 6p C2 DCpowe_2'!$O$8)</f>
        <v>4.2286401183714188</v>
      </c>
      <c r="N297" s="572">
        <f>IF(ABS(F297)&lt;'ver pressoflex 6p C2 DCpowe_2'!$G$7,'ver pressoflex 6p C2 DCpowe_2'!$G$16*F297*'ver pressoflex 6p C2 DCpowe_2'!$O$9,SIGN(F297)*'ver pressoflex 6p C2 DCpowe_2'!$G$15*'ver pressoflex 6p C2 DCpowe_2'!$O$9)</f>
        <v>0</v>
      </c>
      <c r="O297" s="572">
        <f>IF(ABS(G297)&lt;'ver pressoflex 6p C2 DCpowe_2'!$G$7,'ver pressoflex 6p C2 DCpowe_2'!$G$16*G297*'ver pressoflex 6p C2 DCpowe_2'!$O$10,SIGN(G297)*'ver pressoflex 6p C2 DCpowe_2'!$G$15*'ver pressoflex 6p C2 DCpowe_2'!$O$10)</f>
        <v>0</v>
      </c>
      <c r="P297" s="572">
        <f>IF(ABS(H297)&lt;'ver pressoflex 6p C2 DCpowe_2'!$G$7,'ver pressoflex 6p C2 DCpowe_2'!$G$16*H297*'ver pressoflex 6p C2 DCpowe_2'!$O$11,SIGN(H297)*'ver pressoflex 6p C2 DCpowe_2'!$G$15*'ver pressoflex 6p C2 DCpowe_2'!$O$11)</f>
        <v>0</v>
      </c>
      <c r="Q297" s="572">
        <f>IF(ABS(I297)&lt;'ver pressoflex 6p C2 DCpowe_2'!$G$7,'ver pressoflex 6p C2 DCpowe_2'!$G$16*I297*'ver pressoflex 6p C2 DCpowe_2'!$O$12,SIGN(I297)*'ver pressoflex 6p C2 DCpowe_2'!$G$15*'ver pressoflex 6p C2 DCpowe_2'!$O$12)</f>
        <v>0</v>
      </c>
      <c r="R297" s="572">
        <f>IF(ABS(J297)&lt;'ver pressoflex 6p C2 DCpowe_2'!$G$7,'ver pressoflex 6p C2 DCpowe_2'!$G$16*J297*'ver pressoflex 6p C2 DCpowe_2'!$O$13,SIGN(J297)*'ver pressoflex 6p C2 DCpowe_2'!$G$15*'ver pressoflex 6p C2 DCpowe_2'!$O$13)</f>
        <v>17803.500000000004</v>
      </c>
      <c r="S297" s="113">
        <f t="shared" si="52"/>
        <v>17523.325615137674</v>
      </c>
      <c r="T297" s="575">
        <f>-L297*('ver pressoflex 6p C2 DCpowe_2'!$G$3/2-'ver pressoflex 6p C2 DCpowe_2'!AF297*'ver pressoflex 6p C2 DCpowe_2'!D297)</f>
        <v>339543.70446809981</v>
      </c>
      <c r="U297" s="29">
        <f>M297*IF(($G$3/2-$M$8)&gt;0,('ver pressoflex 6p C2 DCpowe_2'!$G$3/2-'ver pressoflex 6p C2 DCpowe_2'!$M$8),'ver pressoflex 6p C2 DCpowe_2'!$G$3/2-('ver pressoflex 6p C2 DCpowe_2'!$G$3-'ver pressoflex 6p C2 DCpowe_2'!$M$8))*IF(($G$3/2-$M$8)&gt;0,-1,1)</f>
        <v>-4334.3561213307039</v>
      </c>
      <c r="V297" s="29">
        <f>N297*IF(($G$3/2-$M$9)&gt;0,('ver pressoflex 6p C2 DCpowe_2'!$G$3/2-'ver pressoflex 6p C2 DCpowe_2'!$M$9),'ver pressoflex 6p C2 DCpowe_2'!$G$3/2-('ver pressoflex 6p C2 DCpowe_2'!$G$3-'ver pressoflex 6p C2 DCpowe_2'!$M$9))*IF(($G$3/2-$M$9)&gt;0,-1,1)</f>
        <v>0</v>
      </c>
      <c r="W297" s="29">
        <f>O297*IF(($G$3/2-$M$10)&gt;0,('ver pressoflex 6p C2 DCpowe_2'!$G$3/2-'ver pressoflex 6p C2 DCpowe_2'!$M$10),'ver pressoflex 6p C2 DCpowe_2'!$G$3/2-('ver pressoflex 6p C2 DCpowe_2'!$G$3-'ver pressoflex 6p C2 DCpowe_2'!$M$10))*IF(($G$3/2-$M$10)&gt;0,-1,1)</f>
        <v>0</v>
      </c>
      <c r="X297" s="29">
        <f>P297*IF(($G$3/2-$M$11)&gt;0,('ver pressoflex 6p C2 DCpowe_2'!$G$3/2-'ver pressoflex 6p C2 DCpowe_2'!$M$11),'ver pressoflex 6p C2 DCpowe_2'!$G$3/2-('ver pressoflex 6p C2 DCpowe_2'!$G$3-'ver pressoflex 6p C2 DCpowe_2'!$M$11))*IF(($G$3/2-$M$11)&gt;0,-1,1)</f>
        <v>0</v>
      </c>
      <c r="Y297" s="29">
        <f>Q297*IF(($G$3/2-$M$12)&gt;0,('ver pressoflex 6p C2 DCpowe_2'!$G$3/2-'ver pressoflex 6p C2 DCpowe_2'!$M$12),'ver pressoflex 6p C2 DCpowe_2'!$G$3/2-('ver pressoflex 6p C2 DCpowe_2'!$G$3-'ver pressoflex 6p C2 DCpowe_2'!$M$12))*IF(($G$3/2-$M$12)&gt;0,-1,1)</f>
        <v>0</v>
      </c>
      <c r="Z297" s="29">
        <f>R297*IF(($G$3/2-$M$13)&gt;0,('ver pressoflex 6p C2 DCpowe_2'!$G$3/2-'ver pressoflex 6p C2 DCpowe_2'!$M$13),'ver pressoflex 6p C2 DCpowe_2'!$G$3/2-('ver pressoflex 6p C2 DCpowe_2'!$G$3-'ver pressoflex 6p C2 DCpowe_2'!$M$13))*IF(($G$3/2-$M$13)&gt;0,-1,1)</f>
        <v>18248587.500000004</v>
      </c>
      <c r="AA297" s="113">
        <f t="shared" si="61"/>
        <v>18583796.848346774</v>
      </c>
      <c r="AB297" s="193">
        <f t="shared" si="62"/>
        <v>1.8248752896175656E-4</v>
      </c>
      <c r="AC297" s="191">
        <f t="shared" si="63"/>
        <v>1.9310936550478154E-4</v>
      </c>
      <c r="AD297" s="194">
        <f t="shared" si="64"/>
        <v>2.220979887859096E-8</v>
      </c>
      <c r="AE297" s="191">
        <f t="shared" si="65"/>
        <v>1.4483202412858614E-2</v>
      </c>
      <c r="AF297" s="191">
        <f t="shared" si="66"/>
        <v>0.36975690181340726</v>
      </c>
    </row>
    <row r="298" spans="2:32">
      <c r="B298" s="116">
        <f t="shared" si="51"/>
        <v>59512.32798692779</v>
      </c>
      <c r="C298" s="115">
        <f t="shared" si="67"/>
        <v>6.9699999999999873</v>
      </c>
      <c r="D298" s="68">
        <f>'ver pressoflex 6p C2 DCpowe_2'!$G$3/2/$C$557*C298</f>
        <v>85.382499999999851</v>
      </c>
      <c r="E298" s="114">
        <f t="shared" si="54"/>
        <v>2.4866924771681231E-4</v>
      </c>
      <c r="F298" s="114">
        <f t="shared" si="55"/>
        <v>4.2223384140752237E-4</v>
      </c>
      <c r="G298" s="114">
        <f t="shared" si="56"/>
        <v>5.9579843509823243E-4</v>
      </c>
      <c r="H298" s="114">
        <f t="shared" si="57"/>
        <v>4.3491327736598371E-3</v>
      </c>
      <c r="I298" s="114">
        <f t="shared" si="58"/>
        <v>4.5226973673505476E-3</v>
      </c>
      <c r="J298" s="114">
        <f t="shared" si="59"/>
        <v>4.6962619610412572E-3</v>
      </c>
      <c r="K298" s="114">
        <f t="shared" si="60"/>
        <v>5.1301734452680325E-3</v>
      </c>
      <c r="L298" s="113">
        <f>-'ver pressoflex 6p C2 DCpowe_2'!$G$2*'ver pressoflex 6p C2 DCpowe_2'!D298*'ver pressoflex 6p C2 DCpowe_2'!$G$17*'ver pressoflex 6p C2 DCpowe_2'!$G$13*'ver pressoflex 6p C2 DCpowe_2'!AE298</f>
        <v>-295.35816050768199</v>
      </c>
      <c r="M298" s="572">
        <f>IF(ABS(E298)&lt;'ver pressoflex 6p C2 DCpowe_2'!$G$7,'ver pressoflex 6p C2 DCpowe_2'!$G$16*E298*'ver pressoflex 6p C2 DCpowe_2'!$O$8,SIGN(E298)*'ver pressoflex 6p C2 DCpowe_2'!$G$15*'ver pressoflex 6p C2 DCpowe_2'!$O$8)</f>
        <v>4.1861474354656165</v>
      </c>
      <c r="N298" s="572">
        <f>IF(ABS(F298)&lt;'ver pressoflex 6p C2 DCpowe_2'!$G$7,'ver pressoflex 6p C2 DCpowe_2'!$G$16*F298*'ver pressoflex 6p C2 DCpowe_2'!$O$9,SIGN(F298)*'ver pressoflex 6p C2 DCpowe_2'!$G$15*'ver pressoflex 6p C2 DCpowe_2'!$O$9)</f>
        <v>0</v>
      </c>
      <c r="O298" s="572">
        <f>IF(ABS(G298)&lt;'ver pressoflex 6p C2 DCpowe_2'!$G$7,'ver pressoflex 6p C2 DCpowe_2'!$G$16*G298*'ver pressoflex 6p C2 DCpowe_2'!$O$10,SIGN(G298)*'ver pressoflex 6p C2 DCpowe_2'!$G$15*'ver pressoflex 6p C2 DCpowe_2'!$O$10)</f>
        <v>0</v>
      </c>
      <c r="P298" s="572">
        <f>IF(ABS(H298)&lt;'ver pressoflex 6p C2 DCpowe_2'!$G$7,'ver pressoflex 6p C2 DCpowe_2'!$G$16*H298*'ver pressoflex 6p C2 DCpowe_2'!$O$11,SIGN(H298)*'ver pressoflex 6p C2 DCpowe_2'!$G$15*'ver pressoflex 6p C2 DCpowe_2'!$O$11)</f>
        <v>0</v>
      </c>
      <c r="Q298" s="572">
        <f>IF(ABS(I298)&lt;'ver pressoflex 6p C2 DCpowe_2'!$G$7,'ver pressoflex 6p C2 DCpowe_2'!$G$16*I298*'ver pressoflex 6p C2 DCpowe_2'!$O$12,SIGN(I298)*'ver pressoflex 6p C2 DCpowe_2'!$G$15*'ver pressoflex 6p C2 DCpowe_2'!$O$12)</f>
        <v>0</v>
      </c>
      <c r="R298" s="572">
        <f>IF(ABS(J298)&lt;'ver pressoflex 6p C2 DCpowe_2'!$G$7,'ver pressoflex 6p C2 DCpowe_2'!$G$16*J298*'ver pressoflex 6p C2 DCpowe_2'!$O$13,SIGN(J298)*'ver pressoflex 6p C2 DCpowe_2'!$G$15*'ver pressoflex 6p C2 DCpowe_2'!$O$13)</f>
        <v>17803.500000000004</v>
      </c>
      <c r="S298" s="113">
        <f t="shared" si="52"/>
        <v>17512.327986927787</v>
      </c>
      <c r="T298" s="575">
        <f>-L298*('ver pressoflex 6p C2 DCpowe_2'!$G$3/2-'ver pressoflex 6p C2 DCpowe_2'!AF298*'ver pressoflex 6p C2 DCpowe_2'!D298)</f>
        <v>352469.00391970604</v>
      </c>
      <c r="U298" s="29">
        <f>M298*IF(($G$3/2-$M$8)&gt;0,('ver pressoflex 6p C2 DCpowe_2'!$G$3/2-'ver pressoflex 6p C2 DCpowe_2'!$M$8),'ver pressoflex 6p C2 DCpowe_2'!$G$3/2-('ver pressoflex 6p C2 DCpowe_2'!$G$3-'ver pressoflex 6p C2 DCpowe_2'!$M$8))*IF(($G$3/2-$M$8)&gt;0,-1,1)</f>
        <v>-4290.8011213522568</v>
      </c>
      <c r="V298" s="29">
        <f>N298*IF(($G$3/2-$M$9)&gt;0,('ver pressoflex 6p C2 DCpowe_2'!$G$3/2-'ver pressoflex 6p C2 DCpowe_2'!$M$9),'ver pressoflex 6p C2 DCpowe_2'!$G$3/2-('ver pressoflex 6p C2 DCpowe_2'!$G$3-'ver pressoflex 6p C2 DCpowe_2'!$M$9))*IF(($G$3/2-$M$9)&gt;0,-1,1)</f>
        <v>0</v>
      </c>
      <c r="W298" s="29">
        <f>O298*IF(($G$3/2-$M$10)&gt;0,('ver pressoflex 6p C2 DCpowe_2'!$G$3/2-'ver pressoflex 6p C2 DCpowe_2'!$M$10),'ver pressoflex 6p C2 DCpowe_2'!$G$3/2-('ver pressoflex 6p C2 DCpowe_2'!$G$3-'ver pressoflex 6p C2 DCpowe_2'!$M$10))*IF(($G$3/2-$M$10)&gt;0,-1,1)</f>
        <v>0</v>
      </c>
      <c r="X298" s="29">
        <f>P298*IF(($G$3/2-$M$11)&gt;0,('ver pressoflex 6p C2 DCpowe_2'!$G$3/2-'ver pressoflex 6p C2 DCpowe_2'!$M$11),'ver pressoflex 6p C2 DCpowe_2'!$G$3/2-('ver pressoflex 6p C2 DCpowe_2'!$G$3-'ver pressoflex 6p C2 DCpowe_2'!$M$11))*IF(($G$3/2-$M$11)&gt;0,-1,1)</f>
        <v>0</v>
      </c>
      <c r="Y298" s="29">
        <f>Q298*IF(($G$3/2-$M$12)&gt;0,('ver pressoflex 6p C2 DCpowe_2'!$G$3/2-'ver pressoflex 6p C2 DCpowe_2'!$M$12),'ver pressoflex 6p C2 DCpowe_2'!$G$3/2-('ver pressoflex 6p C2 DCpowe_2'!$G$3-'ver pressoflex 6p C2 DCpowe_2'!$M$12))*IF(($G$3/2-$M$12)&gt;0,-1,1)</f>
        <v>0</v>
      </c>
      <c r="Z298" s="29">
        <f>R298*IF(($G$3/2-$M$13)&gt;0,('ver pressoflex 6p C2 DCpowe_2'!$G$3/2-'ver pressoflex 6p C2 DCpowe_2'!$M$13),'ver pressoflex 6p C2 DCpowe_2'!$G$3/2-('ver pressoflex 6p C2 DCpowe_2'!$G$3-'ver pressoflex 6p C2 DCpowe_2'!$M$13))*IF(($G$3/2-$M$13)&gt;0,-1,1)</f>
        <v>18248587.500000004</v>
      </c>
      <c r="AA298" s="113">
        <f t="shared" si="61"/>
        <v>18596765.702798359</v>
      </c>
      <c r="AB298" s="193">
        <f t="shared" si="62"/>
        <v>1.852422365099628E-4</v>
      </c>
      <c r="AC298" s="191">
        <f t="shared" si="63"/>
        <v>1.9767059024820743E-4</v>
      </c>
      <c r="AD298" s="194">
        <f t="shared" si="64"/>
        <v>2.3048450273438412E-8</v>
      </c>
      <c r="AE298" s="191">
        <f t="shared" si="65"/>
        <v>1.4825294268615556E-2</v>
      </c>
      <c r="AF298" s="191">
        <f t="shared" si="66"/>
        <v>0.37055229437845372</v>
      </c>
    </row>
    <row r="299" spans="2:32">
      <c r="B299" s="116">
        <f t="shared" si="51"/>
        <v>59501.113231849027</v>
      </c>
      <c r="C299" s="115">
        <f t="shared" si="67"/>
        <v>7.069999999999987</v>
      </c>
      <c r="D299" s="68">
        <f>'ver pressoflex 6p C2 DCpowe_2'!$G$3/2/$C$557*C299</f>
        <v>86.607499999999845</v>
      </c>
      <c r="E299" s="114">
        <f t="shared" si="54"/>
        <v>2.4614237477980883E-4</v>
      </c>
      <c r="F299" s="114">
        <f t="shared" si="55"/>
        <v>4.1979927433123139E-4</v>
      </c>
      <c r="G299" s="114">
        <f t="shared" si="56"/>
        <v>5.9345617388265385E-4</v>
      </c>
      <c r="H299" s="114">
        <f t="shared" si="57"/>
        <v>4.3487866266821665E-3</v>
      </c>
      <c r="I299" s="114">
        <f t="shared" si="58"/>
        <v>4.5224435262335881E-3</v>
      </c>
      <c r="J299" s="114">
        <f t="shared" si="59"/>
        <v>4.6961004257850113E-3</v>
      </c>
      <c r="K299" s="114">
        <f t="shared" si="60"/>
        <v>5.1302426746635673E-3</v>
      </c>
      <c r="L299" s="113">
        <f>-'ver pressoflex 6p C2 DCpowe_2'!$G$2*'ver pressoflex 6p C2 DCpowe_2'!D299*'ver pressoflex 6p C2 DCpowe_2'!$G$17*'ver pressoflex 6p C2 DCpowe_2'!$G$13*'ver pressoflex 6p C2 DCpowe_2'!AE299</f>
        <v>-306.53037770625406</v>
      </c>
      <c r="M299" s="572">
        <f>IF(ABS(E299)&lt;'ver pressoflex 6p C2 DCpowe_2'!$G$7,'ver pressoflex 6p C2 DCpowe_2'!$G$16*E299*'ver pressoflex 6p C2 DCpowe_2'!$O$8,SIGN(E299)*'ver pressoflex 6p C2 DCpowe_2'!$G$15*'ver pressoflex 6p C2 DCpowe_2'!$O$8)</f>
        <v>4.1436095552809666</v>
      </c>
      <c r="N299" s="572">
        <f>IF(ABS(F299)&lt;'ver pressoflex 6p C2 DCpowe_2'!$G$7,'ver pressoflex 6p C2 DCpowe_2'!$G$16*F299*'ver pressoflex 6p C2 DCpowe_2'!$O$9,SIGN(F299)*'ver pressoflex 6p C2 DCpowe_2'!$G$15*'ver pressoflex 6p C2 DCpowe_2'!$O$9)</f>
        <v>0</v>
      </c>
      <c r="O299" s="572">
        <f>IF(ABS(G299)&lt;'ver pressoflex 6p C2 DCpowe_2'!$G$7,'ver pressoflex 6p C2 DCpowe_2'!$G$16*G299*'ver pressoflex 6p C2 DCpowe_2'!$O$10,SIGN(G299)*'ver pressoflex 6p C2 DCpowe_2'!$G$15*'ver pressoflex 6p C2 DCpowe_2'!$O$10)</f>
        <v>0</v>
      </c>
      <c r="P299" s="572">
        <f>IF(ABS(H299)&lt;'ver pressoflex 6p C2 DCpowe_2'!$G$7,'ver pressoflex 6p C2 DCpowe_2'!$G$16*H299*'ver pressoflex 6p C2 DCpowe_2'!$O$11,SIGN(H299)*'ver pressoflex 6p C2 DCpowe_2'!$G$15*'ver pressoflex 6p C2 DCpowe_2'!$O$11)</f>
        <v>0</v>
      </c>
      <c r="Q299" s="572">
        <f>IF(ABS(I299)&lt;'ver pressoflex 6p C2 DCpowe_2'!$G$7,'ver pressoflex 6p C2 DCpowe_2'!$G$16*I299*'ver pressoflex 6p C2 DCpowe_2'!$O$12,SIGN(I299)*'ver pressoflex 6p C2 DCpowe_2'!$G$15*'ver pressoflex 6p C2 DCpowe_2'!$O$12)</f>
        <v>0</v>
      </c>
      <c r="R299" s="572">
        <f>IF(ABS(J299)&lt;'ver pressoflex 6p C2 DCpowe_2'!$G$7,'ver pressoflex 6p C2 DCpowe_2'!$G$16*J299*'ver pressoflex 6p C2 DCpowe_2'!$O$13,SIGN(J299)*'ver pressoflex 6p C2 DCpowe_2'!$G$15*'ver pressoflex 6p C2 DCpowe_2'!$O$13)</f>
        <v>17803.500000000004</v>
      </c>
      <c r="S299" s="113">
        <f t="shared" si="52"/>
        <v>17501.113231849031</v>
      </c>
      <c r="T299" s="575">
        <f>-L299*('ver pressoflex 6p C2 DCpowe_2'!$G$3/2-'ver pressoflex 6p C2 DCpowe_2'!AF299*'ver pressoflex 6p C2 DCpowe_2'!D299)</f>
        <v>365640.93226174091</v>
      </c>
      <c r="U299" s="29">
        <f>M299*IF(($G$3/2-$M$8)&gt;0,('ver pressoflex 6p C2 DCpowe_2'!$G$3/2-'ver pressoflex 6p C2 DCpowe_2'!$M$8),'ver pressoflex 6p C2 DCpowe_2'!$G$3/2-('ver pressoflex 6p C2 DCpowe_2'!$G$3-'ver pressoflex 6p C2 DCpowe_2'!$M$8))*IF(($G$3/2-$M$8)&gt;0,-1,1)</f>
        <v>-4247.1997941629907</v>
      </c>
      <c r="V299" s="29">
        <f>N299*IF(($G$3/2-$M$9)&gt;0,('ver pressoflex 6p C2 DCpowe_2'!$G$3/2-'ver pressoflex 6p C2 DCpowe_2'!$M$9),'ver pressoflex 6p C2 DCpowe_2'!$G$3/2-('ver pressoflex 6p C2 DCpowe_2'!$G$3-'ver pressoflex 6p C2 DCpowe_2'!$M$9))*IF(($G$3/2-$M$9)&gt;0,-1,1)</f>
        <v>0</v>
      </c>
      <c r="W299" s="29">
        <f>O299*IF(($G$3/2-$M$10)&gt;0,('ver pressoflex 6p C2 DCpowe_2'!$G$3/2-'ver pressoflex 6p C2 DCpowe_2'!$M$10),'ver pressoflex 6p C2 DCpowe_2'!$G$3/2-('ver pressoflex 6p C2 DCpowe_2'!$G$3-'ver pressoflex 6p C2 DCpowe_2'!$M$10))*IF(($G$3/2-$M$10)&gt;0,-1,1)</f>
        <v>0</v>
      </c>
      <c r="X299" s="29">
        <f>P299*IF(($G$3/2-$M$11)&gt;0,('ver pressoflex 6p C2 DCpowe_2'!$G$3/2-'ver pressoflex 6p C2 DCpowe_2'!$M$11),'ver pressoflex 6p C2 DCpowe_2'!$G$3/2-('ver pressoflex 6p C2 DCpowe_2'!$G$3-'ver pressoflex 6p C2 DCpowe_2'!$M$11))*IF(($G$3/2-$M$11)&gt;0,-1,1)</f>
        <v>0</v>
      </c>
      <c r="Y299" s="29">
        <f>Q299*IF(($G$3/2-$M$12)&gt;0,('ver pressoflex 6p C2 DCpowe_2'!$G$3/2-'ver pressoflex 6p C2 DCpowe_2'!$M$12),'ver pressoflex 6p C2 DCpowe_2'!$G$3/2-('ver pressoflex 6p C2 DCpowe_2'!$G$3-'ver pressoflex 6p C2 DCpowe_2'!$M$12))*IF(($G$3/2-$M$12)&gt;0,-1,1)</f>
        <v>0</v>
      </c>
      <c r="Z299" s="29">
        <f>R299*IF(($G$3/2-$M$13)&gt;0,('ver pressoflex 6p C2 DCpowe_2'!$G$3/2-'ver pressoflex 6p C2 DCpowe_2'!$M$13),'ver pressoflex 6p C2 DCpowe_2'!$G$3/2-('ver pressoflex 6p C2 DCpowe_2'!$G$3-'ver pressoflex 6p C2 DCpowe_2'!$M$13))*IF(($G$3/2-$M$13)&gt;0,-1,1)</f>
        <v>18248587.500000004</v>
      </c>
      <c r="AA299" s="113">
        <f t="shared" si="61"/>
        <v>18609981.232467581</v>
      </c>
      <c r="AB299" s="193">
        <f t="shared" si="62"/>
        <v>1.8799987409874751E-4</v>
      </c>
      <c r="AC299" s="191">
        <f t="shared" si="63"/>
        <v>2.0224601314221689E-4</v>
      </c>
      <c r="AD299" s="194">
        <f t="shared" si="64"/>
        <v>2.3902322470749934E-8</v>
      </c>
      <c r="AE299" s="191">
        <f t="shared" si="65"/>
        <v>1.5168450985666266E-2</v>
      </c>
      <c r="AF299" s="191">
        <f t="shared" si="66"/>
        <v>0.37135918621535546</v>
      </c>
    </row>
    <row r="300" spans="2:32">
      <c r="B300" s="116">
        <f t="shared" si="51"/>
        <v>59489.683069327584</v>
      </c>
      <c r="C300" s="115">
        <f t="shared" si="67"/>
        <v>7.1699999999999866</v>
      </c>
      <c r="D300" s="68">
        <f>'ver pressoflex 6p C2 DCpowe_2'!$G$3/2/$C$557*C300</f>
        <v>87.83249999999984</v>
      </c>
      <c r="E300" s="114">
        <f t="shared" si="54"/>
        <v>2.436128127080244E-4</v>
      </c>
      <c r="F300" s="114">
        <f t="shared" si="55"/>
        <v>4.173621163533934E-4</v>
      </c>
      <c r="G300" s="114">
        <f t="shared" si="56"/>
        <v>5.9111141999876229E-4</v>
      </c>
      <c r="H300" s="114">
        <f t="shared" si="57"/>
        <v>4.3484401113298666E-3</v>
      </c>
      <c r="I300" s="114">
        <f t="shared" si="58"/>
        <v>4.522189414975235E-3</v>
      </c>
      <c r="J300" s="114">
        <f t="shared" si="59"/>
        <v>4.6959387186206042E-3</v>
      </c>
      <c r="K300" s="114">
        <f t="shared" si="60"/>
        <v>5.1303119777340268E-3</v>
      </c>
      <c r="L300" s="113">
        <f>-'ver pressoflex 6p C2 DCpowe_2'!$G$2*'ver pressoflex 6p C2 DCpowe_2'!D300*'ver pressoflex 6p C2 DCpowe_2'!$G$17*'ver pressoflex 6p C2 DCpowe_2'!$G$13*'ver pressoflex 6p C2 DCpowe_2'!AE300</f>
        <v>-317.91795707808217</v>
      </c>
      <c r="M300" s="572">
        <f>IF(ABS(E300)&lt;'ver pressoflex 6p C2 DCpowe_2'!$G$7,'ver pressoflex 6p C2 DCpowe_2'!$G$16*E300*'ver pressoflex 6p C2 DCpowe_2'!$O$8,SIGN(E300)*'ver pressoflex 6p C2 DCpowe_2'!$G$15*'ver pressoflex 6p C2 DCpowe_2'!$O$8)</f>
        <v>4.1010264056680708</v>
      </c>
      <c r="N300" s="572">
        <f>IF(ABS(F300)&lt;'ver pressoflex 6p C2 DCpowe_2'!$G$7,'ver pressoflex 6p C2 DCpowe_2'!$G$16*F300*'ver pressoflex 6p C2 DCpowe_2'!$O$9,SIGN(F300)*'ver pressoflex 6p C2 DCpowe_2'!$G$15*'ver pressoflex 6p C2 DCpowe_2'!$O$9)</f>
        <v>0</v>
      </c>
      <c r="O300" s="572">
        <f>IF(ABS(G300)&lt;'ver pressoflex 6p C2 DCpowe_2'!$G$7,'ver pressoflex 6p C2 DCpowe_2'!$G$16*G300*'ver pressoflex 6p C2 DCpowe_2'!$O$10,SIGN(G300)*'ver pressoflex 6p C2 DCpowe_2'!$G$15*'ver pressoflex 6p C2 DCpowe_2'!$O$10)</f>
        <v>0</v>
      </c>
      <c r="P300" s="572">
        <f>IF(ABS(H300)&lt;'ver pressoflex 6p C2 DCpowe_2'!$G$7,'ver pressoflex 6p C2 DCpowe_2'!$G$16*H300*'ver pressoflex 6p C2 DCpowe_2'!$O$11,SIGN(H300)*'ver pressoflex 6p C2 DCpowe_2'!$G$15*'ver pressoflex 6p C2 DCpowe_2'!$O$11)</f>
        <v>0</v>
      </c>
      <c r="Q300" s="572">
        <f>IF(ABS(I300)&lt;'ver pressoflex 6p C2 DCpowe_2'!$G$7,'ver pressoflex 6p C2 DCpowe_2'!$G$16*I300*'ver pressoflex 6p C2 DCpowe_2'!$O$12,SIGN(I300)*'ver pressoflex 6p C2 DCpowe_2'!$G$15*'ver pressoflex 6p C2 DCpowe_2'!$O$12)</f>
        <v>0</v>
      </c>
      <c r="R300" s="572">
        <f>IF(ABS(J300)&lt;'ver pressoflex 6p C2 DCpowe_2'!$G$7,'ver pressoflex 6p C2 DCpowe_2'!$G$16*J300*'ver pressoflex 6p C2 DCpowe_2'!$O$13,SIGN(J300)*'ver pressoflex 6p C2 DCpowe_2'!$G$15*'ver pressoflex 6p C2 DCpowe_2'!$O$13)</f>
        <v>17803.500000000004</v>
      </c>
      <c r="S300" s="113">
        <f t="shared" si="52"/>
        <v>17489.683069327588</v>
      </c>
      <c r="T300" s="575">
        <f>-L300*('ver pressoflex 6p C2 DCpowe_2'!$G$3/2-'ver pressoflex 6p C2 DCpowe_2'!AF300*'ver pressoflex 6p C2 DCpowe_2'!D300)</f>
        <v>379056.97904600209</v>
      </c>
      <c r="U300" s="29">
        <f>M300*IF(($G$3/2-$M$8)&gt;0,('ver pressoflex 6p C2 DCpowe_2'!$G$3/2-'ver pressoflex 6p C2 DCpowe_2'!$M$8),'ver pressoflex 6p C2 DCpowe_2'!$G$3/2-('ver pressoflex 6p C2 DCpowe_2'!$G$3-'ver pressoflex 6p C2 DCpowe_2'!$M$8))*IF(($G$3/2-$M$8)&gt;0,-1,1)</f>
        <v>-4203.5520658097721</v>
      </c>
      <c r="V300" s="29">
        <f>N300*IF(($G$3/2-$M$9)&gt;0,('ver pressoflex 6p C2 DCpowe_2'!$G$3/2-'ver pressoflex 6p C2 DCpowe_2'!$M$9),'ver pressoflex 6p C2 DCpowe_2'!$G$3/2-('ver pressoflex 6p C2 DCpowe_2'!$G$3-'ver pressoflex 6p C2 DCpowe_2'!$M$9))*IF(($G$3/2-$M$9)&gt;0,-1,1)</f>
        <v>0</v>
      </c>
      <c r="W300" s="29">
        <f>O300*IF(($G$3/2-$M$10)&gt;0,('ver pressoflex 6p C2 DCpowe_2'!$G$3/2-'ver pressoflex 6p C2 DCpowe_2'!$M$10),'ver pressoflex 6p C2 DCpowe_2'!$G$3/2-('ver pressoflex 6p C2 DCpowe_2'!$G$3-'ver pressoflex 6p C2 DCpowe_2'!$M$10))*IF(($G$3/2-$M$10)&gt;0,-1,1)</f>
        <v>0</v>
      </c>
      <c r="X300" s="29">
        <f>P300*IF(($G$3/2-$M$11)&gt;0,('ver pressoflex 6p C2 DCpowe_2'!$G$3/2-'ver pressoflex 6p C2 DCpowe_2'!$M$11),'ver pressoflex 6p C2 DCpowe_2'!$G$3/2-('ver pressoflex 6p C2 DCpowe_2'!$G$3-'ver pressoflex 6p C2 DCpowe_2'!$M$11))*IF(($G$3/2-$M$11)&gt;0,-1,1)</f>
        <v>0</v>
      </c>
      <c r="Y300" s="29">
        <f>Q300*IF(($G$3/2-$M$12)&gt;0,('ver pressoflex 6p C2 DCpowe_2'!$G$3/2-'ver pressoflex 6p C2 DCpowe_2'!$M$12),'ver pressoflex 6p C2 DCpowe_2'!$G$3/2-('ver pressoflex 6p C2 DCpowe_2'!$G$3-'ver pressoflex 6p C2 DCpowe_2'!$M$12))*IF(($G$3/2-$M$12)&gt;0,-1,1)</f>
        <v>0</v>
      </c>
      <c r="Z300" s="29">
        <f>R300*IF(($G$3/2-$M$13)&gt;0,('ver pressoflex 6p C2 DCpowe_2'!$G$3/2-'ver pressoflex 6p C2 DCpowe_2'!$M$13),'ver pressoflex 6p C2 DCpowe_2'!$G$3/2-('ver pressoflex 6p C2 DCpowe_2'!$G$3-'ver pressoflex 6p C2 DCpowe_2'!$M$13))*IF(($G$3/2-$M$13)&gt;0,-1,1)</f>
        <v>18248587.500000004</v>
      </c>
      <c r="AA300" s="113">
        <f t="shared" si="61"/>
        <v>18623440.926980197</v>
      </c>
      <c r="AB300" s="193">
        <f t="shared" si="62"/>
        <v>1.9076044640539805E-4</v>
      </c>
      <c r="AC300" s="191">
        <f t="shared" si="63"/>
        <v>2.0683392143525315E-4</v>
      </c>
      <c r="AD300" s="194">
        <f t="shared" si="64"/>
        <v>2.4771182830010784E-8</v>
      </c>
      <c r="AE300" s="191">
        <f t="shared" si="65"/>
        <v>1.5512544107643985E-2</v>
      </c>
      <c r="AF300" s="191">
        <f t="shared" si="66"/>
        <v>0.37217782851344494</v>
      </c>
    </row>
    <row r="301" spans="2:32">
      <c r="B301" s="116">
        <f t="shared" si="51"/>
        <v>59478.039382920724</v>
      </c>
      <c r="C301" s="115">
        <f t="shared" si="67"/>
        <v>7.2699999999999863</v>
      </c>
      <c r="D301" s="68">
        <f>'ver pressoflex 6p C2 DCpowe_2'!$G$3/2/$C$557*C301</f>
        <v>89.057499999999834</v>
      </c>
      <c r="E301" s="114">
        <f t="shared" si="54"/>
        <v>2.4108055720644945E-4</v>
      </c>
      <c r="F301" s="114">
        <f t="shared" si="55"/>
        <v>4.1492236333589422E-4</v>
      </c>
      <c r="G301" s="114">
        <f t="shared" si="56"/>
        <v>5.8876416946533898E-4</v>
      </c>
      <c r="H301" s="114">
        <f t="shared" si="57"/>
        <v>4.3480932270145815E-3</v>
      </c>
      <c r="I301" s="114">
        <f t="shared" si="58"/>
        <v>4.5219350331440269E-3</v>
      </c>
      <c r="J301" s="114">
        <f t="shared" si="59"/>
        <v>4.6957768392734715E-3</v>
      </c>
      <c r="K301" s="114">
        <f t="shared" si="60"/>
        <v>5.1303813545970833E-3</v>
      </c>
      <c r="L301" s="113">
        <f>-'ver pressoflex 6p C2 DCpowe_2'!$G$2*'ver pressoflex 6p C2 DCpowe_2'!D301*'ver pressoflex 6p C2 DCpowe_2'!$G$17*'ver pressoflex 6p C2 DCpowe_2'!$G$13*'ver pressoflex 6p C2 DCpowe_2'!AE301</f>
        <v>-329.51901499360275</v>
      </c>
      <c r="M301" s="572">
        <f>IF(ABS(E301)&lt;'ver pressoflex 6p C2 DCpowe_2'!$G$7,'ver pressoflex 6p C2 DCpowe_2'!$G$16*E301*'ver pressoflex 6p C2 DCpowe_2'!$O$8,SIGN(E301)*'ver pressoflex 6p C2 DCpowe_2'!$G$15*'ver pressoflex 6p C2 DCpowe_2'!$O$8)</f>
        <v>4.0583979143238835</v>
      </c>
      <c r="N301" s="572">
        <f>IF(ABS(F301)&lt;'ver pressoflex 6p C2 DCpowe_2'!$G$7,'ver pressoflex 6p C2 DCpowe_2'!$G$16*F301*'ver pressoflex 6p C2 DCpowe_2'!$O$9,SIGN(F301)*'ver pressoflex 6p C2 DCpowe_2'!$G$15*'ver pressoflex 6p C2 DCpowe_2'!$O$9)</f>
        <v>0</v>
      </c>
      <c r="O301" s="572">
        <f>IF(ABS(G301)&lt;'ver pressoflex 6p C2 DCpowe_2'!$G$7,'ver pressoflex 6p C2 DCpowe_2'!$G$16*G301*'ver pressoflex 6p C2 DCpowe_2'!$O$10,SIGN(G301)*'ver pressoflex 6p C2 DCpowe_2'!$G$15*'ver pressoflex 6p C2 DCpowe_2'!$O$10)</f>
        <v>0</v>
      </c>
      <c r="P301" s="572">
        <f>IF(ABS(H301)&lt;'ver pressoflex 6p C2 DCpowe_2'!$G$7,'ver pressoflex 6p C2 DCpowe_2'!$G$16*H301*'ver pressoflex 6p C2 DCpowe_2'!$O$11,SIGN(H301)*'ver pressoflex 6p C2 DCpowe_2'!$G$15*'ver pressoflex 6p C2 DCpowe_2'!$O$11)</f>
        <v>0</v>
      </c>
      <c r="Q301" s="572">
        <f>IF(ABS(I301)&lt;'ver pressoflex 6p C2 DCpowe_2'!$G$7,'ver pressoflex 6p C2 DCpowe_2'!$G$16*I301*'ver pressoflex 6p C2 DCpowe_2'!$O$12,SIGN(I301)*'ver pressoflex 6p C2 DCpowe_2'!$G$15*'ver pressoflex 6p C2 DCpowe_2'!$O$12)</f>
        <v>0</v>
      </c>
      <c r="R301" s="572">
        <f>IF(ABS(J301)&lt;'ver pressoflex 6p C2 DCpowe_2'!$G$7,'ver pressoflex 6p C2 DCpowe_2'!$G$16*J301*'ver pressoflex 6p C2 DCpowe_2'!$O$13,SIGN(J301)*'ver pressoflex 6p C2 DCpowe_2'!$G$15*'ver pressoflex 6p C2 DCpowe_2'!$O$13)</f>
        <v>17803.500000000004</v>
      </c>
      <c r="S301" s="113">
        <f t="shared" si="52"/>
        <v>17478.039382920724</v>
      </c>
      <c r="T301" s="575">
        <f>-L301*('ver pressoflex 6p C2 DCpowe_2'!$G$3/2-'ver pressoflex 6p C2 DCpowe_2'!AF301*'ver pressoflex 6p C2 DCpowe_2'!D301)</f>
        <v>392714.43441702222</v>
      </c>
      <c r="U301" s="29">
        <f>M301*IF(($G$3/2-$M$8)&gt;0,('ver pressoflex 6p C2 DCpowe_2'!$G$3/2-'ver pressoflex 6p C2 DCpowe_2'!$M$8),'ver pressoflex 6p C2 DCpowe_2'!$G$3/2-('ver pressoflex 6p C2 DCpowe_2'!$G$3-'ver pressoflex 6p C2 DCpowe_2'!$M$8))*IF(($G$3/2-$M$8)&gt;0,-1,1)</f>
        <v>-4159.8578621819806</v>
      </c>
      <c r="V301" s="29">
        <f>N301*IF(($G$3/2-$M$9)&gt;0,('ver pressoflex 6p C2 DCpowe_2'!$G$3/2-'ver pressoflex 6p C2 DCpowe_2'!$M$9),'ver pressoflex 6p C2 DCpowe_2'!$G$3/2-('ver pressoflex 6p C2 DCpowe_2'!$G$3-'ver pressoflex 6p C2 DCpowe_2'!$M$9))*IF(($G$3/2-$M$9)&gt;0,-1,1)</f>
        <v>0</v>
      </c>
      <c r="W301" s="29">
        <f>O301*IF(($G$3/2-$M$10)&gt;0,('ver pressoflex 6p C2 DCpowe_2'!$G$3/2-'ver pressoflex 6p C2 DCpowe_2'!$M$10),'ver pressoflex 6p C2 DCpowe_2'!$G$3/2-('ver pressoflex 6p C2 DCpowe_2'!$G$3-'ver pressoflex 6p C2 DCpowe_2'!$M$10))*IF(($G$3/2-$M$10)&gt;0,-1,1)</f>
        <v>0</v>
      </c>
      <c r="X301" s="29">
        <f>P301*IF(($G$3/2-$M$11)&gt;0,('ver pressoflex 6p C2 DCpowe_2'!$G$3/2-'ver pressoflex 6p C2 DCpowe_2'!$M$11),'ver pressoflex 6p C2 DCpowe_2'!$G$3/2-('ver pressoflex 6p C2 DCpowe_2'!$G$3-'ver pressoflex 6p C2 DCpowe_2'!$M$11))*IF(($G$3/2-$M$11)&gt;0,-1,1)</f>
        <v>0</v>
      </c>
      <c r="Y301" s="29">
        <f>Q301*IF(($G$3/2-$M$12)&gt;0,('ver pressoflex 6p C2 DCpowe_2'!$G$3/2-'ver pressoflex 6p C2 DCpowe_2'!$M$12),'ver pressoflex 6p C2 DCpowe_2'!$G$3/2-('ver pressoflex 6p C2 DCpowe_2'!$G$3-'ver pressoflex 6p C2 DCpowe_2'!$M$12))*IF(($G$3/2-$M$12)&gt;0,-1,1)</f>
        <v>0</v>
      </c>
      <c r="Z301" s="29">
        <f>R301*IF(($G$3/2-$M$13)&gt;0,('ver pressoflex 6p C2 DCpowe_2'!$G$3/2-'ver pressoflex 6p C2 DCpowe_2'!$M$13),'ver pressoflex 6p C2 DCpowe_2'!$G$3/2-('ver pressoflex 6p C2 DCpowe_2'!$G$3-'ver pressoflex 6p C2 DCpowe_2'!$M$13))*IF(($G$3/2-$M$13)&gt;0,-1,1)</f>
        <v>18248587.500000004</v>
      </c>
      <c r="AA301" s="113">
        <f t="shared" si="61"/>
        <v>18637142.076554842</v>
      </c>
      <c r="AB301" s="193">
        <f t="shared" si="62"/>
        <v>1.9352395811716248E-4</v>
      </c>
      <c r="AC301" s="191">
        <f t="shared" si="63"/>
        <v>2.1143259129926707E-4</v>
      </c>
      <c r="AD301" s="194">
        <f t="shared" si="64"/>
        <v>2.5654782536809698E-8</v>
      </c>
      <c r="AE301" s="191">
        <f t="shared" si="65"/>
        <v>1.5857444347445029E-2</v>
      </c>
      <c r="AF301" s="191">
        <f t="shared" si="66"/>
        <v>0.37300847983166485</v>
      </c>
    </row>
    <row r="302" spans="2:32">
      <c r="B302" s="116">
        <f t="shared" si="51"/>
        <v>59466.184221597636</v>
      </c>
      <c r="C302" s="115">
        <f t="shared" si="67"/>
        <v>7.3699999999999859</v>
      </c>
      <c r="D302" s="68">
        <f>'ver pressoflex 6p C2 DCpowe_2'!$G$3/2/$C$557*C302</f>
        <v>90.282499999999828</v>
      </c>
      <c r="E302" s="114">
        <f t="shared" si="54"/>
        <v>2.3854560397092289E-4</v>
      </c>
      <c r="F302" s="114">
        <f t="shared" si="55"/>
        <v>4.1248001113180241E-4</v>
      </c>
      <c r="G302" s="114">
        <f t="shared" si="56"/>
        <v>5.864144182926819E-4</v>
      </c>
      <c r="H302" s="114">
        <f t="shared" si="57"/>
        <v>4.3477459731467022E-3</v>
      </c>
      <c r="I302" s="114">
        <f t="shared" si="58"/>
        <v>4.5216803803075816E-3</v>
      </c>
      <c r="J302" s="114">
        <f t="shared" si="59"/>
        <v>4.695614787468461E-3</v>
      </c>
      <c r="K302" s="114">
        <f t="shared" si="60"/>
        <v>5.1304508053706599E-3</v>
      </c>
      <c r="L302" s="113">
        <f>-'ver pressoflex 6p C2 DCpowe_2'!$G$2*'ver pressoflex 6p C2 DCpowe_2'!D302*'ver pressoflex 6p C2 DCpowe_2'!$G$17*'ver pressoflex 6p C2 DCpowe_2'!$G$13*'ver pressoflex 6p C2 DCpowe_2'!AE302</f>
        <v>-341.33150241115499</v>
      </c>
      <c r="M302" s="572">
        <f>IF(ABS(E302)&lt;'ver pressoflex 6p C2 DCpowe_2'!$G$7,'ver pressoflex 6p C2 DCpowe_2'!$G$16*E302*'ver pressoflex 6p C2 DCpowe_2'!$O$8,SIGN(E302)*'ver pressoflex 6p C2 DCpowe_2'!$G$15*'ver pressoflex 6p C2 DCpowe_2'!$O$8)</f>
        <v>4.0157240087913042</v>
      </c>
      <c r="N302" s="572">
        <f>IF(ABS(F302)&lt;'ver pressoflex 6p C2 DCpowe_2'!$G$7,'ver pressoflex 6p C2 DCpowe_2'!$G$16*F302*'ver pressoflex 6p C2 DCpowe_2'!$O$9,SIGN(F302)*'ver pressoflex 6p C2 DCpowe_2'!$G$15*'ver pressoflex 6p C2 DCpowe_2'!$O$9)</f>
        <v>0</v>
      </c>
      <c r="O302" s="572">
        <f>IF(ABS(G302)&lt;'ver pressoflex 6p C2 DCpowe_2'!$G$7,'ver pressoflex 6p C2 DCpowe_2'!$G$16*G302*'ver pressoflex 6p C2 DCpowe_2'!$O$10,SIGN(G302)*'ver pressoflex 6p C2 DCpowe_2'!$G$15*'ver pressoflex 6p C2 DCpowe_2'!$O$10)</f>
        <v>0</v>
      </c>
      <c r="P302" s="572">
        <f>IF(ABS(H302)&lt;'ver pressoflex 6p C2 DCpowe_2'!$G$7,'ver pressoflex 6p C2 DCpowe_2'!$G$16*H302*'ver pressoflex 6p C2 DCpowe_2'!$O$11,SIGN(H302)*'ver pressoflex 6p C2 DCpowe_2'!$G$15*'ver pressoflex 6p C2 DCpowe_2'!$O$11)</f>
        <v>0</v>
      </c>
      <c r="Q302" s="572">
        <f>IF(ABS(I302)&lt;'ver pressoflex 6p C2 DCpowe_2'!$G$7,'ver pressoflex 6p C2 DCpowe_2'!$G$16*I302*'ver pressoflex 6p C2 DCpowe_2'!$O$12,SIGN(I302)*'ver pressoflex 6p C2 DCpowe_2'!$G$15*'ver pressoflex 6p C2 DCpowe_2'!$O$12)</f>
        <v>0</v>
      </c>
      <c r="R302" s="572">
        <f>IF(ABS(J302)&lt;'ver pressoflex 6p C2 DCpowe_2'!$G$7,'ver pressoflex 6p C2 DCpowe_2'!$G$16*J302*'ver pressoflex 6p C2 DCpowe_2'!$O$13,SIGN(J302)*'ver pressoflex 6p C2 DCpowe_2'!$G$15*'ver pressoflex 6p C2 DCpowe_2'!$O$13)</f>
        <v>17803.500000000004</v>
      </c>
      <c r="S302" s="113">
        <f t="shared" si="52"/>
        <v>17466.184221597639</v>
      </c>
      <c r="T302" s="575">
        <f>-L302*('ver pressoflex 6p C2 DCpowe_2'!$G$3/2-'ver pressoflex 6p C2 DCpowe_2'!AF302*'ver pressoflex 6p C2 DCpowe_2'!D302)</f>
        <v>406610.38780273183</v>
      </c>
      <c r="U302" s="29">
        <f>M302*IF(($G$3/2-$M$8)&gt;0,('ver pressoflex 6p C2 DCpowe_2'!$G$3/2-'ver pressoflex 6p C2 DCpowe_2'!$M$8),'ver pressoflex 6p C2 DCpowe_2'!$G$3/2-('ver pressoflex 6p C2 DCpowe_2'!$G$3-'ver pressoflex 6p C2 DCpowe_2'!$M$8))*IF(($G$3/2-$M$8)&gt;0,-1,1)</f>
        <v>-4116.1171090110865</v>
      </c>
      <c r="V302" s="29">
        <f>N302*IF(($G$3/2-$M$9)&gt;0,('ver pressoflex 6p C2 DCpowe_2'!$G$3/2-'ver pressoflex 6p C2 DCpowe_2'!$M$9),'ver pressoflex 6p C2 DCpowe_2'!$G$3/2-('ver pressoflex 6p C2 DCpowe_2'!$G$3-'ver pressoflex 6p C2 DCpowe_2'!$M$9))*IF(($G$3/2-$M$9)&gt;0,-1,1)</f>
        <v>0</v>
      </c>
      <c r="W302" s="29">
        <f>O302*IF(($G$3/2-$M$10)&gt;0,('ver pressoflex 6p C2 DCpowe_2'!$G$3/2-'ver pressoflex 6p C2 DCpowe_2'!$M$10),'ver pressoflex 6p C2 DCpowe_2'!$G$3/2-('ver pressoflex 6p C2 DCpowe_2'!$G$3-'ver pressoflex 6p C2 DCpowe_2'!$M$10))*IF(($G$3/2-$M$10)&gt;0,-1,1)</f>
        <v>0</v>
      </c>
      <c r="X302" s="29">
        <f>P302*IF(($G$3/2-$M$11)&gt;0,('ver pressoflex 6p C2 DCpowe_2'!$G$3/2-'ver pressoflex 6p C2 DCpowe_2'!$M$11),'ver pressoflex 6p C2 DCpowe_2'!$G$3/2-('ver pressoflex 6p C2 DCpowe_2'!$G$3-'ver pressoflex 6p C2 DCpowe_2'!$M$11))*IF(($G$3/2-$M$11)&gt;0,-1,1)</f>
        <v>0</v>
      </c>
      <c r="Y302" s="29">
        <f>Q302*IF(($G$3/2-$M$12)&gt;0,('ver pressoflex 6p C2 DCpowe_2'!$G$3/2-'ver pressoflex 6p C2 DCpowe_2'!$M$12),'ver pressoflex 6p C2 DCpowe_2'!$G$3/2-('ver pressoflex 6p C2 DCpowe_2'!$G$3-'ver pressoflex 6p C2 DCpowe_2'!$M$12))*IF(($G$3/2-$M$12)&gt;0,-1,1)</f>
        <v>0</v>
      </c>
      <c r="Z302" s="29">
        <f>R302*IF(($G$3/2-$M$13)&gt;0,('ver pressoflex 6p C2 DCpowe_2'!$G$3/2-'ver pressoflex 6p C2 DCpowe_2'!$M$13),'ver pressoflex 6p C2 DCpowe_2'!$G$3/2-('ver pressoflex 6p C2 DCpowe_2'!$G$3-'ver pressoflex 6p C2 DCpowe_2'!$M$13))*IF(($G$3/2-$M$13)&gt;0,-1,1)</f>
        <v>18248587.500000004</v>
      </c>
      <c r="AA302" s="113">
        <f t="shared" si="61"/>
        <v>18651081.770693723</v>
      </c>
      <c r="AB302" s="193">
        <f t="shared" si="62"/>
        <v>1.9629041393127595E-4</v>
      </c>
      <c r="AC302" s="191">
        <f t="shared" si="63"/>
        <v>2.160402877704701E-4</v>
      </c>
      <c r="AD302" s="194">
        <f t="shared" si="64"/>
        <v>2.6552856438866815E-8</v>
      </c>
      <c r="AE302" s="191">
        <f t="shared" si="65"/>
        <v>1.6203021582785256E-2</v>
      </c>
      <c r="AF302" s="191">
        <f t="shared" si="66"/>
        <v>0.37385140637083702</v>
      </c>
    </row>
    <row r="303" spans="2:32">
      <c r="B303" s="116">
        <f t="shared" si="51"/>
        <v>59454.119801028472</v>
      </c>
      <c r="C303" s="115">
        <f t="shared" si="67"/>
        <v>7.4699999999999855</v>
      </c>
      <c r="D303" s="68">
        <f>'ver pressoflex 6p C2 DCpowe_2'!$G$3/2/$C$557*C303</f>
        <v>91.507499999999823</v>
      </c>
      <c r="E303" s="114">
        <f t="shared" si="54"/>
        <v>2.3600794868810788E-4</v>
      </c>
      <c r="F303" s="114">
        <f t="shared" si="55"/>
        <v>4.1003505558534595E-4</v>
      </c>
      <c r="G303" s="114">
        <f t="shared" si="56"/>
        <v>5.8406216248258402E-4</v>
      </c>
      <c r="H303" s="114">
        <f t="shared" si="57"/>
        <v>4.3473983491353575E-3</v>
      </c>
      <c r="I303" s="114">
        <f t="shared" si="58"/>
        <v>4.5214254560325962E-3</v>
      </c>
      <c r="J303" s="114">
        <f t="shared" si="59"/>
        <v>4.6954525629298331E-3</v>
      </c>
      <c r="K303" s="114">
        <f t="shared" si="60"/>
        <v>5.1305203301729285E-3</v>
      </c>
      <c r="L303" s="113">
        <f>-'ver pressoflex 6p C2 DCpowe_2'!$G$2*'ver pressoflex 6p C2 DCpowe_2'!D303*'ver pressoflex 6p C2 DCpowe_2'!$G$17*'ver pressoflex 6p C2 DCpowe_2'!$G$13*'ver pressoflex 6p C2 DCpowe_2'!AE303</f>
        <v>-353.35320358798629</v>
      </c>
      <c r="M303" s="572">
        <f>IF(ABS(E303)&lt;'ver pressoflex 6p C2 DCpowe_2'!$G$7,'ver pressoflex 6p C2 DCpowe_2'!$G$16*E303*'ver pressoflex 6p C2 DCpowe_2'!$O$8,SIGN(E303)*'ver pressoflex 6p C2 DCpowe_2'!$G$15*'ver pressoflex 6p C2 DCpowe_2'!$O$8)</f>
        <v>3.9730046164587653</v>
      </c>
      <c r="N303" s="572">
        <f>IF(ABS(F303)&lt;'ver pressoflex 6p C2 DCpowe_2'!$G$7,'ver pressoflex 6p C2 DCpowe_2'!$G$16*F303*'ver pressoflex 6p C2 DCpowe_2'!$O$9,SIGN(F303)*'ver pressoflex 6p C2 DCpowe_2'!$G$15*'ver pressoflex 6p C2 DCpowe_2'!$O$9)</f>
        <v>0</v>
      </c>
      <c r="O303" s="572">
        <f>IF(ABS(G303)&lt;'ver pressoflex 6p C2 DCpowe_2'!$G$7,'ver pressoflex 6p C2 DCpowe_2'!$G$16*G303*'ver pressoflex 6p C2 DCpowe_2'!$O$10,SIGN(G303)*'ver pressoflex 6p C2 DCpowe_2'!$G$15*'ver pressoflex 6p C2 DCpowe_2'!$O$10)</f>
        <v>0</v>
      </c>
      <c r="P303" s="572">
        <f>IF(ABS(H303)&lt;'ver pressoflex 6p C2 DCpowe_2'!$G$7,'ver pressoflex 6p C2 DCpowe_2'!$G$16*H303*'ver pressoflex 6p C2 DCpowe_2'!$O$11,SIGN(H303)*'ver pressoflex 6p C2 DCpowe_2'!$G$15*'ver pressoflex 6p C2 DCpowe_2'!$O$11)</f>
        <v>0</v>
      </c>
      <c r="Q303" s="572">
        <f>IF(ABS(I303)&lt;'ver pressoflex 6p C2 DCpowe_2'!$G$7,'ver pressoflex 6p C2 DCpowe_2'!$G$16*I303*'ver pressoflex 6p C2 DCpowe_2'!$O$12,SIGN(I303)*'ver pressoflex 6p C2 DCpowe_2'!$G$15*'ver pressoflex 6p C2 DCpowe_2'!$O$12)</f>
        <v>0</v>
      </c>
      <c r="R303" s="572">
        <f>IF(ABS(J303)&lt;'ver pressoflex 6p C2 DCpowe_2'!$G$7,'ver pressoflex 6p C2 DCpowe_2'!$G$16*J303*'ver pressoflex 6p C2 DCpowe_2'!$O$13,SIGN(J303)*'ver pressoflex 6p C2 DCpowe_2'!$G$15*'ver pressoflex 6p C2 DCpowe_2'!$O$13)</f>
        <v>17803.500000000004</v>
      </c>
      <c r="S303" s="113">
        <f t="shared" si="52"/>
        <v>17454.119801028475</v>
      </c>
      <c r="T303" s="575">
        <f>-L303*('ver pressoflex 6p C2 DCpowe_2'!$G$3/2-'ver pressoflex 6p C2 DCpowe_2'!AF303*'ver pressoflex 6p C2 DCpowe_2'!D303)</f>
        <v>420741.72659761272</v>
      </c>
      <c r="U303" s="29">
        <f>M303*IF(($G$3/2-$M$8)&gt;0,('ver pressoflex 6p C2 DCpowe_2'!$G$3/2-'ver pressoflex 6p C2 DCpowe_2'!$M$8),'ver pressoflex 6p C2 DCpowe_2'!$G$3/2-('ver pressoflex 6p C2 DCpowe_2'!$G$3-'ver pressoflex 6p C2 DCpowe_2'!$M$8))*IF(($G$3/2-$M$8)&gt;0,-1,1)</f>
        <v>-4072.3297318702344</v>
      </c>
      <c r="V303" s="29">
        <f>N303*IF(($G$3/2-$M$9)&gt;0,('ver pressoflex 6p C2 DCpowe_2'!$G$3/2-'ver pressoflex 6p C2 DCpowe_2'!$M$9),'ver pressoflex 6p C2 DCpowe_2'!$G$3/2-('ver pressoflex 6p C2 DCpowe_2'!$G$3-'ver pressoflex 6p C2 DCpowe_2'!$M$9))*IF(($G$3/2-$M$9)&gt;0,-1,1)</f>
        <v>0</v>
      </c>
      <c r="W303" s="29">
        <f>O303*IF(($G$3/2-$M$10)&gt;0,('ver pressoflex 6p C2 DCpowe_2'!$G$3/2-'ver pressoflex 6p C2 DCpowe_2'!$M$10),'ver pressoflex 6p C2 DCpowe_2'!$G$3/2-('ver pressoflex 6p C2 DCpowe_2'!$G$3-'ver pressoflex 6p C2 DCpowe_2'!$M$10))*IF(($G$3/2-$M$10)&gt;0,-1,1)</f>
        <v>0</v>
      </c>
      <c r="X303" s="29">
        <f>P303*IF(($G$3/2-$M$11)&gt;0,('ver pressoflex 6p C2 DCpowe_2'!$G$3/2-'ver pressoflex 6p C2 DCpowe_2'!$M$11),'ver pressoflex 6p C2 DCpowe_2'!$G$3/2-('ver pressoflex 6p C2 DCpowe_2'!$G$3-'ver pressoflex 6p C2 DCpowe_2'!$M$11))*IF(($G$3/2-$M$11)&gt;0,-1,1)</f>
        <v>0</v>
      </c>
      <c r="Y303" s="29">
        <f>Q303*IF(($G$3/2-$M$12)&gt;0,('ver pressoflex 6p C2 DCpowe_2'!$G$3/2-'ver pressoflex 6p C2 DCpowe_2'!$M$12),'ver pressoflex 6p C2 DCpowe_2'!$G$3/2-('ver pressoflex 6p C2 DCpowe_2'!$G$3-'ver pressoflex 6p C2 DCpowe_2'!$M$12))*IF(($G$3/2-$M$12)&gt;0,-1,1)</f>
        <v>0</v>
      </c>
      <c r="Z303" s="29">
        <f>R303*IF(($G$3/2-$M$13)&gt;0,('ver pressoflex 6p C2 DCpowe_2'!$G$3/2-'ver pressoflex 6p C2 DCpowe_2'!$M$13),'ver pressoflex 6p C2 DCpowe_2'!$G$3/2-('ver pressoflex 6p C2 DCpowe_2'!$G$3-'ver pressoflex 6p C2 DCpowe_2'!$M$13))*IF(($G$3/2-$M$13)&gt;0,-1,1)</f>
        <v>18248587.500000004</v>
      </c>
      <c r="AA303" s="113">
        <f t="shared" si="61"/>
        <v>18665256.896865748</v>
      </c>
      <c r="AB303" s="193">
        <f t="shared" si="62"/>
        <v>1.9905981855498727E-4</v>
      </c>
      <c r="AC303" s="191">
        <f t="shared" si="63"/>
        <v>2.206552646897714E-4</v>
      </c>
      <c r="AD303" s="194">
        <f t="shared" si="64"/>
        <v>2.7465122880773155E-8</v>
      </c>
      <c r="AE303" s="191">
        <f t="shared" si="65"/>
        <v>1.6549144851732853E-2</v>
      </c>
      <c r="AF303" s="191">
        <f t="shared" si="66"/>
        <v>0.37470688225808879</v>
      </c>
    </row>
    <row r="304" spans="2:32">
      <c r="B304" s="116">
        <f t="shared" si="51"/>
        <v>59441.848366257109</v>
      </c>
      <c r="C304" s="115">
        <f t="shared" si="67"/>
        <v>7.5699999999999852</v>
      </c>
      <c r="D304" s="68">
        <f>'ver pressoflex 6p C2 DCpowe_2'!$G$3/2/$C$557*C304</f>
        <v>92.732499999999817</v>
      </c>
      <c r="E304" s="114">
        <f t="shared" si="54"/>
        <v>2.334675870354675E-4</v>
      </c>
      <c r="F304" s="114">
        <f t="shared" si="55"/>
        <v>4.0758749253188875E-4</v>
      </c>
      <c r="G304" s="114">
        <f t="shared" si="56"/>
        <v>5.8170739802830996E-4</v>
      </c>
      <c r="H304" s="114">
        <f t="shared" si="57"/>
        <v>4.3470503543884195E-3</v>
      </c>
      <c r="I304" s="114">
        <f t="shared" si="58"/>
        <v>4.5211702598848416E-3</v>
      </c>
      <c r="J304" s="114">
        <f t="shared" si="59"/>
        <v>4.6952901653812629E-3</v>
      </c>
      <c r="K304" s="114">
        <f t="shared" si="60"/>
        <v>5.130589929122316E-3</v>
      </c>
      <c r="L304" s="113">
        <f>-'ver pressoflex 6p C2 DCpowe_2'!$G$2*'ver pressoflex 6p C2 DCpowe_2'!D304*'ver pressoflex 6p C2 DCpowe_2'!$G$17*'ver pressoflex 6p C2 DCpowe_2'!$G$13*'ver pressoflex 6p C2 DCpowe_2'!AE304</f>
        <v>-365.58187340745093</v>
      </c>
      <c r="M304" s="572">
        <f>IF(ABS(E304)&lt;'ver pressoflex 6p C2 DCpowe_2'!$G$7,'ver pressoflex 6p C2 DCpowe_2'!$G$16*E304*'ver pressoflex 6p C2 DCpowe_2'!$O$8,SIGN(E304)*'ver pressoflex 6p C2 DCpowe_2'!$G$15*'ver pressoflex 6p C2 DCpowe_2'!$O$8)</f>
        <v>3.9302396645598225</v>
      </c>
      <c r="N304" s="572">
        <f>IF(ABS(F304)&lt;'ver pressoflex 6p C2 DCpowe_2'!$G$7,'ver pressoflex 6p C2 DCpowe_2'!$G$16*F304*'ver pressoflex 6p C2 DCpowe_2'!$O$9,SIGN(F304)*'ver pressoflex 6p C2 DCpowe_2'!$G$15*'ver pressoflex 6p C2 DCpowe_2'!$O$9)</f>
        <v>0</v>
      </c>
      <c r="O304" s="572">
        <f>IF(ABS(G304)&lt;'ver pressoflex 6p C2 DCpowe_2'!$G$7,'ver pressoflex 6p C2 DCpowe_2'!$G$16*G304*'ver pressoflex 6p C2 DCpowe_2'!$O$10,SIGN(G304)*'ver pressoflex 6p C2 DCpowe_2'!$G$15*'ver pressoflex 6p C2 DCpowe_2'!$O$10)</f>
        <v>0</v>
      </c>
      <c r="P304" s="572">
        <f>IF(ABS(H304)&lt;'ver pressoflex 6p C2 DCpowe_2'!$G$7,'ver pressoflex 6p C2 DCpowe_2'!$G$16*H304*'ver pressoflex 6p C2 DCpowe_2'!$O$11,SIGN(H304)*'ver pressoflex 6p C2 DCpowe_2'!$G$15*'ver pressoflex 6p C2 DCpowe_2'!$O$11)</f>
        <v>0</v>
      </c>
      <c r="Q304" s="572">
        <f>IF(ABS(I304)&lt;'ver pressoflex 6p C2 DCpowe_2'!$G$7,'ver pressoflex 6p C2 DCpowe_2'!$G$16*I304*'ver pressoflex 6p C2 DCpowe_2'!$O$12,SIGN(I304)*'ver pressoflex 6p C2 DCpowe_2'!$G$15*'ver pressoflex 6p C2 DCpowe_2'!$O$12)</f>
        <v>0</v>
      </c>
      <c r="R304" s="572">
        <f>IF(ABS(J304)&lt;'ver pressoflex 6p C2 DCpowe_2'!$G$7,'ver pressoflex 6p C2 DCpowe_2'!$G$16*J304*'ver pressoflex 6p C2 DCpowe_2'!$O$13,SIGN(J304)*'ver pressoflex 6p C2 DCpowe_2'!$G$15*'ver pressoflex 6p C2 DCpowe_2'!$O$13)</f>
        <v>17803.500000000004</v>
      </c>
      <c r="S304" s="113">
        <f t="shared" si="52"/>
        <v>17441.848366257113</v>
      </c>
      <c r="T304" s="575">
        <f>-L304*('ver pressoflex 6p C2 DCpowe_2'!$G$3/2-'ver pressoflex 6p C2 DCpowe_2'!AF304*'ver pressoflex 6p C2 DCpowe_2'!D304)</f>
        <v>435105.30462397484</v>
      </c>
      <c r="U304" s="29">
        <f>M304*IF(($G$3/2-$M$8)&gt;0,('ver pressoflex 6p C2 DCpowe_2'!$G$3/2-'ver pressoflex 6p C2 DCpowe_2'!$M$8),'ver pressoflex 6p C2 DCpowe_2'!$G$3/2-('ver pressoflex 6p C2 DCpowe_2'!$G$3-'ver pressoflex 6p C2 DCpowe_2'!$M$8))*IF(($G$3/2-$M$8)&gt;0,-1,1)</f>
        <v>-4028.4956561738181</v>
      </c>
      <c r="V304" s="29">
        <f>N304*IF(($G$3/2-$M$9)&gt;0,('ver pressoflex 6p C2 DCpowe_2'!$G$3/2-'ver pressoflex 6p C2 DCpowe_2'!$M$9),'ver pressoflex 6p C2 DCpowe_2'!$G$3/2-('ver pressoflex 6p C2 DCpowe_2'!$G$3-'ver pressoflex 6p C2 DCpowe_2'!$M$9))*IF(($G$3/2-$M$9)&gt;0,-1,1)</f>
        <v>0</v>
      </c>
      <c r="W304" s="29">
        <f>O304*IF(($G$3/2-$M$10)&gt;0,('ver pressoflex 6p C2 DCpowe_2'!$G$3/2-'ver pressoflex 6p C2 DCpowe_2'!$M$10),'ver pressoflex 6p C2 DCpowe_2'!$G$3/2-('ver pressoflex 6p C2 DCpowe_2'!$G$3-'ver pressoflex 6p C2 DCpowe_2'!$M$10))*IF(($G$3/2-$M$10)&gt;0,-1,1)</f>
        <v>0</v>
      </c>
      <c r="X304" s="29">
        <f>P304*IF(($G$3/2-$M$11)&gt;0,('ver pressoflex 6p C2 DCpowe_2'!$G$3/2-'ver pressoflex 6p C2 DCpowe_2'!$M$11),'ver pressoflex 6p C2 DCpowe_2'!$G$3/2-('ver pressoflex 6p C2 DCpowe_2'!$G$3-'ver pressoflex 6p C2 DCpowe_2'!$M$11))*IF(($G$3/2-$M$11)&gt;0,-1,1)</f>
        <v>0</v>
      </c>
      <c r="Y304" s="29">
        <f>Q304*IF(($G$3/2-$M$12)&gt;0,('ver pressoflex 6p C2 DCpowe_2'!$G$3/2-'ver pressoflex 6p C2 DCpowe_2'!$M$12),'ver pressoflex 6p C2 DCpowe_2'!$G$3/2-('ver pressoflex 6p C2 DCpowe_2'!$G$3-'ver pressoflex 6p C2 DCpowe_2'!$M$12))*IF(($G$3/2-$M$12)&gt;0,-1,1)</f>
        <v>0</v>
      </c>
      <c r="Z304" s="29">
        <f>R304*IF(($G$3/2-$M$13)&gt;0,('ver pressoflex 6p C2 DCpowe_2'!$G$3/2-'ver pressoflex 6p C2 DCpowe_2'!$M$13),'ver pressoflex 6p C2 DCpowe_2'!$G$3/2-('ver pressoflex 6p C2 DCpowe_2'!$G$3-'ver pressoflex 6p C2 DCpowe_2'!$M$13))*IF(($G$3/2-$M$13)&gt;0,-1,1)</f>
        <v>18248587.500000004</v>
      </c>
      <c r="AA304" s="113">
        <f t="shared" si="61"/>
        <v>18679664.308967806</v>
      </c>
      <c r="AB304" s="193">
        <f t="shared" si="62"/>
        <v>2.0183217670558567E-4</v>
      </c>
      <c r="AC304" s="191">
        <f t="shared" si="63"/>
        <v>2.25275850064865E-4</v>
      </c>
      <c r="AD304" s="194">
        <f t="shared" si="64"/>
        <v>2.8391300739206747E-8</v>
      </c>
      <c r="AE304" s="191">
        <f t="shared" si="65"/>
        <v>1.6895688754864874E-2</v>
      </c>
      <c r="AF304" s="191">
        <f t="shared" si="66"/>
        <v>0.37557504829090027</v>
      </c>
    </row>
    <row r="305" spans="2:32">
      <c r="B305" s="116">
        <f t="shared" si="51"/>
        <v>59429.370652396312</v>
      </c>
      <c r="C305" s="115">
        <f t="shared" si="67"/>
        <v>7.6699999999999848</v>
      </c>
      <c r="D305" s="68">
        <f>'ver pressoflex 6p C2 DCpowe_2'!$G$3/2/$C$557*C305</f>
        <v>93.957499999999811</v>
      </c>
      <c r="E305" s="114">
        <f t="shared" si="54"/>
        <v>2.3092451468123998E-4</v>
      </c>
      <c r="F305" s="114">
        <f t="shared" si="55"/>
        <v>4.0513731779790704E-4</v>
      </c>
      <c r="G305" s="114">
        <f t="shared" si="56"/>
        <v>5.793501209145741E-4</v>
      </c>
      <c r="H305" s="114">
        <f t="shared" si="57"/>
        <v>4.3467019883124992E-3</v>
      </c>
      <c r="I305" s="114">
        <f t="shared" si="58"/>
        <v>4.5209147914291661E-3</v>
      </c>
      <c r="J305" s="114">
        <f t="shared" si="59"/>
        <v>4.695127594545833E-3</v>
      </c>
      <c r="K305" s="114">
        <f t="shared" si="60"/>
        <v>5.1306596023375011E-3</v>
      </c>
      <c r="L305" s="113">
        <f>-'ver pressoflex 6p C2 DCpowe_2'!$G$2*'ver pressoflex 6p C2 DCpowe_2'!D305*'ver pressoflex 6p C2 DCpowe_2'!$G$17*'ver pressoflex 6p C2 DCpowe_2'!$G$13*'ver pressoflex 6p C2 DCpowe_2'!AE305</f>
        <v>-378.01677668386463</v>
      </c>
      <c r="M305" s="572">
        <f>IF(ABS(E305)&lt;'ver pressoflex 6p C2 DCpowe_2'!$G$7,'ver pressoflex 6p C2 DCpowe_2'!$G$16*E305*'ver pressoflex 6p C2 DCpowe_2'!$O$8,SIGN(E305)*'ver pressoflex 6p C2 DCpowe_2'!$G$15*'ver pressoflex 6p C2 DCpowe_2'!$O$8)</f>
        <v>3.88742908017274</v>
      </c>
      <c r="N305" s="572">
        <f>IF(ABS(F305)&lt;'ver pressoflex 6p C2 DCpowe_2'!$G$7,'ver pressoflex 6p C2 DCpowe_2'!$G$16*F305*'ver pressoflex 6p C2 DCpowe_2'!$O$9,SIGN(F305)*'ver pressoflex 6p C2 DCpowe_2'!$G$15*'ver pressoflex 6p C2 DCpowe_2'!$O$9)</f>
        <v>0</v>
      </c>
      <c r="O305" s="572">
        <f>IF(ABS(G305)&lt;'ver pressoflex 6p C2 DCpowe_2'!$G$7,'ver pressoflex 6p C2 DCpowe_2'!$G$16*G305*'ver pressoflex 6p C2 DCpowe_2'!$O$10,SIGN(G305)*'ver pressoflex 6p C2 DCpowe_2'!$G$15*'ver pressoflex 6p C2 DCpowe_2'!$O$10)</f>
        <v>0</v>
      </c>
      <c r="P305" s="572">
        <f>IF(ABS(H305)&lt;'ver pressoflex 6p C2 DCpowe_2'!$G$7,'ver pressoflex 6p C2 DCpowe_2'!$G$16*H305*'ver pressoflex 6p C2 DCpowe_2'!$O$11,SIGN(H305)*'ver pressoflex 6p C2 DCpowe_2'!$G$15*'ver pressoflex 6p C2 DCpowe_2'!$O$11)</f>
        <v>0</v>
      </c>
      <c r="Q305" s="572">
        <f>IF(ABS(I305)&lt;'ver pressoflex 6p C2 DCpowe_2'!$G$7,'ver pressoflex 6p C2 DCpowe_2'!$G$16*I305*'ver pressoflex 6p C2 DCpowe_2'!$O$12,SIGN(I305)*'ver pressoflex 6p C2 DCpowe_2'!$G$15*'ver pressoflex 6p C2 DCpowe_2'!$O$12)</f>
        <v>0</v>
      </c>
      <c r="R305" s="572">
        <f>IF(ABS(J305)&lt;'ver pressoflex 6p C2 DCpowe_2'!$G$7,'ver pressoflex 6p C2 DCpowe_2'!$G$16*J305*'ver pressoflex 6p C2 DCpowe_2'!$O$13,SIGN(J305)*'ver pressoflex 6p C2 DCpowe_2'!$G$15*'ver pressoflex 6p C2 DCpowe_2'!$O$13)</f>
        <v>17803.500000000004</v>
      </c>
      <c r="S305" s="113">
        <f t="shared" si="52"/>
        <v>17429.370652396312</v>
      </c>
      <c r="T305" s="575">
        <f>-L305*('ver pressoflex 6p C2 DCpowe_2'!$G$3/2-'ver pressoflex 6p C2 DCpowe_2'!AF305*'ver pressoflex 6p C2 DCpowe_2'!D305)</f>
        <v>449699.82701185049</v>
      </c>
      <c r="U305" s="29">
        <f>M305*IF(($G$3/2-$M$8)&gt;0,('ver pressoflex 6p C2 DCpowe_2'!$G$3/2-'ver pressoflex 6p C2 DCpowe_2'!$M$8),'ver pressoflex 6p C2 DCpowe_2'!$G$3/2-('ver pressoflex 6p C2 DCpowe_2'!$G$3-'ver pressoflex 6p C2 DCpowe_2'!$M$8))*IF(($G$3/2-$M$8)&gt;0,-1,1)</f>
        <v>-3984.6148071770585</v>
      </c>
      <c r="V305" s="29">
        <f>N305*IF(($G$3/2-$M$9)&gt;0,('ver pressoflex 6p C2 DCpowe_2'!$G$3/2-'ver pressoflex 6p C2 DCpowe_2'!$M$9),'ver pressoflex 6p C2 DCpowe_2'!$G$3/2-('ver pressoflex 6p C2 DCpowe_2'!$G$3-'ver pressoflex 6p C2 DCpowe_2'!$M$9))*IF(($G$3/2-$M$9)&gt;0,-1,1)</f>
        <v>0</v>
      </c>
      <c r="W305" s="29">
        <f>O305*IF(($G$3/2-$M$10)&gt;0,('ver pressoflex 6p C2 DCpowe_2'!$G$3/2-'ver pressoflex 6p C2 DCpowe_2'!$M$10),'ver pressoflex 6p C2 DCpowe_2'!$G$3/2-('ver pressoflex 6p C2 DCpowe_2'!$G$3-'ver pressoflex 6p C2 DCpowe_2'!$M$10))*IF(($G$3/2-$M$10)&gt;0,-1,1)</f>
        <v>0</v>
      </c>
      <c r="X305" s="29">
        <f>P305*IF(($G$3/2-$M$11)&gt;0,('ver pressoflex 6p C2 DCpowe_2'!$G$3/2-'ver pressoflex 6p C2 DCpowe_2'!$M$11),'ver pressoflex 6p C2 DCpowe_2'!$G$3/2-('ver pressoflex 6p C2 DCpowe_2'!$G$3-'ver pressoflex 6p C2 DCpowe_2'!$M$11))*IF(($G$3/2-$M$11)&gt;0,-1,1)</f>
        <v>0</v>
      </c>
      <c r="Y305" s="29">
        <f>Q305*IF(($G$3/2-$M$12)&gt;0,('ver pressoflex 6p C2 DCpowe_2'!$G$3/2-'ver pressoflex 6p C2 DCpowe_2'!$M$12),'ver pressoflex 6p C2 DCpowe_2'!$G$3/2-('ver pressoflex 6p C2 DCpowe_2'!$G$3-'ver pressoflex 6p C2 DCpowe_2'!$M$12))*IF(($G$3/2-$M$12)&gt;0,-1,1)</f>
        <v>0</v>
      </c>
      <c r="Z305" s="29">
        <f>R305*IF(($G$3/2-$M$13)&gt;0,('ver pressoflex 6p C2 DCpowe_2'!$G$3/2-'ver pressoflex 6p C2 DCpowe_2'!$M$13),'ver pressoflex 6p C2 DCpowe_2'!$G$3/2-('ver pressoflex 6p C2 DCpowe_2'!$G$3-'ver pressoflex 6p C2 DCpowe_2'!$M$13))*IF(($G$3/2-$M$13)&gt;0,-1,1)</f>
        <v>18248587.500000004</v>
      </c>
      <c r="AA305" s="113">
        <f t="shared" si="61"/>
        <v>18694302.712204676</v>
      </c>
      <c r="AB305" s="193">
        <f t="shared" si="62"/>
        <v>2.0460749311042764E-4</v>
      </c>
      <c r="AC305" s="191">
        <f t="shared" si="63"/>
        <v>2.2990137740626829E-4</v>
      </c>
      <c r="AD305" s="194">
        <f t="shared" si="64"/>
        <v>2.933129964188919E-8</v>
      </c>
      <c r="AE305" s="191">
        <f t="shared" si="65"/>
        <v>1.724260330547012E-2</v>
      </c>
      <c r="AF305" s="191">
        <f t="shared" si="66"/>
        <v>0.37645442876687973</v>
      </c>
    </row>
    <row r="306" spans="2:32">
      <c r="B306" s="116">
        <f t="shared" si="51"/>
        <v>59416.686347617273</v>
      </c>
      <c r="C306" s="115">
        <f t="shared" si="67"/>
        <v>7.7699999999999845</v>
      </c>
      <c r="D306" s="68">
        <f>'ver pressoflex 6p C2 DCpowe_2'!$G$3/2/$C$557*C306</f>
        <v>95.182499999999806</v>
      </c>
      <c r="E306" s="114">
        <f t="shared" si="54"/>
        <v>2.2837872728441409E-4</v>
      </c>
      <c r="F306" s="114">
        <f t="shared" si="55"/>
        <v>4.0268452720096517E-4</v>
      </c>
      <c r="G306" s="114">
        <f t="shared" si="56"/>
        <v>5.7699032711751633E-4</v>
      </c>
      <c r="H306" s="114">
        <f t="shared" si="57"/>
        <v>4.3463532503129334E-3</v>
      </c>
      <c r="I306" s="114">
        <f t="shared" si="58"/>
        <v>4.5206590502294844E-3</v>
      </c>
      <c r="J306" s="114">
        <f t="shared" si="59"/>
        <v>4.6949648501460354E-3</v>
      </c>
      <c r="K306" s="114">
        <f t="shared" si="60"/>
        <v>5.1307293499374129E-3</v>
      </c>
      <c r="L306" s="113">
        <f>-'ver pressoflex 6p C2 DCpowe_2'!$G$2*'ver pressoflex 6p C2 DCpowe_2'!D306*'ver pressoflex 6p C2 DCpowe_2'!$G$17*'ver pressoflex 6p C2 DCpowe_2'!$G$13*'ver pressoflex 6p C2 DCpowe_2'!AE306</f>
        <v>-390.65822517295101</v>
      </c>
      <c r="M306" s="572">
        <f>IF(ABS(E306)&lt;'ver pressoflex 6p C2 DCpowe_2'!$G$7,'ver pressoflex 6p C2 DCpowe_2'!$G$16*E306*'ver pressoflex 6p C2 DCpowe_2'!$O$8,SIGN(E306)*'ver pressoflex 6p C2 DCpowe_2'!$G$15*'ver pressoflex 6p C2 DCpowe_2'!$O$8)</f>
        <v>3.8445727902200724</v>
      </c>
      <c r="N306" s="572">
        <f>IF(ABS(F306)&lt;'ver pressoflex 6p C2 DCpowe_2'!$G$7,'ver pressoflex 6p C2 DCpowe_2'!$G$16*F306*'ver pressoflex 6p C2 DCpowe_2'!$O$9,SIGN(F306)*'ver pressoflex 6p C2 DCpowe_2'!$G$15*'ver pressoflex 6p C2 DCpowe_2'!$O$9)</f>
        <v>0</v>
      </c>
      <c r="O306" s="572">
        <f>IF(ABS(G306)&lt;'ver pressoflex 6p C2 DCpowe_2'!$G$7,'ver pressoflex 6p C2 DCpowe_2'!$G$16*G306*'ver pressoflex 6p C2 DCpowe_2'!$O$10,SIGN(G306)*'ver pressoflex 6p C2 DCpowe_2'!$G$15*'ver pressoflex 6p C2 DCpowe_2'!$O$10)</f>
        <v>0</v>
      </c>
      <c r="P306" s="572">
        <f>IF(ABS(H306)&lt;'ver pressoflex 6p C2 DCpowe_2'!$G$7,'ver pressoflex 6p C2 DCpowe_2'!$G$16*H306*'ver pressoflex 6p C2 DCpowe_2'!$O$11,SIGN(H306)*'ver pressoflex 6p C2 DCpowe_2'!$G$15*'ver pressoflex 6p C2 DCpowe_2'!$O$11)</f>
        <v>0</v>
      </c>
      <c r="Q306" s="572">
        <f>IF(ABS(I306)&lt;'ver pressoflex 6p C2 DCpowe_2'!$G$7,'ver pressoflex 6p C2 DCpowe_2'!$G$16*I306*'ver pressoflex 6p C2 DCpowe_2'!$O$12,SIGN(I306)*'ver pressoflex 6p C2 DCpowe_2'!$G$15*'ver pressoflex 6p C2 DCpowe_2'!$O$12)</f>
        <v>0</v>
      </c>
      <c r="R306" s="572">
        <f>IF(ABS(J306)&lt;'ver pressoflex 6p C2 DCpowe_2'!$G$7,'ver pressoflex 6p C2 DCpowe_2'!$G$16*J306*'ver pressoflex 6p C2 DCpowe_2'!$O$13,SIGN(J306)*'ver pressoflex 6p C2 DCpowe_2'!$G$15*'ver pressoflex 6p C2 DCpowe_2'!$O$13)</f>
        <v>17803.500000000004</v>
      </c>
      <c r="S306" s="113">
        <f t="shared" si="52"/>
        <v>17416.686347617273</v>
      </c>
      <c r="T306" s="575">
        <f>-L306*('ver pressoflex 6p C2 DCpowe_2'!$G$3/2-'ver pressoflex 6p C2 DCpowe_2'!AF306*'ver pressoflex 6p C2 DCpowe_2'!D306)</f>
        <v>464525.28102346737</v>
      </c>
      <c r="U306" s="29">
        <f>M306*IF(($G$3/2-$M$8)&gt;0,('ver pressoflex 6p C2 DCpowe_2'!$G$3/2-'ver pressoflex 6p C2 DCpowe_2'!$M$8),'ver pressoflex 6p C2 DCpowe_2'!$G$3/2-('ver pressoflex 6p C2 DCpowe_2'!$G$3-'ver pressoflex 6p C2 DCpowe_2'!$M$8))*IF(($G$3/2-$M$8)&gt;0,-1,1)</f>
        <v>-3940.687109975574</v>
      </c>
      <c r="V306" s="29">
        <f>N306*IF(($G$3/2-$M$9)&gt;0,('ver pressoflex 6p C2 DCpowe_2'!$G$3/2-'ver pressoflex 6p C2 DCpowe_2'!$M$9),'ver pressoflex 6p C2 DCpowe_2'!$G$3/2-('ver pressoflex 6p C2 DCpowe_2'!$G$3-'ver pressoflex 6p C2 DCpowe_2'!$M$9))*IF(($G$3/2-$M$9)&gt;0,-1,1)</f>
        <v>0</v>
      </c>
      <c r="W306" s="29">
        <f>O306*IF(($G$3/2-$M$10)&gt;0,('ver pressoflex 6p C2 DCpowe_2'!$G$3/2-'ver pressoflex 6p C2 DCpowe_2'!$M$10),'ver pressoflex 6p C2 DCpowe_2'!$G$3/2-('ver pressoflex 6p C2 DCpowe_2'!$G$3-'ver pressoflex 6p C2 DCpowe_2'!$M$10))*IF(($G$3/2-$M$10)&gt;0,-1,1)</f>
        <v>0</v>
      </c>
      <c r="X306" s="29">
        <f>P306*IF(($G$3/2-$M$11)&gt;0,('ver pressoflex 6p C2 DCpowe_2'!$G$3/2-'ver pressoflex 6p C2 DCpowe_2'!$M$11),'ver pressoflex 6p C2 DCpowe_2'!$G$3/2-('ver pressoflex 6p C2 DCpowe_2'!$G$3-'ver pressoflex 6p C2 DCpowe_2'!$M$11))*IF(($G$3/2-$M$11)&gt;0,-1,1)</f>
        <v>0</v>
      </c>
      <c r="Y306" s="29">
        <f>Q306*IF(($G$3/2-$M$12)&gt;0,('ver pressoflex 6p C2 DCpowe_2'!$G$3/2-'ver pressoflex 6p C2 DCpowe_2'!$M$12),'ver pressoflex 6p C2 DCpowe_2'!$G$3/2-('ver pressoflex 6p C2 DCpowe_2'!$G$3-'ver pressoflex 6p C2 DCpowe_2'!$M$12))*IF(($G$3/2-$M$12)&gt;0,-1,1)</f>
        <v>0</v>
      </c>
      <c r="Z306" s="29">
        <f>R306*IF(($G$3/2-$M$13)&gt;0,('ver pressoflex 6p C2 DCpowe_2'!$G$3/2-'ver pressoflex 6p C2 DCpowe_2'!$M$13),'ver pressoflex 6p C2 DCpowe_2'!$G$3/2-('ver pressoflex 6p C2 DCpowe_2'!$G$3-'ver pressoflex 6p C2 DCpowe_2'!$M$13))*IF(($G$3/2-$M$13)&gt;0,-1,1)</f>
        <v>18248587.500000004</v>
      </c>
      <c r="AA306" s="113">
        <f t="shared" si="61"/>
        <v>18709172.093913496</v>
      </c>
      <c r="AB306" s="193">
        <f t="shared" si="62"/>
        <v>2.0738577250696362E-4</v>
      </c>
      <c r="AC306" s="191">
        <f t="shared" si="63"/>
        <v>2.3453184306716158E-4</v>
      </c>
      <c r="AD306" s="194">
        <f t="shared" si="64"/>
        <v>3.0285159976369509E-8</v>
      </c>
      <c r="AE306" s="191">
        <f t="shared" si="65"/>
        <v>1.7589888230037116E-2</v>
      </c>
      <c r="AF306" s="191">
        <f t="shared" si="66"/>
        <v>0.37734268168406304</v>
      </c>
    </row>
    <row r="307" spans="2:32">
      <c r="B307" s="116">
        <f t="shared" si="51"/>
        <v>59403.795120901457</v>
      </c>
      <c r="C307" s="115">
        <f t="shared" si="67"/>
        <v>7.8699999999999841</v>
      </c>
      <c r="D307" s="68">
        <f>'ver pressoflex 6p C2 DCpowe_2'!$G$3/2/$C$557*C307</f>
        <v>96.4074999999998</v>
      </c>
      <c r="E307" s="114">
        <f t="shared" si="54"/>
        <v>2.2583022049470469E-4</v>
      </c>
      <c r="F307" s="114">
        <f t="shared" si="55"/>
        <v>4.0022911654969263E-4</v>
      </c>
      <c r="G307" s="114">
        <f t="shared" si="56"/>
        <v>5.7462801260468063E-4</v>
      </c>
      <c r="H307" s="114">
        <f t="shared" si="57"/>
        <v>4.3460041397937951E-3</v>
      </c>
      <c r="I307" s="114">
        <f t="shared" si="58"/>
        <v>4.5204030358487832E-3</v>
      </c>
      <c r="J307" s="114">
        <f t="shared" si="59"/>
        <v>4.6948019319037713E-3</v>
      </c>
      <c r="K307" s="114">
        <f t="shared" si="60"/>
        <v>5.1307991720412408E-3</v>
      </c>
      <c r="L307" s="113">
        <f>-'ver pressoflex 6p C2 DCpowe_2'!$G$2*'ver pressoflex 6p C2 DCpowe_2'!D307*'ver pressoflex 6p C2 DCpowe_2'!$G$17*'ver pressoflex 6p C2 DCpowe_2'!$G$13*'ver pressoflex 6p C2 DCpowe_2'!AE307</f>
        <v>-403.50654982000975</v>
      </c>
      <c r="M307" s="572">
        <f>IF(ABS(E307)&lt;'ver pressoflex 6p C2 DCpowe_2'!$G$7,'ver pressoflex 6p C2 DCpowe_2'!$G$16*E307*'ver pressoflex 6p C2 DCpowe_2'!$O$8,SIGN(E307)*'ver pressoflex 6p C2 DCpowe_2'!$G$15*'ver pressoflex 6p C2 DCpowe_2'!$O$8)</f>
        <v>3.8016707214682572</v>
      </c>
      <c r="N307" s="572">
        <f>IF(ABS(F307)&lt;'ver pressoflex 6p C2 DCpowe_2'!$G$7,'ver pressoflex 6p C2 DCpowe_2'!$G$16*F307*'ver pressoflex 6p C2 DCpowe_2'!$O$9,SIGN(F307)*'ver pressoflex 6p C2 DCpowe_2'!$G$15*'ver pressoflex 6p C2 DCpowe_2'!$O$9)</f>
        <v>0</v>
      </c>
      <c r="O307" s="572">
        <f>IF(ABS(G307)&lt;'ver pressoflex 6p C2 DCpowe_2'!$G$7,'ver pressoflex 6p C2 DCpowe_2'!$G$16*G307*'ver pressoflex 6p C2 DCpowe_2'!$O$10,SIGN(G307)*'ver pressoflex 6p C2 DCpowe_2'!$G$15*'ver pressoflex 6p C2 DCpowe_2'!$O$10)</f>
        <v>0</v>
      </c>
      <c r="P307" s="572">
        <f>IF(ABS(H307)&lt;'ver pressoflex 6p C2 DCpowe_2'!$G$7,'ver pressoflex 6p C2 DCpowe_2'!$G$16*H307*'ver pressoflex 6p C2 DCpowe_2'!$O$11,SIGN(H307)*'ver pressoflex 6p C2 DCpowe_2'!$G$15*'ver pressoflex 6p C2 DCpowe_2'!$O$11)</f>
        <v>0</v>
      </c>
      <c r="Q307" s="572">
        <f>IF(ABS(I307)&lt;'ver pressoflex 6p C2 DCpowe_2'!$G$7,'ver pressoflex 6p C2 DCpowe_2'!$G$16*I307*'ver pressoflex 6p C2 DCpowe_2'!$O$12,SIGN(I307)*'ver pressoflex 6p C2 DCpowe_2'!$G$15*'ver pressoflex 6p C2 DCpowe_2'!$O$12)</f>
        <v>0</v>
      </c>
      <c r="R307" s="572">
        <f>IF(ABS(J307)&lt;'ver pressoflex 6p C2 DCpowe_2'!$G$7,'ver pressoflex 6p C2 DCpowe_2'!$G$16*J307*'ver pressoflex 6p C2 DCpowe_2'!$O$13,SIGN(J307)*'ver pressoflex 6p C2 DCpowe_2'!$G$15*'ver pressoflex 6p C2 DCpowe_2'!$O$13)</f>
        <v>17803.500000000004</v>
      </c>
      <c r="S307" s="113">
        <f t="shared" si="52"/>
        <v>17403.795120901461</v>
      </c>
      <c r="T307" s="575">
        <f>-L307*('ver pressoflex 6p C2 DCpowe_2'!$G$3/2-'ver pressoflex 6p C2 DCpowe_2'!AF307*'ver pressoflex 6p C2 DCpowe_2'!D307)</f>
        <v>479581.67658718466</v>
      </c>
      <c r="U307" s="29">
        <f>M307*IF(($G$3/2-$M$8)&gt;0,('ver pressoflex 6p C2 DCpowe_2'!$G$3/2-'ver pressoflex 6p C2 DCpowe_2'!$M$8),'ver pressoflex 6p C2 DCpowe_2'!$G$3/2-('ver pressoflex 6p C2 DCpowe_2'!$G$3-'ver pressoflex 6p C2 DCpowe_2'!$M$8))*IF(($G$3/2-$M$8)&gt;0,-1,1)</f>
        <v>-3896.7124895049637</v>
      </c>
      <c r="V307" s="29">
        <f>N307*IF(($G$3/2-$M$9)&gt;0,('ver pressoflex 6p C2 DCpowe_2'!$G$3/2-'ver pressoflex 6p C2 DCpowe_2'!$M$9),'ver pressoflex 6p C2 DCpowe_2'!$G$3/2-('ver pressoflex 6p C2 DCpowe_2'!$G$3-'ver pressoflex 6p C2 DCpowe_2'!$M$9))*IF(($G$3/2-$M$9)&gt;0,-1,1)</f>
        <v>0</v>
      </c>
      <c r="W307" s="29">
        <f>O307*IF(($G$3/2-$M$10)&gt;0,('ver pressoflex 6p C2 DCpowe_2'!$G$3/2-'ver pressoflex 6p C2 DCpowe_2'!$M$10),'ver pressoflex 6p C2 DCpowe_2'!$G$3/2-('ver pressoflex 6p C2 DCpowe_2'!$G$3-'ver pressoflex 6p C2 DCpowe_2'!$M$10))*IF(($G$3/2-$M$10)&gt;0,-1,1)</f>
        <v>0</v>
      </c>
      <c r="X307" s="29">
        <f>P307*IF(($G$3/2-$M$11)&gt;0,('ver pressoflex 6p C2 DCpowe_2'!$G$3/2-'ver pressoflex 6p C2 DCpowe_2'!$M$11),'ver pressoflex 6p C2 DCpowe_2'!$G$3/2-('ver pressoflex 6p C2 DCpowe_2'!$G$3-'ver pressoflex 6p C2 DCpowe_2'!$M$11))*IF(($G$3/2-$M$11)&gt;0,-1,1)</f>
        <v>0</v>
      </c>
      <c r="Y307" s="29">
        <f>Q307*IF(($G$3/2-$M$12)&gt;0,('ver pressoflex 6p C2 DCpowe_2'!$G$3/2-'ver pressoflex 6p C2 DCpowe_2'!$M$12),'ver pressoflex 6p C2 DCpowe_2'!$G$3/2-('ver pressoflex 6p C2 DCpowe_2'!$G$3-'ver pressoflex 6p C2 DCpowe_2'!$M$12))*IF(($G$3/2-$M$12)&gt;0,-1,1)</f>
        <v>0</v>
      </c>
      <c r="Z307" s="29">
        <f>R307*IF(($G$3/2-$M$13)&gt;0,('ver pressoflex 6p C2 DCpowe_2'!$G$3/2-'ver pressoflex 6p C2 DCpowe_2'!$M$13),'ver pressoflex 6p C2 DCpowe_2'!$G$3/2-('ver pressoflex 6p C2 DCpowe_2'!$G$3-'ver pressoflex 6p C2 DCpowe_2'!$M$13))*IF(($G$3/2-$M$13)&gt;0,-1,1)</f>
        <v>18248587.500000004</v>
      </c>
      <c r="AA307" s="113">
        <f t="shared" si="61"/>
        <v>18724272.464097682</v>
      </c>
      <c r="AB307" s="193">
        <f t="shared" si="62"/>
        <v>2.1016701964276521E-4</v>
      </c>
      <c r="AC307" s="191">
        <f t="shared" si="63"/>
        <v>2.3916725496016424E-4</v>
      </c>
      <c r="AD307" s="194">
        <f t="shared" si="64"/>
        <v>3.125292456571316E-8</v>
      </c>
      <c r="AE307" s="191">
        <f t="shared" si="65"/>
        <v>1.7937544122012317E-2</v>
      </c>
      <c r="AF307" s="191">
        <f t="shared" si="66"/>
        <v>0.37823770898796982</v>
      </c>
    </row>
    <row r="308" spans="2:32">
      <c r="B308" s="116">
        <f t="shared" si="51"/>
        <v>59390.696640522787</v>
      </c>
      <c r="C308" s="115">
        <f t="shared" si="67"/>
        <v>7.9699999999999838</v>
      </c>
      <c r="D308" s="68">
        <f>'ver pressoflex 6p C2 DCpowe_2'!$G$3/2/$C$557*C308</f>
        <v>97.632499999999794</v>
      </c>
      <c r="E308" s="114">
        <f t="shared" si="54"/>
        <v>2.2327898995252768E-4</v>
      </c>
      <c r="F308" s="114">
        <f t="shared" si="55"/>
        <v>3.9777108164375957E-4</v>
      </c>
      <c r="G308" s="114">
        <f t="shared" si="56"/>
        <v>5.7226317333499137E-4</v>
      </c>
      <c r="H308" s="114">
        <f t="shared" si="57"/>
        <v>4.3456546561578806E-3</v>
      </c>
      <c r="I308" s="114">
        <f t="shared" si="58"/>
        <v>4.5201467478491126E-3</v>
      </c>
      <c r="J308" s="114">
        <f t="shared" si="59"/>
        <v>4.6946388395403445E-3</v>
      </c>
      <c r="K308" s="114">
        <f t="shared" si="60"/>
        <v>5.1308690687684238E-3</v>
      </c>
      <c r="L308" s="113">
        <f>-'ver pressoflex 6p C2 DCpowe_2'!$G$2*'ver pressoflex 6p C2 DCpowe_2'!D308*'ver pressoflex 6p C2 DCpowe_2'!$G$17*'ver pressoflex 6p C2 DCpowe_2'!$G$13*'ver pressoflex 6p C2 DCpowe_2'!AE308</f>
        <v>-416.56208227774482</v>
      </c>
      <c r="M308" s="572">
        <f>IF(ABS(E308)&lt;'ver pressoflex 6p C2 DCpowe_2'!$G$7,'ver pressoflex 6p C2 DCpowe_2'!$G$16*E308*'ver pressoflex 6p C2 DCpowe_2'!$O$8,SIGN(E308)*'ver pressoflex 6p C2 DCpowe_2'!$G$15*'ver pressoflex 6p C2 DCpowe_2'!$O$8)</f>
        <v>3.7587228005271918</v>
      </c>
      <c r="N308" s="572">
        <f>IF(ABS(F308)&lt;'ver pressoflex 6p C2 DCpowe_2'!$G$7,'ver pressoflex 6p C2 DCpowe_2'!$G$16*F308*'ver pressoflex 6p C2 DCpowe_2'!$O$9,SIGN(F308)*'ver pressoflex 6p C2 DCpowe_2'!$G$15*'ver pressoflex 6p C2 DCpowe_2'!$O$9)</f>
        <v>0</v>
      </c>
      <c r="O308" s="572">
        <f>IF(ABS(G308)&lt;'ver pressoflex 6p C2 DCpowe_2'!$G$7,'ver pressoflex 6p C2 DCpowe_2'!$G$16*G308*'ver pressoflex 6p C2 DCpowe_2'!$O$10,SIGN(G308)*'ver pressoflex 6p C2 DCpowe_2'!$G$15*'ver pressoflex 6p C2 DCpowe_2'!$O$10)</f>
        <v>0</v>
      </c>
      <c r="P308" s="572">
        <f>IF(ABS(H308)&lt;'ver pressoflex 6p C2 DCpowe_2'!$G$7,'ver pressoflex 6p C2 DCpowe_2'!$G$16*H308*'ver pressoflex 6p C2 DCpowe_2'!$O$11,SIGN(H308)*'ver pressoflex 6p C2 DCpowe_2'!$G$15*'ver pressoflex 6p C2 DCpowe_2'!$O$11)</f>
        <v>0</v>
      </c>
      <c r="Q308" s="572">
        <f>IF(ABS(I308)&lt;'ver pressoflex 6p C2 DCpowe_2'!$G$7,'ver pressoflex 6p C2 DCpowe_2'!$G$16*I308*'ver pressoflex 6p C2 DCpowe_2'!$O$12,SIGN(I308)*'ver pressoflex 6p C2 DCpowe_2'!$G$15*'ver pressoflex 6p C2 DCpowe_2'!$O$12)</f>
        <v>0</v>
      </c>
      <c r="R308" s="572">
        <f>IF(ABS(J308)&lt;'ver pressoflex 6p C2 DCpowe_2'!$G$7,'ver pressoflex 6p C2 DCpowe_2'!$G$16*J308*'ver pressoflex 6p C2 DCpowe_2'!$O$13,SIGN(J308)*'ver pressoflex 6p C2 DCpowe_2'!$G$15*'ver pressoflex 6p C2 DCpowe_2'!$O$13)</f>
        <v>17803.500000000004</v>
      </c>
      <c r="S308" s="113">
        <f t="shared" si="52"/>
        <v>17390.696640522787</v>
      </c>
      <c r="T308" s="575">
        <f>-L308*('ver pressoflex 6p C2 DCpowe_2'!$G$3/2-'ver pressoflex 6p C2 DCpowe_2'!AF308*'ver pressoflex 6p C2 DCpowe_2'!D308)</f>
        <v>494869.02365258324</v>
      </c>
      <c r="U308" s="29">
        <f>M308*IF(($G$3/2-$M$8)&gt;0,('ver pressoflex 6p C2 DCpowe_2'!$G$3/2-'ver pressoflex 6p C2 DCpowe_2'!$M$8),'ver pressoflex 6p C2 DCpowe_2'!$G$3/2-('ver pressoflex 6p C2 DCpowe_2'!$G$3-'ver pressoflex 6p C2 DCpowe_2'!$M$8))*IF(($G$3/2-$M$8)&gt;0,-1,1)</f>
        <v>-3852.6908705403716</v>
      </c>
      <c r="V308" s="29">
        <f>N308*IF(($G$3/2-$M$9)&gt;0,('ver pressoflex 6p C2 DCpowe_2'!$G$3/2-'ver pressoflex 6p C2 DCpowe_2'!$M$9),'ver pressoflex 6p C2 DCpowe_2'!$G$3/2-('ver pressoflex 6p C2 DCpowe_2'!$G$3-'ver pressoflex 6p C2 DCpowe_2'!$M$9))*IF(($G$3/2-$M$9)&gt;0,-1,1)</f>
        <v>0</v>
      </c>
      <c r="W308" s="29">
        <f>O308*IF(($G$3/2-$M$10)&gt;0,('ver pressoflex 6p C2 DCpowe_2'!$G$3/2-'ver pressoflex 6p C2 DCpowe_2'!$M$10),'ver pressoflex 6p C2 DCpowe_2'!$G$3/2-('ver pressoflex 6p C2 DCpowe_2'!$G$3-'ver pressoflex 6p C2 DCpowe_2'!$M$10))*IF(($G$3/2-$M$10)&gt;0,-1,1)</f>
        <v>0</v>
      </c>
      <c r="X308" s="29">
        <f>P308*IF(($G$3/2-$M$11)&gt;0,('ver pressoflex 6p C2 DCpowe_2'!$G$3/2-'ver pressoflex 6p C2 DCpowe_2'!$M$11),'ver pressoflex 6p C2 DCpowe_2'!$G$3/2-('ver pressoflex 6p C2 DCpowe_2'!$G$3-'ver pressoflex 6p C2 DCpowe_2'!$M$11))*IF(($G$3/2-$M$11)&gt;0,-1,1)</f>
        <v>0</v>
      </c>
      <c r="Y308" s="29">
        <f>Q308*IF(($G$3/2-$M$12)&gt;0,('ver pressoflex 6p C2 DCpowe_2'!$G$3/2-'ver pressoflex 6p C2 DCpowe_2'!$M$12),'ver pressoflex 6p C2 DCpowe_2'!$G$3/2-('ver pressoflex 6p C2 DCpowe_2'!$G$3-'ver pressoflex 6p C2 DCpowe_2'!$M$12))*IF(($G$3/2-$M$12)&gt;0,-1,1)</f>
        <v>0</v>
      </c>
      <c r="Z308" s="29">
        <f>R308*IF(($G$3/2-$M$13)&gt;0,('ver pressoflex 6p C2 DCpowe_2'!$G$3/2-'ver pressoflex 6p C2 DCpowe_2'!$M$13),'ver pressoflex 6p C2 DCpowe_2'!$G$3/2-('ver pressoflex 6p C2 DCpowe_2'!$G$3-'ver pressoflex 6p C2 DCpowe_2'!$M$13))*IF(($G$3/2-$M$13)&gt;0,-1,1)</f>
        <v>18248587.500000004</v>
      </c>
      <c r="AA308" s="113">
        <f t="shared" si="61"/>
        <v>18739603.832782045</v>
      </c>
      <c r="AB308" s="193">
        <f t="shared" si="62"/>
        <v>2.12951239275552E-4</v>
      </c>
      <c r="AC308" s="191">
        <f t="shared" si="63"/>
        <v>2.4380762101480888E-4</v>
      </c>
      <c r="AD308" s="194">
        <f t="shared" si="64"/>
        <v>3.2234636368605618E-8</v>
      </c>
      <c r="AE308" s="191">
        <f t="shared" si="65"/>
        <v>1.8285571576110663E-2</v>
      </c>
      <c r="AF308" s="191">
        <f t="shared" si="66"/>
        <v>0.37913764657643023</v>
      </c>
    </row>
    <row r="309" spans="2:32">
      <c r="B309" s="116">
        <f t="shared" si="51"/>
        <v>59377.390574045698</v>
      </c>
      <c r="C309" s="115">
        <f t="shared" si="67"/>
        <v>8.0699999999999843</v>
      </c>
      <c r="D309" s="68">
        <f>'ver pressoflex 6p C2 DCpowe_2'!$G$3/2/$C$557*C309</f>
        <v>98.857499999999803</v>
      </c>
      <c r="E309" s="114">
        <f t="shared" si="54"/>
        <v>2.2072503128897522E-4</v>
      </c>
      <c r="F309" s="114">
        <f t="shared" si="55"/>
        <v>3.9531041827385284E-4</v>
      </c>
      <c r="G309" s="114">
        <f t="shared" si="56"/>
        <v>5.6989580525873052E-4</v>
      </c>
      <c r="H309" s="114">
        <f t="shared" si="57"/>
        <v>4.3453047988067086E-3</v>
      </c>
      <c r="I309" s="114">
        <f t="shared" si="58"/>
        <v>4.5198901857915873E-3</v>
      </c>
      <c r="J309" s="114">
        <f t="shared" si="59"/>
        <v>4.6944755727764643E-3</v>
      </c>
      <c r="K309" s="114">
        <f t="shared" si="60"/>
        <v>5.1309390402386581E-3</v>
      </c>
      <c r="L309" s="113">
        <f>-'ver pressoflex 6p C2 DCpowe_2'!$G$2*'ver pressoflex 6p C2 DCpowe_2'!D309*'ver pressoflex 6p C2 DCpowe_2'!$G$17*'ver pressoflex 6p C2 DCpowe_2'!$G$13*'ver pressoflex 6p C2 DCpowe_2'!AE309</f>
        <v>-429.82515490815683</v>
      </c>
      <c r="M309" s="572">
        <f>IF(ABS(E309)&lt;'ver pressoflex 6p C2 DCpowe_2'!$G$7,'ver pressoflex 6p C2 DCpowe_2'!$G$16*E309*'ver pressoflex 6p C2 DCpowe_2'!$O$8,SIGN(E309)*'ver pressoflex 6p C2 DCpowe_2'!$G$15*'ver pressoflex 6p C2 DCpowe_2'!$O$8)</f>
        <v>3.7157289538498151</v>
      </c>
      <c r="N309" s="572">
        <f>IF(ABS(F309)&lt;'ver pressoflex 6p C2 DCpowe_2'!$G$7,'ver pressoflex 6p C2 DCpowe_2'!$G$16*F309*'ver pressoflex 6p C2 DCpowe_2'!$O$9,SIGN(F309)*'ver pressoflex 6p C2 DCpowe_2'!$G$15*'ver pressoflex 6p C2 DCpowe_2'!$O$9)</f>
        <v>0</v>
      </c>
      <c r="O309" s="572">
        <f>IF(ABS(G309)&lt;'ver pressoflex 6p C2 DCpowe_2'!$G$7,'ver pressoflex 6p C2 DCpowe_2'!$G$16*G309*'ver pressoflex 6p C2 DCpowe_2'!$O$10,SIGN(G309)*'ver pressoflex 6p C2 DCpowe_2'!$G$15*'ver pressoflex 6p C2 DCpowe_2'!$O$10)</f>
        <v>0</v>
      </c>
      <c r="P309" s="572">
        <f>IF(ABS(H309)&lt;'ver pressoflex 6p C2 DCpowe_2'!$G$7,'ver pressoflex 6p C2 DCpowe_2'!$G$16*H309*'ver pressoflex 6p C2 DCpowe_2'!$O$11,SIGN(H309)*'ver pressoflex 6p C2 DCpowe_2'!$G$15*'ver pressoflex 6p C2 DCpowe_2'!$O$11)</f>
        <v>0</v>
      </c>
      <c r="Q309" s="572">
        <f>IF(ABS(I309)&lt;'ver pressoflex 6p C2 DCpowe_2'!$G$7,'ver pressoflex 6p C2 DCpowe_2'!$G$16*I309*'ver pressoflex 6p C2 DCpowe_2'!$O$12,SIGN(I309)*'ver pressoflex 6p C2 DCpowe_2'!$G$15*'ver pressoflex 6p C2 DCpowe_2'!$O$12)</f>
        <v>0</v>
      </c>
      <c r="R309" s="572">
        <f>IF(ABS(J309)&lt;'ver pressoflex 6p C2 DCpowe_2'!$G$7,'ver pressoflex 6p C2 DCpowe_2'!$G$16*J309*'ver pressoflex 6p C2 DCpowe_2'!$O$13,SIGN(J309)*'ver pressoflex 6p C2 DCpowe_2'!$G$15*'ver pressoflex 6p C2 DCpowe_2'!$O$13)</f>
        <v>17803.500000000004</v>
      </c>
      <c r="S309" s="113">
        <f t="shared" si="52"/>
        <v>17377.390574045698</v>
      </c>
      <c r="T309" s="575">
        <f>-L309*('ver pressoflex 6p C2 DCpowe_2'!$G$3/2-'ver pressoflex 6p C2 DCpowe_2'!AF309*'ver pressoflex 6p C2 DCpowe_2'!D309)</f>
        <v>510387.33219052351</v>
      </c>
      <c r="U309" s="29">
        <f>M309*IF(($G$3/2-$M$8)&gt;0,('ver pressoflex 6p C2 DCpowe_2'!$G$3/2-'ver pressoflex 6p C2 DCpowe_2'!$M$8),'ver pressoflex 6p C2 DCpowe_2'!$G$3/2-('ver pressoflex 6p C2 DCpowe_2'!$G$3-'ver pressoflex 6p C2 DCpowe_2'!$M$8))*IF(($G$3/2-$M$8)&gt;0,-1,1)</f>
        <v>-3808.6221776960606</v>
      </c>
      <c r="V309" s="29">
        <f>N309*IF(($G$3/2-$M$9)&gt;0,('ver pressoflex 6p C2 DCpowe_2'!$G$3/2-'ver pressoflex 6p C2 DCpowe_2'!$M$9),'ver pressoflex 6p C2 DCpowe_2'!$G$3/2-('ver pressoflex 6p C2 DCpowe_2'!$G$3-'ver pressoflex 6p C2 DCpowe_2'!$M$9))*IF(($G$3/2-$M$9)&gt;0,-1,1)</f>
        <v>0</v>
      </c>
      <c r="W309" s="29">
        <f>O309*IF(($G$3/2-$M$10)&gt;0,('ver pressoflex 6p C2 DCpowe_2'!$G$3/2-'ver pressoflex 6p C2 DCpowe_2'!$M$10),'ver pressoflex 6p C2 DCpowe_2'!$G$3/2-('ver pressoflex 6p C2 DCpowe_2'!$G$3-'ver pressoflex 6p C2 DCpowe_2'!$M$10))*IF(($G$3/2-$M$10)&gt;0,-1,1)</f>
        <v>0</v>
      </c>
      <c r="X309" s="29">
        <f>P309*IF(($G$3/2-$M$11)&gt;0,('ver pressoflex 6p C2 DCpowe_2'!$G$3/2-'ver pressoflex 6p C2 DCpowe_2'!$M$11),'ver pressoflex 6p C2 DCpowe_2'!$G$3/2-('ver pressoflex 6p C2 DCpowe_2'!$G$3-'ver pressoflex 6p C2 DCpowe_2'!$M$11))*IF(($G$3/2-$M$11)&gt;0,-1,1)</f>
        <v>0</v>
      </c>
      <c r="Y309" s="29">
        <f>Q309*IF(($G$3/2-$M$12)&gt;0,('ver pressoflex 6p C2 DCpowe_2'!$G$3/2-'ver pressoflex 6p C2 DCpowe_2'!$M$12),'ver pressoflex 6p C2 DCpowe_2'!$G$3/2-('ver pressoflex 6p C2 DCpowe_2'!$G$3-'ver pressoflex 6p C2 DCpowe_2'!$M$12))*IF(($G$3/2-$M$12)&gt;0,-1,1)</f>
        <v>0</v>
      </c>
      <c r="Z309" s="29">
        <f>R309*IF(($G$3/2-$M$13)&gt;0,('ver pressoflex 6p C2 DCpowe_2'!$G$3/2-'ver pressoflex 6p C2 DCpowe_2'!$M$13),'ver pressoflex 6p C2 DCpowe_2'!$G$3/2-('ver pressoflex 6p C2 DCpowe_2'!$G$3-'ver pressoflex 6p C2 DCpowe_2'!$M$13))*IF(($G$3/2-$M$13)&gt;0,-1,1)</f>
        <v>18248587.500000004</v>
      </c>
      <c r="AA309" s="113">
        <f t="shared" si="61"/>
        <v>18755166.210012831</v>
      </c>
      <c r="AB309" s="193">
        <f t="shared" si="62"/>
        <v>2.1573843617321881E-4</v>
      </c>
      <c r="AC309" s="191">
        <f t="shared" si="63"/>
        <v>2.4845294917758692E-4</v>
      </c>
      <c r="AD309" s="194">
        <f t="shared" si="64"/>
        <v>3.3230338479832785E-8</v>
      </c>
      <c r="AE309" s="191">
        <f t="shared" si="65"/>
        <v>1.8633971188319019E-2</v>
      </c>
      <c r="AF309" s="191">
        <f t="shared" si="66"/>
        <v>0.38004083825946622</v>
      </c>
    </row>
    <row r="310" spans="2:32">
      <c r="B310" s="116">
        <f t="shared" si="51"/>
        <v>59363.876588323299</v>
      </c>
      <c r="C310" s="115">
        <f t="shared" si="67"/>
        <v>8.1699999999999839</v>
      </c>
      <c r="D310" s="68">
        <f>'ver pressoflex 6p C2 DCpowe_2'!$G$3/2/$C$557*C310</f>
        <v>100.0824999999998</v>
      </c>
      <c r="E310" s="114">
        <f t="shared" si="54"/>
        <v>2.1816834012579101E-4</v>
      </c>
      <c r="F310" s="114">
        <f t="shared" si="55"/>
        <v>3.9284712222165249E-4</v>
      </c>
      <c r="G310" s="114">
        <f t="shared" si="56"/>
        <v>5.6752590431751403E-4</v>
      </c>
      <c r="H310" s="114">
        <f t="shared" si="57"/>
        <v>4.3449545671405201E-3</v>
      </c>
      <c r="I310" s="114">
        <f t="shared" si="58"/>
        <v>4.5196333492363806E-3</v>
      </c>
      <c r="J310" s="114">
        <f t="shared" si="59"/>
        <v>4.6943121313322428E-3</v>
      </c>
      <c r="K310" s="114">
        <f t="shared" si="60"/>
        <v>5.1310090865718961E-3</v>
      </c>
      <c r="L310" s="113">
        <f>-'ver pressoflex 6p C2 DCpowe_2'!$G$2*'ver pressoflex 6p C2 DCpowe_2'!D310*'ver pressoflex 6p C2 DCpowe_2'!$G$17*'ver pressoflex 6p C2 DCpowe_2'!$G$13*'ver pressoflex 6p C2 DCpowe_2'!AE310</f>
        <v>-443.29610078443903</v>
      </c>
      <c r="M310" s="572">
        <f>IF(ABS(E310)&lt;'ver pressoflex 6p C2 DCpowe_2'!$G$7,'ver pressoflex 6p C2 DCpowe_2'!$G$16*E310*'ver pressoflex 6p C2 DCpowe_2'!$O$8,SIGN(E310)*'ver pressoflex 6p C2 DCpowe_2'!$G$15*'ver pressoflex 6p C2 DCpowe_2'!$O$8)</f>
        <v>3.6726891077316912</v>
      </c>
      <c r="N310" s="572">
        <f>IF(ABS(F310)&lt;'ver pressoflex 6p C2 DCpowe_2'!$G$7,'ver pressoflex 6p C2 DCpowe_2'!$G$16*F310*'ver pressoflex 6p C2 DCpowe_2'!$O$9,SIGN(F310)*'ver pressoflex 6p C2 DCpowe_2'!$G$15*'ver pressoflex 6p C2 DCpowe_2'!$O$9)</f>
        <v>0</v>
      </c>
      <c r="O310" s="572">
        <f>IF(ABS(G310)&lt;'ver pressoflex 6p C2 DCpowe_2'!$G$7,'ver pressoflex 6p C2 DCpowe_2'!$G$16*G310*'ver pressoflex 6p C2 DCpowe_2'!$O$10,SIGN(G310)*'ver pressoflex 6p C2 DCpowe_2'!$G$15*'ver pressoflex 6p C2 DCpowe_2'!$O$10)</f>
        <v>0</v>
      </c>
      <c r="P310" s="572">
        <f>IF(ABS(H310)&lt;'ver pressoflex 6p C2 DCpowe_2'!$G$7,'ver pressoflex 6p C2 DCpowe_2'!$G$16*H310*'ver pressoflex 6p C2 DCpowe_2'!$O$11,SIGN(H310)*'ver pressoflex 6p C2 DCpowe_2'!$G$15*'ver pressoflex 6p C2 DCpowe_2'!$O$11)</f>
        <v>0</v>
      </c>
      <c r="Q310" s="572">
        <f>IF(ABS(I310)&lt;'ver pressoflex 6p C2 DCpowe_2'!$G$7,'ver pressoflex 6p C2 DCpowe_2'!$G$16*I310*'ver pressoflex 6p C2 DCpowe_2'!$O$12,SIGN(I310)*'ver pressoflex 6p C2 DCpowe_2'!$G$15*'ver pressoflex 6p C2 DCpowe_2'!$O$12)</f>
        <v>0</v>
      </c>
      <c r="R310" s="572">
        <f>IF(ABS(J310)&lt;'ver pressoflex 6p C2 DCpowe_2'!$G$7,'ver pressoflex 6p C2 DCpowe_2'!$G$16*J310*'ver pressoflex 6p C2 DCpowe_2'!$O$13,SIGN(J310)*'ver pressoflex 6p C2 DCpowe_2'!$G$15*'ver pressoflex 6p C2 DCpowe_2'!$O$13)</f>
        <v>17803.500000000004</v>
      </c>
      <c r="S310" s="113">
        <f t="shared" si="52"/>
        <v>17363.876588323295</v>
      </c>
      <c r="T310" s="575">
        <f>-L310*('ver pressoflex 6p C2 DCpowe_2'!$G$3/2-'ver pressoflex 6p C2 DCpowe_2'!AF310*'ver pressoflex 6p C2 DCpowe_2'!D310)</f>
        <v>526136.61219320097</v>
      </c>
      <c r="U310" s="29">
        <f>M310*IF(($G$3/2-$M$8)&gt;0,('ver pressoflex 6p C2 DCpowe_2'!$G$3/2-'ver pressoflex 6p C2 DCpowe_2'!$M$8),'ver pressoflex 6p C2 DCpowe_2'!$G$3/2-('ver pressoflex 6p C2 DCpowe_2'!$G$3-'ver pressoflex 6p C2 DCpowe_2'!$M$8))*IF(($G$3/2-$M$8)&gt;0,-1,1)</f>
        <v>-3764.5063354249837</v>
      </c>
      <c r="V310" s="29">
        <f>N310*IF(($G$3/2-$M$9)&gt;0,('ver pressoflex 6p C2 DCpowe_2'!$G$3/2-'ver pressoflex 6p C2 DCpowe_2'!$M$9),'ver pressoflex 6p C2 DCpowe_2'!$G$3/2-('ver pressoflex 6p C2 DCpowe_2'!$G$3-'ver pressoflex 6p C2 DCpowe_2'!$M$9))*IF(($G$3/2-$M$9)&gt;0,-1,1)</f>
        <v>0</v>
      </c>
      <c r="W310" s="29">
        <f>O310*IF(($G$3/2-$M$10)&gt;0,('ver pressoflex 6p C2 DCpowe_2'!$G$3/2-'ver pressoflex 6p C2 DCpowe_2'!$M$10),'ver pressoflex 6p C2 DCpowe_2'!$G$3/2-('ver pressoflex 6p C2 DCpowe_2'!$G$3-'ver pressoflex 6p C2 DCpowe_2'!$M$10))*IF(($G$3/2-$M$10)&gt;0,-1,1)</f>
        <v>0</v>
      </c>
      <c r="X310" s="29">
        <f>P310*IF(($G$3/2-$M$11)&gt;0,('ver pressoflex 6p C2 DCpowe_2'!$G$3/2-'ver pressoflex 6p C2 DCpowe_2'!$M$11),'ver pressoflex 6p C2 DCpowe_2'!$G$3/2-('ver pressoflex 6p C2 DCpowe_2'!$G$3-'ver pressoflex 6p C2 DCpowe_2'!$M$11))*IF(($G$3/2-$M$11)&gt;0,-1,1)</f>
        <v>0</v>
      </c>
      <c r="Y310" s="29">
        <f>Q310*IF(($G$3/2-$M$12)&gt;0,('ver pressoflex 6p C2 DCpowe_2'!$G$3/2-'ver pressoflex 6p C2 DCpowe_2'!$M$12),'ver pressoflex 6p C2 DCpowe_2'!$G$3/2-('ver pressoflex 6p C2 DCpowe_2'!$G$3-'ver pressoflex 6p C2 DCpowe_2'!$M$12))*IF(($G$3/2-$M$12)&gt;0,-1,1)</f>
        <v>0</v>
      </c>
      <c r="Z310" s="29">
        <f>R310*IF(($G$3/2-$M$13)&gt;0,('ver pressoflex 6p C2 DCpowe_2'!$G$3/2-'ver pressoflex 6p C2 DCpowe_2'!$M$13),'ver pressoflex 6p C2 DCpowe_2'!$G$3/2-('ver pressoflex 6p C2 DCpowe_2'!$G$3-'ver pressoflex 6p C2 DCpowe_2'!$M$13))*IF(($G$3/2-$M$13)&gt;0,-1,1)</f>
        <v>18248587.500000004</v>
      </c>
      <c r="AA310" s="113">
        <f t="shared" si="61"/>
        <v>18770959.605857778</v>
      </c>
      <c r="AB310" s="193">
        <f t="shared" si="62"/>
        <v>2.1852861511386285E-4</v>
      </c>
      <c r="AC310" s="191">
        <f t="shared" si="63"/>
        <v>2.5310324741199364E-4</v>
      </c>
      <c r="AD310" s="194">
        <f t="shared" si="64"/>
        <v>3.4240074130763455E-8</v>
      </c>
      <c r="AE310" s="191">
        <f t="shared" si="65"/>
        <v>1.8982743555899521E-2</v>
      </c>
      <c r="AF310" s="191">
        <f t="shared" si="66"/>
        <v>0.3809458128527331</v>
      </c>
    </row>
    <row r="311" spans="2:32">
      <c r="B311" s="116">
        <f t="shared" si="51"/>
        <v>59350.154349495431</v>
      </c>
      <c r="C311" s="115">
        <f t="shared" si="67"/>
        <v>8.2699999999999836</v>
      </c>
      <c r="D311" s="68">
        <f>'ver pressoflex 6p C2 DCpowe_2'!$G$3/2/$C$557*C311</f>
        <v>101.30749999999981</v>
      </c>
      <c r="E311" s="114">
        <f t="shared" si="54"/>
        <v>2.1560891207534475E-4</v>
      </c>
      <c r="F311" s="114">
        <f t="shared" si="55"/>
        <v>3.9038118925980702E-4</v>
      </c>
      <c r="G311" s="114">
        <f t="shared" si="56"/>
        <v>5.6515346644426937E-4</v>
      </c>
      <c r="H311" s="114">
        <f t="shared" si="57"/>
        <v>4.3446039605582664E-3</v>
      </c>
      <c r="I311" s="114">
        <f t="shared" si="58"/>
        <v>4.5193762377427286E-3</v>
      </c>
      <c r="J311" s="114">
        <f t="shared" si="59"/>
        <v>4.6941485149271916E-3</v>
      </c>
      <c r="K311" s="114">
        <f t="shared" si="60"/>
        <v>5.1310792078883474E-3</v>
      </c>
      <c r="L311" s="113">
        <f>-'ver pressoflex 6p C2 DCpowe_2'!$G$2*'ver pressoflex 6p C2 DCpowe_2'!D311*'ver pressoflex 6p C2 DCpowe_2'!$G$17*'ver pressoflex 6p C2 DCpowe_2'!$G$13*'ver pressoflex 6p C2 DCpowe_2'!AE311</f>
        <v>-456.97525369288144</v>
      </c>
      <c r="M311" s="572">
        <f>IF(ABS(E311)&lt;'ver pressoflex 6p C2 DCpowe_2'!$G$7,'ver pressoflex 6p C2 DCpowe_2'!$G$16*E311*'ver pressoflex 6p C2 DCpowe_2'!$O$8,SIGN(E311)*'ver pressoflex 6p C2 DCpowe_2'!$G$15*'ver pressoflex 6p C2 DCpowe_2'!$O$8)</f>
        <v>3.6296031883105822</v>
      </c>
      <c r="N311" s="572">
        <f>IF(ABS(F311)&lt;'ver pressoflex 6p C2 DCpowe_2'!$G$7,'ver pressoflex 6p C2 DCpowe_2'!$G$16*F311*'ver pressoflex 6p C2 DCpowe_2'!$O$9,SIGN(F311)*'ver pressoflex 6p C2 DCpowe_2'!$G$15*'ver pressoflex 6p C2 DCpowe_2'!$O$9)</f>
        <v>0</v>
      </c>
      <c r="O311" s="572">
        <f>IF(ABS(G311)&lt;'ver pressoflex 6p C2 DCpowe_2'!$G$7,'ver pressoflex 6p C2 DCpowe_2'!$G$16*G311*'ver pressoflex 6p C2 DCpowe_2'!$O$10,SIGN(G311)*'ver pressoflex 6p C2 DCpowe_2'!$G$15*'ver pressoflex 6p C2 DCpowe_2'!$O$10)</f>
        <v>0</v>
      </c>
      <c r="P311" s="572">
        <f>IF(ABS(H311)&lt;'ver pressoflex 6p C2 DCpowe_2'!$G$7,'ver pressoflex 6p C2 DCpowe_2'!$G$16*H311*'ver pressoflex 6p C2 DCpowe_2'!$O$11,SIGN(H311)*'ver pressoflex 6p C2 DCpowe_2'!$G$15*'ver pressoflex 6p C2 DCpowe_2'!$O$11)</f>
        <v>0</v>
      </c>
      <c r="Q311" s="572">
        <f>IF(ABS(I311)&lt;'ver pressoflex 6p C2 DCpowe_2'!$G$7,'ver pressoflex 6p C2 DCpowe_2'!$G$16*I311*'ver pressoflex 6p C2 DCpowe_2'!$O$12,SIGN(I311)*'ver pressoflex 6p C2 DCpowe_2'!$G$15*'ver pressoflex 6p C2 DCpowe_2'!$O$12)</f>
        <v>0</v>
      </c>
      <c r="R311" s="572">
        <f>IF(ABS(J311)&lt;'ver pressoflex 6p C2 DCpowe_2'!$G$7,'ver pressoflex 6p C2 DCpowe_2'!$G$16*J311*'ver pressoflex 6p C2 DCpowe_2'!$O$13,SIGN(J311)*'ver pressoflex 6p C2 DCpowe_2'!$G$15*'ver pressoflex 6p C2 DCpowe_2'!$O$13)</f>
        <v>17803.500000000004</v>
      </c>
      <c r="S311" s="113">
        <f t="shared" si="52"/>
        <v>17350.154349495431</v>
      </c>
      <c r="T311" s="575">
        <f>-L311*('ver pressoflex 6p C2 DCpowe_2'!$G$3/2-'ver pressoflex 6p C2 DCpowe_2'!AF311*'ver pressoflex 6p C2 DCpowe_2'!D311)</f>
        <v>542116.87367420411</v>
      </c>
      <c r="U311" s="29">
        <f>M311*IF(($G$3/2-$M$8)&gt;0,('ver pressoflex 6p C2 DCpowe_2'!$G$3/2-'ver pressoflex 6p C2 DCpowe_2'!$M$8),'ver pressoflex 6p C2 DCpowe_2'!$G$3/2-('ver pressoflex 6p C2 DCpowe_2'!$G$3-'ver pressoflex 6p C2 DCpowe_2'!$M$8))*IF(($G$3/2-$M$8)&gt;0,-1,1)</f>
        <v>-3720.3432680183469</v>
      </c>
      <c r="V311" s="29">
        <f>N311*IF(($G$3/2-$M$9)&gt;0,('ver pressoflex 6p C2 DCpowe_2'!$G$3/2-'ver pressoflex 6p C2 DCpowe_2'!$M$9),'ver pressoflex 6p C2 DCpowe_2'!$G$3/2-('ver pressoflex 6p C2 DCpowe_2'!$G$3-'ver pressoflex 6p C2 DCpowe_2'!$M$9))*IF(($G$3/2-$M$9)&gt;0,-1,1)</f>
        <v>0</v>
      </c>
      <c r="W311" s="29">
        <f>O311*IF(($G$3/2-$M$10)&gt;0,('ver pressoflex 6p C2 DCpowe_2'!$G$3/2-'ver pressoflex 6p C2 DCpowe_2'!$M$10),'ver pressoflex 6p C2 DCpowe_2'!$G$3/2-('ver pressoflex 6p C2 DCpowe_2'!$G$3-'ver pressoflex 6p C2 DCpowe_2'!$M$10))*IF(($G$3/2-$M$10)&gt;0,-1,1)</f>
        <v>0</v>
      </c>
      <c r="X311" s="29">
        <f>P311*IF(($G$3/2-$M$11)&gt;0,('ver pressoflex 6p C2 DCpowe_2'!$G$3/2-'ver pressoflex 6p C2 DCpowe_2'!$M$11),'ver pressoflex 6p C2 DCpowe_2'!$G$3/2-('ver pressoflex 6p C2 DCpowe_2'!$G$3-'ver pressoflex 6p C2 DCpowe_2'!$M$11))*IF(($G$3/2-$M$11)&gt;0,-1,1)</f>
        <v>0</v>
      </c>
      <c r="Y311" s="29">
        <f>Q311*IF(($G$3/2-$M$12)&gt;0,('ver pressoflex 6p C2 DCpowe_2'!$G$3/2-'ver pressoflex 6p C2 DCpowe_2'!$M$12),'ver pressoflex 6p C2 DCpowe_2'!$G$3/2-('ver pressoflex 6p C2 DCpowe_2'!$G$3-'ver pressoflex 6p C2 DCpowe_2'!$M$12))*IF(($G$3/2-$M$12)&gt;0,-1,1)</f>
        <v>0</v>
      </c>
      <c r="Z311" s="29">
        <f>R311*IF(($G$3/2-$M$13)&gt;0,('ver pressoflex 6p C2 DCpowe_2'!$G$3/2-'ver pressoflex 6p C2 DCpowe_2'!$M$13),'ver pressoflex 6p C2 DCpowe_2'!$G$3/2-('ver pressoflex 6p C2 DCpowe_2'!$G$3-'ver pressoflex 6p C2 DCpowe_2'!$M$13))*IF(($G$3/2-$M$13)&gt;0,-1,1)</f>
        <v>18248587.500000004</v>
      </c>
      <c r="AA311" s="113">
        <f t="shared" si="61"/>
        <v>18786984.030406188</v>
      </c>
      <c r="AB311" s="193">
        <f t="shared" si="62"/>
        <v>2.2132178088581103E-4</v>
      </c>
      <c r="AC311" s="191">
        <f t="shared" si="63"/>
        <v>2.5775852369857395E-4</v>
      </c>
      <c r="AD311" s="194">
        <f t="shared" si="64"/>
        <v>3.5263886689833572E-8</v>
      </c>
      <c r="AE311" s="191">
        <f t="shared" si="65"/>
        <v>1.9331889277393044E-2</v>
      </c>
      <c r="AF311" s="191">
        <f t="shared" si="66"/>
        <v>0.38185126399120817</v>
      </c>
    </row>
    <row r="312" spans="2:32">
      <c r="B312" s="116">
        <f t="shared" si="51"/>
        <v>59336.223522986795</v>
      </c>
      <c r="C312" s="115">
        <f t="shared" si="67"/>
        <v>8.3699999999999832</v>
      </c>
      <c r="D312" s="68">
        <f>'ver pressoflex 6p C2 DCpowe_2'!$G$3/2/$C$557*C312</f>
        <v>102.5324999999998</v>
      </c>
      <c r="E312" s="114">
        <f t="shared" si="54"/>
        <v>2.1304674274060767E-4</v>
      </c>
      <c r="F312" s="114">
        <f t="shared" si="55"/>
        <v>3.8791261515190969E-4</v>
      </c>
      <c r="G312" s="114">
        <f t="shared" si="56"/>
        <v>5.627784875632117E-4</v>
      </c>
      <c r="H312" s="114">
        <f t="shared" si="57"/>
        <v>4.3442529784576177E-3</v>
      </c>
      <c r="I312" s="114">
        <f t="shared" si="58"/>
        <v>4.5191188508689204E-3</v>
      </c>
      <c r="J312" s="114">
        <f t="shared" si="59"/>
        <v>4.6939847232802213E-3</v>
      </c>
      <c r="K312" s="114">
        <f t="shared" si="60"/>
        <v>5.1311494043084762E-3</v>
      </c>
      <c r="L312" s="113">
        <f>-'ver pressoflex 6p C2 DCpowe_2'!$G$2*'ver pressoflex 6p C2 DCpowe_2'!D312*'ver pressoflex 6p C2 DCpowe_2'!$G$17*'ver pressoflex 6p C2 DCpowe_2'!$G$13*'ver pressoflex 6p C2 DCpowe_2'!AE312</f>
        <v>-470.86294813477997</v>
      </c>
      <c r="M312" s="572">
        <f>IF(ABS(E312)&lt;'ver pressoflex 6p C2 DCpowe_2'!$G$7,'ver pressoflex 6p C2 DCpowe_2'!$G$16*E312*'ver pressoflex 6p C2 DCpowe_2'!$O$8,SIGN(E312)*'ver pressoflex 6p C2 DCpowe_2'!$G$15*'ver pressoflex 6p C2 DCpowe_2'!$O$8)</f>
        <v>3.5864711215660336</v>
      </c>
      <c r="N312" s="572">
        <f>IF(ABS(F312)&lt;'ver pressoflex 6p C2 DCpowe_2'!$G$7,'ver pressoflex 6p C2 DCpowe_2'!$G$16*F312*'ver pressoflex 6p C2 DCpowe_2'!$O$9,SIGN(F312)*'ver pressoflex 6p C2 DCpowe_2'!$G$15*'ver pressoflex 6p C2 DCpowe_2'!$O$9)</f>
        <v>0</v>
      </c>
      <c r="O312" s="572">
        <f>IF(ABS(G312)&lt;'ver pressoflex 6p C2 DCpowe_2'!$G$7,'ver pressoflex 6p C2 DCpowe_2'!$G$16*G312*'ver pressoflex 6p C2 DCpowe_2'!$O$10,SIGN(G312)*'ver pressoflex 6p C2 DCpowe_2'!$G$15*'ver pressoflex 6p C2 DCpowe_2'!$O$10)</f>
        <v>0</v>
      </c>
      <c r="P312" s="572">
        <f>IF(ABS(H312)&lt;'ver pressoflex 6p C2 DCpowe_2'!$G$7,'ver pressoflex 6p C2 DCpowe_2'!$G$16*H312*'ver pressoflex 6p C2 DCpowe_2'!$O$11,SIGN(H312)*'ver pressoflex 6p C2 DCpowe_2'!$G$15*'ver pressoflex 6p C2 DCpowe_2'!$O$11)</f>
        <v>0</v>
      </c>
      <c r="Q312" s="572">
        <f>IF(ABS(I312)&lt;'ver pressoflex 6p C2 DCpowe_2'!$G$7,'ver pressoflex 6p C2 DCpowe_2'!$G$16*I312*'ver pressoflex 6p C2 DCpowe_2'!$O$12,SIGN(I312)*'ver pressoflex 6p C2 DCpowe_2'!$G$15*'ver pressoflex 6p C2 DCpowe_2'!$O$12)</f>
        <v>0</v>
      </c>
      <c r="R312" s="572">
        <f>IF(ABS(J312)&lt;'ver pressoflex 6p C2 DCpowe_2'!$G$7,'ver pressoflex 6p C2 DCpowe_2'!$G$16*J312*'ver pressoflex 6p C2 DCpowe_2'!$O$13,SIGN(J312)*'ver pressoflex 6p C2 DCpowe_2'!$G$15*'ver pressoflex 6p C2 DCpowe_2'!$O$13)</f>
        <v>17803.500000000004</v>
      </c>
      <c r="S312" s="113">
        <f t="shared" si="52"/>
        <v>17336.223522986791</v>
      </c>
      <c r="T312" s="575">
        <f>-L312*('ver pressoflex 6p C2 DCpowe_2'!$G$3/2-'ver pressoflex 6p C2 DCpowe_2'!AF312*'ver pressoflex 6p C2 DCpowe_2'!D312)</f>
        <v>558328.12666857208</v>
      </c>
      <c r="U312" s="29">
        <f>M312*IF(($G$3/2-$M$8)&gt;0,('ver pressoflex 6p C2 DCpowe_2'!$G$3/2-'ver pressoflex 6p C2 DCpowe_2'!$M$8),'ver pressoflex 6p C2 DCpowe_2'!$G$3/2-('ver pressoflex 6p C2 DCpowe_2'!$G$3-'ver pressoflex 6p C2 DCpowe_2'!$M$8))*IF(($G$3/2-$M$8)&gt;0,-1,1)</f>
        <v>-3676.1328996051843</v>
      </c>
      <c r="V312" s="29">
        <f>N312*IF(($G$3/2-$M$9)&gt;0,('ver pressoflex 6p C2 DCpowe_2'!$G$3/2-'ver pressoflex 6p C2 DCpowe_2'!$M$9),'ver pressoflex 6p C2 DCpowe_2'!$G$3/2-('ver pressoflex 6p C2 DCpowe_2'!$G$3-'ver pressoflex 6p C2 DCpowe_2'!$M$9))*IF(($G$3/2-$M$9)&gt;0,-1,1)</f>
        <v>0</v>
      </c>
      <c r="W312" s="29">
        <f>O312*IF(($G$3/2-$M$10)&gt;0,('ver pressoflex 6p C2 DCpowe_2'!$G$3/2-'ver pressoflex 6p C2 DCpowe_2'!$M$10),'ver pressoflex 6p C2 DCpowe_2'!$G$3/2-('ver pressoflex 6p C2 DCpowe_2'!$G$3-'ver pressoflex 6p C2 DCpowe_2'!$M$10))*IF(($G$3/2-$M$10)&gt;0,-1,1)</f>
        <v>0</v>
      </c>
      <c r="X312" s="29">
        <f>P312*IF(($G$3/2-$M$11)&gt;0,('ver pressoflex 6p C2 DCpowe_2'!$G$3/2-'ver pressoflex 6p C2 DCpowe_2'!$M$11),'ver pressoflex 6p C2 DCpowe_2'!$G$3/2-('ver pressoflex 6p C2 DCpowe_2'!$G$3-'ver pressoflex 6p C2 DCpowe_2'!$M$11))*IF(($G$3/2-$M$11)&gt;0,-1,1)</f>
        <v>0</v>
      </c>
      <c r="Y312" s="29">
        <f>Q312*IF(($G$3/2-$M$12)&gt;0,('ver pressoflex 6p C2 DCpowe_2'!$G$3/2-'ver pressoflex 6p C2 DCpowe_2'!$M$12),'ver pressoflex 6p C2 DCpowe_2'!$G$3/2-('ver pressoflex 6p C2 DCpowe_2'!$G$3-'ver pressoflex 6p C2 DCpowe_2'!$M$12))*IF(($G$3/2-$M$12)&gt;0,-1,1)</f>
        <v>0</v>
      </c>
      <c r="Z312" s="29">
        <f>R312*IF(($G$3/2-$M$13)&gt;0,('ver pressoflex 6p C2 DCpowe_2'!$G$3/2-'ver pressoflex 6p C2 DCpowe_2'!$M$13),'ver pressoflex 6p C2 DCpowe_2'!$G$3/2-('ver pressoflex 6p C2 DCpowe_2'!$G$3-'ver pressoflex 6p C2 DCpowe_2'!$M$13))*IF(($G$3/2-$M$13)&gt;0,-1,1)</f>
        <v>18248587.500000004</v>
      </c>
      <c r="AA312" s="113">
        <f t="shared" si="61"/>
        <v>18803239.493768971</v>
      </c>
      <c r="AB312" s="193">
        <f t="shared" si="62"/>
        <v>2.2411793828764736E-4</v>
      </c>
      <c r="AC312" s="191">
        <f t="shared" si="63"/>
        <v>2.6241878603496785E-4</v>
      </c>
      <c r="AD312" s="194">
        <f t="shared" si="64"/>
        <v>3.6301819663032544E-8</v>
      </c>
      <c r="AE312" s="191">
        <f t="shared" si="65"/>
        <v>1.9681408952622586E-2</v>
      </c>
      <c r="AF312" s="191">
        <f t="shared" si="66"/>
        <v>0.38275603230947897</v>
      </c>
    </row>
    <row r="313" spans="2:32">
      <c r="B313" s="116">
        <f t="shared" si="51"/>
        <v>59322.083773504972</v>
      </c>
      <c r="C313" s="115">
        <f t="shared" si="67"/>
        <v>8.4699999999999829</v>
      </c>
      <c r="D313" s="68">
        <f>'ver pressoflex 6p C2 DCpowe_2'!$G$3/2/$C$557*C313</f>
        <v>103.75749999999979</v>
      </c>
      <c r="E313" s="114">
        <f t="shared" si="54"/>
        <v>2.1048182771512687E-4</v>
      </c>
      <c r="F313" s="114">
        <f t="shared" si="55"/>
        <v>3.8544139565247388E-4</v>
      </c>
      <c r="G313" s="114">
        <f t="shared" si="56"/>
        <v>5.6040096358982074E-4</v>
      </c>
      <c r="H313" s="114">
        <f t="shared" si="57"/>
        <v>4.3439016202349483E-3</v>
      </c>
      <c r="I313" s="114">
        <f t="shared" si="58"/>
        <v>4.5188611881722962E-3</v>
      </c>
      <c r="J313" s="114">
        <f t="shared" si="59"/>
        <v>4.6938207561096432E-3</v>
      </c>
      <c r="K313" s="114">
        <f t="shared" si="60"/>
        <v>5.1312196759530099E-3</v>
      </c>
      <c r="L313" s="113">
        <f>-'ver pressoflex 6p C2 DCpowe_2'!$G$2*'ver pressoflex 6p C2 DCpowe_2'!D313*'ver pressoflex 6p C2 DCpowe_2'!$G$17*'ver pressoflex 6p C2 DCpowe_2'!$G$13*'ver pressoflex 6p C2 DCpowe_2'!AE313</f>
        <v>-484.95951932835214</v>
      </c>
      <c r="M313" s="572">
        <f>IF(ABS(E313)&lt;'ver pressoflex 6p C2 DCpowe_2'!$G$7,'ver pressoflex 6p C2 DCpowe_2'!$G$16*E313*'ver pressoflex 6p C2 DCpowe_2'!$O$8,SIGN(E313)*'ver pressoflex 6p C2 DCpowe_2'!$G$15*'ver pressoflex 6p C2 DCpowe_2'!$O$8)</f>
        <v>3.5432928333189428</v>
      </c>
      <c r="N313" s="572">
        <f>IF(ABS(F313)&lt;'ver pressoflex 6p C2 DCpowe_2'!$G$7,'ver pressoflex 6p C2 DCpowe_2'!$G$16*F313*'ver pressoflex 6p C2 DCpowe_2'!$O$9,SIGN(F313)*'ver pressoflex 6p C2 DCpowe_2'!$G$15*'ver pressoflex 6p C2 DCpowe_2'!$O$9)</f>
        <v>0</v>
      </c>
      <c r="O313" s="572">
        <f>IF(ABS(G313)&lt;'ver pressoflex 6p C2 DCpowe_2'!$G$7,'ver pressoflex 6p C2 DCpowe_2'!$G$16*G313*'ver pressoflex 6p C2 DCpowe_2'!$O$10,SIGN(G313)*'ver pressoflex 6p C2 DCpowe_2'!$G$15*'ver pressoflex 6p C2 DCpowe_2'!$O$10)</f>
        <v>0</v>
      </c>
      <c r="P313" s="572">
        <f>IF(ABS(H313)&lt;'ver pressoflex 6p C2 DCpowe_2'!$G$7,'ver pressoflex 6p C2 DCpowe_2'!$G$16*H313*'ver pressoflex 6p C2 DCpowe_2'!$O$11,SIGN(H313)*'ver pressoflex 6p C2 DCpowe_2'!$G$15*'ver pressoflex 6p C2 DCpowe_2'!$O$11)</f>
        <v>0</v>
      </c>
      <c r="Q313" s="572">
        <f>IF(ABS(I313)&lt;'ver pressoflex 6p C2 DCpowe_2'!$G$7,'ver pressoflex 6p C2 DCpowe_2'!$G$16*I313*'ver pressoflex 6p C2 DCpowe_2'!$O$12,SIGN(I313)*'ver pressoflex 6p C2 DCpowe_2'!$G$15*'ver pressoflex 6p C2 DCpowe_2'!$O$12)</f>
        <v>0</v>
      </c>
      <c r="R313" s="572">
        <f>IF(ABS(J313)&lt;'ver pressoflex 6p C2 DCpowe_2'!$G$7,'ver pressoflex 6p C2 DCpowe_2'!$G$16*J313*'ver pressoflex 6p C2 DCpowe_2'!$O$13,SIGN(J313)*'ver pressoflex 6p C2 DCpowe_2'!$G$15*'ver pressoflex 6p C2 DCpowe_2'!$O$13)</f>
        <v>17803.500000000004</v>
      </c>
      <c r="S313" s="113">
        <f t="shared" si="52"/>
        <v>17322.083773504972</v>
      </c>
      <c r="T313" s="575">
        <f>-L313*('ver pressoflex 6p C2 DCpowe_2'!$G$3/2-'ver pressoflex 6p C2 DCpowe_2'!AF313*'ver pressoflex 6p C2 DCpowe_2'!D313)</f>
        <v>574770.3812328513</v>
      </c>
      <c r="U313" s="29">
        <f>M313*IF(($G$3/2-$M$8)&gt;0,('ver pressoflex 6p C2 DCpowe_2'!$G$3/2-'ver pressoflex 6p C2 DCpowe_2'!$M$8),'ver pressoflex 6p C2 DCpowe_2'!$G$3/2-('ver pressoflex 6p C2 DCpowe_2'!$G$3-'ver pressoflex 6p C2 DCpowe_2'!$M$8))*IF(($G$3/2-$M$8)&gt;0,-1,1)</f>
        <v>-3631.8751541519164</v>
      </c>
      <c r="V313" s="29">
        <f>N313*IF(($G$3/2-$M$9)&gt;0,('ver pressoflex 6p C2 DCpowe_2'!$G$3/2-'ver pressoflex 6p C2 DCpowe_2'!$M$9),'ver pressoflex 6p C2 DCpowe_2'!$G$3/2-('ver pressoflex 6p C2 DCpowe_2'!$G$3-'ver pressoflex 6p C2 DCpowe_2'!$M$9))*IF(($G$3/2-$M$9)&gt;0,-1,1)</f>
        <v>0</v>
      </c>
      <c r="W313" s="29">
        <f>O313*IF(($G$3/2-$M$10)&gt;0,('ver pressoflex 6p C2 DCpowe_2'!$G$3/2-'ver pressoflex 6p C2 DCpowe_2'!$M$10),'ver pressoflex 6p C2 DCpowe_2'!$G$3/2-('ver pressoflex 6p C2 DCpowe_2'!$G$3-'ver pressoflex 6p C2 DCpowe_2'!$M$10))*IF(($G$3/2-$M$10)&gt;0,-1,1)</f>
        <v>0</v>
      </c>
      <c r="X313" s="29">
        <f>P313*IF(($G$3/2-$M$11)&gt;0,('ver pressoflex 6p C2 DCpowe_2'!$G$3/2-'ver pressoflex 6p C2 DCpowe_2'!$M$11),'ver pressoflex 6p C2 DCpowe_2'!$G$3/2-('ver pressoflex 6p C2 DCpowe_2'!$G$3-'ver pressoflex 6p C2 DCpowe_2'!$M$11))*IF(($G$3/2-$M$11)&gt;0,-1,1)</f>
        <v>0</v>
      </c>
      <c r="Y313" s="29">
        <f>Q313*IF(($G$3/2-$M$12)&gt;0,('ver pressoflex 6p C2 DCpowe_2'!$G$3/2-'ver pressoflex 6p C2 DCpowe_2'!$M$12),'ver pressoflex 6p C2 DCpowe_2'!$G$3/2-('ver pressoflex 6p C2 DCpowe_2'!$G$3-'ver pressoflex 6p C2 DCpowe_2'!$M$12))*IF(($G$3/2-$M$12)&gt;0,-1,1)</f>
        <v>0</v>
      </c>
      <c r="Z313" s="29">
        <f>R313*IF(($G$3/2-$M$13)&gt;0,('ver pressoflex 6p C2 DCpowe_2'!$G$3/2-'ver pressoflex 6p C2 DCpowe_2'!$M$13),'ver pressoflex 6p C2 DCpowe_2'!$G$3/2-('ver pressoflex 6p C2 DCpowe_2'!$G$3-'ver pressoflex 6p C2 DCpowe_2'!$M$13))*IF(($G$3/2-$M$13)&gt;0,-1,1)</f>
        <v>18248587.500000004</v>
      </c>
      <c r="AA313" s="113">
        <f t="shared" si="61"/>
        <v>18819726.006078701</v>
      </c>
      <c r="AB313" s="193">
        <f t="shared" si="62"/>
        <v>2.2691709212824051E-4</v>
      </c>
      <c r="AC313" s="191">
        <f t="shared" si="63"/>
        <v>2.6708404243595639E-4</v>
      </c>
      <c r="AD313" s="194">
        <f t="shared" si="64"/>
        <v>3.7353916694391441E-8</v>
      </c>
      <c r="AE313" s="191">
        <f t="shared" si="65"/>
        <v>2.003130318269673E-2</v>
      </c>
      <c r="AF313" s="191">
        <f t="shared" si="66"/>
        <v>0.38365908968529083</v>
      </c>
    </row>
    <row r="314" spans="2:32">
      <c r="B314" s="116">
        <f t="shared" ref="B314:B377" si="68">ABS(+S314-$C$53)</f>
        <v>59307.734765038578</v>
      </c>
      <c r="C314" s="115">
        <f t="shared" si="67"/>
        <v>8.5699999999999825</v>
      </c>
      <c r="D314" s="68">
        <f>'ver pressoflex 6p C2 DCpowe_2'!$G$3/2/$C$557*C314</f>
        <v>104.98249999999979</v>
      </c>
      <c r="E314" s="114">
        <f t="shared" si="54"/>
        <v>2.0791416258300033E-4</v>
      </c>
      <c r="F314" s="114">
        <f t="shared" si="55"/>
        <v>3.8296752650690904E-4</v>
      </c>
      <c r="G314" s="114">
        <f t="shared" si="56"/>
        <v>5.5802089043081762E-4</v>
      </c>
      <c r="H314" s="114">
        <f t="shared" si="57"/>
        <v>4.3435498852853428E-3</v>
      </c>
      <c r="I314" s="114">
        <f t="shared" si="58"/>
        <v>4.5186032492092517E-3</v>
      </c>
      <c r="J314" s="114">
        <f t="shared" si="59"/>
        <v>4.6936566131331597E-3</v>
      </c>
      <c r="K314" s="114">
        <f t="shared" si="60"/>
        <v>5.1312900229429316E-3</v>
      </c>
      <c r="L314" s="113">
        <f>-'ver pressoflex 6p C2 DCpowe_2'!$G$2*'ver pressoflex 6p C2 DCpowe_2'!D314*'ver pressoflex 6p C2 DCpowe_2'!$G$17*'ver pressoflex 6p C2 DCpowe_2'!$G$13*'ver pressoflex 6p C2 DCpowe_2'!AE314</f>
        <v>-499.26530321065854</v>
      </c>
      <c r="M314" s="572">
        <f>IF(ABS(E314)&lt;'ver pressoflex 6p C2 DCpowe_2'!$G$7,'ver pressoflex 6p C2 DCpowe_2'!$G$16*E314*'ver pressoflex 6p C2 DCpowe_2'!$O$8,SIGN(E314)*'ver pressoflex 6p C2 DCpowe_2'!$G$15*'ver pressoflex 6p C2 DCpowe_2'!$O$8)</f>
        <v>3.5000682492311403</v>
      </c>
      <c r="N314" s="572">
        <f>IF(ABS(F314)&lt;'ver pressoflex 6p C2 DCpowe_2'!$G$7,'ver pressoflex 6p C2 DCpowe_2'!$G$16*F314*'ver pressoflex 6p C2 DCpowe_2'!$O$9,SIGN(F314)*'ver pressoflex 6p C2 DCpowe_2'!$G$15*'ver pressoflex 6p C2 DCpowe_2'!$O$9)</f>
        <v>0</v>
      </c>
      <c r="O314" s="572">
        <f>IF(ABS(G314)&lt;'ver pressoflex 6p C2 DCpowe_2'!$G$7,'ver pressoflex 6p C2 DCpowe_2'!$G$16*G314*'ver pressoflex 6p C2 DCpowe_2'!$O$10,SIGN(G314)*'ver pressoflex 6p C2 DCpowe_2'!$G$15*'ver pressoflex 6p C2 DCpowe_2'!$O$10)</f>
        <v>0</v>
      </c>
      <c r="P314" s="572">
        <f>IF(ABS(H314)&lt;'ver pressoflex 6p C2 DCpowe_2'!$G$7,'ver pressoflex 6p C2 DCpowe_2'!$G$16*H314*'ver pressoflex 6p C2 DCpowe_2'!$O$11,SIGN(H314)*'ver pressoflex 6p C2 DCpowe_2'!$G$15*'ver pressoflex 6p C2 DCpowe_2'!$O$11)</f>
        <v>0</v>
      </c>
      <c r="Q314" s="572">
        <f>IF(ABS(I314)&lt;'ver pressoflex 6p C2 DCpowe_2'!$G$7,'ver pressoflex 6p C2 DCpowe_2'!$G$16*I314*'ver pressoflex 6p C2 DCpowe_2'!$O$12,SIGN(I314)*'ver pressoflex 6p C2 DCpowe_2'!$G$15*'ver pressoflex 6p C2 DCpowe_2'!$O$12)</f>
        <v>0</v>
      </c>
      <c r="R314" s="572">
        <f>IF(ABS(J314)&lt;'ver pressoflex 6p C2 DCpowe_2'!$G$7,'ver pressoflex 6p C2 DCpowe_2'!$G$16*J314*'ver pressoflex 6p C2 DCpowe_2'!$O$13,SIGN(J314)*'ver pressoflex 6p C2 DCpowe_2'!$G$15*'ver pressoflex 6p C2 DCpowe_2'!$O$13)</f>
        <v>17803.500000000004</v>
      </c>
      <c r="S314" s="113">
        <f t="shared" ref="S314:S377" si="69">L314+M314+N314+O314+P314+Q314+R314</f>
        <v>17307.734765038575</v>
      </c>
      <c r="T314" s="575">
        <f>-L314*('ver pressoflex 6p C2 DCpowe_2'!$G$3/2-'ver pressoflex 6p C2 DCpowe_2'!AF314*'ver pressoflex 6p C2 DCpowe_2'!D314)</f>
        <v>591443.64744515368</v>
      </c>
      <c r="U314" s="29">
        <f>M314*IF(($G$3/2-$M$8)&gt;0,('ver pressoflex 6p C2 DCpowe_2'!$G$3/2-'ver pressoflex 6p C2 DCpowe_2'!$M$8),'ver pressoflex 6p C2 DCpowe_2'!$G$3/2-('ver pressoflex 6p C2 DCpowe_2'!$G$3-'ver pressoflex 6p C2 DCpowe_2'!$M$8))*IF(($G$3/2-$M$8)&gt;0,-1,1)</f>
        <v>-3587.5699554619187</v>
      </c>
      <c r="V314" s="29">
        <f>N314*IF(($G$3/2-$M$9)&gt;0,('ver pressoflex 6p C2 DCpowe_2'!$G$3/2-'ver pressoflex 6p C2 DCpowe_2'!$M$9),'ver pressoflex 6p C2 DCpowe_2'!$G$3/2-('ver pressoflex 6p C2 DCpowe_2'!$G$3-'ver pressoflex 6p C2 DCpowe_2'!$M$9))*IF(($G$3/2-$M$9)&gt;0,-1,1)</f>
        <v>0</v>
      </c>
      <c r="W314" s="29">
        <f>O314*IF(($G$3/2-$M$10)&gt;0,('ver pressoflex 6p C2 DCpowe_2'!$G$3/2-'ver pressoflex 6p C2 DCpowe_2'!$M$10),'ver pressoflex 6p C2 DCpowe_2'!$G$3/2-('ver pressoflex 6p C2 DCpowe_2'!$G$3-'ver pressoflex 6p C2 DCpowe_2'!$M$10))*IF(($G$3/2-$M$10)&gt;0,-1,1)</f>
        <v>0</v>
      </c>
      <c r="X314" s="29">
        <f>P314*IF(($G$3/2-$M$11)&gt;0,('ver pressoflex 6p C2 DCpowe_2'!$G$3/2-'ver pressoflex 6p C2 DCpowe_2'!$M$11),'ver pressoflex 6p C2 DCpowe_2'!$G$3/2-('ver pressoflex 6p C2 DCpowe_2'!$G$3-'ver pressoflex 6p C2 DCpowe_2'!$M$11))*IF(($G$3/2-$M$11)&gt;0,-1,1)</f>
        <v>0</v>
      </c>
      <c r="Y314" s="29">
        <f>Q314*IF(($G$3/2-$M$12)&gt;0,('ver pressoflex 6p C2 DCpowe_2'!$G$3/2-'ver pressoflex 6p C2 DCpowe_2'!$M$12),'ver pressoflex 6p C2 DCpowe_2'!$G$3/2-('ver pressoflex 6p C2 DCpowe_2'!$G$3-'ver pressoflex 6p C2 DCpowe_2'!$M$12))*IF(($G$3/2-$M$12)&gt;0,-1,1)</f>
        <v>0</v>
      </c>
      <c r="Z314" s="29">
        <f>R314*IF(($G$3/2-$M$13)&gt;0,('ver pressoflex 6p C2 DCpowe_2'!$G$3/2-'ver pressoflex 6p C2 DCpowe_2'!$M$13),'ver pressoflex 6p C2 DCpowe_2'!$G$3/2-('ver pressoflex 6p C2 DCpowe_2'!$G$3-'ver pressoflex 6p C2 DCpowe_2'!$M$13))*IF(($G$3/2-$M$13)&gt;0,-1,1)</f>
        <v>18248587.500000004</v>
      </c>
      <c r="AA314" s="113">
        <f t="shared" si="61"/>
        <v>18836443.577489696</v>
      </c>
      <c r="AB314" s="193">
        <f t="shared" si="62"/>
        <v>2.2971924722677131E-4</v>
      </c>
      <c r="AC314" s="191">
        <f t="shared" si="63"/>
        <v>2.7175430093350774E-4</v>
      </c>
      <c r="AD314" s="194">
        <f t="shared" si="64"/>
        <v>3.8420221566473179E-8</v>
      </c>
      <c r="AE314" s="191">
        <f t="shared" si="65"/>
        <v>2.0381572570013079E-2</v>
      </c>
      <c r="AF314" s="191">
        <f t="shared" si="66"/>
        <v>0.38455952528551252</v>
      </c>
    </row>
    <row r="315" spans="2:32">
      <c r="B315" s="116">
        <f t="shared" si="68"/>
        <v>59293.176160855277</v>
      </c>
      <c r="C315" s="115">
        <f t="shared" si="67"/>
        <v>8.6699999999999822</v>
      </c>
      <c r="D315" s="68">
        <f>'ver pressoflex 6p C2 DCpowe_2'!$G$3/2/$C$557*C315</f>
        <v>106.20749999999978</v>
      </c>
      <c r="E315" s="114">
        <f t="shared" ref="E315:E378" si="70">$G$8*($M$8-D315)/($G$5-D315)</f>
        <v>2.0534374291885147E-4</v>
      </c>
      <c r="F315" s="114">
        <f t="shared" ref="F315:F378" si="71">$G$8*($M$9-D315)/($G$5-D315)</f>
        <v>3.804910034514962E-4</v>
      </c>
      <c r="G315" s="114">
        <f t="shared" ref="G315:G378" si="72">$G$8*($M$10-D315)/($G$5-D315)</f>
        <v>5.5563826398414087E-4</v>
      </c>
      <c r="H315" s="114">
        <f t="shared" ref="H315:H378" si="73">$G$8*($M$11-D315)/($G$5-D315)</f>
        <v>4.343197773002583E-3</v>
      </c>
      <c r="I315" s="114">
        <f t="shared" ref="I315:I378" si="74">$G$8*($M$12-D315)/($G$5-D315)</f>
        <v>4.5183450335352267E-3</v>
      </c>
      <c r="J315" s="114">
        <f t="shared" ref="J315:J378" si="75">$G$8*($M$13-D315)/($G$5-D315)</f>
        <v>4.6934922940678721E-3</v>
      </c>
      <c r="K315" s="114">
        <f t="shared" ref="K315:K378" si="76">$G$8*($G$3-D315)/($G$5-D315)</f>
        <v>5.1313604453994835E-3</v>
      </c>
      <c r="L315" s="113">
        <f>-'ver pressoflex 6p C2 DCpowe_2'!$G$2*'ver pressoflex 6p C2 DCpowe_2'!D315*'ver pressoflex 6p C2 DCpowe_2'!$G$17*'ver pressoflex 6p C2 DCpowe_2'!$G$13*'ver pressoflex 6p C2 DCpowe_2'!AE315</f>
        <v>-513.78063643953112</v>
      </c>
      <c r="M315" s="572">
        <f>IF(ABS(E315)&lt;'ver pressoflex 6p C2 DCpowe_2'!$G$7,'ver pressoflex 6p C2 DCpowe_2'!$G$16*E315*'ver pressoflex 6p C2 DCpowe_2'!$O$8,SIGN(E315)*'ver pressoflex 6p C2 DCpowe_2'!$G$15*'ver pressoflex 6p C2 DCpowe_2'!$O$8)</f>
        <v>3.4567972948049581</v>
      </c>
      <c r="N315" s="572">
        <f>IF(ABS(F315)&lt;'ver pressoflex 6p C2 DCpowe_2'!$G$7,'ver pressoflex 6p C2 DCpowe_2'!$G$16*F315*'ver pressoflex 6p C2 DCpowe_2'!$O$9,SIGN(F315)*'ver pressoflex 6p C2 DCpowe_2'!$G$15*'ver pressoflex 6p C2 DCpowe_2'!$O$9)</f>
        <v>0</v>
      </c>
      <c r="O315" s="572">
        <f>IF(ABS(G315)&lt;'ver pressoflex 6p C2 DCpowe_2'!$G$7,'ver pressoflex 6p C2 DCpowe_2'!$G$16*G315*'ver pressoflex 6p C2 DCpowe_2'!$O$10,SIGN(G315)*'ver pressoflex 6p C2 DCpowe_2'!$G$15*'ver pressoflex 6p C2 DCpowe_2'!$O$10)</f>
        <v>0</v>
      </c>
      <c r="P315" s="572">
        <f>IF(ABS(H315)&lt;'ver pressoflex 6p C2 DCpowe_2'!$G$7,'ver pressoflex 6p C2 DCpowe_2'!$G$16*H315*'ver pressoflex 6p C2 DCpowe_2'!$O$11,SIGN(H315)*'ver pressoflex 6p C2 DCpowe_2'!$G$15*'ver pressoflex 6p C2 DCpowe_2'!$O$11)</f>
        <v>0</v>
      </c>
      <c r="Q315" s="572">
        <f>IF(ABS(I315)&lt;'ver pressoflex 6p C2 DCpowe_2'!$G$7,'ver pressoflex 6p C2 DCpowe_2'!$G$16*I315*'ver pressoflex 6p C2 DCpowe_2'!$O$12,SIGN(I315)*'ver pressoflex 6p C2 DCpowe_2'!$G$15*'ver pressoflex 6p C2 DCpowe_2'!$O$12)</f>
        <v>0</v>
      </c>
      <c r="R315" s="572">
        <f>IF(ABS(J315)&lt;'ver pressoflex 6p C2 DCpowe_2'!$G$7,'ver pressoflex 6p C2 DCpowe_2'!$G$16*J315*'ver pressoflex 6p C2 DCpowe_2'!$O$13,SIGN(J315)*'ver pressoflex 6p C2 DCpowe_2'!$G$15*'ver pressoflex 6p C2 DCpowe_2'!$O$13)</f>
        <v>17803.500000000004</v>
      </c>
      <c r="S315" s="113">
        <f t="shared" si="69"/>
        <v>17293.176160855277</v>
      </c>
      <c r="T315" s="575">
        <f>-L315*('ver pressoflex 6p C2 DCpowe_2'!$G$3/2-'ver pressoflex 6p C2 DCpowe_2'!AF315*'ver pressoflex 6p C2 DCpowe_2'!D315)</f>
        <v>608347.93540521443</v>
      </c>
      <c r="U315" s="29">
        <f>M315*IF(($G$3/2-$M$8)&gt;0,('ver pressoflex 6p C2 DCpowe_2'!$G$3/2-'ver pressoflex 6p C2 DCpowe_2'!$M$8),'ver pressoflex 6p C2 DCpowe_2'!$G$3/2-('ver pressoflex 6p C2 DCpowe_2'!$G$3-'ver pressoflex 6p C2 DCpowe_2'!$M$8))*IF(($G$3/2-$M$8)&gt;0,-1,1)</f>
        <v>-3543.2172271750819</v>
      </c>
      <c r="V315" s="29">
        <f>N315*IF(($G$3/2-$M$9)&gt;0,('ver pressoflex 6p C2 DCpowe_2'!$G$3/2-'ver pressoflex 6p C2 DCpowe_2'!$M$9),'ver pressoflex 6p C2 DCpowe_2'!$G$3/2-('ver pressoflex 6p C2 DCpowe_2'!$G$3-'ver pressoflex 6p C2 DCpowe_2'!$M$9))*IF(($G$3/2-$M$9)&gt;0,-1,1)</f>
        <v>0</v>
      </c>
      <c r="W315" s="29">
        <f>O315*IF(($G$3/2-$M$10)&gt;0,('ver pressoflex 6p C2 DCpowe_2'!$G$3/2-'ver pressoflex 6p C2 DCpowe_2'!$M$10),'ver pressoflex 6p C2 DCpowe_2'!$G$3/2-('ver pressoflex 6p C2 DCpowe_2'!$G$3-'ver pressoflex 6p C2 DCpowe_2'!$M$10))*IF(($G$3/2-$M$10)&gt;0,-1,1)</f>
        <v>0</v>
      </c>
      <c r="X315" s="29">
        <f>P315*IF(($G$3/2-$M$11)&gt;0,('ver pressoflex 6p C2 DCpowe_2'!$G$3/2-'ver pressoflex 6p C2 DCpowe_2'!$M$11),'ver pressoflex 6p C2 DCpowe_2'!$G$3/2-('ver pressoflex 6p C2 DCpowe_2'!$G$3-'ver pressoflex 6p C2 DCpowe_2'!$M$11))*IF(($G$3/2-$M$11)&gt;0,-1,1)</f>
        <v>0</v>
      </c>
      <c r="Y315" s="29">
        <f>Q315*IF(($G$3/2-$M$12)&gt;0,('ver pressoflex 6p C2 DCpowe_2'!$G$3/2-'ver pressoflex 6p C2 DCpowe_2'!$M$12),'ver pressoflex 6p C2 DCpowe_2'!$G$3/2-('ver pressoflex 6p C2 DCpowe_2'!$G$3-'ver pressoflex 6p C2 DCpowe_2'!$M$12))*IF(($G$3/2-$M$12)&gt;0,-1,1)</f>
        <v>0</v>
      </c>
      <c r="Z315" s="29">
        <f>R315*IF(($G$3/2-$M$13)&gt;0,('ver pressoflex 6p C2 DCpowe_2'!$G$3/2-'ver pressoflex 6p C2 DCpowe_2'!$M$13),'ver pressoflex 6p C2 DCpowe_2'!$G$3/2-('ver pressoflex 6p C2 DCpowe_2'!$G$3-'ver pressoflex 6p C2 DCpowe_2'!$M$13))*IF(($G$3/2-$M$13)&gt;0,-1,1)</f>
        <v>18248587.500000004</v>
      </c>
      <c r="AA315" s="113">
        <f t="shared" ref="AA315:AA378" si="77">T315+U315+V315+W315+X315+Y315+Z315</f>
        <v>18853392.218178041</v>
      </c>
      <c r="AB315" s="193">
        <f t="shared" ref="AB315:AB378" si="78">$G$8*D315/($G$5-D315)</f>
        <v>2.3252440841276033E-4</v>
      </c>
      <c r="AC315" s="191">
        <f t="shared" ref="AC315:AC378" si="79">IF(AB315&lt;ABS($G$10),$G$17/ABS($G$10)*(ABS(AB315)^2-ABS(AB315)^3/(3*ABS($G$10))),$G$17*(AB315-ABS($G$10))+$G$17/ABS($G$10)*(ABS($G$10)^2-ABS($G$10)^3/(3*ABS($G$10))))</f>
        <v>2.7642956957682279E-4</v>
      </c>
      <c r="AD315" s="194">
        <f t="shared" ref="AD315:AD378" si="80">IF(AB315&lt;ABS($G$10),2*$G$17/ABS($G$10)*(ABS(AB315)^3/3-ABS(AB315)^4/(8*ABS($G$10))),$G$17/2*(AB315^2-ABS($G$10)^2)+2*$G$17/ABS($G$10)*(ABS($G$10)^3/3-ABS($G$10)^4/(8*ABS($G$10))))</f>
        <v>3.9500778200864585E-8</v>
      </c>
      <c r="AE315" s="191">
        <f t="shared" ref="AE315:AE378" si="81">AC315/(ABS($G$9)*$G$17)</f>
        <v>2.0732217718261708E-2</v>
      </c>
      <c r="AF315" s="191">
        <f t="shared" ref="AF315:AF378" si="82">1-AD315/(AC315*AB315)</f>
        <v>0.38545653318971684</v>
      </c>
    </row>
    <row r="316" spans="2:32">
      <c r="B316" s="116">
        <f t="shared" si="68"/>
        <v>59278.407623499879</v>
      </c>
      <c r="C316" s="115">
        <f t="shared" si="67"/>
        <v>8.7699999999999818</v>
      </c>
      <c r="D316" s="68">
        <f>'ver pressoflex 6p C2 DCpowe_2'!$G$3/2/$C$557*C316</f>
        <v>107.43249999999978</v>
      </c>
      <c r="E316" s="114">
        <f t="shared" si="70"/>
        <v>2.0277056428780359E-4</v>
      </c>
      <c r="F316" s="114">
        <f t="shared" si="71"/>
        <v>3.7801182221336329E-4</v>
      </c>
      <c r="G316" s="114">
        <f t="shared" si="72"/>
        <v>5.5325308013892303E-4</v>
      </c>
      <c r="H316" s="114">
        <f t="shared" si="73"/>
        <v>4.3428452827791513E-3</v>
      </c>
      <c r="I316" s="114">
        <f t="shared" si="74"/>
        <v>4.5180865407047112E-3</v>
      </c>
      <c r="J316" s="114">
        <f t="shared" si="75"/>
        <v>4.693327798630271E-3</v>
      </c>
      <c r="K316" s="114">
        <f t="shared" si="76"/>
        <v>5.1314309434441702E-3</v>
      </c>
      <c r="L316" s="113">
        <f>-'ver pressoflex 6p C2 DCpowe_2'!$G$2*'ver pressoflex 6p C2 DCpowe_2'!D316*'ver pressoflex 6p C2 DCpowe_2'!$G$17*'ver pressoflex 6p C2 DCpowe_2'!$G$13*'ver pressoflex 6p C2 DCpowe_2'!AE316</f>
        <v>-528.50585639550604</v>
      </c>
      <c r="M316" s="572">
        <f>IF(ABS(E316)&lt;'ver pressoflex 6p C2 DCpowe_2'!$G$7,'ver pressoflex 6p C2 DCpowe_2'!$G$16*E316*'ver pressoflex 6p C2 DCpowe_2'!$O$8,SIGN(E316)*'ver pressoflex 6p C2 DCpowe_2'!$G$15*'ver pressoflex 6p C2 DCpowe_2'!$O$8)</f>
        <v>3.4134798953828032</v>
      </c>
      <c r="N316" s="572">
        <f>IF(ABS(F316)&lt;'ver pressoflex 6p C2 DCpowe_2'!$G$7,'ver pressoflex 6p C2 DCpowe_2'!$G$16*F316*'ver pressoflex 6p C2 DCpowe_2'!$O$9,SIGN(F316)*'ver pressoflex 6p C2 DCpowe_2'!$G$15*'ver pressoflex 6p C2 DCpowe_2'!$O$9)</f>
        <v>0</v>
      </c>
      <c r="O316" s="572">
        <f>IF(ABS(G316)&lt;'ver pressoflex 6p C2 DCpowe_2'!$G$7,'ver pressoflex 6p C2 DCpowe_2'!$G$16*G316*'ver pressoflex 6p C2 DCpowe_2'!$O$10,SIGN(G316)*'ver pressoflex 6p C2 DCpowe_2'!$G$15*'ver pressoflex 6p C2 DCpowe_2'!$O$10)</f>
        <v>0</v>
      </c>
      <c r="P316" s="572">
        <f>IF(ABS(H316)&lt;'ver pressoflex 6p C2 DCpowe_2'!$G$7,'ver pressoflex 6p C2 DCpowe_2'!$G$16*H316*'ver pressoflex 6p C2 DCpowe_2'!$O$11,SIGN(H316)*'ver pressoflex 6p C2 DCpowe_2'!$G$15*'ver pressoflex 6p C2 DCpowe_2'!$O$11)</f>
        <v>0</v>
      </c>
      <c r="Q316" s="572">
        <f>IF(ABS(I316)&lt;'ver pressoflex 6p C2 DCpowe_2'!$G$7,'ver pressoflex 6p C2 DCpowe_2'!$G$16*I316*'ver pressoflex 6p C2 DCpowe_2'!$O$12,SIGN(I316)*'ver pressoflex 6p C2 DCpowe_2'!$G$15*'ver pressoflex 6p C2 DCpowe_2'!$O$12)</f>
        <v>0</v>
      </c>
      <c r="R316" s="572">
        <f>IF(ABS(J316)&lt;'ver pressoflex 6p C2 DCpowe_2'!$G$7,'ver pressoflex 6p C2 DCpowe_2'!$G$16*J316*'ver pressoflex 6p C2 DCpowe_2'!$O$13,SIGN(J316)*'ver pressoflex 6p C2 DCpowe_2'!$G$15*'ver pressoflex 6p C2 DCpowe_2'!$O$13)</f>
        <v>17803.500000000004</v>
      </c>
      <c r="S316" s="113">
        <f t="shared" si="69"/>
        <v>17278.407623499879</v>
      </c>
      <c r="T316" s="575">
        <f>-L316*('ver pressoflex 6p C2 DCpowe_2'!$G$3/2-'ver pressoflex 6p C2 DCpowe_2'!AF316*'ver pressoflex 6p C2 DCpowe_2'!D316)</f>
        <v>625483.25523444882</v>
      </c>
      <c r="U316" s="29">
        <f>M316*IF(($G$3/2-$M$8)&gt;0,('ver pressoflex 6p C2 DCpowe_2'!$G$3/2-'ver pressoflex 6p C2 DCpowe_2'!$M$8),'ver pressoflex 6p C2 DCpowe_2'!$G$3/2-('ver pressoflex 6p C2 DCpowe_2'!$G$3-'ver pressoflex 6p C2 DCpowe_2'!$M$8))*IF(($G$3/2-$M$8)&gt;0,-1,1)</f>
        <v>-3498.8168927673732</v>
      </c>
      <c r="V316" s="29">
        <f>N316*IF(($G$3/2-$M$9)&gt;0,('ver pressoflex 6p C2 DCpowe_2'!$G$3/2-'ver pressoflex 6p C2 DCpowe_2'!$M$9),'ver pressoflex 6p C2 DCpowe_2'!$G$3/2-('ver pressoflex 6p C2 DCpowe_2'!$G$3-'ver pressoflex 6p C2 DCpowe_2'!$M$9))*IF(($G$3/2-$M$9)&gt;0,-1,1)</f>
        <v>0</v>
      </c>
      <c r="W316" s="29">
        <f>O316*IF(($G$3/2-$M$10)&gt;0,('ver pressoflex 6p C2 DCpowe_2'!$G$3/2-'ver pressoflex 6p C2 DCpowe_2'!$M$10),'ver pressoflex 6p C2 DCpowe_2'!$G$3/2-('ver pressoflex 6p C2 DCpowe_2'!$G$3-'ver pressoflex 6p C2 DCpowe_2'!$M$10))*IF(($G$3/2-$M$10)&gt;0,-1,1)</f>
        <v>0</v>
      </c>
      <c r="X316" s="29">
        <f>P316*IF(($G$3/2-$M$11)&gt;0,('ver pressoflex 6p C2 DCpowe_2'!$G$3/2-'ver pressoflex 6p C2 DCpowe_2'!$M$11),'ver pressoflex 6p C2 DCpowe_2'!$G$3/2-('ver pressoflex 6p C2 DCpowe_2'!$G$3-'ver pressoflex 6p C2 DCpowe_2'!$M$11))*IF(($G$3/2-$M$11)&gt;0,-1,1)</f>
        <v>0</v>
      </c>
      <c r="Y316" s="29">
        <f>Q316*IF(($G$3/2-$M$12)&gt;0,('ver pressoflex 6p C2 DCpowe_2'!$G$3/2-'ver pressoflex 6p C2 DCpowe_2'!$M$12),'ver pressoflex 6p C2 DCpowe_2'!$G$3/2-('ver pressoflex 6p C2 DCpowe_2'!$G$3-'ver pressoflex 6p C2 DCpowe_2'!$M$12))*IF(($G$3/2-$M$12)&gt;0,-1,1)</f>
        <v>0</v>
      </c>
      <c r="Z316" s="29">
        <f>R316*IF(($G$3/2-$M$13)&gt;0,('ver pressoflex 6p C2 DCpowe_2'!$G$3/2-'ver pressoflex 6p C2 DCpowe_2'!$M$13),'ver pressoflex 6p C2 DCpowe_2'!$G$3/2-('ver pressoflex 6p C2 DCpowe_2'!$G$3-'ver pressoflex 6p C2 DCpowe_2'!$M$13))*IF(($G$3/2-$M$13)&gt;0,-1,1)</f>
        <v>18248587.500000004</v>
      </c>
      <c r="AA316" s="113">
        <f t="shared" si="77"/>
        <v>18870571.938341685</v>
      </c>
      <c r="AB316" s="193">
        <f t="shared" si="78"/>
        <v>2.3533258052609566E-4</v>
      </c>
      <c r="AC316" s="191">
        <f t="shared" si="79"/>
        <v>2.8110985643238165E-4</v>
      </c>
      <c r="AD316" s="194">
        <f t="shared" si="80"/>
        <v>4.0595630658670524E-8</v>
      </c>
      <c r="AE316" s="191">
        <f t="shared" si="81"/>
        <v>2.1083239232428622E-2</v>
      </c>
      <c r="AF316" s="191">
        <f t="shared" si="82"/>
        <v>0.3863494013971821</v>
      </c>
    </row>
    <row r="317" spans="2:32">
      <c r="B317" s="116">
        <f t="shared" si="68"/>
        <v>59263.42881479238</v>
      </c>
      <c r="C317" s="115">
        <f t="shared" si="67"/>
        <v>8.8699999999999815</v>
      </c>
      <c r="D317" s="68">
        <f>'ver pressoflex 6p C2 DCpowe_2'!$G$3/2/$C$557*C317</f>
        <v>108.65749999999977</v>
      </c>
      <c r="E317" s="114">
        <f t="shared" si="70"/>
        <v>2.0019462224545463E-4</v>
      </c>
      <c r="F317" s="114">
        <f t="shared" si="71"/>
        <v>3.7552997851046091E-4</v>
      </c>
      <c r="G317" s="114">
        <f t="shared" si="72"/>
        <v>5.5086533477546711E-4</v>
      </c>
      <c r="H317" s="114">
        <f t="shared" si="73"/>
        <v>4.3424924140062268E-3</v>
      </c>
      <c r="I317" s="114">
        <f t="shared" si="74"/>
        <v>4.5178277702712334E-3</v>
      </c>
      <c r="J317" s="114">
        <f t="shared" si="75"/>
        <v>4.6931631265362391E-3</v>
      </c>
      <c r="K317" s="114">
        <f t="shared" si="76"/>
        <v>5.1315015171987553E-3</v>
      </c>
      <c r="L317" s="113">
        <f>-'ver pressoflex 6p C2 DCpowe_2'!$G$2*'ver pressoflex 6p C2 DCpowe_2'!D317*'ver pressoflex 6p C2 DCpowe_2'!$G$17*'ver pressoflex 6p C2 DCpowe_2'!$G$13*'ver pressoflex 6p C2 DCpowe_2'!AE317</f>
        <v>-543.44130118376654</v>
      </c>
      <c r="M317" s="572">
        <f>IF(ABS(E317)&lt;'ver pressoflex 6p C2 DCpowe_2'!$G$7,'ver pressoflex 6p C2 DCpowe_2'!$G$16*E317*'ver pressoflex 6p C2 DCpowe_2'!$O$8,SIGN(E317)*'ver pressoflex 6p C2 DCpowe_2'!$G$15*'ver pressoflex 6p C2 DCpowe_2'!$O$8)</f>
        <v>3.3701159761467285</v>
      </c>
      <c r="N317" s="572">
        <f>IF(ABS(F317)&lt;'ver pressoflex 6p C2 DCpowe_2'!$G$7,'ver pressoflex 6p C2 DCpowe_2'!$G$16*F317*'ver pressoflex 6p C2 DCpowe_2'!$O$9,SIGN(F317)*'ver pressoflex 6p C2 DCpowe_2'!$G$15*'ver pressoflex 6p C2 DCpowe_2'!$O$9)</f>
        <v>0</v>
      </c>
      <c r="O317" s="572">
        <f>IF(ABS(G317)&lt;'ver pressoflex 6p C2 DCpowe_2'!$G$7,'ver pressoflex 6p C2 DCpowe_2'!$G$16*G317*'ver pressoflex 6p C2 DCpowe_2'!$O$10,SIGN(G317)*'ver pressoflex 6p C2 DCpowe_2'!$G$15*'ver pressoflex 6p C2 DCpowe_2'!$O$10)</f>
        <v>0</v>
      </c>
      <c r="P317" s="572">
        <f>IF(ABS(H317)&lt;'ver pressoflex 6p C2 DCpowe_2'!$G$7,'ver pressoflex 6p C2 DCpowe_2'!$G$16*H317*'ver pressoflex 6p C2 DCpowe_2'!$O$11,SIGN(H317)*'ver pressoflex 6p C2 DCpowe_2'!$G$15*'ver pressoflex 6p C2 DCpowe_2'!$O$11)</f>
        <v>0</v>
      </c>
      <c r="Q317" s="572">
        <f>IF(ABS(I317)&lt;'ver pressoflex 6p C2 DCpowe_2'!$G$7,'ver pressoflex 6p C2 DCpowe_2'!$G$16*I317*'ver pressoflex 6p C2 DCpowe_2'!$O$12,SIGN(I317)*'ver pressoflex 6p C2 DCpowe_2'!$G$15*'ver pressoflex 6p C2 DCpowe_2'!$O$12)</f>
        <v>0</v>
      </c>
      <c r="R317" s="572">
        <f>IF(ABS(J317)&lt;'ver pressoflex 6p C2 DCpowe_2'!$G$7,'ver pressoflex 6p C2 DCpowe_2'!$G$16*J317*'ver pressoflex 6p C2 DCpowe_2'!$O$13,SIGN(J317)*'ver pressoflex 6p C2 DCpowe_2'!$G$15*'ver pressoflex 6p C2 DCpowe_2'!$O$13)</f>
        <v>17803.500000000004</v>
      </c>
      <c r="S317" s="113">
        <f t="shared" si="69"/>
        <v>17263.428814792383</v>
      </c>
      <c r="T317" s="575">
        <f>-L317*('ver pressoflex 6p C2 DCpowe_2'!$G$3/2-'ver pressoflex 6p C2 DCpowe_2'!AF317*'ver pressoflex 6p C2 DCpowe_2'!D317)</f>
        <v>642849.61707601324</v>
      </c>
      <c r="U317" s="29">
        <f>M317*IF(($G$3/2-$M$8)&gt;0,('ver pressoflex 6p C2 DCpowe_2'!$G$3/2-'ver pressoflex 6p C2 DCpowe_2'!$M$8),'ver pressoflex 6p C2 DCpowe_2'!$G$3/2-('ver pressoflex 6p C2 DCpowe_2'!$G$3-'ver pressoflex 6p C2 DCpowe_2'!$M$8))*IF(($G$3/2-$M$8)&gt;0,-1,1)</f>
        <v>-3454.3688755503968</v>
      </c>
      <c r="V317" s="29">
        <f>N317*IF(($G$3/2-$M$9)&gt;0,('ver pressoflex 6p C2 DCpowe_2'!$G$3/2-'ver pressoflex 6p C2 DCpowe_2'!$M$9),'ver pressoflex 6p C2 DCpowe_2'!$G$3/2-('ver pressoflex 6p C2 DCpowe_2'!$G$3-'ver pressoflex 6p C2 DCpowe_2'!$M$9))*IF(($G$3/2-$M$9)&gt;0,-1,1)</f>
        <v>0</v>
      </c>
      <c r="W317" s="29">
        <f>O317*IF(($G$3/2-$M$10)&gt;0,('ver pressoflex 6p C2 DCpowe_2'!$G$3/2-'ver pressoflex 6p C2 DCpowe_2'!$M$10),'ver pressoflex 6p C2 DCpowe_2'!$G$3/2-('ver pressoflex 6p C2 DCpowe_2'!$G$3-'ver pressoflex 6p C2 DCpowe_2'!$M$10))*IF(($G$3/2-$M$10)&gt;0,-1,1)</f>
        <v>0</v>
      </c>
      <c r="X317" s="29">
        <f>P317*IF(($G$3/2-$M$11)&gt;0,('ver pressoflex 6p C2 DCpowe_2'!$G$3/2-'ver pressoflex 6p C2 DCpowe_2'!$M$11),'ver pressoflex 6p C2 DCpowe_2'!$G$3/2-('ver pressoflex 6p C2 DCpowe_2'!$G$3-'ver pressoflex 6p C2 DCpowe_2'!$M$11))*IF(($G$3/2-$M$11)&gt;0,-1,1)</f>
        <v>0</v>
      </c>
      <c r="Y317" s="29">
        <f>Q317*IF(($G$3/2-$M$12)&gt;0,('ver pressoflex 6p C2 DCpowe_2'!$G$3/2-'ver pressoflex 6p C2 DCpowe_2'!$M$12),'ver pressoflex 6p C2 DCpowe_2'!$G$3/2-('ver pressoflex 6p C2 DCpowe_2'!$G$3-'ver pressoflex 6p C2 DCpowe_2'!$M$12))*IF(($G$3/2-$M$12)&gt;0,-1,1)</f>
        <v>0</v>
      </c>
      <c r="Z317" s="29">
        <f>R317*IF(($G$3/2-$M$13)&gt;0,('ver pressoflex 6p C2 DCpowe_2'!$G$3/2-'ver pressoflex 6p C2 DCpowe_2'!$M$13),'ver pressoflex 6p C2 DCpowe_2'!$G$3/2-('ver pressoflex 6p C2 DCpowe_2'!$G$3-'ver pressoflex 6p C2 DCpowe_2'!$M$13))*IF(($G$3/2-$M$13)&gt;0,-1,1)</f>
        <v>18248587.500000004</v>
      </c>
      <c r="AA317" s="113">
        <f t="shared" si="77"/>
        <v>18887982.748200465</v>
      </c>
      <c r="AB317" s="193">
        <f t="shared" si="78"/>
        <v>2.3814376841706095E-4</v>
      </c>
      <c r="AC317" s="191">
        <f t="shared" si="79"/>
        <v>2.8579516958399044E-4</v>
      </c>
      <c r="AD317" s="194">
        <f t="shared" si="80"/>
        <v>4.1704823141010083E-8</v>
      </c>
      <c r="AE317" s="191">
        <f t="shared" si="81"/>
        <v>2.1434637718799283E-2</v>
      </c>
      <c r="AF317" s="191">
        <f t="shared" si="82"/>
        <v>0.38723750204920659</v>
      </c>
    </row>
    <row r="318" spans="2:32">
      <c r="B318" s="116">
        <f t="shared" si="68"/>
        <v>59248.239395826036</v>
      </c>
      <c r="C318" s="115">
        <f t="shared" si="67"/>
        <v>8.9699999999999811</v>
      </c>
      <c r="D318" s="68">
        <f>'ver pressoflex 6p C2 DCpowe_2'!$G$3/2/$C$557*C318</f>
        <v>109.88249999999977</v>
      </c>
      <c r="E318" s="114">
        <f t="shared" si="70"/>
        <v>1.976159123378515E-4</v>
      </c>
      <c r="F318" s="114">
        <f t="shared" si="71"/>
        <v>3.7304546805153727E-4</v>
      </c>
      <c r="G318" s="114">
        <f t="shared" si="72"/>
        <v>5.4847502376522317E-4</v>
      </c>
      <c r="H318" s="114">
        <f t="shared" si="73"/>
        <v>4.3421391660736783E-3</v>
      </c>
      <c r="I318" s="114">
        <f t="shared" si="74"/>
        <v>4.5175687217873647E-3</v>
      </c>
      <c r="J318" s="114">
        <f t="shared" si="75"/>
        <v>4.6929982775010494E-3</v>
      </c>
      <c r="K318" s="114">
        <f t="shared" si="76"/>
        <v>5.1315721667852645E-3</v>
      </c>
      <c r="L318" s="113">
        <f>-'ver pressoflex 6p C2 DCpowe_2'!$G$2*'ver pressoflex 6p C2 DCpowe_2'!D318*'ver pressoflex 6p C2 DCpowe_2'!$G$17*'ver pressoflex 6p C2 DCpowe_2'!$G$13*'ver pressoflex 6p C2 DCpowe_2'!AE318</f>
        <v>-558.58730963608673</v>
      </c>
      <c r="M318" s="572">
        <f>IF(ABS(E318)&lt;'ver pressoflex 6p C2 DCpowe_2'!$G$7,'ver pressoflex 6p C2 DCpowe_2'!$G$16*E318*'ver pressoflex 6p C2 DCpowe_2'!$O$8,SIGN(E318)*'ver pressoflex 6p C2 DCpowe_2'!$G$15*'ver pressoflex 6p C2 DCpowe_2'!$O$8)</f>
        <v>3.3267054621180066</v>
      </c>
      <c r="N318" s="572">
        <f>IF(ABS(F318)&lt;'ver pressoflex 6p C2 DCpowe_2'!$G$7,'ver pressoflex 6p C2 DCpowe_2'!$G$16*F318*'ver pressoflex 6p C2 DCpowe_2'!$O$9,SIGN(F318)*'ver pressoflex 6p C2 DCpowe_2'!$G$15*'ver pressoflex 6p C2 DCpowe_2'!$O$9)</f>
        <v>0</v>
      </c>
      <c r="O318" s="572">
        <f>IF(ABS(G318)&lt;'ver pressoflex 6p C2 DCpowe_2'!$G$7,'ver pressoflex 6p C2 DCpowe_2'!$G$16*G318*'ver pressoflex 6p C2 DCpowe_2'!$O$10,SIGN(G318)*'ver pressoflex 6p C2 DCpowe_2'!$G$15*'ver pressoflex 6p C2 DCpowe_2'!$O$10)</f>
        <v>0</v>
      </c>
      <c r="P318" s="572">
        <f>IF(ABS(H318)&lt;'ver pressoflex 6p C2 DCpowe_2'!$G$7,'ver pressoflex 6p C2 DCpowe_2'!$G$16*H318*'ver pressoflex 6p C2 DCpowe_2'!$O$11,SIGN(H318)*'ver pressoflex 6p C2 DCpowe_2'!$G$15*'ver pressoflex 6p C2 DCpowe_2'!$O$11)</f>
        <v>0</v>
      </c>
      <c r="Q318" s="572">
        <f>IF(ABS(I318)&lt;'ver pressoflex 6p C2 DCpowe_2'!$G$7,'ver pressoflex 6p C2 DCpowe_2'!$G$16*I318*'ver pressoflex 6p C2 DCpowe_2'!$O$12,SIGN(I318)*'ver pressoflex 6p C2 DCpowe_2'!$G$15*'ver pressoflex 6p C2 DCpowe_2'!$O$12)</f>
        <v>0</v>
      </c>
      <c r="R318" s="572">
        <f>IF(ABS(J318)&lt;'ver pressoflex 6p C2 DCpowe_2'!$G$7,'ver pressoflex 6p C2 DCpowe_2'!$G$16*J318*'ver pressoflex 6p C2 DCpowe_2'!$O$13,SIGN(J318)*'ver pressoflex 6p C2 DCpowe_2'!$G$15*'ver pressoflex 6p C2 DCpowe_2'!$O$13)</f>
        <v>17803.500000000004</v>
      </c>
      <c r="S318" s="113">
        <f t="shared" si="69"/>
        <v>17248.239395826036</v>
      </c>
      <c r="T318" s="575">
        <f>-L318*('ver pressoflex 6p C2 DCpowe_2'!$G$3/2-'ver pressoflex 6p C2 DCpowe_2'!AF318*'ver pressoflex 6p C2 DCpowe_2'!D318)</f>
        <v>660447.03109486052</v>
      </c>
      <c r="U318" s="29">
        <f>M318*IF(($G$3/2-$M$8)&gt;0,('ver pressoflex 6p C2 DCpowe_2'!$G$3/2-'ver pressoflex 6p C2 DCpowe_2'!$M$8),'ver pressoflex 6p C2 DCpowe_2'!$G$3/2-('ver pressoflex 6p C2 DCpowe_2'!$G$3-'ver pressoflex 6p C2 DCpowe_2'!$M$8))*IF(($G$3/2-$M$8)&gt;0,-1,1)</f>
        <v>-3409.8730986709566</v>
      </c>
      <c r="V318" s="29">
        <f>N318*IF(($G$3/2-$M$9)&gt;0,('ver pressoflex 6p C2 DCpowe_2'!$G$3/2-'ver pressoflex 6p C2 DCpowe_2'!$M$9),'ver pressoflex 6p C2 DCpowe_2'!$G$3/2-('ver pressoflex 6p C2 DCpowe_2'!$G$3-'ver pressoflex 6p C2 DCpowe_2'!$M$9))*IF(($G$3/2-$M$9)&gt;0,-1,1)</f>
        <v>0</v>
      </c>
      <c r="W318" s="29">
        <f>O318*IF(($G$3/2-$M$10)&gt;0,('ver pressoflex 6p C2 DCpowe_2'!$G$3/2-'ver pressoflex 6p C2 DCpowe_2'!$M$10),'ver pressoflex 6p C2 DCpowe_2'!$G$3/2-('ver pressoflex 6p C2 DCpowe_2'!$G$3-'ver pressoflex 6p C2 DCpowe_2'!$M$10))*IF(($G$3/2-$M$10)&gt;0,-1,1)</f>
        <v>0</v>
      </c>
      <c r="X318" s="29">
        <f>P318*IF(($G$3/2-$M$11)&gt;0,('ver pressoflex 6p C2 DCpowe_2'!$G$3/2-'ver pressoflex 6p C2 DCpowe_2'!$M$11),'ver pressoflex 6p C2 DCpowe_2'!$G$3/2-('ver pressoflex 6p C2 DCpowe_2'!$G$3-'ver pressoflex 6p C2 DCpowe_2'!$M$11))*IF(($G$3/2-$M$11)&gt;0,-1,1)</f>
        <v>0</v>
      </c>
      <c r="Y318" s="29">
        <f>Q318*IF(($G$3/2-$M$12)&gt;0,('ver pressoflex 6p C2 DCpowe_2'!$G$3/2-'ver pressoflex 6p C2 DCpowe_2'!$M$12),'ver pressoflex 6p C2 DCpowe_2'!$G$3/2-('ver pressoflex 6p C2 DCpowe_2'!$G$3-'ver pressoflex 6p C2 DCpowe_2'!$M$12))*IF(($G$3/2-$M$12)&gt;0,-1,1)</f>
        <v>0</v>
      </c>
      <c r="Z318" s="29">
        <f>R318*IF(($G$3/2-$M$13)&gt;0,('ver pressoflex 6p C2 DCpowe_2'!$G$3/2-'ver pressoflex 6p C2 DCpowe_2'!$M$13),'ver pressoflex 6p C2 DCpowe_2'!$G$3/2-('ver pressoflex 6p C2 DCpowe_2'!$G$3-'ver pressoflex 6p C2 DCpowe_2'!$M$13))*IF(($G$3/2-$M$13)&gt;0,-1,1)</f>
        <v>18248587.500000004</v>
      </c>
      <c r="AA318" s="113">
        <f t="shared" si="77"/>
        <v>18905624.657996193</v>
      </c>
      <c r="AB318" s="193">
        <f t="shared" si="78"/>
        <v>2.4095797694636298E-4</v>
      </c>
      <c r="AC318" s="191">
        <f t="shared" si="79"/>
        <v>2.9048551713282717E-4</v>
      </c>
      <c r="AD318" s="194">
        <f t="shared" si="80"/>
        <v>4.2828399989514447E-8</v>
      </c>
      <c r="AE318" s="191">
        <f t="shared" si="81"/>
        <v>2.1786413784962037E-2</v>
      </c>
      <c r="AF318" s="191">
        <f t="shared" si="82"/>
        <v>0.3881202827209016</v>
      </c>
    </row>
    <row r="319" spans="2:32">
      <c r="B319" s="116">
        <f t="shared" si="68"/>
        <v>59232.839026965376</v>
      </c>
      <c r="C319" s="115">
        <f t="shared" si="67"/>
        <v>9.0699999999999807</v>
      </c>
      <c r="D319" s="68">
        <f>'ver pressoflex 6p C2 DCpowe_2'!$G$3/2/$C$557*C319</f>
        <v>111.10749999999976</v>
      </c>
      <c r="E319" s="114">
        <f t="shared" si="70"/>
        <v>1.9503443010146425E-4</v>
      </c>
      <c r="F319" s="114">
        <f t="shared" si="71"/>
        <v>3.7055828653611395E-4</v>
      </c>
      <c r="G319" s="114">
        <f t="shared" si="72"/>
        <v>5.4608214297076363E-4</v>
      </c>
      <c r="H319" s="114">
        <f t="shared" si="73"/>
        <v>4.3417855383700637E-3</v>
      </c>
      <c r="I319" s="114">
        <f t="shared" si="74"/>
        <v>4.517309394804713E-3</v>
      </c>
      <c r="J319" s="114">
        <f t="shared" si="75"/>
        <v>4.6928332512393631E-3</v>
      </c>
      <c r="K319" s="114">
        <f t="shared" si="76"/>
        <v>5.131642892325987E-3</v>
      </c>
      <c r="L319" s="113">
        <f>-'ver pressoflex 6p C2 DCpowe_2'!$G$2*'ver pressoflex 6p C2 DCpowe_2'!D319*'ver pressoflex 6p C2 DCpowe_2'!$G$17*'ver pressoflex 6p C2 DCpowe_2'!$G$13*'ver pressoflex 6p C2 DCpowe_2'!AE319</f>
        <v>-573.94422131278623</v>
      </c>
      <c r="M319" s="572">
        <f>IF(ABS(E319)&lt;'ver pressoflex 6p C2 DCpowe_2'!$G$7,'ver pressoflex 6p C2 DCpowe_2'!$G$16*E319*'ver pressoflex 6p C2 DCpowe_2'!$O$8,SIGN(E319)*'ver pressoflex 6p C2 DCpowe_2'!$G$15*'ver pressoflex 6p C2 DCpowe_2'!$O$8)</f>
        <v>3.2832482781566865</v>
      </c>
      <c r="N319" s="572">
        <f>IF(ABS(F319)&lt;'ver pressoflex 6p C2 DCpowe_2'!$G$7,'ver pressoflex 6p C2 DCpowe_2'!$G$16*F319*'ver pressoflex 6p C2 DCpowe_2'!$O$9,SIGN(F319)*'ver pressoflex 6p C2 DCpowe_2'!$G$15*'ver pressoflex 6p C2 DCpowe_2'!$O$9)</f>
        <v>0</v>
      </c>
      <c r="O319" s="572">
        <f>IF(ABS(G319)&lt;'ver pressoflex 6p C2 DCpowe_2'!$G$7,'ver pressoflex 6p C2 DCpowe_2'!$G$16*G319*'ver pressoflex 6p C2 DCpowe_2'!$O$10,SIGN(G319)*'ver pressoflex 6p C2 DCpowe_2'!$G$15*'ver pressoflex 6p C2 DCpowe_2'!$O$10)</f>
        <v>0</v>
      </c>
      <c r="P319" s="572">
        <f>IF(ABS(H319)&lt;'ver pressoflex 6p C2 DCpowe_2'!$G$7,'ver pressoflex 6p C2 DCpowe_2'!$G$16*H319*'ver pressoflex 6p C2 DCpowe_2'!$O$11,SIGN(H319)*'ver pressoflex 6p C2 DCpowe_2'!$G$15*'ver pressoflex 6p C2 DCpowe_2'!$O$11)</f>
        <v>0</v>
      </c>
      <c r="Q319" s="572">
        <f>IF(ABS(I319)&lt;'ver pressoflex 6p C2 DCpowe_2'!$G$7,'ver pressoflex 6p C2 DCpowe_2'!$G$16*I319*'ver pressoflex 6p C2 DCpowe_2'!$O$12,SIGN(I319)*'ver pressoflex 6p C2 DCpowe_2'!$G$15*'ver pressoflex 6p C2 DCpowe_2'!$O$12)</f>
        <v>0</v>
      </c>
      <c r="R319" s="572">
        <f>IF(ABS(J319)&lt;'ver pressoflex 6p C2 DCpowe_2'!$G$7,'ver pressoflex 6p C2 DCpowe_2'!$G$16*J319*'ver pressoflex 6p C2 DCpowe_2'!$O$13,SIGN(J319)*'ver pressoflex 6p C2 DCpowe_2'!$G$15*'ver pressoflex 6p C2 DCpowe_2'!$O$13)</f>
        <v>17803.500000000004</v>
      </c>
      <c r="S319" s="113">
        <f t="shared" si="69"/>
        <v>17232.839026965376</v>
      </c>
      <c r="T319" s="575">
        <f>-L319*('ver pressoflex 6p C2 DCpowe_2'!$G$3/2-'ver pressoflex 6p C2 DCpowe_2'!AF319*'ver pressoflex 6p C2 DCpowe_2'!D319)</f>
        <v>678275.50747780036</v>
      </c>
      <c r="U319" s="29">
        <f>M319*IF(($G$3/2-$M$8)&gt;0,('ver pressoflex 6p C2 DCpowe_2'!$G$3/2-'ver pressoflex 6p C2 DCpowe_2'!$M$8),'ver pressoflex 6p C2 DCpowe_2'!$G$3/2-('ver pressoflex 6p C2 DCpowe_2'!$G$3-'ver pressoflex 6p C2 DCpowe_2'!$M$8))*IF(($G$3/2-$M$8)&gt;0,-1,1)</f>
        <v>-3365.3294851106039</v>
      </c>
      <c r="V319" s="29">
        <f>N319*IF(($G$3/2-$M$9)&gt;0,('ver pressoflex 6p C2 DCpowe_2'!$G$3/2-'ver pressoflex 6p C2 DCpowe_2'!$M$9),'ver pressoflex 6p C2 DCpowe_2'!$G$3/2-('ver pressoflex 6p C2 DCpowe_2'!$G$3-'ver pressoflex 6p C2 DCpowe_2'!$M$9))*IF(($G$3/2-$M$9)&gt;0,-1,1)</f>
        <v>0</v>
      </c>
      <c r="W319" s="29">
        <f>O319*IF(($G$3/2-$M$10)&gt;0,('ver pressoflex 6p C2 DCpowe_2'!$G$3/2-'ver pressoflex 6p C2 DCpowe_2'!$M$10),'ver pressoflex 6p C2 DCpowe_2'!$G$3/2-('ver pressoflex 6p C2 DCpowe_2'!$G$3-'ver pressoflex 6p C2 DCpowe_2'!$M$10))*IF(($G$3/2-$M$10)&gt;0,-1,1)</f>
        <v>0</v>
      </c>
      <c r="X319" s="29">
        <f>P319*IF(($G$3/2-$M$11)&gt;0,('ver pressoflex 6p C2 DCpowe_2'!$G$3/2-'ver pressoflex 6p C2 DCpowe_2'!$M$11),'ver pressoflex 6p C2 DCpowe_2'!$G$3/2-('ver pressoflex 6p C2 DCpowe_2'!$G$3-'ver pressoflex 6p C2 DCpowe_2'!$M$11))*IF(($G$3/2-$M$11)&gt;0,-1,1)</f>
        <v>0</v>
      </c>
      <c r="Y319" s="29">
        <f>Q319*IF(($G$3/2-$M$12)&gt;0,('ver pressoflex 6p C2 DCpowe_2'!$G$3/2-'ver pressoflex 6p C2 DCpowe_2'!$M$12),'ver pressoflex 6p C2 DCpowe_2'!$G$3/2-('ver pressoflex 6p C2 DCpowe_2'!$G$3-'ver pressoflex 6p C2 DCpowe_2'!$M$12))*IF(($G$3/2-$M$12)&gt;0,-1,1)</f>
        <v>0</v>
      </c>
      <c r="Z319" s="29">
        <f>R319*IF(($G$3/2-$M$13)&gt;0,('ver pressoflex 6p C2 DCpowe_2'!$G$3/2-'ver pressoflex 6p C2 DCpowe_2'!$M$13),'ver pressoflex 6p C2 DCpowe_2'!$G$3/2-('ver pressoflex 6p C2 DCpowe_2'!$G$3-'ver pressoflex 6p C2 DCpowe_2'!$M$13))*IF(($G$3/2-$M$13)&gt;0,-1,1)</f>
        <v>18248587.500000004</v>
      </c>
      <c r="AA319" s="113">
        <f t="shared" si="77"/>
        <v>18923497.677992694</v>
      </c>
      <c r="AB319" s="193">
        <f t="shared" si="78"/>
        <v>2.4377521098515998E-4</v>
      </c>
      <c r="AC319" s="191">
        <f t="shared" si="79"/>
        <v>2.9518090719748887E-4</v>
      </c>
      <c r="AD319" s="194">
        <f t="shared" si="80"/>
        <v>4.3966405686827165E-8</v>
      </c>
      <c r="AE319" s="191">
        <f t="shared" si="81"/>
        <v>2.2138568039811665E-2</v>
      </c>
      <c r="AF319" s="191">
        <f t="shared" si="82"/>
        <v>0.38899725865569068</v>
      </c>
    </row>
    <row r="320" spans="2:32">
      <c r="B320" s="116">
        <f t="shared" si="68"/>
        <v>59217.227367844273</v>
      </c>
      <c r="C320" s="115">
        <f t="shared" si="67"/>
        <v>9.1699999999999804</v>
      </c>
      <c r="D320" s="68">
        <f>'ver pressoflex 6p C2 DCpowe_2'!$G$3/2/$C$557*C320</f>
        <v>112.33249999999975</v>
      </c>
      <c r="E320" s="114">
        <f t="shared" si="70"/>
        <v>1.9245017106316051E-4</v>
      </c>
      <c r="F320" s="114">
        <f t="shared" si="71"/>
        <v>3.680684296544606E-4</v>
      </c>
      <c r="G320" s="114">
        <f t="shared" si="72"/>
        <v>5.4368668824576055E-4</v>
      </c>
      <c r="H320" s="114">
        <f t="shared" si="73"/>
        <v>4.3414315302826249E-3</v>
      </c>
      <c r="I320" s="114">
        <f t="shared" si="74"/>
        <v>4.5170497888739249E-3</v>
      </c>
      <c r="J320" s="114">
        <f t="shared" si="75"/>
        <v>4.692668047465225E-3</v>
      </c>
      <c r="K320" s="114">
        <f t="shared" si="76"/>
        <v>5.1317136939434752E-3</v>
      </c>
      <c r="L320" s="113">
        <f>-'ver pressoflex 6p C2 DCpowe_2'!$G$2*'ver pressoflex 6p C2 DCpowe_2'!D320*'ver pressoflex 6p C2 DCpowe_2'!$G$17*'ver pressoflex 6p C2 DCpowe_2'!$G$13*'ver pressoflex 6p C2 DCpowe_2'!AE320</f>
        <v>-589.51237650468863</v>
      </c>
      <c r="M320" s="572">
        <f>IF(ABS(E320)&lt;'ver pressoflex 6p C2 DCpowe_2'!$G$7,'ver pressoflex 6p C2 DCpowe_2'!$G$16*E320*'ver pressoflex 6p C2 DCpowe_2'!$O$8,SIGN(E320)*'ver pressoflex 6p C2 DCpowe_2'!$G$15*'ver pressoflex 6p C2 DCpowe_2'!$O$8)</f>
        <v>3.2397443489611719</v>
      </c>
      <c r="N320" s="572">
        <f>IF(ABS(F320)&lt;'ver pressoflex 6p C2 DCpowe_2'!$G$7,'ver pressoflex 6p C2 DCpowe_2'!$G$16*F320*'ver pressoflex 6p C2 DCpowe_2'!$O$9,SIGN(F320)*'ver pressoflex 6p C2 DCpowe_2'!$G$15*'ver pressoflex 6p C2 DCpowe_2'!$O$9)</f>
        <v>0</v>
      </c>
      <c r="O320" s="572">
        <f>IF(ABS(G320)&lt;'ver pressoflex 6p C2 DCpowe_2'!$G$7,'ver pressoflex 6p C2 DCpowe_2'!$G$16*G320*'ver pressoflex 6p C2 DCpowe_2'!$O$10,SIGN(G320)*'ver pressoflex 6p C2 DCpowe_2'!$G$15*'ver pressoflex 6p C2 DCpowe_2'!$O$10)</f>
        <v>0</v>
      </c>
      <c r="P320" s="572">
        <f>IF(ABS(H320)&lt;'ver pressoflex 6p C2 DCpowe_2'!$G$7,'ver pressoflex 6p C2 DCpowe_2'!$G$16*H320*'ver pressoflex 6p C2 DCpowe_2'!$O$11,SIGN(H320)*'ver pressoflex 6p C2 DCpowe_2'!$G$15*'ver pressoflex 6p C2 DCpowe_2'!$O$11)</f>
        <v>0</v>
      </c>
      <c r="Q320" s="572">
        <f>IF(ABS(I320)&lt;'ver pressoflex 6p C2 DCpowe_2'!$G$7,'ver pressoflex 6p C2 DCpowe_2'!$G$16*I320*'ver pressoflex 6p C2 DCpowe_2'!$O$12,SIGN(I320)*'ver pressoflex 6p C2 DCpowe_2'!$G$15*'ver pressoflex 6p C2 DCpowe_2'!$O$12)</f>
        <v>0</v>
      </c>
      <c r="R320" s="572">
        <f>IF(ABS(J320)&lt;'ver pressoflex 6p C2 DCpowe_2'!$G$7,'ver pressoflex 6p C2 DCpowe_2'!$G$16*J320*'ver pressoflex 6p C2 DCpowe_2'!$O$13,SIGN(J320)*'ver pressoflex 6p C2 DCpowe_2'!$G$15*'ver pressoflex 6p C2 DCpowe_2'!$O$13)</f>
        <v>17803.500000000004</v>
      </c>
      <c r="S320" s="113">
        <f t="shared" si="69"/>
        <v>17217.227367844276</v>
      </c>
      <c r="T320" s="575">
        <f>-L320*('ver pressoflex 6p C2 DCpowe_2'!$G$3/2-'ver pressoflex 6p C2 DCpowe_2'!AF320*'ver pressoflex 6p C2 DCpowe_2'!D320)</f>
        <v>696335.05643355718</v>
      </c>
      <c r="U320" s="29">
        <f>M320*IF(($G$3/2-$M$8)&gt;0,('ver pressoflex 6p C2 DCpowe_2'!$G$3/2-'ver pressoflex 6p C2 DCpowe_2'!$M$8),'ver pressoflex 6p C2 DCpowe_2'!$G$3/2-('ver pressoflex 6p C2 DCpowe_2'!$G$3-'ver pressoflex 6p C2 DCpowe_2'!$M$8))*IF(($G$3/2-$M$8)&gt;0,-1,1)</f>
        <v>-3320.7379576852013</v>
      </c>
      <c r="V320" s="29">
        <f>N320*IF(($G$3/2-$M$9)&gt;0,('ver pressoflex 6p C2 DCpowe_2'!$G$3/2-'ver pressoflex 6p C2 DCpowe_2'!$M$9),'ver pressoflex 6p C2 DCpowe_2'!$G$3/2-('ver pressoflex 6p C2 DCpowe_2'!$G$3-'ver pressoflex 6p C2 DCpowe_2'!$M$9))*IF(($G$3/2-$M$9)&gt;0,-1,1)</f>
        <v>0</v>
      </c>
      <c r="W320" s="29">
        <f>O320*IF(($G$3/2-$M$10)&gt;0,('ver pressoflex 6p C2 DCpowe_2'!$G$3/2-'ver pressoflex 6p C2 DCpowe_2'!$M$10),'ver pressoflex 6p C2 DCpowe_2'!$G$3/2-('ver pressoflex 6p C2 DCpowe_2'!$G$3-'ver pressoflex 6p C2 DCpowe_2'!$M$10))*IF(($G$3/2-$M$10)&gt;0,-1,1)</f>
        <v>0</v>
      </c>
      <c r="X320" s="29">
        <f>P320*IF(($G$3/2-$M$11)&gt;0,('ver pressoflex 6p C2 DCpowe_2'!$G$3/2-'ver pressoflex 6p C2 DCpowe_2'!$M$11),'ver pressoflex 6p C2 DCpowe_2'!$G$3/2-('ver pressoflex 6p C2 DCpowe_2'!$G$3-'ver pressoflex 6p C2 DCpowe_2'!$M$11))*IF(($G$3/2-$M$11)&gt;0,-1,1)</f>
        <v>0</v>
      </c>
      <c r="Y320" s="29">
        <f>Q320*IF(($G$3/2-$M$12)&gt;0,('ver pressoflex 6p C2 DCpowe_2'!$G$3/2-'ver pressoflex 6p C2 DCpowe_2'!$M$12),'ver pressoflex 6p C2 DCpowe_2'!$G$3/2-('ver pressoflex 6p C2 DCpowe_2'!$G$3-'ver pressoflex 6p C2 DCpowe_2'!$M$12))*IF(($G$3/2-$M$12)&gt;0,-1,1)</f>
        <v>0</v>
      </c>
      <c r="Z320" s="29">
        <f>R320*IF(($G$3/2-$M$13)&gt;0,('ver pressoflex 6p C2 DCpowe_2'!$G$3/2-'ver pressoflex 6p C2 DCpowe_2'!$M$13),'ver pressoflex 6p C2 DCpowe_2'!$G$3/2-('ver pressoflex 6p C2 DCpowe_2'!$G$3-'ver pressoflex 6p C2 DCpowe_2'!$M$13))*IF(($G$3/2-$M$13)&gt;0,-1,1)</f>
        <v>18248587.500000004</v>
      </c>
      <c r="AA320" s="113">
        <f t="shared" si="77"/>
        <v>18941601.818475876</v>
      </c>
      <c r="AB320" s="193">
        <f t="shared" si="78"/>
        <v>2.4659547541508963E-4</v>
      </c>
      <c r="AC320" s="191">
        <f t="shared" si="79"/>
        <v>2.9988134791403829E-4</v>
      </c>
      <c r="AD320" s="194">
        <f t="shared" si="80"/>
        <v>4.5118884857106165E-8</v>
      </c>
      <c r="AE320" s="191">
        <f t="shared" si="81"/>
        <v>2.249110109355287E-2</v>
      </c>
      <c r="AF320" s="191">
        <f t="shared" si="82"/>
        <v>0.38986800583211434</v>
      </c>
    </row>
    <row r="321" spans="2:32">
      <c r="B321" s="116">
        <f t="shared" si="68"/>
        <v>59201.404077363986</v>
      </c>
      <c r="C321" s="115">
        <f t="shared" si="67"/>
        <v>9.26999999999998</v>
      </c>
      <c r="D321" s="68">
        <f>'ver pressoflex 6p C2 DCpowe_2'!$G$3/2/$C$557*C321</f>
        <v>113.55749999999975</v>
      </c>
      <c r="E321" s="114">
        <f t="shared" si="70"/>
        <v>1.8986313074017958E-4</v>
      </c>
      <c r="F321" s="114">
        <f t="shared" si="71"/>
        <v>3.655758930875703E-4</v>
      </c>
      <c r="G321" s="114">
        <f t="shared" si="72"/>
        <v>5.4128865543496098E-4</v>
      </c>
      <c r="H321" s="114">
        <f t="shared" si="73"/>
        <v>4.3410771411972852E-3</v>
      </c>
      <c r="I321" s="114">
        <f t="shared" si="74"/>
        <v>4.5167899035446751E-3</v>
      </c>
      <c r="J321" s="114">
        <f t="shared" si="75"/>
        <v>4.6925026658920658E-3</v>
      </c>
      <c r="K321" s="114">
        <f t="shared" si="76"/>
        <v>5.1317845717605429E-3</v>
      </c>
      <c r="L321" s="113">
        <f>-'ver pressoflex 6p C2 DCpowe_2'!$G$2*'ver pressoflex 6p C2 DCpowe_2'!D321*'ver pressoflex 6p C2 DCpowe_2'!$G$17*'ver pressoflex 6p C2 DCpowe_2'!$G$13*'ver pressoflex 6p C2 DCpowe_2'!AE321</f>
        <v>-605.29211623508741</v>
      </c>
      <c r="M321" s="572">
        <f>IF(ABS(E321)&lt;'ver pressoflex 6p C2 DCpowe_2'!$G$7,'ver pressoflex 6p C2 DCpowe_2'!$G$16*E321*'ver pressoflex 6p C2 DCpowe_2'!$O$8,SIGN(E321)*'ver pressoflex 6p C2 DCpowe_2'!$G$15*'ver pressoflex 6p C2 DCpowe_2'!$O$8)</f>
        <v>3.1961935990677803</v>
      </c>
      <c r="N321" s="572">
        <f>IF(ABS(F321)&lt;'ver pressoflex 6p C2 DCpowe_2'!$G$7,'ver pressoflex 6p C2 DCpowe_2'!$G$16*F321*'ver pressoflex 6p C2 DCpowe_2'!$O$9,SIGN(F321)*'ver pressoflex 6p C2 DCpowe_2'!$G$15*'ver pressoflex 6p C2 DCpowe_2'!$O$9)</f>
        <v>0</v>
      </c>
      <c r="O321" s="572">
        <f>IF(ABS(G321)&lt;'ver pressoflex 6p C2 DCpowe_2'!$G$7,'ver pressoflex 6p C2 DCpowe_2'!$G$16*G321*'ver pressoflex 6p C2 DCpowe_2'!$O$10,SIGN(G321)*'ver pressoflex 6p C2 DCpowe_2'!$G$15*'ver pressoflex 6p C2 DCpowe_2'!$O$10)</f>
        <v>0</v>
      </c>
      <c r="P321" s="572">
        <f>IF(ABS(H321)&lt;'ver pressoflex 6p C2 DCpowe_2'!$G$7,'ver pressoflex 6p C2 DCpowe_2'!$G$16*H321*'ver pressoflex 6p C2 DCpowe_2'!$O$11,SIGN(H321)*'ver pressoflex 6p C2 DCpowe_2'!$G$15*'ver pressoflex 6p C2 DCpowe_2'!$O$11)</f>
        <v>0</v>
      </c>
      <c r="Q321" s="572">
        <f>IF(ABS(I321)&lt;'ver pressoflex 6p C2 DCpowe_2'!$G$7,'ver pressoflex 6p C2 DCpowe_2'!$G$16*I321*'ver pressoflex 6p C2 DCpowe_2'!$O$12,SIGN(I321)*'ver pressoflex 6p C2 DCpowe_2'!$G$15*'ver pressoflex 6p C2 DCpowe_2'!$O$12)</f>
        <v>0</v>
      </c>
      <c r="R321" s="572">
        <f>IF(ABS(J321)&lt;'ver pressoflex 6p C2 DCpowe_2'!$G$7,'ver pressoflex 6p C2 DCpowe_2'!$G$16*J321*'ver pressoflex 6p C2 DCpowe_2'!$O$13,SIGN(J321)*'ver pressoflex 6p C2 DCpowe_2'!$G$15*'ver pressoflex 6p C2 DCpowe_2'!$O$13)</f>
        <v>17803.500000000004</v>
      </c>
      <c r="S321" s="113">
        <f t="shared" si="69"/>
        <v>17201.404077363983</v>
      </c>
      <c r="T321" s="575">
        <f>-L321*('ver pressoflex 6p C2 DCpowe_2'!$G$3/2-'ver pressoflex 6p C2 DCpowe_2'!AF321*'ver pressoflex 6p C2 DCpowe_2'!D321)</f>
        <v>714625.68819283042</v>
      </c>
      <c r="U321" s="29">
        <f>M321*IF(($G$3/2-$M$8)&gt;0,('ver pressoflex 6p C2 DCpowe_2'!$G$3/2-'ver pressoflex 6p C2 DCpowe_2'!$M$8),'ver pressoflex 6p C2 DCpowe_2'!$G$3/2-('ver pressoflex 6p C2 DCpowe_2'!$G$3-'ver pressoflex 6p C2 DCpowe_2'!$M$8))*IF(($G$3/2-$M$8)&gt;0,-1,1)</f>
        <v>-3276.0984390444746</v>
      </c>
      <c r="V321" s="29">
        <f>N321*IF(($G$3/2-$M$9)&gt;0,('ver pressoflex 6p C2 DCpowe_2'!$G$3/2-'ver pressoflex 6p C2 DCpowe_2'!$M$9),'ver pressoflex 6p C2 DCpowe_2'!$G$3/2-('ver pressoflex 6p C2 DCpowe_2'!$G$3-'ver pressoflex 6p C2 DCpowe_2'!$M$9))*IF(($G$3/2-$M$9)&gt;0,-1,1)</f>
        <v>0</v>
      </c>
      <c r="W321" s="29">
        <f>O321*IF(($G$3/2-$M$10)&gt;0,('ver pressoflex 6p C2 DCpowe_2'!$G$3/2-'ver pressoflex 6p C2 DCpowe_2'!$M$10),'ver pressoflex 6p C2 DCpowe_2'!$G$3/2-('ver pressoflex 6p C2 DCpowe_2'!$G$3-'ver pressoflex 6p C2 DCpowe_2'!$M$10))*IF(($G$3/2-$M$10)&gt;0,-1,1)</f>
        <v>0</v>
      </c>
      <c r="X321" s="29">
        <f>P321*IF(($G$3/2-$M$11)&gt;0,('ver pressoflex 6p C2 DCpowe_2'!$G$3/2-'ver pressoflex 6p C2 DCpowe_2'!$M$11),'ver pressoflex 6p C2 DCpowe_2'!$G$3/2-('ver pressoflex 6p C2 DCpowe_2'!$G$3-'ver pressoflex 6p C2 DCpowe_2'!$M$11))*IF(($G$3/2-$M$11)&gt;0,-1,1)</f>
        <v>0</v>
      </c>
      <c r="Y321" s="29">
        <f>Q321*IF(($G$3/2-$M$12)&gt;0,('ver pressoflex 6p C2 DCpowe_2'!$G$3/2-'ver pressoflex 6p C2 DCpowe_2'!$M$12),'ver pressoflex 6p C2 DCpowe_2'!$G$3/2-('ver pressoflex 6p C2 DCpowe_2'!$G$3-'ver pressoflex 6p C2 DCpowe_2'!$M$12))*IF(($G$3/2-$M$12)&gt;0,-1,1)</f>
        <v>0</v>
      </c>
      <c r="Z321" s="29">
        <f>R321*IF(($G$3/2-$M$13)&gt;0,('ver pressoflex 6p C2 DCpowe_2'!$G$3/2-'ver pressoflex 6p C2 DCpowe_2'!$M$13),'ver pressoflex 6p C2 DCpowe_2'!$G$3/2-('ver pressoflex 6p C2 DCpowe_2'!$G$3-'ver pressoflex 6p C2 DCpowe_2'!$M$13))*IF(($G$3/2-$M$13)&gt;0,-1,1)</f>
        <v>18248587.500000004</v>
      </c>
      <c r="AA321" s="113">
        <f t="shared" si="77"/>
        <v>18959937.089753788</v>
      </c>
      <c r="AB321" s="193">
        <f t="shared" si="78"/>
        <v>2.4941877512829722E-4</v>
      </c>
      <c r="AC321" s="191">
        <f t="shared" si="79"/>
        <v>3.0458684743605094E-4</v>
      </c>
      <c r="AD321" s="194">
        <f t="shared" si="80"/>
        <v>4.6285882266527861E-8</v>
      </c>
      <c r="AE321" s="191">
        <f t="shared" si="81"/>
        <v>2.284401355770382E-2</v>
      </c>
      <c r="AF321" s="191">
        <f t="shared" si="82"/>
        <v>0.39073215476659207</v>
      </c>
    </row>
    <row r="322" spans="2:32">
      <c r="B322" s="116">
        <f t="shared" si="68"/>
        <v>59185.368813691137</v>
      </c>
      <c r="C322" s="115">
        <f t="shared" si="67"/>
        <v>9.3699999999999797</v>
      </c>
      <c r="D322" s="68">
        <f>'ver pressoflex 6p C2 DCpowe_2'!$G$3/2/$C$557*C322</f>
        <v>114.78249999999976</v>
      </c>
      <c r="E322" s="114">
        <f t="shared" si="70"/>
        <v>1.8727330464010636E-4</v>
      </c>
      <c r="F322" s="114">
        <f t="shared" si="71"/>
        <v>3.6308067250713445E-4</v>
      </c>
      <c r="G322" s="114">
        <f t="shared" si="72"/>
        <v>5.3888804037416252E-4</v>
      </c>
      <c r="H322" s="114">
        <f t="shared" si="73"/>
        <v>4.3407223704986448E-3</v>
      </c>
      <c r="I322" s="114">
        <f t="shared" si="74"/>
        <v>4.5165297383656725E-3</v>
      </c>
      <c r="J322" s="114">
        <f t="shared" si="75"/>
        <v>4.692337106232701E-3</v>
      </c>
      <c r="K322" s="114">
        <f t="shared" si="76"/>
        <v>5.1318555259002715E-3</v>
      </c>
      <c r="L322" s="113">
        <f>-'ver pressoflex 6p C2 DCpowe_2'!$G$2*'ver pressoflex 6p C2 DCpowe_2'!D322*'ver pressoflex 6p C2 DCpowe_2'!$G$17*'ver pressoflex 6p C2 DCpowe_2'!$G$13*'ver pressoflex 6p C2 DCpowe_2'!AE322</f>
        <v>-621.28378226171708</v>
      </c>
      <c r="M322" s="572">
        <f>IF(ABS(E322)&lt;'ver pressoflex 6p C2 DCpowe_2'!$G$7,'ver pressoflex 6p C2 DCpowe_2'!$G$16*E322*'ver pressoflex 6p C2 DCpowe_2'!$O$8,SIGN(E322)*'ver pressoflex 6p C2 DCpowe_2'!$G$15*'ver pressoflex 6p C2 DCpowe_2'!$O$8)</f>
        <v>3.1525959528503043</v>
      </c>
      <c r="N322" s="572">
        <f>IF(ABS(F322)&lt;'ver pressoflex 6p C2 DCpowe_2'!$G$7,'ver pressoflex 6p C2 DCpowe_2'!$G$16*F322*'ver pressoflex 6p C2 DCpowe_2'!$O$9,SIGN(F322)*'ver pressoflex 6p C2 DCpowe_2'!$G$15*'ver pressoflex 6p C2 DCpowe_2'!$O$9)</f>
        <v>0</v>
      </c>
      <c r="O322" s="572">
        <f>IF(ABS(G322)&lt;'ver pressoflex 6p C2 DCpowe_2'!$G$7,'ver pressoflex 6p C2 DCpowe_2'!$G$16*G322*'ver pressoflex 6p C2 DCpowe_2'!$O$10,SIGN(G322)*'ver pressoflex 6p C2 DCpowe_2'!$G$15*'ver pressoflex 6p C2 DCpowe_2'!$O$10)</f>
        <v>0</v>
      </c>
      <c r="P322" s="572">
        <f>IF(ABS(H322)&lt;'ver pressoflex 6p C2 DCpowe_2'!$G$7,'ver pressoflex 6p C2 DCpowe_2'!$G$16*H322*'ver pressoflex 6p C2 DCpowe_2'!$O$11,SIGN(H322)*'ver pressoflex 6p C2 DCpowe_2'!$G$15*'ver pressoflex 6p C2 DCpowe_2'!$O$11)</f>
        <v>0</v>
      </c>
      <c r="Q322" s="572">
        <f>IF(ABS(I322)&lt;'ver pressoflex 6p C2 DCpowe_2'!$G$7,'ver pressoflex 6p C2 DCpowe_2'!$G$16*I322*'ver pressoflex 6p C2 DCpowe_2'!$O$12,SIGN(I322)*'ver pressoflex 6p C2 DCpowe_2'!$G$15*'ver pressoflex 6p C2 DCpowe_2'!$O$12)</f>
        <v>0</v>
      </c>
      <c r="R322" s="572">
        <f>IF(ABS(J322)&lt;'ver pressoflex 6p C2 DCpowe_2'!$G$7,'ver pressoflex 6p C2 DCpowe_2'!$G$16*J322*'ver pressoflex 6p C2 DCpowe_2'!$O$13,SIGN(J322)*'ver pressoflex 6p C2 DCpowe_2'!$G$15*'ver pressoflex 6p C2 DCpowe_2'!$O$13)</f>
        <v>17803.500000000004</v>
      </c>
      <c r="S322" s="113">
        <f t="shared" si="69"/>
        <v>17185.368813691137</v>
      </c>
      <c r="T322" s="575">
        <f>-L322*('ver pressoflex 6p C2 DCpowe_2'!$G$3/2-'ver pressoflex 6p C2 DCpowe_2'!AF322*'ver pressoflex 6p C2 DCpowe_2'!D322)</f>
        <v>733147.41300835146</v>
      </c>
      <c r="U322" s="29">
        <f>M322*IF(($G$3/2-$M$8)&gt;0,('ver pressoflex 6p C2 DCpowe_2'!$G$3/2-'ver pressoflex 6p C2 DCpowe_2'!$M$8),'ver pressoflex 6p C2 DCpowe_2'!$G$3/2-('ver pressoflex 6p C2 DCpowe_2'!$G$3-'ver pressoflex 6p C2 DCpowe_2'!$M$8))*IF(($G$3/2-$M$8)&gt;0,-1,1)</f>
        <v>-3231.4108516715619</v>
      </c>
      <c r="V322" s="29">
        <f>N322*IF(($G$3/2-$M$9)&gt;0,('ver pressoflex 6p C2 DCpowe_2'!$G$3/2-'ver pressoflex 6p C2 DCpowe_2'!$M$9),'ver pressoflex 6p C2 DCpowe_2'!$G$3/2-('ver pressoflex 6p C2 DCpowe_2'!$G$3-'ver pressoflex 6p C2 DCpowe_2'!$M$9))*IF(($G$3/2-$M$9)&gt;0,-1,1)</f>
        <v>0</v>
      </c>
      <c r="W322" s="29">
        <f>O322*IF(($G$3/2-$M$10)&gt;0,('ver pressoflex 6p C2 DCpowe_2'!$G$3/2-'ver pressoflex 6p C2 DCpowe_2'!$M$10),'ver pressoflex 6p C2 DCpowe_2'!$G$3/2-('ver pressoflex 6p C2 DCpowe_2'!$G$3-'ver pressoflex 6p C2 DCpowe_2'!$M$10))*IF(($G$3/2-$M$10)&gt;0,-1,1)</f>
        <v>0</v>
      </c>
      <c r="X322" s="29">
        <f>P322*IF(($G$3/2-$M$11)&gt;0,('ver pressoflex 6p C2 DCpowe_2'!$G$3/2-'ver pressoflex 6p C2 DCpowe_2'!$M$11),'ver pressoflex 6p C2 DCpowe_2'!$G$3/2-('ver pressoflex 6p C2 DCpowe_2'!$G$3-'ver pressoflex 6p C2 DCpowe_2'!$M$11))*IF(($G$3/2-$M$11)&gt;0,-1,1)</f>
        <v>0</v>
      </c>
      <c r="Y322" s="29">
        <f>Q322*IF(($G$3/2-$M$12)&gt;0,('ver pressoflex 6p C2 DCpowe_2'!$G$3/2-'ver pressoflex 6p C2 DCpowe_2'!$M$12),'ver pressoflex 6p C2 DCpowe_2'!$G$3/2-('ver pressoflex 6p C2 DCpowe_2'!$G$3-'ver pressoflex 6p C2 DCpowe_2'!$M$12))*IF(($G$3/2-$M$12)&gt;0,-1,1)</f>
        <v>0</v>
      </c>
      <c r="Z322" s="29">
        <f>R322*IF(($G$3/2-$M$13)&gt;0,('ver pressoflex 6p C2 DCpowe_2'!$G$3/2-'ver pressoflex 6p C2 DCpowe_2'!$M$13),'ver pressoflex 6p C2 DCpowe_2'!$G$3/2-('ver pressoflex 6p C2 DCpowe_2'!$G$3-'ver pressoflex 6p C2 DCpowe_2'!$M$13))*IF(($G$3/2-$M$13)&gt;0,-1,1)</f>
        <v>18248587.500000004</v>
      </c>
      <c r="AA322" s="113">
        <f t="shared" si="77"/>
        <v>18978503.502156682</v>
      </c>
      <c r="AB322" s="193">
        <f t="shared" si="78"/>
        <v>2.5224511502746385E-4</v>
      </c>
      <c r="AC322" s="191">
        <f t="shared" si="79"/>
        <v>3.0929741393466198E-4</v>
      </c>
      <c r="AD322" s="194">
        <f t="shared" si="80"/>
        <v>4.7467442823793168E-8</v>
      </c>
      <c r="AE322" s="191">
        <f t="shared" si="81"/>
        <v>2.3197306045099647E-2</v>
      </c>
      <c r="AF322" s="191">
        <f t="shared" si="82"/>
        <v>0.39158938496792872</v>
      </c>
    </row>
    <row r="323" spans="2:32">
      <c r="B323" s="116">
        <f t="shared" si="68"/>
        <v>59169.121234255792</v>
      </c>
      <c r="C323" s="115">
        <f t="shared" si="67"/>
        <v>9.4699999999999793</v>
      </c>
      <c r="D323" s="68">
        <f>'ver pressoflex 6p C2 DCpowe_2'!$G$3/2/$C$557*C323</f>
        <v>116.00749999999975</v>
      </c>
      <c r="E323" s="114">
        <f t="shared" si="70"/>
        <v>1.846806882608457E-4</v>
      </c>
      <c r="F323" s="114">
        <f t="shared" si="71"/>
        <v>3.6058276357551794E-4</v>
      </c>
      <c r="G323" s="114">
        <f t="shared" si="72"/>
        <v>5.3648483889019033E-4</v>
      </c>
      <c r="H323" s="114">
        <f t="shared" si="73"/>
        <v>4.3403672175699789E-3</v>
      </c>
      <c r="I323" s="114">
        <f t="shared" si="74"/>
        <v>4.5162692928846513E-3</v>
      </c>
      <c r="J323" s="114">
        <f t="shared" si="75"/>
        <v>4.6921713681993236E-3</v>
      </c>
      <c r="K323" s="114">
        <f t="shared" si="76"/>
        <v>5.1319265564860042E-3</v>
      </c>
      <c r="L323" s="113">
        <f>-'ver pressoflex 6p C2 DCpowe_2'!$G$2*'ver pressoflex 6p C2 DCpowe_2'!D323*'ver pressoflex 6p C2 DCpowe_2'!$G$17*'ver pressoflex 6p C2 DCpowe_2'!$G$13*'ver pressoflex 6p C2 DCpowe_2'!AE323</f>
        <v>-637.4877170787322</v>
      </c>
      <c r="M323" s="572">
        <f>IF(ABS(E323)&lt;'ver pressoflex 6p C2 DCpowe_2'!$G$7,'ver pressoflex 6p C2 DCpowe_2'!$G$16*E323*'ver pressoflex 6p C2 DCpowe_2'!$O$8,SIGN(E323)*'ver pressoflex 6p C2 DCpowe_2'!$G$15*'ver pressoflex 6p C2 DCpowe_2'!$O$8)</f>
        <v>3.1089513345195821</v>
      </c>
      <c r="N323" s="572">
        <f>IF(ABS(F323)&lt;'ver pressoflex 6p C2 DCpowe_2'!$G$7,'ver pressoflex 6p C2 DCpowe_2'!$G$16*F323*'ver pressoflex 6p C2 DCpowe_2'!$O$9,SIGN(F323)*'ver pressoflex 6p C2 DCpowe_2'!$G$15*'ver pressoflex 6p C2 DCpowe_2'!$O$9)</f>
        <v>0</v>
      </c>
      <c r="O323" s="572">
        <f>IF(ABS(G323)&lt;'ver pressoflex 6p C2 DCpowe_2'!$G$7,'ver pressoflex 6p C2 DCpowe_2'!$G$16*G323*'ver pressoflex 6p C2 DCpowe_2'!$O$10,SIGN(G323)*'ver pressoflex 6p C2 DCpowe_2'!$G$15*'ver pressoflex 6p C2 DCpowe_2'!$O$10)</f>
        <v>0</v>
      </c>
      <c r="P323" s="572">
        <f>IF(ABS(H323)&lt;'ver pressoflex 6p C2 DCpowe_2'!$G$7,'ver pressoflex 6p C2 DCpowe_2'!$G$16*H323*'ver pressoflex 6p C2 DCpowe_2'!$O$11,SIGN(H323)*'ver pressoflex 6p C2 DCpowe_2'!$G$15*'ver pressoflex 6p C2 DCpowe_2'!$O$11)</f>
        <v>0</v>
      </c>
      <c r="Q323" s="572">
        <f>IF(ABS(I323)&lt;'ver pressoflex 6p C2 DCpowe_2'!$G$7,'ver pressoflex 6p C2 DCpowe_2'!$G$16*I323*'ver pressoflex 6p C2 DCpowe_2'!$O$12,SIGN(I323)*'ver pressoflex 6p C2 DCpowe_2'!$G$15*'ver pressoflex 6p C2 DCpowe_2'!$O$12)</f>
        <v>0</v>
      </c>
      <c r="R323" s="572">
        <f>IF(ABS(J323)&lt;'ver pressoflex 6p C2 DCpowe_2'!$G$7,'ver pressoflex 6p C2 DCpowe_2'!$G$16*J323*'ver pressoflex 6p C2 DCpowe_2'!$O$13,SIGN(J323)*'ver pressoflex 6p C2 DCpowe_2'!$G$15*'ver pressoflex 6p C2 DCpowe_2'!$O$13)</f>
        <v>17803.500000000004</v>
      </c>
      <c r="S323" s="113">
        <f t="shared" si="69"/>
        <v>17169.121234255792</v>
      </c>
      <c r="T323" s="575">
        <f>-L323*('ver pressoflex 6p C2 DCpowe_2'!$G$3/2-'ver pressoflex 6p C2 DCpowe_2'!AF323*'ver pressoflex 6p C2 DCpowe_2'!D323)</f>
        <v>751900.24115494499</v>
      </c>
      <c r="U323" s="29">
        <f>M323*IF(($G$3/2-$M$8)&gt;0,('ver pressoflex 6p C2 DCpowe_2'!$G$3/2-'ver pressoflex 6p C2 DCpowe_2'!$M$8),'ver pressoflex 6p C2 DCpowe_2'!$G$3/2-('ver pressoflex 6p C2 DCpowe_2'!$G$3-'ver pressoflex 6p C2 DCpowe_2'!$M$8))*IF(($G$3/2-$M$8)&gt;0,-1,1)</f>
        <v>-3186.6751178825716</v>
      </c>
      <c r="V323" s="29">
        <f>N323*IF(($G$3/2-$M$9)&gt;0,('ver pressoflex 6p C2 DCpowe_2'!$G$3/2-'ver pressoflex 6p C2 DCpowe_2'!$M$9),'ver pressoflex 6p C2 DCpowe_2'!$G$3/2-('ver pressoflex 6p C2 DCpowe_2'!$G$3-'ver pressoflex 6p C2 DCpowe_2'!$M$9))*IF(($G$3/2-$M$9)&gt;0,-1,1)</f>
        <v>0</v>
      </c>
      <c r="W323" s="29">
        <f>O323*IF(($G$3/2-$M$10)&gt;0,('ver pressoflex 6p C2 DCpowe_2'!$G$3/2-'ver pressoflex 6p C2 DCpowe_2'!$M$10),'ver pressoflex 6p C2 DCpowe_2'!$G$3/2-('ver pressoflex 6p C2 DCpowe_2'!$G$3-'ver pressoflex 6p C2 DCpowe_2'!$M$10))*IF(($G$3/2-$M$10)&gt;0,-1,1)</f>
        <v>0</v>
      </c>
      <c r="X323" s="29">
        <f>P323*IF(($G$3/2-$M$11)&gt;0,('ver pressoflex 6p C2 DCpowe_2'!$G$3/2-'ver pressoflex 6p C2 DCpowe_2'!$M$11),'ver pressoflex 6p C2 DCpowe_2'!$G$3/2-('ver pressoflex 6p C2 DCpowe_2'!$G$3-'ver pressoflex 6p C2 DCpowe_2'!$M$11))*IF(($G$3/2-$M$11)&gt;0,-1,1)</f>
        <v>0</v>
      </c>
      <c r="Y323" s="29">
        <f>Q323*IF(($G$3/2-$M$12)&gt;0,('ver pressoflex 6p C2 DCpowe_2'!$G$3/2-'ver pressoflex 6p C2 DCpowe_2'!$M$12),'ver pressoflex 6p C2 DCpowe_2'!$G$3/2-('ver pressoflex 6p C2 DCpowe_2'!$G$3-'ver pressoflex 6p C2 DCpowe_2'!$M$12))*IF(($G$3/2-$M$12)&gt;0,-1,1)</f>
        <v>0</v>
      </c>
      <c r="Z323" s="29">
        <f>R323*IF(($G$3/2-$M$13)&gt;0,('ver pressoflex 6p C2 DCpowe_2'!$G$3/2-'ver pressoflex 6p C2 DCpowe_2'!$M$13),'ver pressoflex 6p C2 DCpowe_2'!$G$3/2-('ver pressoflex 6p C2 DCpowe_2'!$G$3-'ver pressoflex 6p C2 DCpowe_2'!$M$13))*IF(($G$3/2-$M$13)&gt;0,-1,1)</f>
        <v>18248587.500000004</v>
      </c>
      <c r="AA323" s="113">
        <f t="shared" si="77"/>
        <v>18997301.066037066</v>
      </c>
      <c r="AB323" s="193">
        <f t="shared" si="78"/>
        <v>2.5507450002583502E-4</v>
      </c>
      <c r="AC323" s="191">
        <f t="shared" si="79"/>
        <v>3.1401305559861391E-4</v>
      </c>
      <c r="AD323" s="194">
        <f t="shared" si="80"/>
        <v>4.8663611580635874E-8</v>
      </c>
      <c r="AE323" s="191">
        <f t="shared" si="81"/>
        <v>2.3550979169896041E-2</v>
      </c>
      <c r="AF323" s="191">
        <f t="shared" si="82"/>
        <v>0.39243941996980869</v>
      </c>
    </row>
    <row r="324" spans="2:32">
      <c r="B324" s="116">
        <f t="shared" si="68"/>
        <v>59152.660995749437</v>
      </c>
      <c r="C324" s="115">
        <f t="shared" si="67"/>
        <v>9.569999999999979</v>
      </c>
      <c r="D324" s="68">
        <f>'ver pressoflex 6p C2 DCpowe_2'!$G$3/2/$C$557*C324</f>
        <v>117.23249999999975</v>
      </c>
      <c r="E324" s="114">
        <f t="shared" si="70"/>
        <v>1.8208527709059604E-4</v>
      </c>
      <c r="F324" s="114">
        <f t="shared" si="71"/>
        <v>3.5808216194573408E-4</v>
      </c>
      <c r="G324" s="114">
        <f t="shared" si="72"/>
        <v>5.3407904680087223E-4</v>
      </c>
      <c r="H324" s="114">
        <f t="shared" si="73"/>
        <v>4.3400116817932316E-3</v>
      </c>
      <c r="I324" s="114">
        <f t="shared" si="74"/>
        <v>4.5160085666483708E-3</v>
      </c>
      <c r="J324" s="114">
        <f t="shared" si="75"/>
        <v>4.6920054515035082E-3</v>
      </c>
      <c r="K324" s="114">
        <f t="shared" si="76"/>
        <v>5.1319976636413529E-3</v>
      </c>
      <c r="L324" s="113">
        <f>-'ver pressoflex 6p C2 DCpowe_2'!$G$2*'ver pressoflex 6p C2 DCpowe_2'!D324*'ver pressoflex 6p C2 DCpowe_2'!$G$17*'ver pressoflex 6p C2 DCpowe_2'!$G$13*'ver pressoflex 6p C2 DCpowe_2'!AE324</f>
        <v>-653.90426391869175</v>
      </c>
      <c r="M324" s="572">
        <f>IF(ABS(E324)&lt;'ver pressoflex 6p C2 DCpowe_2'!$G$7,'ver pressoflex 6p C2 DCpowe_2'!$G$16*E324*'ver pressoflex 6p C2 DCpowe_2'!$O$8,SIGN(E324)*'ver pressoflex 6p C2 DCpowe_2'!$G$15*'ver pressoflex 6p C2 DCpowe_2'!$O$8)</f>
        <v>3.0652596681230504</v>
      </c>
      <c r="N324" s="572">
        <f>IF(ABS(F324)&lt;'ver pressoflex 6p C2 DCpowe_2'!$G$7,'ver pressoflex 6p C2 DCpowe_2'!$G$16*F324*'ver pressoflex 6p C2 DCpowe_2'!$O$9,SIGN(F324)*'ver pressoflex 6p C2 DCpowe_2'!$G$15*'ver pressoflex 6p C2 DCpowe_2'!$O$9)</f>
        <v>0</v>
      </c>
      <c r="O324" s="572">
        <f>IF(ABS(G324)&lt;'ver pressoflex 6p C2 DCpowe_2'!$G$7,'ver pressoflex 6p C2 DCpowe_2'!$G$16*G324*'ver pressoflex 6p C2 DCpowe_2'!$O$10,SIGN(G324)*'ver pressoflex 6p C2 DCpowe_2'!$G$15*'ver pressoflex 6p C2 DCpowe_2'!$O$10)</f>
        <v>0</v>
      </c>
      <c r="P324" s="572">
        <f>IF(ABS(H324)&lt;'ver pressoflex 6p C2 DCpowe_2'!$G$7,'ver pressoflex 6p C2 DCpowe_2'!$G$16*H324*'ver pressoflex 6p C2 DCpowe_2'!$O$11,SIGN(H324)*'ver pressoflex 6p C2 DCpowe_2'!$G$15*'ver pressoflex 6p C2 DCpowe_2'!$O$11)</f>
        <v>0</v>
      </c>
      <c r="Q324" s="572">
        <f>IF(ABS(I324)&lt;'ver pressoflex 6p C2 DCpowe_2'!$G$7,'ver pressoflex 6p C2 DCpowe_2'!$G$16*I324*'ver pressoflex 6p C2 DCpowe_2'!$O$12,SIGN(I324)*'ver pressoflex 6p C2 DCpowe_2'!$G$15*'ver pressoflex 6p C2 DCpowe_2'!$O$12)</f>
        <v>0</v>
      </c>
      <c r="R324" s="572">
        <f>IF(ABS(J324)&lt;'ver pressoflex 6p C2 DCpowe_2'!$G$7,'ver pressoflex 6p C2 DCpowe_2'!$G$16*J324*'ver pressoflex 6p C2 DCpowe_2'!$O$13,SIGN(J324)*'ver pressoflex 6p C2 DCpowe_2'!$G$15*'ver pressoflex 6p C2 DCpowe_2'!$O$13)</f>
        <v>17803.500000000004</v>
      </c>
      <c r="S324" s="113">
        <f t="shared" si="69"/>
        <v>17152.660995749437</v>
      </c>
      <c r="T324" s="575">
        <f>-L324*('ver pressoflex 6p C2 DCpowe_2'!$G$3/2-'ver pressoflex 6p C2 DCpowe_2'!AF324*'ver pressoflex 6p C2 DCpowe_2'!D324)</f>
        <v>770884.18292958802</v>
      </c>
      <c r="U324" s="29">
        <f>M324*IF(($G$3/2-$M$8)&gt;0,('ver pressoflex 6p C2 DCpowe_2'!$G$3/2-'ver pressoflex 6p C2 DCpowe_2'!$M$8),'ver pressoflex 6p C2 DCpowe_2'!$G$3/2-('ver pressoflex 6p C2 DCpowe_2'!$G$3-'ver pressoflex 6p C2 DCpowe_2'!$M$8))*IF(($G$3/2-$M$8)&gt;0,-1,1)</f>
        <v>-3141.8911598261266</v>
      </c>
      <c r="V324" s="29">
        <f>N324*IF(($G$3/2-$M$9)&gt;0,('ver pressoflex 6p C2 DCpowe_2'!$G$3/2-'ver pressoflex 6p C2 DCpowe_2'!$M$9),'ver pressoflex 6p C2 DCpowe_2'!$G$3/2-('ver pressoflex 6p C2 DCpowe_2'!$G$3-'ver pressoflex 6p C2 DCpowe_2'!$M$9))*IF(($G$3/2-$M$9)&gt;0,-1,1)</f>
        <v>0</v>
      </c>
      <c r="W324" s="29">
        <f>O324*IF(($G$3/2-$M$10)&gt;0,('ver pressoflex 6p C2 DCpowe_2'!$G$3/2-'ver pressoflex 6p C2 DCpowe_2'!$M$10),'ver pressoflex 6p C2 DCpowe_2'!$G$3/2-('ver pressoflex 6p C2 DCpowe_2'!$G$3-'ver pressoflex 6p C2 DCpowe_2'!$M$10))*IF(($G$3/2-$M$10)&gt;0,-1,1)</f>
        <v>0</v>
      </c>
      <c r="X324" s="29">
        <f>P324*IF(($G$3/2-$M$11)&gt;0,('ver pressoflex 6p C2 DCpowe_2'!$G$3/2-'ver pressoflex 6p C2 DCpowe_2'!$M$11),'ver pressoflex 6p C2 DCpowe_2'!$G$3/2-('ver pressoflex 6p C2 DCpowe_2'!$G$3-'ver pressoflex 6p C2 DCpowe_2'!$M$11))*IF(($G$3/2-$M$11)&gt;0,-1,1)</f>
        <v>0</v>
      </c>
      <c r="Y324" s="29">
        <f>Q324*IF(($G$3/2-$M$12)&gt;0,('ver pressoflex 6p C2 DCpowe_2'!$G$3/2-'ver pressoflex 6p C2 DCpowe_2'!$M$12),'ver pressoflex 6p C2 DCpowe_2'!$G$3/2-('ver pressoflex 6p C2 DCpowe_2'!$G$3-'ver pressoflex 6p C2 DCpowe_2'!$M$12))*IF(($G$3/2-$M$12)&gt;0,-1,1)</f>
        <v>0</v>
      </c>
      <c r="Z324" s="29">
        <f>R324*IF(($G$3/2-$M$13)&gt;0,('ver pressoflex 6p C2 DCpowe_2'!$G$3/2-'ver pressoflex 6p C2 DCpowe_2'!$M$13),'ver pressoflex 6p C2 DCpowe_2'!$G$3/2-('ver pressoflex 6p C2 DCpowe_2'!$G$3-'ver pressoflex 6p C2 DCpowe_2'!$M$13))*IF(($G$3/2-$M$13)&gt;0,-1,1)</f>
        <v>18248587.500000004</v>
      </c>
      <c r="AA324" s="113">
        <f t="shared" si="77"/>
        <v>19016329.791769765</v>
      </c>
      <c r="AB324" s="193">
        <f t="shared" si="78"/>
        <v>2.5790693504724907E-4</v>
      </c>
      <c r="AC324" s="191">
        <f t="shared" si="79"/>
        <v>3.1873378063430402E-4</v>
      </c>
      <c r="AD324" s="194">
        <f t="shared" si="80"/>
        <v>4.9874433732332738E-8</v>
      </c>
      <c r="AE324" s="191">
        <f t="shared" si="81"/>
        <v>2.3905033547572799E-2</v>
      </c>
      <c r="AF324" s="191">
        <f t="shared" si="82"/>
        <v>0.39328202287658642</v>
      </c>
    </row>
    <row r="325" spans="2:32">
      <c r="B325" s="116">
        <f t="shared" si="68"/>
        <v>59135.987754122994</v>
      </c>
      <c r="C325" s="115">
        <f t="shared" si="67"/>
        <v>9.6699999999999786</v>
      </c>
      <c r="D325" s="68">
        <f>'ver pressoflex 6p C2 DCpowe_2'!$G$3/2/$C$557*C325</f>
        <v>118.45749999999974</v>
      </c>
      <c r="E325" s="114">
        <f t="shared" si="70"/>
        <v>1.7948706660782319E-4</v>
      </c>
      <c r="F325" s="114">
        <f t="shared" si="71"/>
        <v>3.5557886326141868E-4</v>
      </c>
      <c r="G325" s="114">
        <f t="shared" si="72"/>
        <v>5.3167065991501416E-4</v>
      </c>
      <c r="H325" s="114">
        <f t="shared" si="73"/>
        <v>4.3396557625490165E-3</v>
      </c>
      <c r="I325" s="114">
        <f t="shared" si="74"/>
        <v>4.5157475592026127E-3</v>
      </c>
      <c r="J325" s="114">
        <f t="shared" si="75"/>
        <v>4.6918393558562079E-3</v>
      </c>
      <c r="K325" s="114">
        <f t="shared" si="76"/>
        <v>5.132068847490197E-3</v>
      </c>
      <c r="L325" s="113">
        <f>-'ver pressoflex 6p C2 DCpowe_2'!$G$2*'ver pressoflex 6p C2 DCpowe_2'!D325*'ver pressoflex 6p C2 DCpowe_2'!$G$17*'ver pressoflex 6p C2 DCpowe_2'!$G$13*'ver pressoflex 6p C2 DCpowe_2'!AE325</f>
        <v>-670.5337667545499</v>
      </c>
      <c r="M325" s="572">
        <f>IF(ABS(E325)&lt;'ver pressoflex 6p C2 DCpowe_2'!$G$7,'ver pressoflex 6p C2 DCpowe_2'!$G$16*E325*'ver pressoflex 6p C2 DCpowe_2'!$O$8,SIGN(E325)*'ver pressoflex 6p C2 DCpowe_2'!$G$15*'ver pressoflex 6p C2 DCpowe_2'!$O$8)</f>
        <v>3.0215208775443063</v>
      </c>
      <c r="N325" s="572">
        <f>IF(ABS(F325)&lt;'ver pressoflex 6p C2 DCpowe_2'!$G$7,'ver pressoflex 6p C2 DCpowe_2'!$G$16*F325*'ver pressoflex 6p C2 DCpowe_2'!$O$9,SIGN(F325)*'ver pressoflex 6p C2 DCpowe_2'!$G$15*'ver pressoflex 6p C2 DCpowe_2'!$O$9)</f>
        <v>0</v>
      </c>
      <c r="O325" s="572">
        <f>IF(ABS(G325)&lt;'ver pressoflex 6p C2 DCpowe_2'!$G$7,'ver pressoflex 6p C2 DCpowe_2'!$G$16*G325*'ver pressoflex 6p C2 DCpowe_2'!$O$10,SIGN(G325)*'ver pressoflex 6p C2 DCpowe_2'!$G$15*'ver pressoflex 6p C2 DCpowe_2'!$O$10)</f>
        <v>0</v>
      </c>
      <c r="P325" s="572">
        <f>IF(ABS(H325)&lt;'ver pressoflex 6p C2 DCpowe_2'!$G$7,'ver pressoflex 6p C2 DCpowe_2'!$G$16*H325*'ver pressoflex 6p C2 DCpowe_2'!$O$11,SIGN(H325)*'ver pressoflex 6p C2 DCpowe_2'!$G$15*'ver pressoflex 6p C2 DCpowe_2'!$O$11)</f>
        <v>0</v>
      </c>
      <c r="Q325" s="572">
        <f>IF(ABS(I325)&lt;'ver pressoflex 6p C2 DCpowe_2'!$G$7,'ver pressoflex 6p C2 DCpowe_2'!$G$16*I325*'ver pressoflex 6p C2 DCpowe_2'!$O$12,SIGN(I325)*'ver pressoflex 6p C2 DCpowe_2'!$G$15*'ver pressoflex 6p C2 DCpowe_2'!$O$12)</f>
        <v>0</v>
      </c>
      <c r="R325" s="572">
        <f>IF(ABS(J325)&lt;'ver pressoflex 6p C2 DCpowe_2'!$G$7,'ver pressoflex 6p C2 DCpowe_2'!$G$16*J325*'ver pressoflex 6p C2 DCpowe_2'!$O$13,SIGN(J325)*'ver pressoflex 6p C2 DCpowe_2'!$G$15*'ver pressoflex 6p C2 DCpowe_2'!$O$13)</f>
        <v>17803.500000000004</v>
      </c>
      <c r="S325" s="113">
        <f t="shared" si="69"/>
        <v>17135.987754122998</v>
      </c>
      <c r="T325" s="575">
        <f>-L325*('ver pressoflex 6p C2 DCpowe_2'!$G$3/2-'ver pressoflex 6p C2 DCpowe_2'!AF325*'ver pressoflex 6p C2 DCpowe_2'!D325)</f>
        <v>790099.24865146913</v>
      </c>
      <c r="U325" s="29">
        <f>M325*IF(($G$3/2-$M$8)&gt;0,('ver pressoflex 6p C2 DCpowe_2'!$G$3/2-'ver pressoflex 6p C2 DCpowe_2'!$M$8),'ver pressoflex 6p C2 DCpowe_2'!$G$3/2-('ver pressoflex 6p C2 DCpowe_2'!$G$3-'ver pressoflex 6p C2 DCpowe_2'!$M$8))*IF(($G$3/2-$M$8)&gt;0,-1,1)</f>
        <v>-3097.0588994829141</v>
      </c>
      <c r="V325" s="29">
        <f>N325*IF(($G$3/2-$M$9)&gt;0,('ver pressoflex 6p C2 DCpowe_2'!$G$3/2-'ver pressoflex 6p C2 DCpowe_2'!$M$9),'ver pressoflex 6p C2 DCpowe_2'!$G$3/2-('ver pressoflex 6p C2 DCpowe_2'!$G$3-'ver pressoflex 6p C2 DCpowe_2'!$M$9))*IF(($G$3/2-$M$9)&gt;0,-1,1)</f>
        <v>0</v>
      </c>
      <c r="W325" s="29">
        <f>O325*IF(($G$3/2-$M$10)&gt;0,('ver pressoflex 6p C2 DCpowe_2'!$G$3/2-'ver pressoflex 6p C2 DCpowe_2'!$M$10),'ver pressoflex 6p C2 DCpowe_2'!$G$3/2-('ver pressoflex 6p C2 DCpowe_2'!$G$3-'ver pressoflex 6p C2 DCpowe_2'!$M$10))*IF(($G$3/2-$M$10)&gt;0,-1,1)</f>
        <v>0</v>
      </c>
      <c r="X325" s="29">
        <f>P325*IF(($G$3/2-$M$11)&gt;0,('ver pressoflex 6p C2 DCpowe_2'!$G$3/2-'ver pressoflex 6p C2 DCpowe_2'!$M$11),'ver pressoflex 6p C2 DCpowe_2'!$G$3/2-('ver pressoflex 6p C2 DCpowe_2'!$G$3-'ver pressoflex 6p C2 DCpowe_2'!$M$11))*IF(($G$3/2-$M$11)&gt;0,-1,1)</f>
        <v>0</v>
      </c>
      <c r="Y325" s="29">
        <f>Q325*IF(($G$3/2-$M$12)&gt;0,('ver pressoflex 6p C2 DCpowe_2'!$G$3/2-'ver pressoflex 6p C2 DCpowe_2'!$M$12),'ver pressoflex 6p C2 DCpowe_2'!$G$3/2-('ver pressoflex 6p C2 DCpowe_2'!$G$3-'ver pressoflex 6p C2 DCpowe_2'!$M$12))*IF(($G$3/2-$M$12)&gt;0,-1,1)</f>
        <v>0</v>
      </c>
      <c r="Z325" s="29">
        <f>R325*IF(($G$3/2-$M$13)&gt;0,('ver pressoflex 6p C2 DCpowe_2'!$G$3/2-'ver pressoflex 6p C2 DCpowe_2'!$M$13),'ver pressoflex 6p C2 DCpowe_2'!$G$3/2-('ver pressoflex 6p C2 DCpowe_2'!$G$3-'ver pressoflex 6p C2 DCpowe_2'!$M$13))*IF(($G$3/2-$M$13)&gt;0,-1,1)</f>
        <v>18248587.500000004</v>
      </c>
      <c r="AA325" s="113">
        <f t="shared" si="77"/>
        <v>19035589.68975199</v>
      </c>
      <c r="AB325" s="193">
        <f t="shared" si="78"/>
        <v>2.6074242502616553E-4</v>
      </c>
      <c r="AC325" s="191">
        <f t="shared" si="79"/>
        <v>3.2345959726583142E-4</v>
      </c>
      <c r="AD325" s="194">
        <f t="shared" si="80"/>
        <v>5.1099954618215744E-8</v>
      </c>
      <c r="AE325" s="191">
        <f t="shared" si="81"/>
        <v>2.4259469794937354E-2</v>
      </c>
      <c r="AF325" s="191">
        <f t="shared" si="82"/>
        <v>0.39411699236552655</v>
      </c>
    </row>
    <row r="326" spans="2:32">
      <c r="B326" s="116">
        <f t="shared" si="68"/>
        <v>59119.101164584848</v>
      </c>
      <c r="C326" s="115">
        <f t="shared" si="67"/>
        <v>9.7699999999999783</v>
      </c>
      <c r="D326" s="68">
        <f>'ver pressoflex 6p C2 DCpowe_2'!$G$3/2/$C$557*C326</f>
        <v>119.68249999999973</v>
      </c>
      <c r="E326" s="114">
        <f t="shared" si="70"/>
        <v>1.7688605228123437E-4</v>
      </c>
      <c r="F326" s="114">
        <f t="shared" si="71"/>
        <v>3.5307286315680581E-4</v>
      </c>
      <c r="G326" s="114">
        <f t="shared" si="72"/>
        <v>5.2925967403237714E-4</v>
      </c>
      <c r="H326" s="114">
        <f t="shared" si="73"/>
        <v>4.3392994592166079E-3</v>
      </c>
      <c r="I326" s="114">
        <f t="shared" si="74"/>
        <v>4.5154862700921786E-3</v>
      </c>
      <c r="J326" s="114">
        <f t="shared" si="75"/>
        <v>4.6916730809677502E-3</v>
      </c>
      <c r="K326" s="114">
        <f t="shared" si="76"/>
        <v>5.1321401081566792E-3</v>
      </c>
      <c r="L326" s="113">
        <f>-'ver pressoflex 6p C2 DCpowe_2'!$G$2*'ver pressoflex 6p C2 DCpowe_2'!D326*'ver pressoflex 6p C2 DCpowe_2'!$G$17*'ver pressoflex 6p C2 DCpowe_2'!$G$13*'ver pressoflex 6p C2 DCpowe_2'!AE326</f>
        <v>-687.37657030165383</v>
      </c>
      <c r="M326" s="572">
        <f>IF(ABS(E326)&lt;'ver pressoflex 6p C2 DCpowe_2'!$G$7,'ver pressoflex 6p C2 DCpowe_2'!$G$16*E326*'ver pressoflex 6p C2 DCpowe_2'!$O$8,SIGN(E326)*'ver pressoflex 6p C2 DCpowe_2'!$G$15*'ver pressoflex 6p C2 DCpowe_2'!$O$8)</f>
        <v>2.9777348865026689</v>
      </c>
      <c r="N326" s="572">
        <f>IF(ABS(F326)&lt;'ver pressoflex 6p C2 DCpowe_2'!$G$7,'ver pressoflex 6p C2 DCpowe_2'!$G$16*F326*'ver pressoflex 6p C2 DCpowe_2'!$O$9,SIGN(F326)*'ver pressoflex 6p C2 DCpowe_2'!$G$15*'ver pressoflex 6p C2 DCpowe_2'!$O$9)</f>
        <v>0</v>
      </c>
      <c r="O326" s="572">
        <f>IF(ABS(G326)&lt;'ver pressoflex 6p C2 DCpowe_2'!$G$7,'ver pressoflex 6p C2 DCpowe_2'!$G$16*G326*'ver pressoflex 6p C2 DCpowe_2'!$O$10,SIGN(G326)*'ver pressoflex 6p C2 DCpowe_2'!$G$15*'ver pressoflex 6p C2 DCpowe_2'!$O$10)</f>
        <v>0</v>
      </c>
      <c r="P326" s="572">
        <f>IF(ABS(H326)&lt;'ver pressoflex 6p C2 DCpowe_2'!$G$7,'ver pressoflex 6p C2 DCpowe_2'!$G$16*H326*'ver pressoflex 6p C2 DCpowe_2'!$O$11,SIGN(H326)*'ver pressoflex 6p C2 DCpowe_2'!$G$15*'ver pressoflex 6p C2 DCpowe_2'!$O$11)</f>
        <v>0</v>
      </c>
      <c r="Q326" s="572">
        <f>IF(ABS(I326)&lt;'ver pressoflex 6p C2 DCpowe_2'!$G$7,'ver pressoflex 6p C2 DCpowe_2'!$G$16*I326*'ver pressoflex 6p C2 DCpowe_2'!$O$12,SIGN(I326)*'ver pressoflex 6p C2 DCpowe_2'!$G$15*'ver pressoflex 6p C2 DCpowe_2'!$O$12)</f>
        <v>0</v>
      </c>
      <c r="R326" s="572">
        <f>IF(ABS(J326)&lt;'ver pressoflex 6p C2 DCpowe_2'!$G$7,'ver pressoflex 6p C2 DCpowe_2'!$G$16*J326*'ver pressoflex 6p C2 DCpowe_2'!$O$13,SIGN(J326)*'ver pressoflex 6p C2 DCpowe_2'!$G$15*'ver pressoflex 6p C2 DCpowe_2'!$O$13)</f>
        <v>17803.500000000004</v>
      </c>
      <c r="S326" s="113">
        <f t="shared" si="69"/>
        <v>17119.101164584852</v>
      </c>
      <c r="T326" s="575">
        <f>-L326*('ver pressoflex 6p C2 DCpowe_2'!$G$3/2-'ver pressoflex 6p C2 DCpowe_2'!AF326*'ver pressoflex 6p C2 DCpowe_2'!D326)</f>
        <v>809545.4486620489</v>
      </c>
      <c r="U326" s="29">
        <f>M326*IF(($G$3/2-$M$8)&gt;0,('ver pressoflex 6p C2 DCpowe_2'!$G$3/2-'ver pressoflex 6p C2 DCpowe_2'!$M$8),'ver pressoflex 6p C2 DCpowe_2'!$G$3/2-('ver pressoflex 6p C2 DCpowe_2'!$G$3-'ver pressoflex 6p C2 DCpowe_2'!$M$8))*IF(($G$3/2-$M$8)&gt;0,-1,1)</f>
        <v>-3052.1782586652357</v>
      </c>
      <c r="V326" s="29">
        <f>N326*IF(($G$3/2-$M$9)&gt;0,('ver pressoflex 6p C2 DCpowe_2'!$G$3/2-'ver pressoflex 6p C2 DCpowe_2'!$M$9),'ver pressoflex 6p C2 DCpowe_2'!$G$3/2-('ver pressoflex 6p C2 DCpowe_2'!$G$3-'ver pressoflex 6p C2 DCpowe_2'!$M$9))*IF(($G$3/2-$M$9)&gt;0,-1,1)</f>
        <v>0</v>
      </c>
      <c r="W326" s="29">
        <f>O326*IF(($G$3/2-$M$10)&gt;0,('ver pressoflex 6p C2 DCpowe_2'!$G$3/2-'ver pressoflex 6p C2 DCpowe_2'!$M$10),'ver pressoflex 6p C2 DCpowe_2'!$G$3/2-('ver pressoflex 6p C2 DCpowe_2'!$G$3-'ver pressoflex 6p C2 DCpowe_2'!$M$10))*IF(($G$3/2-$M$10)&gt;0,-1,1)</f>
        <v>0</v>
      </c>
      <c r="X326" s="29">
        <f>P326*IF(($G$3/2-$M$11)&gt;0,('ver pressoflex 6p C2 DCpowe_2'!$G$3/2-'ver pressoflex 6p C2 DCpowe_2'!$M$11),'ver pressoflex 6p C2 DCpowe_2'!$G$3/2-('ver pressoflex 6p C2 DCpowe_2'!$G$3-'ver pressoflex 6p C2 DCpowe_2'!$M$11))*IF(($G$3/2-$M$11)&gt;0,-1,1)</f>
        <v>0</v>
      </c>
      <c r="Y326" s="29">
        <f>Q326*IF(($G$3/2-$M$12)&gt;0,('ver pressoflex 6p C2 DCpowe_2'!$G$3/2-'ver pressoflex 6p C2 DCpowe_2'!$M$12),'ver pressoflex 6p C2 DCpowe_2'!$G$3/2-('ver pressoflex 6p C2 DCpowe_2'!$G$3-'ver pressoflex 6p C2 DCpowe_2'!$M$12))*IF(($G$3/2-$M$12)&gt;0,-1,1)</f>
        <v>0</v>
      </c>
      <c r="Z326" s="29">
        <f>R326*IF(($G$3/2-$M$13)&gt;0,('ver pressoflex 6p C2 DCpowe_2'!$G$3/2-'ver pressoflex 6p C2 DCpowe_2'!$M$13),'ver pressoflex 6p C2 DCpowe_2'!$G$3/2-('ver pressoflex 6p C2 DCpowe_2'!$G$3-'ver pressoflex 6p C2 DCpowe_2'!$M$13))*IF(($G$3/2-$M$13)&gt;0,-1,1)</f>
        <v>18248587.500000004</v>
      </c>
      <c r="AA326" s="113">
        <f t="shared" si="77"/>
        <v>19055080.770403389</v>
      </c>
      <c r="AB326" s="193">
        <f t="shared" si="78"/>
        <v>2.6358097490769404E-4</v>
      </c>
      <c r="AC326" s="191">
        <f t="shared" si="79"/>
        <v>3.2819051373504562E-4</v>
      </c>
      <c r="AD326" s="194">
        <f t="shared" si="80"/>
        <v>5.2340219722186476E-8</v>
      </c>
      <c r="AE326" s="191">
        <f t="shared" si="81"/>
        <v>2.4614288530128418E-2</v>
      </c>
      <c r="AF326" s="191">
        <f t="shared" si="82"/>
        <v>0.39494415909547176</v>
      </c>
    </row>
    <row r="327" spans="2:32">
      <c r="B327" s="116">
        <f t="shared" si="68"/>
        <v>59102.000881598811</v>
      </c>
      <c r="C327" s="115">
        <f t="shared" si="67"/>
        <v>9.8699999999999779</v>
      </c>
      <c r="D327" s="68">
        <f>'ver pressoflex 6p C2 DCpowe_2'!$G$3/2/$C$557*C327</f>
        <v>120.90749999999973</v>
      </c>
      <c r="E327" s="114">
        <f t="shared" si="70"/>
        <v>1.742822295697515E-4</v>
      </c>
      <c r="F327" s="114">
        <f t="shared" si="71"/>
        <v>3.5056415725670119E-4</v>
      </c>
      <c r="G327" s="114">
        <f t="shared" si="72"/>
        <v>5.2684608494365083E-4</v>
      </c>
      <c r="H327" s="114">
        <f t="shared" si="73"/>
        <v>4.3389427711739391E-3</v>
      </c>
      <c r="I327" s="114">
        <f t="shared" si="74"/>
        <v>4.5152246988608884E-3</v>
      </c>
      <c r="J327" s="114">
        <f t="shared" si="75"/>
        <v>4.6915066265478377E-3</v>
      </c>
      <c r="K327" s="114">
        <f t="shared" si="76"/>
        <v>5.1322114457652123E-3</v>
      </c>
      <c r="L327" s="113">
        <f>-'ver pressoflex 6p C2 DCpowe_2'!$G$2*'ver pressoflex 6p C2 DCpowe_2'!D327*'ver pressoflex 6p C2 DCpowe_2'!$G$17*'ver pressoflex 6p C2 DCpowe_2'!$G$13*'ver pressoflex 6p C2 DCpowe_2'!AE327</f>
        <v>-704.43302001974712</v>
      </c>
      <c r="M327" s="572">
        <f>IF(ABS(E327)&lt;'ver pressoflex 6p C2 DCpowe_2'!$G$7,'ver pressoflex 6p C2 DCpowe_2'!$G$16*E327*'ver pressoflex 6p C2 DCpowe_2'!$O$8,SIGN(E327)*'ver pressoflex 6p C2 DCpowe_2'!$G$15*'ver pressoflex 6p C2 DCpowe_2'!$O$8)</f>
        <v>2.9339016185527287</v>
      </c>
      <c r="N327" s="572">
        <f>IF(ABS(F327)&lt;'ver pressoflex 6p C2 DCpowe_2'!$G$7,'ver pressoflex 6p C2 DCpowe_2'!$G$16*F327*'ver pressoflex 6p C2 DCpowe_2'!$O$9,SIGN(F327)*'ver pressoflex 6p C2 DCpowe_2'!$G$15*'ver pressoflex 6p C2 DCpowe_2'!$O$9)</f>
        <v>0</v>
      </c>
      <c r="O327" s="572">
        <f>IF(ABS(G327)&lt;'ver pressoflex 6p C2 DCpowe_2'!$G$7,'ver pressoflex 6p C2 DCpowe_2'!$G$16*G327*'ver pressoflex 6p C2 DCpowe_2'!$O$10,SIGN(G327)*'ver pressoflex 6p C2 DCpowe_2'!$G$15*'ver pressoflex 6p C2 DCpowe_2'!$O$10)</f>
        <v>0</v>
      </c>
      <c r="P327" s="572">
        <f>IF(ABS(H327)&lt;'ver pressoflex 6p C2 DCpowe_2'!$G$7,'ver pressoflex 6p C2 DCpowe_2'!$G$16*H327*'ver pressoflex 6p C2 DCpowe_2'!$O$11,SIGN(H327)*'ver pressoflex 6p C2 DCpowe_2'!$G$15*'ver pressoflex 6p C2 DCpowe_2'!$O$11)</f>
        <v>0</v>
      </c>
      <c r="Q327" s="572">
        <f>IF(ABS(I327)&lt;'ver pressoflex 6p C2 DCpowe_2'!$G$7,'ver pressoflex 6p C2 DCpowe_2'!$G$16*I327*'ver pressoflex 6p C2 DCpowe_2'!$O$12,SIGN(I327)*'ver pressoflex 6p C2 DCpowe_2'!$G$15*'ver pressoflex 6p C2 DCpowe_2'!$O$12)</f>
        <v>0</v>
      </c>
      <c r="R327" s="572">
        <f>IF(ABS(J327)&lt;'ver pressoflex 6p C2 DCpowe_2'!$G$7,'ver pressoflex 6p C2 DCpowe_2'!$G$16*J327*'ver pressoflex 6p C2 DCpowe_2'!$O$13,SIGN(J327)*'ver pressoflex 6p C2 DCpowe_2'!$G$15*'ver pressoflex 6p C2 DCpowe_2'!$O$13)</f>
        <v>17803.500000000004</v>
      </c>
      <c r="S327" s="113">
        <f t="shared" si="69"/>
        <v>17102.000881598808</v>
      </c>
      <c r="T327" s="575">
        <f>-L327*('ver pressoflex 6p C2 DCpowe_2'!$G$3/2-'ver pressoflex 6p C2 DCpowe_2'!AF327*'ver pressoflex 6p C2 DCpowe_2'!D327)</f>
        <v>829222.79332511942</v>
      </c>
      <c r="U327" s="29">
        <f>M327*IF(($G$3/2-$M$8)&gt;0,('ver pressoflex 6p C2 DCpowe_2'!$G$3/2-'ver pressoflex 6p C2 DCpowe_2'!$M$8),'ver pressoflex 6p C2 DCpowe_2'!$G$3/2-('ver pressoflex 6p C2 DCpowe_2'!$G$3-'ver pressoflex 6p C2 DCpowe_2'!$M$8))*IF(($G$3/2-$M$8)&gt;0,-1,1)</f>
        <v>-3007.2491590165469</v>
      </c>
      <c r="V327" s="29">
        <f>N327*IF(($G$3/2-$M$9)&gt;0,('ver pressoflex 6p C2 DCpowe_2'!$G$3/2-'ver pressoflex 6p C2 DCpowe_2'!$M$9),'ver pressoflex 6p C2 DCpowe_2'!$G$3/2-('ver pressoflex 6p C2 DCpowe_2'!$G$3-'ver pressoflex 6p C2 DCpowe_2'!$M$9))*IF(($G$3/2-$M$9)&gt;0,-1,1)</f>
        <v>0</v>
      </c>
      <c r="W327" s="29">
        <f>O327*IF(($G$3/2-$M$10)&gt;0,('ver pressoflex 6p C2 DCpowe_2'!$G$3/2-'ver pressoflex 6p C2 DCpowe_2'!$M$10),'ver pressoflex 6p C2 DCpowe_2'!$G$3/2-('ver pressoflex 6p C2 DCpowe_2'!$G$3-'ver pressoflex 6p C2 DCpowe_2'!$M$10))*IF(($G$3/2-$M$10)&gt;0,-1,1)</f>
        <v>0</v>
      </c>
      <c r="X327" s="29">
        <f>P327*IF(($G$3/2-$M$11)&gt;0,('ver pressoflex 6p C2 DCpowe_2'!$G$3/2-'ver pressoflex 6p C2 DCpowe_2'!$M$11),'ver pressoflex 6p C2 DCpowe_2'!$G$3/2-('ver pressoflex 6p C2 DCpowe_2'!$G$3-'ver pressoflex 6p C2 DCpowe_2'!$M$11))*IF(($G$3/2-$M$11)&gt;0,-1,1)</f>
        <v>0</v>
      </c>
      <c r="Y327" s="29">
        <f>Q327*IF(($G$3/2-$M$12)&gt;0,('ver pressoflex 6p C2 DCpowe_2'!$G$3/2-'ver pressoflex 6p C2 DCpowe_2'!$M$12),'ver pressoflex 6p C2 DCpowe_2'!$G$3/2-('ver pressoflex 6p C2 DCpowe_2'!$G$3-'ver pressoflex 6p C2 DCpowe_2'!$M$12))*IF(($G$3/2-$M$12)&gt;0,-1,1)</f>
        <v>0</v>
      </c>
      <c r="Z327" s="29">
        <f>R327*IF(($G$3/2-$M$13)&gt;0,('ver pressoflex 6p C2 DCpowe_2'!$G$3/2-'ver pressoflex 6p C2 DCpowe_2'!$M$13),'ver pressoflex 6p C2 DCpowe_2'!$G$3/2-('ver pressoflex 6p C2 DCpowe_2'!$G$3-'ver pressoflex 6p C2 DCpowe_2'!$M$13))*IF(($G$3/2-$M$13)&gt;0,-1,1)</f>
        <v>18248587.500000004</v>
      </c>
      <c r="AA327" s="113">
        <f t="shared" si="77"/>
        <v>19074803.044166107</v>
      </c>
      <c r="AB327" s="193">
        <f t="shared" si="78"/>
        <v>2.6642258964762282E-4</v>
      </c>
      <c r="AC327" s="191">
        <f t="shared" si="79"/>
        <v>3.3292653830159361E-4</v>
      </c>
      <c r="AD327" s="194">
        <f t="shared" si="80"/>
        <v>5.3595274673232466E-8</v>
      </c>
      <c r="AE327" s="191">
        <f t="shared" si="81"/>
        <v>2.4969490372619519E-2</v>
      </c>
      <c r="AF327" s="191">
        <f t="shared" si="82"/>
        <v>0.39576338247784137</v>
      </c>
    </row>
    <row r="328" spans="2:32">
      <c r="B328" s="116">
        <f t="shared" si="68"/>
        <v>59084.686558882109</v>
      </c>
      <c r="C328" s="115">
        <f t="shared" si="67"/>
        <v>9.9699999999999775</v>
      </c>
      <c r="D328" s="68">
        <f>'ver pressoflex 6p C2 DCpowe_2'!$G$3/2/$C$557*C328</f>
        <v>122.13249999999972</v>
      </c>
      <c r="E328" s="114">
        <f t="shared" si="70"/>
        <v>1.7167559392248504E-4</v>
      </c>
      <c r="F328" s="114">
        <f t="shared" si="71"/>
        <v>3.4805274117645821E-4</v>
      </c>
      <c r="G328" s="114">
        <f t="shared" si="72"/>
        <v>5.2442988843043141E-4</v>
      </c>
      <c r="H328" s="114">
        <f t="shared" si="73"/>
        <v>4.3385856977976008E-3</v>
      </c>
      <c r="I328" s="114">
        <f t="shared" si="74"/>
        <v>4.5149628450515738E-3</v>
      </c>
      <c r="J328" s="114">
        <f t="shared" si="75"/>
        <v>4.6913399923055469E-3</v>
      </c>
      <c r="K328" s="114">
        <f t="shared" si="76"/>
        <v>5.1322828604404803E-3</v>
      </c>
      <c r="L328" s="113">
        <f>-'ver pressoflex 6p C2 DCpowe_2'!$G$2*'ver pressoflex 6p C2 DCpowe_2'!D328*'ver pressoflex 6p C2 DCpowe_2'!$G$17*'ver pressoflex 6p C2 DCpowe_2'!$G$13*'ver pressoflex 6p C2 DCpowe_2'!AE328</f>
        <v>-721.70346211498111</v>
      </c>
      <c r="M328" s="572">
        <f>IF(ABS(E328)&lt;'ver pressoflex 6p C2 DCpowe_2'!$G$7,'ver pressoflex 6p C2 DCpowe_2'!$G$16*E328*'ver pressoflex 6p C2 DCpowe_2'!$O$8,SIGN(E328)*'ver pressoflex 6p C2 DCpowe_2'!$G$15*'ver pressoflex 6p C2 DCpowe_2'!$O$8)</f>
        <v>2.8900209970839081</v>
      </c>
      <c r="N328" s="572">
        <f>IF(ABS(F328)&lt;'ver pressoflex 6p C2 DCpowe_2'!$G$7,'ver pressoflex 6p C2 DCpowe_2'!$G$16*F328*'ver pressoflex 6p C2 DCpowe_2'!$O$9,SIGN(F328)*'ver pressoflex 6p C2 DCpowe_2'!$G$15*'ver pressoflex 6p C2 DCpowe_2'!$O$9)</f>
        <v>0</v>
      </c>
      <c r="O328" s="572">
        <f>IF(ABS(G328)&lt;'ver pressoflex 6p C2 DCpowe_2'!$G$7,'ver pressoflex 6p C2 DCpowe_2'!$G$16*G328*'ver pressoflex 6p C2 DCpowe_2'!$O$10,SIGN(G328)*'ver pressoflex 6p C2 DCpowe_2'!$G$15*'ver pressoflex 6p C2 DCpowe_2'!$O$10)</f>
        <v>0</v>
      </c>
      <c r="P328" s="572">
        <f>IF(ABS(H328)&lt;'ver pressoflex 6p C2 DCpowe_2'!$G$7,'ver pressoflex 6p C2 DCpowe_2'!$G$16*H328*'ver pressoflex 6p C2 DCpowe_2'!$O$11,SIGN(H328)*'ver pressoflex 6p C2 DCpowe_2'!$G$15*'ver pressoflex 6p C2 DCpowe_2'!$O$11)</f>
        <v>0</v>
      </c>
      <c r="Q328" s="572">
        <f>IF(ABS(I328)&lt;'ver pressoflex 6p C2 DCpowe_2'!$G$7,'ver pressoflex 6p C2 DCpowe_2'!$G$16*I328*'ver pressoflex 6p C2 DCpowe_2'!$O$12,SIGN(I328)*'ver pressoflex 6p C2 DCpowe_2'!$G$15*'ver pressoflex 6p C2 DCpowe_2'!$O$12)</f>
        <v>0</v>
      </c>
      <c r="R328" s="572">
        <f>IF(ABS(J328)&lt;'ver pressoflex 6p C2 DCpowe_2'!$G$7,'ver pressoflex 6p C2 DCpowe_2'!$G$16*J328*'ver pressoflex 6p C2 DCpowe_2'!$O$13,SIGN(J328)*'ver pressoflex 6p C2 DCpowe_2'!$G$15*'ver pressoflex 6p C2 DCpowe_2'!$O$13)</f>
        <v>17803.500000000004</v>
      </c>
      <c r="S328" s="113">
        <f t="shared" si="69"/>
        <v>17084.686558882106</v>
      </c>
      <c r="T328" s="575">
        <f>-L328*('ver pressoflex 6p C2 DCpowe_2'!$G$3/2-'ver pressoflex 6p C2 DCpowe_2'!AF328*'ver pressoflex 6p C2 DCpowe_2'!D328)</f>
        <v>849131.29302686534</v>
      </c>
      <c r="U328" s="29">
        <f>M328*IF(($G$3/2-$M$8)&gt;0,('ver pressoflex 6p C2 DCpowe_2'!$G$3/2-'ver pressoflex 6p C2 DCpowe_2'!$M$8),'ver pressoflex 6p C2 DCpowe_2'!$G$3/2-('ver pressoflex 6p C2 DCpowe_2'!$G$3-'ver pressoflex 6p C2 DCpowe_2'!$M$8))*IF(($G$3/2-$M$8)&gt;0,-1,1)</f>
        <v>-2962.2715220110058</v>
      </c>
      <c r="V328" s="29">
        <f>N328*IF(($G$3/2-$M$9)&gt;0,('ver pressoflex 6p C2 DCpowe_2'!$G$3/2-'ver pressoflex 6p C2 DCpowe_2'!$M$9),'ver pressoflex 6p C2 DCpowe_2'!$G$3/2-('ver pressoflex 6p C2 DCpowe_2'!$G$3-'ver pressoflex 6p C2 DCpowe_2'!$M$9))*IF(($G$3/2-$M$9)&gt;0,-1,1)</f>
        <v>0</v>
      </c>
      <c r="W328" s="29">
        <f>O328*IF(($G$3/2-$M$10)&gt;0,('ver pressoflex 6p C2 DCpowe_2'!$G$3/2-'ver pressoflex 6p C2 DCpowe_2'!$M$10),'ver pressoflex 6p C2 DCpowe_2'!$G$3/2-('ver pressoflex 6p C2 DCpowe_2'!$G$3-'ver pressoflex 6p C2 DCpowe_2'!$M$10))*IF(($G$3/2-$M$10)&gt;0,-1,1)</f>
        <v>0</v>
      </c>
      <c r="X328" s="29">
        <f>P328*IF(($G$3/2-$M$11)&gt;0,('ver pressoflex 6p C2 DCpowe_2'!$G$3/2-'ver pressoflex 6p C2 DCpowe_2'!$M$11),'ver pressoflex 6p C2 DCpowe_2'!$G$3/2-('ver pressoflex 6p C2 DCpowe_2'!$G$3-'ver pressoflex 6p C2 DCpowe_2'!$M$11))*IF(($G$3/2-$M$11)&gt;0,-1,1)</f>
        <v>0</v>
      </c>
      <c r="Y328" s="29">
        <f>Q328*IF(($G$3/2-$M$12)&gt;0,('ver pressoflex 6p C2 DCpowe_2'!$G$3/2-'ver pressoflex 6p C2 DCpowe_2'!$M$12),'ver pressoflex 6p C2 DCpowe_2'!$G$3/2-('ver pressoflex 6p C2 DCpowe_2'!$G$3-'ver pressoflex 6p C2 DCpowe_2'!$M$12))*IF(($G$3/2-$M$12)&gt;0,-1,1)</f>
        <v>0</v>
      </c>
      <c r="Z328" s="29">
        <f>R328*IF(($G$3/2-$M$13)&gt;0,('ver pressoflex 6p C2 DCpowe_2'!$G$3/2-'ver pressoflex 6p C2 DCpowe_2'!$M$13),'ver pressoflex 6p C2 DCpowe_2'!$G$3/2-('ver pressoflex 6p C2 DCpowe_2'!$G$3-'ver pressoflex 6p C2 DCpowe_2'!$M$13))*IF(($G$3/2-$M$13)&gt;0,-1,1)</f>
        <v>18248587.500000004</v>
      </c>
      <c r="AA328" s="113">
        <f t="shared" si="77"/>
        <v>19094756.521504857</v>
      </c>
      <c r="AB328" s="193">
        <f t="shared" si="78"/>
        <v>2.6926727421244784E-4</v>
      </c>
      <c r="AC328" s="191">
        <f t="shared" si="79"/>
        <v>3.3766767924296861E-4</v>
      </c>
      <c r="AD328" s="194">
        <f t="shared" si="80"/>
        <v>5.4865165245945769E-8</v>
      </c>
      <c r="AE328" s="191">
        <f t="shared" si="81"/>
        <v>2.5325075943222645E-2</v>
      </c>
      <c r="AF328" s="191">
        <f t="shared" si="82"/>
        <v>0.39657454777104517</v>
      </c>
    </row>
    <row r="329" spans="2:32">
      <c r="B329" s="116">
        <f t="shared" si="68"/>
        <v>59067.157849403389</v>
      </c>
      <c r="C329" s="115">
        <f t="shared" si="67"/>
        <v>10.069999999999977</v>
      </c>
      <c r="D329" s="68">
        <f>'ver pressoflex 6p C2 DCpowe_2'!$G$3/2/$C$557*C329</f>
        <v>123.35749999999972</v>
      </c>
      <c r="E329" s="114">
        <f t="shared" si="70"/>
        <v>1.6906614077870743E-4</v>
      </c>
      <c r="F329" s="114">
        <f t="shared" si="71"/>
        <v>3.4553861052195092E-4</v>
      </c>
      <c r="G329" s="114">
        <f t="shared" si="72"/>
        <v>5.2201108026519452E-4</v>
      </c>
      <c r="H329" s="114">
        <f t="shared" si="73"/>
        <v>4.3382282384628367E-3</v>
      </c>
      <c r="I329" s="114">
        <f t="shared" si="74"/>
        <v>4.5147007082060805E-3</v>
      </c>
      <c r="J329" s="114">
        <f t="shared" si="75"/>
        <v>4.6911731779493244E-3</v>
      </c>
      <c r="K329" s="114">
        <f t="shared" si="76"/>
        <v>5.1323543523074328E-3</v>
      </c>
      <c r="L329" s="113">
        <f>-'ver pressoflex 6p C2 DCpowe_2'!$G$2*'ver pressoflex 6p C2 DCpowe_2'!D329*'ver pressoflex 6p C2 DCpowe_2'!$G$17*'ver pressoflex 6p C2 DCpowe_2'!$G$13*'ver pressoflex 6p C2 DCpowe_2'!AE329</f>
        <v>-739.18824354193077</v>
      </c>
      <c r="M329" s="572">
        <f>IF(ABS(E329)&lt;'ver pressoflex 6p C2 DCpowe_2'!$G$7,'ver pressoflex 6p C2 DCpowe_2'!$G$16*E329*'ver pressoflex 6p C2 DCpowe_2'!$O$8,SIGN(E329)*'ver pressoflex 6p C2 DCpowe_2'!$G$15*'ver pressoflex 6p C2 DCpowe_2'!$O$8)</f>
        <v>2.8460929453200157</v>
      </c>
      <c r="N329" s="572">
        <f>IF(ABS(F329)&lt;'ver pressoflex 6p C2 DCpowe_2'!$G$7,'ver pressoflex 6p C2 DCpowe_2'!$G$16*F329*'ver pressoflex 6p C2 DCpowe_2'!$O$9,SIGN(F329)*'ver pressoflex 6p C2 DCpowe_2'!$G$15*'ver pressoflex 6p C2 DCpowe_2'!$O$9)</f>
        <v>0</v>
      </c>
      <c r="O329" s="572">
        <f>IF(ABS(G329)&lt;'ver pressoflex 6p C2 DCpowe_2'!$G$7,'ver pressoflex 6p C2 DCpowe_2'!$G$16*G329*'ver pressoflex 6p C2 DCpowe_2'!$O$10,SIGN(G329)*'ver pressoflex 6p C2 DCpowe_2'!$G$15*'ver pressoflex 6p C2 DCpowe_2'!$O$10)</f>
        <v>0</v>
      </c>
      <c r="P329" s="572">
        <f>IF(ABS(H329)&lt;'ver pressoflex 6p C2 DCpowe_2'!$G$7,'ver pressoflex 6p C2 DCpowe_2'!$G$16*H329*'ver pressoflex 6p C2 DCpowe_2'!$O$11,SIGN(H329)*'ver pressoflex 6p C2 DCpowe_2'!$G$15*'ver pressoflex 6p C2 DCpowe_2'!$O$11)</f>
        <v>0</v>
      </c>
      <c r="Q329" s="572">
        <f>IF(ABS(I329)&lt;'ver pressoflex 6p C2 DCpowe_2'!$G$7,'ver pressoflex 6p C2 DCpowe_2'!$G$16*I329*'ver pressoflex 6p C2 DCpowe_2'!$O$12,SIGN(I329)*'ver pressoflex 6p C2 DCpowe_2'!$G$15*'ver pressoflex 6p C2 DCpowe_2'!$O$12)</f>
        <v>0</v>
      </c>
      <c r="R329" s="572">
        <f>IF(ABS(J329)&lt;'ver pressoflex 6p C2 DCpowe_2'!$G$7,'ver pressoflex 6p C2 DCpowe_2'!$G$16*J329*'ver pressoflex 6p C2 DCpowe_2'!$O$13,SIGN(J329)*'ver pressoflex 6p C2 DCpowe_2'!$G$15*'ver pressoflex 6p C2 DCpowe_2'!$O$13)</f>
        <v>17803.500000000004</v>
      </c>
      <c r="S329" s="113">
        <f t="shared" si="69"/>
        <v>17067.157849403393</v>
      </c>
      <c r="T329" s="575">
        <f>-L329*('ver pressoflex 6p C2 DCpowe_2'!$G$3/2-'ver pressoflex 6p C2 DCpowe_2'!AF329*'ver pressoflex 6p C2 DCpowe_2'!D329)</f>
        <v>869270.95817592344</v>
      </c>
      <c r="U329" s="29">
        <f>M329*IF(($G$3/2-$M$8)&gt;0,('ver pressoflex 6p C2 DCpowe_2'!$G$3/2-'ver pressoflex 6p C2 DCpowe_2'!$M$8),'ver pressoflex 6p C2 DCpowe_2'!$G$3/2-('ver pressoflex 6p C2 DCpowe_2'!$G$3-'ver pressoflex 6p C2 DCpowe_2'!$M$8))*IF(($G$3/2-$M$8)&gt;0,-1,1)</f>
        <v>-2917.245268953016</v>
      </c>
      <c r="V329" s="29">
        <f>N329*IF(($G$3/2-$M$9)&gt;0,('ver pressoflex 6p C2 DCpowe_2'!$G$3/2-'ver pressoflex 6p C2 DCpowe_2'!$M$9),'ver pressoflex 6p C2 DCpowe_2'!$G$3/2-('ver pressoflex 6p C2 DCpowe_2'!$G$3-'ver pressoflex 6p C2 DCpowe_2'!$M$9))*IF(($G$3/2-$M$9)&gt;0,-1,1)</f>
        <v>0</v>
      </c>
      <c r="W329" s="29">
        <f>O329*IF(($G$3/2-$M$10)&gt;0,('ver pressoflex 6p C2 DCpowe_2'!$G$3/2-'ver pressoflex 6p C2 DCpowe_2'!$M$10),'ver pressoflex 6p C2 DCpowe_2'!$G$3/2-('ver pressoflex 6p C2 DCpowe_2'!$G$3-'ver pressoflex 6p C2 DCpowe_2'!$M$10))*IF(($G$3/2-$M$10)&gt;0,-1,1)</f>
        <v>0</v>
      </c>
      <c r="X329" s="29">
        <f>P329*IF(($G$3/2-$M$11)&gt;0,('ver pressoflex 6p C2 DCpowe_2'!$G$3/2-'ver pressoflex 6p C2 DCpowe_2'!$M$11),'ver pressoflex 6p C2 DCpowe_2'!$G$3/2-('ver pressoflex 6p C2 DCpowe_2'!$G$3-'ver pressoflex 6p C2 DCpowe_2'!$M$11))*IF(($G$3/2-$M$11)&gt;0,-1,1)</f>
        <v>0</v>
      </c>
      <c r="Y329" s="29">
        <f>Q329*IF(($G$3/2-$M$12)&gt;0,('ver pressoflex 6p C2 DCpowe_2'!$G$3/2-'ver pressoflex 6p C2 DCpowe_2'!$M$12),'ver pressoflex 6p C2 DCpowe_2'!$G$3/2-('ver pressoflex 6p C2 DCpowe_2'!$G$3-'ver pressoflex 6p C2 DCpowe_2'!$M$12))*IF(($G$3/2-$M$12)&gt;0,-1,1)</f>
        <v>0</v>
      </c>
      <c r="Z329" s="29">
        <f>R329*IF(($G$3/2-$M$13)&gt;0,('ver pressoflex 6p C2 DCpowe_2'!$G$3/2-'ver pressoflex 6p C2 DCpowe_2'!$M$13),'ver pressoflex 6p C2 DCpowe_2'!$G$3/2-('ver pressoflex 6p C2 DCpowe_2'!$G$3-'ver pressoflex 6p C2 DCpowe_2'!$M$13))*IF(($G$3/2-$M$13)&gt;0,-1,1)</f>
        <v>18248587.500000004</v>
      </c>
      <c r="AA329" s="113">
        <f t="shared" si="77"/>
        <v>19114941.212906975</v>
      </c>
      <c r="AB329" s="193">
        <f t="shared" si="78"/>
        <v>2.7211503357940149E-4</v>
      </c>
      <c r="AC329" s="191">
        <f t="shared" si="79"/>
        <v>3.4241394485455805E-4</v>
      </c>
      <c r="AD329" s="194">
        <f t="shared" si="80"/>
        <v>5.6149937361043446E-8</v>
      </c>
      <c r="AE329" s="191">
        <f t="shared" si="81"/>
        <v>2.5681045864091853E-2</v>
      </c>
      <c r="AF329" s="191">
        <f t="shared" si="82"/>
        <v>0.39737756346390296</v>
      </c>
    </row>
    <row r="330" spans="2:32">
      <c r="B330" s="116">
        <f t="shared" si="68"/>
        <v>59049.414405380703</v>
      </c>
      <c r="C330" s="115">
        <f t="shared" si="67"/>
        <v>10.169999999999977</v>
      </c>
      <c r="D330" s="68">
        <f>'ver pressoflex 6p C2 DCpowe_2'!$G$3/2/$C$557*C330</f>
        <v>124.58249999999971</v>
      </c>
      <c r="E330" s="114">
        <f t="shared" si="70"/>
        <v>1.664538655678264E-4</v>
      </c>
      <c r="F330" s="114">
        <f t="shared" si="71"/>
        <v>3.4302176088954966E-4</v>
      </c>
      <c r="G330" s="114">
        <f t="shared" si="72"/>
        <v>5.1958965621127292E-4</v>
      </c>
      <c r="H330" s="114">
        <f t="shared" si="73"/>
        <v>4.3378703925435374E-3</v>
      </c>
      <c r="I330" s="114">
        <f t="shared" si="74"/>
        <v>4.5144382878652611E-3</v>
      </c>
      <c r="J330" s="114">
        <f t="shared" si="75"/>
        <v>4.691006183186984E-3</v>
      </c>
      <c r="K330" s="114">
        <f t="shared" si="76"/>
        <v>5.1324259214912925E-3</v>
      </c>
      <c r="L330" s="113">
        <f>-'ver pressoflex 6p C2 DCpowe_2'!$G$2*'ver pressoflex 6p C2 DCpowe_2'!D330*'ver pressoflex 6p C2 DCpowe_2'!$G$17*'ver pressoflex 6p C2 DCpowe_2'!$G$13*'ver pressoflex 6p C2 DCpowe_2'!AE330</f>
        <v>-756.88771200561951</v>
      </c>
      <c r="M330" s="572">
        <f>IF(ABS(E330)&lt;'ver pressoflex 6p C2 DCpowe_2'!$G$7,'ver pressoflex 6p C2 DCpowe_2'!$G$16*E330*'ver pressoflex 6p C2 DCpowe_2'!$O$8,SIGN(E330)*'ver pressoflex 6p C2 DCpowe_2'!$G$15*'ver pressoflex 6p C2 DCpowe_2'!$O$8)</f>
        <v>2.8021173863187943</v>
      </c>
      <c r="N330" s="572">
        <f>IF(ABS(F330)&lt;'ver pressoflex 6p C2 DCpowe_2'!$G$7,'ver pressoflex 6p C2 DCpowe_2'!$G$16*F330*'ver pressoflex 6p C2 DCpowe_2'!$O$9,SIGN(F330)*'ver pressoflex 6p C2 DCpowe_2'!$G$15*'ver pressoflex 6p C2 DCpowe_2'!$O$9)</f>
        <v>0</v>
      </c>
      <c r="O330" s="572">
        <f>IF(ABS(G330)&lt;'ver pressoflex 6p C2 DCpowe_2'!$G$7,'ver pressoflex 6p C2 DCpowe_2'!$G$16*G330*'ver pressoflex 6p C2 DCpowe_2'!$O$10,SIGN(G330)*'ver pressoflex 6p C2 DCpowe_2'!$G$15*'ver pressoflex 6p C2 DCpowe_2'!$O$10)</f>
        <v>0</v>
      </c>
      <c r="P330" s="572">
        <f>IF(ABS(H330)&lt;'ver pressoflex 6p C2 DCpowe_2'!$G$7,'ver pressoflex 6p C2 DCpowe_2'!$G$16*H330*'ver pressoflex 6p C2 DCpowe_2'!$O$11,SIGN(H330)*'ver pressoflex 6p C2 DCpowe_2'!$G$15*'ver pressoflex 6p C2 DCpowe_2'!$O$11)</f>
        <v>0</v>
      </c>
      <c r="Q330" s="572">
        <f>IF(ABS(I330)&lt;'ver pressoflex 6p C2 DCpowe_2'!$G$7,'ver pressoflex 6p C2 DCpowe_2'!$G$16*I330*'ver pressoflex 6p C2 DCpowe_2'!$O$12,SIGN(I330)*'ver pressoflex 6p C2 DCpowe_2'!$G$15*'ver pressoflex 6p C2 DCpowe_2'!$O$12)</f>
        <v>0</v>
      </c>
      <c r="R330" s="572">
        <f>IF(ABS(J330)&lt;'ver pressoflex 6p C2 DCpowe_2'!$G$7,'ver pressoflex 6p C2 DCpowe_2'!$G$16*J330*'ver pressoflex 6p C2 DCpowe_2'!$O$13,SIGN(J330)*'ver pressoflex 6p C2 DCpowe_2'!$G$15*'ver pressoflex 6p C2 DCpowe_2'!$O$13)</f>
        <v>17803.500000000004</v>
      </c>
      <c r="S330" s="113">
        <f t="shared" si="69"/>
        <v>17049.414405380703</v>
      </c>
      <c r="T330" s="575">
        <f>-L330*('ver pressoflex 6p C2 DCpowe_2'!$G$3/2-'ver pressoflex 6p C2 DCpowe_2'!AF330*'ver pressoflex 6p C2 DCpowe_2'!D330)</f>
        <v>889641.7992034452</v>
      </c>
      <c r="U330" s="29">
        <f>M330*IF(($G$3/2-$M$8)&gt;0,('ver pressoflex 6p C2 DCpowe_2'!$G$3/2-'ver pressoflex 6p C2 DCpowe_2'!$M$8),'ver pressoflex 6p C2 DCpowe_2'!$G$3/2-('ver pressoflex 6p C2 DCpowe_2'!$G$3-'ver pressoflex 6p C2 DCpowe_2'!$M$8))*IF(($G$3/2-$M$8)&gt;0,-1,1)</f>
        <v>-2872.1703209767643</v>
      </c>
      <c r="V330" s="29">
        <f>N330*IF(($G$3/2-$M$9)&gt;0,('ver pressoflex 6p C2 DCpowe_2'!$G$3/2-'ver pressoflex 6p C2 DCpowe_2'!$M$9),'ver pressoflex 6p C2 DCpowe_2'!$G$3/2-('ver pressoflex 6p C2 DCpowe_2'!$G$3-'ver pressoflex 6p C2 DCpowe_2'!$M$9))*IF(($G$3/2-$M$9)&gt;0,-1,1)</f>
        <v>0</v>
      </c>
      <c r="W330" s="29">
        <f>O330*IF(($G$3/2-$M$10)&gt;0,('ver pressoflex 6p C2 DCpowe_2'!$G$3/2-'ver pressoflex 6p C2 DCpowe_2'!$M$10),'ver pressoflex 6p C2 DCpowe_2'!$G$3/2-('ver pressoflex 6p C2 DCpowe_2'!$G$3-'ver pressoflex 6p C2 DCpowe_2'!$M$10))*IF(($G$3/2-$M$10)&gt;0,-1,1)</f>
        <v>0</v>
      </c>
      <c r="X330" s="29">
        <f>P330*IF(($G$3/2-$M$11)&gt;0,('ver pressoflex 6p C2 DCpowe_2'!$G$3/2-'ver pressoflex 6p C2 DCpowe_2'!$M$11),'ver pressoflex 6p C2 DCpowe_2'!$G$3/2-('ver pressoflex 6p C2 DCpowe_2'!$G$3-'ver pressoflex 6p C2 DCpowe_2'!$M$11))*IF(($G$3/2-$M$11)&gt;0,-1,1)</f>
        <v>0</v>
      </c>
      <c r="Y330" s="29">
        <f>Q330*IF(($G$3/2-$M$12)&gt;0,('ver pressoflex 6p C2 DCpowe_2'!$G$3/2-'ver pressoflex 6p C2 DCpowe_2'!$M$12),'ver pressoflex 6p C2 DCpowe_2'!$G$3/2-('ver pressoflex 6p C2 DCpowe_2'!$G$3-'ver pressoflex 6p C2 DCpowe_2'!$M$12))*IF(($G$3/2-$M$12)&gt;0,-1,1)</f>
        <v>0</v>
      </c>
      <c r="Z330" s="29">
        <f>R330*IF(($G$3/2-$M$13)&gt;0,('ver pressoflex 6p C2 DCpowe_2'!$G$3/2-'ver pressoflex 6p C2 DCpowe_2'!$M$13),'ver pressoflex 6p C2 DCpowe_2'!$G$3/2-('ver pressoflex 6p C2 DCpowe_2'!$G$3-'ver pressoflex 6p C2 DCpowe_2'!$M$13))*IF(($G$3/2-$M$13)&gt;0,-1,1)</f>
        <v>18248587.500000004</v>
      </c>
      <c r="AA330" s="113">
        <f t="shared" si="77"/>
        <v>19135357.128882471</v>
      </c>
      <c r="AB330" s="193">
        <f t="shared" si="78"/>
        <v>2.7496587273648167E-4</v>
      </c>
      <c r="AC330" s="191">
        <f t="shared" si="79"/>
        <v>3.4716534344969167E-4</v>
      </c>
      <c r="AD330" s="194">
        <f t="shared" si="80"/>
        <v>5.7449637085890314E-8</v>
      </c>
      <c r="AE330" s="191">
        <f t="shared" si="81"/>
        <v>2.6037400758726875E-2</v>
      </c>
      <c r="AF330" s="191">
        <f t="shared" si="82"/>
        <v>0.39817235891761271</v>
      </c>
    </row>
    <row r="331" spans="2:32">
      <c r="B331" s="116">
        <f t="shared" si="68"/>
        <v>59031.455878279427</v>
      </c>
      <c r="C331" s="115">
        <f t="shared" si="67"/>
        <v>10.269999999999976</v>
      </c>
      <c r="D331" s="68">
        <f>'ver pressoflex 6p C2 DCpowe_2'!$G$3/2/$C$557*C331</f>
        <v>125.80749999999971</v>
      </c>
      <c r="E331" s="114">
        <f t="shared" si="70"/>
        <v>1.6383876370935839E-4</v>
      </c>
      <c r="F331" s="114">
        <f t="shared" si="71"/>
        <v>3.4050218786609417E-4</v>
      </c>
      <c r="G331" s="114">
        <f t="shared" si="72"/>
        <v>5.1716561202282997E-4</v>
      </c>
      <c r="H331" s="114">
        <f t="shared" si="73"/>
        <v>4.3375121594122412E-3</v>
      </c>
      <c r="I331" s="114">
        <f t="shared" si="74"/>
        <v>4.5141755835689775E-3</v>
      </c>
      <c r="J331" s="114">
        <f t="shared" si="75"/>
        <v>4.6908390077257129E-3</v>
      </c>
      <c r="K331" s="114">
        <f t="shared" si="76"/>
        <v>5.1324975681175519E-3</v>
      </c>
      <c r="L331" s="113">
        <f>-'ver pressoflex 6p C2 DCpowe_2'!$G$2*'ver pressoflex 6p C2 DCpowe_2'!D331*'ver pressoflex 6p C2 DCpowe_2'!$G$17*'ver pressoflex 6p C2 DCpowe_2'!$G$13*'ver pressoflex 6p C2 DCpowe_2'!AE331</f>
        <v>-774.80221596354818</v>
      </c>
      <c r="M331" s="572">
        <f>IF(ABS(E331)&lt;'ver pressoflex 6p C2 DCpowe_2'!$G$7,'ver pressoflex 6p C2 DCpowe_2'!$G$16*E331*'ver pressoflex 6p C2 DCpowe_2'!$O$8,SIGN(E331)*'ver pressoflex 6p C2 DCpowe_2'!$G$15*'ver pressoflex 6p C2 DCpowe_2'!$O$8)</f>
        <v>2.7580942429714752</v>
      </c>
      <c r="N331" s="572">
        <f>IF(ABS(F331)&lt;'ver pressoflex 6p C2 DCpowe_2'!$G$7,'ver pressoflex 6p C2 DCpowe_2'!$G$16*F331*'ver pressoflex 6p C2 DCpowe_2'!$O$9,SIGN(F331)*'ver pressoflex 6p C2 DCpowe_2'!$G$15*'ver pressoflex 6p C2 DCpowe_2'!$O$9)</f>
        <v>0</v>
      </c>
      <c r="O331" s="572">
        <f>IF(ABS(G331)&lt;'ver pressoflex 6p C2 DCpowe_2'!$G$7,'ver pressoflex 6p C2 DCpowe_2'!$G$16*G331*'ver pressoflex 6p C2 DCpowe_2'!$O$10,SIGN(G331)*'ver pressoflex 6p C2 DCpowe_2'!$G$15*'ver pressoflex 6p C2 DCpowe_2'!$O$10)</f>
        <v>0</v>
      </c>
      <c r="P331" s="572">
        <f>IF(ABS(H331)&lt;'ver pressoflex 6p C2 DCpowe_2'!$G$7,'ver pressoflex 6p C2 DCpowe_2'!$G$16*H331*'ver pressoflex 6p C2 DCpowe_2'!$O$11,SIGN(H331)*'ver pressoflex 6p C2 DCpowe_2'!$G$15*'ver pressoflex 6p C2 DCpowe_2'!$O$11)</f>
        <v>0</v>
      </c>
      <c r="Q331" s="572">
        <f>IF(ABS(I331)&lt;'ver pressoflex 6p C2 DCpowe_2'!$G$7,'ver pressoflex 6p C2 DCpowe_2'!$G$16*I331*'ver pressoflex 6p C2 DCpowe_2'!$O$12,SIGN(I331)*'ver pressoflex 6p C2 DCpowe_2'!$G$15*'ver pressoflex 6p C2 DCpowe_2'!$O$12)</f>
        <v>0</v>
      </c>
      <c r="R331" s="572">
        <f>IF(ABS(J331)&lt;'ver pressoflex 6p C2 DCpowe_2'!$G$7,'ver pressoflex 6p C2 DCpowe_2'!$G$16*J331*'ver pressoflex 6p C2 DCpowe_2'!$O$13,SIGN(J331)*'ver pressoflex 6p C2 DCpowe_2'!$G$15*'ver pressoflex 6p C2 DCpowe_2'!$O$13)</f>
        <v>17803.500000000004</v>
      </c>
      <c r="S331" s="113">
        <f t="shared" si="69"/>
        <v>17031.455878279427</v>
      </c>
      <c r="T331" s="575">
        <f>-L331*('ver pressoflex 6p C2 DCpowe_2'!$G$3/2-'ver pressoflex 6p C2 DCpowe_2'!AF331*'ver pressoflex 6p C2 DCpowe_2'!D331)</f>
        <v>910243.82656315528</v>
      </c>
      <c r="U331" s="29">
        <f>M331*IF(($G$3/2-$M$8)&gt;0,('ver pressoflex 6p C2 DCpowe_2'!$G$3/2-'ver pressoflex 6p C2 DCpowe_2'!$M$8),'ver pressoflex 6p C2 DCpowe_2'!$G$3/2-('ver pressoflex 6p C2 DCpowe_2'!$G$3-'ver pressoflex 6p C2 DCpowe_2'!$M$8))*IF(($G$3/2-$M$8)&gt;0,-1,1)</f>
        <v>-2827.0465990457619</v>
      </c>
      <c r="V331" s="29">
        <f>N331*IF(($G$3/2-$M$9)&gt;0,('ver pressoflex 6p C2 DCpowe_2'!$G$3/2-'ver pressoflex 6p C2 DCpowe_2'!$M$9),'ver pressoflex 6p C2 DCpowe_2'!$G$3/2-('ver pressoflex 6p C2 DCpowe_2'!$G$3-'ver pressoflex 6p C2 DCpowe_2'!$M$9))*IF(($G$3/2-$M$9)&gt;0,-1,1)</f>
        <v>0</v>
      </c>
      <c r="W331" s="29">
        <f>O331*IF(($G$3/2-$M$10)&gt;0,('ver pressoflex 6p C2 DCpowe_2'!$G$3/2-'ver pressoflex 6p C2 DCpowe_2'!$M$10),'ver pressoflex 6p C2 DCpowe_2'!$G$3/2-('ver pressoflex 6p C2 DCpowe_2'!$G$3-'ver pressoflex 6p C2 DCpowe_2'!$M$10))*IF(($G$3/2-$M$10)&gt;0,-1,1)</f>
        <v>0</v>
      </c>
      <c r="X331" s="29">
        <f>P331*IF(($G$3/2-$M$11)&gt;0,('ver pressoflex 6p C2 DCpowe_2'!$G$3/2-'ver pressoflex 6p C2 DCpowe_2'!$M$11),'ver pressoflex 6p C2 DCpowe_2'!$G$3/2-('ver pressoflex 6p C2 DCpowe_2'!$G$3-'ver pressoflex 6p C2 DCpowe_2'!$M$11))*IF(($G$3/2-$M$11)&gt;0,-1,1)</f>
        <v>0</v>
      </c>
      <c r="Y331" s="29">
        <f>Q331*IF(($G$3/2-$M$12)&gt;0,('ver pressoflex 6p C2 DCpowe_2'!$G$3/2-'ver pressoflex 6p C2 DCpowe_2'!$M$12),'ver pressoflex 6p C2 DCpowe_2'!$G$3/2-('ver pressoflex 6p C2 DCpowe_2'!$G$3-'ver pressoflex 6p C2 DCpowe_2'!$M$12))*IF(($G$3/2-$M$12)&gt;0,-1,1)</f>
        <v>0</v>
      </c>
      <c r="Z331" s="29">
        <f>R331*IF(($G$3/2-$M$13)&gt;0,('ver pressoflex 6p C2 DCpowe_2'!$G$3/2-'ver pressoflex 6p C2 DCpowe_2'!$M$13),'ver pressoflex 6p C2 DCpowe_2'!$G$3/2-('ver pressoflex 6p C2 DCpowe_2'!$G$3-'ver pressoflex 6p C2 DCpowe_2'!$M$13))*IF(($G$3/2-$M$13)&gt;0,-1,1)</f>
        <v>18248587.500000004</v>
      </c>
      <c r="AA331" s="113">
        <f t="shared" si="77"/>
        <v>19156004.279964112</v>
      </c>
      <c r="AB331" s="193">
        <f t="shared" si="78"/>
        <v>2.7781979668248106E-4</v>
      </c>
      <c r="AC331" s="191">
        <f t="shared" si="79"/>
        <v>3.5192188335969067E-4</v>
      </c>
      <c r="AD331" s="194">
        <f t="shared" si="80"/>
        <v>5.8764310635023706E-8</v>
      </c>
      <c r="AE331" s="191">
        <f t="shared" si="81"/>
        <v>2.63941412519768E-2</v>
      </c>
      <c r="AF331" s="191">
        <f t="shared" si="82"/>
        <v>0.39895888223927423</v>
      </c>
    </row>
    <row r="332" spans="2:32">
      <c r="B332" s="116">
        <f t="shared" si="68"/>
        <v>59013.281918810273</v>
      </c>
      <c r="C332" s="115">
        <f t="shared" si="67"/>
        <v>10.369999999999976</v>
      </c>
      <c r="D332" s="68">
        <f>'ver pressoflex 6p C2 DCpowe_2'!$G$3/2/$C$557*C332</f>
        <v>127.03249999999971</v>
      </c>
      <c r="E332" s="114">
        <f t="shared" si="70"/>
        <v>1.612208306129016E-4</v>
      </c>
      <c r="F332" s="114">
        <f t="shared" si="71"/>
        <v>3.3797988702886868E-4</v>
      </c>
      <c r="G332" s="114">
        <f t="shared" si="72"/>
        <v>5.1473894344483575E-4</v>
      </c>
      <c r="H332" s="114">
        <f t="shared" si="73"/>
        <v>4.3371535384401239E-3</v>
      </c>
      <c r="I332" s="114">
        <f t="shared" si="74"/>
        <v>4.5139125948560907E-3</v>
      </c>
      <c r="J332" s="114">
        <f t="shared" si="75"/>
        <v>4.6906716512720584E-3</v>
      </c>
      <c r="K332" s="114">
        <f t="shared" si="76"/>
        <v>5.1325692923119759E-3</v>
      </c>
      <c r="L332" s="113">
        <f>-'ver pressoflex 6p C2 DCpowe_2'!$G$2*'ver pressoflex 6p C2 DCpowe_2'!D332*'ver pressoflex 6p C2 DCpowe_2'!$G$17*'ver pressoflex 6p C2 DCpowe_2'!$G$13*'ver pressoflex 6p C2 DCpowe_2'!AE332</f>
        <v>-792.9321046277322</v>
      </c>
      <c r="M332" s="572">
        <f>IF(ABS(E332)&lt;'ver pressoflex 6p C2 DCpowe_2'!$G$7,'ver pressoflex 6p C2 DCpowe_2'!$G$16*E332*'ver pressoflex 6p C2 DCpowe_2'!$O$8,SIGN(E332)*'ver pressoflex 6p C2 DCpowe_2'!$G$15*'ver pressoflex 6p C2 DCpowe_2'!$O$8)</f>
        <v>2.7140234380023243</v>
      </c>
      <c r="N332" s="572">
        <f>IF(ABS(F332)&lt;'ver pressoflex 6p C2 DCpowe_2'!$G$7,'ver pressoflex 6p C2 DCpowe_2'!$G$16*F332*'ver pressoflex 6p C2 DCpowe_2'!$O$9,SIGN(F332)*'ver pressoflex 6p C2 DCpowe_2'!$G$15*'ver pressoflex 6p C2 DCpowe_2'!$O$9)</f>
        <v>0</v>
      </c>
      <c r="O332" s="572">
        <f>IF(ABS(G332)&lt;'ver pressoflex 6p C2 DCpowe_2'!$G$7,'ver pressoflex 6p C2 DCpowe_2'!$G$16*G332*'ver pressoflex 6p C2 DCpowe_2'!$O$10,SIGN(G332)*'ver pressoflex 6p C2 DCpowe_2'!$G$15*'ver pressoflex 6p C2 DCpowe_2'!$O$10)</f>
        <v>0</v>
      </c>
      <c r="P332" s="572">
        <f>IF(ABS(H332)&lt;'ver pressoflex 6p C2 DCpowe_2'!$G$7,'ver pressoflex 6p C2 DCpowe_2'!$G$16*H332*'ver pressoflex 6p C2 DCpowe_2'!$O$11,SIGN(H332)*'ver pressoflex 6p C2 DCpowe_2'!$G$15*'ver pressoflex 6p C2 DCpowe_2'!$O$11)</f>
        <v>0</v>
      </c>
      <c r="Q332" s="572">
        <f>IF(ABS(I332)&lt;'ver pressoflex 6p C2 DCpowe_2'!$G$7,'ver pressoflex 6p C2 DCpowe_2'!$G$16*I332*'ver pressoflex 6p C2 DCpowe_2'!$O$12,SIGN(I332)*'ver pressoflex 6p C2 DCpowe_2'!$G$15*'ver pressoflex 6p C2 DCpowe_2'!$O$12)</f>
        <v>0</v>
      </c>
      <c r="R332" s="572">
        <f>IF(ABS(J332)&lt;'ver pressoflex 6p C2 DCpowe_2'!$G$7,'ver pressoflex 6p C2 DCpowe_2'!$G$16*J332*'ver pressoflex 6p C2 DCpowe_2'!$O$13,SIGN(J332)*'ver pressoflex 6p C2 DCpowe_2'!$G$15*'ver pressoflex 6p C2 DCpowe_2'!$O$13)</f>
        <v>17803.500000000004</v>
      </c>
      <c r="S332" s="113">
        <f t="shared" si="69"/>
        <v>17013.281918810273</v>
      </c>
      <c r="T332" s="575">
        <f>-L332*('ver pressoflex 6p C2 DCpowe_2'!$G$3/2-'ver pressoflex 6p C2 DCpowe_2'!AF332*'ver pressoflex 6p C2 DCpowe_2'!D332)</f>
        <v>931077.05073141435</v>
      </c>
      <c r="U332" s="29">
        <f>M332*IF(($G$3/2-$M$8)&gt;0,('ver pressoflex 6p C2 DCpowe_2'!$G$3/2-'ver pressoflex 6p C2 DCpowe_2'!$M$8),'ver pressoflex 6p C2 DCpowe_2'!$G$3/2-('ver pressoflex 6p C2 DCpowe_2'!$G$3-'ver pressoflex 6p C2 DCpowe_2'!$M$8))*IF(($G$3/2-$M$8)&gt;0,-1,1)</f>
        <v>-2781.8740239523822</v>
      </c>
      <c r="V332" s="29">
        <f>N332*IF(($G$3/2-$M$9)&gt;0,('ver pressoflex 6p C2 DCpowe_2'!$G$3/2-'ver pressoflex 6p C2 DCpowe_2'!$M$9),'ver pressoflex 6p C2 DCpowe_2'!$G$3/2-('ver pressoflex 6p C2 DCpowe_2'!$G$3-'ver pressoflex 6p C2 DCpowe_2'!$M$9))*IF(($G$3/2-$M$9)&gt;0,-1,1)</f>
        <v>0</v>
      </c>
      <c r="W332" s="29">
        <f>O332*IF(($G$3/2-$M$10)&gt;0,('ver pressoflex 6p C2 DCpowe_2'!$G$3/2-'ver pressoflex 6p C2 DCpowe_2'!$M$10),'ver pressoflex 6p C2 DCpowe_2'!$G$3/2-('ver pressoflex 6p C2 DCpowe_2'!$G$3-'ver pressoflex 6p C2 DCpowe_2'!$M$10))*IF(($G$3/2-$M$10)&gt;0,-1,1)</f>
        <v>0</v>
      </c>
      <c r="X332" s="29">
        <f>P332*IF(($G$3/2-$M$11)&gt;0,('ver pressoflex 6p C2 DCpowe_2'!$G$3/2-'ver pressoflex 6p C2 DCpowe_2'!$M$11),'ver pressoflex 6p C2 DCpowe_2'!$G$3/2-('ver pressoflex 6p C2 DCpowe_2'!$G$3-'ver pressoflex 6p C2 DCpowe_2'!$M$11))*IF(($G$3/2-$M$11)&gt;0,-1,1)</f>
        <v>0</v>
      </c>
      <c r="Y332" s="29">
        <f>Q332*IF(($G$3/2-$M$12)&gt;0,('ver pressoflex 6p C2 DCpowe_2'!$G$3/2-'ver pressoflex 6p C2 DCpowe_2'!$M$12),'ver pressoflex 6p C2 DCpowe_2'!$G$3/2-('ver pressoflex 6p C2 DCpowe_2'!$G$3-'ver pressoflex 6p C2 DCpowe_2'!$M$12))*IF(($G$3/2-$M$12)&gt;0,-1,1)</f>
        <v>0</v>
      </c>
      <c r="Z332" s="29">
        <f>R332*IF(($G$3/2-$M$13)&gt;0,('ver pressoflex 6p C2 DCpowe_2'!$G$3/2-'ver pressoflex 6p C2 DCpowe_2'!$M$13),'ver pressoflex 6p C2 DCpowe_2'!$G$3/2-('ver pressoflex 6p C2 DCpowe_2'!$G$3-'ver pressoflex 6p C2 DCpowe_2'!$M$13))*IF(($G$3/2-$M$13)&gt;0,-1,1)</f>
        <v>18248587.500000004</v>
      </c>
      <c r="AA332" s="113">
        <f t="shared" si="77"/>
        <v>19176882.676707465</v>
      </c>
      <c r="AB332" s="193">
        <f t="shared" si="78"/>
        <v>2.8067681042701613E-4</v>
      </c>
      <c r="AC332" s="191">
        <f t="shared" si="79"/>
        <v>3.566835729339158E-4</v>
      </c>
      <c r="AD332" s="194">
        <f t="shared" si="80"/>
        <v>6.0094004370680408E-8</v>
      </c>
      <c r="AE332" s="191">
        <f t="shared" si="81"/>
        <v>2.6751267970043683E-2</v>
      </c>
      <c r="AF332" s="191">
        <f t="shared" si="82"/>
        <v>0.39973709836299853</v>
      </c>
    </row>
    <row r="333" spans="2:32">
      <c r="B333" s="116">
        <f t="shared" si="68"/>
        <v>58994.892176927227</v>
      </c>
      <c r="C333" s="115">
        <f t="shared" si="67"/>
        <v>10.469999999999976</v>
      </c>
      <c r="D333" s="68">
        <f>'ver pressoflex 6p C2 DCpowe_2'!$G$3/2/$C$557*C333</f>
        <v>128.25749999999971</v>
      </c>
      <c r="E333" s="114">
        <f t="shared" si="70"/>
        <v>1.5860006167810943E-4</v>
      </c>
      <c r="F333" s="114">
        <f t="shared" si="71"/>
        <v>3.3545485394557577E-4</v>
      </c>
      <c r="G333" s="114">
        <f t="shared" si="72"/>
        <v>5.1230964621304213E-4</v>
      </c>
      <c r="H333" s="114">
        <f t="shared" si="73"/>
        <v>4.3367945289970013E-3</v>
      </c>
      <c r="I333" s="114">
        <f t="shared" si="74"/>
        <v>4.5136493212644679E-3</v>
      </c>
      <c r="J333" s="114">
        <f t="shared" si="75"/>
        <v>4.6905041135319337E-3</v>
      </c>
      <c r="K333" s="114">
        <f t="shared" si="76"/>
        <v>5.1326410942005999E-3</v>
      </c>
      <c r="L333" s="113">
        <f>-'ver pressoflex 6p C2 DCpowe_2'!$G$2*'ver pressoflex 6p C2 DCpowe_2'!D333*'ver pressoflex 6p C2 DCpowe_2'!$G$17*'ver pressoflex 6p C2 DCpowe_2'!$G$13*'ver pressoflex 6p C2 DCpowe_2'!AE333</f>
        <v>-811.27772796674401</v>
      </c>
      <c r="M333" s="572">
        <f>IF(ABS(E333)&lt;'ver pressoflex 6p C2 DCpowe_2'!$G$7,'ver pressoflex 6p C2 DCpowe_2'!$G$16*E333*'ver pressoflex 6p C2 DCpowe_2'!$O$8,SIGN(E333)*'ver pressoflex 6p C2 DCpowe_2'!$G$15*'ver pressoflex 6p C2 DCpowe_2'!$O$8)</f>
        <v>2.669904893968194</v>
      </c>
      <c r="N333" s="572">
        <f>IF(ABS(F333)&lt;'ver pressoflex 6p C2 DCpowe_2'!$G$7,'ver pressoflex 6p C2 DCpowe_2'!$G$16*F333*'ver pressoflex 6p C2 DCpowe_2'!$O$9,SIGN(F333)*'ver pressoflex 6p C2 DCpowe_2'!$G$15*'ver pressoflex 6p C2 DCpowe_2'!$O$9)</f>
        <v>0</v>
      </c>
      <c r="O333" s="572">
        <f>IF(ABS(G333)&lt;'ver pressoflex 6p C2 DCpowe_2'!$G$7,'ver pressoflex 6p C2 DCpowe_2'!$G$16*G333*'ver pressoflex 6p C2 DCpowe_2'!$O$10,SIGN(G333)*'ver pressoflex 6p C2 DCpowe_2'!$G$15*'ver pressoflex 6p C2 DCpowe_2'!$O$10)</f>
        <v>0</v>
      </c>
      <c r="P333" s="572">
        <f>IF(ABS(H333)&lt;'ver pressoflex 6p C2 DCpowe_2'!$G$7,'ver pressoflex 6p C2 DCpowe_2'!$G$16*H333*'ver pressoflex 6p C2 DCpowe_2'!$O$11,SIGN(H333)*'ver pressoflex 6p C2 DCpowe_2'!$G$15*'ver pressoflex 6p C2 DCpowe_2'!$O$11)</f>
        <v>0</v>
      </c>
      <c r="Q333" s="572">
        <f>IF(ABS(I333)&lt;'ver pressoflex 6p C2 DCpowe_2'!$G$7,'ver pressoflex 6p C2 DCpowe_2'!$G$16*I333*'ver pressoflex 6p C2 DCpowe_2'!$O$12,SIGN(I333)*'ver pressoflex 6p C2 DCpowe_2'!$G$15*'ver pressoflex 6p C2 DCpowe_2'!$O$12)</f>
        <v>0</v>
      </c>
      <c r="R333" s="572">
        <f>IF(ABS(J333)&lt;'ver pressoflex 6p C2 DCpowe_2'!$G$7,'ver pressoflex 6p C2 DCpowe_2'!$G$16*J333*'ver pressoflex 6p C2 DCpowe_2'!$O$13,SIGN(J333)*'ver pressoflex 6p C2 DCpowe_2'!$G$15*'ver pressoflex 6p C2 DCpowe_2'!$O$13)</f>
        <v>17803.500000000004</v>
      </c>
      <c r="S333" s="113">
        <f t="shared" si="69"/>
        <v>16994.892176927227</v>
      </c>
      <c r="T333" s="575">
        <f>-L333*('ver pressoflex 6p C2 DCpowe_2'!$G$3/2-'ver pressoflex 6p C2 DCpowe_2'!AF333*'ver pressoflex 6p C2 DCpowe_2'!D333)</f>
        <v>952141.48220727872</v>
      </c>
      <c r="U333" s="29">
        <f>M333*IF(($G$3/2-$M$8)&gt;0,('ver pressoflex 6p C2 DCpowe_2'!$G$3/2-'ver pressoflex 6p C2 DCpowe_2'!$M$8),'ver pressoflex 6p C2 DCpowe_2'!$G$3/2-('ver pressoflex 6p C2 DCpowe_2'!$G$3-'ver pressoflex 6p C2 DCpowe_2'!$M$8))*IF(($G$3/2-$M$8)&gt;0,-1,1)</f>
        <v>-2736.6525163173987</v>
      </c>
      <c r="V333" s="29">
        <f>N333*IF(($G$3/2-$M$9)&gt;0,('ver pressoflex 6p C2 DCpowe_2'!$G$3/2-'ver pressoflex 6p C2 DCpowe_2'!$M$9),'ver pressoflex 6p C2 DCpowe_2'!$G$3/2-('ver pressoflex 6p C2 DCpowe_2'!$G$3-'ver pressoflex 6p C2 DCpowe_2'!$M$9))*IF(($G$3/2-$M$9)&gt;0,-1,1)</f>
        <v>0</v>
      </c>
      <c r="W333" s="29">
        <f>O333*IF(($G$3/2-$M$10)&gt;0,('ver pressoflex 6p C2 DCpowe_2'!$G$3/2-'ver pressoflex 6p C2 DCpowe_2'!$M$10),'ver pressoflex 6p C2 DCpowe_2'!$G$3/2-('ver pressoflex 6p C2 DCpowe_2'!$G$3-'ver pressoflex 6p C2 DCpowe_2'!$M$10))*IF(($G$3/2-$M$10)&gt;0,-1,1)</f>
        <v>0</v>
      </c>
      <c r="X333" s="29">
        <f>P333*IF(($G$3/2-$M$11)&gt;0,('ver pressoflex 6p C2 DCpowe_2'!$G$3/2-'ver pressoflex 6p C2 DCpowe_2'!$M$11),'ver pressoflex 6p C2 DCpowe_2'!$G$3/2-('ver pressoflex 6p C2 DCpowe_2'!$G$3-'ver pressoflex 6p C2 DCpowe_2'!$M$11))*IF(($G$3/2-$M$11)&gt;0,-1,1)</f>
        <v>0</v>
      </c>
      <c r="Y333" s="29">
        <f>Q333*IF(($G$3/2-$M$12)&gt;0,('ver pressoflex 6p C2 DCpowe_2'!$G$3/2-'ver pressoflex 6p C2 DCpowe_2'!$M$12),'ver pressoflex 6p C2 DCpowe_2'!$G$3/2-('ver pressoflex 6p C2 DCpowe_2'!$G$3-'ver pressoflex 6p C2 DCpowe_2'!$M$12))*IF(($G$3/2-$M$12)&gt;0,-1,1)</f>
        <v>0</v>
      </c>
      <c r="Z333" s="29">
        <f>R333*IF(($G$3/2-$M$13)&gt;0,('ver pressoflex 6p C2 DCpowe_2'!$G$3/2-'ver pressoflex 6p C2 DCpowe_2'!$M$13),'ver pressoflex 6p C2 DCpowe_2'!$G$3/2-('ver pressoflex 6p C2 DCpowe_2'!$G$3-'ver pressoflex 6p C2 DCpowe_2'!$M$13))*IF(($G$3/2-$M$13)&gt;0,-1,1)</f>
        <v>18248587.500000004</v>
      </c>
      <c r="AA333" s="113">
        <f t="shared" si="77"/>
        <v>19197992.329690967</v>
      </c>
      <c r="AB333" s="193">
        <f t="shared" si="78"/>
        <v>2.8353691899055637E-4</v>
      </c>
      <c r="AC333" s="191">
        <f t="shared" si="79"/>
        <v>3.6145042053981622E-4</v>
      </c>
      <c r="AD333" s="194">
        <f t="shared" si="80"/>
        <v>6.1438764803325547E-8</v>
      </c>
      <c r="AE333" s="191">
        <f t="shared" si="81"/>
        <v>2.7108781540486213E-2</v>
      </c>
      <c r="AF333" s="191">
        <f t="shared" si="82"/>
        <v>0.40050698731731216</v>
      </c>
    </row>
    <row r="334" spans="2:32">
      <c r="B334" s="116">
        <f t="shared" si="68"/>
        <v>58976.286301825501</v>
      </c>
      <c r="C334" s="115">
        <f t="shared" si="67"/>
        <v>10.569999999999975</v>
      </c>
      <c r="D334" s="68">
        <f>'ver pressoflex 6p C2 DCpowe_2'!$G$3/2/$C$557*C334</f>
        <v>129.4824999999997</v>
      </c>
      <c r="E334" s="114">
        <f t="shared" si="70"/>
        <v>1.5597645229466326E-4</v>
      </c>
      <c r="F334" s="114">
        <f t="shared" si="71"/>
        <v>3.3292708417431027E-4</v>
      </c>
      <c r="G334" s="114">
        <f t="shared" si="72"/>
        <v>5.0987771605395717E-4</v>
      </c>
      <c r="H334" s="114">
        <f t="shared" si="73"/>
        <v>4.3364351304513238E-3</v>
      </c>
      <c r="I334" s="114">
        <f t="shared" si="74"/>
        <v>4.5133857623309709E-3</v>
      </c>
      <c r="J334" s="114">
        <f t="shared" si="75"/>
        <v>4.690336394210618E-3</v>
      </c>
      <c r="K334" s="114">
        <f t="shared" si="76"/>
        <v>5.1327129739097352E-3</v>
      </c>
      <c r="L334" s="113">
        <f>-'ver pressoflex 6p C2 DCpowe_2'!$G$2*'ver pressoflex 6p C2 DCpowe_2'!D334*'ver pressoflex 6p C2 DCpowe_2'!$G$17*'ver pressoflex 6p C2 DCpowe_2'!$G$13*'ver pressoflex 6p C2 DCpowe_2'!AE334</f>
        <v>-829.839436707765</v>
      </c>
      <c r="M334" s="572">
        <f>IF(ABS(E334)&lt;'ver pressoflex 6p C2 DCpowe_2'!$G$7,'ver pressoflex 6p C2 DCpowe_2'!$G$16*E334*'ver pressoflex 6p C2 DCpowe_2'!$O$8,SIGN(E334)*'ver pressoflex 6p C2 DCpowe_2'!$G$15*'ver pressoflex 6p C2 DCpowe_2'!$O$8)</f>
        <v>2.6257385332580667</v>
      </c>
      <c r="N334" s="572">
        <f>IF(ABS(F334)&lt;'ver pressoflex 6p C2 DCpowe_2'!$G$7,'ver pressoflex 6p C2 DCpowe_2'!$G$16*F334*'ver pressoflex 6p C2 DCpowe_2'!$O$9,SIGN(F334)*'ver pressoflex 6p C2 DCpowe_2'!$G$15*'ver pressoflex 6p C2 DCpowe_2'!$O$9)</f>
        <v>0</v>
      </c>
      <c r="O334" s="572">
        <f>IF(ABS(G334)&lt;'ver pressoflex 6p C2 DCpowe_2'!$G$7,'ver pressoflex 6p C2 DCpowe_2'!$G$16*G334*'ver pressoflex 6p C2 DCpowe_2'!$O$10,SIGN(G334)*'ver pressoflex 6p C2 DCpowe_2'!$G$15*'ver pressoflex 6p C2 DCpowe_2'!$O$10)</f>
        <v>0</v>
      </c>
      <c r="P334" s="572">
        <f>IF(ABS(H334)&lt;'ver pressoflex 6p C2 DCpowe_2'!$G$7,'ver pressoflex 6p C2 DCpowe_2'!$G$16*H334*'ver pressoflex 6p C2 DCpowe_2'!$O$11,SIGN(H334)*'ver pressoflex 6p C2 DCpowe_2'!$G$15*'ver pressoflex 6p C2 DCpowe_2'!$O$11)</f>
        <v>0</v>
      </c>
      <c r="Q334" s="572">
        <f>IF(ABS(I334)&lt;'ver pressoflex 6p C2 DCpowe_2'!$G$7,'ver pressoflex 6p C2 DCpowe_2'!$G$16*I334*'ver pressoflex 6p C2 DCpowe_2'!$O$12,SIGN(I334)*'ver pressoflex 6p C2 DCpowe_2'!$G$15*'ver pressoflex 6p C2 DCpowe_2'!$O$12)</f>
        <v>0</v>
      </c>
      <c r="R334" s="572">
        <f>IF(ABS(J334)&lt;'ver pressoflex 6p C2 DCpowe_2'!$G$7,'ver pressoflex 6p C2 DCpowe_2'!$G$16*J334*'ver pressoflex 6p C2 DCpowe_2'!$O$13,SIGN(J334)*'ver pressoflex 6p C2 DCpowe_2'!$G$15*'ver pressoflex 6p C2 DCpowe_2'!$O$13)</f>
        <v>17803.500000000004</v>
      </c>
      <c r="S334" s="113">
        <f t="shared" si="69"/>
        <v>16976.286301825498</v>
      </c>
      <c r="T334" s="575">
        <f>-L334*('ver pressoflex 6p C2 DCpowe_2'!$G$3/2-'ver pressoflex 6p C2 DCpowe_2'!AF334*'ver pressoflex 6p C2 DCpowe_2'!D334)</f>
        <v>973437.13151256472</v>
      </c>
      <c r="U334" s="29">
        <f>M334*IF(($G$3/2-$M$8)&gt;0,('ver pressoflex 6p C2 DCpowe_2'!$G$3/2-'ver pressoflex 6p C2 DCpowe_2'!$M$8),'ver pressoflex 6p C2 DCpowe_2'!$G$3/2-('ver pressoflex 6p C2 DCpowe_2'!$G$3-'ver pressoflex 6p C2 DCpowe_2'!$M$8))*IF(($G$3/2-$M$8)&gt;0,-1,1)</f>
        <v>-2691.3819965895182</v>
      </c>
      <c r="V334" s="29">
        <f>N334*IF(($G$3/2-$M$9)&gt;0,('ver pressoflex 6p C2 DCpowe_2'!$G$3/2-'ver pressoflex 6p C2 DCpowe_2'!$M$9),'ver pressoflex 6p C2 DCpowe_2'!$G$3/2-('ver pressoflex 6p C2 DCpowe_2'!$G$3-'ver pressoflex 6p C2 DCpowe_2'!$M$9))*IF(($G$3/2-$M$9)&gt;0,-1,1)</f>
        <v>0</v>
      </c>
      <c r="W334" s="29">
        <f>O334*IF(($G$3/2-$M$10)&gt;0,('ver pressoflex 6p C2 DCpowe_2'!$G$3/2-'ver pressoflex 6p C2 DCpowe_2'!$M$10),'ver pressoflex 6p C2 DCpowe_2'!$G$3/2-('ver pressoflex 6p C2 DCpowe_2'!$G$3-'ver pressoflex 6p C2 DCpowe_2'!$M$10))*IF(($G$3/2-$M$10)&gt;0,-1,1)</f>
        <v>0</v>
      </c>
      <c r="X334" s="29">
        <f>P334*IF(($G$3/2-$M$11)&gt;0,('ver pressoflex 6p C2 DCpowe_2'!$G$3/2-'ver pressoflex 6p C2 DCpowe_2'!$M$11),'ver pressoflex 6p C2 DCpowe_2'!$G$3/2-('ver pressoflex 6p C2 DCpowe_2'!$G$3-'ver pressoflex 6p C2 DCpowe_2'!$M$11))*IF(($G$3/2-$M$11)&gt;0,-1,1)</f>
        <v>0</v>
      </c>
      <c r="Y334" s="29">
        <f>Q334*IF(($G$3/2-$M$12)&gt;0,('ver pressoflex 6p C2 DCpowe_2'!$G$3/2-'ver pressoflex 6p C2 DCpowe_2'!$M$12),'ver pressoflex 6p C2 DCpowe_2'!$G$3/2-('ver pressoflex 6p C2 DCpowe_2'!$G$3-'ver pressoflex 6p C2 DCpowe_2'!$M$12))*IF(($G$3/2-$M$12)&gt;0,-1,1)</f>
        <v>0</v>
      </c>
      <c r="Z334" s="29">
        <f>R334*IF(($G$3/2-$M$13)&gt;0,('ver pressoflex 6p C2 DCpowe_2'!$G$3/2-'ver pressoflex 6p C2 DCpowe_2'!$M$13),'ver pressoflex 6p C2 DCpowe_2'!$G$3/2-('ver pressoflex 6p C2 DCpowe_2'!$G$3-'ver pressoflex 6p C2 DCpowe_2'!$M$13))*IF(($G$3/2-$M$13)&gt;0,-1,1)</f>
        <v>18248587.500000004</v>
      </c>
      <c r="AA334" s="113">
        <f t="shared" si="77"/>
        <v>19219333.24951598</v>
      </c>
      <c r="AB334" s="193">
        <f t="shared" si="78"/>
        <v>2.8640012740445425E-4</v>
      </c>
      <c r="AC334" s="191">
        <f t="shared" si="79"/>
        <v>3.6622243456297927E-4</v>
      </c>
      <c r="AD334" s="194">
        <f t="shared" si="80"/>
        <v>6.2798638592184135E-8</v>
      </c>
      <c r="AE334" s="191">
        <f t="shared" si="81"/>
        <v>2.7466682592223443E-2</v>
      </c>
      <c r="AF334" s="191">
        <f t="shared" si="82"/>
        <v>0.40126854265990131</v>
      </c>
    </row>
    <row r="335" spans="2:32">
      <c r="B335" s="116">
        <f t="shared" si="68"/>
        <v>58957.463941939452</v>
      </c>
      <c r="C335" s="115">
        <f t="shared" si="67"/>
        <v>10.669999999999975</v>
      </c>
      <c r="D335" s="68">
        <f>'ver pressoflex 6p C2 DCpowe_2'!$G$3/2/$C$557*C335</f>
        <v>130.7074999999997</v>
      </c>
      <c r="E335" s="114">
        <f t="shared" si="70"/>
        <v>1.5334999784224549E-4</v>
      </c>
      <c r="F335" s="114">
        <f t="shared" si="71"/>
        <v>3.3039657326353338E-4</v>
      </c>
      <c r="G335" s="114">
        <f t="shared" si="72"/>
        <v>5.0744314868482118E-4</v>
      </c>
      <c r="H335" s="114">
        <f t="shared" si="73"/>
        <v>4.3360753421701707E-3</v>
      </c>
      <c r="I335" s="114">
        <f t="shared" si="74"/>
        <v>4.5131219175914578E-3</v>
      </c>
      <c r="J335" s="114">
        <f t="shared" si="75"/>
        <v>4.6901684930127467E-3</v>
      </c>
      <c r="K335" s="114">
        <f t="shared" si="76"/>
        <v>5.1327849315659663E-3</v>
      </c>
      <c r="L335" s="113">
        <f>-'ver pressoflex 6p C2 DCpowe_2'!$G$2*'ver pressoflex 6p C2 DCpowe_2'!D335*'ver pressoflex 6p C2 DCpowe_2'!$G$17*'ver pressoflex 6p C2 DCpowe_2'!$G$13*'ver pressoflex 6p C2 DCpowe_2'!AE335</f>
        <v>-848.61758233864055</v>
      </c>
      <c r="M335" s="572">
        <f>IF(ABS(E335)&lt;'ver pressoflex 6p C2 DCpowe_2'!$G$7,'ver pressoflex 6p C2 DCpowe_2'!$G$16*E335*'ver pressoflex 6p C2 DCpowe_2'!$O$8,SIGN(E335)*'ver pressoflex 6p C2 DCpowe_2'!$G$15*'ver pressoflex 6p C2 DCpowe_2'!$O$8)</f>
        <v>2.5815242780925995</v>
      </c>
      <c r="N335" s="572">
        <f>IF(ABS(F335)&lt;'ver pressoflex 6p C2 DCpowe_2'!$G$7,'ver pressoflex 6p C2 DCpowe_2'!$G$16*F335*'ver pressoflex 6p C2 DCpowe_2'!$O$9,SIGN(F335)*'ver pressoflex 6p C2 DCpowe_2'!$G$15*'ver pressoflex 6p C2 DCpowe_2'!$O$9)</f>
        <v>0</v>
      </c>
      <c r="O335" s="572">
        <f>IF(ABS(G335)&lt;'ver pressoflex 6p C2 DCpowe_2'!$G$7,'ver pressoflex 6p C2 DCpowe_2'!$G$16*G335*'ver pressoflex 6p C2 DCpowe_2'!$O$10,SIGN(G335)*'ver pressoflex 6p C2 DCpowe_2'!$G$15*'ver pressoflex 6p C2 DCpowe_2'!$O$10)</f>
        <v>0</v>
      </c>
      <c r="P335" s="572">
        <f>IF(ABS(H335)&lt;'ver pressoflex 6p C2 DCpowe_2'!$G$7,'ver pressoflex 6p C2 DCpowe_2'!$G$16*H335*'ver pressoflex 6p C2 DCpowe_2'!$O$11,SIGN(H335)*'ver pressoflex 6p C2 DCpowe_2'!$G$15*'ver pressoflex 6p C2 DCpowe_2'!$O$11)</f>
        <v>0</v>
      </c>
      <c r="Q335" s="572">
        <f>IF(ABS(I335)&lt;'ver pressoflex 6p C2 DCpowe_2'!$G$7,'ver pressoflex 6p C2 DCpowe_2'!$G$16*I335*'ver pressoflex 6p C2 DCpowe_2'!$O$12,SIGN(I335)*'ver pressoflex 6p C2 DCpowe_2'!$G$15*'ver pressoflex 6p C2 DCpowe_2'!$O$12)</f>
        <v>0</v>
      </c>
      <c r="R335" s="572">
        <f>IF(ABS(J335)&lt;'ver pressoflex 6p C2 DCpowe_2'!$G$7,'ver pressoflex 6p C2 DCpowe_2'!$G$16*J335*'ver pressoflex 6p C2 DCpowe_2'!$O$13,SIGN(J335)*'ver pressoflex 6p C2 DCpowe_2'!$G$15*'ver pressoflex 6p C2 DCpowe_2'!$O$13)</f>
        <v>17803.500000000004</v>
      </c>
      <c r="S335" s="113">
        <f t="shared" si="69"/>
        <v>16957.463941939455</v>
      </c>
      <c r="T335" s="575">
        <f>-L335*('ver pressoflex 6p C2 DCpowe_2'!$G$3/2-'ver pressoflex 6p C2 DCpowe_2'!AF335*'ver pressoflex 6p C2 DCpowe_2'!D335)</f>
        <v>994964.00919190771</v>
      </c>
      <c r="U335" s="29">
        <f>M335*IF(($G$3/2-$M$8)&gt;0,('ver pressoflex 6p C2 DCpowe_2'!$G$3/2-'ver pressoflex 6p C2 DCpowe_2'!$M$8),'ver pressoflex 6p C2 DCpowe_2'!$G$3/2-('ver pressoflex 6p C2 DCpowe_2'!$G$3-'ver pressoflex 6p C2 DCpowe_2'!$M$8))*IF(($G$3/2-$M$8)&gt;0,-1,1)</f>
        <v>-2646.0623850449147</v>
      </c>
      <c r="V335" s="29">
        <f>N335*IF(($G$3/2-$M$9)&gt;0,('ver pressoflex 6p C2 DCpowe_2'!$G$3/2-'ver pressoflex 6p C2 DCpowe_2'!$M$9),'ver pressoflex 6p C2 DCpowe_2'!$G$3/2-('ver pressoflex 6p C2 DCpowe_2'!$G$3-'ver pressoflex 6p C2 DCpowe_2'!$M$9))*IF(($G$3/2-$M$9)&gt;0,-1,1)</f>
        <v>0</v>
      </c>
      <c r="W335" s="29">
        <f>O335*IF(($G$3/2-$M$10)&gt;0,('ver pressoflex 6p C2 DCpowe_2'!$G$3/2-'ver pressoflex 6p C2 DCpowe_2'!$M$10),'ver pressoflex 6p C2 DCpowe_2'!$G$3/2-('ver pressoflex 6p C2 DCpowe_2'!$G$3-'ver pressoflex 6p C2 DCpowe_2'!$M$10))*IF(($G$3/2-$M$10)&gt;0,-1,1)</f>
        <v>0</v>
      </c>
      <c r="X335" s="29">
        <f>P335*IF(($G$3/2-$M$11)&gt;0,('ver pressoflex 6p C2 DCpowe_2'!$G$3/2-'ver pressoflex 6p C2 DCpowe_2'!$M$11),'ver pressoflex 6p C2 DCpowe_2'!$G$3/2-('ver pressoflex 6p C2 DCpowe_2'!$G$3-'ver pressoflex 6p C2 DCpowe_2'!$M$11))*IF(($G$3/2-$M$11)&gt;0,-1,1)</f>
        <v>0</v>
      </c>
      <c r="Y335" s="29">
        <f>Q335*IF(($G$3/2-$M$12)&gt;0,('ver pressoflex 6p C2 DCpowe_2'!$G$3/2-'ver pressoflex 6p C2 DCpowe_2'!$M$12),'ver pressoflex 6p C2 DCpowe_2'!$G$3/2-('ver pressoflex 6p C2 DCpowe_2'!$G$3-'ver pressoflex 6p C2 DCpowe_2'!$M$12))*IF(($G$3/2-$M$12)&gt;0,-1,1)</f>
        <v>0</v>
      </c>
      <c r="Z335" s="29">
        <f>R335*IF(($G$3/2-$M$13)&gt;0,('ver pressoflex 6p C2 DCpowe_2'!$G$3/2-'ver pressoflex 6p C2 DCpowe_2'!$M$13),'ver pressoflex 6p C2 DCpowe_2'!$G$3/2-('ver pressoflex 6p C2 DCpowe_2'!$G$3-'ver pressoflex 6p C2 DCpowe_2'!$M$13))*IF(($G$3/2-$M$13)&gt;0,-1,1)</f>
        <v>18248587.500000004</v>
      </c>
      <c r="AA335" s="113">
        <f t="shared" si="77"/>
        <v>19240905.446806867</v>
      </c>
      <c r="AB335" s="193">
        <f t="shared" si="78"/>
        <v>2.8926644071097411E-4</v>
      </c>
      <c r="AC335" s="191">
        <f t="shared" si="79"/>
        <v>3.7099962340717907E-4</v>
      </c>
      <c r="AD335" s="194">
        <f t="shared" si="80"/>
        <v>6.4173672545774024E-8</v>
      </c>
      <c r="AE335" s="191">
        <f t="shared" si="81"/>
        <v>2.7824971755538427E-2</v>
      </c>
      <c r="AF335" s="191">
        <f t="shared" si="82"/>
        <v>0.40202177006281803</v>
      </c>
    </row>
    <row r="336" spans="2:32">
      <c r="B336" s="116">
        <f t="shared" si="68"/>
        <v>58938.424744940581</v>
      </c>
      <c r="C336" s="115">
        <f t="shared" ref="C336:C399" si="83">+C335+0.1</f>
        <v>10.769999999999975</v>
      </c>
      <c r="D336" s="68">
        <f>'ver pressoflex 6p C2 DCpowe_2'!$G$3/2/$C$557*C336</f>
        <v>131.93249999999969</v>
      </c>
      <c r="E336" s="114">
        <f t="shared" si="70"/>
        <v>1.507206936905126E-4</v>
      </c>
      <c r="F336" s="114">
        <f t="shared" si="71"/>
        <v>3.2786331675204637E-4</v>
      </c>
      <c r="G336" s="114">
        <f t="shared" si="72"/>
        <v>5.0500593981358025E-4</v>
      </c>
      <c r="H336" s="114">
        <f t="shared" si="73"/>
        <v>4.3357151635192489E-3</v>
      </c>
      <c r="I336" s="114">
        <f t="shared" si="74"/>
        <v>4.5128577865807826E-3</v>
      </c>
      <c r="J336" s="114">
        <f t="shared" si="75"/>
        <v>4.6900004096423155E-3</v>
      </c>
      <c r="K336" s="114">
        <f t="shared" si="76"/>
        <v>5.1328569672961502E-3</v>
      </c>
      <c r="L336" s="113">
        <f>-'ver pressoflex 6p C2 DCpowe_2'!$G$2*'ver pressoflex 6p C2 DCpowe_2'!D336*'ver pressoflex 6p C2 DCpowe_2'!$G$17*'ver pressoflex 6p C2 DCpowe_2'!$G$13*'ver pressoflex 6p C2 DCpowe_2'!AE336</f>
        <v>-867.61251710994293</v>
      </c>
      <c r="M336" s="572">
        <f>IF(ABS(E336)&lt;'ver pressoflex 6p C2 DCpowe_2'!$G$7,'ver pressoflex 6p C2 DCpowe_2'!$G$16*E336*'ver pressoflex 6p C2 DCpowe_2'!$O$8,SIGN(E336)*'ver pressoflex 6p C2 DCpowe_2'!$G$15*'ver pressoflex 6p C2 DCpowe_2'!$O$8)</f>
        <v>2.5372620505236712</v>
      </c>
      <c r="N336" s="572">
        <f>IF(ABS(F336)&lt;'ver pressoflex 6p C2 DCpowe_2'!$G$7,'ver pressoflex 6p C2 DCpowe_2'!$G$16*F336*'ver pressoflex 6p C2 DCpowe_2'!$O$9,SIGN(F336)*'ver pressoflex 6p C2 DCpowe_2'!$G$15*'ver pressoflex 6p C2 DCpowe_2'!$O$9)</f>
        <v>0</v>
      </c>
      <c r="O336" s="572">
        <f>IF(ABS(G336)&lt;'ver pressoflex 6p C2 DCpowe_2'!$G$7,'ver pressoflex 6p C2 DCpowe_2'!$G$16*G336*'ver pressoflex 6p C2 DCpowe_2'!$O$10,SIGN(G336)*'ver pressoflex 6p C2 DCpowe_2'!$G$15*'ver pressoflex 6p C2 DCpowe_2'!$O$10)</f>
        <v>0</v>
      </c>
      <c r="P336" s="572">
        <f>IF(ABS(H336)&lt;'ver pressoflex 6p C2 DCpowe_2'!$G$7,'ver pressoflex 6p C2 DCpowe_2'!$G$16*H336*'ver pressoflex 6p C2 DCpowe_2'!$O$11,SIGN(H336)*'ver pressoflex 6p C2 DCpowe_2'!$G$15*'ver pressoflex 6p C2 DCpowe_2'!$O$11)</f>
        <v>0</v>
      </c>
      <c r="Q336" s="572">
        <f>IF(ABS(I336)&lt;'ver pressoflex 6p C2 DCpowe_2'!$G$7,'ver pressoflex 6p C2 DCpowe_2'!$G$16*I336*'ver pressoflex 6p C2 DCpowe_2'!$O$12,SIGN(I336)*'ver pressoflex 6p C2 DCpowe_2'!$G$15*'ver pressoflex 6p C2 DCpowe_2'!$O$12)</f>
        <v>0</v>
      </c>
      <c r="R336" s="572">
        <f>IF(ABS(J336)&lt;'ver pressoflex 6p C2 DCpowe_2'!$G$7,'ver pressoflex 6p C2 DCpowe_2'!$G$16*J336*'ver pressoflex 6p C2 DCpowe_2'!$O$13,SIGN(J336)*'ver pressoflex 6p C2 DCpowe_2'!$G$15*'ver pressoflex 6p C2 DCpowe_2'!$O$13)</f>
        <v>17803.500000000004</v>
      </c>
      <c r="S336" s="113">
        <f t="shared" si="69"/>
        <v>16938.424744940585</v>
      </c>
      <c r="T336" s="575">
        <f>-L336*('ver pressoflex 6p C2 DCpowe_2'!$G$3/2-'ver pressoflex 6p C2 DCpowe_2'!AF336*'ver pressoflex 6p C2 DCpowe_2'!D336)</f>
        <v>1016722.1258128243</v>
      </c>
      <c r="U336" s="29">
        <f>M336*IF(($G$3/2-$M$8)&gt;0,('ver pressoflex 6p C2 DCpowe_2'!$G$3/2-'ver pressoflex 6p C2 DCpowe_2'!$M$8),'ver pressoflex 6p C2 DCpowe_2'!$G$3/2-('ver pressoflex 6p C2 DCpowe_2'!$G$3-'ver pressoflex 6p C2 DCpowe_2'!$M$8))*IF(($G$3/2-$M$8)&gt;0,-1,1)</f>
        <v>-2600.6936017867629</v>
      </c>
      <c r="V336" s="29">
        <f>N336*IF(($G$3/2-$M$9)&gt;0,('ver pressoflex 6p C2 DCpowe_2'!$G$3/2-'ver pressoflex 6p C2 DCpowe_2'!$M$9),'ver pressoflex 6p C2 DCpowe_2'!$G$3/2-('ver pressoflex 6p C2 DCpowe_2'!$G$3-'ver pressoflex 6p C2 DCpowe_2'!$M$9))*IF(($G$3/2-$M$9)&gt;0,-1,1)</f>
        <v>0</v>
      </c>
      <c r="W336" s="29">
        <f>O336*IF(($G$3/2-$M$10)&gt;0,('ver pressoflex 6p C2 DCpowe_2'!$G$3/2-'ver pressoflex 6p C2 DCpowe_2'!$M$10),'ver pressoflex 6p C2 DCpowe_2'!$G$3/2-('ver pressoflex 6p C2 DCpowe_2'!$G$3-'ver pressoflex 6p C2 DCpowe_2'!$M$10))*IF(($G$3/2-$M$10)&gt;0,-1,1)</f>
        <v>0</v>
      </c>
      <c r="X336" s="29">
        <f>P336*IF(($G$3/2-$M$11)&gt;0,('ver pressoflex 6p C2 DCpowe_2'!$G$3/2-'ver pressoflex 6p C2 DCpowe_2'!$M$11),'ver pressoflex 6p C2 DCpowe_2'!$G$3/2-('ver pressoflex 6p C2 DCpowe_2'!$G$3-'ver pressoflex 6p C2 DCpowe_2'!$M$11))*IF(($G$3/2-$M$11)&gt;0,-1,1)</f>
        <v>0</v>
      </c>
      <c r="Y336" s="29">
        <f>Q336*IF(($G$3/2-$M$12)&gt;0,('ver pressoflex 6p C2 DCpowe_2'!$G$3/2-'ver pressoflex 6p C2 DCpowe_2'!$M$12),'ver pressoflex 6p C2 DCpowe_2'!$G$3/2-('ver pressoflex 6p C2 DCpowe_2'!$G$3-'ver pressoflex 6p C2 DCpowe_2'!$M$12))*IF(($G$3/2-$M$12)&gt;0,-1,1)</f>
        <v>0</v>
      </c>
      <c r="Z336" s="29">
        <f>R336*IF(($G$3/2-$M$13)&gt;0,('ver pressoflex 6p C2 DCpowe_2'!$G$3/2-'ver pressoflex 6p C2 DCpowe_2'!$M$13),'ver pressoflex 6p C2 DCpowe_2'!$G$3/2-('ver pressoflex 6p C2 DCpowe_2'!$G$3-'ver pressoflex 6p C2 DCpowe_2'!$M$13))*IF(($G$3/2-$M$13)&gt;0,-1,1)</f>
        <v>18248587.500000004</v>
      </c>
      <c r="AA336" s="113">
        <f t="shared" si="77"/>
        <v>19262708.932211041</v>
      </c>
      <c r="AB336" s="193">
        <f t="shared" si="78"/>
        <v>2.9213586396332195E-4</v>
      </c>
      <c r="AC336" s="191">
        <f t="shared" si="79"/>
        <v>3.7578199549442544E-4</v>
      </c>
      <c r="AD336" s="194">
        <f t="shared" si="80"/>
        <v>6.5563913622441572E-8</v>
      </c>
      <c r="AE336" s="191">
        <f t="shared" si="81"/>
        <v>2.8183649662081908E-2</v>
      </c>
      <c r="AF336" s="191">
        <f t="shared" si="82"/>
        <v>0.40276668603308385</v>
      </c>
    </row>
    <row r="337" spans="2:32">
      <c r="B337" s="116">
        <f t="shared" si="68"/>
        <v>58919.168357735398</v>
      </c>
      <c r="C337" s="115">
        <f t="shared" si="83"/>
        <v>10.869999999999974</v>
      </c>
      <c r="D337" s="68">
        <f>'ver pressoflex 6p C2 DCpowe_2'!$G$3/2/$C$557*C337</f>
        <v>133.15749999999969</v>
      </c>
      <c r="E337" s="114">
        <f t="shared" si="70"/>
        <v>1.4808853519906751E-4</v>
      </c>
      <c r="F337" s="114">
        <f t="shared" si="71"/>
        <v>3.2532731016896461E-4</v>
      </c>
      <c r="G337" s="114">
        <f t="shared" si="72"/>
        <v>5.0256608513886175E-4</v>
      </c>
      <c r="H337" s="114">
        <f t="shared" si="73"/>
        <v>4.3353545938628855E-3</v>
      </c>
      <c r="I337" s="114">
        <f t="shared" si="74"/>
        <v>4.5125933688327834E-3</v>
      </c>
      <c r="J337" s="114">
        <f t="shared" si="75"/>
        <v>4.6898321438026804E-3</v>
      </c>
      <c r="K337" s="114">
        <f t="shared" si="76"/>
        <v>5.1329290812274228E-3</v>
      </c>
      <c r="L337" s="113">
        <f>-'ver pressoflex 6p C2 DCpowe_2'!$G$2*'ver pressoflex 6p C2 DCpowe_2'!D337*'ver pressoflex 6p C2 DCpowe_2'!$G$17*'ver pressoflex 6p C2 DCpowe_2'!$G$13*'ver pressoflex 6p C2 DCpowe_2'!AE337</f>
        <v>-886.82459403704274</v>
      </c>
      <c r="M337" s="572">
        <f>IF(ABS(E337)&lt;'ver pressoflex 6p C2 DCpowe_2'!$G$7,'ver pressoflex 6p C2 DCpowe_2'!$G$16*E337*'ver pressoflex 6p C2 DCpowe_2'!$O$8,SIGN(E337)*'ver pressoflex 6p C2 DCpowe_2'!$G$15*'ver pressoflex 6p C2 DCpowe_2'!$O$8)</f>
        <v>2.4929517724339174</v>
      </c>
      <c r="N337" s="572">
        <f>IF(ABS(F337)&lt;'ver pressoflex 6p C2 DCpowe_2'!$G$7,'ver pressoflex 6p C2 DCpowe_2'!$G$16*F337*'ver pressoflex 6p C2 DCpowe_2'!$O$9,SIGN(F337)*'ver pressoflex 6p C2 DCpowe_2'!$G$15*'ver pressoflex 6p C2 DCpowe_2'!$O$9)</f>
        <v>0</v>
      </c>
      <c r="O337" s="572">
        <f>IF(ABS(G337)&lt;'ver pressoflex 6p C2 DCpowe_2'!$G$7,'ver pressoflex 6p C2 DCpowe_2'!$G$16*G337*'ver pressoflex 6p C2 DCpowe_2'!$O$10,SIGN(G337)*'ver pressoflex 6p C2 DCpowe_2'!$G$15*'ver pressoflex 6p C2 DCpowe_2'!$O$10)</f>
        <v>0</v>
      </c>
      <c r="P337" s="572">
        <f>IF(ABS(H337)&lt;'ver pressoflex 6p C2 DCpowe_2'!$G$7,'ver pressoflex 6p C2 DCpowe_2'!$G$16*H337*'ver pressoflex 6p C2 DCpowe_2'!$O$11,SIGN(H337)*'ver pressoflex 6p C2 DCpowe_2'!$G$15*'ver pressoflex 6p C2 DCpowe_2'!$O$11)</f>
        <v>0</v>
      </c>
      <c r="Q337" s="572">
        <f>IF(ABS(I337)&lt;'ver pressoflex 6p C2 DCpowe_2'!$G$7,'ver pressoflex 6p C2 DCpowe_2'!$G$16*I337*'ver pressoflex 6p C2 DCpowe_2'!$O$12,SIGN(I337)*'ver pressoflex 6p C2 DCpowe_2'!$G$15*'ver pressoflex 6p C2 DCpowe_2'!$O$12)</f>
        <v>0</v>
      </c>
      <c r="R337" s="572">
        <f>IF(ABS(J337)&lt;'ver pressoflex 6p C2 DCpowe_2'!$G$7,'ver pressoflex 6p C2 DCpowe_2'!$G$16*J337*'ver pressoflex 6p C2 DCpowe_2'!$O$13,SIGN(J337)*'ver pressoflex 6p C2 DCpowe_2'!$G$15*'ver pressoflex 6p C2 DCpowe_2'!$O$13)</f>
        <v>17803.500000000004</v>
      </c>
      <c r="S337" s="113">
        <f t="shared" si="69"/>
        <v>16919.168357735394</v>
      </c>
      <c r="T337" s="575">
        <f>-L337*('ver pressoflex 6p C2 DCpowe_2'!$G$3/2-'ver pressoflex 6p C2 DCpowe_2'!AF337*'ver pressoflex 6p C2 DCpowe_2'!D337)</f>
        <v>1038711.4919657761</v>
      </c>
      <c r="U337" s="29">
        <f>M337*IF(($G$3/2-$M$8)&gt;0,('ver pressoflex 6p C2 DCpowe_2'!$G$3/2-'ver pressoflex 6p C2 DCpowe_2'!$M$8),'ver pressoflex 6p C2 DCpowe_2'!$G$3/2-('ver pressoflex 6p C2 DCpowe_2'!$G$3-'ver pressoflex 6p C2 DCpowe_2'!$M$8))*IF(($G$3/2-$M$8)&gt;0,-1,1)</f>
        <v>-2555.2755667447655</v>
      </c>
      <c r="V337" s="29">
        <f>N337*IF(($G$3/2-$M$9)&gt;0,('ver pressoflex 6p C2 DCpowe_2'!$G$3/2-'ver pressoflex 6p C2 DCpowe_2'!$M$9),'ver pressoflex 6p C2 DCpowe_2'!$G$3/2-('ver pressoflex 6p C2 DCpowe_2'!$G$3-'ver pressoflex 6p C2 DCpowe_2'!$M$9))*IF(($G$3/2-$M$9)&gt;0,-1,1)</f>
        <v>0</v>
      </c>
      <c r="W337" s="29">
        <f>O337*IF(($G$3/2-$M$10)&gt;0,('ver pressoflex 6p C2 DCpowe_2'!$G$3/2-'ver pressoflex 6p C2 DCpowe_2'!$M$10),'ver pressoflex 6p C2 DCpowe_2'!$G$3/2-('ver pressoflex 6p C2 DCpowe_2'!$G$3-'ver pressoflex 6p C2 DCpowe_2'!$M$10))*IF(($G$3/2-$M$10)&gt;0,-1,1)</f>
        <v>0</v>
      </c>
      <c r="X337" s="29">
        <f>P337*IF(($G$3/2-$M$11)&gt;0,('ver pressoflex 6p C2 DCpowe_2'!$G$3/2-'ver pressoflex 6p C2 DCpowe_2'!$M$11),'ver pressoflex 6p C2 DCpowe_2'!$G$3/2-('ver pressoflex 6p C2 DCpowe_2'!$G$3-'ver pressoflex 6p C2 DCpowe_2'!$M$11))*IF(($G$3/2-$M$11)&gt;0,-1,1)</f>
        <v>0</v>
      </c>
      <c r="Y337" s="29">
        <f>Q337*IF(($G$3/2-$M$12)&gt;0,('ver pressoflex 6p C2 DCpowe_2'!$G$3/2-'ver pressoflex 6p C2 DCpowe_2'!$M$12),'ver pressoflex 6p C2 DCpowe_2'!$G$3/2-('ver pressoflex 6p C2 DCpowe_2'!$G$3-'ver pressoflex 6p C2 DCpowe_2'!$M$12))*IF(($G$3/2-$M$12)&gt;0,-1,1)</f>
        <v>0</v>
      </c>
      <c r="Z337" s="29">
        <f>R337*IF(($G$3/2-$M$13)&gt;0,('ver pressoflex 6p C2 DCpowe_2'!$G$3/2-'ver pressoflex 6p C2 DCpowe_2'!$M$13),'ver pressoflex 6p C2 DCpowe_2'!$G$3/2-('ver pressoflex 6p C2 DCpowe_2'!$G$3-'ver pressoflex 6p C2 DCpowe_2'!$M$13))*IF(($G$3/2-$M$13)&gt;0,-1,1)</f>
        <v>18248587.500000004</v>
      </c>
      <c r="AA337" s="113">
        <f t="shared" si="77"/>
        <v>19284743.716399036</v>
      </c>
      <c r="AB337" s="193">
        <f t="shared" si="78"/>
        <v>2.9500840222567522E-4</v>
      </c>
      <c r="AC337" s="191">
        <f t="shared" si="79"/>
        <v>3.8056955926501427E-4</v>
      </c>
      <c r="AD337" s="194">
        <f t="shared" si="80"/>
        <v>6.6969408930899261E-8</v>
      </c>
      <c r="AE337" s="191">
        <f t="shared" si="81"/>
        <v>2.8542716944876069E-2</v>
      </c>
      <c r="AF337" s="191">
        <f t="shared" si="82"/>
        <v>0.40350331675525264</v>
      </c>
    </row>
    <row r="338" spans="2:32">
      <c r="B338" s="116">
        <f t="shared" si="68"/>
        <v>58899.694426463357</v>
      </c>
      <c r="C338" s="115">
        <f t="shared" si="83"/>
        <v>10.969999999999974</v>
      </c>
      <c r="D338" s="68">
        <f>'ver pressoflex 6p C2 DCpowe_2'!$G$3/2/$C$557*C338</f>
        <v>134.38249999999968</v>
      </c>
      <c r="E338" s="114">
        <f t="shared" si="70"/>
        <v>1.4545351771743284E-4</v>
      </c>
      <c r="F338" s="114">
        <f t="shared" si="71"/>
        <v>3.2278854903369103E-4</v>
      </c>
      <c r="G338" s="114">
        <f t="shared" si="72"/>
        <v>5.0012358034994919E-4</v>
      </c>
      <c r="H338" s="114">
        <f t="shared" si="73"/>
        <v>4.3349936325640321E-3</v>
      </c>
      <c r="I338" s="114">
        <f t="shared" si="74"/>
        <v>4.5123286638802905E-3</v>
      </c>
      <c r="J338" s="114">
        <f t="shared" si="75"/>
        <v>4.6896636951965489E-3</v>
      </c>
      <c r="K338" s="114">
        <f t="shared" si="76"/>
        <v>5.1330012734871937E-3</v>
      </c>
      <c r="L338" s="113">
        <f>-'ver pressoflex 6p C2 DCpowe_2'!$G$2*'ver pressoflex 6p C2 DCpowe_2'!D338*'ver pressoflex 6p C2 DCpowe_2'!$G$17*'ver pressoflex 6p C2 DCpowe_2'!$G$13*'ver pressoflex 6p C2 DCpowe_2'!AE338</f>
        <v>-906.25416690218492</v>
      </c>
      <c r="M338" s="572">
        <f>IF(ABS(E338)&lt;'ver pressoflex 6p C2 DCpowe_2'!$G$7,'ver pressoflex 6p C2 DCpowe_2'!$G$16*E338*'ver pressoflex 6p C2 DCpowe_2'!$O$8,SIGN(E338)*'ver pressoflex 6p C2 DCpowe_2'!$G$15*'ver pressoflex 6p C2 DCpowe_2'!$O$8)</f>
        <v>2.4485933655362788</v>
      </c>
      <c r="N338" s="572">
        <f>IF(ABS(F338)&lt;'ver pressoflex 6p C2 DCpowe_2'!$G$7,'ver pressoflex 6p C2 DCpowe_2'!$G$16*F338*'ver pressoflex 6p C2 DCpowe_2'!$O$9,SIGN(F338)*'ver pressoflex 6p C2 DCpowe_2'!$G$15*'ver pressoflex 6p C2 DCpowe_2'!$O$9)</f>
        <v>0</v>
      </c>
      <c r="O338" s="572">
        <f>IF(ABS(G338)&lt;'ver pressoflex 6p C2 DCpowe_2'!$G$7,'ver pressoflex 6p C2 DCpowe_2'!$G$16*G338*'ver pressoflex 6p C2 DCpowe_2'!$O$10,SIGN(G338)*'ver pressoflex 6p C2 DCpowe_2'!$G$15*'ver pressoflex 6p C2 DCpowe_2'!$O$10)</f>
        <v>0</v>
      </c>
      <c r="P338" s="572">
        <f>IF(ABS(H338)&lt;'ver pressoflex 6p C2 DCpowe_2'!$G$7,'ver pressoflex 6p C2 DCpowe_2'!$G$16*H338*'ver pressoflex 6p C2 DCpowe_2'!$O$11,SIGN(H338)*'ver pressoflex 6p C2 DCpowe_2'!$G$15*'ver pressoflex 6p C2 DCpowe_2'!$O$11)</f>
        <v>0</v>
      </c>
      <c r="Q338" s="572">
        <f>IF(ABS(I338)&lt;'ver pressoflex 6p C2 DCpowe_2'!$G$7,'ver pressoflex 6p C2 DCpowe_2'!$G$16*I338*'ver pressoflex 6p C2 DCpowe_2'!$O$12,SIGN(I338)*'ver pressoflex 6p C2 DCpowe_2'!$G$15*'ver pressoflex 6p C2 DCpowe_2'!$O$12)</f>
        <v>0</v>
      </c>
      <c r="R338" s="572">
        <f>IF(ABS(J338)&lt;'ver pressoflex 6p C2 DCpowe_2'!$G$7,'ver pressoflex 6p C2 DCpowe_2'!$G$16*J338*'ver pressoflex 6p C2 DCpowe_2'!$O$13,SIGN(J338)*'ver pressoflex 6p C2 DCpowe_2'!$G$15*'ver pressoflex 6p C2 DCpowe_2'!$O$13)</f>
        <v>17803.500000000004</v>
      </c>
      <c r="S338" s="113">
        <f t="shared" si="69"/>
        <v>16899.694426463357</v>
      </c>
      <c r="T338" s="575">
        <f>-L338*('ver pressoflex 6p C2 DCpowe_2'!$G$3/2-'ver pressoflex 6p C2 DCpowe_2'!AF338*'ver pressoflex 6p C2 DCpowe_2'!D338)</f>
        <v>1060932.1182642302</v>
      </c>
      <c r="U338" s="29">
        <f>M338*IF(($G$3/2-$M$8)&gt;0,('ver pressoflex 6p C2 DCpowe_2'!$G$3/2-'ver pressoflex 6p C2 DCpowe_2'!$M$8),'ver pressoflex 6p C2 DCpowe_2'!$G$3/2-('ver pressoflex 6p C2 DCpowe_2'!$G$3-'ver pressoflex 6p C2 DCpowe_2'!$M$8))*IF(($G$3/2-$M$8)&gt;0,-1,1)</f>
        <v>-2509.808199674686</v>
      </c>
      <c r="V338" s="29">
        <f>N338*IF(($G$3/2-$M$9)&gt;0,('ver pressoflex 6p C2 DCpowe_2'!$G$3/2-'ver pressoflex 6p C2 DCpowe_2'!$M$9),'ver pressoflex 6p C2 DCpowe_2'!$G$3/2-('ver pressoflex 6p C2 DCpowe_2'!$G$3-'ver pressoflex 6p C2 DCpowe_2'!$M$9))*IF(($G$3/2-$M$9)&gt;0,-1,1)</f>
        <v>0</v>
      </c>
      <c r="W338" s="29">
        <f>O338*IF(($G$3/2-$M$10)&gt;0,('ver pressoflex 6p C2 DCpowe_2'!$G$3/2-'ver pressoflex 6p C2 DCpowe_2'!$M$10),'ver pressoflex 6p C2 DCpowe_2'!$G$3/2-('ver pressoflex 6p C2 DCpowe_2'!$G$3-'ver pressoflex 6p C2 DCpowe_2'!$M$10))*IF(($G$3/2-$M$10)&gt;0,-1,1)</f>
        <v>0</v>
      </c>
      <c r="X338" s="29">
        <f>P338*IF(($G$3/2-$M$11)&gt;0,('ver pressoflex 6p C2 DCpowe_2'!$G$3/2-'ver pressoflex 6p C2 DCpowe_2'!$M$11),'ver pressoflex 6p C2 DCpowe_2'!$G$3/2-('ver pressoflex 6p C2 DCpowe_2'!$G$3-'ver pressoflex 6p C2 DCpowe_2'!$M$11))*IF(($G$3/2-$M$11)&gt;0,-1,1)</f>
        <v>0</v>
      </c>
      <c r="Y338" s="29">
        <f>Q338*IF(($G$3/2-$M$12)&gt;0,('ver pressoflex 6p C2 DCpowe_2'!$G$3/2-'ver pressoflex 6p C2 DCpowe_2'!$M$12),'ver pressoflex 6p C2 DCpowe_2'!$G$3/2-('ver pressoflex 6p C2 DCpowe_2'!$G$3-'ver pressoflex 6p C2 DCpowe_2'!$M$12))*IF(($G$3/2-$M$12)&gt;0,-1,1)</f>
        <v>0</v>
      </c>
      <c r="Z338" s="29">
        <f>R338*IF(($G$3/2-$M$13)&gt;0,('ver pressoflex 6p C2 DCpowe_2'!$G$3/2-'ver pressoflex 6p C2 DCpowe_2'!$M$13),'ver pressoflex 6p C2 DCpowe_2'!$G$3/2-('ver pressoflex 6p C2 DCpowe_2'!$G$3-'ver pressoflex 6p C2 DCpowe_2'!$M$13))*IF(($G$3/2-$M$13)&gt;0,-1,1)</f>
        <v>18248587.500000004</v>
      </c>
      <c r="AA338" s="113">
        <f t="shared" si="77"/>
        <v>19307009.810064558</v>
      </c>
      <c r="AB338" s="193">
        <f t="shared" si="78"/>
        <v>2.9788406057321262E-4</v>
      </c>
      <c r="AC338" s="191">
        <f t="shared" si="79"/>
        <v>3.8536232317757659E-4</v>
      </c>
      <c r="AD338" s="194">
        <f t="shared" si="80"/>
        <v>6.8390205730765613E-8</v>
      </c>
      <c r="AE338" s="191">
        <f t="shared" si="81"/>
        <v>2.8902174238318243E-2</v>
      </c>
      <c r="AF338" s="191">
        <f t="shared" si="82"/>
        <v>0.40423169704390627</v>
      </c>
    </row>
    <row r="339" spans="2:32">
      <c r="B339" s="116">
        <f t="shared" si="68"/>
        <v>58880.002596494807</v>
      </c>
      <c r="C339" s="115">
        <f t="shared" si="83"/>
        <v>11.069999999999974</v>
      </c>
      <c r="D339" s="68">
        <f>'ver pressoflex 6p C2 DCpowe_2'!$G$3/2/$C$557*C339</f>
        <v>135.60749999999967</v>
      </c>
      <c r="E339" s="114">
        <f t="shared" si="70"/>
        <v>1.4281563658502305E-4</v>
      </c>
      <c r="F339" s="114">
        <f t="shared" si="71"/>
        <v>3.202470288558898E-4</v>
      </c>
      <c r="G339" s="114">
        <f t="shared" si="72"/>
        <v>4.9767842112675661E-4</v>
      </c>
      <c r="H339" s="114">
        <f t="shared" si="73"/>
        <v>4.3346322789842504E-3</v>
      </c>
      <c r="I339" s="114">
        <f t="shared" si="74"/>
        <v>4.5120636712551168E-3</v>
      </c>
      <c r="J339" s="114">
        <f t="shared" si="75"/>
        <v>4.6894950635259832E-3</v>
      </c>
      <c r="K339" s="114">
        <f t="shared" si="76"/>
        <v>5.1330735442031497E-3</v>
      </c>
      <c r="L339" s="113">
        <f>-'ver pressoflex 6p C2 DCpowe_2'!$G$2*'ver pressoflex 6p C2 DCpowe_2'!D339*'ver pressoflex 6p C2 DCpowe_2'!$G$17*'ver pressoflex 6p C2 DCpowe_2'!$G$13*'ver pressoflex 6p C2 DCpowe_2'!AE339</f>
        <v>-925.90159025657158</v>
      </c>
      <c r="M339" s="572">
        <f>IF(ABS(E339)&lt;'ver pressoflex 6p C2 DCpowe_2'!$G$7,'ver pressoflex 6p C2 DCpowe_2'!$G$16*E339*'ver pressoflex 6p C2 DCpowe_2'!$O$8,SIGN(E339)*'ver pressoflex 6p C2 DCpowe_2'!$G$15*'ver pressoflex 6p C2 DCpowe_2'!$O$8)</f>
        <v>2.4041867513735342</v>
      </c>
      <c r="N339" s="572">
        <f>IF(ABS(F339)&lt;'ver pressoflex 6p C2 DCpowe_2'!$G$7,'ver pressoflex 6p C2 DCpowe_2'!$G$16*F339*'ver pressoflex 6p C2 DCpowe_2'!$O$9,SIGN(F339)*'ver pressoflex 6p C2 DCpowe_2'!$G$15*'ver pressoflex 6p C2 DCpowe_2'!$O$9)</f>
        <v>0</v>
      </c>
      <c r="O339" s="572">
        <f>IF(ABS(G339)&lt;'ver pressoflex 6p C2 DCpowe_2'!$G$7,'ver pressoflex 6p C2 DCpowe_2'!$G$16*G339*'ver pressoflex 6p C2 DCpowe_2'!$O$10,SIGN(G339)*'ver pressoflex 6p C2 DCpowe_2'!$G$15*'ver pressoflex 6p C2 DCpowe_2'!$O$10)</f>
        <v>0</v>
      </c>
      <c r="P339" s="572">
        <f>IF(ABS(H339)&lt;'ver pressoflex 6p C2 DCpowe_2'!$G$7,'ver pressoflex 6p C2 DCpowe_2'!$G$16*H339*'ver pressoflex 6p C2 DCpowe_2'!$O$11,SIGN(H339)*'ver pressoflex 6p C2 DCpowe_2'!$G$15*'ver pressoflex 6p C2 DCpowe_2'!$O$11)</f>
        <v>0</v>
      </c>
      <c r="Q339" s="572">
        <f>IF(ABS(I339)&lt;'ver pressoflex 6p C2 DCpowe_2'!$G$7,'ver pressoflex 6p C2 DCpowe_2'!$G$16*I339*'ver pressoflex 6p C2 DCpowe_2'!$O$12,SIGN(I339)*'ver pressoflex 6p C2 DCpowe_2'!$G$15*'ver pressoflex 6p C2 DCpowe_2'!$O$12)</f>
        <v>0</v>
      </c>
      <c r="R339" s="572">
        <f>IF(ABS(J339)&lt;'ver pressoflex 6p C2 DCpowe_2'!$G$7,'ver pressoflex 6p C2 DCpowe_2'!$G$16*J339*'ver pressoflex 6p C2 DCpowe_2'!$O$13,SIGN(J339)*'ver pressoflex 6p C2 DCpowe_2'!$G$15*'ver pressoflex 6p C2 DCpowe_2'!$O$13)</f>
        <v>17803.500000000004</v>
      </c>
      <c r="S339" s="113">
        <f t="shared" si="69"/>
        <v>16880.002596494807</v>
      </c>
      <c r="T339" s="575">
        <f>-L339*('ver pressoflex 6p C2 DCpowe_2'!$G$3/2-'ver pressoflex 6p C2 DCpowe_2'!AF339*'ver pressoflex 6p C2 DCpowe_2'!D339)</f>
        <v>1083384.0153447224</v>
      </c>
      <c r="U339" s="29">
        <f>M339*IF(($G$3/2-$M$8)&gt;0,('ver pressoflex 6p C2 DCpowe_2'!$G$3/2-'ver pressoflex 6p C2 DCpowe_2'!$M$8),'ver pressoflex 6p C2 DCpowe_2'!$G$3/2-('ver pressoflex 6p C2 DCpowe_2'!$G$3-'ver pressoflex 6p C2 DCpowe_2'!$M$8))*IF(($G$3/2-$M$8)&gt;0,-1,1)</f>
        <v>-2464.2914201578724</v>
      </c>
      <c r="V339" s="29">
        <f>N339*IF(($G$3/2-$M$9)&gt;0,('ver pressoflex 6p C2 DCpowe_2'!$G$3/2-'ver pressoflex 6p C2 DCpowe_2'!$M$9),'ver pressoflex 6p C2 DCpowe_2'!$G$3/2-('ver pressoflex 6p C2 DCpowe_2'!$G$3-'ver pressoflex 6p C2 DCpowe_2'!$M$9))*IF(($G$3/2-$M$9)&gt;0,-1,1)</f>
        <v>0</v>
      </c>
      <c r="W339" s="29">
        <f>O339*IF(($G$3/2-$M$10)&gt;0,('ver pressoflex 6p C2 DCpowe_2'!$G$3/2-'ver pressoflex 6p C2 DCpowe_2'!$M$10),'ver pressoflex 6p C2 DCpowe_2'!$G$3/2-('ver pressoflex 6p C2 DCpowe_2'!$G$3-'ver pressoflex 6p C2 DCpowe_2'!$M$10))*IF(($G$3/2-$M$10)&gt;0,-1,1)</f>
        <v>0</v>
      </c>
      <c r="X339" s="29">
        <f>P339*IF(($G$3/2-$M$11)&gt;0,('ver pressoflex 6p C2 DCpowe_2'!$G$3/2-'ver pressoflex 6p C2 DCpowe_2'!$M$11),'ver pressoflex 6p C2 DCpowe_2'!$G$3/2-('ver pressoflex 6p C2 DCpowe_2'!$G$3-'ver pressoflex 6p C2 DCpowe_2'!$M$11))*IF(($G$3/2-$M$11)&gt;0,-1,1)</f>
        <v>0</v>
      </c>
      <c r="Y339" s="29">
        <f>Q339*IF(($G$3/2-$M$12)&gt;0,('ver pressoflex 6p C2 DCpowe_2'!$G$3/2-'ver pressoflex 6p C2 DCpowe_2'!$M$12),'ver pressoflex 6p C2 DCpowe_2'!$G$3/2-('ver pressoflex 6p C2 DCpowe_2'!$G$3-'ver pressoflex 6p C2 DCpowe_2'!$M$12))*IF(($G$3/2-$M$12)&gt;0,-1,1)</f>
        <v>0</v>
      </c>
      <c r="Z339" s="29">
        <f>R339*IF(($G$3/2-$M$13)&gt;0,('ver pressoflex 6p C2 DCpowe_2'!$G$3/2-'ver pressoflex 6p C2 DCpowe_2'!$M$13),'ver pressoflex 6p C2 DCpowe_2'!$G$3/2-('ver pressoflex 6p C2 DCpowe_2'!$G$3-'ver pressoflex 6p C2 DCpowe_2'!$M$13))*IF(($G$3/2-$M$13)&gt;0,-1,1)</f>
        <v>18248587.500000004</v>
      </c>
      <c r="AA339" s="113">
        <f t="shared" si="77"/>
        <v>19329507.22392457</v>
      </c>
      <c r="AB339" s="193">
        <f t="shared" si="78"/>
        <v>3.0076284409214377E-4</v>
      </c>
      <c r="AC339" s="191">
        <f t="shared" si="79"/>
        <v>3.9016029570912848E-4</v>
      </c>
      <c r="AD339" s="194">
        <f t="shared" si="80"/>
        <v>6.9826351433107106E-8</v>
      </c>
      <c r="AE339" s="191">
        <f t="shared" si="81"/>
        <v>2.9262022178184636E-2</v>
      </c>
      <c r="AF339" s="191">
        <f t="shared" si="82"/>
        <v>0.40495186939533079</v>
      </c>
    </row>
    <row r="340" spans="2:32">
      <c r="B340" s="116">
        <f t="shared" si="68"/>
        <v>58860.092512428862</v>
      </c>
      <c r="C340" s="115">
        <f t="shared" si="83"/>
        <v>11.169999999999973</v>
      </c>
      <c r="D340" s="68">
        <f>'ver pressoflex 6p C2 DCpowe_2'!$G$3/2/$C$557*C340</f>
        <v>136.83249999999967</v>
      </c>
      <c r="E340" s="114">
        <f t="shared" si="70"/>
        <v>1.4017488713111723E-4</v>
      </c>
      <c r="F340" s="114">
        <f t="shared" si="71"/>
        <v>3.1770274513546001E-4</v>
      </c>
      <c r="G340" s="114">
        <f t="shared" si="72"/>
        <v>4.9523060313980268E-4</v>
      </c>
      <c r="H340" s="114">
        <f t="shared" si="73"/>
        <v>4.3342705324837145E-3</v>
      </c>
      <c r="I340" s="114">
        <f t="shared" si="74"/>
        <v>4.5117983904880577E-3</v>
      </c>
      <c r="J340" s="114">
        <f t="shared" si="75"/>
        <v>4.6893262484924E-3</v>
      </c>
      <c r="K340" s="114">
        <f t="shared" si="76"/>
        <v>5.133145893503257E-3</v>
      </c>
      <c r="L340" s="113">
        <f>-'ver pressoflex 6p C2 DCpowe_2'!$G$2*'ver pressoflex 6p C2 DCpowe_2'!D340*'ver pressoflex 6p C2 DCpowe_2'!$G$17*'ver pressoflex 6p C2 DCpowe_2'!$G$13*'ver pressoflex 6p C2 DCpowe_2'!AE340</f>
        <v>-945.76721942245433</v>
      </c>
      <c r="M340" s="572">
        <f>IF(ABS(E340)&lt;'ver pressoflex 6p C2 DCpowe_2'!$G$7,'ver pressoflex 6p C2 DCpowe_2'!$G$16*E340*'ver pressoflex 6p C2 DCpowe_2'!$O$8,SIGN(E340)*'ver pressoflex 6p C2 DCpowe_2'!$G$15*'ver pressoflex 6p C2 DCpowe_2'!$O$8)</f>
        <v>2.359731851317842</v>
      </c>
      <c r="N340" s="572">
        <f>IF(ABS(F340)&lt;'ver pressoflex 6p C2 DCpowe_2'!$G$7,'ver pressoflex 6p C2 DCpowe_2'!$G$16*F340*'ver pressoflex 6p C2 DCpowe_2'!$O$9,SIGN(F340)*'ver pressoflex 6p C2 DCpowe_2'!$G$15*'ver pressoflex 6p C2 DCpowe_2'!$O$9)</f>
        <v>0</v>
      </c>
      <c r="O340" s="572">
        <f>IF(ABS(G340)&lt;'ver pressoflex 6p C2 DCpowe_2'!$G$7,'ver pressoflex 6p C2 DCpowe_2'!$G$16*G340*'ver pressoflex 6p C2 DCpowe_2'!$O$10,SIGN(G340)*'ver pressoflex 6p C2 DCpowe_2'!$G$15*'ver pressoflex 6p C2 DCpowe_2'!$O$10)</f>
        <v>0</v>
      </c>
      <c r="P340" s="572">
        <f>IF(ABS(H340)&lt;'ver pressoflex 6p C2 DCpowe_2'!$G$7,'ver pressoflex 6p C2 DCpowe_2'!$G$16*H340*'ver pressoflex 6p C2 DCpowe_2'!$O$11,SIGN(H340)*'ver pressoflex 6p C2 DCpowe_2'!$G$15*'ver pressoflex 6p C2 DCpowe_2'!$O$11)</f>
        <v>0</v>
      </c>
      <c r="Q340" s="572">
        <f>IF(ABS(I340)&lt;'ver pressoflex 6p C2 DCpowe_2'!$G$7,'ver pressoflex 6p C2 DCpowe_2'!$G$16*I340*'ver pressoflex 6p C2 DCpowe_2'!$O$12,SIGN(I340)*'ver pressoflex 6p C2 DCpowe_2'!$G$15*'ver pressoflex 6p C2 DCpowe_2'!$O$12)</f>
        <v>0</v>
      </c>
      <c r="R340" s="572">
        <f>IF(ABS(J340)&lt;'ver pressoflex 6p C2 DCpowe_2'!$G$7,'ver pressoflex 6p C2 DCpowe_2'!$G$16*J340*'ver pressoflex 6p C2 DCpowe_2'!$O$13,SIGN(J340)*'ver pressoflex 6p C2 DCpowe_2'!$G$15*'ver pressoflex 6p C2 DCpowe_2'!$O$13)</f>
        <v>17803.500000000004</v>
      </c>
      <c r="S340" s="113">
        <f t="shared" si="69"/>
        <v>16860.092512428866</v>
      </c>
      <c r="T340" s="575">
        <f>-L340*('ver pressoflex 6p C2 DCpowe_2'!$G$3/2-'ver pressoflex 6p C2 DCpowe_2'!AF340*'ver pressoflex 6p C2 DCpowe_2'!D340)</f>
        <v>1106067.1938669209</v>
      </c>
      <c r="U340" s="29">
        <f>M340*IF(($G$3/2-$M$8)&gt;0,('ver pressoflex 6p C2 DCpowe_2'!$G$3/2-'ver pressoflex 6p C2 DCpowe_2'!$M$8),'ver pressoflex 6p C2 DCpowe_2'!$G$3/2-('ver pressoflex 6p C2 DCpowe_2'!$G$3-'ver pressoflex 6p C2 DCpowe_2'!$M$8))*IF(($G$3/2-$M$8)&gt;0,-1,1)</f>
        <v>-2418.7251476007882</v>
      </c>
      <c r="V340" s="29">
        <f>N340*IF(($G$3/2-$M$9)&gt;0,('ver pressoflex 6p C2 DCpowe_2'!$G$3/2-'ver pressoflex 6p C2 DCpowe_2'!$M$9),'ver pressoflex 6p C2 DCpowe_2'!$G$3/2-('ver pressoflex 6p C2 DCpowe_2'!$G$3-'ver pressoflex 6p C2 DCpowe_2'!$M$9))*IF(($G$3/2-$M$9)&gt;0,-1,1)</f>
        <v>0</v>
      </c>
      <c r="W340" s="29">
        <f>O340*IF(($G$3/2-$M$10)&gt;0,('ver pressoflex 6p C2 DCpowe_2'!$G$3/2-'ver pressoflex 6p C2 DCpowe_2'!$M$10),'ver pressoflex 6p C2 DCpowe_2'!$G$3/2-('ver pressoflex 6p C2 DCpowe_2'!$G$3-'ver pressoflex 6p C2 DCpowe_2'!$M$10))*IF(($G$3/2-$M$10)&gt;0,-1,1)</f>
        <v>0</v>
      </c>
      <c r="X340" s="29">
        <f>P340*IF(($G$3/2-$M$11)&gt;0,('ver pressoflex 6p C2 DCpowe_2'!$G$3/2-'ver pressoflex 6p C2 DCpowe_2'!$M$11),'ver pressoflex 6p C2 DCpowe_2'!$G$3/2-('ver pressoflex 6p C2 DCpowe_2'!$G$3-'ver pressoflex 6p C2 DCpowe_2'!$M$11))*IF(($G$3/2-$M$11)&gt;0,-1,1)</f>
        <v>0</v>
      </c>
      <c r="Y340" s="29">
        <f>Q340*IF(($G$3/2-$M$12)&gt;0,('ver pressoflex 6p C2 DCpowe_2'!$G$3/2-'ver pressoflex 6p C2 DCpowe_2'!$M$12),'ver pressoflex 6p C2 DCpowe_2'!$G$3/2-('ver pressoflex 6p C2 DCpowe_2'!$G$3-'ver pressoflex 6p C2 DCpowe_2'!$M$12))*IF(($G$3/2-$M$12)&gt;0,-1,1)</f>
        <v>0</v>
      </c>
      <c r="Z340" s="29">
        <f>R340*IF(($G$3/2-$M$13)&gt;0,('ver pressoflex 6p C2 DCpowe_2'!$G$3/2-'ver pressoflex 6p C2 DCpowe_2'!$M$13),'ver pressoflex 6p C2 DCpowe_2'!$G$3/2-('ver pressoflex 6p C2 DCpowe_2'!$G$3-'ver pressoflex 6p C2 DCpowe_2'!$M$13))*IF(($G$3/2-$M$13)&gt;0,-1,1)</f>
        <v>18248587.500000004</v>
      </c>
      <c r="AA340" s="113">
        <f t="shared" si="77"/>
        <v>19352235.968719322</v>
      </c>
      <c r="AB340" s="193">
        <f t="shared" si="78"/>
        <v>3.0364475787973959E-4</v>
      </c>
      <c r="AC340" s="191">
        <f t="shared" si="79"/>
        <v>3.9496348535512156E-4</v>
      </c>
      <c r="AD340" s="194">
        <f t="shared" si="80"/>
        <v>7.1277893600982509E-8</v>
      </c>
      <c r="AE340" s="191">
        <f t="shared" si="81"/>
        <v>2.9622261401634115E-2</v>
      </c>
      <c r="AF340" s="191">
        <f t="shared" si="82"/>
        <v>0.40566388312873913</v>
      </c>
    </row>
    <row r="341" spans="2:32">
      <c r="B341" s="116">
        <f t="shared" si="68"/>
        <v>58839.963818091346</v>
      </c>
      <c r="C341" s="115">
        <f t="shared" si="83"/>
        <v>11.269999999999973</v>
      </c>
      <c r="D341" s="68">
        <f>'ver pressoflex 6p C2 DCpowe_2'!$G$3/2/$C$557*C341</f>
        <v>138.05749999999966</v>
      </c>
      <c r="E341" s="114">
        <f t="shared" si="70"/>
        <v>1.3753126467483146E-4</v>
      </c>
      <c r="F341" s="114">
        <f t="shared" si="71"/>
        <v>3.1515569336250892E-4</v>
      </c>
      <c r="G341" s="114">
        <f t="shared" si="72"/>
        <v>4.9278012205018632E-4</v>
      </c>
      <c r="H341" s="114">
        <f t="shared" si="73"/>
        <v>4.333908392421211E-3</v>
      </c>
      <c r="I341" s="114">
        <f t="shared" si="74"/>
        <v>4.5115328211088879E-3</v>
      </c>
      <c r="J341" s="114">
        <f t="shared" si="75"/>
        <v>4.6891572497965647E-3</v>
      </c>
      <c r="K341" s="114">
        <f t="shared" si="76"/>
        <v>5.1332183215157586E-3</v>
      </c>
      <c r="L341" s="113">
        <f>-'ver pressoflex 6p C2 DCpowe_2'!$G$2*'ver pressoflex 6p C2 DCpowe_2'!D341*'ver pressoflex 6p C2 DCpowe_2'!$G$17*'ver pressoflex 6p C2 DCpowe_2'!$G$13*'ver pressoflex 6p C2 DCpowe_2'!AE341</f>
        <v>-965.85141049522997</v>
      </c>
      <c r="M341" s="572">
        <f>IF(ABS(E341)&lt;'ver pressoflex 6p C2 DCpowe_2'!$G$7,'ver pressoflex 6p C2 DCpowe_2'!$G$16*E341*'ver pressoflex 6p C2 DCpowe_2'!$O$8,SIGN(E341)*'ver pressoflex 6p C2 DCpowe_2'!$G$15*'ver pressoflex 6p C2 DCpowe_2'!$O$8)</f>
        <v>2.3152285865702735</v>
      </c>
      <c r="N341" s="572">
        <f>IF(ABS(F341)&lt;'ver pressoflex 6p C2 DCpowe_2'!$G$7,'ver pressoflex 6p C2 DCpowe_2'!$G$16*F341*'ver pressoflex 6p C2 DCpowe_2'!$O$9,SIGN(F341)*'ver pressoflex 6p C2 DCpowe_2'!$G$15*'ver pressoflex 6p C2 DCpowe_2'!$O$9)</f>
        <v>0</v>
      </c>
      <c r="O341" s="572">
        <f>IF(ABS(G341)&lt;'ver pressoflex 6p C2 DCpowe_2'!$G$7,'ver pressoflex 6p C2 DCpowe_2'!$G$16*G341*'ver pressoflex 6p C2 DCpowe_2'!$O$10,SIGN(G341)*'ver pressoflex 6p C2 DCpowe_2'!$G$15*'ver pressoflex 6p C2 DCpowe_2'!$O$10)</f>
        <v>0</v>
      </c>
      <c r="P341" s="572">
        <f>IF(ABS(H341)&lt;'ver pressoflex 6p C2 DCpowe_2'!$G$7,'ver pressoflex 6p C2 DCpowe_2'!$G$16*H341*'ver pressoflex 6p C2 DCpowe_2'!$O$11,SIGN(H341)*'ver pressoflex 6p C2 DCpowe_2'!$G$15*'ver pressoflex 6p C2 DCpowe_2'!$O$11)</f>
        <v>0</v>
      </c>
      <c r="Q341" s="572">
        <f>IF(ABS(I341)&lt;'ver pressoflex 6p C2 DCpowe_2'!$G$7,'ver pressoflex 6p C2 DCpowe_2'!$G$16*I341*'ver pressoflex 6p C2 DCpowe_2'!$O$12,SIGN(I341)*'ver pressoflex 6p C2 DCpowe_2'!$G$15*'ver pressoflex 6p C2 DCpowe_2'!$O$12)</f>
        <v>0</v>
      </c>
      <c r="R341" s="572">
        <f>IF(ABS(J341)&lt;'ver pressoflex 6p C2 DCpowe_2'!$G$7,'ver pressoflex 6p C2 DCpowe_2'!$G$16*J341*'ver pressoflex 6p C2 DCpowe_2'!$O$13,SIGN(J341)*'ver pressoflex 6p C2 DCpowe_2'!$G$15*'ver pressoflex 6p C2 DCpowe_2'!$O$13)</f>
        <v>17803.500000000004</v>
      </c>
      <c r="S341" s="113">
        <f t="shared" si="69"/>
        <v>16839.963818091343</v>
      </c>
      <c r="T341" s="575">
        <f>-L341*('ver pressoflex 6p C2 DCpowe_2'!$G$3/2-'ver pressoflex 6p C2 DCpowe_2'!AF341*'ver pressoflex 6p C2 DCpowe_2'!D341)</f>
        <v>1128981.6645136876</v>
      </c>
      <c r="U341" s="29">
        <f>M341*IF(($G$3/2-$M$8)&gt;0,('ver pressoflex 6p C2 DCpowe_2'!$G$3/2-'ver pressoflex 6p C2 DCpowe_2'!$M$8),'ver pressoflex 6p C2 DCpowe_2'!$G$3/2-('ver pressoflex 6p C2 DCpowe_2'!$G$3-'ver pressoflex 6p C2 DCpowe_2'!$M$8))*IF(($G$3/2-$M$8)&gt;0,-1,1)</f>
        <v>-2373.1093012345304</v>
      </c>
      <c r="V341" s="29">
        <f>N341*IF(($G$3/2-$M$9)&gt;0,('ver pressoflex 6p C2 DCpowe_2'!$G$3/2-'ver pressoflex 6p C2 DCpowe_2'!$M$9),'ver pressoflex 6p C2 DCpowe_2'!$G$3/2-('ver pressoflex 6p C2 DCpowe_2'!$G$3-'ver pressoflex 6p C2 DCpowe_2'!$M$9))*IF(($G$3/2-$M$9)&gt;0,-1,1)</f>
        <v>0</v>
      </c>
      <c r="W341" s="29">
        <f>O341*IF(($G$3/2-$M$10)&gt;0,('ver pressoflex 6p C2 DCpowe_2'!$G$3/2-'ver pressoflex 6p C2 DCpowe_2'!$M$10),'ver pressoflex 6p C2 DCpowe_2'!$G$3/2-('ver pressoflex 6p C2 DCpowe_2'!$G$3-'ver pressoflex 6p C2 DCpowe_2'!$M$10))*IF(($G$3/2-$M$10)&gt;0,-1,1)</f>
        <v>0</v>
      </c>
      <c r="X341" s="29">
        <f>P341*IF(($G$3/2-$M$11)&gt;0,('ver pressoflex 6p C2 DCpowe_2'!$G$3/2-'ver pressoflex 6p C2 DCpowe_2'!$M$11),'ver pressoflex 6p C2 DCpowe_2'!$G$3/2-('ver pressoflex 6p C2 DCpowe_2'!$G$3-'ver pressoflex 6p C2 DCpowe_2'!$M$11))*IF(($G$3/2-$M$11)&gt;0,-1,1)</f>
        <v>0</v>
      </c>
      <c r="Y341" s="29">
        <f>Q341*IF(($G$3/2-$M$12)&gt;0,('ver pressoflex 6p C2 DCpowe_2'!$G$3/2-'ver pressoflex 6p C2 DCpowe_2'!$M$12),'ver pressoflex 6p C2 DCpowe_2'!$G$3/2-('ver pressoflex 6p C2 DCpowe_2'!$G$3-'ver pressoflex 6p C2 DCpowe_2'!$M$12))*IF(($G$3/2-$M$12)&gt;0,-1,1)</f>
        <v>0</v>
      </c>
      <c r="Z341" s="29">
        <f>R341*IF(($G$3/2-$M$13)&gt;0,('ver pressoflex 6p C2 DCpowe_2'!$G$3/2-'ver pressoflex 6p C2 DCpowe_2'!$M$13),'ver pressoflex 6p C2 DCpowe_2'!$G$3/2-('ver pressoflex 6p C2 DCpowe_2'!$G$3-'ver pressoflex 6p C2 DCpowe_2'!$M$13))*IF(($G$3/2-$M$13)&gt;0,-1,1)</f>
        <v>18248587.500000004</v>
      </c>
      <c r="AA341" s="113">
        <f t="shared" si="77"/>
        <v>19375196.055212457</v>
      </c>
      <c r="AB341" s="193">
        <f t="shared" si="78"/>
        <v>3.0652980704436205E-4</v>
      </c>
      <c r="AC341" s="191">
        <f t="shared" si="79"/>
        <v>3.9977190062949231E-4</v>
      </c>
      <c r="AD341" s="194">
        <f t="shared" si="80"/>
        <v>7.2744879949989304E-8</v>
      </c>
      <c r="AE341" s="191">
        <f t="shared" si="81"/>
        <v>2.9982892547211922E-2</v>
      </c>
      <c r="AF341" s="191">
        <f t="shared" si="82"/>
        <v>0.40636779360839637</v>
      </c>
    </row>
    <row r="342" spans="2:32">
      <c r="B342" s="116">
        <f t="shared" si="68"/>
        <v>58819.616156532618</v>
      </c>
      <c r="C342" s="115">
        <f t="shared" si="83"/>
        <v>11.369999999999973</v>
      </c>
      <c r="D342" s="68">
        <f>'ver pressoflex 6p C2 DCpowe_2'!$G$3/2/$C$557*C342</f>
        <v>139.28249999999966</v>
      </c>
      <c r="E342" s="114">
        <f t="shared" si="70"/>
        <v>1.3488476452509109E-4</v>
      </c>
      <c r="F342" s="114">
        <f t="shared" si="71"/>
        <v>3.126058690173252E-4</v>
      </c>
      <c r="G342" s="114">
        <f t="shared" si="72"/>
        <v>4.9032697350955934E-4</v>
      </c>
      <c r="H342" s="114">
        <f t="shared" si="73"/>
        <v>4.3335458581541227E-3</v>
      </c>
      <c r="I342" s="114">
        <f t="shared" si="74"/>
        <v>4.5112669626463566E-3</v>
      </c>
      <c r="J342" s="114">
        <f t="shared" si="75"/>
        <v>4.6889880671385905E-3</v>
      </c>
      <c r="K342" s="114">
        <f t="shared" si="76"/>
        <v>5.1332908283691758E-3</v>
      </c>
      <c r="L342" s="113">
        <f>-'ver pressoflex 6p C2 DCpowe_2'!$G$2*'ver pressoflex 6p C2 DCpowe_2'!D342*'ver pressoflex 6p C2 DCpowe_2'!$G$17*'ver pressoflex 6p C2 DCpowe_2'!$G$13*'ver pressoflex 6p C2 DCpowe_2'!AE342</f>
        <v>-986.15452034554357</v>
      </c>
      <c r="M342" s="572">
        <f>IF(ABS(E342)&lt;'ver pressoflex 6p C2 DCpowe_2'!$G$7,'ver pressoflex 6p C2 DCpowe_2'!$G$16*E342*'ver pressoflex 6p C2 DCpowe_2'!$O$8,SIGN(E342)*'ver pressoflex 6p C2 DCpowe_2'!$G$15*'ver pressoflex 6p C2 DCpowe_2'!$O$8)</f>
        <v>2.2706768781603479</v>
      </c>
      <c r="N342" s="572">
        <f>IF(ABS(F342)&lt;'ver pressoflex 6p C2 DCpowe_2'!$G$7,'ver pressoflex 6p C2 DCpowe_2'!$G$16*F342*'ver pressoflex 6p C2 DCpowe_2'!$O$9,SIGN(F342)*'ver pressoflex 6p C2 DCpowe_2'!$G$15*'ver pressoflex 6p C2 DCpowe_2'!$O$9)</f>
        <v>0</v>
      </c>
      <c r="O342" s="572">
        <f>IF(ABS(G342)&lt;'ver pressoflex 6p C2 DCpowe_2'!$G$7,'ver pressoflex 6p C2 DCpowe_2'!$G$16*G342*'ver pressoflex 6p C2 DCpowe_2'!$O$10,SIGN(G342)*'ver pressoflex 6p C2 DCpowe_2'!$G$15*'ver pressoflex 6p C2 DCpowe_2'!$O$10)</f>
        <v>0</v>
      </c>
      <c r="P342" s="572">
        <f>IF(ABS(H342)&lt;'ver pressoflex 6p C2 DCpowe_2'!$G$7,'ver pressoflex 6p C2 DCpowe_2'!$G$16*H342*'ver pressoflex 6p C2 DCpowe_2'!$O$11,SIGN(H342)*'ver pressoflex 6p C2 DCpowe_2'!$G$15*'ver pressoflex 6p C2 DCpowe_2'!$O$11)</f>
        <v>0</v>
      </c>
      <c r="Q342" s="572">
        <f>IF(ABS(I342)&lt;'ver pressoflex 6p C2 DCpowe_2'!$G$7,'ver pressoflex 6p C2 DCpowe_2'!$G$16*I342*'ver pressoflex 6p C2 DCpowe_2'!$O$12,SIGN(I342)*'ver pressoflex 6p C2 DCpowe_2'!$G$15*'ver pressoflex 6p C2 DCpowe_2'!$O$12)</f>
        <v>0</v>
      </c>
      <c r="R342" s="572">
        <f>IF(ABS(J342)&lt;'ver pressoflex 6p C2 DCpowe_2'!$G$7,'ver pressoflex 6p C2 DCpowe_2'!$G$16*J342*'ver pressoflex 6p C2 DCpowe_2'!$O$13,SIGN(J342)*'ver pressoflex 6p C2 DCpowe_2'!$G$15*'ver pressoflex 6p C2 DCpowe_2'!$O$13)</f>
        <v>17803.500000000004</v>
      </c>
      <c r="S342" s="113">
        <f t="shared" si="69"/>
        <v>16819.616156532622</v>
      </c>
      <c r="T342" s="575">
        <f>-L342*('ver pressoflex 6p C2 DCpowe_2'!$G$3/2-'ver pressoflex 6p C2 DCpowe_2'!AF342*'ver pressoflex 6p C2 DCpowe_2'!D342)</f>
        <v>1152127.4379911413</v>
      </c>
      <c r="U342" s="29">
        <f>M342*IF(($G$3/2-$M$8)&gt;0,('ver pressoflex 6p C2 DCpowe_2'!$G$3/2-'ver pressoflex 6p C2 DCpowe_2'!$M$8),'ver pressoflex 6p C2 DCpowe_2'!$G$3/2-('ver pressoflex 6p C2 DCpowe_2'!$G$3-'ver pressoflex 6p C2 DCpowe_2'!$M$8))*IF(($G$3/2-$M$8)&gt;0,-1,1)</f>
        <v>-2327.4438001143567</v>
      </c>
      <c r="V342" s="29">
        <f>N342*IF(($G$3/2-$M$9)&gt;0,('ver pressoflex 6p C2 DCpowe_2'!$G$3/2-'ver pressoflex 6p C2 DCpowe_2'!$M$9),'ver pressoflex 6p C2 DCpowe_2'!$G$3/2-('ver pressoflex 6p C2 DCpowe_2'!$G$3-'ver pressoflex 6p C2 DCpowe_2'!$M$9))*IF(($G$3/2-$M$9)&gt;0,-1,1)</f>
        <v>0</v>
      </c>
      <c r="W342" s="29">
        <f>O342*IF(($G$3/2-$M$10)&gt;0,('ver pressoflex 6p C2 DCpowe_2'!$G$3/2-'ver pressoflex 6p C2 DCpowe_2'!$M$10),'ver pressoflex 6p C2 DCpowe_2'!$G$3/2-('ver pressoflex 6p C2 DCpowe_2'!$G$3-'ver pressoflex 6p C2 DCpowe_2'!$M$10))*IF(($G$3/2-$M$10)&gt;0,-1,1)</f>
        <v>0</v>
      </c>
      <c r="X342" s="29">
        <f>P342*IF(($G$3/2-$M$11)&gt;0,('ver pressoflex 6p C2 DCpowe_2'!$G$3/2-'ver pressoflex 6p C2 DCpowe_2'!$M$11),'ver pressoflex 6p C2 DCpowe_2'!$G$3/2-('ver pressoflex 6p C2 DCpowe_2'!$G$3-'ver pressoflex 6p C2 DCpowe_2'!$M$11))*IF(($G$3/2-$M$11)&gt;0,-1,1)</f>
        <v>0</v>
      </c>
      <c r="Y342" s="29">
        <f>Q342*IF(($G$3/2-$M$12)&gt;0,('ver pressoflex 6p C2 DCpowe_2'!$G$3/2-'ver pressoflex 6p C2 DCpowe_2'!$M$12),'ver pressoflex 6p C2 DCpowe_2'!$G$3/2-('ver pressoflex 6p C2 DCpowe_2'!$G$3-'ver pressoflex 6p C2 DCpowe_2'!$M$12))*IF(($G$3/2-$M$12)&gt;0,-1,1)</f>
        <v>0</v>
      </c>
      <c r="Z342" s="29">
        <f>R342*IF(($G$3/2-$M$13)&gt;0,('ver pressoflex 6p C2 DCpowe_2'!$G$3/2-'ver pressoflex 6p C2 DCpowe_2'!$M$13),'ver pressoflex 6p C2 DCpowe_2'!$G$3/2-('ver pressoflex 6p C2 DCpowe_2'!$G$3-'ver pressoflex 6p C2 DCpowe_2'!$M$13))*IF(($G$3/2-$M$13)&gt;0,-1,1)</f>
        <v>18248587.500000004</v>
      </c>
      <c r="AA342" s="113">
        <f t="shared" si="77"/>
        <v>19398387.494191032</v>
      </c>
      <c r="AB342" s="193">
        <f t="shared" si="78"/>
        <v>3.0941799670549427E-4</v>
      </c>
      <c r="AC342" s="191">
        <f t="shared" si="79"/>
        <v>4.0458555006471269E-4</v>
      </c>
      <c r="AD342" s="194">
        <f t="shared" si="80"/>
        <v>7.422735834881216E-8</v>
      </c>
      <c r="AE342" s="191">
        <f t="shared" si="81"/>
        <v>3.0343916254853449E-2</v>
      </c>
      <c r="AF342" s="191">
        <f t="shared" si="82"/>
        <v>0.40706366153889983</v>
      </c>
    </row>
    <row r="343" spans="2:32">
      <c r="B343" s="116">
        <f t="shared" si="68"/>
        <v>58799.049170025552</v>
      </c>
      <c r="C343" s="115">
        <f t="shared" si="83"/>
        <v>11.469999999999972</v>
      </c>
      <c r="D343" s="68">
        <f>'ver pressoflex 6p C2 DCpowe_2'!$G$3/2/$C$557*C343</f>
        <v>140.50749999999965</v>
      </c>
      <c r="E343" s="114">
        <f t="shared" si="70"/>
        <v>1.3223538198060304E-4</v>
      </c>
      <c r="F343" s="114">
        <f t="shared" si="71"/>
        <v>3.1005326757035272E-4</v>
      </c>
      <c r="G343" s="114">
        <f t="shared" si="72"/>
        <v>4.878711531601024E-4</v>
      </c>
      <c r="H343" s="114">
        <f t="shared" si="73"/>
        <v>4.3331829290384387E-3</v>
      </c>
      <c r="I343" s="114">
        <f t="shared" si="74"/>
        <v>4.5110008146281881E-3</v>
      </c>
      <c r="J343" s="114">
        <f t="shared" si="75"/>
        <v>4.6888187002179383E-3</v>
      </c>
      <c r="K343" s="114">
        <f t="shared" si="76"/>
        <v>5.1333634141923126E-3</v>
      </c>
      <c r="L343" s="113">
        <f>-'ver pressoflex 6p C2 DCpowe_2'!$G$2*'ver pressoflex 6p C2 DCpowe_2'!D343*'ver pressoflex 6p C2 DCpowe_2'!$G$17*'ver pressoflex 6p C2 DCpowe_2'!$G$13*'ver pressoflex 6p C2 DCpowe_2'!AE343</f>
        <v>-1006.6769066214013</v>
      </c>
      <c r="M343" s="572">
        <f>IF(ABS(E343)&lt;'ver pressoflex 6p C2 DCpowe_2'!$G$7,'ver pressoflex 6p C2 DCpowe_2'!$G$16*E343*'ver pressoflex 6p C2 DCpowe_2'!$O$8,SIGN(E343)*'ver pressoflex 6p C2 DCpowe_2'!$G$15*'ver pressoflex 6p C2 DCpowe_2'!$O$8)</f>
        <v>2.2260766469455646</v>
      </c>
      <c r="N343" s="572">
        <f>IF(ABS(F343)&lt;'ver pressoflex 6p C2 DCpowe_2'!$G$7,'ver pressoflex 6p C2 DCpowe_2'!$G$16*F343*'ver pressoflex 6p C2 DCpowe_2'!$O$9,SIGN(F343)*'ver pressoflex 6p C2 DCpowe_2'!$G$15*'ver pressoflex 6p C2 DCpowe_2'!$O$9)</f>
        <v>0</v>
      </c>
      <c r="O343" s="572">
        <f>IF(ABS(G343)&lt;'ver pressoflex 6p C2 DCpowe_2'!$G$7,'ver pressoflex 6p C2 DCpowe_2'!$G$16*G343*'ver pressoflex 6p C2 DCpowe_2'!$O$10,SIGN(G343)*'ver pressoflex 6p C2 DCpowe_2'!$G$15*'ver pressoflex 6p C2 DCpowe_2'!$O$10)</f>
        <v>0</v>
      </c>
      <c r="P343" s="572">
        <f>IF(ABS(H343)&lt;'ver pressoflex 6p C2 DCpowe_2'!$G$7,'ver pressoflex 6p C2 DCpowe_2'!$G$16*H343*'ver pressoflex 6p C2 DCpowe_2'!$O$11,SIGN(H343)*'ver pressoflex 6p C2 DCpowe_2'!$G$15*'ver pressoflex 6p C2 DCpowe_2'!$O$11)</f>
        <v>0</v>
      </c>
      <c r="Q343" s="572">
        <f>IF(ABS(I343)&lt;'ver pressoflex 6p C2 DCpowe_2'!$G$7,'ver pressoflex 6p C2 DCpowe_2'!$G$16*I343*'ver pressoflex 6p C2 DCpowe_2'!$O$12,SIGN(I343)*'ver pressoflex 6p C2 DCpowe_2'!$G$15*'ver pressoflex 6p C2 DCpowe_2'!$O$12)</f>
        <v>0</v>
      </c>
      <c r="R343" s="572">
        <f>IF(ABS(J343)&lt;'ver pressoflex 6p C2 DCpowe_2'!$G$7,'ver pressoflex 6p C2 DCpowe_2'!$G$16*J343*'ver pressoflex 6p C2 DCpowe_2'!$O$13,SIGN(J343)*'ver pressoflex 6p C2 DCpowe_2'!$G$15*'ver pressoflex 6p C2 DCpowe_2'!$O$13)</f>
        <v>17803.500000000004</v>
      </c>
      <c r="S343" s="113">
        <f t="shared" si="69"/>
        <v>16799.049170025548</v>
      </c>
      <c r="T343" s="575">
        <f>-L343*('ver pressoflex 6p C2 DCpowe_2'!$G$3/2-'ver pressoflex 6p C2 DCpowe_2'!AF343*'ver pressoflex 6p C2 DCpowe_2'!D343)</f>
        <v>1175504.5250287224</v>
      </c>
      <c r="U343" s="29">
        <f>M343*IF(($G$3/2-$M$8)&gt;0,('ver pressoflex 6p C2 DCpowe_2'!$G$3/2-'ver pressoflex 6p C2 DCpowe_2'!$M$8),'ver pressoflex 6p C2 DCpowe_2'!$G$3/2-('ver pressoflex 6p C2 DCpowe_2'!$G$3-'ver pressoflex 6p C2 DCpowe_2'!$M$8))*IF(($G$3/2-$M$8)&gt;0,-1,1)</f>
        <v>-2281.728563119204</v>
      </c>
      <c r="V343" s="29">
        <f>N343*IF(($G$3/2-$M$9)&gt;0,('ver pressoflex 6p C2 DCpowe_2'!$G$3/2-'ver pressoflex 6p C2 DCpowe_2'!$M$9),'ver pressoflex 6p C2 DCpowe_2'!$G$3/2-('ver pressoflex 6p C2 DCpowe_2'!$G$3-'ver pressoflex 6p C2 DCpowe_2'!$M$9))*IF(($G$3/2-$M$9)&gt;0,-1,1)</f>
        <v>0</v>
      </c>
      <c r="W343" s="29">
        <f>O343*IF(($G$3/2-$M$10)&gt;0,('ver pressoflex 6p C2 DCpowe_2'!$G$3/2-'ver pressoflex 6p C2 DCpowe_2'!$M$10),'ver pressoflex 6p C2 DCpowe_2'!$G$3/2-('ver pressoflex 6p C2 DCpowe_2'!$G$3-'ver pressoflex 6p C2 DCpowe_2'!$M$10))*IF(($G$3/2-$M$10)&gt;0,-1,1)</f>
        <v>0</v>
      </c>
      <c r="X343" s="29">
        <f>P343*IF(($G$3/2-$M$11)&gt;0,('ver pressoflex 6p C2 DCpowe_2'!$G$3/2-'ver pressoflex 6p C2 DCpowe_2'!$M$11),'ver pressoflex 6p C2 DCpowe_2'!$G$3/2-('ver pressoflex 6p C2 DCpowe_2'!$G$3-'ver pressoflex 6p C2 DCpowe_2'!$M$11))*IF(($G$3/2-$M$11)&gt;0,-1,1)</f>
        <v>0</v>
      </c>
      <c r="Y343" s="29">
        <f>Q343*IF(($G$3/2-$M$12)&gt;0,('ver pressoflex 6p C2 DCpowe_2'!$G$3/2-'ver pressoflex 6p C2 DCpowe_2'!$M$12),'ver pressoflex 6p C2 DCpowe_2'!$G$3/2-('ver pressoflex 6p C2 DCpowe_2'!$G$3-'ver pressoflex 6p C2 DCpowe_2'!$M$12))*IF(($G$3/2-$M$12)&gt;0,-1,1)</f>
        <v>0</v>
      </c>
      <c r="Z343" s="29">
        <f>R343*IF(($G$3/2-$M$13)&gt;0,('ver pressoflex 6p C2 DCpowe_2'!$G$3/2-'ver pressoflex 6p C2 DCpowe_2'!$M$13),'ver pressoflex 6p C2 DCpowe_2'!$G$3/2-('ver pressoflex 6p C2 DCpowe_2'!$G$3-'ver pressoflex 6p C2 DCpowe_2'!$M$13))*IF(($G$3/2-$M$13)&gt;0,-1,1)</f>
        <v>18248587.500000004</v>
      </c>
      <c r="AA343" s="113">
        <f t="shared" si="77"/>
        <v>19421810.296465605</v>
      </c>
      <c r="AB343" s="193">
        <f t="shared" si="78"/>
        <v>3.1230933199377111E-4</v>
      </c>
      <c r="AC343" s="191">
        <f t="shared" si="79"/>
        <v>4.0940444221184075E-4</v>
      </c>
      <c r="AD343" s="194">
        <f t="shared" si="80"/>
        <v>7.5725376819774063E-8</v>
      </c>
      <c r="AE343" s="191">
        <f t="shared" si="81"/>
        <v>3.0705333165888055E-2</v>
      </c>
      <c r="AF343" s="191">
        <f t="shared" si="82"/>
        <v>0.40775155232664018</v>
      </c>
    </row>
    <row r="344" spans="2:32">
      <c r="B344" s="116">
        <f t="shared" si="68"/>
        <v>58778.262500063327</v>
      </c>
      <c r="C344" s="115">
        <f t="shared" si="83"/>
        <v>11.569999999999972</v>
      </c>
      <c r="D344" s="68">
        <f>'ver pressoflex 6p C2 DCpowe_2'!$G$3/2/$C$557*C344</f>
        <v>141.73249999999965</v>
      </c>
      <c r="E344" s="114">
        <f t="shared" si="70"/>
        <v>1.2958311232982807E-4</v>
      </c>
      <c r="F344" s="114">
        <f t="shared" si="71"/>
        <v>3.0749788448216313E-4</v>
      </c>
      <c r="G344" s="114">
        <f t="shared" si="72"/>
        <v>4.8541265663449819E-4</v>
      </c>
      <c r="H344" s="114">
        <f t="shared" si="73"/>
        <v>4.3328196044287439E-3</v>
      </c>
      <c r="I344" s="114">
        <f t="shared" si="74"/>
        <v>4.5107343765810786E-3</v>
      </c>
      <c r="J344" s="114">
        <f t="shared" si="75"/>
        <v>4.6886491487334141E-3</v>
      </c>
      <c r="K344" s="114">
        <f t="shared" si="76"/>
        <v>5.1334360791142515E-3</v>
      </c>
      <c r="L344" s="113">
        <f>-'ver pressoflex 6p C2 DCpowe_2'!$G$2*'ver pressoflex 6p C2 DCpowe_2'!D344*'ver pressoflex 6p C2 DCpowe_2'!$G$17*'ver pressoflex 6p C2 DCpowe_2'!$G$13*'ver pressoflex 6p C2 DCpowe_2'!AE344</f>
        <v>-1027.4189277502876</v>
      </c>
      <c r="M344" s="572">
        <f>IF(ABS(E344)&lt;'ver pressoflex 6p C2 DCpowe_2'!$G$7,'ver pressoflex 6p C2 DCpowe_2'!$G$16*E344*'ver pressoflex 6p C2 DCpowe_2'!$O$8,SIGN(E344)*'ver pressoflex 6p C2 DCpowe_2'!$G$15*'ver pressoflex 6p C2 DCpowe_2'!$O$8)</f>
        <v>2.181427813610938</v>
      </c>
      <c r="N344" s="572">
        <f>IF(ABS(F344)&lt;'ver pressoflex 6p C2 DCpowe_2'!$G$7,'ver pressoflex 6p C2 DCpowe_2'!$G$16*F344*'ver pressoflex 6p C2 DCpowe_2'!$O$9,SIGN(F344)*'ver pressoflex 6p C2 DCpowe_2'!$G$15*'ver pressoflex 6p C2 DCpowe_2'!$O$9)</f>
        <v>0</v>
      </c>
      <c r="O344" s="572">
        <f>IF(ABS(G344)&lt;'ver pressoflex 6p C2 DCpowe_2'!$G$7,'ver pressoflex 6p C2 DCpowe_2'!$G$16*G344*'ver pressoflex 6p C2 DCpowe_2'!$O$10,SIGN(G344)*'ver pressoflex 6p C2 DCpowe_2'!$G$15*'ver pressoflex 6p C2 DCpowe_2'!$O$10)</f>
        <v>0</v>
      </c>
      <c r="P344" s="572">
        <f>IF(ABS(H344)&lt;'ver pressoflex 6p C2 DCpowe_2'!$G$7,'ver pressoflex 6p C2 DCpowe_2'!$G$16*H344*'ver pressoflex 6p C2 DCpowe_2'!$O$11,SIGN(H344)*'ver pressoflex 6p C2 DCpowe_2'!$G$15*'ver pressoflex 6p C2 DCpowe_2'!$O$11)</f>
        <v>0</v>
      </c>
      <c r="Q344" s="572">
        <f>IF(ABS(I344)&lt;'ver pressoflex 6p C2 DCpowe_2'!$G$7,'ver pressoflex 6p C2 DCpowe_2'!$G$16*I344*'ver pressoflex 6p C2 DCpowe_2'!$O$12,SIGN(I344)*'ver pressoflex 6p C2 DCpowe_2'!$G$15*'ver pressoflex 6p C2 DCpowe_2'!$O$12)</f>
        <v>0</v>
      </c>
      <c r="R344" s="572">
        <f>IF(ABS(J344)&lt;'ver pressoflex 6p C2 DCpowe_2'!$G$7,'ver pressoflex 6p C2 DCpowe_2'!$G$16*J344*'ver pressoflex 6p C2 DCpowe_2'!$O$13,SIGN(J344)*'ver pressoflex 6p C2 DCpowe_2'!$G$15*'ver pressoflex 6p C2 DCpowe_2'!$O$13)</f>
        <v>17803.500000000004</v>
      </c>
      <c r="S344" s="113">
        <f t="shared" si="69"/>
        <v>16778.262500063327</v>
      </c>
      <c r="T344" s="575">
        <f>-L344*('ver pressoflex 6p C2 DCpowe_2'!$G$3/2-'ver pressoflex 6p C2 DCpowe_2'!AF344*'ver pressoflex 6p C2 DCpowe_2'!D344)</f>
        <v>1199112.9363792555</v>
      </c>
      <c r="U344" s="29">
        <f>M344*IF(($G$3/2-$M$8)&gt;0,('ver pressoflex 6p C2 DCpowe_2'!$G$3/2-'ver pressoflex 6p C2 DCpowe_2'!$M$8),'ver pressoflex 6p C2 DCpowe_2'!$G$3/2-('ver pressoflex 6p C2 DCpowe_2'!$G$3-'ver pressoflex 6p C2 DCpowe_2'!$M$8))*IF(($G$3/2-$M$8)&gt;0,-1,1)</f>
        <v>-2235.9635089512112</v>
      </c>
      <c r="V344" s="29">
        <f>N344*IF(($G$3/2-$M$9)&gt;0,('ver pressoflex 6p C2 DCpowe_2'!$G$3/2-'ver pressoflex 6p C2 DCpowe_2'!$M$9),'ver pressoflex 6p C2 DCpowe_2'!$G$3/2-('ver pressoflex 6p C2 DCpowe_2'!$G$3-'ver pressoflex 6p C2 DCpowe_2'!$M$9))*IF(($G$3/2-$M$9)&gt;0,-1,1)</f>
        <v>0</v>
      </c>
      <c r="W344" s="29">
        <f>O344*IF(($G$3/2-$M$10)&gt;0,('ver pressoflex 6p C2 DCpowe_2'!$G$3/2-'ver pressoflex 6p C2 DCpowe_2'!$M$10),'ver pressoflex 6p C2 DCpowe_2'!$G$3/2-('ver pressoflex 6p C2 DCpowe_2'!$G$3-'ver pressoflex 6p C2 DCpowe_2'!$M$10))*IF(($G$3/2-$M$10)&gt;0,-1,1)</f>
        <v>0</v>
      </c>
      <c r="X344" s="29">
        <f>P344*IF(($G$3/2-$M$11)&gt;0,('ver pressoflex 6p C2 DCpowe_2'!$G$3/2-'ver pressoflex 6p C2 DCpowe_2'!$M$11),'ver pressoflex 6p C2 DCpowe_2'!$G$3/2-('ver pressoflex 6p C2 DCpowe_2'!$G$3-'ver pressoflex 6p C2 DCpowe_2'!$M$11))*IF(($G$3/2-$M$11)&gt;0,-1,1)</f>
        <v>0</v>
      </c>
      <c r="Y344" s="29">
        <f>Q344*IF(($G$3/2-$M$12)&gt;0,('ver pressoflex 6p C2 DCpowe_2'!$G$3/2-'ver pressoflex 6p C2 DCpowe_2'!$M$12),'ver pressoflex 6p C2 DCpowe_2'!$G$3/2-('ver pressoflex 6p C2 DCpowe_2'!$G$3-'ver pressoflex 6p C2 DCpowe_2'!$M$12))*IF(($G$3/2-$M$12)&gt;0,-1,1)</f>
        <v>0</v>
      </c>
      <c r="Z344" s="29">
        <f>R344*IF(($G$3/2-$M$13)&gt;0,('ver pressoflex 6p C2 DCpowe_2'!$G$3/2-'ver pressoflex 6p C2 DCpowe_2'!$M$13),'ver pressoflex 6p C2 DCpowe_2'!$G$3/2-('ver pressoflex 6p C2 DCpowe_2'!$G$3-'ver pressoflex 6p C2 DCpowe_2'!$M$13))*IF(($G$3/2-$M$13)&gt;0,-1,1)</f>
        <v>18248587.500000004</v>
      </c>
      <c r="AA344" s="113">
        <f t="shared" si="77"/>
        <v>19445464.472870309</v>
      </c>
      <c r="AB344" s="193">
        <f t="shared" si="78"/>
        <v>3.1520381805100954E-4</v>
      </c>
      <c r="AC344" s="191">
        <f t="shared" si="79"/>
        <v>4.1422858564057146E-4</v>
      </c>
      <c r="AD344" s="194">
        <f t="shared" si="80"/>
        <v>7.7238983539389389E-8</v>
      </c>
      <c r="AE344" s="191">
        <f t="shared" si="81"/>
        <v>3.1067143923042856E-2</v>
      </c>
      <c r="AF344" s="191">
        <f t="shared" si="82"/>
        <v>0.40843153550118694</v>
      </c>
    </row>
    <row r="345" spans="2:32">
      <c r="B345" s="116">
        <f t="shared" si="68"/>
        <v>58757.255787357382</v>
      </c>
      <c r="C345" s="115">
        <f t="shared" si="83"/>
        <v>11.669999999999972</v>
      </c>
      <c r="D345" s="68">
        <f>'ver pressoflex 6p C2 DCpowe_2'!$G$3/2/$C$557*C345</f>
        <v>142.95749999999964</v>
      </c>
      <c r="E345" s="114">
        <f t="shared" si="70"/>
        <v>1.2692795085095265E-4</v>
      </c>
      <c r="F345" s="114">
        <f t="shared" si="71"/>
        <v>3.0493971520342925E-4</v>
      </c>
      <c r="G345" s="114">
        <f t="shared" si="72"/>
        <v>4.8295147955590591E-4</v>
      </c>
      <c r="H345" s="114">
        <f t="shared" si="73"/>
        <v>4.3324558836782129E-3</v>
      </c>
      <c r="I345" s="114">
        <f t="shared" si="74"/>
        <v>4.5104676480306896E-3</v>
      </c>
      <c r="J345" s="114">
        <f t="shared" si="75"/>
        <v>4.6884794123831655E-3</v>
      </c>
      <c r="K345" s="114">
        <f t="shared" si="76"/>
        <v>5.133508823264357E-3</v>
      </c>
      <c r="L345" s="113">
        <f>-'ver pressoflex 6p C2 DCpowe_2'!$G$2*'ver pressoflex 6p C2 DCpowe_2'!D345*'ver pressoflex 6p C2 DCpowe_2'!$G$17*'ver pressoflex 6p C2 DCpowe_2'!$G$13*'ver pressoflex 6p C2 DCpowe_2'!AE345</f>
        <v>-1048.3809429412895</v>
      </c>
      <c r="M345" s="572">
        <f>IF(ABS(E345)&lt;'ver pressoflex 6p C2 DCpowe_2'!$G$7,'ver pressoflex 6p C2 DCpowe_2'!$G$16*E345*'ver pressoflex 6p C2 DCpowe_2'!$O$8,SIGN(E345)*'ver pressoflex 6p C2 DCpowe_2'!$G$15*'ver pressoflex 6p C2 DCpowe_2'!$O$8)</f>
        <v>2.1367302986685228</v>
      </c>
      <c r="N345" s="572">
        <f>IF(ABS(F345)&lt;'ver pressoflex 6p C2 DCpowe_2'!$G$7,'ver pressoflex 6p C2 DCpowe_2'!$G$16*F345*'ver pressoflex 6p C2 DCpowe_2'!$O$9,SIGN(F345)*'ver pressoflex 6p C2 DCpowe_2'!$G$15*'ver pressoflex 6p C2 DCpowe_2'!$O$9)</f>
        <v>0</v>
      </c>
      <c r="O345" s="572">
        <f>IF(ABS(G345)&lt;'ver pressoflex 6p C2 DCpowe_2'!$G$7,'ver pressoflex 6p C2 DCpowe_2'!$G$16*G345*'ver pressoflex 6p C2 DCpowe_2'!$O$10,SIGN(G345)*'ver pressoflex 6p C2 DCpowe_2'!$G$15*'ver pressoflex 6p C2 DCpowe_2'!$O$10)</f>
        <v>0</v>
      </c>
      <c r="P345" s="572">
        <f>IF(ABS(H345)&lt;'ver pressoflex 6p C2 DCpowe_2'!$G$7,'ver pressoflex 6p C2 DCpowe_2'!$G$16*H345*'ver pressoflex 6p C2 DCpowe_2'!$O$11,SIGN(H345)*'ver pressoflex 6p C2 DCpowe_2'!$G$15*'ver pressoflex 6p C2 DCpowe_2'!$O$11)</f>
        <v>0</v>
      </c>
      <c r="Q345" s="572">
        <f>IF(ABS(I345)&lt;'ver pressoflex 6p C2 DCpowe_2'!$G$7,'ver pressoflex 6p C2 DCpowe_2'!$G$16*I345*'ver pressoflex 6p C2 DCpowe_2'!$O$12,SIGN(I345)*'ver pressoflex 6p C2 DCpowe_2'!$G$15*'ver pressoflex 6p C2 DCpowe_2'!$O$12)</f>
        <v>0</v>
      </c>
      <c r="R345" s="572">
        <f>IF(ABS(J345)&lt;'ver pressoflex 6p C2 DCpowe_2'!$G$7,'ver pressoflex 6p C2 DCpowe_2'!$G$16*J345*'ver pressoflex 6p C2 DCpowe_2'!$O$13,SIGN(J345)*'ver pressoflex 6p C2 DCpowe_2'!$G$15*'ver pressoflex 6p C2 DCpowe_2'!$O$13)</f>
        <v>17803.500000000004</v>
      </c>
      <c r="S345" s="113">
        <f t="shared" si="69"/>
        <v>16757.255787357382</v>
      </c>
      <c r="T345" s="575">
        <f>-L345*('ver pressoflex 6p C2 DCpowe_2'!$G$3/2-'ver pressoflex 6p C2 DCpowe_2'!AF345*'ver pressoflex 6p C2 DCpowe_2'!D345)</f>
        <v>1222952.682819013</v>
      </c>
      <c r="U345" s="29">
        <f>M345*IF(($G$3/2-$M$8)&gt;0,('ver pressoflex 6p C2 DCpowe_2'!$G$3/2-'ver pressoflex 6p C2 DCpowe_2'!$M$8),'ver pressoflex 6p C2 DCpowe_2'!$G$3/2-('ver pressoflex 6p C2 DCpowe_2'!$G$3-'ver pressoflex 6p C2 DCpowe_2'!$M$8))*IF(($G$3/2-$M$8)&gt;0,-1,1)</f>
        <v>-2190.148556135236</v>
      </c>
      <c r="V345" s="29">
        <f>N345*IF(($G$3/2-$M$9)&gt;0,('ver pressoflex 6p C2 DCpowe_2'!$G$3/2-'ver pressoflex 6p C2 DCpowe_2'!$M$9),'ver pressoflex 6p C2 DCpowe_2'!$G$3/2-('ver pressoflex 6p C2 DCpowe_2'!$G$3-'ver pressoflex 6p C2 DCpowe_2'!$M$9))*IF(($G$3/2-$M$9)&gt;0,-1,1)</f>
        <v>0</v>
      </c>
      <c r="W345" s="29">
        <f>O345*IF(($G$3/2-$M$10)&gt;0,('ver pressoflex 6p C2 DCpowe_2'!$G$3/2-'ver pressoflex 6p C2 DCpowe_2'!$M$10),'ver pressoflex 6p C2 DCpowe_2'!$G$3/2-('ver pressoflex 6p C2 DCpowe_2'!$G$3-'ver pressoflex 6p C2 DCpowe_2'!$M$10))*IF(($G$3/2-$M$10)&gt;0,-1,1)</f>
        <v>0</v>
      </c>
      <c r="X345" s="29">
        <f>P345*IF(($G$3/2-$M$11)&gt;0,('ver pressoflex 6p C2 DCpowe_2'!$G$3/2-'ver pressoflex 6p C2 DCpowe_2'!$M$11),'ver pressoflex 6p C2 DCpowe_2'!$G$3/2-('ver pressoflex 6p C2 DCpowe_2'!$G$3-'ver pressoflex 6p C2 DCpowe_2'!$M$11))*IF(($G$3/2-$M$11)&gt;0,-1,1)</f>
        <v>0</v>
      </c>
      <c r="Y345" s="29">
        <f>Q345*IF(($G$3/2-$M$12)&gt;0,('ver pressoflex 6p C2 DCpowe_2'!$G$3/2-'ver pressoflex 6p C2 DCpowe_2'!$M$12),'ver pressoflex 6p C2 DCpowe_2'!$G$3/2-('ver pressoflex 6p C2 DCpowe_2'!$G$3-'ver pressoflex 6p C2 DCpowe_2'!$M$12))*IF(($G$3/2-$M$12)&gt;0,-1,1)</f>
        <v>0</v>
      </c>
      <c r="Z345" s="29">
        <f>R345*IF(($G$3/2-$M$13)&gt;0,('ver pressoflex 6p C2 DCpowe_2'!$G$3/2-'ver pressoflex 6p C2 DCpowe_2'!$M$13),'ver pressoflex 6p C2 DCpowe_2'!$G$3/2-('ver pressoflex 6p C2 DCpowe_2'!$G$3-'ver pressoflex 6p C2 DCpowe_2'!$M$13))*IF(($G$3/2-$M$13)&gt;0,-1,1)</f>
        <v>18248587.500000004</v>
      </c>
      <c r="AA345" s="113">
        <f t="shared" si="77"/>
        <v>19469350.034262881</v>
      </c>
      <c r="AB345" s="193">
        <f t="shared" si="78"/>
        <v>3.1810146003023889E-4</v>
      </c>
      <c r="AC345" s="191">
        <f t="shared" si="79"/>
        <v>4.1905798893928704E-4</v>
      </c>
      <c r="AD345" s="194">
        <f t="shared" si="80"/>
        <v>7.8768226838919173E-8</v>
      </c>
      <c r="AE345" s="191">
        <f t="shared" si="81"/>
        <v>3.1429349170446527E-2</v>
      </c>
      <c r="AF345" s="191">
        <f t="shared" si="82"/>
        <v>0.40910368419095355</v>
      </c>
    </row>
    <row r="346" spans="2:32">
      <c r="B346" s="116">
        <f t="shared" si="68"/>
        <v>58736.028671835229</v>
      </c>
      <c r="C346" s="115">
        <f t="shared" si="83"/>
        <v>11.769999999999971</v>
      </c>
      <c r="D346" s="68">
        <f>'ver pressoflex 6p C2 DCpowe_2'!$G$3/2/$C$557*C346</f>
        <v>144.18249999999964</v>
      </c>
      <c r="E346" s="114">
        <f t="shared" si="70"/>
        <v>1.2426989281186105E-4</v>
      </c>
      <c r="F346" s="114">
        <f t="shared" si="71"/>
        <v>3.023787551748981E-4</v>
      </c>
      <c r="G346" s="114">
        <f t="shared" si="72"/>
        <v>4.8048761753793505E-4</v>
      </c>
      <c r="H346" s="114">
        <f t="shared" si="73"/>
        <v>4.3320917661386106E-3</v>
      </c>
      <c r="I346" s="114">
        <f t="shared" si="74"/>
        <v>4.5102006285016481E-3</v>
      </c>
      <c r="J346" s="114">
        <f t="shared" si="75"/>
        <v>4.6883094908646856E-3</v>
      </c>
      <c r="K346" s="114">
        <f t="shared" si="76"/>
        <v>5.133581646772278E-3</v>
      </c>
      <c r="L346" s="113">
        <f>-'ver pressoflex 6p C2 DCpowe_2'!$G$2*'ver pressoflex 6p C2 DCpowe_2'!D346*'ver pressoflex 6p C2 DCpowe_2'!$G$17*'ver pressoflex 6p C2 DCpowe_2'!$G$13*'ver pressoflex 6p C2 DCpowe_2'!AE346</f>
        <v>-1069.5633121872286</v>
      </c>
      <c r="M346" s="572">
        <f>IF(ABS(E346)&lt;'ver pressoflex 6p C2 DCpowe_2'!$G$7,'ver pressoflex 6p C2 DCpowe_2'!$G$16*E346*'ver pressoflex 6p C2 DCpowe_2'!$O$8,SIGN(E346)*'ver pressoflex 6p C2 DCpowe_2'!$G$15*'ver pressoflex 6p C2 DCpowe_2'!$O$8)</f>
        <v>2.0919840224569435</v>
      </c>
      <c r="N346" s="572">
        <f>IF(ABS(F346)&lt;'ver pressoflex 6p C2 DCpowe_2'!$G$7,'ver pressoflex 6p C2 DCpowe_2'!$G$16*F346*'ver pressoflex 6p C2 DCpowe_2'!$O$9,SIGN(F346)*'ver pressoflex 6p C2 DCpowe_2'!$G$15*'ver pressoflex 6p C2 DCpowe_2'!$O$9)</f>
        <v>0</v>
      </c>
      <c r="O346" s="572">
        <f>IF(ABS(G346)&lt;'ver pressoflex 6p C2 DCpowe_2'!$G$7,'ver pressoflex 6p C2 DCpowe_2'!$G$16*G346*'ver pressoflex 6p C2 DCpowe_2'!$O$10,SIGN(G346)*'ver pressoflex 6p C2 DCpowe_2'!$G$15*'ver pressoflex 6p C2 DCpowe_2'!$O$10)</f>
        <v>0</v>
      </c>
      <c r="P346" s="572">
        <f>IF(ABS(H346)&lt;'ver pressoflex 6p C2 DCpowe_2'!$G$7,'ver pressoflex 6p C2 DCpowe_2'!$G$16*H346*'ver pressoflex 6p C2 DCpowe_2'!$O$11,SIGN(H346)*'ver pressoflex 6p C2 DCpowe_2'!$G$15*'ver pressoflex 6p C2 DCpowe_2'!$O$11)</f>
        <v>0</v>
      </c>
      <c r="Q346" s="572">
        <f>IF(ABS(I346)&lt;'ver pressoflex 6p C2 DCpowe_2'!$G$7,'ver pressoflex 6p C2 DCpowe_2'!$G$16*I346*'ver pressoflex 6p C2 DCpowe_2'!$O$12,SIGN(I346)*'ver pressoflex 6p C2 DCpowe_2'!$G$15*'ver pressoflex 6p C2 DCpowe_2'!$O$12)</f>
        <v>0</v>
      </c>
      <c r="R346" s="572">
        <f>IF(ABS(J346)&lt;'ver pressoflex 6p C2 DCpowe_2'!$G$7,'ver pressoflex 6p C2 DCpowe_2'!$G$16*J346*'ver pressoflex 6p C2 DCpowe_2'!$O$13,SIGN(J346)*'ver pressoflex 6p C2 DCpowe_2'!$G$15*'ver pressoflex 6p C2 DCpowe_2'!$O$13)</f>
        <v>17803.500000000004</v>
      </c>
      <c r="S346" s="113">
        <f t="shared" si="69"/>
        <v>16736.028671835233</v>
      </c>
      <c r="T346" s="575">
        <f>-L346*('ver pressoflex 6p C2 DCpowe_2'!$G$3/2-'ver pressoflex 6p C2 DCpowe_2'!AF346*'ver pressoflex 6p C2 DCpowe_2'!D346)</f>
        <v>1247023.7751477798</v>
      </c>
      <c r="U346" s="29">
        <f>M346*IF(($G$3/2-$M$8)&gt;0,('ver pressoflex 6p C2 DCpowe_2'!$G$3/2-'ver pressoflex 6p C2 DCpowe_2'!$M$8),'ver pressoflex 6p C2 DCpowe_2'!$G$3/2-('ver pressoflex 6p C2 DCpowe_2'!$G$3-'ver pressoflex 6p C2 DCpowe_2'!$M$8))*IF(($G$3/2-$M$8)&gt;0,-1,1)</f>
        <v>-2144.2836230183671</v>
      </c>
      <c r="V346" s="29">
        <f>N346*IF(($G$3/2-$M$9)&gt;0,('ver pressoflex 6p C2 DCpowe_2'!$G$3/2-'ver pressoflex 6p C2 DCpowe_2'!$M$9),'ver pressoflex 6p C2 DCpowe_2'!$G$3/2-('ver pressoflex 6p C2 DCpowe_2'!$G$3-'ver pressoflex 6p C2 DCpowe_2'!$M$9))*IF(($G$3/2-$M$9)&gt;0,-1,1)</f>
        <v>0</v>
      </c>
      <c r="W346" s="29">
        <f>O346*IF(($G$3/2-$M$10)&gt;0,('ver pressoflex 6p C2 DCpowe_2'!$G$3/2-'ver pressoflex 6p C2 DCpowe_2'!$M$10),'ver pressoflex 6p C2 DCpowe_2'!$G$3/2-('ver pressoflex 6p C2 DCpowe_2'!$G$3-'ver pressoflex 6p C2 DCpowe_2'!$M$10))*IF(($G$3/2-$M$10)&gt;0,-1,1)</f>
        <v>0</v>
      </c>
      <c r="X346" s="29">
        <f>P346*IF(($G$3/2-$M$11)&gt;0,('ver pressoflex 6p C2 DCpowe_2'!$G$3/2-'ver pressoflex 6p C2 DCpowe_2'!$M$11),'ver pressoflex 6p C2 DCpowe_2'!$G$3/2-('ver pressoflex 6p C2 DCpowe_2'!$G$3-'ver pressoflex 6p C2 DCpowe_2'!$M$11))*IF(($G$3/2-$M$11)&gt;0,-1,1)</f>
        <v>0</v>
      </c>
      <c r="Y346" s="29">
        <f>Q346*IF(($G$3/2-$M$12)&gt;0,('ver pressoflex 6p C2 DCpowe_2'!$G$3/2-'ver pressoflex 6p C2 DCpowe_2'!$M$12),'ver pressoflex 6p C2 DCpowe_2'!$G$3/2-('ver pressoflex 6p C2 DCpowe_2'!$G$3-'ver pressoflex 6p C2 DCpowe_2'!$M$12))*IF(($G$3/2-$M$12)&gt;0,-1,1)</f>
        <v>0</v>
      </c>
      <c r="Z346" s="29">
        <f>R346*IF(($G$3/2-$M$13)&gt;0,('ver pressoflex 6p C2 DCpowe_2'!$G$3/2-'ver pressoflex 6p C2 DCpowe_2'!$M$13),'ver pressoflex 6p C2 DCpowe_2'!$G$3/2-('ver pressoflex 6p C2 DCpowe_2'!$G$3-'ver pressoflex 6p C2 DCpowe_2'!$M$13))*IF(($G$3/2-$M$13)&gt;0,-1,1)</f>
        <v>18248587.500000004</v>
      </c>
      <c r="AA346" s="113">
        <f t="shared" si="77"/>
        <v>19493466.991524763</v>
      </c>
      <c r="AB346" s="193">
        <f t="shared" si="78"/>
        <v>3.2100226309573154E-4</v>
      </c>
      <c r="AC346" s="191">
        <f t="shared" si="79"/>
        <v>4.238926607151081E-4</v>
      </c>
      <c r="AD346" s="194">
        <f t="shared" si="80"/>
        <v>8.0313155204928814E-8</v>
      </c>
      <c r="AE346" s="191">
        <f t="shared" si="81"/>
        <v>3.1791949553633105E-2</v>
      </c>
      <c r="AF346" s="191">
        <f t="shared" si="82"/>
        <v>0.40976807464806708</v>
      </c>
    </row>
    <row r="347" spans="2:32">
      <c r="B347" s="116">
        <f t="shared" si="68"/>
        <v>58714.580792638342</v>
      </c>
      <c r="C347" s="115">
        <f t="shared" si="83"/>
        <v>11.869999999999971</v>
      </c>
      <c r="D347" s="68">
        <f>'ver pressoflex 6p C2 DCpowe_2'!$G$3/2/$C$557*C347</f>
        <v>145.40749999999963</v>
      </c>
      <c r="E347" s="114">
        <f t="shared" si="70"/>
        <v>1.2160893347010731E-4</v>
      </c>
      <c r="F347" s="114">
        <f t="shared" si="71"/>
        <v>2.9981499982736367E-4</v>
      </c>
      <c r="G347" s="114">
        <f t="shared" si="72"/>
        <v>4.7802106618462004E-4</v>
      </c>
      <c r="H347" s="114">
        <f t="shared" si="73"/>
        <v>4.3317272511602892E-3</v>
      </c>
      <c r="I347" s="114">
        <f t="shared" si="74"/>
        <v>4.5099333175175451E-3</v>
      </c>
      <c r="J347" s="114">
        <f t="shared" si="75"/>
        <v>4.6881393838748018E-3</v>
      </c>
      <c r="K347" s="114">
        <f t="shared" si="76"/>
        <v>5.1336545497679426E-3</v>
      </c>
      <c r="L347" s="113">
        <f>-'ver pressoflex 6p C2 DCpowe_2'!$G$2*'ver pressoflex 6p C2 DCpowe_2'!D347*'ver pressoflex 6p C2 DCpowe_2'!$G$17*'ver pressoflex 6p C2 DCpowe_2'!$G$13*'ver pressoflex 6p C2 DCpowe_2'!AE347</f>
        <v>-1090.9663962667992</v>
      </c>
      <c r="M347" s="572">
        <f>IF(ABS(E347)&lt;'ver pressoflex 6p C2 DCpowe_2'!$G$7,'ver pressoflex 6p C2 DCpowe_2'!$G$16*E347*'ver pressoflex 6p C2 DCpowe_2'!$O$8,SIGN(E347)*'ver pressoflex 6p C2 DCpowe_2'!$G$15*'ver pressoflex 6p C2 DCpowe_2'!$O$8)</f>
        <v>2.0471889051409251</v>
      </c>
      <c r="N347" s="572">
        <f>IF(ABS(F347)&lt;'ver pressoflex 6p C2 DCpowe_2'!$G$7,'ver pressoflex 6p C2 DCpowe_2'!$G$16*F347*'ver pressoflex 6p C2 DCpowe_2'!$O$9,SIGN(F347)*'ver pressoflex 6p C2 DCpowe_2'!$G$15*'ver pressoflex 6p C2 DCpowe_2'!$O$9)</f>
        <v>0</v>
      </c>
      <c r="O347" s="572">
        <f>IF(ABS(G347)&lt;'ver pressoflex 6p C2 DCpowe_2'!$G$7,'ver pressoflex 6p C2 DCpowe_2'!$G$16*G347*'ver pressoflex 6p C2 DCpowe_2'!$O$10,SIGN(G347)*'ver pressoflex 6p C2 DCpowe_2'!$G$15*'ver pressoflex 6p C2 DCpowe_2'!$O$10)</f>
        <v>0</v>
      </c>
      <c r="P347" s="572">
        <f>IF(ABS(H347)&lt;'ver pressoflex 6p C2 DCpowe_2'!$G$7,'ver pressoflex 6p C2 DCpowe_2'!$G$16*H347*'ver pressoflex 6p C2 DCpowe_2'!$O$11,SIGN(H347)*'ver pressoflex 6p C2 DCpowe_2'!$G$15*'ver pressoflex 6p C2 DCpowe_2'!$O$11)</f>
        <v>0</v>
      </c>
      <c r="Q347" s="572">
        <f>IF(ABS(I347)&lt;'ver pressoflex 6p C2 DCpowe_2'!$G$7,'ver pressoflex 6p C2 DCpowe_2'!$G$16*I347*'ver pressoflex 6p C2 DCpowe_2'!$O$12,SIGN(I347)*'ver pressoflex 6p C2 DCpowe_2'!$G$15*'ver pressoflex 6p C2 DCpowe_2'!$O$12)</f>
        <v>0</v>
      </c>
      <c r="R347" s="572">
        <f>IF(ABS(J347)&lt;'ver pressoflex 6p C2 DCpowe_2'!$G$7,'ver pressoflex 6p C2 DCpowe_2'!$G$16*J347*'ver pressoflex 6p C2 DCpowe_2'!$O$13,SIGN(J347)*'ver pressoflex 6p C2 DCpowe_2'!$G$15*'ver pressoflex 6p C2 DCpowe_2'!$O$13)</f>
        <v>17803.500000000004</v>
      </c>
      <c r="S347" s="113">
        <f t="shared" si="69"/>
        <v>16714.580792638346</v>
      </c>
      <c r="T347" s="575">
        <f>-L347*('ver pressoflex 6p C2 DCpowe_2'!$G$3/2-'ver pressoflex 6p C2 DCpowe_2'!AF347*'ver pressoflex 6p C2 DCpowe_2'!D347)</f>
        <v>1271326.2241889169</v>
      </c>
      <c r="U347" s="29">
        <f>M347*IF(($G$3/2-$M$8)&gt;0,('ver pressoflex 6p C2 DCpowe_2'!$G$3/2-'ver pressoflex 6p C2 DCpowe_2'!$M$8),'ver pressoflex 6p C2 DCpowe_2'!$G$3/2-('ver pressoflex 6p C2 DCpowe_2'!$G$3-'ver pressoflex 6p C2 DCpowe_2'!$M$8))*IF(($G$3/2-$M$8)&gt;0,-1,1)</f>
        <v>-2098.3686277694483</v>
      </c>
      <c r="V347" s="29">
        <f>N347*IF(($G$3/2-$M$9)&gt;0,('ver pressoflex 6p C2 DCpowe_2'!$G$3/2-'ver pressoflex 6p C2 DCpowe_2'!$M$9),'ver pressoflex 6p C2 DCpowe_2'!$G$3/2-('ver pressoflex 6p C2 DCpowe_2'!$G$3-'ver pressoflex 6p C2 DCpowe_2'!$M$9))*IF(($G$3/2-$M$9)&gt;0,-1,1)</f>
        <v>0</v>
      </c>
      <c r="W347" s="29">
        <f>O347*IF(($G$3/2-$M$10)&gt;0,('ver pressoflex 6p C2 DCpowe_2'!$G$3/2-'ver pressoflex 6p C2 DCpowe_2'!$M$10),'ver pressoflex 6p C2 DCpowe_2'!$G$3/2-('ver pressoflex 6p C2 DCpowe_2'!$G$3-'ver pressoflex 6p C2 DCpowe_2'!$M$10))*IF(($G$3/2-$M$10)&gt;0,-1,1)</f>
        <v>0</v>
      </c>
      <c r="X347" s="29">
        <f>P347*IF(($G$3/2-$M$11)&gt;0,('ver pressoflex 6p C2 DCpowe_2'!$G$3/2-'ver pressoflex 6p C2 DCpowe_2'!$M$11),'ver pressoflex 6p C2 DCpowe_2'!$G$3/2-('ver pressoflex 6p C2 DCpowe_2'!$G$3-'ver pressoflex 6p C2 DCpowe_2'!$M$11))*IF(($G$3/2-$M$11)&gt;0,-1,1)</f>
        <v>0</v>
      </c>
      <c r="Y347" s="29">
        <f>Q347*IF(($G$3/2-$M$12)&gt;0,('ver pressoflex 6p C2 DCpowe_2'!$G$3/2-'ver pressoflex 6p C2 DCpowe_2'!$M$12),'ver pressoflex 6p C2 DCpowe_2'!$G$3/2-('ver pressoflex 6p C2 DCpowe_2'!$G$3-'ver pressoflex 6p C2 DCpowe_2'!$M$12))*IF(($G$3/2-$M$12)&gt;0,-1,1)</f>
        <v>0</v>
      </c>
      <c r="Z347" s="29">
        <f>R347*IF(($G$3/2-$M$13)&gt;0,('ver pressoflex 6p C2 DCpowe_2'!$G$3/2-'ver pressoflex 6p C2 DCpowe_2'!$M$13),'ver pressoflex 6p C2 DCpowe_2'!$G$3/2-('ver pressoflex 6p C2 DCpowe_2'!$G$3-'ver pressoflex 6p C2 DCpowe_2'!$M$13))*IF(($G$3/2-$M$13)&gt;0,-1,1)</f>
        <v>18248587.500000004</v>
      </c>
      <c r="AA347" s="113">
        <f t="shared" si="77"/>
        <v>19517815.355561152</v>
      </c>
      <c r="AB347" s="193">
        <f t="shared" si="78"/>
        <v>3.2390623242303362E-4</v>
      </c>
      <c r="AC347" s="191">
        <f t="shared" si="79"/>
        <v>4.287326095939449E-4</v>
      </c>
      <c r="AD347" s="194">
        <f t="shared" si="80"/>
        <v>8.1873817279848006E-8</v>
      </c>
      <c r="AE347" s="191">
        <f t="shared" si="81"/>
        <v>3.2154945719545865E-2</v>
      </c>
      <c r="AF347" s="191">
        <f t="shared" si="82"/>
        <v>0.41042478581786479</v>
      </c>
    </row>
    <row r="348" spans="2:32">
      <c r="B348" s="116">
        <f t="shared" si="68"/>
        <v>58692.91178812</v>
      </c>
      <c r="C348" s="115">
        <f t="shared" si="83"/>
        <v>11.96999999999997</v>
      </c>
      <c r="D348" s="68">
        <f>'ver pressoflex 6p C2 DCpowe_2'!$G$3/2/$C$557*C348</f>
        <v>146.63249999999965</v>
      </c>
      <c r="E348" s="114">
        <f t="shared" si="70"/>
        <v>1.1894506807288672E-4</v>
      </c>
      <c r="F348" s="114">
        <f t="shared" si="71"/>
        <v>2.9724844458163974E-4</v>
      </c>
      <c r="G348" s="114">
        <f t="shared" si="72"/>
        <v>4.7555182109039267E-4</v>
      </c>
      <c r="H348" s="114">
        <f t="shared" si="73"/>
        <v>4.3313623380921767E-3</v>
      </c>
      <c r="I348" s="114">
        <f t="shared" si="74"/>
        <v>4.5096657146009292E-3</v>
      </c>
      <c r="J348" s="114">
        <f t="shared" si="75"/>
        <v>4.6879690911096825E-3</v>
      </c>
      <c r="K348" s="114">
        <f t="shared" si="76"/>
        <v>5.1337275323815644E-3</v>
      </c>
      <c r="L348" s="113">
        <f>-'ver pressoflex 6p C2 DCpowe_2'!$G$2*'ver pressoflex 6p C2 DCpowe_2'!D348*'ver pressoflex 6p C2 DCpowe_2'!$G$17*'ver pressoflex 6p C2 DCpowe_2'!$G$13*'ver pressoflex 6p C2 DCpowe_2'!AE348</f>
        <v>-1112.590556746715</v>
      </c>
      <c r="M348" s="572">
        <f>IF(ABS(E348)&lt;'ver pressoflex 6p C2 DCpowe_2'!$G$7,'ver pressoflex 6p C2 DCpowe_2'!$G$16*E348*'ver pressoflex 6p C2 DCpowe_2'!$O$8,SIGN(E348)*'ver pressoflex 6p C2 DCpowe_2'!$G$15*'ver pressoflex 6p C2 DCpowe_2'!$O$8)</f>
        <v>2.0023448667108097</v>
      </c>
      <c r="N348" s="572">
        <f>IF(ABS(F348)&lt;'ver pressoflex 6p C2 DCpowe_2'!$G$7,'ver pressoflex 6p C2 DCpowe_2'!$G$16*F348*'ver pressoflex 6p C2 DCpowe_2'!$O$9,SIGN(F348)*'ver pressoflex 6p C2 DCpowe_2'!$G$15*'ver pressoflex 6p C2 DCpowe_2'!$O$9)</f>
        <v>0</v>
      </c>
      <c r="O348" s="572">
        <f>IF(ABS(G348)&lt;'ver pressoflex 6p C2 DCpowe_2'!$G$7,'ver pressoflex 6p C2 DCpowe_2'!$G$16*G348*'ver pressoflex 6p C2 DCpowe_2'!$O$10,SIGN(G348)*'ver pressoflex 6p C2 DCpowe_2'!$G$15*'ver pressoflex 6p C2 DCpowe_2'!$O$10)</f>
        <v>0</v>
      </c>
      <c r="P348" s="572">
        <f>IF(ABS(H348)&lt;'ver pressoflex 6p C2 DCpowe_2'!$G$7,'ver pressoflex 6p C2 DCpowe_2'!$G$16*H348*'ver pressoflex 6p C2 DCpowe_2'!$O$11,SIGN(H348)*'ver pressoflex 6p C2 DCpowe_2'!$G$15*'ver pressoflex 6p C2 DCpowe_2'!$O$11)</f>
        <v>0</v>
      </c>
      <c r="Q348" s="572">
        <f>IF(ABS(I348)&lt;'ver pressoflex 6p C2 DCpowe_2'!$G$7,'ver pressoflex 6p C2 DCpowe_2'!$G$16*I348*'ver pressoflex 6p C2 DCpowe_2'!$O$12,SIGN(I348)*'ver pressoflex 6p C2 DCpowe_2'!$G$15*'ver pressoflex 6p C2 DCpowe_2'!$O$12)</f>
        <v>0</v>
      </c>
      <c r="R348" s="572">
        <f>IF(ABS(J348)&lt;'ver pressoflex 6p C2 DCpowe_2'!$G$7,'ver pressoflex 6p C2 DCpowe_2'!$G$16*J348*'ver pressoflex 6p C2 DCpowe_2'!$O$13,SIGN(J348)*'ver pressoflex 6p C2 DCpowe_2'!$G$15*'ver pressoflex 6p C2 DCpowe_2'!$O$13)</f>
        <v>17803.500000000004</v>
      </c>
      <c r="S348" s="113">
        <f t="shared" si="69"/>
        <v>16692.91178812</v>
      </c>
      <c r="T348" s="575">
        <f>-L348*('ver pressoflex 6p C2 DCpowe_2'!$G$3/2-'ver pressoflex 6p C2 DCpowe_2'!AF348*'ver pressoflex 6p C2 DCpowe_2'!D348)</f>
        <v>1295860.0407894258</v>
      </c>
      <c r="U348" s="29">
        <f>M348*IF(($G$3/2-$M$8)&gt;0,('ver pressoflex 6p C2 DCpowe_2'!$G$3/2-'ver pressoflex 6p C2 DCpowe_2'!$M$8),'ver pressoflex 6p C2 DCpowe_2'!$G$3/2-('ver pressoflex 6p C2 DCpowe_2'!$G$3-'ver pressoflex 6p C2 DCpowe_2'!$M$8))*IF(($G$3/2-$M$8)&gt;0,-1,1)</f>
        <v>-2052.4034883785798</v>
      </c>
      <c r="V348" s="29">
        <f>N348*IF(($G$3/2-$M$9)&gt;0,('ver pressoflex 6p C2 DCpowe_2'!$G$3/2-'ver pressoflex 6p C2 DCpowe_2'!$M$9),'ver pressoflex 6p C2 DCpowe_2'!$G$3/2-('ver pressoflex 6p C2 DCpowe_2'!$G$3-'ver pressoflex 6p C2 DCpowe_2'!$M$9))*IF(($G$3/2-$M$9)&gt;0,-1,1)</f>
        <v>0</v>
      </c>
      <c r="W348" s="29">
        <f>O348*IF(($G$3/2-$M$10)&gt;0,('ver pressoflex 6p C2 DCpowe_2'!$G$3/2-'ver pressoflex 6p C2 DCpowe_2'!$M$10),'ver pressoflex 6p C2 DCpowe_2'!$G$3/2-('ver pressoflex 6p C2 DCpowe_2'!$G$3-'ver pressoflex 6p C2 DCpowe_2'!$M$10))*IF(($G$3/2-$M$10)&gt;0,-1,1)</f>
        <v>0</v>
      </c>
      <c r="X348" s="29">
        <f>P348*IF(($G$3/2-$M$11)&gt;0,('ver pressoflex 6p C2 DCpowe_2'!$G$3/2-'ver pressoflex 6p C2 DCpowe_2'!$M$11),'ver pressoflex 6p C2 DCpowe_2'!$G$3/2-('ver pressoflex 6p C2 DCpowe_2'!$G$3-'ver pressoflex 6p C2 DCpowe_2'!$M$11))*IF(($G$3/2-$M$11)&gt;0,-1,1)</f>
        <v>0</v>
      </c>
      <c r="Y348" s="29">
        <f>Q348*IF(($G$3/2-$M$12)&gt;0,('ver pressoflex 6p C2 DCpowe_2'!$G$3/2-'ver pressoflex 6p C2 DCpowe_2'!$M$12),'ver pressoflex 6p C2 DCpowe_2'!$G$3/2-('ver pressoflex 6p C2 DCpowe_2'!$G$3-'ver pressoflex 6p C2 DCpowe_2'!$M$12))*IF(($G$3/2-$M$12)&gt;0,-1,1)</f>
        <v>0</v>
      </c>
      <c r="Z348" s="29">
        <f>R348*IF(($G$3/2-$M$13)&gt;0,('ver pressoflex 6p C2 DCpowe_2'!$G$3/2-'ver pressoflex 6p C2 DCpowe_2'!$M$13),'ver pressoflex 6p C2 DCpowe_2'!$G$3/2-('ver pressoflex 6p C2 DCpowe_2'!$G$3-'ver pressoflex 6p C2 DCpowe_2'!$M$13))*IF(($G$3/2-$M$13)&gt;0,-1,1)</f>
        <v>18248587.500000004</v>
      </c>
      <c r="AA348" s="113">
        <f t="shared" si="77"/>
        <v>19542395.13730105</v>
      </c>
      <c r="AB348" s="193">
        <f t="shared" si="78"/>
        <v>3.2681337319899581E-4</v>
      </c>
      <c r="AC348" s="191">
        <f t="shared" si="79"/>
        <v>4.335778442205486E-4</v>
      </c>
      <c r="AD348" s="194">
        <f t="shared" si="80"/>
        <v>8.3450261862532873E-8</v>
      </c>
      <c r="AE348" s="191">
        <f t="shared" si="81"/>
        <v>3.2518338316541141E-2</v>
      </c>
      <c r="AF348" s="191">
        <f t="shared" si="82"/>
        <v>0.41107389894888258</v>
      </c>
    </row>
    <row r="349" spans="2:32">
      <c r="B349" s="116">
        <f t="shared" si="68"/>
        <v>58671.021295843122</v>
      </c>
      <c r="C349" s="115">
        <f t="shared" si="83"/>
        <v>12.06999999999997</v>
      </c>
      <c r="D349" s="68">
        <f>'ver pressoflex 6p C2 DCpowe_2'!$G$3/2/$C$557*C349</f>
        <v>147.85749999999965</v>
      </c>
      <c r="E349" s="114">
        <f t="shared" si="70"/>
        <v>1.1627829185700808E-4</v>
      </c>
      <c r="F349" s="114">
        <f t="shared" si="71"/>
        <v>2.9467908484853293E-4</v>
      </c>
      <c r="G349" s="114">
        <f t="shared" si="72"/>
        <v>4.730798778400577E-4</v>
      </c>
      <c r="H349" s="114">
        <f t="shared" si="73"/>
        <v>4.3309970262817819E-3</v>
      </c>
      <c r="I349" s="114">
        <f t="shared" si="74"/>
        <v>4.5093978192733064E-3</v>
      </c>
      <c r="J349" s="114">
        <f t="shared" si="75"/>
        <v>4.6877986122648317E-3</v>
      </c>
      <c r="K349" s="114">
        <f t="shared" si="76"/>
        <v>5.1338005947436441E-3</v>
      </c>
      <c r="L349" s="113">
        <f>-'ver pressoflex 6p C2 DCpowe_2'!$G$2*'ver pressoflex 6p C2 DCpowe_2'!D349*'ver pressoflex 6p C2 DCpowe_2'!$G$17*'ver pressoflex 6p C2 DCpowe_2'!$G$13*'ver pressoflex 6p C2 DCpowe_2'!AE349</f>
        <v>-1134.4361559838599</v>
      </c>
      <c r="M349" s="572">
        <f>IF(ABS(E349)&lt;'ver pressoflex 6p C2 DCpowe_2'!$G$7,'ver pressoflex 6p C2 DCpowe_2'!$G$16*E349*'ver pressoflex 6p C2 DCpowe_2'!$O$8,SIGN(E349)*'ver pressoflex 6p C2 DCpowe_2'!$G$15*'ver pressoflex 6p C2 DCpowe_2'!$O$8)</f>
        <v>1.9574518269820926</v>
      </c>
      <c r="N349" s="572">
        <f>IF(ABS(F349)&lt;'ver pressoflex 6p C2 DCpowe_2'!$G$7,'ver pressoflex 6p C2 DCpowe_2'!$G$16*F349*'ver pressoflex 6p C2 DCpowe_2'!$O$9,SIGN(F349)*'ver pressoflex 6p C2 DCpowe_2'!$G$15*'ver pressoflex 6p C2 DCpowe_2'!$O$9)</f>
        <v>0</v>
      </c>
      <c r="O349" s="572">
        <f>IF(ABS(G349)&lt;'ver pressoflex 6p C2 DCpowe_2'!$G$7,'ver pressoflex 6p C2 DCpowe_2'!$G$16*G349*'ver pressoflex 6p C2 DCpowe_2'!$O$10,SIGN(G349)*'ver pressoflex 6p C2 DCpowe_2'!$G$15*'ver pressoflex 6p C2 DCpowe_2'!$O$10)</f>
        <v>0</v>
      </c>
      <c r="P349" s="572">
        <f>IF(ABS(H349)&lt;'ver pressoflex 6p C2 DCpowe_2'!$G$7,'ver pressoflex 6p C2 DCpowe_2'!$G$16*H349*'ver pressoflex 6p C2 DCpowe_2'!$O$11,SIGN(H349)*'ver pressoflex 6p C2 DCpowe_2'!$G$15*'ver pressoflex 6p C2 DCpowe_2'!$O$11)</f>
        <v>0</v>
      </c>
      <c r="Q349" s="572">
        <f>IF(ABS(I349)&lt;'ver pressoflex 6p C2 DCpowe_2'!$G$7,'ver pressoflex 6p C2 DCpowe_2'!$G$16*I349*'ver pressoflex 6p C2 DCpowe_2'!$O$12,SIGN(I349)*'ver pressoflex 6p C2 DCpowe_2'!$G$15*'ver pressoflex 6p C2 DCpowe_2'!$O$12)</f>
        <v>0</v>
      </c>
      <c r="R349" s="572">
        <f>IF(ABS(J349)&lt;'ver pressoflex 6p C2 DCpowe_2'!$G$7,'ver pressoflex 6p C2 DCpowe_2'!$G$16*J349*'ver pressoflex 6p C2 DCpowe_2'!$O$13,SIGN(J349)*'ver pressoflex 6p C2 DCpowe_2'!$G$15*'ver pressoflex 6p C2 DCpowe_2'!$O$13)</f>
        <v>17803.500000000004</v>
      </c>
      <c r="S349" s="113">
        <f t="shared" si="69"/>
        <v>16671.021295843126</v>
      </c>
      <c r="T349" s="575">
        <f>-L349*('ver pressoflex 6p C2 DCpowe_2'!$G$3/2-'ver pressoflex 6p C2 DCpowe_2'!AF349*'ver pressoflex 6p C2 DCpowe_2'!D349)</f>
        <v>1320625.2358200124</v>
      </c>
      <c r="U349" s="29">
        <f>M349*IF(($G$3/2-$M$8)&gt;0,('ver pressoflex 6p C2 DCpowe_2'!$G$3/2-'ver pressoflex 6p C2 DCpowe_2'!$M$8),'ver pressoflex 6p C2 DCpowe_2'!$G$3/2-('ver pressoflex 6p C2 DCpowe_2'!$G$3-'ver pressoflex 6p C2 DCpowe_2'!$M$8))*IF(($G$3/2-$M$8)&gt;0,-1,1)</f>
        <v>-2006.388122656645</v>
      </c>
      <c r="V349" s="29">
        <f>N349*IF(($G$3/2-$M$9)&gt;0,('ver pressoflex 6p C2 DCpowe_2'!$G$3/2-'ver pressoflex 6p C2 DCpowe_2'!$M$9),'ver pressoflex 6p C2 DCpowe_2'!$G$3/2-('ver pressoflex 6p C2 DCpowe_2'!$G$3-'ver pressoflex 6p C2 DCpowe_2'!$M$9))*IF(($G$3/2-$M$9)&gt;0,-1,1)</f>
        <v>0</v>
      </c>
      <c r="W349" s="29">
        <f>O349*IF(($G$3/2-$M$10)&gt;0,('ver pressoflex 6p C2 DCpowe_2'!$G$3/2-'ver pressoflex 6p C2 DCpowe_2'!$M$10),'ver pressoflex 6p C2 DCpowe_2'!$G$3/2-('ver pressoflex 6p C2 DCpowe_2'!$G$3-'ver pressoflex 6p C2 DCpowe_2'!$M$10))*IF(($G$3/2-$M$10)&gt;0,-1,1)</f>
        <v>0</v>
      </c>
      <c r="X349" s="29">
        <f>P349*IF(($G$3/2-$M$11)&gt;0,('ver pressoflex 6p C2 DCpowe_2'!$G$3/2-'ver pressoflex 6p C2 DCpowe_2'!$M$11),'ver pressoflex 6p C2 DCpowe_2'!$G$3/2-('ver pressoflex 6p C2 DCpowe_2'!$G$3-'ver pressoflex 6p C2 DCpowe_2'!$M$11))*IF(($G$3/2-$M$11)&gt;0,-1,1)</f>
        <v>0</v>
      </c>
      <c r="Y349" s="29">
        <f>Q349*IF(($G$3/2-$M$12)&gt;0,('ver pressoflex 6p C2 DCpowe_2'!$G$3/2-'ver pressoflex 6p C2 DCpowe_2'!$M$12),'ver pressoflex 6p C2 DCpowe_2'!$G$3/2-('ver pressoflex 6p C2 DCpowe_2'!$G$3-'ver pressoflex 6p C2 DCpowe_2'!$M$12))*IF(($G$3/2-$M$12)&gt;0,-1,1)</f>
        <v>0</v>
      </c>
      <c r="Z349" s="29">
        <f>R349*IF(($G$3/2-$M$13)&gt;0,('ver pressoflex 6p C2 DCpowe_2'!$G$3/2-'ver pressoflex 6p C2 DCpowe_2'!$M$13),'ver pressoflex 6p C2 DCpowe_2'!$G$3/2-('ver pressoflex 6p C2 DCpowe_2'!$G$3-'ver pressoflex 6p C2 DCpowe_2'!$M$13))*IF(($G$3/2-$M$13)&gt;0,-1,1)</f>
        <v>18248587.500000004</v>
      </c>
      <c r="AA349" s="113">
        <f t="shared" si="77"/>
        <v>19567206.347697359</v>
      </c>
      <c r="AB349" s="193">
        <f t="shared" si="78"/>
        <v>3.2972369062180397E-4</v>
      </c>
      <c r="AC349" s="191">
        <f t="shared" si="79"/>
        <v>4.3842837325856217E-4</v>
      </c>
      <c r="AD349" s="194">
        <f t="shared" si="80"/>
        <v>8.5042537908830357E-8</v>
      </c>
      <c r="AE349" s="191">
        <f t="shared" si="81"/>
        <v>3.2882127994392163E-2</v>
      </c>
      <c r="AF349" s="191">
        <f t="shared" si="82"/>
        <v>0.41171549723960932</v>
      </c>
    </row>
    <row r="350" spans="2:32">
      <c r="B350" s="116">
        <f t="shared" si="68"/>
        <v>58648.908952578146</v>
      </c>
      <c r="C350" s="115">
        <f t="shared" si="83"/>
        <v>12.16999999999997</v>
      </c>
      <c r="D350" s="68">
        <f>'ver pressoflex 6p C2 DCpowe_2'!$G$3/2/$C$557*C350</f>
        <v>149.08249999999964</v>
      </c>
      <c r="E350" s="114">
        <f t="shared" si="70"/>
        <v>1.136086000488647E-4</v>
      </c>
      <c r="F350" s="114">
        <f t="shared" si="71"/>
        <v>2.921069160288148E-4</v>
      </c>
      <c r="G350" s="114">
        <f t="shared" si="72"/>
        <v>4.7060523200876498E-4</v>
      </c>
      <c r="H350" s="114">
        <f t="shared" si="73"/>
        <v>4.330631315075187E-3</v>
      </c>
      <c r="I350" s="114">
        <f t="shared" si="74"/>
        <v>4.5091296310551376E-3</v>
      </c>
      <c r="J350" s="114">
        <f t="shared" si="75"/>
        <v>4.6876279470350873E-3</v>
      </c>
      <c r="K350" s="114">
        <f t="shared" si="76"/>
        <v>5.1338737369849632E-3</v>
      </c>
      <c r="L350" s="113">
        <f>-'ver pressoflex 6p C2 DCpowe_2'!$G$2*'ver pressoflex 6p C2 DCpowe_2'!D350*'ver pressoflex 6p C2 DCpowe_2'!$G$17*'ver pressoflex 6p C2 DCpowe_2'!$G$13*'ver pressoflex 6p C2 DCpowe_2'!AE350</f>
        <v>-1156.5035571274495</v>
      </c>
      <c r="M350" s="572">
        <f>IF(ABS(E350)&lt;'ver pressoflex 6p C2 DCpowe_2'!$G$7,'ver pressoflex 6p C2 DCpowe_2'!$G$16*E350*'ver pressoflex 6p C2 DCpowe_2'!$O$8,SIGN(E350)*'ver pressoflex 6p C2 DCpowe_2'!$G$15*'ver pressoflex 6p C2 DCpowe_2'!$O$8)</f>
        <v>1.9125097055949316</v>
      </c>
      <c r="N350" s="572">
        <f>IF(ABS(F350)&lt;'ver pressoflex 6p C2 DCpowe_2'!$G$7,'ver pressoflex 6p C2 DCpowe_2'!$G$16*F350*'ver pressoflex 6p C2 DCpowe_2'!$O$9,SIGN(F350)*'ver pressoflex 6p C2 DCpowe_2'!$G$15*'ver pressoflex 6p C2 DCpowe_2'!$O$9)</f>
        <v>0</v>
      </c>
      <c r="O350" s="572">
        <f>IF(ABS(G350)&lt;'ver pressoflex 6p C2 DCpowe_2'!$G$7,'ver pressoflex 6p C2 DCpowe_2'!$G$16*G350*'ver pressoflex 6p C2 DCpowe_2'!$O$10,SIGN(G350)*'ver pressoflex 6p C2 DCpowe_2'!$G$15*'ver pressoflex 6p C2 DCpowe_2'!$O$10)</f>
        <v>0</v>
      </c>
      <c r="P350" s="572">
        <f>IF(ABS(H350)&lt;'ver pressoflex 6p C2 DCpowe_2'!$G$7,'ver pressoflex 6p C2 DCpowe_2'!$G$16*H350*'ver pressoflex 6p C2 DCpowe_2'!$O$11,SIGN(H350)*'ver pressoflex 6p C2 DCpowe_2'!$G$15*'ver pressoflex 6p C2 DCpowe_2'!$O$11)</f>
        <v>0</v>
      </c>
      <c r="Q350" s="572">
        <f>IF(ABS(I350)&lt;'ver pressoflex 6p C2 DCpowe_2'!$G$7,'ver pressoflex 6p C2 DCpowe_2'!$G$16*I350*'ver pressoflex 6p C2 DCpowe_2'!$O$12,SIGN(I350)*'ver pressoflex 6p C2 DCpowe_2'!$G$15*'ver pressoflex 6p C2 DCpowe_2'!$O$12)</f>
        <v>0</v>
      </c>
      <c r="R350" s="572">
        <f>IF(ABS(J350)&lt;'ver pressoflex 6p C2 DCpowe_2'!$G$7,'ver pressoflex 6p C2 DCpowe_2'!$G$16*J350*'ver pressoflex 6p C2 DCpowe_2'!$O$13,SIGN(J350)*'ver pressoflex 6p C2 DCpowe_2'!$G$15*'ver pressoflex 6p C2 DCpowe_2'!$O$13)</f>
        <v>17803.500000000004</v>
      </c>
      <c r="S350" s="113">
        <f t="shared" si="69"/>
        <v>16648.908952578149</v>
      </c>
      <c r="T350" s="575">
        <f>-L350*('ver pressoflex 6p C2 DCpowe_2'!$G$3/2-'ver pressoflex 6p C2 DCpowe_2'!AF350*'ver pressoflex 6p C2 DCpowe_2'!D350)</f>
        <v>1345621.8201751527</v>
      </c>
      <c r="U350" s="29">
        <f>M350*IF(($G$3/2-$M$8)&gt;0,('ver pressoflex 6p C2 DCpowe_2'!$G$3/2-'ver pressoflex 6p C2 DCpowe_2'!$M$8),'ver pressoflex 6p C2 DCpowe_2'!$G$3/2-('ver pressoflex 6p C2 DCpowe_2'!$G$3-'ver pressoflex 6p C2 DCpowe_2'!$M$8))*IF(($G$3/2-$M$8)&gt;0,-1,1)</f>
        <v>-1960.3224482348048</v>
      </c>
      <c r="V350" s="29">
        <f>N350*IF(($G$3/2-$M$9)&gt;0,('ver pressoflex 6p C2 DCpowe_2'!$G$3/2-'ver pressoflex 6p C2 DCpowe_2'!$M$9),'ver pressoflex 6p C2 DCpowe_2'!$G$3/2-('ver pressoflex 6p C2 DCpowe_2'!$G$3-'ver pressoflex 6p C2 DCpowe_2'!$M$9))*IF(($G$3/2-$M$9)&gt;0,-1,1)</f>
        <v>0</v>
      </c>
      <c r="W350" s="29">
        <f>O350*IF(($G$3/2-$M$10)&gt;0,('ver pressoflex 6p C2 DCpowe_2'!$G$3/2-'ver pressoflex 6p C2 DCpowe_2'!$M$10),'ver pressoflex 6p C2 DCpowe_2'!$G$3/2-('ver pressoflex 6p C2 DCpowe_2'!$G$3-'ver pressoflex 6p C2 DCpowe_2'!$M$10))*IF(($G$3/2-$M$10)&gt;0,-1,1)</f>
        <v>0</v>
      </c>
      <c r="X350" s="29">
        <f>P350*IF(($G$3/2-$M$11)&gt;0,('ver pressoflex 6p C2 DCpowe_2'!$G$3/2-'ver pressoflex 6p C2 DCpowe_2'!$M$11),'ver pressoflex 6p C2 DCpowe_2'!$G$3/2-('ver pressoflex 6p C2 DCpowe_2'!$G$3-'ver pressoflex 6p C2 DCpowe_2'!$M$11))*IF(($G$3/2-$M$11)&gt;0,-1,1)</f>
        <v>0</v>
      </c>
      <c r="Y350" s="29">
        <f>Q350*IF(($G$3/2-$M$12)&gt;0,('ver pressoflex 6p C2 DCpowe_2'!$G$3/2-'ver pressoflex 6p C2 DCpowe_2'!$M$12),'ver pressoflex 6p C2 DCpowe_2'!$G$3/2-('ver pressoflex 6p C2 DCpowe_2'!$G$3-'ver pressoflex 6p C2 DCpowe_2'!$M$12))*IF(($G$3/2-$M$12)&gt;0,-1,1)</f>
        <v>0</v>
      </c>
      <c r="Z350" s="29">
        <f>R350*IF(($G$3/2-$M$13)&gt;0,('ver pressoflex 6p C2 DCpowe_2'!$G$3/2-'ver pressoflex 6p C2 DCpowe_2'!$M$13),'ver pressoflex 6p C2 DCpowe_2'!$G$3/2-('ver pressoflex 6p C2 DCpowe_2'!$G$3-'ver pressoflex 6p C2 DCpowe_2'!$M$13))*IF(($G$3/2-$M$13)&gt;0,-1,1)</f>
        <v>18248587.500000004</v>
      </c>
      <c r="AA350" s="113">
        <f t="shared" si="77"/>
        <v>19592248.997726921</v>
      </c>
      <c r="AB350" s="193">
        <f t="shared" si="78"/>
        <v>3.3263718990101065E-4</v>
      </c>
      <c r="AC350" s="191">
        <f t="shared" si="79"/>
        <v>4.4328420539057332E-4</v>
      </c>
      <c r="AD350" s="194">
        <f t="shared" si="80"/>
        <v>8.66506945321453E-8</v>
      </c>
      <c r="AE350" s="191">
        <f t="shared" si="81"/>
        <v>3.3246315404292993E-2</v>
      </c>
      <c r="AF350" s="191">
        <f t="shared" si="82"/>
        <v>0.41234966551863383</v>
      </c>
    </row>
    <row r="351" spans="2:32">
      <c r="B351" s="116">
        <f t="shared" si="68"/>
        <v>58626.57439430082</v>
      </c>
      <c r="C351" s="115">
        <f t="shared" si="83"/>
        <v>12.269999999999969</v>
      </c>
      <c r="D351" s="68">
        <f>'ver pressoflex 6p C2 DCpowe_2'!$G$3/2/$C$557*C351</f>
        <v>150.30749999999964</v>
      </c>
      <c r="E351" s="114">
        <f t="shared" si="70"/>
        <v>1.1093598786440628E-4</v>
      </c>
      <c r="F351" s="114">
        <f t="shared" si="71"/>
        <v>2.8953193351319507E-4</v>
      </c>
      <c r="G351" s="114">
        <f t="shared" si="72"/>
        <v>4.6812787916198387E-4</v>
      </c>
      <c r="H351" s="114">
        <f t="shared" si="73"/>
        <v>4.3302652038170412E-3</v>
      </c>
      <c r="I351" s="114">
        <f t="shared" si="74"/>
        <v>4.5088611494658306E-3</v>
      </c>
      <c r="J351" s="114">
        <f t="shared" si="75"/>
        <v>4.6874570951146192E-3</v>
      </c>
      <c r="K351" s="114">
        <f t="shared" si="76"/>
        <v>5.1339469592365915E-3</v>
      </c>
      <c r="L351" s="113">
        <f>-'ver pressoflex 6p C2 DCpowe_2'!$G$2*'ver pressoflex 6p C2 DCpowe_2'!D351*'ver pressoflex 6p C2 DCpowe_2'!$G$17*'ver pressoflex 6p C2 DCpowe_2'!$G$13*'ver pressoflex 6p C2 DCpowe_2'!AE351</f>
        <v>-1178.7931241211988</v>
      </c>
      <c r="M351" s="572">
        <f>IF(ABS(E351)&lt;'ver pressoflex 6p C2 DCpowe_2'!$G$7,'ver pressoflex 6p C2 DCpowe_2'!$G$16*E351*'ver pressoflex 6p C2 DCpowe_2'!$O$8,SIGN(E351)*'ver pressoflex 6p C2 DCpowe_2'!$G$15*'ver pressoflex 6p C2 DCpowe_2'!$O$8)</f>
        <v>1.8675184220136753</v>
      </c>
      <c r="N351" s="572">
        <f>IF(ABS(F351)&lt;'ver pressoflex 6p C2 DCpowe_2'!$G$7,'ver pressoflex 6p C2 DCpowe_2'!$G$16*F351*'ver pressoflex 6p C2 DCpowe_2'!$O$9,SIGN(F351)*'ver pressoflex 6p C2 DCpowe_2'!$G$15*'ver pressoflex 6p C2 DCpowe_2'!$O$9)</f>
        <v>0</v>
      </c>
      <c r="O351" s="572">
        <f>IF(ABS(G351)&lt;'ver pressoflex 6p C2 DCpowe_2'!$G$7,'ver pressoflex 6p C2 DCpowe_2'!$G$16*G351*'ver pressoflex 6p C2 DCpowe_2'!$O$10,SIGN(G351)*'ver pressoflex 6p C2 DCpowe_2'!$G$15*'ver pressoflex 6p C2 DCpowe_2'!$O$10)</f>
        <v>0</v>
      </c>
      <c r="P351" s="572">
        <f>IF(ABS(H351)&lt;'ver pressoflex 6p C2 DCpowe_2'!$G$7,'ver pressoflex 6p C2 DCpowe_2'!$G$16*H351*'ver pressoflex 6p C2 DCpowe_2'!$O$11,SIGN(H351)*'ver pressoflex 6p C2 DCpowe_2'!$G$15*'ver pressoflex 6p C2 DCpowe_2'!$O$11)</f>
        <v>0</v>
      </c>
      <c r="Q351" s="572">
        <f>IF(ABS(I351)&lt;'ver pressoflex 6p C2 DCpowe_2'!$G$7,'ver pressoflex 6p C2 DCpowe_2'!$G$16*I351*'ver pressoflex 6p C2 DCpowe_2'!$O$12,SIGN(I351)*'ver pressoflex 6p C2 DCpowe_2'!$G$15*'ver pressoflex 6p C2 DCpowe_2'!$O$12)</f>
        <v>0</v>
      </c>
      <c r="R351" s="572">
        <f>IF(ABS(J351)&lt;'ver pressoflex 6p C2 DCpowe_2'!$G$7,'ver pressoflex 6p C2 DCpowe_2'!$G$16*J351*'ver pressoflex 6p C2 DCpowe_2'!$O$13,SIGN(J351)*'ver pressoflex 6p C2 DCpowe_2'!$G$15*'ver pressoflex 6p C2 DCpowe_2'!$O$13)</f>
        <v>17803.500000000004</v>
      </c>
      <c r="S351" s="113">
        <f t="shared" si="69"/>
        <v>16626.57439430082</v>
      </c>
      <c r="T351" s="575">
        <f>-L351*('ver pressoflex 6p C2 DCpowe_2'!$G$3/2-'ver pressoflex 6p C2 DCpowe_2'!AF351*'ver pressoflex 6p C2 DCpowe_2'!D351)</f>
        <v>1370849.8047731596</v>
      </c>
      <c r="U351" s="29">
        <f>M351*IF(($G$3/2-$M$8)&gt;0,('ver pressoflex 6p C2 DCpowe_2'!$G$3/2-'ver pressoflex 6p C2 DCpowe_2'!$M$8),'ver pressoflex 6p C2 DCpowe_2'!$G$3/2-('ver pressoflex 6p C2 DCpowe_2'!$G$3-'ver pressoflex 6p C2 DCpowe_2'!$M$8))*IF(($G$3/2-$M$8)&gt;0,-1,1)</f>
        <v>-1914.2063825640173</v>
      </c>
      <c r="V351" s="29">
        <f>N351*IF(($G$3/2-$M$9)&gt;0,('ver pressoflex 6p C2 DCpowe_2'!$G$3/2-'ver pressoflex 6p C2 DCpowe_2'!$M$9),'ver pressoflex 6p C2 DCpowe_2'!$G$3/2-('ver pressoflex 6p C2 DCpowe_2'!$G$3-'ver pressoflex 6p C2 DCpowe_2'!$M$9))*IF(($G$3/2-$M$9)&gt;0,-1,1)</f>
        <v>0</v>
      </c>
      <c r="W351" s="29">
        <f>O351*IF(($G$3/2-$M$10)&gt;0,('ver pressoflex 6p C2 DCpowe_2'!$G$3/2-'ver pressoflex 6p C2 DCpowe_2'!$M$10),'ver pressoflex 6p C2 DCpowe_2'!$G$3/2-('ver pressoflex 6p C2 DCpowe_2'!$G$3-'ver pressoflex 6p C2 DCpowe_2'!$M$10))*IF(($G$3/2-$M$10)&gt;0,-1,1)</f>
        <v>0</v>
      </c>
      <c r="X351" s="29">
        <f>P351*IF(($G$3/2-$M$11)&gt;0,('ver pressoflex 6p C2 DCpowe_2'!$G$3/2-'ver pressoflex 6p C2 DCpowe_2'!$M$11),'ver pressoflex 6p C2 DCpowe_2'!$G$3/2-('ver pressoflex 6p C2 DCpowe_2'!$G$3-'ver pressoflex 6p C2 DCpowe_2'!$M$11))*IF(($G$3/2-$M$11)&gt;0,-1,1)</f>
        <v>0</v>
      </c>
      <c r="Y351" s="29">
        <f>Q351*IF(($G$3/2-$M$12)&gt;0,('ver pressoflex 6p C2 DCpowe_2'!$G$3/2-'ver pressoflex 6p C2 DCpowe_2'!$M$12),'ver pressoflex 6p C2 DCpowe_2'!$G$3/2-('ver pressoflex 6p C2 DCpowe_2'!$G$3-'ver pressoflex 6p C2 DCpowe_2'!$M$12))*IF(($G$3/2-$M$12)&gt;0,-1,1)</f>
        <v>0</v>
      </c>
      <c r="Z351" s="29">
        <f>R351*IF(($G$3/2-$M$13)&gt;0,('ver pressoflex 6p C2 DCpowe_2'!$G$3/2-'ver pressoflex 6p C2 DCpowe_2'!$M$13),'ver pressoflex 6p C2 DCpowe_2'!$G$3/2-('ver pressoflex 6p C2 DCpowe_2'!$G$3-'ver pressoflex 6p C2 DCpowe_2'!$M$13))*IF(($G$3/2-$M$13)&gt;0,-1,1)</f>
        <v>18248587.500000004</v>
      </c>
      <c r="AA351" s="113">
        <f t="shared" si="77"/>
        <v>19617523.098390598</v>
      </c>
      <c r="AB351" s="193">
        <f t="shared" si="78"/>
        <v>3.3555387625756574E-4</v>
      </c>
      <c r="AC351" s="191">
        <f t="shared" si="79"/>
        <v>4.4814534931816516E-4</v>
      </c>
      <c r="AD351" s="194">
        <f t="shared" si="80"/>
        <v>8.8274781004009233E-8</v>
      </c>
      <c r="AE351" s="191">
        <f t="shared" si="81"/>
        <v>3.3610901198862383E-2</v>
      </c>
      <c r="AF351" s="191">
        <f t="shared" si="82"/>
        <v>0.41297648995513636</v>
      </c>
    </row>
    <row r="352" spans="2:32">
      <c r="B352" s="116">
        <f t="shared" si="68"/>
        <v>58604.01725619004</v>
      </c>
      <c r="C352" s="115">
        <f t="shared" si="83"/>
        <v>12.369999999999969</v>
      </c>
      <c r="D352" s="68">
        <f>'ver pressoflex 6p C2 DCpowe_2'!$G$3/2/$C$557*C352</f>
        <v>151.53249999999963</v>
      </c>
      <c r="E352" s="114">
        <f t="shared" si="70"/>
        <v>1.0826045050911029E-4</v>
      </c>
      <c r="F352" s="114">
        <f t="shared" si="71"/>
        <v>2.869541326822935E-4</v>
      </c>
      <c r="G352" s="114">
        <f t="shared" si="72"/>
        <v>4.6564781485547674E-4</v>
      </c>
      <c r="H352" s="114">
        <f t="shared" si="73"/>
        <v>4.3298986918505634E-3</v>
      </c>
      <c r="I352" s="114">
        <f t="shared" si="74"/>
        <v>4.5085923740237474E-3</v>
      </c>
      <c r="J352" s="114">
        <f t="shared" si="75"/>
        <v>4.6872860561969296E-3</v>
      </c>
      <c r="K352" s="114">
        <f t="shared" si="76"/>
        <v>5.1340202616298874E-3</v>
      </c>
      <c r="L352" s="113">
        <f>-'ver pressoflex 6p C2 DCpowe_2'!$G$2*'ver pressoflex 6p C2 DCpowe_2'!D352*'ver pressoflex 6p C2 DCpowe_2'!$G$17*'ver pressoflex 6p C2 DCpowe_2'!$G$13*'ver pressoflex 6p C2 DCpowe_2'!AE352</f>
        <v>-1201.3052217054928</v>
      </c>
      <c r="M352" s="572">
        <f>IF(ABS(E352)&lt;'ver pressoflex 6p C2 DCpowe_2'!$G$7,'ver pressoflex 6p C2 DCpowe_2'!$G$16*E352*'ver pressoflex 6p C2 DCpowe_2'!$O$8,SIGN(E352)*'ver pressoflex 6p C2 DCpowe_2'!$G$15*'ver pressoflex 6p C2 DCpowe_2'!$O$8)</f>
        <v>1.8224778955263805</v>
      </c>
      <c r="N352" s="572">
        <f>IF(ABS(F352)&lt;'ver pressoflex 6p C2 DCpowe_2'!$G$7,'ver pressoflex 6p C2 DCpowe_2'!$G$16*F352*'ver pressoflex 6p C2 DCpowe_2'!$O$9,SIGN(F352)*'ver pressoflex 6p C2 DCpowe_2'!$G$15*'ver pressoflex 6p C2 DCpowe_2'!$O$9)</f>
        <v>0</v>
      </c>
      <c r="O352" s="572">
        <f>IF(ABS(G352)&lt;'ver pressoflex 6p C2 DCpowe_2'!$G$7,'ver pressoflex 6p C2 DCpowe_2'!$G$16*G352*'ver pressoflex 6p C2 DCpowe_2'!$O$10,SIGN(G352)*'ver pressoflex 6p C2 DCpowe_2'!$G$15*'ver pressoflex 6p C2 DCpowe_2'!$O$10)</f>
        <v>0</v>
      </c>
      <c r="P352" s="572">
        <f>IF(ABS(H352)&lt;'ver pressoflex 6p C2 DCpowe_2'!$G$7,'ver pressoflex 6p C2 DCpowe_2'!$G$16*H352*'ver pressoflex 6p C2 DCpowe_2'!$O$11,SIGN(H352)*'ver pressoflex 6p C2 DCpowe_2'!$G$15*'ver pressoflex 6p C2 DCpowe_2'!$O$11)</f>
        <v>0</v>
      </c>
      <c r="Q352" s="572">
        <f>IF(ABS(I352)&lt;'ver pressoflex 6p C2 DCpowe_2'!$G$7,'ver pressoflex 6p C2 DCpowe_2'!$G$16*I352*'ver pressoflex 6p C2 DCpowe_2'!$O$12,SIGN(I352)*'ver pressoflex 6p C2 DCpowe_2'!$G$15*'ver pressoflex 6p C2 DCpowe_2'!$O$12)</f>
        <v>0</v>
      </c>
      <c r="R352" s="572">
        <f>IF(ABS(J352)&lt;'ver pressoflex 6p C2 DCpowe_2'!$G$7,'ver pressoflex 6p C2 DCpowe_2'!$G$16*J352*'ver pressoflex 6p C2 DCpowe_2'!$O$13,SIGN(J352)*'ver pressoflex 6p C2 DCpowe_2'!$G$15*'ver pressoflex 6p C2 DCpowe_2'!$O$13)</f>
        <v>17803.500000000004</v>
      </c>
      <c r="S352" s="113">
        <f t="shared" si="69"/>
        <v>16604.017256190036</v>
      </c>
      <c r="T352" s="575">
        <f>-L352*('ver pressoflex 6p C2 DCpowe_2'!$G$3/2-'ver pressoflex 6p C2 DCpowe_2'!AF352*'ver pressoflex 6p C2 DCpowe_2'!D352)</f>
        <v>1396309.200556244</v>
      </c>
      <c r="U352" s="29">
        <f>M352*IF(($G$3/2-$M$8)&gt;0,('ver pressoflex 6p C2 DCpowe_2'!$G$3/2-'ver pressoflex 6p C2 DCpowe_2'!$M$8),'ver pressoflex 6p C2 DCpowe_2'!$G$3/2-('ver pressoflex 6p C2 DCpowe_2'!$G$3-'ver pressoflex 6p C2 DCpowe_2'!$M$8))*IF(($G$3/2-$M$8)&gt;0,-1,1)</f>
        <v>-1868.03984291454</v>
      </c>
      <c r="V352" s="29">
        <f>N352*IF(($G$3/2-$M$9)&gt;0,('ver pressoflex 6p C2 DCpowe_2'!$G$3/2-'ver pressoflex 6p C2 DCpowe_2'!$M$9),'ver pressoflex 6p C2 DCpowe_2'!$G$3/2-('ver pressoflex 6p C2 DCpowe_2'!$G$3-'ver pressoflex 6p C2 DCpowe_2'!$M$9))*IF(($G$3/2-$M$9)&gt;0,-1,1)</f>
        <v>0</v>
      </c>
      <c r="W352" s="29">
        <f>O352*IF(($G$3/2-$M$10)&gt;0,('ver pressoflex 6p C2 DCpowe_2'!$G$3/2-'ver pressoflex 6p C2 DCpowe_2'!$M$10),'ver pressoflex 6p C2 DCpowe_2'!$G$3/2-('ver pressoflex 6p C2 DCpowe_2'!$G$3-'ver pressoflex 6p C2 DCpowe_2'!$M$10))*IF(($G$3/2-$M$10)&gt;0,-1,1)</f>
        <v>0</v>
      </c>
      <c r="X352" s="29">
        <f>P352*IF(($G$3/2-$M$11)&gt;0,('ver pressoflex 6p C2 DCpowe_2'!$G$3/2-'ver pressoflex 6p C2 DCpowe_2'!$M$11),'ver pressoflex 6p C2 DCpowe_2'!$G$3/2-('ver pressoflex 6p C2 DCpowe_2'!$G$3-'ver pressoflex 6p C2 DCpowe_2'!$M$11))*IF(($G$3/2-$M$11)&gt;0,-1,1)</f>
        <v>0</v>
      </c>
      <c r="Y352" s="29">
        <f>Q352*IF(($G$3/2-$M$12)&gt;0,('ver pressoflex 6p C2 DCpowe_2'!$G$3/2-'ver pressoflex 6p C2 DCpowe_2'!$M$12),'ver pressoflex 6p C2 DCpowe_2'!$G$3/2-('ver pressoflex 6p C2 DCpowe_2'!$G$3-'ver pressoflex 6p C2 DCpowe_2'!$M$12))*IF(($G$3/2-$M$12)&gt;0,-1,1)</f>
        <v>0</v>
      </c>
      <c r="Z352" s="29">
        <f>R352*IF(($G$3/2-$M$13)&gt;0,('ver pressoflex 6p C2 DCpowe_2'!$G$3/2-'ver pressoflex 6p C2 DCpowe_2'!$M$13),'ver pressoflex 6p C2 DCpowe_2'!$G$3/2-('ver pressoflex 6p C2 DCpowe_2'!$G$3-'ver pressoflex 6p C2 DCpowe_2'!$M$13))*IF(($G$3/2-$M$13)&gt;0,-1,1)</f>
        <v>18248587.500000004</v>
      </c>
      <c r="AA352" s="113">
        <f t="shared" si="77"/>
        <v>19643028.660713334</v>
      </c>
      <c r="AB352" s="193">
        <f t="shared" si="78"/>
        <v>3.3847375492384771E-4</v>
      </c>
      <c r="AC352" s="191">
        <f t="shared" si="79"/>
        <v>4.5301181376196842E-4</v>
      </c>
      <c r="AD352" s="194">
        <f t="shared" si="80"/>
        <v>8.9914846754651886E-8</v>
      </c>
      <c r="AE352" s="191">
        <f t="shared" si="81"/>
        <v>3.3975886032147629E-2</v>
      </c>
      <c r="AF352" s="191">
        <f t="shared" si="82"/>
        <v>0.41359605779696629</v>
      </c>
    </row>
    <row r="353" spans="2:32">
      <c r="B353" s="116">
        <f t="shared" si="68"/>
        <v>58581.237172625682</v>
      </c>
      <c r="C353" s="115">
        <f t="shared" si="83"/>
        <v>12.469999999999969</v>
      </c>
      <c r="D353" s="68">
        <f>'ver pressoflex 6p C2 DCpowe_2'!$G$3/2/$C$557*C353</f>
        <v>152.75749999999962</v>
      </c>
      <c r="E353" s="114">
        <f t="shared" si="70"/>
        <v>1.0558198317795315E-4</v>
      </c>
      <c r="F353" s="114">
        <f t="shared" si="71"/>
        <v>2.8437350890661236E-4</v>
      </c>
      <c r="G353" s="114">
        <f t="shared" si="72"/>
        <v>4.6316503463527168E-4</v>
      </c>
      <c r="H353" s="114">
        <f t="shared" si="73"/>
        <v>4.3295317785175275E-3</v>
      </c>
      <c r="I353" s="114">
        <f t="shared" si="74"/>
        <v>4.5083233042461871E-3</v>
      </c>
      <c r="J353" s="114">
        <f t="shared" si="75"/>
        <v>4.6871148299748467E-3</v>
      </c>
      <c r="K353" s="114">
        <f t="shared" si="76"/>
        <v>5.1340936442964948E-3</v>
      </c>
      <c r="L353" s="113">
        <f>-'ver pressoflex 6p C2 DCpowe_2'!$G$2*'ver pressoflex 6p C2 DCpowe_2'!D353*'ver pressoflex 6p C2 DCpowe_2'!$G$17*'ver pressoflex 6p C2 DCpowe_2'!$G$13*'ver pressoflex 6p C2 DCpowe_2'!AE353</f>
        <v>-1224.0402154195704</v>
      </c>
      <c r="M353" s="572">
        <f>IF(ABS(E353)&lt;'ver pressoflex 6p C2 DCpowe_2'!$G$7,'ver pressoflex 6p C2 DCpowe_2'!$G$16*E353*'ver pressoflex 6p C2 DCpowe_2'!$O$8,SIGN(E353)*'ver pressoflex 6p C2 DCpowe_2'!$G$15*'ver pressoflex 6p C2 DCpowe_2'!$O$8)</f>
        <v>1.7773880452443269</v>
      </c>
      <c r="N353" s="572">
        <f>IF(ABS(F353)&lt;'ver pressoflex 6p C2 DCpowe_2'!$G$7,'ver pressoflex 6p C2 DCpowe_2'!$G$16*F353*'ver pressoflex 6p C2 DCpowe_2'!$O$9,SIGN(F353)*'ver pressoflex 6p C2 DCpowe_2'!$G$15*'ver pressoflex 6p C2 DCpowe_2'!$O$9)</f>
        <v>0</v>
      </c>
      <c r="O353" s="572">
        <f>IF(ABS(G353)&lt;'ver pressoflex 6p C2 DCpowe_2'!$G$7,'ver pressoflex 6p C2 DCpowe_2'!$G$16*G353*'ver pressoflex 6p C2 DCpowe_2'!$O$10,SIGN(G353)*'ver pressoflex 6p C2 DCpowe_2'!$G$15*'ver pressoflex 6p C2 DCpowe_2'!$O$10)</f>
        <v>0</v>
      </c>
      <c r="P353" s="572">
        <f>IF(ABS(H353)&lt;'ver pressoflex 6p C2 DCpowe_2'!$G$7,'ver pressoflex 6p C2 DCpowe_2'!$G$16*H353*'ver pressoflex 6p C2 DCpowe_2'!$O$11,SIGN(H353)*'ver pressoflex 6p C2 DCpowe_2'!$G$15*'ver pressoflex 6p C2 DCpowe_2'!$O$11)</f>
        <v>0</v>
      </c>
      <c r="Q353" s="572">
        <f>IF(ABS(I353)&lt;'ver pressoflex 6p C2 DCpowe_2'!$G$7,'ver pressoflex 6p C2 DCpowe_2'!$G$16*I353*'ver pressoflex 6p C2 DCpowe_2'!$O$12,SIGN(I353)*'ver pressoflex 6p C2 DCpowe_2'!$G$15*'ver pressoflex 6p C2 DCpowe_2'!$O$12)</f>
        <v>0</v>
      </c>
      <c r="R353" s="572">
        <f>IF(ABS(J353)&lt;'ver pressoflex 6p C2 DCpowe_2'!$G$7,'ver pressoflex 6p C2 DCpowe_2'!$G$16*J353*'ver pressoflex 6p C2 DCpowe_2'!$O$13,SIGN(J353)*'ver pressoflex 6p C2 DCpowe_2'!$G$15*'ver pressoflex 6p C2 DCpowe_2'!$O$13)</f>
        <v>17803.500000000004</v>
      </c>
      <c r="S353" s="113">
        <f t="shared" si="69"/>
        <v>16581.237172625679</v>
      </c>
      <c r="T353" s="575">
        <f>-L353*('ver pressoflex 6p C2 DCpowe_2'!$G$3/2-'ver pressoflex 6p C2 DCpowe_2'!AF353*'ver pressoflex 6p C2 DCpowe_2'!D353)</f>
        <v>1422000.0184905832</v>
      </c>
      <c r="U353" s="29">
        <f>M353*IF(($G$3/2-$M$8)&gt;0,('ver pressoflex 6p C2 DCpowe_2'!$G$3/2-'ver pressoflex 6p C2 DCpowe_2'!$M$8),'ver pressoflex 6p C2 DCpowe_2'!$G$3/2-('ver pressoflex 6p C2 DCpowe_2'!$G$3-'ver pressoflex 6p C2 DCpowe_2'!$M$8))*IF(($G$3/2-$M$8)&gt;0,-1,1)</f>
        <v>-1821.8227463754351</v>
      </c>
      <c r="V353" s="29">
        <f>N353*IF(($G$3/2-$M$9)&gt;0,('ver pressoflex 6p C2 DCpowe_2'!$G$3/2-'ver pressoflex 6p C2 DCpowe_2'!$M$9),'ver pressoflex 6p C2 DCpowe_2'!$G$3/2-('ver pressoflex 6p C2 DCpowe_2'!$G$3-'ver pressoflex 6p C2 DCpowe_2'!$M$9))*IF(($G$3/2-$M$9)&gt;0,-1,1)</f>
        <v>0</v>
      </c>
      <c r="W353" s="29">
        <f>O353*IF(($G$3/2-$M$10)&gt;0,('ver pressoflex 6p C2 DCpowe_2'!$G$3/2-'ver pressoflex 6p C2 DCpowe_2'!$M$10),'ver pressoflex 6p C2 DCpowe_2'!$G$3/2-('ver pressoflex 6p C2 DCpowe_2'!$G$3-'ver pressoflex 6p C2 DCpowe_2'!$M$10))*IF(($G$3/2-$M$10)&gt;0,-1,1)</f>
        <v>0</v>
      </c>
      <c r="X353" s="29">
        <f>P353*IF(($G$3/2-$M$11)&gt;0,('ver pressoflex 6p C2 DCpowe_2'!$G$3/2-'ver pressoflex 6p C2 DCpowe_2'!$M$11),'ver pressoflex 6p C2 DCpowe_2'!$G$3/2-('ver pressoflex 6p C2 DCpowe_2'!$G$3-'ver pressoflex 6p C2 DCpowe_2'!$M$11))*IF(($G$3/2-$M$11)&gt;0,-1,1)</f>
        <v>0</v>
      </c>
      <c r="Y353" s="29">
        <f>Q353*IF(($G$3/2-$M$12)&gt;0,('ver pressoflex 6p C2 DCpowe_2'!$G$3/2-'ver pressoflex 6p C2 DCpowe_2'!$M$12),'ver pressoflex 6p C2 DCpowe_2'!$G$3/2-('ver pressoflex 6p C2 DCpowe_2'!$G$3-'ver pressoflex 6p C2 DCpowe_2'!$M$12))*IF(($G$3/2-$M$12)&gt;0,-1,1)</f>
        <v>0</v>
      </c>
      <c r="Z353" s="29">
        <f>R353*IF(($G$3/2-$M$13)&gt;0,('ver pressoflex 6p C2 DCpowe_2'!$G$3/2-'ver pressoflex 6p C2 DCpowe_2'!$M$13),'ver pressoflex 6p C2 DCpowe_2'!$G$3/2-('ver pressoflex 6p C2 DCpowe_2'!$G$3-'ver pressoflex 6p C2 DCpowe_2'!$M$13))*IF(($G$3/2-$M$13)&gt;0,-1,1)</f>
        <v>18248587.500000004</v>
      </c>
      <c r="AA353" s="113">
        <f t="shared" si="77"/>
        <v>19668765.695744213</v>
      </c>
      <c r="AB353" s="193">
        <f t="shared" si="78"/>
        <v>3.4139683114369499E-4</v>
      </c>
      <c r="AC353" s="191">
        <f t="shared" si="79"/>
        <v>4.5788360746171387E-4</v>
      </c>
      <c r="AD353" s="194">
        <f t="shared" si="80"/>
        <v>9.1570941373574939E-8</v>
      </c>
      <c r="AE353" s="191">
        <f t="shared" si="81"/>
        <v>3.4341270559628538E-2</v>
      </c>
      <c r="AF353" s="191">
        <f t="shared" si="82"/>
        <v>0.41420845713380816</v>
      </c>
    </row>
    <row r="354" spans="2:32">
      <c r="B354" s="116">
        <f t="shared" si="68"/>
        <v>58558.233777186397</v>
      </c>
      <c r="C354" s="115">
        <f t="shared" si="83"/>
        <v>12.569999999999968</v>
      </c>
      <c r="D354" s="68">
        <f>'ver pressoflex 6p C2 DCpowe_2'!$G$3/2/$C$557*C354</f>
        <v>153.98249999999962</v>
      </c>
      <c r="E354" s="114">
        <f t="shared" si="70"/>
        <v>1.0290058105538166E-4</v>
      </c>
      <c r="F354" s="114">
        <f t="shared" si="71"/>
        <v>2.8179005754650925E-4</v>
      </c>
      <c r="G354" s="114">
        <f t="shared" si="72"/>
        <v>4.6067953403763684E-4</v>
      </c>
      <c r="H354" s="114">
        <f t="shared" si="73"/>
        <v>4.3291644631582721E-3</v>
      </c>
      <c r="I354" s="114">
        <f t="shared" si="74"/>
        <v>4.5080539396493997E-3</v>
      </c>
      <c r="J354" s="114">
        <f t="shared" si="75"/>
        <v>4.6869434161405264E-3</v>
      </c>
      <c r="K354" s="114">
        <f t="shared" si="76"/>
        <v>5.1341671073683454E-3</v>
      </c>
      <c r="L354" s="113">
        <f>-'ver pressoflex 6p C2 DCpowe_2'!$G$2*'ver pressoflex 6p C2 DCpowe_2'!D354*'ver pressoflex 6p C2 DCpowe_2'!$G$17*'ver pressoflex 6p C2 DCpowe_2'!$G$13*'ver pressoflex 6p C2 DCpowe_2'!AE354</f>
        <v>-1246.9984716037109</v>
      </c>
      <c r="M354" s="572">
        <f>IF(ABS(E354)&lt;'ver pressoflex 6p C2 DCpowe_2'!$G$7,'ver pressoflex 6p C2 DCpowe_2'!$G$16*E354*'ver pressoflex 6p C2 DCpowe_2'!$O$8,SIGN(E354)*'ver pressoflex 6p C2 DCpowe_2'!$G$15*'ver pressoflex 6p C2 DCpowe_2'!$O$8)</f>
        <v>1.7322487901015375</v>
      </c>
      <c r="N354" s="572">
        <f>IF(ABS(F354)&lt;'ver pressoflex 6p C2 DCpowe_2'!$G$7,'ver pressoflex 6p C2 DCpowe_2'!$G$16*F354*'ver pressoflex 6p C2 DCpowe_2'!$O$9,SIGN(F354)*'ver pressoflex 6p C2 DCpowe_2'!$G$15*'ver pressoflex 6p C2 DCpowe_2'!$O$9)</f>
        <v>0</v>
      </c>
      <c r="O354" s="572">
        <f>IF(ABS(G354)&lt;'ver pressoflex 6p C2 DCpowe_2'!$G$7,'ver pressoflex 6p C2 DCpowe_2'!$G$16*G354*'ver pressoflex 6p C2 DCpowe_2'!$O$10,SIGN(G354)*'ver pressoflex 6p C2 DCpowe_2'!$G$15*'ver pressoflex 6p C2 DCpowe_2'!$O$10)</f>
        <v>0</v>
      </c>
      <c r="P354" s="572">
        <f>IF(ABS(H354)&lt;'ver pressoflex 6p C2 DCpowe_2'!$G$7,'ver pressoflex 6p C2 DCpowe_2'!$G$16*H354*'ver pressoflex 6p C2 DCpowe_2'!$O$11,SIGN(H354)*'ver pressoflex 6p C2 DCpowe_2'!$G$15*'ver pressoflex 6p C2 DCpowe_2'!$O$11)</f>
        <v>0</v>
      </c>
      <c r="Q354" s="572">
        <f>IF(ABS(I354)&lt;'ver pressoflex 6p C2 DCpowe_2'!$G$7,'ver pressoflex 6p C2 DCpowe_2'!$G$16*I354*'ver pressoflex 6p C2 DCpowe_2'!$O$12,SIGN(I354)*'ver pressoflex 6p C2 DCpowe_2'!$G$15*'ver pressoflex 6p C2 DCpowe_2'!$O$12)</f>
        <v>0</v>
      </c>
      <c r="R354" s="572">
        <f>IF(ABS(J354)&lt;'ver pressoflex 6p C2 DCpowe_2'!$G$7,'ver pressoflex 6p C2 DCpowe_2'!$G$16*J354*'ver pressoflex 6p C2 DCpowe_2'!$O$13,SIGN(J354)*'ver pressoflex 6p C2 DCpowe_2'!$G$15*'ver pressoflex 6p C2 DCpowe_2'!$O$13)</f>
        <v>17803.500000000004</v>
      </c>
      <c r="S354" s="113">
        <f t="shared" si="69"/>
        <v>16558.233777186393</v>
      </c>
      <c r="T354" s="575">
        <f>-L354*('ver pressoflex 6p C2 DCpowe_2'!$G$3/2-'ver pressoflex 6p C2 DCpowe_2'!AF354*'ver pressoflex 6p C2 DCpowe_2'!D354)</f>
        <v>1447922.2695663848</v>
      </c>
      <c r="U354" s="29">
        <f>M354*IF(($G$3/2-$M$8)&gt;0,('ver pressoflex 6p C2 DCpowe_2'!$G$3/2-'ver pressoflex 6p C2 DCpowe_2'!$M$8),'ver pressoflex 6p C2 DCpowe_2'!$G$3/2-('ver pressoflex 6p C2 DCpowe_2'!$G$3-'ver pressoflex 6p C2 DCpowe_2'!$M$8))*IF(($G$3/2-$M$8)&gt;0,-1,1)</f>
        <v>-1775.5550098540759</v>
      </c>
      <c r="V354" s="29">
        <f>N354*IF(($G$3/2-$M$9)&gt;0,('ver pressoflex 6p C2 DCpowe_2'!$G$3/2-'ver pressoflex 6p C2 DCpowe_2'!$M$9),'ver pressoflex 6p C2 DCpowe_2'!$G$3/2-('ver pressoflex 6p C2 DCpowe_2'!$G$3-'ver pressoflex 6p C2 DCpowe_2'!$M$9))*IF(($G$3/2-$M$9)&gt;0,-1,1)</f>
        <v>0</v>
      </c>
      <c r="W354" s="29">
        <f>O354*IF(($G$3/2-$M$10)&gt;0,('ver pressoflex 6p C2 DCpowe_2'!$G$3/2-'ver pressoflex 6p C2 DCpowe_2'!$M$10),'ver pressoflex 6p C2 DCpowe_2'!$G$3/2-('ver pressoflex 6p C2 DCpowe_2'!$G$3-'ver pressoflex 6p C2 DCpowe_2'!$M$10))*IF(($G$3/2-$M$10)&gt;0,-1,1)</f>
        <v>0</v>
      </c>
      <c r="X354" s="29">
        <f>P354*IF(($G$3/2-$M$11)&gt;0,('ver pressoflex 6p C2 DCpowe_2'!$G$3/2-'ver pressoflex 6p C2 DCpowe_2'!$M$11),'ver pressoflex 6p C2 DCpowe_2'!$G$3/2-('ver pressoflex 6p C2 DCpowe_2'!$G$3-'ver pressoflex 6p C2 DCpowe_2'!$M$11))*IF(($G$3/2-$M$11)&gt;0,-1,1)</f>
        <v>0</v>
      </c>
      <c r="Y354" s="29">
        <f>Q354*IF(($G$3/2-$M$12)&gt;0,('ver pressoflex 6p C2 DCpowe_2'!$G$3/2-'ver pressoflex 6p C2 DCpowe_2'!$M$12),'ver pressoflex 6p C2 DCpowe_2'!$G$3/2-('ver pressoflex 6p C2 DCpowe_2'!$G$3-'ver pressoflex 6p C2 DCpowe_2'!$M$12))*IF(($G$3/2-$M$12)&gt;0,-1,1)</f>
        <v>0</v>
      </c>
      <c r="Z354" s="29">
        <f>R354*IF(($G$3/2-$M$13)&gt;0,('ver pressoflex 6p C2 DCpowe_2'!$G$3/2-'ver pressoflex 6p C2 DCpowe_2'!$M$13),'ver pressoflex 6p C2 DCpowe_2'!$G$3/2-('ver pressoflex 6p C2 DCpowe_2'!$G$3-'ver pressoflex 6p C2 DCpowe_2'!$M$13))*IF(($G$3/2-$M$13)&gt;0,-1,1)</f>
        <v>18248587.500000004</v>
      </c>
      <c r="AA354" s="113">
        <f t="shared" si="77"/>
        <v>19694734.214556534</v>
      </c>
      <c r="AB354" s="193">
        <f t="shared" si="78"/>
        <v>3.4432311017243737E-4</v>
      </c>
      <c r="AC354" s="191">
        <f t="shared" si="79"/>
        <v>4.6276073917628452E-4</v>
      </c>
      <c r="AD354" s="194">
        <f t="shared" si="80"/>
        <v>9.3243114610128155E-8</v>
      </c>
      <c r="AE354" s="191">
        <f t="shared" si="81"/>
        <v>3.4707055438221335E-2</v>
      </c>
      <c r="AF354" s="191">
        <f t="shared" si="82"/>
        <v>0.41481377668317165</v>
      </c>
    </row>
    <row r="355" spans="2:32">
      <c r="B355" s="116">
        <f t="shared" si="68"/>
        <v>58535.006702647428</v>
      </c>
      <c r="C355" s="115">
        <f t="shared" si="83"/>
        <v>12.669999999999968</v>
      </c>
      <c r="D355" s="68">
        <f>'ver pressoflex 6p C2 DCpowe_2'!$G$3/2/$C$557*C355</f>
        <v>155.20749999999961</v>
      </c>
      <c r="E355" s="114">
        <f t="shared" si="70"/>
        <v>1.0021623931528404E-4</v>
      </c>
      <c r="F355" s="114">
        <f t="shared" si="71"/>
        <v>2.7920377395216863E-4</v>
      </c>
      <c r="G355" s="114">
        <f t="shared" si="72"/>
        <v>4.5819130858905317E-4</v>
      </c>
      <c r="H355" s="114">
        <f t="shared" si="73"/>
        <v>4.3287967451116826E-3</v>
      </c>
      <c r="I355" s="114">
        <f t="shared" si="74"/>
        <v>4.5077842797485671E-3</v>
      </c>
      <c r="J355" s="114">
        <f t="shared" si="75"/>
        <v>4.6867718143854516E-3</v>
      </c>
      <c r="K355" s="114">
        <f t="shared" si="76"/>
        <v>5.1342406509776633E-3</v>
      </c>
      <c r="L355" s="113">
        <f>-'ver pressoflex 6p C2 DCpowe_2'!$G$2*'ver pressoflex 6p C2 DCpowe_2'!D355*'ver pressoflex 6p C2 DCpowe_2'!$G$17*'ver pressoflex 6p C2 DCpowe_2'!$G$13*'ver pressoflex 6p C2 DCpowe_2'!AE355</f>
        <v>-1270.1803574014316</v>
      </c>
      <c r="M355" s="572">
        <f>IF(ABS(E355)&lt;'ver pressoflex 6p C2 DCpowe_2'!$G$7,'ver pressoflex 6p C2 DCpowe_2'!$G$16*E355*'ver pressoflex 6p C2 DCpowe_2'!$O$8,SIGN(E355)*'ver pressoflex 6p C2 DCpowe_2'!$G$15*'ver pressoflex 6p C2 DCpowe_2'!$O$8)</f>
        <v>1.6870600488542893</v>
      </c>
      <c r="N355" s="572">
        <f>IF(ABS(F355)&lt;'ver pressoflex 6p C2 DCpowe_2'!$G$7,'ver pressoflex 6p C2 DCpowe_2'!$G$16*F355*'ver pressoflex 6p C2 DCpowe_2'!$O$9,SIGN(F355)*'ver pressoflex 6p C2 DCpowe_2'!$G$15*'ver pressoflex 6p C2 DCpowe_2'!$O$9)</f>
        <v>0</v>
      </c>
      <c r="O355" s="572">
        <f>IF(ABS(G355)&lt;'ver pressoflex 6p C2 DCpowe_2'!$G$7,'ver pressoflex 6p C2 DCpowe_2'!$G$16*G355*'ver pressoflex 6p C2 DCpowe_2'!$O$10,SIGN(G355)*'ver pressoflex 6p C2 DCpowe_2'!$G$15*'ver pressoflex 6p C2 DCpowe_2'!$O$10)</f>
        <v>0</v>
      </c>
      <c r="P355" s="572">
        <f>IF(ABS(H355)&lt;'ver pressoflex 6p C2 DCpowe_2'!$G$7,'ver pressoflex 6p C2 DCpowe_2'!$G$16*H355*'ver pressoflex 6p C2 DCpowe_2'!$O$11,SIGN(H355)*'ver pressoflex 6p C2 DCpowe_2'!$G$15*'ver pressoflex 6p C2 DCpowe_2'!$O$11)</f>
        <v>0</v>
      </c>
      <c r="Q355" s="572">
        <f>IF(ABS(I355)&lt;'ver pressoflex 6p C2 DCpowe_2'!$G$7,'ver pressoflex 6p C2 DCpowe_2'!$G$16*I355*'ver pressoflex 6p C2 DCpowe_2'!$O$12,SIGN(I355)*'ver pressoflex 6p C2 DCpowe_2'!$G$15*'ver pressoflex 6p C2 DCpowe_2'!$O$12)</f>
        <v>0</v>
      </c>
      <c r="R355" s="572">
        <f>IF(ABS(J355)&lt;'ver pressoflex 6p C2 DCpowe_2'!$G$7,'ver pressoflex 6p C2 DCpowe_2'!$G$16*J355*'ver pressoflex 6p C2 DCpowe_2'!$O$13,SIGN(J355)*'ver pressoflex 6p C2 DCpowe_2'!$G$15*'ver pressoflex 6p C2 DCpowe_2'!$O$13)</f>
        <v>17803.500000000004</v>
      </c>
      <c r="S355" s="113">
        <f t="shared" si="69"/>
        <v>16535.006702647428</v>
      </c>
      <c r="T355" s="575">
        <f>-L355*('ver pressoflex 6p C2 DCpowe_2'!$G$3/2-'ver pressoflex 6p C2 DCpowe_2'!AF355*'ver pressoflex 6p C2 DCpowe_2'!D355)</f>
        <v>1474075.9647979548</v>
      </c>
      <c r="U355" s="29">
        <f>M355*IF(($G$3/2-$M$8)&gt;0,('ver pressoflex 6p C2 DCpowe_2'!$G$3/2-'ver pressoflex 6p C2 DCpowe_2'!$M$8),'ver pressoflex 6p C2 DCpowe_2'!$G$3/2-('ver pressoflex 6p C2 DCpowe_2'!$G$3-'ver pressoflex 6p C2 DCpowe_2'!$M$8))*IF(($G$3/2-$M$8)&gt;0,-1,1)</f>
        <v>-1729.2365500756466</v>
      </c>
      <c r="V355" s="29">
        <f>N355*IF(($G$3/2-$M$9)&gt;0,('ver pressoflex 6p C2 DCpowe_2'!$G$3/2-'ver pressoflex 6p C2 DCpowe_2'!$M$9),'ver pressoflex 6p C2 DCpowe_2'!$G$3/2-('ver pressoflex 6p C2 DCpowe_2'!$G$3-'ver pressoflex 6p C2 DCpowe_2'!$M$9))*IF(($G$3/2-$M$9)&gt;0,-1,1)</f>
        <v>0</v>
      </c>
      <c r="W355" s="29">
        <f>O355*IF(($G$3/2-$M$10)&gt;0,('ver pressoflex 6p C2 DCpowe_2'!$G$3/2-'ver pressoflex 6p C2 DCpowe_2'!$M$10),'ver pressoflex 6p C2 DCpowe_2'!$G$3/2-('ver pressoflex 6p C2 DCpowe_2'!$G$3-'ver pressoflex 6p C2 DCpowe_2'!$M$10))*IF(($G$3/2-$M$10)&gt;0,-1,1)</f>
        <v>0</v>
      </c>
      <c r="X355" s="29">
        <f>P355*IF(($G$3/2-$M$11)&gt;0,('ver pressoflex 6p C2 DCpowe_2'!$G$3/2-'ver pressoflex 6p C2 DCpowe_2'!$M$11),'ver pressoflex 6p C2 DCpowe_2'!$G$3/2-('ver pressoflex 6p C2 DCpowe_2'!$G$3-'ver pressoflex 6p C2 DCpowe_2'!$M$11))*IF(($G$3/2-$M$11)&gt;0,-1,1)</f>
        <v>0</v>
      </c>
      <c r="Y355" s="29">
        <f>Q355*IF(($G$3/2-$M$12)&gt;0,('ver pressoflex 6p C2 DCpowe_2'!$G$3/2-'ver pressoflex 6p C2 DCpowe_2'!$M$12),'ver pressoflex 6p C2 DCpowe_2'!$G$3/2-('ver pressoflex 6p C2 DCpowe_2'!$G$3-'ver pressoflex 6p C2 DCpowe_2'!$M$12))*IF(($G$3/2-$M$12)&gt;0,-1,1)</f>
        <v>0</v>
      </c>
      <c r="Z355" s="29">
        <f>R355*IF(($G$3/2-$M$13)&gt;0,('ver pressoflex 6p C2 DCpowe_2'!$G$3/2-'ver pressoflex 6p C2 DCpowe_2'!$M$13),'ver pressoflex 6p C2 DCpowe_2'!$G$3/2-('ver pressoflex 6p C2 DCpowe_2'!$G$3-'ver pressoflex 6p C2 DCpowe_2'!$M$13))*IF(($G$3/2-$M$13)&gt;0,-1,1)</f>
        <v>18248587.500000004</v>
      </c>
      <c r="AA355" s="113">
        <f t="shared" si="77"/>
        <v>19720934.228247881</v>
      </c>
      <c r="AB355" s="193">
        <f t="shared" si="78"/>
        <v>3.4725259727692745E-4</v>
      </c>
      <c r="AC355" s="191">
        <f t="shared" si="79"/>
        <v>4.6764321768376799E-4</v>
      </c>
      <c r="AD355" s="194">
        <f t="shared" si="80"/>
        <v>9.4931416374087752E-8</v>
      </c>
      <c r="AE355" s="191">
        <f t="shared" si="81"/>
        <v>3.5073241326282596E-2</v>
      </c>
      <c r="AF355" s="191">
        <f t="shared" si="82"/>
        <v>0.41541210559715203</v>
      </c>
    </row>
    <row r="356" spans="2:32">
      <c r="B356" s="116">
        <f t="shared" si="68"/>
        <v>58511.555580978398</v>
      </c>
      <c r="C356" s="115">
        <f t="shared" si="83"/>
        <v>12.769999999999968</v>
      </c>
      <c r="D356" s="68">
        <f>'ver pressoflex 6p C2 DCpowe_2'!$G$3/2/$C$557*C356</f>
        <v>156.43249999999961</v>
      </c>
      <c r="E356" s="114">
        <f t="shared" si="70"/>
        <v>9.7528953120960932E-5</v>
      </c>
      <c r="F356" s="114">
        <f t="shared" si="71"/>
        <v>2.7661465346357422E-4</v>
      </c>
      <c r="G356" s="114">
        <f t="shared" si="72"/>
        <v>4.5570035380618749E-4</v>
      </c>
      <c r="H356" s="114">
        <f t="shared" si="73"/>
        <v>4.3284286237151998E-3</v>
      </c>
      <c r="I356" s="114">
        <f t="shared" si="74"/>
        <v>4.5075143240578125E-3</v>
      </c>
      <c r="J356" s="114">
        <f t="shared" si="75"/>
        <v>4.686600024400427E-3</v>
      </c>
      <c r="K356" s="114">
        <f t="shared" si="76"/>
        <v>5.1343142752569605E-3</v>
      </c>
      <c r="L356" s="113">
        <f>-'ver pressoflex 6p C2 DCpowe_2'!$G$2*'ver pressoflex 6p C2 DCpowe_2'!D356*'ver pressoflex 6p C2 DCpowe_2'!$G$17*'ver pressoflex 6p C2 DCpowe_2'!$G$13*'ver pressoflex 6p C2 DCpowe_2'!AE356</f>
        <v>-1293.5862407616885</v>
      </c>
      <c r="M356" s="572">
        <f>IF(ABS(E356)&lt;'ver pressoflex 6p C2 DCpowe_2'!$G$7,'ver pressoflex 6p C2 DCpowe_2'!$G$16*E356*'ver pressoflex 6p C2 DCpowe_2'!$O$8,SIGN(E356)*'ver pressoflex 6p C2 DCpowe_2'!$G$15*'ver pressoflex 6p C2 DCpowe_2'!$O$8)</f>
        <v>1.6418217400806256</v>
      </c>
      <c r="N356" s="572">
        <f>IF(ABS(F356)&lt;'ver pressoflex 6p C2 DCpowe_2'!$G$7,'ver pressoflex 6p C2 DCpowe_2'!$G$16*F356*'ver pressoflex 6p C2 DCpowe_2'!$O$9,SIGN(F356)*'ver pressoflex 6p C2 DCpowe_2'!$G$15*'ver pressoflex 6p C2 DCpowe_2'!$O$9)</f>
        <v>0</v>
      </c>
      <c r="O356" s="572">
        <f>IF(ABS(G356)&lt;'ver pressoflex 6p C2 DCpowe_2'!$G$7,'ver pressoflex 6p C2 DCpowe_2'!$G$16*G356*'ver pressoflex 6p C2 DCpowe_2'!$O$10,SIGN(G356)*'ver pressoflex 6p C2 DCpowe_2'!$G$15*'ver pressoflex 6p C2 DCpowe_2'!$O$10)</f>
        <v>0</v>
      </c>
      <c r="P356" s="572">
        <f>IF(ABS(H356)&lt;'ver pressoflex 6p C2 DCpowe_2'!$G$7,'ver pressoflex 6p C2 DCpowe_2'!$G$16*H356*'ver pressoflex 6p C2 DCpowe_2'!$O$11,SIGN(H356)*'ver pressoflex 6p C2 DCpowe_2'!$G$15*'ver pressoflex 6p C2 DCpowe_2'!$O$11)</f>
        <v>0</v>
      </c>
      <c r="Q356" s="572">
        <f>IF(ABS(I356)&lt;'ver pressoflex 6p C2 DCpowe_2'!$G$7,'ver pressoflex 6p C2 DCpowe_2'!$G$16*I356*'ver pressoflex 6p C2 DCpowe_2'!$O$12,SIGN(I356)*'ver pressoflex 6p C2 DCpowe_2'!$G$15*'ver pressoflex 6p C2 DCpowe_2'!$O$12)</f>
        <v>0</v>
      </c>
      <c r="R356" s="572">
        <f>IF(ABS(J356)&lt;'ver pressoflex 6p C2 DCpowe_2'!$G$7,'ver pressoflex 6p C2 DCpowe_2'!$G$16*J356*'ver pressoflex 6p C2 DCpowe_2'!$O$13,SIGN(J356)*'ver pressoflex 6p C2 DCpowe_2'!$G$15*'ver pressoflex 6p C2 DCpowe_2'!$O$13)</f>
        <v>17803.500000000004</v>
      </c>
      <c r="S356" s="113">
        <f t="shared" si="69"/>
        <v>16511.555580978395</v>
      </c>
      <c r="T356" s="575">
        <f>-L356*('ver pressoflex 6p C2 DCpowe_2'!$G$3/2-'ver pressoflex 6p C2 DCpowe_2'!AF356*'ver pressoflex 6p C2 DCpowe_2'!D356)</f>
        <v>1500461.1152237623</v>
      </c>
      <c r="U356" s="29">
        <f>M356*IF(($G$3/2-$M$8)&gt;0,('ver pressoflex 6p C2 DCpowe_2'!$G$3/2-'ver pressoflex 6p C2 DCpowe_2'!$M$8),'ver pressoflex 6p C2 DCpowe_2'!$G$3/2-('ver pressoflex 6p C2 DCpowe_2'!$G$3-'ver pressoflex 6p C2 DCpowe_2'!$M$8))*IF(($G$3/2-$M$8)&gt;0,-1,1)</f>
        <v>-1682.8672835826412</v>
      </c>
      <c r="V356" s="29">
        <f>N356*IF(($G$3/2-$M$9)&gt;0,('ver pressoflex 6p C2 DCpowe_2'!$G$3/2-'ver pressoflex 6p C2 DCpowe_2'!$M$9),'ver pressoflex 6p C2 DCpowe_2'!$G$3/2-('ver pressoflex 6p C2 DCpowe_2'!$G$3-'ver pressoflex 6p C2 DCpowe_2'!$M$9))*IF(($G$3/2-$M$9)&gt;0,-1,1)</f>
        <v>0</v>
      </c>
      <c r="W356" s="29">
        <f>O356*IF(($G$3/2-$M$10)&gt;0,('ver pressoflex 6p C2 DCpowe_2'!$G$3/2-'ver pressoflex 6p C2 DCpowe_2'!$M$10),'ver pressoflex 6p C2 DCpowe_2'!$G$3/2-('ver pressoflex 6p C2 DCpowe_2'!$G$3-'ver pressoflex 6p C2 DCpowe_2'!$M$10))*IF(($G$3/2-$M$10)&gt;0,-1,1)</f>
        <v>0</v>
      </c>
      <c r="X356" s="29">
        <f>P356*IF(($G$3/2-$M$11)&gt;0,('ver pressoflex 6p C2 DCpowe_2'!$G$3/2-'ver pressoflex 6p C2 DCpowe_2'!$M$11),'ver pressoflex 6p C2 DCpowe_2'!$G$3/2-('ver pressoflex 6p C2 DCpowe_2'!$G$3-'ver pressoflex 6p C2 DCpowe_2'!$M$11))*IF(($G$3/2-$M$11)&gt;0,-1,1)</f>
        <v>0</v>
      </c>
      <c r="Y356" s="29">
        <f>Q356*IF(($G$3/2-$M$12)&gt;0,('ver pressoflex 6p C2 DCpowe_2'!$G$3/2-'ver pressoflex 6p C2 DCpowe_2'!$M$12),'ver pressoflex 6p C2 DCpowe_2'!$G$3/2-('ver pressoflex 6p C2 DCpowe_2'!$G$3-'ver pressoflex 6p C2 DCpowe_2'!$M$12))*IF(($G$3/2-$M$12)&gt;0,-1,1)</f>
        <v>0</v>
      </c>
      <c r="Z356" s="29">
        <f>R356*IF(($G$3/2-$M$13)&gt;0,('ver pressoflex 6p C2 DCpowe_2'!$G$3/2-'ver pressoflex 6p C2 DCpowe_2'!$M$13),'ver pressoflex 6p C2 DCpowe_2'!$G$3/2-('ver pressoflex 6p C2 DCpowe_2'!$G$3-'ver pressoflex 6p C2 DCpowe_2'!$M$13))*IF(($G$3/2-$M$13)&gt;0,-1,1)</f>
        <v>18248587.500000004</v>
      </c>
      <c r="AA356" s="113">
        <f t="shared" si="77"/>
        <v>19747365.747940183</v>
      </c>
      <c r="AB356" s="193">
        <f t="shared" si="78"/>
        <v>3.5018529773557229E-4</v>
      </c>
      <c r="AC356" s="191">
        <f t="shared" si="79"/>
        <v>4.7253105178150936E-4</v>
      </c>
      <c r="AD356" s="194">
        <f t="shared" si="80"/>
        <v>9.6635896736237291E-8</v>
      </c>
      <c r="AE356" s="191">
        <f t="shared" si="81"/>
        <v>3.5439828883613196E-2</v>
      </c>
      <c r="AF356" s="191">
        <f t="shared" si="82"/>
        <v>0.41600353328810014</v>
      </c>
    </row>
    <row r="357" spans="2:32">
      <c r="B357" s="116">
        <f t="shared" si="68"/>
        <v>58487.880043341094</v>
      </c>
      <c r="C357" s="115">
        <f t="shared" si="83"/>
        <v>12.869999999999967</v>
      </c>
      <c r="D357" s="68">
        <f>'ver pressoflex 6p C2 DCpowe_2'!$G$3/2/$C$557*C357</f>
        <v>157.6574999999996</v>
      </c>
      <c r="E357" s="114">
        <f t="shared" si="70"/>
        <v>9.4838717625096502E-5</v>
      </c>
      <c r="F357" s="114">
        <f t="shared" si="71"/>
        <v>2.7402269141048113E-4</v>
      </c>
      <c r="G357" s="114">
        <f t="shared" si="72"/>
        <v>4.5320666519586573E-4</v>
      </c>
      <c r="H357" s="114">
        <f t="shared" si="73"/>
        <v>4.3280600983048078E-3</v>
      </c>
      <c r="I357" s="114">
        <f t="shared" si="74"/>
        <v>4.5072440720901929E-3</v>
      </c>
      <c r="J357" s="114">
        <f t="shared" si="75"/>
        <v>4.6864280458755771E-3</v>
      </c>
      <c r="K357" s="114">
        <f t="shared" si="76"/>
        <v>5.1343879803390381E-3</v>
      </c>
      <c r="L357" s="113">
        <f>-'ver pressoflex 6p C2 DCpowe_2'!$G$2*'ver pressoflex 6p C2 DCpowe_2'!D357*'ver pressoflex 6p C2 DCpowe_2'!$G$17*'ver pressoflex 6p C2 DCpowe_2'!$G$13*'ver pressoflex 6p C2 DCpowe_2'!AE357</f>
        <v>-1317.2164904410874</v>
      </c>
      <c r="M357" s="572">
        <f>IF(ABS(E357)&lt;'ver pressoflex 6p C2 DCpowe_2'!$G$7,'ver pressoflex 6p C2 DCpowe_2'!$G$16*E357*'ver pressoflex 6p C2 DCpowe_2'!$O$8,SIGN(E357)*'ver pressoflex 6p C2 DCpowe_2'!$G$15*'ver pressoflex 6p C2 DCpowe_2'!$O$8)</f>
        <v>1.5965337821798704</v>
      </c>
      <c r="N357" s="572">
        <f>IF(ABS(F357)&lt;'ver pressoflex 6p C2 DCpowe_2'!$G$7,'ver pressoflex 6p C2 DCpowe_2'!$G$16*F357*'ver pressoflex 6p C2 DCpowe_2'!$O$9,SIGN(F357)*'ver pressoflex 6p C2 DCpowe_2'!$G$15*'ver pressoflex 6p C2 DCpowe_2'!$O$9)</f>
        <v>0</v>
      </c>
      <c r="O357" s="572">
        <f>IF(ABS(G357)&lt;'ver pressoflex 6p C2 DCpowe_2'!$G$7,'ver pressoflex 6p C2 DCpowe_2'!$G$16*G357*'ver pressoflex 6p C2 DCpowe_2'!$O$10,SIGN(G357)*'ver pressoflex 6p C2 DCpowe_2'!$G$15*'ver pressoflex 6p C2 DCpowe_2'!$O$10)</f>
        <v>0</v>
      </c>
      <c r="P357" s="572">
        <f>IF(ABS(H357)&lt;'ver pressoflex 6p C2 DCpowe_2'!$G$7,'ver pressoflex 6p C2 DCpowe_2'!$G$16*H357*'ver pressoflex 6p C2 DCpowe_2'!$O$11,SIGN(H357)*'ver pressoflex 6p C2 DCpowe_2'!$G$15*'ver pressoflex 6p C2 DCpowe_2'!$O$11)</f>
        <v>0</v>
      </c>
      <c r="Q357" s="572">
        <f>IF(ABS(I357)&lt;'ver pressoflex 6p C2 DCpowe_2'!$G$7,'ver pressoflex 6p C2 DCpowe_2'!$G$16*I357*'ver pressoflex 6p C2 DCpowe_2'!$O$12,SIGN(I357)*'ver pressoflex 6p C2 DCpowe_2'!$G$15*'ver pressoflex 6p C2 DCpowe_2'!$O$12)</f>
        <v>0</v>
      </c>
      <c r="R357" s="572">
        <f>IF(ABS(J357)&lt;'ver pressoflex 6p C2 DCpowe_2'!$G$7,'ver pressoflex 6p C2 DCpowe_2'!$G$16*J357*'ver pressoflex 6p C2 DCpowe_2'!$O$13,SIGN(J357)*'ver pressoflex 6p C2 DCpowe_2'!$G$15*'ver pressoflex 6p C2 DCpowe_2'!$O$13)</f>
        <v>17803.500000000004</v>
      </c>
      <c r="S357" s="113">
        <f t="shared" si="69"/>
        <v>16487.880043341094</v>
      </c>
      <c r="T357" s="575">
        <f>-L357*('ver pressoflex 6p C2 DCpowe_2'!$G$3/2-'ver pressoflex 6p C2 DCpowe_2'!AF357*'ver pressoflex 6p C2 DCpowe_2'!D357)</f>
        <v>1527077.7319065058</v>
      </c>
      <c r="U357" s="29">
        <f>M357*IF(($G$3/2-$M$8)&gt;0,('ver pressoflex 6p C2 DCpowe_2'!$G$3/2-'ver pressoflex 6p C2 DCpowe_2'!$M$8),'ver pressoflex 6p C2 DCpowe_2'!$G$3/2-('ver pressoflex 6p C2 DCpowe_2'!$G$3-'ver pressoflex 6p C2 DCpowe_2'!$M$8))*IF(($G$3/2-$M$8)&gt;0,-1,1)</f>
        <v>-1636.4471267343672</v>
      </c>
      <c r="V357" s="29">
        <f>N357*IF(($G$3/2-$M$9)&gt;0,('ver pressoflex 6p C2 DCpowe_2'!$G$3/2-'ver pressoflex 6p C2 DCpowe_2'!$M$9),'ver pressoflex 6p C2 DCpowe_2'!$G$3/2-('ver pressoflex 6p C2 DCpowe_2'!$G$3-'ver pressoflex 6p C2 DCpowe_2'!$M$9))*IF(($G$3/2-$M$9)&gt;0,-1,1)</f>
        <v>0</v>
      </c>
      <c r="W357" s="29">
        <f>O357*IF(($G$3/2-$M$10)&gt;0,('ver pressoflex 6p C2 DCpowe_2'!$G$3/2-'ver pressoflex 6p C2 DCpowe_2'!$M$10),'ver pressoflex 6p C2 DCpowe_2'!$G$3/2-('ver pressoflex 6p C2 DCpowe_2'!$G$3-'ver pressoflex 6p C2 DCpowe_2'!$M$10))*IF(($G$3/2-$M$10)&gt;0,-1,1)</f>
        <v>0</v>
      </c>
      <c r="X357" s="29">
        <f>P357*IF(($G$3/2-$M$11)&gt;0,('ver pressoflex 6p C2 DCpowe_2'!$G$3/2-'ver pressoflex 6p C2 DCpowe_2'!$M$11),'ver pressoflex 6p C2 DCpowe_2'!$G$3/2-('ver pressoflex 6p C2 DCpowe_2'!$G$3-'ver pressoflex 6p C2 DCpowe_2'!$M$11))*IF(($G$3/2-$M$11)&gt;0,-1,1)</f>
        <v>0</v>
      </c>
      <c r="Y357" s="29">
        <f>Q357*IF(($G$3/2-$M$12)&gt;0,('ver pressoflex 6p C2 DCpowe_2'!$G$3/2-'ver pressoflex 6p C2 DCpowe_2'!$M$12),'ver pressoflex 6p C2 DCpowe_2'!$G$3/2-('ver pressoflex 6p C2 DCpowe_2'!$G$3-'ver pressoflex 6p C2 DCpowe_2'!$M$12))*IF(($G$3/2-$M$12)&gt;0,-1,1)</f>
        <v>0</v>
      </c>
      <c r="Z357" s="29">
        <f>R357*IF(($G$3/2-$M$13)&gt;0,('ver pressoflex 6p C2 DCpowe_2'!$G$3/2-'ver pressoflex 6p C2 DCpowe_2'!$M$13),'ver pressoflex 6p C2 DCpowe_2'!$G$3/2-('ver pressoflex 6p C2 DCpowe_2'!$G$3-'ver pressoflex 6p C2 DCpowe_2'!$M$13))*IF(($G$3/2-$M$13)&gt;0,-1,1)</f>
        <v>18248587.500000004</v>
      </c>
      <c r="AA357" s="113">
        <f t="shared" si="77"/>
        <v>19774028.784779776</v>
      </c>
      <c r="AB357" s="193">
        <f t="shared" si="78"/>
        <v>3.5312121683836505E-4</v>
      </c>
      <c r="AC357" s="191">
        <f t="shared" si="79"/>
        <v>4.7742425028616397E-4</v>
      </c>
      <c r="AD357" s="194">
        <f t="shared" si="80"/>
        <v>9.8356605928950822E-8</v>
      </c>
      <c r="AE357" s="191">
        <f t="shared" si="81"/>
        <v>3.5806818771462294E-2</v>
      </c>
      <c r="AF357" s="191">
        <f t="shared" si="82"/>
        <v>0.41658814927150989</v>
      </c>
    </row>
    <row r="358" spans="2:32">
      <c r="B358" s="116">
        <f t="shared" si="68"/>
        <v>58463.979720087278</v>
      </c>
      <c r="C358" s="115">
        <f t="shared" si="83"/>
        <v>12.969999999999967</v>
      </c>
      <c r="D358" s="68">
        <f>'ver pressoflex 6p C2 DCpowe_2'!$G$3/2/$C$557*C358</f>
        <v>158.8824999999996</v>
      </c>
      <c r="E358" s="114">
        <f t="shared" si="70"/>
        <v>9.2145527969729073E-5</v>
      </c>
      <c r="F358" s="114">
        <f t="shared" si="71"/>
        <v>2.7142788311238739E-4</v>
      </c>
      <c r="G358" s="114">
        <f t="shared" si="72"/>
        <v>4.5071023825504568E-4</v>
      </c>
      <c r="H358" s="114">
        <f t="shared" si="73"/>
        <v>4.3276911682150311E-3</v>
      </c>
      <c r="I358" s="114">
        <f t="shared" si="74"/>
        <v>4.5069735233576897E-3</v>
      </c>
      <c r="J358" s="114">
        <f t="shared" si="75"/>
        <v>4.6862558785003483E-3</v>
      </c>
      <c r="K358" s="114">
        <f t="shared" si="76"/>
        <v>5.1344617663569942E-3</v>
      </c>
      <c r="L358" s="113">
        <f>-'ver pressoflex 6p C2 DCpowe_2'!$G$2*'ver pressoflex 6p C2 DCpowe_2'!D358*'ver pressoflex 6p C2 DCpowe_2'!$G$17*'ver pressoflex 6p C2 DCpowe_2'!$G$13*'ver pressoflex 6p C2 DCpowe_2'!AE358</f>
        <v>-1341.0714760060994</v>
      </c>
      <c r="M358" s="572">
        <f>IF(ABS(E358)&lt;'ver pressoflex 6p C2 DCpowe_2'!$G$7,'ver pressoflex 6p C2 DCpowe_2'!$G$16*E358*'ver pressoflex 6p C2 DCpowe_2'!$O$8,SIGN(E358)*'ver pressoflex 6p C2 DCpowe_2'!$G$15*'ver pressoflex 6p C2 DCpowe_2'!$O$8)</f>
        <v>1.5511960933721334</v>
      </c>
      <c r="N358" s="572">
        <f>IF(ABS(F358)&lt;'ver pressoflex 6p C2 DCpowe_2'!$G$7,'ver pressoflex 6p C2 DCpowe_2'!$G$16*F358*'ver pressoflex 6p C2 DCpowe_2'!$O$9,SIGN(F358)*'ver pressoflex 6p C2 DCpowe_2'!$G$15*'ver pressoflex 6p C2 DCpowe_2'!$O$9)</f>
        <v>0</v>
      </c>
      <c r="O358" s="572">
        <f>IF(ABS(G358)&lt;'ver pressoflex 6p C2 DCpowe_2'!$G$7,'ver pressoflex 6p C2 DCpowe_2'!$G$16*G358*'ver pressoflex 6p C2 DCpowe_2'!$O$10,SIGN(G358)*'ver pressoflex 6p C2 DCpowe_2'!$G$15*'ver pressoflex 6p C2 DCpowe_2'!$O$10)</f>
        <v>0</v>
      </c>
      <c r="P358" s="572">
        <f>IF(ABS(H358)&lt;'ver pressoflex 6p C2 DCpowe_2'!$G$7,'ver pressoflex 6p C2 DCpowe_2'!$G$16*H358*'ver pressoflex 6p C2 DCpowe_2'!$O$11,SIGN(H358)*'ver pressoflex 6p C2 DCpowe_2'!$G$15*'ver pressoflex 6p C2 DCpowe_2'!$O$11)</f>
        <v>0</v>
      </c>
      <c r="Q358" s="572">
        <f>IF(ABS(I358)&lt;'ver pressoflex 6p C2 DCpowe_2'!$G$7,'ver pressoflex 6p C2 DCpowe_2'!$G$16*I358*'ver pressoflex 6p C2 DCpowe_2'!$O$12,SIGN(I358)*'ver pressoflex 6p C2 DCpowe_2'!$G$15*'ver pressoflex 6p C2 DCpowe_2'!$O$12)</f>
        <v>0</v>
      </c>
      <c r="R358" s="572">
        <f>IF(ABS(J358)&lt;'ver pressoflex 6p C2 DCpowe_2'!$G$7,'ver pressoflex 6p C2 DCpowe_2'!$G$16*J358*'ver pressoflex 6p C2 DCpowe_2'!$O$13,SIGN(J358)*'ver pressoflex 6p C2 DCpowe_2'!$G$15*'ver pressoflex 6p C2 DCpowe_2'!$O$13)</f>
        <v>17803.500000000004</v>
      </c>
      <c r="S358" s="113">
        <f t="shared" si="69"/>
        <v>16463.979720087278</v>
      </c>
      <c r="T358" s="575">
        <f>-L358*('ver pressoflex 6p C2 DCpowe_2'!$G$3/2-'ver pressoflex 6p C2 DCpowe_2'!AF358*'ver pressoflex 6p C2 DCpowe_2'!D358)</f>
        <v>1553925.825933178</v>
      </c>
      <c r="U358" s="29">
        <f>M358*IF(($G$3/2-$M$8)&gt;0,('ver pressoflex 6p C2 DCpowe_2'!$G$3/2-'ver pressoflex 6p C2 DCpowe_2'!$M$8),'ver pressoflex 6p C2 DCpowe_2'!$G$3/2-('ver pressoflex 6p C2 DCpowe_2'!$G$3-'ver pressoflex 6p C2 DCpowe_2'!$M$8))*IF(($G$3/2-$M$8)&gt;0,-1,1)</f>
        <v>-1589.9759957064366</v>
      </c>
      <c r="V358" s="29">
        <f>N358*IF(($G$3/2-$M$9)&gt;0,('ver pressoflex 6p C2 DCpowe_2'!$G$3/2-'ver pressoflex 6p C2 DCpowe_2'!$M$9),'ver pressoflex 6p C2 DCpowe_2'!$G$3/2-('ver pressoflex 6p C2 DCpowe_2'!$G$3-'ver pressoflex 6p C2 DCpowe_2'!$M$9))*IF(($G$3/2-$M$9)&gt;0,-1,1)</f>
        <v>0</v>
      </c>
      <c r="W358" s="29">
        <f>O358*IF(($G$3/2-$M$10)&gt;0,('ver pressoflex 6p C2 DCpowe_2'!$G$3/2-'ver pressoflex 6p C2 DCpowe_2'!$M$10),'ver pressoflex 6p C2 DCpowe_2'!$G$3/2-('ver pressoflex 6p C2 DCpowe_2'!$G$3-'ver pressoflex 6p C2 DCpowe_2'!$M$10))*IF(($G$3/2-$M$10)&gt;0,-1,1)</f>
        <v>0</v>
      </c>
      <c r="X358" s="29">
        <f>P358*IF(($G$3/2-$M$11)&gt;0,('ver pressoflex 6p C2 DCpowe_2'!$G$3/2-'ver pressoflex 6p C2 DCpowe_2'!$M$11),'ver pressoflex 6p C2 DCpowe_2'!$G$3/2-('ver pressoflex 6p C2 DCpowe_2'!$G$3-'ver pressoflex 6p C2 DCpowe_2'!$M$11))*IF(($G$3/2-$M$11)&gt;0,-1,1)</f>
        <v>0</v>
      </c>
      <c r="Y358" s="29">
        <f>Q358*IF(($G$3/2-$M$12)&gt;0,('ver pressoflex 6p C2 DCpowe_2'!$G$3/2-'ver pressoflex 6p C2 DCpowe_2'!$M$12),'ver pressoflex 6p C2 DCpowe_2'!$G$3/2-('ver pressoflex 6p C2 DCpowe_2'!$G$3-'ver pressoflex 6p C2 DCpowe_2'!$M$12))*IF(($G$3/2-$M$12)&gt;0,-1,1)</f>
        <v>0</v>
      </c>
      <c r="Z358" s="29">
        <f>R358*IF(($G$3/2-$M$13)&gt;0,('ver pressoflex 6p C2 DCpowe_2'!$G$3/2-'ver pressoflex 6p C2 DCpowe_2'!$M$13),'ver pressoflex 6p C2 DCpowe_2'!$G$3/2-('ver pressoflex 6p C2 DCpowe_2'!$G$3-'ver pressoflex 6p C2 DCpowe_2'!$M$13))*IF(($G$3/2-$M$13)&gt;0,-1,1)</f>
        <v>18248587.500000004</v>
      </c>
      <c r="AA358" s="113">
        <f t="shared" si="77"/>
        <v>19800923.349937476</v>
      </c>
      <c r="AB358" s="193">
        <f t="shared" si="78"/>
        <v>3.5606035988691671E-4</v>
      </c>
      <c r="AC358" s="191">
        <f t="shared" si="79"/>
        <v>4.8232282203375008E-4</v>
      </c>
      <c r="AD358" s="194">
        <f t="shared" si="80"/>
        <v>1.0009359434677831E-7</v>
      </c>
      <c r="AE358" s="191">
        <f t="shared" si="81"/>
        <v>3.6174211652531256E-2</v>
      </c>
      <c r="AF358" s="191">
        <f t="shared" si="82"/>
        <v>0.41716604302458615</v>
      </c>
    </row>
    <row r="359" spans="2:32">
      <c r="B359" s="116">
        <f t="shared" si="68"/>
        <v>58439.854240756409</v>
      </c>
      <c r="C359" s="115">
        <f t="shared" si="83"/>
        <v>13.069999999999967</v>
      </c>
      <c r="D359" s="68">
        <f>'ver pressoflex 6p C2 DCpowe_2'!$G$3/2/$C$557*C359</f>
        <v>160.10749999999959</v>
      </c>
      <c r="E359" s="114">
        <f t="shared" si="70"/>
        <v>8.9449379286222103E-5</v>
      </c>
      <c r="F359" s="114">
        <f t="shared" si="71"/>
        <v>2.6883022387850624E-4</v>
      </c>
      <c r="G359" s="114">
        <f t="shared" si="72"/>
        <v>4.4821106847079035E-4</v>
      </c>
      <c r="H359" s="114">
        <f t="shared" si="73"/>
        <v>4.3273218327789346E-3</v>
      </c>
      <c r="I359" s="114">
        <f t="shared" si="74"/>
        <v>4.5067026773712186E-3</v>
      </c>
      <c r="J359" s="114">
        <f t="shared" si="75"/>
        <v>4.6860835219635034E-3</v>
      </c>
      <c r="K359" s="114">
        <f t="shared" si="76"/>
        <v>5.1345356334442137E-3</v>
      </c>
      <c r="L359" s="113">
        <f>-'ver pressoflex 6p C2 DCpowe_2'!$G$2*'ver pressoflex 6p C2 DCpowe_2'!D359*'ver pressoflex 6p C2 DCpowe_2'!$G$17*'ver pressoflex 6p C2 DCpowe_2'!$G$13*'ver pressoflex 6p C2 DCpowe_2'!AE359</f>
        <v>-1365.1515678352873</v>
      </c>
      <c r="M359" s="572">
        <f>IF(ABS(E359)&lt;'ver pressoflex 6p C2 DCpowe_2'!$G$7,'ver pressoflex 6p C2 DCpowe_2'!$G$16*E359*'ver pressoflex 6p C2 DCpowe_2'!$O$8,SIGN(E359)*'ver pressoflex 6p C2 DCpowe_2'!$G$15*'ver pressoflex 6p C2 DCpowe_2'!$O$8)</f>
        <v>1.5058085916978214</v>
      </c>
      <c r="N359" s="572">
        <f>IF(ABS(F359)&lt;'ver pressoflex 6p C2 DCpowe_2'!$G$7,'ver pressoflex 6p C2 DCpowe_2'!$G$16*F359*'ver pressoflex 6p C2 DCpowe_2'!$O$9,SIGN(F359)*'ver pressoflex 6p C2 DCpowe_2'!$G$15*'ver pressoflex 6p C2 DCpowe_2'!$O$9)</f>
        <v>0</v>
      </c>
      <c r="O359" s="572">
        <f>IF(ABS(G359)&lt;'ver pressoflex 6p C2 DCpowe_2'!$G$7,'ver pressoflex 6p C2 DCpowe_2'!$G$16*G359*'ver pressoflex 6p C2 DCpowe_2'!$O$10,SIGN(G359)*'ver pressoflex 6p C2 DCpowe_2'!$G$15*'ver pressoflex 6p C2 DCpowe_2'!$O$10)</f>
        <v>0</v>
      </c>
      <c r="P359" s="572">
        <f>IF(ABS(H359)&lt;'ver pressoflex 6p C2 DCpowe_2'!$G$7,'ver pressoflex 6p C2 DCpowe_2'!$G$16*H359*'ver pressoflex 6p C2 DCpowe_2'!$O$11,SIGN(H359)*'ver pressoflex 6p C2 DCpowe_2'!$G$15*'ver pressoflex 6p C2 DCpowe_2'!$O$11)</f>
        <v>0</v>
      </c>
      <c r="Q359" s="572">
        <f>IF(ABS(I359)&lt;'ver pressoflex 6p C2 DCpowe_2'!$G$7,'ver pressoflex 6p C2 DCpowe_2'!$G$16*I359*'ver pressoflex 6p C2 DCpowe_2'!$O$12,SIGN(I359)*'ver pressoflex 6p C2 DCpowe_2'!$G$15*'ver pressoflex 6p C2 DCpowe_2'!$O$12)</f>
        <v>0</v>
      </c>
      <c r="R359" s="572">
        <f>IF(ABS(J359)&lt;'ver pressoflex 6p C2 DCpowe_2'!$G$7,'ver pressoflex 6p C2 DCpowe_2'!$G$16*J359*'ver pressoflex 6p C2 DCpowe_2'!$O$13,SIGN(J359)*'ver pressoflex 6p C2 DCpowe_2'!$G$15*'ver pressoflex 6p C2 DCpowe_2'!$O$13)</f>
        <v>17803.500000000004</v>
      </c>
      <c r="S359" s="113">
        <f t="shared" si="69"/>
        <v>16439.854240756413</v>
      </c>
      <c r="T359" s="575">
        <f>-L359*('ver pressoflex 6p C2 DCpowe_2'!$G$3/2-'ver pressoflex 6p C2 DCpowe_2'!AF359*'ver pressoflex 6p C2 DCpowe_2'!D359)</f>
        <v>1581005.4084151364</v>
      </c>
      <c r="U359" s="29">
        <f>M359*IF(($G$3/2-$M$8)&gt;0,('ver pressoflex 6p C2 DCpowe_2'!$G$3/2-'ver pressoflex 6p C2 DCpowe_2'!$M$8),'ver pressoflex 6p C2 DCpowe_2'!$G$3/2-('ver pressoflex 6p C2 DCpowe_2'!$G$3-'ver pressoflex 6p C2 DCpowe_2'!$M$8))*IF(($G$3/2-$M$8)&gt;0,-1,1)</f>
        <v>-1543.453806490267</v>
      </c>
      <c r="V359" s="29">
        <f>N359*IF(($G$3/2-$M$9)&gt;0,('ver pressoflex 6p C2 DCpowe_2'!$G$3/2-'ver pressoflex 6p C2 DCpowe_2'!$M$9),'ver pressoflex 6p C2 DCpowe_2'!$G$3/2-('ver pressoflex 6p C2 DCpowe_2'!$G$3-'ver pressoflex 6p C2 DCpowe_2'!$M$9))*IF(($G$3/2-$M$9)&gt;0,-1,1)</f>
        <v>0</v>
      </c>
      <c r="W359" s="29">
        <f>O359*IF(($G$3/2-$M$10)&gt;0,('ver pressoflex 6p C2 DCpowe_2'!$G$3/2-'ver pressoflex 6p C2 DCpowe_2'!$M$10),'ver pressoflex 6p C2 DCpowe_2'!$G$3/2-('ver pressoflex 6p C2 DCpowe_2'!$G$3-'ver pressoflex 6p C2 DCpowe_2'!$M$10))*IF(($G$3/2-$M$10)&gt;0,-1,1)</f>
        <v>0</v>
      </c>
      <c r="X359" s="29">
        <f>P359*IF(($G$3/2-$M$11)&gt;0,('ver pressoflex 6p C2 DCpowe_2'!$G$3/2-'ver pressoflex 6p C2 DCpowe_2'!$M$11),'ver pressoflex 6p C2 DCpowe_2'!$G$3/2-('ver pressoflex 6p C2 DCpowe_2'!$G$3-'ver pressoflex 6p C2 DCpowe_2'!$M$11))*IF(($G$3/2-$M$11)&gt;0,-1,1)</f>
        <v>0</v>
      </c>
      <c r="Y359" s="29">
        <f>Q359*IF(($G$3/2-$M$12)&gt;0,('ver pressoflex 6p C2 DCpowe_2'!$G$3/2-'ver pressoflex 6p C2 DCpowe_2'!$M$12),'ver pressoflex 6p C2 DCpowe_2'!$G$3/2-('ver pressoflex 6p C2 DCpowe_2'!$G$3-'ver pressoflex 6p C2 DCpowe_2'!$M$12))*IF(($G$3/2-$M$12)&gt;0,-1,1)</f>
        <v>0</v>
      </c>
      <c r="Z359" s="29">
        <f>R359*IF(($G$3/2-$M$13)&gt;0,('ver pressoflex 6p C2 DCpowe_2'!$G$3/2-'ver pressoflex 6p C2 DCpowe_2'!$M$13),'ver pressoflex 6p C2 DCpowe_2'!$G$3/2-('ver pressoflex 6p C2 DCpowe_2'!$G$3-'ver pressoflex 6p C2 DCpowe_2'!$M$13))*IF(($G$3/2-$M$13)&gt;0,-1,1)</f>
        <v>18248587.500000004</v>
      </c>
      <c r="AA359" s="113">
        <f t="shared" si="77"/>
        <v>19828049.454608649</v>
      </c>
      <c r="AB359" s="193">
        <f t="shared" si="78"/>
        <v>3.5900273219448823E-4</v>
      </c>
      <c r="AC359" s="191">
        <f t="shared" si="79"/>
        <v>4.8722677587970261E-4</v>
      </c>
      <c r="AD359" s="194">
        <f t="shared" si="80"/>
        <v>1.0184691254703399E-7</v>
      </c>
      <c r="AE359" s="191">
        <f t="shared" si="81"/>
        <v>3.6542008190977693E-2</v>
      </c>
      <c r="AF359" s="191">
        <f t="shared" si="82"/>
        <v>0.41773730385909758</v>
      </c>
    </row>
    <row r="360" spans="2:32">
      <c r="B360" s="116">
        <f t="shared" si="68"/>
        <v>58415.503234073483</v>
      </c>
      <c r="C360" s="115">
        <f t="shared" si="83"/>
        <v>13.169999999999966</v>
      </c>
      <c r="D360" s="68">
        <f>'ver pressoflex 6p C2 DCpowe_2'!$G$3/2/$C$557*C360</f>
        <v>161.33249999999958</v>
      </c>
      <c r="E360" s="114">
        <f t="shared" si="70"/>
        <v>8.6750266695234725E-5</v>
      </c>
      <c r="F360" s="114">
        <f t="shared" si="71"/>
        <v>2.6622970900773755E-4</v>
      </c>
      <c r="G360" s="114">
        <f t="shared" si="72"/>
        <v>4.4570915132024038E-4</v>
      </c>
      <c r="H360" s="114">
        <f t="shared" si="73"/>
        <v>4.3269520913281146E-3</v>
      </c>
      <c r="I360" s="114">
        <f t="shared" si="74"/>
        <v>4.5064315336406178E-3</v>
      </c>
      <c r="J360" s="114">
        <f t="shared" si="75"/>
        <v>4.6859109759531201E-3</v>
      </c>
      <c r="K360" s="114">
        <f t="shared" si="76"/>
        <v>5.1346095817343769E-3</v>
      </c>
      <c r="L360" s="113">
        <f>-'ver pressoflex 6p C2 DCpowe_2'!$G$2*'ver pressoflex 6p C2 DCpowe_2'!D360*'ver pressoflex 6p C2 DCpowe_2'!$G$17*'ver pressoflex 6p C2 DCpowe_2'!$G$13*'ver pressoflex 6p C2 DCpowe_2'!AE360</f>
        <v>-1389.4571371215379</v>
      </c>
      <c r="M360" s="572">
        <f>IF(ABS(E360)&lt;'ver pressoflex 6p C2 DCpowe_2'!$G$7,'ver pressoflex 6p C2 DCpowe_2'!$G$16*E360*'ver pressoflex 6p C2 DCpowe_2'!$O$8,SIGN(E360)*'ver pressoflex 6p C2 DCpowe_2'!$G$15*'ver pressoflex 6p C2 DCpowe_2'!$O$8)</f>
        <v>1.4603711950171427</v>
      </c>
      <c r="N360" s="572">
        <f>IF(ABS(F360)&lt;'ver pressoflex 6p C2 DCpowe_2'!$G$7,'ver pressoflex 6p C2 DCpowe_2'!$G$16*F360*'ver pressoflex 6p C2 DCpowe_2'!$O$9,SIGN(F360)*'ver pressoflex 6p C2 DCpowe_2'!$G$15*'ver pressoflex 6p C2 DCpowe_2'!$O$9)</f>
        <v>0</v>
      </c>
      <c r="O360" s="572">
        <f>IF(ABS(G360)&lt;'ver pressoflex 6p C2 DCpowe_2'!$G$7,'ver pressoflex 6p C2 DCpowe_2'!$G$16*G360*'ver pressoflex 6p C2 DCpowe_2'!$O$10,SIGN(G360)*'ver pressoflex 6p C2 DCpowe_2'!$G$15*'ver pressoflex 6p C2 DCpowe_2'!$O$10)</f>
        <v>0</v>
      </c>
      <c r="P360" s="572">
        <f>IF(ABS(H360)&lt;'ver pressoflex 6p C2 DCpowe_2'!$G$7,'ver pressoflex 6p C2 DCpowe_2'!$G$16*H360*'ver pressoflex 6p C2 DCpowe_2'!$O$11,SIGN(H360)*'ver pressoflex 6p C2 DCpowe_2'!$G$15*'ver pressoflex 6p C2 DCpowe_2'!$O$11)</f>
        <v>0</v>
      </c>
      <c r="Q360" s="572">
        <f>IF(ABS(I360)&lt;'ver pressoflex 6p C2 DCpowe_2'!$G$7,'ver pressoflex 6p C2 DCpowe_2'!$G$16*I360*'ver pressoflex 6p C2 DCpowe_2'!$O$12,SIGN(I360)*'ver pressoflex 6p C2 DCpowe_2'!$G$15*'ver pressoflex 6p C2 DCpowe_2'!$O$12)</f>
        <v>0</v>
      </c>
      <c r="R360" s="572">
        <f>IF(ABS(J360)&lt;'ver pressoflex 6p C2 DCpowe_2'!$G$7,'ver pressoflex 6p C2 DCpowe_2'!$G$16*J360*'ver pressoflex 6p C2 DCpowe_2'!$O$13,SIGN(J360)*'ver pressoflex 6p C2 DCpowe_2'!$G$15*'ver pressoflex 6p C2 DCpowe_2'!$O$13)</f>
        <v>17803.500000000004</v>
      </c>
      <c r="S360" s="113">
        <f t="shared" si="69"/>
        <v>16415.503234073483</v>
      </c>
      <c r="T360" s="575">
        <f>-L360*('ver pressoflex 6p C2 DCpowe_2'!$G$3/2-'ver pressoflex 6p C2 DCpowe_2'!AF360*'ver pressoflex 6p C2 DCpowe_2'!D360)</f>
        <v>1608316.4904881683</v>
      </c>
      <c r="U360" s="29">
        <f>M360*IF(($G$3/2-$M$8)&gt;0,('ver pressoflex 6p C2 DCpowe_2'!$G$3/2-'ver pressoflex 6p C2 DCpowe_2'!$M$8),'ver pressoflex 6p C2 DCpowe_2'!$G$3/2-('ver pressoflex 6p C2 DCpowe_2'!$G$3-'ver pressoflex 6p C2 DCpowe_2'!$M$8))*IF(($G$3/2-$M$8)&gt;0,-1,1)</f>
        <v>-1496.8804748925713</v>
      </c>
      <c r="V360" s="29">
        <f>N360*IF(($G$3/2-$M$9)&gt;0,('ver pressoflex 6p C2 DCpowe_2'!$G$3/2-'ver pressoflex 6p C2 DCpowe_2'!$M$9),'ver pressoflex 6p C2 DCpowe_2'!$G$3/2-('ver pressoflex 6p C2 DCpowe_2'!$G$3-'ver pressoflex 6p C2 DCpowe_2'!$M$9))*IF(($G$3/2-$M$9)&gt;0,-1,1)</f>
        <v>0</v>
      </c>
      <c r="W360" s="29">
        <f>O360*IF(($G$3/2-$M$10)&gt;0,('ver pressoflex 6p C2 DCpowe_2'!$G$3/2-'ver pressoflex 6p C2 DCpowe_2'!$M$10),'ver pressoflex 6p C2 DCpowe_2'!$G$3/2-('ver pressoflex 6p C2 DCpowe_2'!$G$3-'ver pressoflex 6p C2 DCpowe_2'!$M$10))*IF(($G$3/2-$M$10)&gt;0,-1,1)</f>
        <v>0</v>
      </c>
      <c r="X360" s="29">
        <f>P360*IF(($G$3/2-$M$11)&gt;0,('ver pressoflex 6p C2 DCpowe_2'!$G$3/2-'ver pressoflex 6p C2 DCpowe_2'!$M$11),'ver pressoflex 6p C2 DCpowe_2'!$G$3/2-('ver pressoflex 6p C2 DCpowe_2'!$G$3-'ver pressoflex 6p C2 DCpowe_2'!$M$11))*IF(($G$3/2-$M$11)&gt;0,-1,1)</f>
        <v>0</v>
      </c>
      <c r="Y360" s="29">
        <f>Q360*IF(($G$3/2-$M$12)&gt;0,('ver pressoflex 6p C2 DCpowe_2'!$G$3/2-'ver pressoflex 6p C2 DCpowe_2'!$M$12),'ver pressoflex 6p C2 DCpowe_2'!$G$3/2-('ver pressoflex 6p C2 DCpowe_2'!$G$3-'ver pressoflex 6p C2 DCpowe_2'!$M$12))*IF(($G$3/2-$M$12)&gt;0,-1,1)</f>
        <v>0</v>
      </c>
      <c r="Z360" s="29">
        <f>R360*IF(($G$3/2-$M$13)&gt;0,('ver pressoflex 6p C2 DCpowe_2'!$G$3/2-'ver pressoflex 6p C2 DCpowe_2'!$M$13),'ver pressoflex 6p C2 DCpowe_2'!$G$3/2-('ver pressoflex 6p C2 DCpowe_2'!$G$3-'ver pressoflex 6p C2 DCpowe_2'!$M$13))*IF(($G$3/2-$M$13)&gt;0,-1,1)</f>
        <v>18248587.500000004</v>
      </c>
      <c r="AA360" s="113">
        <f t="shared" si="77"/>
        <v>19855407.11001328</v>
      </c>
      <c r="AB360" s="193">
        <f t="shared" si="78"/>
        <v>3.619483390860224E-4</v>
      </c>
      <c r="AC360" s="191">
        <f t="shared" si="79"/>
        <v>4.9213612069892623E-4</v>
      </c>
      <c r="AD360" s="194">
        <f t="shared" si="80"/>
        <v>1.0361661125038633E-7</v>
      </c>
      <c r="AE360" s="191">
        <f t="shared" si="81"/>
        <v>3.6910209052419464E-2</v>
      </c>
      <c r="AF360" s="191">
        <f t="shared" si="82"/>
        <v>0.4183020208072471</v>
      </c>
    </row>
    <row r="361" spans="2:32">
      <c r="B361" s="116">
        <f t="shared" si="68"/>
        <v>58390.926327946712</v>
      </c>
      <c r="C361" s="115">
        <f t="shared" si="83"/>
        <v>13.269999999999966</v>
      </c>
      <c r="D361" s="68">
        <f>'ver pressoflex 6p C2 DCpowe_2'!$G$3/2/$C$557*C361</f>
        <v>162.55749999999958</v>
      </c>
      <c r="E361" s="114">
        <f t="shared" si="70"/>
        <v>8.4048185306692346E-5</v>
      </c>
      <c r="F361" s="114">
        <f t="shared" si="71"/>
        <v>2.6362633378863967E-4</v>
      </c>
      <c r="G361" s="114">
        <f t="shared" si="72"/>
        <v>4.4320448227058696E-4</v>
      </c>
      <c r="H361" s="114">
        <f t="shared" si="73"/>
        <v>4.326581943192697E-3</v>
      </c>
      <c r="I361" s="114">
        <f t="shared" si="74"/>
        <v>4.5061600916746448E-3</v>
      </c>
      <c r="J361" s="114">
        <f t="shared" si="75"/>
        <v>4.6857382401565926E-3</v>
      </c>
      <c r="K361" s="114">
        <f t="shared" si="76"/>
        <v>5.1346836113614607E-3</v>
      </c>
      <c r="L361" s="113">
        <f>-'ver pressoflex 6p C2 DCpowe_2'!$G$2*'ver pressoflex 6p C2 DCpowe_2'!D361*'ver pressoflex 6p C2 DCpowe_2'!$G$17*'ver pressoflex 6p C2 DCpowe_2'!$G$13*'ver pressoflex 6p C2 DCpowe_2'!AE361</f>
        <v>-1413.9885558742978</v>
      </c>
      <c r="M361" s="572">
        <f>IF(ABS(E361)&lt;'ver pressoflex 6p C2 DCpowe_2'!$G$7,'ver pressoflex 6p C2 DCpowe_2'!$G$16*E361*'ver pressoflex 6p C2 DCpowe_2'!$O$8,SIGN(E361)*'ver pressoflex 6p C2 DCpowe_2'!$G$15*'ver pressoflex 6p C2 DCpowe_2'!$O$8)</f>
        <v>1.4148838210096117</v>
      </c>
      <c r="N361" s="572">
        <f>IF(ABS(F361)&lt;'ver pressoflex 6p C2 DCpowe_2'!$G$7,'ver pressoflex 6p C2 DCpowe_2'!$G$16*F361*'ver pressoflex 6p C2 DCpowe_2'!$O$9,SIGN(F361)*'ver pressoflex 6p C2 DCpowe_2'!$G$15*'ver pressoflex 6p C2 DCpowe_2'!$O$9)</f>
        <v>0</v>
      </c>
      <c r="O361" s="572">
        <f>IF(ABS(G361)&lt;'ver pressoflex 6p C2 DCpowe_2'!$G$7,'ver pressoflex 6p C2 DCpowe_2'!$G$16*G361*'ver pressoflex 6p C2 DCpowe_2'!$O$10,SIGN(G361)*'ver pressoflex 6p C2 DCpowe_2'!$G$15*'ver pressoflex 6p C2 DCpowe_2'!$O$10)</f>
        <v>0</v>
      </c>
      <c r="P361" s="572">
        <f>IF(ABS(H361)&lt;'ver pressoflex 6p C2 DCpowe_2'!$G$7,'ver pressoflex 6p C2 DCpowe_2'!$G$16*H361*'ver pressoflex 6p C2 DCpowe_2'!$O$11,SIGN(H361)*'ver pressoflex 6p C2 DCpowe_2'!$G$15*'ver pressoflex 6p C2 DCpowe_2'!$O$11)</f>
        <v>0</v>
      </c>
      <c r="Q361" s="572">
        <f>IF(ABS(I361)&lt;'ver pressoflex 6p C2 DCpowe_2'!$G$7,'ver pressoflex 6p C2 DCpowe_2'!$G$16*I361*'ver pressoflex 6p C2 DCpowe_2'!$O$12,SIGN(I361)*'ver pressoflex 6p C2 DCpowe_2'!$G$15*'ver pressoflex 6p C2 DCpowe_2'!$O$12)</f>
        <v>0</v>
      </c>
      <c r="R361" s="572">
        <f>IF(ABS(J361)&lt;'ver pressoflex 6p C2 DCpowe_2'!$G$7,'ver pressoflex 6p C2 DCpowe_2'!$G$16*J361*'ver pressoflex 6p C2 DCpowe_2'!$O$13,SIGN(J361)*'ver pressoflex 6p C2 DCpowe_2'!$G$15*'ver pressoflex 6p C2 DCpowe_2'!$O$13)</f>
        <v>17803.500000000004</v>
      </c>
      <c r="S361" s="113">
        <f t="shared" si="69"/>
        <v>16390.926327946716</v>
      </c>
      <c r="T361" s="575">
        <f>-L361*('ver pressoflex 6p C2 DCpowe_2'!$G$3/2-'ver pressoflex 6p C2 DCpowe_2'!AF361*'ver pressoflex 6p C2 DCpowe_2'!D361)</f>
        <v>1635859.0833125559</v>
      </c>
      <c r="U361" s="29">
        <f>M361*IF(($G$3/2-$M$8)&gt;0,('ver pressoflex 6p C2 DCpowe_2'!$G$3/2-'ver pressoflex 6p C2 DCpowe_2'!$M$8),'ver pressoflex 6p C2 DCpowe_2'!$G$3/2-('ver pressoflex 6p C2 DCpowe_2'!$G$3-'ver pressoflex 6p C2 DCpowe_2'!$M$8))*IF(($G$3/2-$M$8)&gt;0,-1,1)</f>
        <v>-1450.2559165348521</v>
      </c>
      <c r="V361" s="29">
        <f>N361*IF(($G$3/2-$M$9)&gt;0,('ver pressoflex 6p C2 DCpowe_2'!$G$3/2-'ver pressoflex 6p C2 DCpowe_2'!$M$9),'ver pressoflex 6p C2 DCpowe_2'!$G$3/2-('ver pressoflex 6p C2 DCpowe_2'!$G$3-'ver pressoflex 6p C2 DCpowe_2'!$M$9))*IF(($G$3/2-$M$9)&gt;0,-1,1)</f>
        <v>0</v>
      </c>
      <c r="W361" s="29">
        <f>O361*IF(($G$3/2-$M$10)&gt;0,('ver pressoflex 6p C2 DCpowe_2'!$G$3/2-'ver pressoflex 6p C2 DCpowe_2'!$M$10),'ver pressoflex 6p C2 DCpowe_2'!$G$3/2-('ver pressoflex 6p C2 DCpowe_2'!$G$3-'ver pressoflex 6p C2 DCpowe_2'!$M$10))*IF(($G$3/2-$M$10)&gt;0,-1,1)</f>
        <v>0</v>
      </c>
      <c r="X361" s="29">
        <f>P361*IF(($G$3/2-$M$11)&gt;0,('ver pressoflex 6p C2 DCpowe_2'!$G$3/2-'ver pressoflex 6p C2 DCpowe_2'!$M$11),'ver pressoflex 6p C2 DCpowe_2'!$G$3/2-('ver pressoflex 6p C2 DCpowe_2'!$G$3-'ver pressoflex 6p C2 DCpowe_2'!$M$11))*IF(($G$3/2-$M$11)&gt;0,-1,1)</f>
        <v>0</v>
      </c>
      <c r="Y361" s="29">
        <f>Q361*IF(($G$3/2-$M$12)&gt;0,('ver pressoflex 6p C2 DCpowe_2'!$G$3/2-'ver pressoflex 6p C2 DCpowe_2'!$M$12),'ver pressoflex 6p C2 DCpowe_2'!$G$3/2-('ver pressoflex 6p C2 DCpowe_2'!$G$3-'ver pressoflex 6p C2 DCpowe_2'!$M$12))*IF(($G$3/2-$M$12)&gt;0,-1,1)</f>
        <v>0</v>
      </c>
      <c r="Z361" s="29">
        <f>R361*IF(($G$3/2-$M$13)&gt;0,('ver pressoflex 6p C2 DCpowe_2'!$G$3/2-'ver pressoflex 6p C2 DCpowe_2'!$M$13),'ver pressoflex 6p C2 DCpowe_2'!$G$3/2-('ver pressoflex 6p C2 DCpowe_2'!$G$3-'ver pressoflex 6p C2 DCpowe_2'!$M$13))*IF(($G$3/2-$M$13)&gt;0,-1,1)</f>
        <v>18248587.500000004</v>
      </c>
      <c r="AA361" s="113">
        <f t="shared" si="77"/>
        <v>19882996.327396024</v>
      </c>
      <c r="AB361" s="193">
        <f t="shared" si="78"/>
        <v>3.6489718589817591E-4</v>
      </c>
      <c r="AC361" s="191">
        <f t="shared" si="79"/>
        <v>4.9705086538584867E-4</v>
      </c>
      <c r="AD361" s="194">
        <f t="shared" si="80"/>
        <v>1.0540274134145107E-7</v>
      </c>
      <c r="AE361" s="191">
        <f t="shared" si="81"/>
        <v>3.7278814903938647E-2</v>
      </c>
      <c r="AF361" s="191">
        <f t="shared" si="82"/>
        <v>0.41886028251939855</v>
      </c>
    </row>
    <row r="362" spans="2:32">
      <c r="B362" s="116">
        <f t="shared" si="68"/>
        <v>58366.123149465348</v>
      </c>
      <c r="C362" s="115">
        <f t="shared" si="83"/>
        <v>13.369999999999965</v>
      </c>
      <c r="D362" s="68">
        <f>'ver pressoflex 6p C2 DCpowe_2'!$G$3/2/$C$557*C362</f>
        <v>163.78249999999957</v>
      </c>
      <c r="E362" s="114">
        <f t="shared" si="70"/>
        <v>8.1343130219757093E-5</v>
      </c>
      <c r="F362" s="114">
        <f t="shared" si="71"/>
        <v>2.610200934994007E-4</v>
      </c>
      <c r="G362" s="114">
        <f t="shared" si="72"/>
        <v>4.4069705677904418E-4</v>
      </c>
      <c r="H362" s="114">
        <f t="shared" si="73"/>
        <v>4.3262113877013363E-3</v>
      </c>
      <c r="I362" s="114">
        <f t="shared" si="74"/>
        <v>4.5058883509809791E-3</v>
      </c>
      <c r="J362" s="114">
        <f t="shared" si="75"/>
        <v>4.6855653142606236E-3</v>
      </c>
      <c r="K362" s="114">
        <f t="shared" si="76"/>
        <v>5.1347577224597329E-3</v>
      </c>
      <c r="L362" s="113">
        <f>-'ver pressoflex 6p C2 DCpowe_2'!$G$2*'ver pressoflex 6p C2 DCpowe_2'!D362*'ver pressoflex 6p C2 DCpowe_2'!$G$17*'ver pressoflex 6p C2 DCpowe_2'!$G$13*'ver pressoflex 6p C2 DCpowe_2'!AE362</f>
        <v>-1438.7461969218255</v>
      </c>
      <c r="M362" s="572">
        <f>IF(ABS(E362)&lt;'ver pressoflex 6p C2 DCpowe_2'!$G$7,'ver pressoflex 6p C2 DCpowe_2'!$G$16*E362*'ver pressoflex 6p C2 DCpowe_2'!$O$8,SIGN(E362)*'ver pressoflex 6p C2 DCpowe_2'!$G$15*'ver pressoflex 6p C2 DCpowe_2'!$O$8)</f>
        <v>1.3693463871735514</v>
      </c>
      <c r="N362" s="572">
        <f>IF(ABS(F362)&lt;'ver pressoflex 6p C2 DCpowe_2'!$G$7,'ver pressoflex 6p C2 DCpowe_2'!$G$16*F362*'ver pressoflex 6p C2 DCpowe_2'!$O$9,SIGN(F362)*'ver pressoflex 6p C2 DCpowe_2'!$G$15*'ver pressoflex 6p C2 DCpowe_2'!$O$9)</f>
        <v>0</v>
      </c>
      <c r="O362" s="572">
        <f>IF(ABS(G362)&lt;'ver pressoflex 6p C2 DCpowe_2'!$G$7,'ver pressoflex 6p C2 DCpowe_2'!$G$16*G362*'ver pressoflex 6p C2 DCpowe_2'!$O$10,SIGN(G362)*'ver pressoflex 6p C2 DCpowe_2'!$G$15*'ver pressoflex 6p C2 DCpowe_2'!$O$10)</f>
        <v>0</v>
      </c>
      <c r="P362" s="572">
        <f>IF(ABS(H362)&lt;'ver pressoflex 6p C2 DCpowe_2'!$G$7,'ver pressoflex 6p C2 DCpowe_2'!$G$16*H362*'ver pressoflex 6p C2 DCpowe_2'!$O$11,SIGN(H362)*'ver pressoflex 6p C2 DCpowe_2'!$G$15*'ver pressoflex 6p C2 DCpowe_2'!$O$11)</f>
        <v>0</v>
      </c>
      <c r="Q362" s="572">
        <f>IF(ABS(I362)&lt;'ver pressoflex 6p C2 DCpowe_2'!$G$7,'ver pressoflex 6p C2 DCpowe_2'!$G$16*I362*'ver pressoflex 6p C2 DCpowe_2'!$O$12,SIGN(I362)*'ver pressoflex 6p C2 DCpowe_2'!$G$15*'ver pressoflex 6p C2 DCpowe_2'!$O$12)</f>
        <v>0</v>
      </c>
      <c r="R362" s="572">
        <f>IF(ABS(J362)&lt;'ver pressoflex 6p C2 DCpowe_2'!$G$7,'ver pressoflex 6p C2 DCpowe_2'!$G$16*J362*'ver pressoflex 6p C2 DCpowe_2'!$O$13,SIGN(J362)*'ver pressoflex 6p C2 DCpowe_2'!$G$15*'ver pressoflex 6p C2 DCpowe_2'!$O$13)</f>
        <v>17803.500000000004</v>
      </c>
      <c r="S362" s="113">
        <f t="shared" si="69"/>
        <v>16366.123149465351</v>
      </c>
      <c r="T362" s="575">
        <f>-L362*('ver pressoflex 6p C2 DCpowe_2'!$G$3/2-'ver pressoflex 6p C2 DCpowe_2'!AF362*'ver pressoflex 6p C2 DCpowe_2'!D362)</f>
        <v>1663633.198073149</v>
      </c>
      <c r="U362" s="29">
        <f>M362*IF(($G$3/2-$M$8)&gt;0,('ver pressoflex 6p C2 DCpowe_2'!$G$3/2-'ver pressoflex 6p C2 DCpowe_2'!$M$8),'ver pressoflex 6p C2 DCpowe_2'!$G$3/2-('ver pressoflex 6p C2 DCpowe_2'!$G$3-'ver pressoflex 6p C2 DCpowe_2'!$M$8))*IF(($G$3/2-$M$8)&gt;0,-1,1)</f>
        <v>-1403.5800468528903</v>
      </c>
      <c r="V362" s="29">
        <f>N362*IF(($G$3/2-$M$9)&gt;0,('ver pressoflex 6p C2 DCpowe_2'!$G$3/2-'ver pressoflex 6p C2 DCpowe_2'!$M$9),'ver pressoflex 6p C2 DCpowe_2'!$G$3/2-('ver pressoflex 6p C2 DCpowe_2'!$G$3-'ver pressoflex 6p C2 DCpowe_2'!$M$9))*IF(($G$3/2-$M$9)&gt;0,-1,1)</f>
        <v>0</v>
      </c>
      <c r="W362" s="29">
        <f>O362*IF(($G$3/2-$M$10)&gt;0,('ver pressoflex 6p C2 DCpowe_2'!$G$3/2-'ver pressoflex 6p C2 DCpowe_2'!$M$10),'ver pressoflex 6p C2 DCpowe_2'!$G$3/2-('ver pressoflex 6p C2 DCpowe_2'!$G$3-'ver pressoflex 6p C2 DCpowe_2'!$M$10))*IF(($G$3/2-$M$10)&gt;0,-1,1)</f>
        <v>0</v>
      </c>
      <c r="X362" s="29">
        <f>P362*IF(($G$3/2-$M$11)&gt;0,('ver pressoflex 6p C2 DCpowe_2'!$G$3/2-'ver pressoflex 6p C2 DCpowe_2'!$M$11),'ver pressoflex 6p C2 DCpowe_2'!$G$3/2-('ver pressoflex 6p C2 DCpowe_2'!$G$3-'ver pressoflex 6p C2 DCpowe_2'!$M$11))*IF(($G$3/2-$M$11)&gt;0,-1,1)</f>
        <v>0</v>
      </c>
      <c r="Y362" s="29">
        <f>Q362*IF(($G$3/2-$M$12)&gt;0,('ver pressoflex 6p C2 DCpowe_2'!$G$3/2-'ver pressoflex 6p C2 DCpowe_2'!$M$12),'ver pressoflex 6p C2 DCpowe_2'!$G$3/2-('ver pressoflex 6p C2 DCpowe_2'!$G$3-'ver pressoflex 6p C2 DCpowe_2'!$M$12))*IF(($G$3/2-$M$12)&gt;0,-1,1)</f>
        <v>0</v>
      </c>
      <c r="Z362" s="29">
        <f>R362*IF(($G$3/2-$M$13)&gt;0,('ver pressoflex 6p C2 DCpowe_2'!$G$3/2-'ver pressoflex 6p C2 DCpowe_2'!$M$13),'ver pressoflex 6p C2 DCpowe_2'!$G$3/2-('ver pressoflex 6p C2 DCpowe_2'!$G$3-'ver pressoflex 6p C2 DCpowe_2'!$M$13))*IF(($G$3/2-$M$13)&gt;0,-1,1)</f>
        <v>18248587.500000004</v>
      </c>
      <c r="AA362" s="113">
        <f t="shared" si="77"/>
        <v>19910817.118026301</v>
      </c>
      <c r="AB362" s="193">
        <f t="shared" si="78"/>
        <v>3.6784927797935184E-4</v>
      </c>
      <c r="AC362" s="191">
        <f t="shared" si="79"/>
        <v>5.0197101885447531E-4</v>
      </c>
      <c r="AD362" s="194">
        <f t="shared" si="80"/>
        <v>1.0720535386938651E-7</v>
      </c>
      <c r="AE362" s="191">
        <f t="shared" si="81"/>
        <v>3.7647826414085643E-2</v>
      </c>
      <c r="AF362" s="191">
        <f t="shared" si="82"/>
        <v>0.41941217717261448</v>
      </c>
    </row>
    <row r="363" spans="2:32">
      <c r="B363" s="116">
        <f t="shared" si="68"/>
        <v>58341.093324897389</v>
      </c>
      <c r="C363" s="115">
        <f t="shared" si="83"/>
        <v>13.469999999999965</v>
      </c>
      <c r="D363" s="68">
        <f>'ver pressoflex 6p C2 DCpowe_2'!$G$3/2/$C$557*C363</f>
        <v>165.00749999999957</v>
      </c>
      <c r="E363" s="114">
        <f t="shared" si="70"/>
        <v>7.8635096522798226E-5</v>
      </c>
      <c r="F363" s="114">
        <f t="shared" si="71"/>
        <v>2.584109834078102E-4</v>
      </c>
      <c r="G363" s="114">
        <f t="shared" si="72"/>
        <v>4.3818687029282215E-4</v>
      </c>
      <c r="H363" s="114">
        <f t="shared" si="73"/>
        <v>4.3258404241812059E-3</v>
      </c>
      <c r="I363" s="114">
        <f t="shared" si="74"/>
        <v>4.5056163110662175E-3</v>
      </c>
      <c r="J363" s="114">
        <f t="shared" si="75"/>
        <v>4.6853921979512292E-3</v>
      </c>
      <c r="K363" s="114">
        <f t="shared" si="76"/>
        <v>5.1348319151637584E-3</v>
      </c>
      <c r="L363" s="113">
        <f>-'ver pressoflex 6p C2 DCpowe_2'!$G$2*'ver pressoflex 6p C2 DCpowe_2'!D363*'ver pressoflex 6p C2 DCpowe_2'!$G$17*'ver pressoflex 6p C2 DCpowe_2'!$G$13*'ver pressoflex 6p C2 DCpowe_2'!AE363</f>
        <v>-1463.7304339134391</v>
      </c>
      <c r="M363" s="572">
        <f>IF(ABS(E363)&lt;'ver pressoflex 6p C2 DCpowe_2'!$G$7,'ver pressoflex 6p C2 DCpowe_2'!$G$16*E363*'ver pressoflex 6p C2 DCpowe_2'!$O$8,SIGN(E363)*'ver pressoflex 6p C2 DCpowe_2'!$G$15*'ver pressoflex 6p C2 DCpowe_2'!$O$8)</f>
        <v>1.3237588108255958</v>
      </c>
      <c r="N363" s="572">
        <f>IF(ABS(F363)&lt;'ver pressoflex 6p C2 DCpowe_2'!$G$7,'ver pressoflex 6p C2 DCpowe_2'!$G$16*F363*'ver pressoflex 6p C2 DCpowe_2'!$O$9,SIGN(F363)*'ver pressoflex 6p C2 DCpowe_2'!$G$15*'ver pressoflex 6p C2 DCpowe_2'!$O$9)</f>
        <v>0</v>
      </c>
      <c r="O363" s="572">
        <f>IF(ABS(G363)&lt;'ver pressoflex 6p C2 DCpowe_2'!$G$7,'ver pressoflex 6p C2 DCpowe_2'!$G$16*G363*'ver pressoflex 6p C2 DCpowe_2'!$O$10,SIGN(G363)*'ver pressoflex 6p C2 DCpowe_2'!$G$15*'ver pressoflex 6p C2 DCpowe_2'!$O$10)</f>
        <v>0</v>
      </c>
      <c r="P363" s="572">
        <f>IF(ABS(H363)&lt;'ver pressoflex 6p C2 DCpowe_2'!$G$7,'ver pressoflex 6p C2 DCpowe_2'!$G$16*H363*'ver pressoflex 6p C2 DCpowe_2'!$O$11,SIGN(H363)*'ver pressoflex 6p C2 DCpowe_2'!$G$15*'ver pressoflex 6p C2 DCpowe_2'!$O$11)</f>
        <v>0</v>
      </c>
      <c r="Q363" s="572">
        <f>IF(ABS(I363)&lt;'ver pressoflex 6p C2 DCpowe_2'!$G$7,'ver pressoflex 6p C2 DCpowe_2'!$G$16*I363*'ver pressoflex 6p C2 DCpowe_2'!$O$12,SIGN(I363)*'ver pressoflex 6p C2 DCpowe_2'!$G$15*'ver pressoflex 6p C2 DCpowe_2'!$O$12)</f>
        <v>0</v>
      </c>
      <c r="R363" s="572">
        <f>IF(ABS(J363)&lt;'ver pressoflex 6p C2 DCpowe_2'!$G$7,'ver pressoflex 6p C2 DCpowe_2'!$G$16*J363*'ver pressoflex 6p C2 DCpowe_2'!$O$13,SIGN(J363)*'ver pressoflex 6p C2 DCpowe_2'!$G$15*'ver pressoflex 6p C2 DCpowe_2'!$O$13)</f>
        <v>17803.500000000004</v>
      </c>
      <c r="S363" s="113">
        <f t="shared" si="69"/>
        <v>16341.093324897391</v>
      </c>
      <c r="T363" s="575">
        <f>-L363*('ver pressoflex 6p C2 DCpowe_2'!$G$3/2-'ver pressoflex 6p C2 DCpowe_2'!AF363*'ver pressoflex 6p C2 DCpowe_2'!D363)</f>
        <v>1691638.8459794254</v>
      </c>
      <c r="U363" s="29">
        <f>M363*IF(($G$3/2-$M$8)&gt;0,('ver pressoflex 6p C2 DCpowe_2'!$G$3/2-'ver pressoflex 6p C2 DCpowe_2'!$M$8),'ver pressoflex 6p C2 DCpowe_2'!$G$3/2-('ver pressoflex 6p C2 DCpowe_2'!$G$3-'ver pressoflex 6p C2 DCpowe_2'!$M$8))*IF(($G$3/2-$M$8)&gt;0,-1,1)</f>
        <v>-1356.8527810962357</v>
      </c>
      <c r="V363" s="29">
        <f>N363*IF(($G$3/2-$M$9)&gt;0,('ver pressoflex 6p C2 DCpowe_2'!$G$3/2-'ver pressoflex 6p C2 DCpowe_2'!$M$9),'ver pressoflex 6p C2 DCpowe_2'!$G$3/2-('ver pressoflex 6p C2 DCpowe_2'!$G$3-'ver pressoflex 6p C2 DCpowe_2'!$M$9))*IF(($G$3/2-$M$9)&gt;0,-1,1)</f>
        <v>0</v>
      </c>
      <c r="W363" s="29">
        <f>O363*IF(($G$3/2-$M$10)&gt;0,('ver pressoflex 6p C2 DCpowe_2'!$G$3/2-'ver pressoflex 6p C2 DCpowe_2'!$M$10),'ver pressoflex 6p C2 DCpowe_2'!$G$3/2-('ver pressoflex 6p C2 DCpowe_2'!$G$3-'ver pressoflex 6p C2 DCpowe_2'!$M$10))*IF(($G$3/2-$M$10)&gt;0,-1,1)</f>
        <v>0</v>
      </c>
      <c r="X363" s="29">
        <f>P363*IF(($G$3/2-$M$11)&gt;0,('ver pressoflex 6p C2 DCpowe_2'!$G$3/2-'ver pressoflex 6p C2 DCpowe_2'!$M$11),'ver pressoflex 6p C2 DCpowe_2'!$G$3/2-('ver pressoflex 6p C2 DCpowe_2'!$G$3-'ver pressoflex 6p C2 DCpowe_2'!$M$11))*IF(($G$3/2-$M$11)&gt;0,-1,1)</f>
        <v>0</v>
      </c>
      <c r="Y363" s="29">
        <f>Q363*IF(($G$3/2-$M$12)&gt;0,('ver pressoflex 6p C2 DCpowe_2'!$G$3/2-'ver pressoflex 6p C2 DCpowe_2'!$M$12),'ver pressoflex 6p C2 DCpowe_2'!$G$3/2-('ver pressoflex 6p C2 DCpowe_2'!$G$3-'ver pressoflex 6p C2 DCpowe_2'!$M$12))*IF(($G$3/2-$M$12)&gt;0,-1,1)</f>
        <v>0</v>
      </c>
      <c r="Z363" s="29">
        <f>R363*IF(($G$3/2-$M$13)&gt;0,('ver pressoflex 6p C2 DCpowe_2'!$G$3/2-'ver pressoflex 6p C2 DCpowe_2'!$M$13),'ver pressoflex 6p C2 DCpowe_2'!$G$3/2-('ver pressoflex 6p C2 DCpowe_2'!$G$3-'ver pressoflex 6p C2 DCpowe_2'!$M$13))*IF(($G$3/2-$M$13)&gt;0,-1,1)</f>
        <v>18248587.500000004</v>
      </c>
      <c r="AA363" s="113">
        <f t="shared" si="77"/>
        <v>19938869.493198331</v>
      </c>
      <c r="AB363" s="193">
        <f t="shared" si="78"/>
        <v>3.7080462068973168E-4</v>
      </c>
      <c r="AC363" s="191">
        <f t="shared" si="79"/>
        <v>5.0689659003844167E-4</v>
      </c>
      <c r="AD363" s="194">
        <f t="shared" si="80"/>
        <v>1.0902450004849094E-7</v>
      </c>
      <c r="AE363" s="191">
        <f t="shared" si="81"/>
        <v>3.8017244252883123E-2</v>
      </c>
      <c r="AF363" s="191">
        <f t="shared" si="82"/>
        <v>0.41995779238904185</v>
      </c>
    </row>
    <row r="364" spans="2:32">
      <c r="B364" s="116">
        <f t="shared" si="68"/>
        <v>58315.836479687321</v>
      </c>
      <c r="C364" s="115">
        <f t="shared" si="83"/>
        <v>13.569999999999965</v>
      </c>
      <c r="D364" s="68">
        <f>'ver pressoflex 6p C2 DCpowe_2'!$G$3/2/$C$557*C364</f>
        <v>166.23249999999956</v>
      </c>
      <c r="E364" s="114">
        <f t="shared" si="70"/>
        <v>7.5924079293362349E-5</v>
      </c>
      <c r="F364" s="114">
        <f t="shared" si="71"/>
        <v>2.5579899877123039E-4</v>
      </c>
      <c r="G364" s="114">
        <f t="shared" si="72"/>
        <v>4.3567391824909848E-4</v>
      </c>
      <c r="H364" s="114">
        <f t="shared" si="73"/>
        <v>4.3254690519579945E-3</v>
      </c>
      <c r="I364" s="114">
        <f t="shared" si="74"/>
        <v>4.5053439714358625E-3</v>
      </c>
      <c r="J364" s="114">
        <f t="shared" si="75"/>
        <v>4.6852188909137314E-3</v>
      </c>
      <c r="K364" s="114">
        <f t="shared" si="76"/>
        <v>5.1349061896084009E-3</v>
      </c>
      <c r="L364" s="113">
        <f>-'ver pressoflex 6p C2 DCpowe_2'!$G$2*'ver pressoflex 6p C2 DCpowe_2'!D364*'ver pressoflex 6p C2 DCpowe_2'!$G$17*'ver pressoflex 6p C2 DCpowe_2'!$G$13*'ver pressoflex 6p C2 DCpowe_2'!AE364</f>
        <v>-1488.9416413217823</v>
      </c>
      <c r="M364" s="572">
        <f>IF(ABS(E364)&lt;'ver pressoflex 6p C2 DCpowe_2'!$G$7,'ver pressoflex 6p C2 DCpowe_2'!$G$16*E364*'ver pressoflex 6p C2 DCpowe_2'!$O$8,SIGN(E364)*'ver pressoflex 6p C2 DCpowe_2'!$G$15*'ver pressoflex 6p C2 DCpowe_2'!$O$8)</f>
        <v>1.2781210091001884</v>
      </c>
      <c r="N364" s="572">
        <f>IF(ABS(F364)&lt;'ver pressoflex 6p C2 DCpowe_2'!$G$7,'ver pressoflex 6p C2 DCpowe_2'!$G$16*F364*'ver pressoflex 6p C2 DCpowe_2'!$O$9,SIGN(F364)*'ver pressoflex 6p C2 DCpowe_2'!$G$15*'ver pressoflex 6p C2 DCpowe_2'!$O$9)</f>
        <v>0</v>
      </c>
      <c r="O364" s="572">
        <f>IF(ABS(G364)&lt;'ver pressoflex 6p C2 DCpowe_2'!$G$7,'ver pressoflex 6p C2 DCpowe_2'!$G$16*G364*'ver pressoflex 6p C2 DCpowe_2'!$O$10,SIGN(G364)*'ver pressoflex 6p C2 DCpowe_2'!$G$15*'ver pressoflex 6p C2 DCpowe_2'!$O$10)</f>
        <v>0</v>
      </c>
      <c r="P364" s="572">
        <f>IF(ABS(H364)&lt;'ver pressoflex 6p C2 DCpowe_2'!$G$7,'ver pressoflex 6p C2 DCpowe_2'!$G$16*H364*'ver pressoflex 6p C2 DCpowe_2'!$O$11,SIGN(H364)*'ver pressoflex 6p C2 DCpowe_2'!$G$15*'ver pressoflex 6p C2 DCpowe_2'!$O$11)</f>
        <v>0</v>
      </c>
      <c r="Q364" s="572">
        <f>IF(ABS(I364)&lt;'ver pressoflex 6p C2 DCpowe_2'!$G$7,'ver pressoflex 6p C2 DCpowe_2'!$G$16*I364*'ver pressoflex 6p C2 DCpowe_2'!$O$12,SIGN(I364)*'ver pressoflex 6p C2 DCpowe_2'!$G$15*'ver pressoflex 6p C2 DCpowe_2'!$O$12)</f>
        <v>0</v>
      </c>
      <c r="R364" s="572">
        <f>IF(ABS(J364)&lt;'ver pressoflex 6p C2 DCpowe_2'!$G$7,'ver pressoflex 6p C2 DCpowe_2'!$G$16*J364*'ver pressoflex 6p C2 DCpowe_2'!$O$13,SIGN(J364)*'ver pressoflex 6p C2 DCpowe_2'!$G$15*'ver pressoflex 6p C2 DCpowe_2'!$O$13)</f>
        <v>17803.500000000004</v>
      </c>
      <c r="S364" s="113">
        <f t="shared" si="69"/>
        <v>16315.836479687321</v>
      </c>
      <c r="T364" s="575">
        <f>-L364*('ver pressoflex 6p C2 DCpowe_2'!$G$3/2-'ver pressoflex 6p C2 DCpowe_2'!AF364*'ver pressoflex 6p C2 DCpowe_2'!D364)</f>
        <v>1719876.0382655645</v>
      </c>
      <c r="U364" s="29">
        <f>M364*IF(($G$3/2-$M$8)&gt;0,('ver pressoflex 6p C2 DCpowe_2'!$G$3/2-'ver pressoflex 6p C2 DCpowe_2'!$M$8),'ver pressoflex 6p C2 DCpowe_2'!$G$3/2-('ver pressoflex 6p C2 DCpowe_2'!$G$3-'ver pressoflex 6p C2 DCpowe_2'!$M$8))*IF(($G$3/2-$M$8)&gt;0,-1,1)</f>
        <v>-1310.0740343276932</v>
      </c>
      <c r="V364" s="29">
        <f>N364*IF(($G$3/2-$M$9)&gt;0,('ver pressoflex 6p C2 DCpowe_2'!$G$3/2-'ver pressoflex 6p C2 DCpowe_2'!$M$9),'ver pressoflex 6p C2 DCpowe_2'!$G$3/2-('ver pressoflex 6p C2 DCpowe_2'!$G$3-'ver pressoflex 6p C2 DCpowe_2'!$M$9))*IF(($G$3/2-$M$9)&gt;0,-1,1)</f>
        <v>0</v>
      </c>
      <c r="W364" s="29">
        <f>O364*IF(($G$3/2-$M$10)&gt;0,('ver pressoflex 6p C2 DCpowe_2'!$G$3/2-'ver pressoflex 6p C2 DCpowe_2'!$M$10),'ver pressoflex 6p C2 DCpowe_2'!$G$3/2-('ver pressoflex 6p C2 DCpowe_2'!$G$3-'ver pressoflex 6p C2 DCpowe_2'!$M$10))*IF(($G$3/2-$M$10)&gt;0,-1,1)</f>
        <v>0</v>
      </c>
      <c r="X364" s="29">
        <f>P364*IF(($G$3/2-$M$11)&gt;0,('ver pressoflex 6p C2 DCpowe_2'!$G$3/2-'ver pressoflex 6p C2 DCpowe_2'!$M$11),'ver pressoflex 6p C2 DCpowe_2'!$G$3/2-('ver pressoflex 6p C2 DCpowe_2'!$G$3-'ver pressoflex 6p C2 DCpowe_2'!$M$11))*IF(($G$3/2-$M$11)&gt;0,-1,1)</f>
        <v>0</v>
      </c>
      <c r="Y364" s="29">
        <f>Q364*IF(($G$3/2-$M$12)&gt;0,('ver pressoflex 6p C2 DCpowe_2'!$G$3/2-'ver pressoflex 6p C2 DCpowe_2'!$M$12),'ver pressoflex 6p C2 DCpowe_2'!$G$3/2-('ver pressoflex 6p C2 DCpowe_2'!$G$3-'ver pressoflex 6p C2 DCpowe_2'!$M$12))*IF(($G$3/2-$M$12)&gt;0,-1,1)</f>
        <v>0</v>
      </c>
      <c r="Z364" s="29">
        <f>R364*IF(($G$3/2-$M$13)&gt;0,('ver pressoflex 6p C2 DCpowe_2'!$G$3/2-'ver pressoflex 6p C2 DCpowe_2'!$M$13),'ver pressoflex 6p C2 DCpowe_2'!$G$3/2-('ver pressoflex 6p C2 DCpowe_2'!$G$3-'ver pressoflex 6p C2 DCpowe_2'!$M$13))*IF(($G$3/2-$M$13)&gt;0,-1,1)</f>
        <v>18248587.500000004</v>
      </c>
      <c r="AA364" s="113">
        <f t="shared" si="77"/>
        <v>19967153.464231241</v>
      </c>
      <c r="AB364" s="193">
        <f t="shared" si="78"/>
        <v>3.7376321940130777E-4</v>
      </c>
      <c r="AC364" s="191">
        <f t="shared" si="79"/>
        <v>5.1182758789106858E-4</v>
      </c>
      <c r="AD364" s="194">
        <f t="shared" si="80"/>
        <v>1.1086023125880289E-7</v>
      </c>
      <c r="AE364" s="191">
        <f t="shared" si="81"/>
        <v>3.8387069091830144E-2</v>
      </c>
      <c r="AF364" s="191">
        <f t="shared" si="82"/>
        <v>0.42049721516327632</v>
      </c>
    </row>
    <row r="365" spans="2:32">
      <c r="B365" s="116">
        <f t="shared" si="68"/>
        <v>58290.352238453859</v>
      </c>
      <c r="C365" s="115">
        <f t="shared" si="83"/>
        <v>13.669999999999964</v>
      </c>
      <c r="D365" s="68">
        <f>'ver pressoflex 6p C2 DCpowe_2'!$G$3/2/$C$557*C365</f>
        <v>167.45749999999956</v>
      </c>
      <c r="E365" s="114">
        <f t="shared" si="70"/>
        <v>7.3210073598143651E-5</v>
      </c>
      <c r="F365" s="114">
        <f t="shared" si="71"/>
        <v>2.5318413483656763E-4</v>
      </c>
      <c r="G365" s="114">
        <f t="shared" si="72"/>
        <v>4.3315819607499159E-4</v>
      </c>
      <c r="H365" s="114">
        <f t="shared" si="73"/>
        <v>4.3250972703559104E-3</v>
      </c>
      <c r="I365" s="114">
        <f t="shared" si="74"/>
        <v>4.5050713315943338E-3</v>
      </c>
      <c r="J365" s="114">
        <f t="shared" si="75"/>
        <v>4.6850453928327582E-3</v>
      </c>
      <c r="K365" s="114">
        <f t="shared" si="76"/>
        <v>5.1349805459288186E-3</v>
      </c>
      <c r="L365" s="113">
        <f>-'ver pressoflex 6p C2 DCpowe_2'!$G$2*'ver pressoflex 6p C2 DCpowe_2'!D365*'ver pressoflex 6p C2 DCpowe_2'!$G$17*'ver pressoflex 6p C2 DCpowe_2'!$G$13*'ver pressoflex 6p C2 DCpowe_2'!AE365</f>
        <v>-1514.3801944450913</v>
      </c>
      <c r="M365" s="572">
        <f>IF(ABS(E365)&lt;'ver pressoflex 6p C2 DCpowe_2'!$G$7,'ver pressoflex 6p C2 DCpowe_2'!$G$16*E365*'ver pressoflex 6p C2 DCpowe_2'!$O$8,SIGN(E365)*'ver pressoflex 6p C2 DCpowe_2'!$G$15*'ver pressoflex 6p C2 DCpowe_2'!$O$8)</f>
        <v>1.2324328989490807</v>
      </c>
      <c r="N365" s="572">
        <f>IF(ABS(F365)&lt;'ver pressoflex 6p C2 DCpowe_2'!$G$7,'ver pressoflex 6p C2 DCpowe_2'!$G$16*F365*'ver pressoflex 6p C2 DCpowe_2'!$O$9,SIGN(F365)*'ver pressoflex 6p C2 DCpowe_2'!$G$15*'ver pressoflex 6p C2 DCpowe_2'!$O$9)</f>
        <v>0</v>
      </c>
      <c r="O365" s="572">
        <f>IF(ABS(G365)&lt;'ver pressoflex 6p C2 DCpowe_2'!$G$7,'ver pressoflex 6p C2 DCpowe_2'!$G$16*G365*'ver pressoflex 6p C2 DCpowe_2'!$O$10,SIGN(G365)*'ver pressoflex 6p C2 DCpowe_2'!$G$15*'ver pressoflex 6p C2 DCpowe_2'!$O$10)</f>
        <v>0</v>
      </c>
      <c r="P365" s="572">
        <f>IF(ABS(H365)&lt;'ver pressoflex 6p C2 DCpowe_2'!$G$7,'ver pressoflex 6p C2 DCpowe_2'!$G$16*H365*'ver pressoflex 6p C2 DCpowe_2'!$O$11,SIGN(H365)*'ver pressoflex 6p C2 DCpowe_2'!$G$15*'ver pressoflex 6p C2 DCpowe_2'!$O$11)</f>
        <v>0</v>
      </c>
      <c r="Q365" s="572">
        <f>IF(ABS(I365)&lt;'ver pressoflex 6p C2 DCpowe_2'!$G$7,'ver pressoflex 6p C2 DCpowe_2'!$G$16*I365*'ver pressoflex 6p C2 DCpowe_2'!$O$12,SIGN(I365)*'ver pressoflex 6p C2 DCpowe_2'!$G$15*'ver pressoflex 6p C2 DCpowe_2'!$O$12)</f>
        <v>0</v>
      </c>
      <c r="R365" s="572">
        <f>IF(ABS(J365)&lt;'ver pressoflex 6p C2 DCpowe_2'!$G$7,'ver pressoflex 6p C2 DCpowe_2'!$G$16*J365*'ver pressoflex 6p C2 DCpowe_2'!$O$13,SIGN(J365)*'ver pressoflex 6p C2 DCpowe_2'!$G$15*'ver pressoflex 6p C2 DCpowe_2'!$O$13)</f>
        <v>17803.500000000004</v>
      </c>
      <c r="S365" s="113">
        <f t="shared" si="69"/>
        <v>16290.352238453861</v>
      </c>
      <c r="T365" s="575">
        <f>-L365*('ver pressoflex 6p C2 DCpowe_2'!$G$3/2-'ver pressoflex 6p C2 DCpowe_2'!AF365*'ver pressoflex 6p C2 DCpowe_2'!D365)</f>
        <v>1748344.7861905128</v>
      </c>
      <c r="U365" s="29">
        <f>M365*IF(($G$3/2-$M$8)&gt;0,('ver pressoflex 6p C2 DCpowe_2'!$G$3/2-'ver pressoflex 6p C2 DCpowe_2'!$M$8),'ver pressoflex 6p C2 DCpowe_2'!$G$3/2-('ver pressoflex 6p C2 DCpowe_2'!$G$3-'ver pressoflex 6p C2 DCpowe_2'!$M$8))*IF(($G$3/2-$M$8)&gt;0,-1,1)</f>
        <v>-1263.2437214228078</v>
      </c>
      <c r="V365" s="29">
        <f>N365*IF(($G$3/2-$M$9)&gt;0,('ver pressoflex 6p C2 DCpowe_2'!$G$3/2-'ver pressoflex 6p C2 DCpowe_2'!$M$9),'ver pressoflex 6p C2 DCpowe_2'!$G$3/2-('ver pressoflex 6p C2 DCpowe_2'!$G$3-'ver pressoflex 6p C2 DCpowe_2'!$M$9))*IF(($G$3/2-$M$9)&gt;0,-1,1)</f>
        <v>0</v>
      </c>
      <c r="W365" s="29">
        <f>O365*IF(($G$3/2-$M$10)&gt;0,('ver pressoflex 6p C2 DCpowe_2'!$G$3/2-'ver pressoflex 6p C2 DCpowe_2'!$M$10),'ver pressoflex 6p C2 DCpowe_2'!$G$3/2-('ver pressoflex 6p C2 DCpowe_2'!$G$3-'ver pressoflex 6p C2 DCpowe_2'!$M$10))*IF(($G$3/2-$M$10)&gt;0,-1,1)</f>
        <v>0</v>
      </c>
      <c r="X365" s="29">
        <f>P365*IF(($G$3/2-$M$11)&gt;0,('ver pressoflex 6p C2 DCpowe_2'!$G$3/2-'ver pressoflex 6p C2 DCpowe_2'!$M$11),'ver pressoflex 6p C2 DCpowe_2'!$G$3/2-('ver pressoflex 6p C2 DCpowe_2'!$G$3-'ver pressoflex 6p C2 DCpowe_2'!$M$11))*IF(($G$3/2-$M$11)&gt;0,-1,1)</f>
        <v>0</v>
      </c>
      <c r="Y365" s="29">
        <f>Q365*IF(($G$3/2-$M$12)&gt;0,('ver pressoflex 6p C2 DCpowe_2'!$G$3/2-'ver pressoflex 6p C2 DCpowe_2'!$M$12),'ver pressoflex 6p C2 DCpowe_2'!$G$3/2-('ver pressoflex 6p C2 DCpowe_2'!$G$3-'ver pressoflex 6p C2 DCpowe_2'!$M$12))*IF(($G$3/2-$M$12)&gt;0,-1,1)</f>
        <v>0</v>
      </c>
      <c r="Z365" s="29">
        <f>R365*IF(($G$3/2-$M$13)&gt;0,('ver pressoflex 6p C2 DCpowe_2'!$G$3/2-'ver pressoflex 6p C2 DCpowe_2'!$M$13),'ver pressoflex 6p C2 DCpowe_2'!$G$3/2-('ver pressoflex 6p C2 DCpowe_2'!$G$3-'ver pressoflex 6p C2 DCpowe_2'!$M$13))*IF(($G$3/2-$M$13)&gt;0,-1,1)</f>
        <v>18248587.500000004</v>
      </c>
      <c r="AA365" s="113">
        <f t="shared" si="77"/>
        <v>19995669.042469095</v>
      </c>
      <c r="AB365" s="193">
        <f t="shared" si="78"/>
        <v>3.7672507949791629E-4</v>
      </c>
      <c r="AC365" s="191">
        <f t="shared" si="79"/>
        <v>5.1676402138541608E-4</v>
      </c>
      <c r="AD365" s="194">
        <f t="shared" si="80"/>
        <v>1.127125990467039E-7</v>
      </c>
      <c r="AE365" s="191">
        <f t="shared" si="81"/>
        <v>3.8757301603906204E-2</v>
      </c>
      <c r="AF365" s="191">
        <f t="shared" si="82"/>
        <v>0.42103053179790728</v>
      </c>
    </row>
    <row r="366" spans="2:32">
      <c r="B366" s="116">
        <f t="shared" si="68"/>
        <v>58264.64022498767</v>
      </c>
      <c r="C366" s="115">
        <f t="shared" si="83"/>
        <v>13.769999999999964</v>
      </c>
      <c r="D366" s="68">
        <f>'ver pressoflex 6p C2 DCpowe_2'!$G$3/2/$C$557*C366</f>
        <v>168.68249999999955</v>
      </c>
      <c r="E366" s="114">
        <f t="shared" si="70"/>
        <v>7.0493074492953951E-5</v>
      </c>
      <c r="F366" s="114">
        <f t="shared" si="71"/>
        <v>2.505663868402433E-4</v>
      </c>
      <c r="G366" s="114">
        <f t="shared" si="72"/>
        <v>4.3063969918753265E-4</v>
      </c>
      <c r="H366" s="114">
        <f t="shared" si="73"/>
        <v>4.3247250786976653E-3</v>
      </c>
      <c r="I366" s="114">
        <f t="shared" si="74"/>
        <v>4.5047983910449551E-3</v>
      </c>
      <c r="J366" s="114">
        <f t="shared" si="75"/>
        <v>4.6848717033922431E-3</v>
      </c>
      <c r="K366" s="114">
        <f t="shared" si="76"/>
        <v>5.1350549842604665E-3</v>
      </c>
      <c r="L366" s="113">
        <f>-'ver pressoflex 6p C2 DCpowe_2'!$G$2*'ver pressoflex 6p C2 DCpowe_2'!D366*'ver pressoflex 6p C2 DCpowe_2'!$G$17*'ver pressoflex 6p C2 DCpowe_2'!$G$13*'ver pressoflex 6p C2 DCpowe_2'!AE366</f>
        <v>-1540.046469409474</v>
      </c>
      <c r="M366" s="572">
        <f>IF(ABS(E366)&lt;'ver pressoflex 6p C2 DCpowe_2'!$G$7,'ver pressoflex 6p C2 DCpowe_2'!$G$16*E366*'ver pressoflex 6p C2 DCpowe_2'!$O$8,SIGN(E366)*'ver pressoflex 6p C2 DCpowe_2'!$G$15*'ver pressoflex 6p C2 DCpowe_2'!$O$8)</f>
        <v>1.1866943971408281</v>
      </c>
      <c r="N366" s="572">
        <f>IF(ABS(F366)&lt;'ver pressoflex 6p C2 DCpowe_2'!$G$7,'ver pressoflex 6p C2 DCpowe_2'!$G$16*F366*'ver pressoflex 6p C2 DCpowe_2'!$O$9,SIGN(F366)*'ver pressoflex 6p C2 DCpowe_2'!$G$15*'ver pressoflex 6p C2 DCpowe_2'!$O$9)</f>
        <v>0</v>
      </c>
      <c r="O366" s="572">
        <f>IF(ABS(G366)&lt;'ver pressoflex 6p C2 DCpowe_2'!$G$7,'ver pressoflex 6p C2 DCpowe_2'!$G$16*G366*'ver pressoflex 6p C2 DCpowe_2'!$O$10,SIGN(G366)*'ver pressoflex 6p C2 DCpowe_2'!$G$15*'ver pressoflex 6p C2 DCpowe_2'!$O$10)</f>
        <v>0</v>
      </c>
      <c r="P366" s="572">
        <f>IF(ABS(H366)&lt;'ver pressoflex 6p C2 DCpowe_2'!$G$7,'ver pressoflex 6p C2 DCpowe_2'!$G$16*H366*'ver pressoflex 6p C2 DCpowe_2'!$O$11,SIGN(H366)*'ver pressoflex 6p C2 DCpowe_2'!$G$15*'ver pressoflex 6p C2 DCpowe_2'!$O$11)</f>
        <v>0</v>
      </c>
      <c r="Q366" s="572">
        <f>IF(ABS(I366)&lt;'ver pressoflex 6p C2 DCpowe_2'!$G$7,'ver pressoflex 6p C2 DCpowe_2'!$G$16*I366*'ver pressoflex 6p C2 DCpowe_2'!$O$12,SIGN(I366)*'ver pressoflex 6p C2 DCpowe_2'!$G$15*'ver pressoflex 6p C2 DCpowe_2'!$O$12)</f>
        <v>0</v>
      </c>
      <c r="R366" s="572">
        <f>IF(ABS(J366)&lt;'ver pressoflex 6p C2 DCpowe_2'!$G$7,'ver pressoflex 6p C2 DCpowe_2'!$G$16*J366*'ver pressoflex 6p C2 DCpowe_2'!$O$13,SIGN(J366)*'ver pressoflex 6p C2 DCpowe_2'!$G$15*'ver pressoflex 6p C2 DCpowe_2'!$O$13)</f>
        <v>17803.500000000004</v>
      </c>
      <c r="S366" s="113">
        <f t="shared" si="69"/>
        <v>16264.64022498767</v>
      </c>
      <c r="T366" s="575">
        <f>-L366*('ver pressoflex 6p C2 DCpowe_2'!$G$3/2-'ver pressoflex 6p C2 DCpowe_2'!AF366*'ver pressoflex 6p C2 DCpowe_2'!D366)</f>
        <v>1777045.1010380553</v>
      </c>
      <c r="U366" s="29">
        <f>M366*IF(($G$3/2-$M$8)&gt;0,('ver pressoflex 6p C2 DCpowe_2'!$G$3/2-'ver pressoflex 6p C2 DCpowe_2'!$M$8),'ver pressoflex 6p C2 DCpowe_2'!$G$3/2-('ver pressoflex 6p C2 DCpowe_2'!$G$3-'ver pressoflex 6p C2 DCpowe_2'!$M$8))*IF(($G$3/2-$M$8)&gt;0,-1,1)</f>
        <v>-1216.3617570693489</v>
      </c>
      <c r="V366" s="29">
        <f>N366*IF(($G$3/2-$M$9)&gt;0,('ver pressoflex 6p C2 DCpowe_2'!$G$3/2-'ver pressoflex 6p C2 DCpowe_2'!$M$9),'ver pressoflex 6p C2 DCpowe_2'!$G$3/2-('ver pressoflex 6p C2 DCpowe_2'!$G$3-'ver pressoflex 6p C2 DCpowe_2'!$M$9))*IF(($G$3/2-$M$9)&gt;0,-1,1)</f>
        <v>0</v>
      </c>
      <c r="W366" s="29">
        <f>O366*IF(($G$3/2-$M$10)&gt;0,('ver pressoflex 6p C2 DCpowe_2'!$G$3/2-'ver pressoflex 6p C2 DCpowe_2'!$M$10),'ver pressoflex 6p C2 DCpowe_2'!$G$3/2-('ver pressoflex 6p C2 DCpowe_2'!$G$3-'ver pressoflex 6p C2 DCpowe_2'!$M$10))*IF(($G$3/2-$M$10)&gt;0,-1,1)</f>
        <v>0</v>
      </c>
      <c r="X366" s="29">
        <f>P366*IF(($G$3/2-$M$11)&gt;0,('ver pressoflex 6p C2 DCpowe_2'!$G$3/2-'ver pressoflex 6p C2 DCpowe_2'!$M$11),'ver pressoflex 6p C2 DCpowe_2'!$G$3/2-('ver pressoflex 6p C2 DCpowe_2'!$G$3-'ver pressoflex 6p C2 DCpowe_2'!$M$11))*IF(($G$3/2-$M$11)&gt;0,-1,1)</f>
        <v>0</v>
      </c>
      <c r="Y366" s="29">
        <f>Q366*IF(($G$3/2-$M$12)&gt;0,('ver pressoflex 6p C2 DCpowe_2'!$G$3/2-'ver pressoflex 6p C2 DCpowe_2'!$M$12),'ver pressoflex 6p C2 DCpowe_2'!$G$3/2-('ver pressoflex 6p C2 DCpowe_2'!$G$3-'ver pressoflex 6p C2 DCpowe_2'!$M$12))*IF(($G$3/2-$M$12)&gt;0,-1,1)</f>
        <v>0</v>
      </c>
      <c r="Z366" s="29">
        <f>R366*IF(($G$3/2-$M$13)&gt;0,('ver pressoflex 6p C2 DCpowe_2'!$G$3/2-'ver pressoflex 6p C2 DCpowe_2'!$M$13),'ver pressoflex 6p C2 DCpowe_2'!$G$3/2-('ver pressoflex 6p C2 DCpowe_2'!$G$3-'ver pressoflex 6p C2 DCpowe_2'!$M$13))*IF(($G$3/2-$M$13)&gt;0,-1,1)</f>
        <v>18248587.500000004</v>
      </c>
      <c r="AA366" s="113">
        <f t="shared" si="77"/>
        <v>20024416.239280991</v>
      </c>
      <c r="AB366" s="193">
        <f t="shared" si="78"/>
        <v>3.7969020637526943E-4</v>
      </c>
      <c r="AC366" s="191">
        <f t="shared" si="79"/>
        <v>5.2170589951433793E-4</v>
      </c>
      <c r="AD366" s="194">
        <f t="shared" si="80"/>
        <v>1.1458165512552335E-7</v>
      </c>
      <c r="AE366" s="191">
        <f t="shared" si="81"/>
        <v>3.9127942463575344E-2</v>
      </c>
      <c r="AF366" s="191">
        <f t="shared" si="82"/>
        <v>0.42155782784651974</v>
      </c>
    </row>
    <row r="367" spans="2:32">
      <c r="B367" s="116">
        <f t="shared" si="68"/>
        <v>58238.700062249074</v>
      </c>
      <c r="C367" s="115">
        <f t="shared" si="83"/>
        <v>13.869999999999964</v>
      </c>
      <c r="D367" s="68">
        <f>'ver pressoflex 6p C2 DCpowe_2'!$G$3/2/$C$557*C367</f>
        <v>169.90749999999954</v>
      </c>
      <c r="E367" s="114">
        <f t="shared" si="70"/>
        <v>6.777307702269263E-5</v>
      </c>
      <c r="F367" s="114">
        <f t="shared" si="71"/>
        <v>2.4794575000816502E-4</v>
      </c>
      <c r="G367" s="114">
        <f t="shared" si="72"/>
        <v>4.2811842299363747E-4</v>
      </c>
      <c r="H367" s="114">
        <f t="shared" si="73"/>
        <v>4.3243524763044786E-3</v>
      </c>
      <c r="I367" s="114">
        <f t="shared" si="74"/>
        <v>4.5045251492899507E-3</v>
      </c>
      <c r="J367" s="114">
        <f t="shared" si="75"/>
        <v>4.6846978222754229E-3</v>
      </c>
      <c r="K367" s="114">
        <f t="shared" si="76"/>
        <v>5.1351295047391042E-3</v>
      </c>
      <c r="L367" s="113">
        <f>-'ver pressoflex 6p C2 DCpowe_2'!$G$2*'ver pressoflex 6p C2 DCpowe_2'!D367*'ver pressoflex 6p C2 DCpowe_2'!$G$17*'ver pressoflex 6p C2 DCpowe_2'!$G$13*'ver pressoflex 6p C2 DCpowe_2'!AE367</f>
        <v>-1565.9408431711895</v>
      </c>
      <c r="M367" s="572">
        <f>IF(ABS(E367)&lt;'ver pressoflex 6p C2 DCpowe_2'!$G$7,'ver pressoflex 6p C2 DCpowe_2'!$G$16*E367*'ver pressoflex 6p C2 DCpowe_2'!$O$8,SIGN(E367)*'ver pressoflex 6p C2 DCpowe_2'!$G$15*'ver pressoflex 6p C2 DCpowe_2'!$O$8)</f>
        <v>1.1409054202602842</v>
      </c>
      <c r="N367" s="572">
        <f>IF(ABS(F367)&lt;'ver pressoflex 6p C2 DCpowe_2'!$G$7,'ver pressoflex 6p C2 DCpowe_2'!$G$16*F367*'ver pressoflex 6p C2 DCpowe_2'!$O$9,SIGN(F367)*'ver pressoflex 6p C2 DCpowe_2'!$G$15*'ver pressoflex 6p C2 DCpowe_2'!$O$9)</f>
        <v>0</v>
      </c>
      <c r="O367" s="572">
        <f>IF(ABS(G367)&lt;'ver pressoflex 6p C2 DCpowe_2'!$G$7,'ver pressoflex 6p C2 DCpowe_2'!$G$16*G367*'ver pressoflex 6p C2 DCpowe_2'!$O$10,SIGN(G367)*'ver pressoflex 6p C2 DCpowe_2'!$G$15*'ver pressoflex 6p C2 DCpowe_2'!$O$10)</f>
        <v>0</v>
      </c>
      <c r="P367" s="572">
        <f>IF(ABS(H367)&lt;'ver pressoflex 6p C2 DCpowe_2'!$G$7,'ver pressoflex 6p C2 DCpowe_2'!$G$16*H367*'ver pressoflex 6p C2 DCpowe_2'!$O$11,SIGN(H367)*'ver pressoflex 6p C2 DCpowe_2'!$G$15*'ver pressoflex 6p C2 DCpowe_2'!$O$11)</f>
        <v>0</v>
      </c>
      <c r="Q367" s="572">
        <f>IF(ABS(I367)&lt;'ver pressoflex 6p C2 DCpowe_2'!$G$7,'ver pressoflex 6p C2 DCpowe_2'!$G$16*I367*'ver pressoflex 6p C2 DCpowe_2'!$O$12,SIGN(I367)*'ver pressoflex 6p C2 DCpowe_2'!$G$15*'ver pressoflex 6p C2 DCpowe_2'!$O$12)</f>
        <v>0</v>
      </c>
      <c r="R367" s="572">
        <f>IF(ABS(J367)&lt;'ver pressoflex 6p C2 DCpowe_2'!$G$7,'ver pressoflex 6p C2 DCpowe_2'!$G$16*J367*'ver pressoflex 6p C2 DCpowe_2'!$O$13,SIGN(J367)*'ver pressoflex 6p C2 DCpowe_2'!$G$15*'ver pressoflex 6p C2 DCpowe_2'!$O$13)</f>
        <v>17803.500000000004</v>
      </c>
      <c r="S367" s="113">
        <f t="shared" si="69"/>
        <v>16238.700062249074</v>
      </c>
      <c r="T367" s="575">
        <f>-L367*('ver pressoflex 6p C2 DCpowe_2'!$G$3/2-'ver pressoflex 6p C2 DCpowe_2'!AF367*'ver pressoflex 6p C2 DCpowe_2'!D367)</f>
        <v>1805976.9941168784</v>
      </c>
      <c r="U367" s="29">
        <f>M367*IF(($G$3/2-$M$8)&gt;0,('ver pressoflex 6p C2 DCpowe_2'!$G$3/2-'ver pressoflex 6p C2 DCpowe_2'!$M$8),'ver pressoflex 6p C2 DCpowe_2'!$G$3/2-('ver pressoflex 6p C2 DCpowe_2'!$G$3-'ver pressoflex 6p C2 DCpowe_2'!$M$8))*IF(($G$3/2-$M$8)&gt;0,-1,1)</f>
        <v>-1169.4280557667912</v>
      </c>
      <c r="V367" s="29">
        <f>N367*IF(($G$3/2-$M$9)&gt;0,('ver pressoflex 6p C2 DCpowe_2'!$G$3/2-'ver pressoflex 6p C2 DCpowe_2'!$M$9),'ver pressoflex 6p C2 DCpowe_2'!$G$3/2-('ver pressoflex 6p C2 DCpowe_2'!$G$3-'ver pressoflex 6p C2 DCpowe_2'!$M$9))*IF(($G$3/2-$M$9)&gt;0,-1,1)</f>
        <v>0</v>
      </c>
      <c r="W367" s="29">
        <f>O367*IF(($G$3/2-$M$10)&gt;0,('ver pressoflex 6p C2 DCpowe_2'!$G$3/2-'ver pressoflex 6p C2 DCpowe_2'!$M$10),'ver pressoflex 6p C2 DCpowe_2'!$G$3/2-('ver pressoflex 6p C2 DCpowe_2'!$G$3-'ver pressoflex 6p C2 DCpowe_2'!$M$10))*IF(($G$3/2-$M$10)&gt;0,-1,1)</f>
        <v>0</v>
      </c>
      <c r="X367" s="29">
        <f>P367*IF(($G$3/2-$M$11)&gt;0,('ver pressoflex 6p C2 DCpowe_2'!$G$3/2-'ver pressoflex 6p C2 DCpowe_2'!$M$11),'ver pressoflex 6p C2 DCpowe_2'!$G$3/2-('ver pressoflex 6p C2 DCpowe_2'!$G$3-'ver pressoflex 6p C2 DCpowe_2'!$M$11))*IF(($G$3/2-$M$11)&gt;0,-1,1)</f>
        <v>0</v>
      </c>
      <c r="Y367" s="29">
        <f>Q367*IF(($G$3/2-$M$12)&gt;0,('ver pressoflex 6p C2 DCpowe_2'!$G$3/2-'ver pressoflex 6p C2 DCpowe_2'!$M$12),'ver pressoflex 6p C2 DCpowe_2'!$G$3/2-('ver pressoflex 6p C2 DCpowe_2'!$G$3-'ver pressoflex 6p C2 DCpowe_2'!$M$12))*IF(($G$3/2-$M$12)&gt;0,-1,1)</f>
        <v>0</v>
      </c>
      <c r="Z367" s="29">
        <f>R367*IF(($G$3/2-$M$13)&gt;0,('ver pressoflex 6p C2 DCpowe_2'!$G$3/2-'ver pressoflex 6p C2 DCpowe_2'!$M$13),'ver pressoflex 6p C2 DCpowe_2'!$G$3/2-('ver pressoflex 6p C2 DCpowe_2'!$G$3-'ver pressoflex 6p C2 DCpowe_2'!$M$13))*IF(($G$3/2-$M$13)&gt;0,-1,1)</f>
        <v>18248587.500000004</v>
      </c>
      <c r="AA367" s="113">
        <f t="shared" si="77"/>
        <v>20053395.066061117</v>
      </c>
      <c r="AB367" s="193">
        <f t="shared" si="78"/>
        <v>3.8265860544098838E-4</v>
      </c>
      <c r="AC367" s="191">
        <f t="shared" si="79"/>
        <v>5.2665323129053618E-4</v>
      </c>
      <c r="AD367" s="194">
        <f t="shared" si="80"/>
        <v>1.1646745137614614E-7</v>
      </c>
      <c r="AE367" s="191">
        <f t="shared" si="81"/>
        <v>3.9498992346790211E-2</v>
      </c>
      <c r="AF367" s="191">
        <f t="shared" si="82"/>
        <v>0.42207918806348876</v>
      </c>
    </row>
    <row r="368" spans="2:32">
      <c r="B368" s="116">
        <f t="shared" si="68"/>
        <v>58212.531372365767</v>
      </c>
      <c r="C368" s="115">
        <f t="shared" si="83"/>
        <v>13.969999999999963</v>
      </c>
      <c r="D368" s="68">
        <f>'ver pressoflex 6p C2 DCpowe_2'!$G$3/2/$C$557*C368</f>
        <v>171.13249999999954</v>
      </c>
      <c r="E368" s="114">
        <f t="shared" si="70"/>
        <v>6.5050076221316634E-5</v>
      </c>
      <c r="F368" s="114">
        <f t="shared" si="71"/>
        <v>2.4532221955569781E-4</v>
      </c>
      <c r="G368" s="114">
        <f t="shared" si="72"/>
        <v>4.2559436289007889E-4</v>
      </c>
      <c r="H368" s="114">
        <f t="shared" si="73"/>
        <v>4.3239794624960713E-3</v>
      </c>
      <c r="I368" s="114">
        <f t="shared" si="74"/>
        <v>4.5042516058304526E-3</v>
      </c>
      <c r="J368" s="114">
        <f t="shared" si="75"/>
        <v>4.6845237491648338E-3</v>
      </c>
      <c r="K368" s="114">
        <f t="shared" si="76"/>
        <v>5.135204107500786E-3</v>
      </c>
      <c r="L368" s="113">
        <f>-'ver pressoflex 6p C2 DCpowe_2'!$G$2*'ver pressoflex 6p C2 DCpowe_2'!D368*'ver pressoflex 6p C2 DCpowe_2'!$G$17*'ver pressoflex 6p C2 DCpowe_2'!$G$13*'ver pressoflex 6p C2 DCpowe_2'!AE368</f>
        <v>-1592.0636935189436</v>
      </c>
      <c r="M368" s="572">
        <f>IF(ABS(E368)&lt;'ver pressoflex 6p C2 DCpowe_2'!$G$7,'ver pressoflex 6p C2 DCpowe_2'!$G$16*E368*'ver pressoflex 6p C2 DCpowe_2'!$O$8,SIGN(E368)*'ver pressoflex 6p C2 DCpowe_2'!$G$15*'ver pressoflex 6p C2 DCpowe_2'!$O$8)</f>
        <v>1.095065884708095</v>
      </c>
      <c r="N368" s="572">
        <f>IF(ABS(F368)&lt;'ver pressoflex 6p C2 DCpowe_2'!$G$7,'ver pressoflex 6p C2 DCpowe_2'!$G$16*F368*'ver pressoflex 6p C2 DCpowe_2'!$O$9,SIGN(F368)*'ver pressoflex 6p C2 DCpowe_2'!$G$15*'ver pressoflex 6p C2 DCpowe_2'!$O$9)</f>
        <v>0</v>
      </c>
      <c r="O368" s="572">
        <f>IF(ABS(G368)&lt;'ver pressoflex 6p C2 DCpowe_2'!$G$7,'ver pressoflex 6p C2 DCpowe_2'!$G$16*G368*'ver pressoflex 6p C2 DCpowe_2'!$O$10,SIGN(G368)*'ver pressoflex 6p C2 DCpowe_2'!$G$15*'ver pressoflex 6p C2 DCpowe_2'!$O$10)</f>
        <v>0</v>
      </c>
      <c r="P368" s="572">
        <f>IF(ABS(H368)&lt;'ver pressoflex 6p C2 DCpowe_2'!$G$7,'ver pressoflex 6p C2 DCpowe_2'!$G$16*H368*'ver pressoflex 6p C2 DCpowe_2'!$O$11,SIGN(H368)*'ver pressoflex 6p C2 DCpowe_2'!$G$15*'ver pressoflex 6p C2 DCpowe_2'!$O$11)</f>
        <v>0</v>
      </c>
      <c r="Q368" s="572">
        <f>IF(ABS(I368)&lt;'ver pressoflex 6p C2 DCpowe_2'!$G$7,'ver pressoflex 6p C2 DCpowe_2'!$G$16*I368*'ver pressoflex 6p C2 DCpowe_2'!$O$12,SIGN(I368)*'ver pressoflex 6p C2 DCpowe_2'!$G$15*'ver pressoflex 6p C2 DCpowe_2'!$O$12)</f>
        <v>0</v>
      </c>
      <c r="R368" s="572">
        <f>IF(ABS(J368)&lt;'ver pressoflex 6p C2 DCpowe_2'!$G$7,'ver pressoflex 6p C2 DCpowe_2'!$G$16*J368*'ver pressoflex 6p C2 DCpowe_2'!$O$13,SIGN(J368)*'ver pressoflex 6p C2 DCpowe_2'!$G$15*'ver pressoflex 6p C2 DCpowe_2'!$O$13)</f>
        <v>17803.500000000004</v>
      </c>
      <c r="S368" s="113">
        <f t="shared" si="69"/>
        <v>16212.531372365767</v>
      </c>
      <c r="T368" s="575">
        <f>-L368*('ver pressoflex 6p C2 DCpowe_2'!$G$3/2-'ver pressoflex 6p C2 DCpowe_2'!AF368*'ver pressoflex 6p C2 DCpowe_2'!D368)</f>
        <v>1835140.4767606442</v>
      </c>
      <c r="U368" s="29">
        <f>M368*IF(($G$3/2-$M$8)&gt;0,('ver pressoflex 6p C2 DCpowe_2'!$G$3/2-'ver pressoflex 6p C2 DCpowe_2'!$M$8),'ver pressoflex 6p C2 DCpowe_2'!$G$3/2-('ver pressoflex 6p C2 DCpowe_2'!$G$3-'ver pressoflex 6p C2 DCpowe_2'!$M$8))*IF(($G$3/2-$M$8)&gt;0,-1,1)</f>
        <v>-1122.4425318257972</v>
      </c>
      <c r="V368" s="29">
        <f>N368*IF(($G$3/2-$M$9)&gt;0,('ver pressoflex 6p C2 DCpowe_2'!$G$3/2-'ver pressoflex 6p C2 DCpowe_2'!$M$9),'ver pressoflex 6p C2 DCpowe_2'!$G$3/2-('ver pressoflex 6p C2 DCpowe_2'!$G$3-'ver pressoflex 6p C2 DCpowe_2'!$M$9))*IF(($G$3/2-$M$9)&gt;0,-1,1)</f>
        <v>0</v>
      </c>
      <c r="W368" s="29">
        <f>O368*IF(($G$3/2-$M$10)&gt;0,('ver pressoflex 6p C2 DCpowe_2'!$G$3/2-'ver pressoflex 6p C2 DCpowe_2'!$M$10),'ver pressoflex 6p C2 DCpowe_2'!$G$3/2-('ver pressoflex 6p C2 DCpowe_2'!$G$3-'ver pressoflex 6p C2 DCpowe_2'!$M$10))*IF(($G$3/2-$M$10)&gt;0,-1,1)</f>
        <v>0</v>
      </c>
      <c r="X368" s="29">
        <f>P368*IF(($G$3/2-$M$11)&gt;0,('ver pressoflex 6p C2 DCpowe_2'!$G$3/2-'ver pressoflex 6p C2 DCpowe_2'!$M$11),'ver pressoflex 6p C2 DCpowe_2'!$G$3/2-('ver pressoflex 6p C2 DCpowe_2'!$G$3-'ver pressoflex 6p C2 DCpowe_2'!$M$11))*IF(($G$3/2-$M$11)&gt;0,-1,1)</f>
        <v>0</v>
      </c>
      <c r="Y368" s="29">
        <f>Q368*IF(($G$3/2-$M$12)&gt;0,('ver pressoflex 6p C2 DCpowe_2'!$G$3/2-'ver pressoflex 6p C2 DCpowe_2'!$M$12),'ver pressoflex 6p C2 DCpowe_2'!$G$3/2-('ver pressoflex 6p C2 DCpowe_2'!$G$3-'ver pressoflex 6p C2 DCpowe_2'!$M$12))*IF(($G$3/2-$M$12)&gt;0,-1,1)</f>
        <v>0</v>
      </c>
      <c r="Z368" s="29">
        <f>R368*IF(($G$3/2-$M$13)&gt;0,('ver pressoflex 6p C2 DCpowe_2'!$G$3/2-'ver pressoflex 6p C2 DCpowe_2'!$M$13),'ver pressoflex 6p C2 DCpowe_2'!$G$3/2-('ver pressoflex 6p C2 DCpowe_2'!$G$3-'ver pressoflex 6p C2 DCpowe_2'!$M$13))*IF(($G$3/2-$M$13)&gt;0,-1,1)</f>
        <v>18248587.500000004</v>
      </c>
      <c r="AA368" s="113">
        <f t="shared" si="77"/>
        <v>20082605.534228824</v>
      </c>
      <c r="AB368" s="193">
        <f t="shared" si="78"/>
        <v>3.8563028211463621E-4</v>
      </c>
      <c r="AC368" s="191">
        <f t="shared" si="79"/>
        <v>5.3160602574661589E-4</v>
      </c>
      <c r="AD368" s="194">
        <f t="shared" si="80"/>
        <v>1.183700398476227E-7</v>
      </c>
      <c r="AE368" s="191">
        <f t="shared" si="81"/>
        <v>3.9870451930996191E-2</v>
      </c>
      <c r="AF368" s="191">
        <f t="shared" si="82"/>
        <v>0.42259469635996427</v>
      </c>
    </row>
    <row r="369" spans="2:32">
      <c r="B369" s="116">
        <f t="shared" si="68"/>
        <v>58186.133776630522</v>
      </c>
      <c r="C369" s="115">
        <f t="shared" si="83"/>
        <v>14.069999999999963</v>
      </c>
      <c r="D369" s="68">
        <f>'ver pressoflex 6p C2 DCpowe_2'!$G$3/2/$C$557*C369</f>
        <v>172.35749999999953</v>
      </c>
      <c r="E369" s="114">
        <f t="shared" si="70"/>
        <v>6.2324067111810095E-5</v>
      </c>
      <c r="F369" s="114">
        <f t="shared" si="71"/>
        <v>2.4269579068763436E-4</v>
      </c>
      <c r="G369" s="114">
        <f t="shared" si="72"/>
        <v>4.230675142634587E-4</v>
      </c>
      <c r="H369" s="114">
        <f t="shared" si="73"/>
        <v>4.3236060365906591E-3</v>
      </c>
      <c r="I369" s="114">
        <f t="shared" si="74"/>
        <v>4.5039777601664829E-3</v>
      </c>
      <c r="J369" s="114">
        <f t="shared" si="75"/>
        <v>4.6843494837423075E-3</v>
      </c>
      <c r="K369" s="114">
        <f t="shared" si="76"/>
        <v>5.1352787926818681E-3</v>
      </c>
      <c r="L369" s="113">
        <f>-'ver pressoflex 6p C2 DCpowe_2'!$G$2*'ver pressoflex 6p C2 DCpowe_2'!D369*'ver pressoflex 6p C2 DCpowe_2'!$G$17*'ver pressoflex 6p C2 DCpowe_2'!$G$13*'ver pressoflex 6p C2 DCpowe_2'!AE369</f>
        <v>-1618.4153990761861</v>
      </c>
      <c r="M369" s="572">
        <f>IF(ABS(E369)&lt;'ver pressoflex 6p C2 DCpowe_2'!$G$7,'ver pressoflex 6p C2 DCpowe_2'!$G$16*E369*'ver pressoflex 6p C2 DCpowe_2'!$O$8,SIGN(E369)*'ver pressoflex 6p C2 DCpowe_2'!$G$15*'ver pressoflex 6p C2 DCpowe_2'!$O$8)</f>
        <v>1.0491757067001886</v>
      </c>
      <c r="N369" s="572">
        <f>IF(ABS(F369)&lt;'ver pressoflex 6p C2 DCpowe_2'!$G$7,'ver pressoflex 6p C2 DCpowe_2'!$G$16*F369*'ver pressoflex 6p C2 DCpowe_2'!$O$9,SIGN(F369)*'ver pressoflex 6p C2 DCpowe_2'!$G$15*'ver pressoflex 6p C2 DCpowe_2'!$O$9)</f>
        <v>0</v>
      </c>
      <c r="O369" s="572">
        <f>IF(ABS(G369)&lt;'ver pressoflex 6p C2 DCpowe_2'!$G$7,'ver pressoflex 6p C2 DCpowe_2'!$G$16*G369*'ver pressoflex 6p C2 DCpowe_2'!$O$10,SIGN(G369)*'ver pressoflex 6p C2 DCpowe_2'!$G$15*'ver pressoflex 6p C2 DCpowe_2'!$O$10)</f>
        <v>0</v>
      </c>
      <c r="P369" s="572">
        <f>IF(ABS(H369)&lt;'ver pressoflex 6p C2 DCpowe_2'!$G$7,'ver pressoflex 6p C2 DCpowe_2'!$G$16*H369*'ver pressoflex 6p C2 DCpowe_2'!$O$11,SIGN(H369)*'ver pressoflex 6p C2 DCpowe_2'!$G$15*'ver pressoflex 6p C2 DCpowe_2'!$O$11)</f>
        <v>0</v>
      </c>
      <c r="Q369" s="572">
        <f>IF(ABS(I369)&lt;'ver pressoflex 6p C2 DCpowe_2'!$G$7,'ver pressoflex 6p C2 DCpowe_2'!$G$16*I369*'ver pressoflex 6p C2 DCpowe_2'!$O$12,SIGN(I369)*'ver pressoflex 6p C2 DCpowe_2'!$G$15*'ver pressoflex 6p C2 DCpowe_2'!$O$12)</f>
        <v>0</v>
      </c>
      <c r="R369" s="572">
        <f>IF(ABS(J369)&lt;'ver pressoflex 6p C2 DCpowe_2'!$G$7,'ver pressoflex 6p C2 DCpowe_2'!$G$16*J369*'ver pressoflex 6p C2 DCpowe_2'!$O$13,SIGN(J369)*'ver pressoflex 6p C2 DCpowe_2'!$G$15*'ver pressoflex 6p C2 DCpowe_2'!$O$13)</f>
        <v>17803.500000000004</v>
      </c>
      <c r="S369" s="113">
        <f t="shared" si="69"/>
        <v>16186.133776630519</v>
      </c>
      <c r="T369" s="575">
        <f>-L369*('ver pressoflex 6p C2 DCpowe_2'!$G$3/2-'ver pressoflex 6p C2 DCpowe_2'!AF369*'ver pressoflex 6p C2 DCpowe_2'!D369)</f>
        <v>1864535.5603280559</v>
      </c>
      <c r="U369" s="29">
        <f>M369*IF(($G$3/2-$M$8)&gt;0,('ver pressoflex 6p C2 DCpowe_2'!$G$3/2-'ver pressoflex 6p C2 DCpowe_2'!$M$8),'ver pressoflex 6p C2 DCpowe_2'!$G$3/2-('ver pressoflex 6p C2 DCpowe_2'!$G$3-'ver pressoflex 6p C2 DCpowe_2'!$M$8))*IF(($G$3/2-$M$8)&gt;0,-1,1)</f>
        <v>-1075.4050993676933</v>
      </c>
      <c r="V369" s="29">
        <f>N369*IF(($G$3/2-$M$9)&gt;0,('ver pressoflex 6p C2 DCpowe_2'!$G$3/2-'ver pressoflex 6p C2 DCpowe_2'!$M$9),'ver pressoflex 6p C2 DCpowe_2'!$G$3/2-('ver pressoflex 6p C2 DCpowe_2'!$G$3-'ver pressoflex 6p C2 DCpowe_2'!$M$9))*IF(($G$3/2-$M$9)&gt;0,-1,1)</f>
        <v>0</v>
      </c>
      <c r="W369" s="29">
        <f>O369*IF(($G$3/2-$M$10)&gt;0,('ver pressoflex 6p C2 DCpowe_2'!$G$3/2-'ver pressoflex 6p C2 DCpowe_2'!$M$10),'ver pressoflex 6p C2 DCpowe_2'!$G$3/2-('ver pressoflex 6p C2 DCpowe_2'!$G$3-'ver pressoflex 6p C2 DCpowe_2'!$M$10))*IF(($G$3/2-$M$10)&gt;0,-1,1)</f>
        <v>0</v>
      </c>
      <c r="X369" s="29">
        <f>P369*IF(($G$3/2-$M$11)&gt;0,('ver pressoflex 6p C2 DCpowe_2'!$G$3/2-'ver pressoflex 6p C2 DCpowe_2'!$M$11),'ver pressoflex 6p C2 DCpowe_2'!$G$3/2-('ver pressoflex 6p C2 DCpowe_2'!$G$3-'ver pressoflex 6p C2 DCpowe_2'!$M$11))*IF(($G$3/2-$M$11)&gt;0,-1,1)</f>
        <v>0</v>
      </c>
      <c r="Y369" s="29">
        <f>Q369*IF(($G$3/2-$M$12)&gt;0,('ver pressoflex 6p C2 DCpowe_2'!$G$3/2-'ver pressoflex 6p C2 DCpowe_2'!$M$12),'ver pressoflex 6p C2 DCpowe_2'!$G$3/2-('ver pressoflex 6p C2 DCpowe_2'!$G$3-'ver pressoflex 6p C2 DCpowe_2'!$M$12))*IF(($G$3/2-$M$12)&gt;0,-1,1)</f>
        <v>0</v>
      </c>
      <c r="Z369" s="29">
        <f>R369*IF(($G$3/2-$M$13)&gt;0,('ver pressoflex 6p C2 DCpowe_2'!$G$3/2-'ver pressoflex 6p C2 DCpowe_2'!$M$13),'ver pressoflex 6p C2 DCpowe_2'!$G$3/2-('ver pressoflex 6p C2 DCpowe_2'!$G$3-'ver pressoflex 6p C2 DCpowe_2'!$M$13))*IF(($G$3/2-$M$13)&gt;0,-1,1)</f>
        <v>18248587.500000004</v>
      </c>
      <c r="AA369" s="113">
        <f t="shared" si="77"/>
        <v>20112047.655228693</v>
      </c>
      <c r="AB369" s="193">
        <f t="shared" si="78"/>
        <v>3.8860524182775068E-4</v>
      </c>
      <c r="AC369" s="191">
        <f t="shared" si="79"/>
        <v>5.3656429193514002E-4</v>
      </c>
      <c r="AD369" s="194">
        <f t="shared" si="80"/>
        <v>1.2028947275778161E-7</v>
      </c>
      <c r="AE369" s="191">
        <f t="shared" si="81"/>
        <v>4.0242321895135498E-2</v>
      </c>
      <c r="AF369" s="191">
        <f t="shared" si="82"/>
        <v>0.4231044357654935</v>
      </c>
    </row>
    <row r="370" spans="2:32">
      <c r="B370" s="116">
        <f t="shared" si="68"/>
        <v>58159.506895498853</v>
      </c>
      <c r="C370" s="115">
        <f t="shared" si="83"/>
        <v>14.169999999999963</v>
      </c>
      <c r="D370" s="68">
        <f>'ver pressoflex 6p C2 DCpowe_2'!$G$3/2/$C$557*C370</f>
        <v>173.58249999999956</v>
      </c>
      <c r="E370" s="114">
        <f t="shared" si="70"/>
        <v>5.959504470615405E-5</v>
      </c>
      <c r="F370" s="114">
        <f t="shared" si="71"/>
        <v>2.400664585981667E-4</v>
      </c>
      <c r="G370" s="114">
        <f t="shared" si="72"/>
        <v>4.2053787249017935E-4</v>
      </c>
      <c r="H370" s="114">
        <f t="shared" si="73"/>
        <v>4.3232321979049526E-3</v>
      </c>
      <c r="I370" s="114">
        <f t="shared" si="74"/>
        <v>4.503703611796965E-3</v>
      </c>
      <c r="J370" s="114">
        <f t="shared" si="75"/>
        <v>4.6841750256889783E-3</v>
      </c>
      <c r="K370" s="114">
        <f t="shared" si="76"/>
        <v>5.1353535604190094E-3</v>
      </c>
      <c r="L370" s="113">
        <f>-'ver pressoflex 6p C2 DCpowe_2'!$G$2*'ver pressoflex 6p C2 DCpowe_2'!D370*'ver pressoflex 6p C2 DCpowe_2'!$G$17*'ver pressoflex 6p C2 DCpowe_2'!$G$13*'ver pressoflex 6p C2 DCpowe_2'!AE370</f>
        <v>-1644.9963393034186</v>
      </c>
      <c r="M370" s="572">
        <f>IF(ABS(E370)&lt;'ver pressoflex 6p C2 DCpowe_2'!$G$7,'ver pressoflex 6p C2 DCpowe_2'!$G$16*E370*'ver pressoflex 6p C2 DCpowe_2'!$O$8,SIGN(E370)*'ver pressoflex 6p C2 DCpowe_2'!$G$15*'ver pressoflex 6p C2 DCpowe_2'!$O$8)</f>
        <v>1.0032348022672641</v>
      </c>
      <c r="N370" s="572">
        <f>IF(ABS(F370)&lt;'ver pressoflex 6p C2 DCpowe_2'!$G$7,'ver pressoflex 6p C2 DCpowe_2'!$G$16*F370*'ver pressoflex 6p C2 DCpowe_2'!$O$9,SIGN(F370)*'ver pressoflex 6p C2 DCpowe_2'!$G$15*'ver pressoflex 6p C2 DCpowe_2'!$O$9)</f>
        <v>0</v>
      </c>
      <c r="O370" s="572">
        <f>IF(ABS(G370)&lt;'ver pressoflex 6p C2 DCpowe_2'!$G$7,'ver pressoflex 6p C2 DCpowe_2'!$G$16*G370*'ver pressoflex 6p C2 DCpowe_2'!$O$10,SIGN(G370)*'ver pressoflex 6p C2 DCpowe_2'!$G$15*'ver pressoflex 6p C2 DCpowe_2'!$O$10)</f>
        <v>0</v>
      </c>
      <c r="P370" s="572">
        <f>IF(ABS(H370)&lt;'ver pressoflex 6p C2 DCpowe_2'!$G$7,'ver pressoflex 6p C2 DCpowe_2'!$G$16*H370*'ver pressoflex 6p C2 DCpowe_2'!$O$11,SIGN(H370)*'ver pressoflex 6p C2 DCpowe_2'!$G$15*'ver pressoflex 6p C2 DCpowe_2'!$O$11)</f>
        <v>0</v>
      </c>
      <c r="Q370" s="572">
        <f>IF(ABS(I370)&lt;'ver pressoflex 6p C2 DCpowe_2'!$G$7,'ver pressoflex 6p C2 DCpowe_2'!$G$16*I370*'ver pressoflex 6p C2 DCpowe_2'!$O$12,SIGN(I370)*'ver pressoflex 6p C2 DCpowe_2'!$G$15*'ver pressoflex 6p C2 DCpowe_2'!$O$12)</f>
        <v>0</v>
      </c>
      <c r="R370" s="572">
        <f>IF(ABS(J370)&lt;'ver pressoflex 6p C2 DCpowe_2'!$G$7,'ver pressoflex 6p C2 DCpowe_2'!$G$16*J370*'ver pressoflex 6p C2 DCpowe_2'!$O$13,SIGN(J370)*'ver pressoflex 6p C2 DCpowe_2'!$G$15*'ver pressoflex 6p C2 DCpowe_2'!$O$13)</f>
        <v>17803.500000000004</v>
      </c>
      <c r="S370" s="113">
        <f t="shared" si="69"/>
        <v>16159.506895498853</v>
      </c>
      <c r="T370" s="575">
        <f>-L370*('ver pressoflex 6p C2 DCpowe_2'!$G$3/2-'ver pressoflex 6p C2 DCpowe_2'!AF370*'ver pressoflex 6p C2 DCpowe_2'!D370)</f>
        <v>1894162.256202929</v>
      </c>
      <c r="U370" s="29">
        <f>M370*IF(($G$3/2-$M$8)&gt;0,('ver pressoflex 6p C2 DCpowe_2'!$G$3/2-'ver pressoflex 6p C2 DCpowe_2'!$M$8),'ver pressoflex 6p C2 DCpowe_2'!$G$3/2-('ver pressoflex 6p C2 DCpowe_2'!$G$3-'ver pressoflex 6p C2 DCpowe_2'!$M$8))*IF(($G$3/2-$M$8)&gt;0,-1,1)</f>
        <v>-1028.3156723239458</v>
      </c>
      <c r="V370" s="29">
        <f>N370*IF(($G$3/2-$M$9)&gt;0,('ver pressoflex 6p C2 DCpowe_2'!$G$3/2-'ver pressoflex 6p C2 DCpowe_2'!$M$9),'ver pressoflex 6p C2 DCpowe_2'!$G$3/2-('ver pressoflex 6p C2 DCpowe_2'!$G$3-'ver pressoflex 6p C2 DCpowe_2'!$M$9))*IF(($G$3/2-$M$9)&gt;0,-1,1)</f>
        <v>0</v>
      </c>
      <c r="W370" s="29">
        <f>O370*IF(($G$3/2-$M$10)&gt;0,('ver pressoflex 6p C2 DCpowe_2'!$G$3/2-'ver pressoflex 6p C2 DCpowe_2'!$M$10),'ver pressoflex 6p C2 DCpowe_2'!$G$3/2-('ver pressoflex 6p C2 DCpowe_2'!$G$3-'ver pressoflex 6p C2 DCpowe_2'!$M$10))*IF(($G$3/2-$M$10)&gt;0,-1,1)</f>
        <v>0</v>
      </c>
      <c r="X370" s="29">
        <f>P370*IF(($G$3/2-$M$11)&gt;0,('ver pressoflex 6p C2 DCpowe_2'!$G$3/2-'ver pressoflex 6p C2 DCpowe_2'!$M$11),'ver pressoflex 6p C2 DCpowe_2'!$G$3/2-('ver pressoflex 6p C2 DCpowe_2'!$G$3-'ver pressoflex 6p C2 DCpowe_2'!$M$11))*IF(($G$3/2-$M$11)&gt;0,-1,1)</f>
        <v>0</v>
      </c>
      <c r="Y370" s="29">
        <f>Q370*IF(($G$3/2-$M$12)&gt;0,('ver pressoflex 6p C2 DCpowe_2'!$G$3/2-'ver pressoflex 6p C2 DCpowe_2'!$M$12),'ver pressoflex 6p C2 DCpowe_2'!$G$3/2-('ver pressoflex 6p C2 DCpowe_2'!$G$3-'ver pressoflex 6p C2 DCpowe_2'!$M$12))*IF(($G$3/2-$M$12)&gt;0,-1,1)</f>
        <v>0</v>
      </c>
      <c r="Z370" s="29">
        <f>R370*IF(($G$3/2-$M$13)&gt;0,('ver pressoflex 6p C2 DCpowe_2'!$G$3/2-'ver pressoflex 6p C2 DCpowe_2'!$M$13),'ver pressoflex 6p C2 DCpowe_2'!$G$3/2-('ver pressoflex 6p C2 DCpowe_2'!$G$3-'ver pressoflex 6p C2 DCpowe_2'!$M$13))*IF(($G$3/2-$M$13)&gt;0,-1,1)</f>
        <v>18248587.500000004</v>
      </c>
      <c r="AA370" s="113">
        <f t="shared" si="77"/>
        <v>20141721.440530609</v>
      </c>
      <c r="AB370" s="193">
        <f t="shared" si="78"/>
        <v>3.9158349002387752E-4</v>
      </c>
      <c r="AC370" s="191">
        <f t="shared" si="79"/>
        <v>5.4152803892868482E-4</v>
      </c>
      <c r="AD370" s="194">
        <f t="shared" si="80"/>
        <v>1.2222580249384458E-7</v>
      </c>
      <c r="AE370" s="191">
        <f t="shared" si="81"/>
        <v>4.0614602919651362E-2</v>
      </c>
      <c r="AF370" s="191">
        <f t="shared" si="82"/>
        <v>0.4236084883947786</v>
      </c>
    </row>
    <row r="371" spans="2:32">
      <c r="B371" s="116">
        <f t="shared" si="68"/>
        <v>58132.650348586751</v>
      </c>
      <c r="C371" s="115">
        <f t="shared" si="83"/>
        <v>14.269999999999962</v>
      </c>
      <c r="D371" s="68">
        <f>'ver pressoflex 6p C2 DCpowe_2'!$G$3/2/$C$557*C371</f>
        <v>174.80749999999955</v>
      </c>
      <c r="E371" s="114">
        <f t="shared" si="70"/>
        <v>5.6863004005296252E-5</v>
      </c>
      <c r="F371" s="114">
        <f t="shared" si="71"/>
        <v>2.374342184708562E-4</v>
      </c>
      <c r="G371" s="114">
        <f t="shared" si="72"/>
        <v>4.1800543293641615E-4</v>
      </c>
      <c r="H371" s="114">
        <f t="shared" si="73"/>
        <v>4.3228579457541506E-3</v>
      </c>
      <c r="I371" s="114">
        <f t="shared" si="74"/>
        <v>4.5034291602197105E-3</v>
      </c>
      <c r="J371" s="114">
        <f t="shared" si="75"/>
        <v>4.6840003746852705E-3</v>
      </c>
      <c r="K371" s="114">
        <f t="shared" si="76"/>
        <v>5.1354284108491707E-3</v>
      </c>
      <c r="L371" s="113">
        <f>-'ver pressoflex 6p C2 DCpowe_2'!$G$2*'ver pressoflex 6p C2 DCpowe_2'!D371*'ver pressoflex 6p C2 DCpowe_2'!$G$17*'ver pressoflex 6p C2 DCpowe_2'!$G$13*'ver pressoflex 6p C2 DCpowe_2'!AE371</f>
        <v>-1671.8068945005055</v>
      </c>
      <c r="M371" s="572">
        <f>IF(ABS(E371)&lt;'ver pressoflex 6p C2 DCpowe_2'!$G$7,'ver pressoflex 6p C2 DCpowe_2'!$G$16*E371*'ver pressoflex 6p C2 DCpowe_2'!$O$8,SIGN(E371)*'ver pressoflex 6p C2 DCpowe_2'!$G$15*'ver pressoflex 6p C2 DCpowe_2'!$O$8)</f>
        <v>0.95724308725428497</v>
      </c>
      <c r="N371" s="572">
        <f>IF(ABS(F371)&lt;'ver pressoflex 6p C2 DCpowe_2'!$G$7,'ver pressoflex 6p C2 DCpowe_2'!$G$16*F371*'ver pressoflex 6p C2 DCpowe_2'!$O$9,SIGN(F371)*'ver pressoflex 6p C2 DCpowe_2'!$G$15*'ver pressoflex 6p C2 DCpowe_2'!$O$9)</f>
        <v>0</v>
      </c>
      <c r="O371" s="572">
        <f>IF(ABS(G371)&lt;'ver pressoflex 6p C2 DCpowe_2'!$G$7,'ver pressoflex 6p C2 DCpowe_2'!$G$16*G371*'ver pressoflex 6p C2 DCpowe_2'!$O$10,SIGN(G371)*'ver pressoflex 6p C2 DCpowe_2'!$G$15*'ver pressoflex 6p C2 DCpowe_2'!$O$10)</f>
        <v>0</v>
      </c>
      <c r="P371" s="572">
        <f>IF(ABS(H371)&lt;'ver pressoflex 6p C2 DCpowe_2'!$G$7,'ver pressoflex 6p C2 DCpowe_2'!$G$16*H371*'ver pressoflex 6p C2 DCpowe_2'!$O$11,SIGN(H371)*'ver pressoflex 6p C2 DCpowe_2'!$G$15*'ver pressoflex 6p C2 DCpowe_2'!$O$11)</f>
        <v>0</v>
      </c>
      <c r="Q371" s="572">
        <f>IF(ABS(I371)&lt;'ver pressoflex 6p C2 DCpowe_2'!$G$7,'ver pressoflex 6p C2 DCpowe_2'!$G$16*I371*'ver pressoflex 6p C2 DCpowe_2'!$O$12,SIGN(I371)*'ver pressoflex 6p C2 DCpowe_2'!$G$15*'ver pressoflex 6p C2 DCpowe_2'!$O$12)</f>
        <v>0</v>
      </c>
      <c r="R371" s="572">
        <f>IF(ABS(J371)&lt;'ver pressoflex 6p C2 DCpowe_2'!$G$7,'ver pressoflex 6p C2 DCpowe_2'!$G$16*J371*'ver pressoflex 6p C2 DCpowe_2'!$O$13,SIGN(J371)*'ver pressoflex 6p C2 DCpowe_2'!$G$15*'ver pressoflex 6p C2 DCpowe_2'!$O$13)</f>
        <v>17803.500000000004</v>
      </c>
      <c r="S371" s="113">
        <f t="shared" si="69"/>
        <v>16132.650348586752</v>
      </c>
      <c r="T371" s="575">
        <f>-L371*('ver pressoflex 6p C2 DCpowe_2'!$G$3/2-'ver pressoflex 6p C2 DCpowe_2'!AF371*'ver pressoflex 6p C2 DCpowe_2'!D371)</f>
        <v>1924020.5757942577</v>
      </c>
      <c r="U371" s="29">
        <f>M371*IF(($G$3/2-$M$8)&gt;0,('ver pressoflex 6p C2 DCpowe_2'!$G$3/2-'ver pressoflex 6p C2 DCpowe_2'!$M$8),'ver pressoflex 6p C2 DCpowe_2'!$G$3/2-('ver pressoflex 6p C2 DCpowe_2'!$G$3-'ver pressoflex 6p C2 DCpowe_2'!$M$8))*IF(($G$3/2-$M$8)&gt;0,-1,1)</f>
        <v>-981.17416443564207</v>
      </c>
      <c r="V371" s="29">
        <f>N371*IF(($G$3/2-$M$9)&gt;0,('ver pressoflex 6p C2 DCpowe_2'!$G$3/2-'ver pressoflex 6p C2 DCpowe_2'!$M$9),'ver pressoflex 6p C2 DCpowe_2'!$G$3/2-('ver pressoflex 6p C2 DCpowe_2'!$G$3-'ver pressoflex 6p C2 DCpowe_2'!$M$9))*IF(($G$3/2-$M$9)&gt;0,-1,1)</f>
        <v>0</v>
      </c>
      <c r="W371" s="29">
        <f>O371*IF(($G$3/2-$M$10)&gt;0,('ver pressoflex 6p C2 DCpowe_2'!$G$3/2-'ver pressoflex 6p C2 DCpowe_2'!$M$10),'ver pressoflex 6p C2 DCpowe_2'!$G$3/2-('ver pressoflex 6p C2 DCpowe_2'!$G$3-'ver pressoflex 6p C2 DCpowe_2'!$M$10))*IF(($G$3/2-$M$10)&gt;0,-1,1)</f>
        <v>0</v>
      </c>
      <c r="X371" s="29">
        <f>P371*IF(($G$3/2-$M$11)&gt;0,('ver pressoflex 6p C2 DCpowe_2'!$G$3/2-'ver pressoflex 6p C2 DCpowe_2'!$M$11),'ver pressoflex 6p C2 DCpowe_2'!$G$3/2-('ver pressoflex 6p C2 DCpowe_2'!$G$3-'ver pressoflex 6p C2 DCpowe_2'!$M$11))*IF(($G$3/2-$M$11)&gt;0,-1,1)</f>
        <v>0</v>
      </c>
      <c r="Y371" s="29">
        <f>Q371*IF(($G$3/2-$M$12)&gt;0,('ver pressoflex 6p C2 DCpowe_2'!$G$3/2-'ver pressoflex 6p C2 DCpowe_2'!$M$12),'ver pressoflex 6p C2 DCpowe_2'!$G$3/2-('ver pressoflex 6p C2 DCpowe_2'!$G$3-'ver pressoflex 6p C2 DCpowe_2'!$M$12))*IF(($G$3/2-$M$12)&gt;0,-1,1)</f>
        <v>0</v>
      </c>
      <c r="Z371" s="29">
        <f>R371*IF(($G$3/2-$M$13)&gt;0,('ver pressoflex 6p C2 DCpowe_2'!$G$3/2-'ver pressoflex 6p C2 DCpowe_2'!$M$13),'ver pressoflex 6p C2 DCpowe_2'!$G$3/2-('ver pressoflex 6p C2 DCpowe_2'!$G$3-'ver pressoflex 6p C2 DCpowe_2'!$M$13))*IF(($G$3/2-$M$13)&gt;0,-1,1)</f>
        <v>18248587.500000004</v>
      </c>
      <c r="AA371" s="113">
        <f t="shared" si="77"/>
        <v>20171626.901629824</v>
      </c>
      <c r="AB371" s="193">
        <f t="shared" si="78"/>
        <v>3.9456503215860362E-4</v>
      </c>
      <c r="AC371" s="191">
        <f t="shared" si="79"/>
        <v>5.4649727581989487E-4</v>
      </c>
      <c r="AD371" s="194">
        <f t="shared" si="80"/>
        <v>1.2417908161304435E-7</v>
      </c>
      <c r="AE371" s="191">
        <f t="shared" si="81"/>
        <v>4.0987295686492113E-2</v>
      </c>
      <c r="AF371" s="191">
        <f t="shared" si="82"/>
        <v>0.42410693541910605</v>
      </c>
    </row>
    <row r="372" spans="2:32">
      <c r="B372" s="116">
        <f t="shared" si="68"/>
        <v>58105.563754668321</v>
      </c>
      <c r="C372" s="115">
        <f t="shared" si="83"/>
        <v>14.369999999999962</v>
      </c>
      <c r="D372" s="68">
        <f>'ver pressoflex 6p C2 DCpowe_2'!$G$3/2/$C$557*C372</f>
        <v>176.03249999999954</v>
      </c>
      <c r="E372" s="114">
        <f t="shared" si="70"/>
        <v>5.4127939999120241E-5</v>
      </c>
      <c r="F372" s="114">
        <f t="shared" si="71"/>
        <v>2.3479906547860442E-4</v>
      </c>
      <c r="G372" s="114">
        <f t="shared" si="72"/>
        <v>4.1547019095808862E-4</v>
      </c>
      <c r="H372" s="114">
        <f t="shared" si="73"/>
        <v>4.322483279451934E-3</v>
      </c>
      <c r="I372" s="114">
        <f t="shared" si="74"/>
        <v>4.5031544049314179E-3</v>
      </c>
      <c r="J372" s="114">
        <f t="shared" si="75"/>
        <v>4.6838255304109027E-3</v>
      </c>
      <c r="K372" s="114">
        <f t="shared" si="76"/>
        <v>5.1355033441096128E-3</v>
      </c>
      <c r="L372" s="113">
        <f>-'ver pressoflex 6p C2 DCpowe_2'!$G$2*'ver pressoflex 6p C2 DCpowe_2'!D372*'ver pressoflex 6p C2 DCpowe_2'!$G$17*'ver pressoflex 6p C2 DCpowe_2'!$G$13*'ver pressoflex 6p C2 DCpowe_2'!AE372</f>
        <v>-1698.8474458090031</v>
      </c>
      <c r="M372" s="572">
        <f>IF(ABS(E372)&lt;'ver pressoflex 6p C2 DCpowe_2'!$G$7,'ver pressoflex 6p C2 DCpowe_2'!$G$16*E372*'ver pressoflex 6p C2 DCpowe_2'!$O$8,SIGN(E372)*'ver pressoflex 6p C2 DCpowe_2'!$G$15*'ver pressoflex 6p C2 DCpowe_2'!$O$8)</f>
        <v>0.91120047731995679</v>
      </c>
      <c r="N372" s="572">
        <f>IF(ABS(F372)&lt;'ver pressoflex 6p C2 DCpowe_2'!$G$7,'ver pressoflex 6p C2 DCpowe_2'!$G$16*F372*'ver pressoflex 6p C2 DCpowe_2'!$O$9,SIGN(F372)*'ver pressoflex 6p C2 DCpowe_2'!$G$15*'ver pressoflex 6p C2 DCpowe_2'!$O$9)</f>
        <v>0</v>
      </c>
      <c r="O372" s="572">
        <f>IF(ABS(G372)&lt;'ver pressoflex 6p C2 DCpowe_2'!$G$7,'ver pressoflex 6p C2 DCpowe_2'!$G$16*G372*'ver pressoflex 6p C2 DCpowe_2'!$O$10,SIGN(G372)*'ver pressoflex 6p C2 DCpowe_2'!$G$15*'ver pressoflex 6p C2 DCpowe_2'!$O$10)</f>
        <v>0</v>
      </c>
      <c r="P372" s="572">
        <f>IF(ABS(H372)&lt;'ver pressoflex 6p C2 DCpowe_2'!$G$7,'ver pressoflex 6p C2 DCpowe_2'!$G$16*H372*'ver pressoflex 6p C2 DCpowe_2'!$O$11,SIGN(H372)*'ver pressoflex 6p C2 DCpowe_2'!$G$15*'ver pressoflex 6p C2 DCpowe_2'!$O$11)</f>
        <v>0</v>
      </c>
      <c r="Q372" s="572">
        <f>IF(ABS(I372)&lt;'ver pressoflex 6p C2 DCpowe_2'!$G$7,'ver pressoflex 6p C2 DCpowe_2'!$G$16*I372*'ver pressoflex 6p C2 DCpowe_2'!$O$12,SIGN(I372)*'ver pressoflex 6p C2 DCpowe_2'!$G$15*'ver pressoflex 6p C2 DCpowe_2'!$O$12)</f>
        <v>0</v>
      </c>
      <c r="R372" s="572">
        <f>IF(ABS(J372)&lt;'ver pressoflex 6p C2 DCpowe_2'!$G$7,'ver pressoflex 6p C2 DCpowe_2'!$G$16*J372*'ver pressoflex 6p C2 DCpowe_2'!$O$13,SIGN(J372)*'ver pressoflex 6p C2 DCpowe_2'!$G$15*'ver pressoflex 6p C2 DCpowe_2'!$O$13)</f>
        <v>17803.500000000004</v>
      </c>
      <c r="S372" s="113">
        <f t="shared" si="69"/>
        <v>16105.563754668321</v>
      </c>
      <c r="T372" s="575">
        <f>-L372*('ver pressoflex 6p C2 DCpowe_2'!$G$3/2-'ver pressoflex 6p C2 DCpowe_2'!AF372*'ver pressoflex 6p C2 DCpowe_2'!D372)</f>
        <v>1954110.5305362905</v>
      </c>
      <c r="U372" s="29">
        <f>M372*IF(($G$3/2-$M$8)&gt;0,('ver pressoflex 6p C2 DCpowe_2'!$G$3/2-'ver pressoflex 6p C2 DCpowe_2'!$M$8),'ver pressoflex 6p C2 DCpowe_2'!$G$3/2-('ver pressoflex 6p C2 DCpowe_2'!$G$3-'ver pressoflex 6p C2 DCpowe_2'!$M$8))*IF(($G$3/2-$M$8)&gt;0,-1,1)</f>
        <v>-933.98048925295575</v>
      </c>
      <c r="V372" s="29">
        <f>N372*IF(($G$3/2-$M$9)&gt;0,('ver pressoflex 6p C2 DCpowe_2'!$G$3/2-'ver pressoflex 6p C2 DCpowe_2'!$M$9),'ver pressoflex 6p C2 DCpowe_2'!$G$3/2-('ver pressoflex 6p C2 DCpowe_2'!$G$3-'ver pressoflex 6p C2 DCpowe_2'!$M$9))*IF(($G$3/2-$M$9)&gt;0,-1,1)</f>
        <v>0</v>
      </c>
      <c r="W372" s="29">
        <f>O372*IF(($G$3/2-$M$10)&gt;0,('ver pressoflex 6p C2 DCpowe_2'!$G$3/2-'ver pressoflex 6p C2 DCpowe_2'!$M$10),'ver pressoflex 6p C2 DCpowe_2'!$G$3/2-('ver pressoflex 6p C2 DCpowe_2'!$G$3-'ver pressoflex 6p C2 DCpowe_2'!$M$10))*IF(($G$3/2-$M$10)&gt;0,-1,1)</f>
        <v>0</v>
      </c>
      <c r="X372" s="29">
        <f>P372*IF(($G$3/2-$M$11)&gt;0,('ver pressoflex 6p C2 DCpowe_2'!$G$3/2-'ver pressoflex 6p C2 DCpowe_2'!$M$11),'ver pressoflex 6p C2 DCpowe_2'!$G$3/2-('ver pressoflex 6p C2 DCpowe_2'!$G$3-'ver pressoflex 6p C2 DCpowe_2'!$M$11))*IF(($G$3/2-$M$11)&gt;0,-1,1)</f>
        <v>0</v>
      </c>
      <c r="Y372" s="29">
        <f>Q372*IF(($G$3/2-$M$12)&gt;0,('ver pressoflex 6p C2 DCpowe_2'!$G$3/2-'ver pressoflex 6p C2 DCpowe_2'!$M$12),'ver pressoflex 6p C2 DCpowe_2'!$G$3/2-('ver pressoflex 6p C2 DCpowe_2'!$G$3-'ver pressoflex 6p C2 DCpowe_2'!$M$12))*IF(($G$3/2-$M$12)&gt;0,-1,1)</f>
        <v>0</v>
      </c>
      <c r="Z372" s="29">
        <f>R372*IF(($G$3/2-$M$13)&gt;0,('ver pressoflex 6p C2 DCpowe_2'!$G$3/2-'ver pressoflex 6p C2 DCpowe_2'!$M$13),'ver pressoflex 6p C2 DCpowe_2'!$G$3/2-('ver pressoflex 6p C2 DCpowe_2'!$G$3-'ver pressoflex 6p C2 DCpowe_2'!$M$13))*IF(($G$3/2-$M$13)&gt;0,-1,1)</f>
        <v>18248587.500000004</v>
      </c>
      <c r="AA372" s="113">
        <f t="shared" si="77"/>
        <v>20201764.05004704</v>
      </c>
      <c r="AB372" s="193">
        <f t="shared" si="78"/>
        <v>3.9754987369959019E-4</v>
      </c>
      <c r="AC372" s="191">
        <f t="shared" si="79"/>
        <v>5.5147201172153922E-4</v>
      </c>
      <c r="AD372" s="194">
        <f t="shared" si="80"/>
        <v>1.2614936284324453E-7</v>
      </c>
      <c r="AE372" s="191">
        <f t="shared" si="81"/>
        <v>4.1360400879115439E-2</v>
      </c>
      <c r="AF372" s="191">
        <f t="shared" si="82"/>
        <v>0.42459985704203218</v>
      </c>
    </row>
    <row r="373" spans="2:32">
      <c r="B373" s="116">
        <f t="shared" si="68"/>
        <v>58078.246731673455</v>
      </c>
      <c r="C373" s="115">
        <f t="shared" si="83"/>
        <v>14.469999999999962</v>
      </c>
      <c r="D373" s="68">
        <f>'ver pressoflex 6p C2 DCpowe_2'!$G$3/2/$C$557*C373</f>
        <v>177.25749999999954</v>
      </c>
      <c r="E373" s="114">
        <f t="shared" si="70"/>
        <v>5.1389847666414998E-5</v>
      </c>
      <c r="F373" s="114">
        <f t="shared" si="71"/>
        <v>2.3216099478362361E-4</v>
      </c>
      <c r="G373" s="114">
        <f t="shared" si="72"/>
        <v>4.129321419008322E-4</v>
      </c>
      <c r="H373" s="114">
        <f t="shared" si="73"/>
        <v>4.3221081983104686E-3</v>
      </c>
      <c r="I373" s="114">
        <f t="shared" si="74"/>
        <v>4.5028793454276773E-3</v>
      </c>
      <c r="J373" s="114">
        <f t="shared" si="75"/>
        <v>4.6836504925448852E-3</v>
      </c>
      <c r="K373" s="114">
        <f t="shared" si="76"/>
        <v>5.1355783603379062E-3</v>
      </c>
      <c r="L373" s="113">
        <f>-'ver pressoflex 6p C2 DCpowe_2'!$G$2*'ver pressoflex 6p C2 DCpowe_2'!D373*'ver pressoflex 6p C2 DCpowe_2'!$G$17*'ver pressoflex 6p C2 DCpowe_2'!$G$13*'ver pressoflex 6p C2 DCpowe_2'!AE373</f>
        <v>-1726.1183752144827</v>
      </c>
      <c r="M373" s="572">
        <f>IF(ABS(E373)&lt;'ver pressoflex 6p C2 DCpowe_2'!$G$7,'ver pressoflex 6p C2 DCpowe_2'!$G$16*E373*'ver pressoflex 6p C2 DCpowe_2'!$O$8,SIGN(E373)*'ver pressoflex 6p C2 DCpowe_2'!$G$15*'ver pressoflex 6p C2 DCpowe_2'!$O$8)</f>
        <v>0.86510688793621748</v>
      </c>
      <c r="N373" s="572">
        <f>IF(ABS(F373)&lt;'ver pressoflex 6p C2 DCpowe_2'!$G$7,'ver pressoflex 6p C2 DCpowe_2'!$G$16*F373*'ver pressoflex 6p C2 DCpowe_2'!$O$9,SIGN(F373)*'ver pressoflex 6p C2 DCpowe_2'!$G$15*'ver pressoflex 6p C2 DCpowe_2'!$O$9)</f>
        <v>0</v>
      </c>
      <c r="O373" s="572">
        <f>IF(ABS(G373)&lt;'ver pressoflex 6p C2 DCpowe_2'!$G$7,'ver pressoflex 6p C2 DCpowe_2'!$G$16*G373*'ver pressoflex 6p C2 DCpowe_2'!$O$10,SIGN(G373)*'ver pressoflex 6p C2 DCpowe_2'!$G$15*'ver pressoflex 6p C2 DCpowe_2'!$O$10)</f>
        <v>0</v>
      </c>
      <c r="P373" s="572">
        <f>IF(ABS(H373)&lt;'ver pressoflex 6p C2 DCpowe_2'!$G$7,'ver pressoflex 6p C2 DCpowe_2'!$G$16*H373*'ver pressoflex 6p C2 DCpowe_2'!$O$11,SIGN(H373)*'ver pressoflex 6p C2 DCpowe_2'!$G$15*'ver pressoflex 6p C2 DCpowe_2'!$O$11)</f>
        <v>0</v>
      </c>
      <c r="Q373" s="572">
        <f>IF(ABS(I373)&lt;'ver pressoflex 6p C2 DCpowe_2'!$G$7,'ver pressoflex 6p C2 DCpowe_2'!$G$16*I373*'ver pressoflex 6p C2 DCpowe_2'!$O$12,SIGN(I373)*'ver pressoflex 6p C2 DCpowe_2'!$G$15*'ver pressoflex 6p C2 DCpowe_2'!$O$12)</f>
        <v>0</v>
      </c>
      <c r="R373" s="572">
        <f>IF(ABS(J373)&lt;'ver pressoflex 6p C2 DCpowe_2'!$G$7,'ver pressoflex 6p C2 DCpowe_2'!$G$16*J373*'ver pressoflex 6p C2 DCpowe_2'!$O$13,SIGN(J373)*'ver pressoflex 6p C2 DCpowe_2'!$G$15*'ver pressoflex 6p C2 DCpowe_2'!$O$13)</f>
        <v>17803.500000000004</v>
      </c>
      <c r="S373" s="113">
        <f t="shared" si="69"/>
        <v>16078.246731673456</v>
      </c>
      <c r="T373" s="575">
        <f>-L373*('ver pressoflex 6p C2 DCpowe_2'!$G$3/2-'ver pressoflex 6p C2 DCpowe_2'!AF373*'ver pressoflex 6p C2 DCpowe_2'!D373)</f>
        <v>1984432.1318885935</v>
      </c>
      <c r="U373" s="29">
        <f>M373*IF(($G$3/2-$M$8)&gt;0,('ver pressoflex 6p C2 DCpowe_2'!$G$3/2-'ver pressoflex 6p C2 DCpowe_2'!$M$8),'ver pressoflex 6p C2 DCpowe_2'!$G$3/2-('ver pressoflex 6p C2 DCpowe_2'!$G$3-'ver pressoflex 6p C2 DCpowe_2'!$M$8))*IF(($G$3/2-$M$8)&gt;0,-1,1)</f>
        <v>-886.73456013462294</v>
      </c>
      <c r="V373" s="29">
        <f>N373*IF(($G$3/2-$M$9)&gt;0,('ver pressoflex 6p C2 DCpowe_2'!$G$3/2-'ver pressoflex 6p C2 DCpowe_2'!$M$9),'ver pressoflex 6p C2 DCpowe_2'!$G$3/2-('ver pressoflex 6p C2 DCpowe_2'!$G$3-'ver pressoflex 6p C2 DCpowe_2'!$M$9))*IF(($G$3/2-$M$9)&gt;0,-1,1)</f>
        <v>0</v>
      </c>
      <c r="W373" s="29">
        <f>O373*IF(($G$3/2-$M$10)&gt;0,('ver pressoflex 6p C2 DCpowe_2'!$G$3/2-'ver pressoflex 6p C2 DCpowe_2'!$M$10),'ver pressoflex 6p C2 DCpowe_2'!$G$3/2-('ver pressoflex 6p C2 DCpowe_2'!$G$3-'ver pressoflex 6p C2 DCpowe_2'!$M$10))*IF(($G$3/2-$M$10)&gt;0,-1,1)</f>
        <v>0</v>
      </c>
      <c r="X373" s="29">
        <f>P373*IF(($G$3/2-$M$11)&gt;0,('ver pressoflex 6p C2 DCpowe_2'!$G$3/2-'ver pressoflex 6p C2 DCpowe_2'!$M$11),'ver pressoflex 6p C2 DCpowe_2'!$G$3/2-('ver pressoflex 6p C2 DCpowe_2'!$G$3-'ver pressoflex 6p C2 DCpowe_2'!$M$11))*IF(($G$3/2-$M$11)&gt;0,-1,1)</f>
        <v>0</v>
      </c>
      <c r="Y373" s="29">
        <f>Q373*IF(($G$3/2-$M$12)&gt;0,('ver pressoflex 6p C2 DCpowe_2'!$G$3/2-'ver pressoflex 6p C2 DCpowe_2'!$M$12),'ver pressoflex 6p C2 DCpowe_2'!$G$3/2-('ver pressoflex 6p C2 DCpowe_2'!$G$3-'ver pressoflex 6p C2 DCpowe_2'!$M$12))*IF(($G$3/2-$M$12)&gt;0,-1,1)</f>
        <v>0</v>
      </c>
      <c r="Z373" s="29">
        <f>R373*IF(($G$3/2-$M$13)&gt;0,('ver pressoflex 6p C2 DCpowe_2'!$G$3/2-'ver pressoflex 6p C2 DCpowe_2'!$M$13),'ver pressoflex 6p C2 DCpowe_2'!$G$3/2-('ver pressoflex 6p C2 DCpowe_2'!$G$3-'ver pressoflex 6p C2 DCpowe_2'!$M$13))*IF(($G$3/2-$M$13)&gt;0,-1,1)</f>
        <v>18248587.500000004</v>
      </c>
      <c r="AA373" s="113">
        <f t="shared" si="77"/>
        <v>20232132.897328462</v>
      </c>
      <c r="AB373" s="193">
        <f t="shared" si="78"/>
        <v>4.0053802012660647E-4</v>
      </c>
      <c r="AC373" s="191">
        <f t="shared" si="79"/>
        <v>5.5645225576656638E-4</v>
      </c>
      <c r="AD373" s="194">
        <f t="shared" si="80"/>
        <v>1.281366990835626E-7</v>
      </c>
      <c r="AE373" s="191">
        <f t="shared" si="81"/>
        <v>4.1733919182492474E-2</v>
      </c>
      <c r="AF373" s="191">
        <f t="shared" si="82"/>
        <v>0.42508733247893482</v>
      </c>
    </row>
    <row r="374" spans="2:32">
      <c r="B374" s="116">
        <f t="shared" si="68"/>
        <v>58050.698896685521</v>
      </c>
      <c r="C374" s="115">
        <f t="shared" si="83"/>
        <v>14.569999999999961</v>
      </c>
      <c r="D374" s="68">
        <f>'ver pressoflex 6p C2 DCpowe_2'!$G$3/2/$C$557*C374</f>
        <v>178.48249999999953</v>
      </c>
      <c r="E374" s="114">
        <f t="shared" si="70"/>
        <v>4.8648721974844112E-5</v>
      </c>
      <c r="F374" s="114">
        <f t="shared" si="71"/>
        <v>2.2952000153740688E-4</v>
      </c>
      <c r="G374" s="114">
        <f t="shared" si="72"/>
        <v>4.1039128109996966E-4</v>
      </c>
      <c r="H374" s="114">
        <f t="shared" si="73"/>
        <v>4.3217327016403899E-3</v>
      </c>
      <c r="I374" s="114">
        <f t="shared" si="74"/>
        <v>4.5026039812029522E-3</v>
      </c>
      <c r="J374" s="114">
        <f t="shared" si="75"/>
        <v>4.6834752607655154E-3</v>
      </c>
      <c r="K374" s="114">
        <f t="shared" si="76"/>
        <v>5.1356534596719225E-3</v>
      </c>
      <c r="L374" s="113">
        <f>-'ver pressoflex 6p C2 DCpowe_2'!$G$2*'ver pressoflex 6p C2 DCpowe_2'!D374*'ver pressoflex 6p C2 DCpowe_2'!$G$17*'ver pressoflex 6p C2 DCpowe_2'!$G$13*'ver pressoflex 6p C2 DCpowe_2'!AE374</f>
        <v>-1753.6200655488717</v>
      </c>
      <c r="M374" s="572">
        <f>IF(ABS(E374)&lt;'ver pressoflex 6p C2 DCpowe_2'!$G$7,'ver pressoflex 6p C2 DCpowe_2'!$G$16*E374*'ver pressoflex 6p C2 DCpowe_2'!$O$8,SIGN(E374)*'ver pressoflex 6p C2 DCpowe_2'!$G$15*'ver pressoflex 6p C2 DCpowe_2'!$O$8)</f>
        <v>0.81896223438771754</v>
      </c>
      <c r="N374" s="572">
        <f>IF(ABS(F374)&lt;'ver pressoflex 6p C2 DCpowe_2'!$G$7,'ver pressoflex 6p C2 DCpowe_2'!$G$16*F374*'ver pressoflex 6p C2 DCpowe_2'!$O$9,SIGN(F374)*'ver pressoflex 6p C2 DCpowe_2'!$G$15*'ver pressoflex 6p C2 DCpowe_2'!$O$9)</f>
        <v>0</v>
      </c>
      <c r="O374" s="572">
        <f>IF(ABS(G374)&lt;'ver pressoflex 6p C2 DCpowe_2'!$G$7,'ver pressoflex 6p C2 DCpowe_2'!$G$16*G374*'ver pressoflex 6p C2 DCpowe_2'!$O$10,SIGN(G374)*'ver pressoflex 6p C2 DCpowe_2'!$G$15*'ver pressoflex 6p C2 DCpowe_2'!$O$10)</f>
        <v>0</v>
      </c>
      <c r="P374" s="572">
        <f>IF(ABS(H374)&lt;'ver pressoflex 6p C2 DCpowe_2'!$G$7,'ver pressoflex 6p C2 DCpowe_2'!$G$16*H374*'ver pressoflex 6p C2 DCpowe_2'!$O$11,SIGN(H374)*'ver pressoflex 6p C2 DCpowe_2'!$G$15*'ver pressoflex 6p C2 DCpowe_2'!$O$11)</f>
        <v>0</v>
      </c>
      <c r="Q374" s="572">
        <f>IF(ABS(I374)&lt;'ver pressoflex 6p C2 DCpowe_2'!$G$7,'ver pressoflex 6p C2 DCpowe_2'!$G$16*I374*'ver pressoflex 6p C2 DCpowe_2'!$O$12,SIGN(I374)*'ver pressoflex 6p C2 DCpowe_2'!$G$15*'ver pressoflex 6p C2 DCpowe_2'!$O$12)</f>
        <v>0</v>
      </c>
      <c r="R374" s="572">
        <f>IF(ABS(J374)&lt;'ver pressoflex 6p C2 DCpowe_2'!$G$7,'ver pressoflex 6p C2 DCpowe_2'!$G$16*J374*'ver pressoflex 6p C2 DCpowe_2'!$O$13,SIGN(J374)*'ver pressoflex 6p C2 DCpowe_2'!$G$15*'ver pressoflex 6p C2 DCpowe_2'!$O$13)</f>
        <v>17803.500000000004</v>
      </c>
      <c r="S374" s="113">
        <f t="shared" si="69"/>
        <v>16050.698896685521</v>
      </c>
      <c r="T374" s="575">
        <f>-L374*('ver pressoflex 6p C2 DCpowe_2'!$G$3/2-'ver pressoflex 6p C2 DCpowe_2'!AF374*'ver pressoflex 6p C2 DCpowe_2'!D374)</f>
        <v>2014985.3913361249</v>
      </c>
      <c r="U374" s="29">
        <f>M374*IF(($G$3/2-$M$8)&gt;0,('ver pressoflex 6p C2 DCpowe_2'!$G$3/2-'ver pressoflex 6p C2 DCpowe_2'!$M$8),'ver pressoflex 6p C2 DCpowe_2'!$G$3/2-('ver pressoflex 6p C2 DCpowe_2'!$G$3-'ver pressoflex 6p C2 DCpowe_2'!$M$8))*IF(($G$3/2-$M$8)&gt;0,-1,1)</f>
        <v>-839.43629024741051</v>
      </c>
      <c r="V374" s="29">
        <f>N374*IF(($G$3/2-$M$9)&gt;0,('ver pressoflex 6p C2 DCpowe_2'!$G$3/2-'ver pressoflex 6p C2 DCpowe_2'!$M$9),'ver pressoflex 6p C2 DCpowe_2'!$G$3/2-('ver pressoflex 6p C2 DCpowe_2'!$G$3-'ver pressoflex 6p C2 DCpowe_2'!$M$9))*IF(($G$3/2-$M$9)&gt;0,-1,1)</f>
        <v>0</v>
      </c>
      <c r="W374" s="29">
        <f>O374*IF(($G$3/2-$M$10)&gt;0,('ver pressoflex 6p C2 DCpowe_2'!$G$3/2-'ver pressoflex 6p C2 DCpowe_2'!$M$10),'ver pressoflex 6p C2 DCpowe_2'!$G$3/2-('ver pressoflex 6p C2 DCpowe_2'!$G$3-'ver pressoflex 6p C2 DCpowe_2'!$M$10))*IF(($G$3/2-$M$10)&gt;0,-1,1)</f>
        <v>0</v>
      </c>
      <c r="X374" s="29">
        <f>P374*IF(($G$3/2-$M$11)&gt;0,('ver pressoflex 6p C2 DCpowe_2'!$G$3/2-'ver pressoflex 6p C2 DCpowe_2'!$M$11),'ver pressoflex 6p C2 DCpowe_2'!$G$3/2-('ver pressoflex 6p C2 DCpowe_2'!$G$3-'ver pressoflex 6p C2 DCpowe_2'!$M$11))*IF(($G$3/2-$M$11)&gt;0,-1,1)</f>
        <v>0</v>
      </c>
      <c r="Y374" s="29">
        <f>Q374*IF(($G$3/2-$M$12)&gt;0,('ver pressoflex 6p C2 DCpowe_2'!$G$3/2-'ver pressoflex 6p C2 DCpowe_2'!$M$12),'ver pressoflex 6p C2 DCpowe_2'!$G$3/2-('ver pressoflex 6p C2 DCpowe_2'!$G$3-'ver pressoflex 6p C2 DCpowe_2'!$M$12))*IF(($G$3/2-$M$12)&gt;0,-1,1)</f>
        <v>0</v>
      </c>
      <c r="Z374" s="29">
        <f>R374*IF(($G$3/2-$M$13)&gt;0,('ver pressoflex 6p C2 DCpowe_2'!$G$3/2-'ver pressoflex 6p C2 DCpowe_2'!$M$13),'ver pressoflex 6p C2 DCpowe_2'!$G$3/2-('ver pressoflex 6p C2 DCpowe_2'!$G$3-'ver pressoflex 6p C2 DCpowe_2'!$M$13))*IF(($G$3/2-$M$13)&gt;0,-1,1)</f>
        <v>18248587.500000004</v>
      </c>
      <c r="AA374" s="113">
        <f t="shared" si="77"/>
        <v>20262733.455045883</v>
      </c>
      <c r="AB374" s="193">
        <f t="shared" si="78"/>
        <v>4.0352947693156284E-4</v>
      </c>
      <c r="AC374" s="191">
        <f t="shared" si="79"/>
        <v>5.6143801710816031E-4</v>
      </c>
      <c r="AD374" s="194">
        <f t="shared" si="80"/>
        <v>1.3014114340499503E-7</v>
      </c>
      <c r="AE374" s="191">
        <f t="shared" si="81"/>
        <v>4.2107851283112022E-2</v>
      </c>
      <c r="AF374" s="191">
        <f t="shared" si="82"/>
        <v>0.42556943994008323</v>
      </c>
    </row>
    <row r="375" spans="2:32">
      <c r="B375" s="116">
        <f t="shared" si="68"/>
        <v>58022.91986593898</v>
      </c>
      <c r="C375" s="115">
        <f t="shared" si="83"/>
        <v>14.669999999999961</v>
      </c>
      <c r="D375" s="68">
        <f>'ver pressoflex 6p C2 DCpowe_2'!$G$3/2/$C$557*C375</f>
        <v>179.70749999999953</v>
      </c>
      <c r="E375" s="114">
        <f t="shared" si="70"/>
        <v>4.5904557880915014E-5</v>
      </c>
      <c r="F375" s="114">
        <f t="shared" si="71"/>
        <v>2.2687608088069894E-4</v>
      </c>
      <c r="G375" s="114">
        <f t="shared" si="72"/>
        <v>4.0784760388048286E-4</v>
      </c>
      <c r="H375" s="114">
        <f t="shared" si="73"/>
        <v>4.3213567887508105E-3</v>
      </c>
      <c r="I375" s="114">
        <f t="shared" si="74"/>
        <v>4.5023283117505948E-3</v>
      </c>
      <c r="J375" s="114">
        <f t="shared" si="75"/>
        <v>4.6832998347503783E-3</v>
      </c>
      <c r="K375" s="114">
        <f t="shared" si="76"/>
        <v>5.1357286422498375E-3</v>
      </c>
      <c r="L375" s="113">
        <f>-'ver pressoflex 6p C2 DCpowe_2'!$G$2*'ver pressoflex 6p C2 DCpowe_2'!D375*'ver pressoflex 6p C2 DCpowe_2'!$G$17*'ver pressoflex 6p C2 DCpowe_2'!$G$13*'ver pressoflex 6p C2 DCpowe_2'!AE375</f>
        <v>-1781.3529004927973</v>
      </c>
      <c r="M375" s="572">
        <f>IF(ABS(E375)&lt;'ver pressoflex 6p C2 DCpowe_2'!$G$7,'ver pressoflex 6p C2 DCpowe_2'!$G$16*E375*'ver pressoflex 6p C2 DCpowe_2'!$O$8,SIGN(E375)*'ver pressoflex 6p C2 DCpowe_2'!$G$15*'ver pressoflex 6p C2 DCpowe_2'!$O$8)</f>
        <v>0.77276643177130322</v>
      </c>
      <c r="N375" s="572">
        <f>IF(ABS(F375)&lt;'ver pressoflex 6p C2 DCpowe_2'!$G$7,'ver pressoflex 6p C2 DCpowe_2'!$G$16*F375*'ver pressoflex 6p C2 DCpowe_2'!$O$9,SIGN(F375)*'ver pressoflex 6p C2 DCpowe_2'!$G$15*'ver pressoflex 6p C2 DCpowe_2'!$O$9)</f>
        <v>0</v>
      </c>
      <c r="O375" s="572">
        <f>IF(ABS(G375)&lt;'ver pressoflex 6p C2 DCpowe_2'!$G$7,'ver pressoflex 6p C2 DCpowe_2'!$G$16*G375*'ver pressoflex 6p C2 DCpowe_2'!$O$10,SIGN(G375)*'ver pressoflex 6p C2 DCpowe_2'!$G$15*'ver pressoflex 6p C2 DCpowe_2'!$O$10)</f>
        <v>0</v>
      </c>
      <c r="P375" s="572">
        <f>IF(ABS(H375)&lt;'ver pressoflex 6p C2 DCpowe_2'!$G$7,'ver pressoflex 6p C2 DCpowe_2'!$G$16*H375*'ver pressoflex 6p C2 DCpowe_2'!$O$11,SIGN(H375)*'ver pressoflex 6p C2 DCpowe_2'!$G$15*'ver pressoflex 6p C2 DCpowe_2'!$O$11)</f>
        <v>0</v>
      </c>
      <c r="Q375" s="572">
        <f>IF(ABS(I375)&lt;'ver pressoflex 6p C2 DCpowe_2'!$G$7,'ver pressoflex 6p C2 DCpowe_2'!$G$16*I375*'ver pressoflex 6p C2 DCpowe_2'!$O$12,SIGN(I375)*'ver pressoflex 6p C2 DCpowe_2'!$G$15*'ver pressoflex 6p C2 DCpowe_2'!$O$12)</f>
        <v>0</v>
      </c>
      <c r="R375" s="572">
        <f>IF(ABS(J375)&lt;'ver pressoflex 6p C2 DCpowe_2'!$G$7,'ver pressoflex 6p C2 DCpowe_2'!$G$16*J375*'ver pressoflex 6p C2 DCpowe_2'!$O$13,SIGN(J375)*'ver pressoflex 6p C2 DCpowe_2'!$G$15*'ver pressoflex 6p C2 DCpowe_2'!$O$13)</f>
        <v>17803.500000000004</v>
      </c>
      <c r="S375" s="113">
        <f t="shared" si="69"/>
        <v>16022.919865938977</v>
      </c>
      <c r="T375" s="575">
        <f>-L375*('ver pressoflex 6p C2 DCpowe_2'!$G$3/2-'ver pressoflex 6p C2 DCpowe_2'!AF375*'ver pressoflex 6p C2 DCpowe_2'!D375)</f>
        <v>2045770.3203893036</v>
      </c>
      <c r="U375" s="29">
        <f>M375*IF(($G$3/2-$M$8)&gt;0,('ver pressoflex 6p C2 DCpowe_2'!$G$3/2-'ver pressoflex 6p C2 DCpowe_2'!$M$8),'ver pressoflex 6p C2 DCpowe_2'!$G$3/2-('ver pressoflex 6p C2 DCpowe_2'!$G$3-'ver pressoflex 6p C2 DCpowe_2'!$M$8))*IF(($G$3/2-$M$8)&gt;0,-1,1)</f>
        <v>-792.08559256558578</v>
      </c>
      <c r="V375" s="29">
        <f>N375*IF(($G$3/2-$M$9)&gt;0,('ver pressoflex 6p C2 DCpowe_2'!$G$3/2-'ver pressoflex 6p C2 DCpowe_2'!$M$9),'ver pressoflex 6p C2 DCpowe_2'!$G$3/2-('ver pressoflex 6p C2 DCpowe_2'!$G$3-'ver pressoflex 6p C2 DCpowe_2'!$M$9))*IF(($G$3/2-$M$9)&gt;0,-1,1)</f>
        <v>0</v>
      </c>
      <c r="W375" s="29">
        <f>O375*IF(($G$3/2-$M$10)&gt;0,('ver pressoflex 6p C2 DCpowe_2'!$G$3/2-'ver pressoflex 6p C2 DCpowe_2'!$M$10),'ver pressoflex 6p C2 DCpowe_2'!$G$3/2-('ver pressoflex 6p C2 DCpowe_2'!$G$3-'ver pressoflex 6p C2 DCpowe_2'!$M$10))*IF(($G$3/2-$M$10)&gt;0,-1,1)</f>
        <v>0</v>
      </c>
      <c r="X375" s="29">
        <f>P375*IF(($G$3/2-$M$11)&gt;0,('ver pressoflex 6p C2 DCpowe_2'!$G$3/2-'ver pressoflex 6p C2 DCpowe_2'!$M$11),'ver pressoflex 6p C2 DCpowe_2'!$G$3/2-('ver pressoflex 6p C2 DCpowe_2'!$G$3-'ver pressoflex 6p C2 DCpowe_2'!$M$11))*IF(($G$3/2-$M$11)&gt;0,-1,1)</f>
        <v>0</v>
      </c>
      <c r="Y375" s="29">
        <f>Q375*IF(($G$3/2-$M$12)&gt;0,('ver pressoflex 6p C2 DCpowe_2'!$G$3/2-'ver pressoflex 6p C2 DCpowe_2'!$M$12),'ver pressoflex 6p C2 DCpowe_2'!$G$3/2-('ver pressoflex 6p C2 DCpowe_2'!$G$3-'ver pressoflex 6p C2 DCpowe_2'!$M$12))*IF(($G$3/2-$M$12)&gt;0,-1,1)</f>
        <v>0</v>
      </c>
      <c r="Z375" s="29">
        <f>R375*IF(($G$3/2-$M$13)&gt;0,('ver pressoflex 6p C2 DCpowe_2'!$G$3/2-'ver pressoflex 6p C2 DCpowe_2'!$M$13),'ver pressoflex 6p C2 DCpowe_2'!$G$3/2-('ver pressoflex 6p C2 DCpowe_2'!$G$3-'ver pressoflex 6p C2 DCpowe_2'!$M$13))*IF(($G$3/2-$M$13)&gt;0,-1,1)</f>
        <v>18248587.500000004</v>
      </c>
      <c r="AA375" s="113">
        <f t="shared" si="77"/>
        <v>20293565.73479674</v>
      </c>
      <c r="AB375" s="193">
        <f t="shared" si="78"/>
        <v>4.0652424961854481E-4</v>
      </c>
      <c r="AC375" s="191">
        <f t="shared" si="79"/>
        <v>5.664293049197969E-4</v>
      </c>
      <c r="AD375" s="194">
        <f t="shared" si="80"/>
        <v>1.3216274905104523E-7</v>
      </c>
      <c r="AE375" s="191">
        <f t="shared" si="81"/>
        <v>4.2482197868984765E-2</v>
      </c>
      <c r="AF375" s="191">
        <f t="shared" si="82"/>
        <v>0.42604625661690432</v>
      </c>
    </row>
    <row r="376" spans="2:32">
      <c r="B376" s="116">
        <f t="shared" si="68"/>
        <v>57994.909254817059</v>
      </c>
      <c r="C376" s="115">
        <f t="shared" si="83"/>
        <v>14.76999999999996</v>
      </c>
      <c r="D376" s="68">
        <f>'ver pressoflex 6p C2 DCpowe_2'!$G$3/2/$C$557*C376</f>
        <v>180.93249999999952</v>
      </c>
      <c r="E376" s="114">
        <f t="shared" si="70"/>
        <v>4.3157350329947981E-5</v>
      </c>
      <c r="F376" s="114">
        <f t="shared" si="71"/>
        <v>2.2422922794346588E-4</v>
      </c>
      <c r="G376" s="114">
        <f t="shared" si="72"/>
        <v>4.0530110555698378E-4</v>
      </c>
      <c r="H376" s="114">
        <f t="shared" si="73"/>
        <v>4.3209804589493077E-3</v>
      </c>
      <c r="I376" s="114">
        <f t="shared" si="74"/>
        <v>4.5020523365628257E-3</v>
      </c>
      <c r="J376" s="114">
        <f t="shared" si="75"/>
        <v>4.6831242141763436E-3</v>
      </c>
      <c r="K376" s="114">
        <f t="shared" si="76"/>
        <v>5.1358039082101386E-3</v>
      </c>
      <c r="L376" s="113">
        <f>-'ver pressoflex 6p C2 DCpowe_2'!$G$2*'ver pressoflex 6p C2 DCpowe_2'!D376*'ver pressoflex 6p C2 DCpowe_2'!$G$17*'ver pressoflex 6p C2 DCpowe_2'!$G$13*'ver pressoflex 6p C2 DCpowe_2'!AE376</f>
        <v>-1809.3172645779412</v>
      </c>
      <c r="M376" s="572">
        <f>IF(ABS(E376)&lt;'ver pressoflex 6p C2 DCpowe_2'!$G$7,'ver pressoflex 6p C2 DCpowe_2'!$G$16*E376*'ver pressoflex 6p C2 DCpowe_2'!$O$8,SIGN(E376)*'ver pressoflex 6p C2 DCpowe_2'!$G$15*'ver pressoflex 6p C2 DCpowe_2'!$O$8)</f>
        <v>0.72651939499549323</v>
      </c>
      <c r="N376" s="572">
        <f>IF(ABS(F376)&lt;'ver pressoflex 6p C2 DCpowe_2'!$G$7,'ver pressoflex 6p C2 DCpowe_2'!$G$16*F376*'ver pressoflex 6p C2 DCpowe_2'!$O$9,SIGN(F376)*'ver pressoflex 6p C2 DCpowe_2'!$G$15*'ver pressoflex 6p C2 DCpowe_2'!$O$9)</f>
        <v>0</v>
      </c>
      <c r="O376" s="572">
        <f>IF(ABS(G376)&lt;'ver pressoflex 6p C2 DCpowe_2'!$G$7,'ver pressoflex 6p C2 DCpowe_2'!$G$16*G376*'ver pressoflex 6p C2 DCpowe_2'!$O$10,SIGN(G376)*'ver pressoflex 6p C2 DCpowe_2'!$G$15*'ver pressoflex 6p C2 DCpowe_2'!$O$10)</f>
        <v>0</v>
      </c>
      <c r="P376" s="572">
        <f>IF(ABS(H376)&lt;'ver pressoflex 6p C2 DCpowe_2'!$G$7,'ver pressoflex 6p C2 DCpowe_2'!$G$16*H376*'ver pressoflex 6p C2 DCpowe_2'!$O$11,SIGN(H376)*'ver pressoflex 6p C2 DCpowe_2'!$G$15*'ver pressoflex 6p C2 DCpowe_2'!$O$11)</f>
        <v>0</v>
      </c>
      <c r="Q376" s="572">
        <f>IF(ABS(I376)&lt;'ver pressoflex 6p C2 DCpowe_2'!$G$7,'ver pressoflex 6p C2 DCpowe_2'!$G$16*I376*'ver pressoflex 6p C2 DCpowe_2'!$O$12,SIGN(I376)*'ver pressoflex 6p C2 DCpowe_2'!$G$15*'ver pressoflex 6p C2 DCpowe_2'!$O$12)</f>
        <v>0</v>
      </c>
      <c r="R376" s="572">
        <f>IF(ABS(J376)&lt;'ver pressoflex 6p C2 DCpowe_2'!$G$7,'ver pressoflex 6p C2 DCpowe_2'!$G$16*J376*'ver pressoflex 6p C2 DCpowe_2'!$O$13,SIGN(J376)*'ver pressoflex 6p C2 DCpowe_2'!$G$15*'ver pressoflex 6p C2 DCpowe_2'!$O$13)</f>
        <v>17803.500000000004</v>
      </c>
      <c r="S376" s="113">
        <f t="shared" si="69"/>
        <v>15994.909254817057</v>
      </c>
      <c r="T376" s="575">
        <f>-L376*('ver pressoflex 6p C2 DCpowe_2'!$G$3/2-'ver pressoflex 6p C2 DCpowe_2'!AF376*'ver pressoflex 6p C2 DCpowe_2'!D376)</f>
        <v>2076786.9305840796</v>
      </c>
      <c r="U376" s="29">
        <f>M376*IF(($G$3/2-$M$8)&gt;0,('ver pressoflex 6p C2 DCpowe_2'!$G$3/2-'ver pressoflex 6p C2 DCpowe_2'!$M$8),'ver pressoflex 6p C2 DCpowe_2'!$G$3/2-('ver pressoflex 6p C2 DCpowe_2'!$G$3-'ver pressoflex 6p C2 DCpowe_2'!$M$8))*IF(($G$3/2-$M$8)&gt;0,-1,1)</f>
        <v>-744.6823798703806</v>
      </c>
      <c r="V376" s="29">
        <f>N376*IF(($G$3/2-$M$9)&gt;0,('ver pressoflex 6p C2 DCpowe_2'!$G$3/2-'ver pressoflex 6p C2 DCpowe_2'!$M$9),'ver pressoflex 6p C2 DCpowe_2'!$G$3/2-('ver pressoflex 6p C2 DCpowe_2'!$G$3-'ver pressoflex 6p C2 DCpowe_2'!$M$9))*IF(($G$3/2-$M$9)&gt;0,-1,1)</f>
        <v>0</v>
      </c>
      <c r="W376" s="29">
        <f>O376*IF(($G$3/2-$M$10)&gt;0,('ver pressoflex 6p C2 DCpowe_2'!$G$3/2-'ver pressoflex 6p C2 DCpowe_2'!$M$10),'ver pressoflex 6p C2 DCpowe_2'!$G$3/2-('ver pressoflex 6p C2 DCpowe_2'!$G$3-'ver pressoflex 6p C2 DCpowe_2'!$M$10))*IF(($G$3/2-$M$10)&gt;0,-1,1)</f>
        <v>0</v>
      </c>
      <c r="X376" s="29">
        <f>P376*IF(($G$3/2-$M$11)&gt;0,('ver pressoflex 6p C2 DCpowe_2'!$G$3/2-'ver pressoflex 6p C2 DCpowe_2'!$M$11),'ver pressoflex 6p C2 DCpowe_2'!$G$3/2-('ver pressoflex 6p C2 DCpowe_2'!$G$3-'ver pressoflex 6p C2 DCpowe_2'!$M$11))*IF(($G$3/2-$M$11)&gt;0,-1,1)</f>
        <v>0</v>
      </c>
      <c r="Y376" s="29">
        <f>Q376*IF(($G$3/2-$M$12)&gt;0,('ver pressoflex 6p C2 DCpowe_2'!$G$3/2-'ver pressoflex 6p C2 DCpowe_2'!$M$12),'ver pressoflex 6p C2 DCpowe_2'!$G$3/2-('ver pressoflex 6p C2 DCpowe_2'!$G$3-'ver pressoflex 6p C2 DCpowe_2'!$M$12))*IF(($G$3/2-$M$12)&gt;0,-1,1)</f>
        <v>0</v>
      </c>
      <c r="Z376" s="29">
        <f>R376*IF(($G$3/2-$M$13)&gt;0,('ver pressoflex 6p C2 DCpowe_2'!$G$3/2-'ver pressoflex 6p C2 DCpowe_2'!$M$13),'ver pressoflex 6p C2 DCpowe_2'!$G$3/2-('ver pressoflex 6p C2 DCpowe_2'!$G$3-'ver pressoflex 6p C2 DCpowe_2'!$M$13))*IF(($G$3/2-$M$13)&gt;0,-1,1)</f>
        <v>18248587.500000004</v>
      </c>
      <c r="AA376" s="113">
        <f t="shared" si="77"/>
        <v>20324629.748204213</v>
      </c>
      <c r="AB376" s="193">
        <f t="shared" si="78"/>
        <v>4.0952234370384669E-4</v>
      </c>
      <c r="AC376" s="191">
        <f t="shared" si="79"/>
        <v>5.7142612839530002E-4</v>
      </c>
      <c r="AD376" s="194">
        <f t="shared" si="80"/>
        <v>1.3420156943835405E-7</v>
      </c>
      <c r="AE376" s="191">
        <f t="shared" si="81"/>
        <v>4.2856959629647501E-2</v>
      </c>
      <c r="AF376" s="191">
        <f t="shared" si="82"/>
        <v>0.42651785867115033</v>
      </c>
    </row>
    <row r="377" spans="2:32">
      <c r="B377" s="116">
        <f t="shared" si="68"/>
        <v>57966.666677849382</v>
      </c>
      <c r="C377" s="115">
        <f t="shared" si="83"/>
        <v>14.86999999999996</v>
      </c>
      <c r="D377" s="68">
        <f>'ver pressoflex 6p C2 DCpowe_2'!$G$3/2/$C$557*C377</f>
        <v>182.15749999999952</v>
      </c>
      <c r="E377" s="114">
        <f t="shared" si="70"/>
        <v>4.040709425604517E-5</v>
      </c>
      <c r="F377" s="114">
        <f t="shared" si="71"/>
        <v>2.2157943784486541E-4</v>
      </c>
      <c r="G377" s="114">
        <f t="shared" si="72"/>
        <v>4.0275178143368568E-4</v>
      </c>
      <c r="H377" s="114">
        <f t="shared" si="73"/>
        <v>4.3206037115419236E-3</v>
      </c>
      <c r="I377" s="114">
        <f t="shared" si="74"/>
        <v>4.5017760551307436E-3</v>
      </c>
      <c r="J377" s="114">
        <f t="shared" si="75"/>
        <v>4.6829483987195645E-3</v>
      </c>
      <c r="K377" s="114">
        <f t="shared" si="76"/>
        <v>5.1358792576916158E-3</v>
      </c>
      <c r="L377" s="113">
        <f>-'ver pressoflex 6p C2 DCpowe_2'!$G$2*'ver pressoflex 6p C2 DCpowe_2'!D377*'ver pressoflex 6p C2 DCpowe_2'!$G$17*'ver pressoflex 6p C2 DCpowe_2'!$G$13*'ver pressoflex 6p C2 DCpowe_2'!AE377</f>
        <v>-1837.5135431893993</v>
      </c>
      <c r="M377" s="572">
        <f>IF(ABS(E377)&lt;'ver pressoflex 6p C2 DCpowe_2'!$G$7,'ver pressoflex 6p C2 DCpowe_2'!$G$16*E377*'ver pressoflex 6p C2 DCpowe_2'!$O$8,SIGN(E377)*'ver pressoflex 6p C2 DCpowe_2'!$G$15*'ver pressoflex 6p C2 DCpowe_2'!$O$8)</f>
        <v>0.68022103877995854</v>
      </c>
      <c r="N377" s="572">
        <f>IF(ABS(F377)&lt;'ver pressoflex 6p C2 DCpowe_2'!$G$7,'ver pressoflex 6p C2 DCpowe_2'!$G$16*F377*'ver pressoflex 6p C2 DCpowe_2'!$O$9,SIGN(F377)*'ver pressoflex 6p C2 DCpowe_2'!$G$15*'ver pressoflex 6p C2 DCpowe_2'!$O$9)</f>
        <v>0</v>
      </c>
      <c r="O377" s="572">
        <f>IF(ABS(G377)&lt;'ver pressoflex 6p C2 DCpowe_2'!$G$7,'ver pressoflex 6p C2 DCpowe_2'!$G$16*G377*'ver pressoflex 6p C2 DCpowe_2'!$O$10,SIGN(G377)*'ver pressoflex 6p C2 DCpowe_2'!$G$15*'ver pressoflex 6p C2 DCpowe_2'!$O$10)</f>
        <v>0</v>
      </c>
      <c r="P377" s="572">
        <f>IF(ABS(H377)&lt;'ver pressoflex 6p C2 DCpowe_2'!$G$7,'ver pressoflex 6p C2 DCpowe_2'!$G$16*H377*'ver pressoflex 6p C2 DCpowe_2'!$O$11,SIGN(H377)*'ver pressoflex 6p C2 DCpowe_2'!$G$15*'ver pressoflex 6p C2 DCpowe_2'!$O$11)</f>
        <v>0</v>
      </c>
      <c r="Q377" s="572">
        <f>IF(ABS(I377)&lt;'ver pressoflex 6p C2 DCpowe_2'!$G$7,'ver pressoflex 6p C2 DCpowe_2'!$G$16*I377*'ver pressoflex 6p C2 DCpowe_2'!$O$12,SIGN(I377)*'ver pressoflex 6p C2 DCpowe_2'!$G$15*'ver pressoflex 6p C2 DCpowe_2'!$O$12)</f>
        <v>0</v>
      </c>
      <c r="R377" s="572">
        <f>IF(ABS(J377)&lt;'ver pressoflex 6p C2 DCpowe_2'!$G$7,'ver pressoflex 6p C2 DCpowe_2'!$G$16*J377*'ver pressoflex 6p C2 DCpowe_2'!$O$13,SIGN(J377)*'ver pressoflex 6p C2 DCpowe_2'!$G$15*'ver pressoflex 6p C2 DCpowe_2'!$O$13)</f>
        <v>17803.500000000004</v>
      </c>
      <c r="S377" s="113">
        <f t="shared" si="69"/>
        <v>15966.666677849384</v>
      </c>
      <c r="T377" s="575">
        <f>-L377*('ver pressoflex 6p C2 DCpowe_2'!$G$3/2-'ver pressoflex 6p C2 DCpowe_2'!AF377*'ver pressoflex 6p C2 DCpowe_2'!D377)</f>
        <v>2108035.2334820065</v>
      </c>
      <c r="U377" s="29">
        <f>M377*IF(($G$3/2-$M$8)&gt;0,('ver pressoflex 6p C2 DCpowe_2'!$G$3/2-'ver pressoflex 6p C2 DCpowe_2'!$M$8),'ver pressoflex 6p C2 DCpowe_2'!$G$3/2-('ver pressoflex 6p C2 DCpowe_2'!$G$3-'ver pressoflex 6p C2 DCpowe_2'!$M$8))*IF(($G$3/2-$M$8)&gt;0,-1,1)</f>
        <v>-697.22656474945745</v>
      </c>
      <c r="V377" s="29">
        <f>N377*IF(($G$3/2-$M$9)&gt;0,('ver pressoflex 6p C2 DCpowe_2'!$G$3/2-'ver pressoflex 6p C2 DCpowe_2'!$M$9),'ver pressoflex 6p C2 DCpowe_2'!$G$3/2-('ver pressoflex 6p C2 DCpowe_2'!$G$3-'ver pressoflex 6p C2 DCpowe_2'!$M$9))*IF(($G$3/2-$M$9)&gt;0,-1,1)</f>
        <v>0</v>
      </c>
      <c r="W377" s="29">
        <f>O377*IF(($G$3/2-$M$10)&gt;0,('ver pressoflex 6p C2 DCpowe_2'!$G$3/2-'ver pressoflex 6p C2 DCpowe_2'!$M$10),'ver pressoflex 6p C2 DCpowe_2'!$G$3/2-('ver pressoflex 6p C2 DCpowe_2'!$G$3-'ver pressoflex 6p C2 DCpowe_2'!$M$10))*IF(($G$3/2-$M$10)&gt;0,-1,1)</f>
        <v>0</v>
      </c>
      <c r="X377" s="29">
        <f>P377*IF(($G$3/2-$M$11)&gt;0,('ver pressoflex 6p C2 DCpowe_2'!$G$3/2-'ver pressoflex 6p C2 DCpowe_2'!$M$11),'ver pressoflex 6p C2 DCpowe_2'!$G$3/2-('ver pressoflex 6p C2 DCpowe_2'!$G$3-'ver pressoflex 6p C2 DCpowe_2'!$M$11))*IF(($G$3/2-$M$11)&gt;0,-1,1)</f>
        <v>0</v>
      </c>
      <c r="Y377" s="29">
        <f>Q377*IF(($G$3/2-$M$12)&gt;0,('ver pressoflex 6p C2 DCpowe_2'!$G$3/2-'ver pressoflex 6p C2 DCpowe_2'!$M$12),'ver pressoflex 6p C2 DCpowe_2'!$G$3/2-('ver pressoflex 6p C2 DCpowe_2'!$G$3-'ver pressoflex 6p C2 DCpowe_2'!$M$12))*IF(($G$3/2-$M$12)&gt;0,-1,1)</f>
        <v>0</v>
      </c>
      <c r="Z377" s="29">
        <f>R377*IF(($G$3/2-$M$13)&gt;0,('ver pressoflex 6p C2 DCpowe_2'!$G$3/2-'ver pressoflex 6p C2 DCpowe_2'!$M$13),'ver pressoflex 6p C2 DCpowe_2'!$G$3/2-('ver pressoflex 6p C2 DCpowe_2'!$G$3-'ver pressoflex 6p C2 DCpowe_2'!$M$13))*IF(($G$3/2-$M$13)&gt;0,-1,1)</f>
        <v>18248587.500000004</v>
      </c>
      <c r="AA377" s="113">
        <f t="shared" si="77"/>
        <v>20355925.506917261</v>
      </c>
      <c r="AB377" s="193">
        <f t="shared" si="78"/>
        <v>4.1252376471600551E-4</v>
      </c>
      <c r="AC377" s="191">
        <f t="shared" si="79"/>
        <v>5.7642849674889802E-4</v>
      </c>
      <c r="AD377" s="194">
        <f t="shared" si="80"/>
        <v>1.3625765815733299E-7</v>
      </c>
      <c r="AE377" s="191">
        <f t="shared" si="81"/>
        <v>4.3232137256167348E-2</v>
      </c>
      <c r="AF377" s="191">
        <f t="shared" si="82"/>
        <v>0.42698432122669716</v>
      </c>
    </row>
    <row r="378" spans="2:32">
      <c r="B378" s="116">
        <f t="shared" ref="B378:B441" si="84">ABS(+S378-$C$53)</f>
        <v>57938.191748709607</v>
      </c>
      <c r="C378" s="115">
        <f t="shared" si="83"/>
        <v>14.96999999999996</v>
      </c>
      <c r="D378" s="68">
        <f>'ver pressoflex 6p C2 DCpowe_2'!$G$3/2/$C$557*C378</f>
        <v>183.38249999999951</v>
      </c>
      <c r="E378" s="114">
        <f t="shared" si="70"/>
        <v>3.7653784582059389E-5</v>
      </c>
      <c r="F378" s="114">
        <f t="shared" si="71"/>
        <v>2.1892670569321706E-4</v>
      </c>
      <c r="G378" s="114">
        <f t="shared" si="72"/>
        <v>4.0019962680437474E-4</v>
      </c>
      <c r="H378" s="114">
        <f t="shared" si="73"/>
        <v>4.320226545833159E-3</v>
      </c>
      <c r="I378" s="114">
        <f t="shared" si="74"/>
        <v>4.5014994669443174E-3</v>
      </c>
      <c r="J378" s="114">
        <f t="shared" si="75"/>
        <v>4.682772388055474E-3</v>
      </c>
      <c r="K378" s="114">
        <f t="shared" si="76"/>
        <v>5.1359546908333678E-3</v>
      </c>
      <c r="L378" s="113">
        <f>-'ver pressoflex 6p C2 DCpowe_2'!$G$2*'ver pressoflex 6p C2 DCpowe_2'!D378*'ver pressoflex 6p C2 DCpowe_2'!$G$17*'ver pressoflex 6p C2 DCpowe_2'!$G$13*'ver pressoflex 6p C2 DCpowe_2'!AE378</f>
        <v>-1865.9421225680519</v>
      </c>
      <c r="M378" s="572">
        <f>IF(ABS(E378)&lt;'ver pressoflex 6p C2 DCpowe_2'!$G$7,'ver pressoflex 6p C2 DCpowe_2'!$G$16*E378*'ver pressoflex 6p C2 DCpowe_2'!$O$8,SIGN(E378)*'ver pressoflex 6p C2 DCpowe_2'!$G$15*'ver pressoflex 6p C2 DCpowe_2'!$O$8)</f>
        <v>0.63387127765499662</v>
      </c>
      <c r="N378" s="572">
        <f>IF(ABS(F378)&lt;'ver pressoflex 6p C2 DCpowe_2'!$G$7,'ver pressoflex 6p C2 DCpowe_2'!$G$16*F378*'ver pressoflex 6p C2 DCpowe_2'!$O$9,SIGN(F378)*'ver pressoflex 6p C2 DCpowe_2'!$G$15*'ver pressoflex 6p C2 DCpowe_2'!$O$9)</f>
        <v>0</v>
      </c>
      <c r="O378" s="572">
        <f>IF(ABS(G378)&lt;'ver pressoflex 6p C2 DCpowe_2'!$G$7,'ver pressoflex 6p C2 DCpowe_2'!$G$16*G378*'ver pressoflex 6p C2 DCpowe_2'!$O$10,SIGN(G378)*'ver pressoflex 6p C2 DCpowe_2'!$G$15*'ver pressoflex 6p C2 DCpowe_2'!$O$10)</f>
        <v>0</v>
      </c>
      <c r="P378" s="572">
        <f>IF(ABS(H378)&lt;'ver pressoflex 6p C2 DCpowe_2'!$G$7,'ver pressoflex 6p C2 DCpowe_2'!$G$16*H378*'ver pressoflex 6p C2 DCpowe_2'!$O$11,SIGN(H378)*'ver pressoflex 6p C2 DCpowe_2'!$G$15*'ver pressoflex 6p C2 DCpowe_2'!$O$11)</f>
        <v>0</v>
      </c>
      <c r="Q378" s="572">
        <f>IF(ABS(I378)&lt;'ver pressoflex 6p C2 DCpowe_2'!$G$7,'ver pressoflex 6p C2 DCpowe_2'!$G$16*I378*'ver pressoflex 6p C2 DCpowe_2'!$O$12,SIGN(I378)*'ver pressoflex 6p C2 DCpowe_2'!$G$15*'ver pressoflex 6p C2 DCpowe_2'!$O$12)</f>
        <v>0</v>
      </c>
      <c r="R378" s="572">
        <f>IF(ABS(J378)&lt;'ver pressoflex 6p C2 DCpowe_2'!$G$7,'ver pressoflex 6p C2 DCpowe_2'!$G$16*J378*'ver pressoflex 6p C2 DCpowe_2'!$O$13,SIGN(J378)*'ver pressoflex 6p C2 DCpowe_2'!$G$15*'ver pressoflex 6p C2 DCpowe_2'!$O$13)</f>
        <v>17803.500000000004</v>
      </c>
      <c r="S378" s="113">
        <f t="shared" ref="S378:S441" si="85">L378+M378+N378+O378+P378+Q378+R378</f>
        <v>15938.191748709607</v>
      </c>
      <c r="T378" s="575">
        <f>-L378*('ver pressoflex 6p C2 DCpowe_2'!$G$3/2-'ver pressoflex 6p C2 DCpowe_2'!AF378*'ver pressoflex 6p C2 DCpowe_2'!D378)</f>
        <v>2139515.2406703103</v>
      </c>
      <c r="U378" s="29">
        <f>M378*IF(($G$3/2-$M$8)&gt;0,('ver pressoflex 6p C2 DCpowe_2'!$G$3/2-'ver pressoflex 6p C2 DCpowe_2'!$M$8),'ver pressoflex 6p C2 DCpowe_2'!$G$3/2-('ver pressoflex 6p C2 DCpowe_2'!$G$3-'ver pressoflex 6p C2 DCpowe_2'!$M$8))*IF(($G$3/2-$M$8)&gt;0,-1,1)</f>
        <v>-649.71805959637152</v>
      </c>
      <c r="V378" s="29">
        <f>N378*IF(($G$3/2-$M$9)&gt;0,('ver pressoflex 6p C2 DCpowe_2'!$G$3/2-'ver pressoflex 6p C2 DCpowe_2'!$M$9),'ver pressoflex 6p C2 DCpowe_2'!$G$3/2-('ver pressoflex 6p C2 DCpowe_2'!$G$3-'ver pressoflex 6p C2 DCpowe_2'!$M$9))*IF(($G$3/2-$M$9)&gt;0,-1,1)</f>
        <v>0</v>
      </c>
      <c r="W378" s="29">
        <f>O378*IF(($G$3/2-$M$10)&gt;0,('ver pressoflex 6p C2 DCpowe_2'!$G$3/2-'ver pressoflex 6p C2 DCpowe_2'!$M$10),'ver pressoflex 6p C2 DCpowe_2'!$G$3/2-('ver pressoflex 6p C2 DCpowe_2'!$G$3-'ver pressoflex 6p C2 DCpowe_2'!$M$10))*IF(($G$3/2-$M$10)&gt;0,-1,1)</f>
        <v>0</v>
      </c>
      <c r="X378" s="29">
        <f>P378*IF(($G$3/2-$M$11)&gt;0,('ver pressoflex 6p C2 DCpowe_2'!$G$3/2-'ver pressoflex 6p C2 DCpowe_2'!$M$11),'ver pressoflex 6p C2 DCpowe_2'!$G$3/2-('ver pressoflex 6p C2 DCpowe_2'!$G$3-'ver pressoflex 6p C2 DCpowe_2'!$M$11))*IF(($G$3/2-$M$11)&gt;0,-1,1)</f>
        <v>0</v>
      </c>
      <c r="Y378" s="29">
        <f>Q378*IF(($G$3/2-$M$12)&gt;0,('ver pressoflex 6p C2 DCpowe_2'!$G$3/2-'ver pressoflex 6p C2 DCpowe_2'!$M$12),'ver pressoflex 6p C2 DCpowe_2'!$G$3/2-('ver pressoflex 6p C2 DCpowe_2'!$G$3-'ver pressoflex 6p C2 DCpowe_2'!$M$12))*IF(($G$3/2-$M$12)&gt;0,-1,1)</f>
        <v>0</v>
      </c>
      <c r="Z378" s="29">
        <f>R378*IF(($G$3/2-$M$13)&gt;0,('ver pressoflex 6p C2 DCpowe_2'!$G$3/2-'ver pressoflex 6p C2 DCpowe_2'!$M$13),'ver pressoflex 6p C2 DCpowe_2'!$G$3/2-('ver pressoflex 6p C2 DCpowe_2'!$G$3-'ver pressoflex 6p C2 DCpowe_2'!$M$13))*IF(($G$3/2-$M$13)&gt;0,-1,1)</f>
        <v>18248587.500000004</v>
      </c>
      <c r="AA378" s="113">
        <f t="shared" si="77"/>
        <v>20387453.022610717</v>
      </c>
      <c r="AB378" s="193">
        <f t="shared" si="78"/>
        <v>4.1552851819583479E-4</v>
      </c>
      <c r="AC378" s="191">
        <f t="shared" si="79"/>
        <v>5.8143641921528017E-4</v>
      </c>
      <c r="AD378" s="194">
        <f t="shared" si="80"/>
        <v>1.3833106897279961E-7</v>
      </c>
      <c r="AE378" s="191">
        <f t="shared" si="81"/>
        <v>4.3607731441146012E-2</v>
      </c>
      <c r="AF378" s="191">
        <f t="shared" si="82"/>
        <v>0.42744571836373246</v>
      </c>
    </row>
    <row r="379" spans="2:32">
      <c r="B379" s="116">
        <f t="shared" si="84"/>
        <v>57909.484080213027</v>
      </c>
      <c r="C379" s="115">
        <f t="shared" si="83"/>
        <v>15.069999999999959</v>
      </c>
      <c r="D379" s="68">
        <f>'ver pressoflex 6p C2 DCpowe_2'!$G$3/2/$C$557*C379</f>
        <v>184.6074999999995</v>
      </c>
      <c r="E379" s="114">
        <f t="shared" ref="E379:E442" si="86">$G$8*($M$8-D379)/($G$5-D379)</f>
        <v>3.489741621956294E-5</v>
      </c>
      <c r="F379" s="114">
        <f t="shared" ref="F379:F442" si="87">$G$8*($M$9-D379)/($G$5-D379)</f>
        <v>2.1627102658597163E-4</v>
      </c>
      <c r="G379" s="114">
        <f t="shared" ref="G379:G442" si="88">$G$8*($M$10-D379)/($G$5-D379)</f>
        <v>3.9764463695238033E-4</v>
      </c>
      <c r="H379" s="114">
        <f t="shared" ref="H379:H442" si="89">$G$8*($M$11-D379)/($G$5-D379)</f>
        <v>4.3198489611259673E-3</v>
      </c>
      <c r="I379" s="114">
        <f t="shared" ref="I379:I442" si="90">$G$8*($M$12-D379)/($G$5-D379)</f>
        <v>4.501222571492376E-3</v>
      </c>
      <c r="J379" s="114">
        <f t="shared" ref="J379:J442" si="91">$G$8*($M$13-D379)/($G$5-D379)</f>
        <v>4.6825961818587848E-3</v>
      </c>
      <c r="K379" s="114">
        <f t="shared" ref="K379:K442" si="92">$G$8*($G$3-D379)/($G$5-D379)</f>
        <v>5.1360302077748067E-3</v>
      </c>
      <c r="L379" s="113">
        <f>-'ver pressoflex 6p C2 DCpowe_2'!$G$2*'ver pressoflex 6p C2 DCpowe_2'!D379*'ver pressoflex 6p C2 DCpowe_2'!$G$17*'ver pressoflex 6p C2 DCpowe_2'!$G$13*'ver pressoflex 6p C2 DCpowe_2'!AE379</f>
        <v>-1894.6033898129378</v>
      </c>
      <c r="M379" s="572">
        <f>IF(ABS(E379)&lt;'ver pressoflex 6p C2 DCpowe_2'!$G$7,'ver pressoflex 6p C2 DCpowe_2'!$G$16*E379*'ver pressoflex 6p C2 DCpowe_2'!$O$8,SIGN(E379)*'ver pressoflex 6p C2 DCpowe_2'!$G$15*'ver pressoflex 6p C2 DCpowe_2'!$O$8)</f>
        <v>0.58747002596100617</v>
      </c>
      <c r="N379" s="572">
        <f>IF(ABS(F379)&lt;'ver pressoflex 6p C2 DCpowe_2'!$G$7,'ver pressoflex 6p C2 DCpowe_2'!$G$16*F379*'ver pressoflex 6p C2 DCpowe_2'!$O$9,SIGN(F379)*'ver pressoflex 6p C2 DCpowe_2'!$G$15*'ver pressoflex 6p C2 DCpowe_2'!$O$9)</f>
        <v>0</v>
      </c>
      <c r="O379" s="572">
        <f>IF(ABS(G379)&lt;'ver pressoflex 6p C2 DCpowe_2'!$G$7,'ver pressoflex 6p C2 DCpowe_2'!$G$16*G379*'ver pressoflex 6p C2 DCpowe_2'!$O$10,SIGN(G379)*'ver pressoflex 6p C2 DCpowe_2'!$G$15*'ver pressoflex 6p C2 DCpowe_2'!$O$10)</f>
        <v>0</v>
      </c>
      <c r="P379" s="572">
        <f>IF(ABS(H379)&lt;'ver pressoflex 6p C2 DCpowe_2'!$G$7,'ver pressoflex 6p C2 DCpowe_2'!$G$16*H379*'ver pressoflex 6p C2 DCpowe_2'!$O$11,SIGN(H379)*'ver pressoflex 6p C2 DCpowe_2'!$G$15*'ver pressoflex 6p C2 DCpowe_2'!$O$11)</f>
        <v>0</v>
      </c>
      <c r="Q379" s="572">
        <f>IF(ABS(I379)&lt;'ver pressoflex 6p C2 DCpowe_2'!$G$7,'ver pressoflex 6p C2 DCpowe_2'!$G$16*I379*'ver pressoflex 6p C2 DCpowe_2'!$O$12,SIGN(I379)*'ver pressoflex 6p C2 DCpowe_2'!$G$15*'ver pressoflex 6p C2 DCpowe_2'!$O$12)</f>
        <v>0</v>
      </c>
      <c r="R379" s="572">
        <f>IF(ABS(J379)&lt;'ver pressoflex 6p C2 DCpowe_2'!$G$7,'ver pressoflex 6p C2 DCpowe_2'!$G$16*J379*'ver pressoflex 6p C2 DCpowe_2'!$O$13,SIGN(J379)*'ver pressoflex 6p C2 DCpowe_2'!$G$15*'ver pressoflex 6p C2 DCpowe_2'!$O$13)</f>
        <v>17803.500000000004</v>
      </c>
      <c r="S379" s="113">
        <f t="shared" si="85"/>
        <v>15909.484080213027</v>
      </c>
      <c r="T379" s="575">
        <f>-L379*('ver pressoflex 6p C2 DCpowe_2'!$G$3/2-'ver pressoflex 6p C2 DCpowe_2'!AF379*'ver pressoflex 6p C2 DCpowe_2'!D379)</f>
        <v>2171226.9637619625</v>
      </c>
      <c r="U379" s="29">
        <f>M379*IF(($G$3/2-$M$8)&gt;0,('ver pressoflex 6p C2 DCpowe_2'!$G$3/2-'ver pressoflex 6p C2 DCpowe_2'!$M$8),'ver pressoflex 6p C2 DCpowe_2'!$G$3/2-('ver pressoflex 6p C2 DCpowe_2'!$G$3-'ver pressoflex 6p C2 DCpowe_2'!$M$8))*IF(($G$3/2-$M$8)&gt;0,-1,1)</f>
        <v>-602.15677661003133</v>
      </c>
      <c r="V379" s="29">
        <f>N379*IF(($G$3/2-$M$9)&gt;0,('ver pressoflex 6p C2 DCpowe_2'!$G$3/2-'ver pressoflex 6p C2 DCpowe_2'!$M$9),'ver pressoflex 6p C2 DCpowe_2'!$G$3/2-('ver pressoflex 6p C2 DCpowe_2'!$G$3-'ver pressoflex 6p C2 DCpowe_2'!$M$9))*IF(($G$3/2-$M$9)&gt;0,-1,1)</f>
        <v>0</v>
      </c>
      <c r="W379" s="29">
        <f>O379*IF(($G$3/2-$M$10)&gt;0,('ver pressoflex 6p C2 DCpowe_2'!$G$3/2-'ver pressoflex 6p C2 DCpowe_2'!$M$10),'ver pressoflex 6p C2 DCpowe_2'!$G$3/2-('ver pressoflex 6p C2 DCpowe_2'!$G$3-'ver pressoflex 6p C2 DCpowe_2'!$M$10))*IF(($G$3/2-$M$10)&gt;0,-1,1)</f>
        <v>0</v>
      </c>
      <c r="X379" s="29">
        <f>P379*IF(($G$3/2-$M$11)&gt;0,('ver pressoflex 6p C2 DCpowe_2'!$G$3/2-'ver pressoflex 6p C2 DCpowe_2'!$M$11),'ver pressoflex 6p C2 DCpowe_2'!$G$3/2-('ver pressoflex 6p C2 DCpowe_2'!$G$3-'ver pressoflex 6p C2 DCpowe_2'!$M$11))*IF(($G$3/2-$M$11)&gt;0,-1,1)</f>
        <v>0</v>
      </c>
      <c r="Y379" s="29">
        <f>Q379*IF(($G$3/2-$M$12)&gt;0,('ver pressoflex 6p C2 DCpowe_2'!$G$3/2-'ver pressoflex 6p C2 DCpowe_2'!$M$12),'ver pressoflex 6p C2 DCpowe_2'!$G$3/2-('ver pressoflex 6p C2 DCpowe_2'!$G$3-'ver pressoflex 6p C2 DCpowe_2'!$M$12))*IF(($G$3/2-$M$12)&gt;0,-1,1)</f>
        <v>0</v>
      </c>
      <c r="Z379" s="29">
        <f>R379*IF(($G$3/2-$M$13)&gt;0,('ver pressoflex 6p C2 DCpowe_2'!$G$3/2-'ver pressoflex 6p C2 DCpowe_2'!$M$13),'ver pressoflex 6p C2 DCpowe_2'!$G$3/2-('ver pressoflex 6p C2 DCpowe_2'!$G$3-'ver pressoflex 6p C2 DCpowe_2'!$M$13))*IF(($G$3/2-$M$13)&gt;0,-1,1)</f>
        <v>18248587.500000004</v>
      </c>
      <c r="AA379" s="113">
        <f t="shared" ref="AA379:AA442" si="93">T379+U379+V379+W379+X379+Y379+Z379</f>
        <v>20419212.306985356</v>
      </c>
      <c r="AB379" s="193">
        <f t="shared" ref="AB379:AB442" si="94">$G$8*D379/($G$5-D379)</f>
        <v>4.1853660969645874E-4</v>
      </c>
      <c r="AC379" s="191">
        <f t="shared" ref="AC379:AC442" si="95">IF(AB379&lt;ABS($G$10),$G$17/ABS($G$10)*(ABS(AB379)^2-ABS(AB379)^3/(3*ABS($G$10))),$G$17*(AB379-ABS($G$10))+$G$17/ABS($G$10)*(ABS($G$10)^2-ABS($G$10)^3/(3*ABS($G$10))))</f>
        <v>5.8644990504965345E-4</v>
      </c>
      <c r="AD379" s="194">
        <f t="shared" ref="AD379:AD442" si="96">IF(AB379&lt;ABS($G$10),2*$G$17/ABS($G$10)*(ABS(AB379)^3/3-ABS(AB379)^4/(8*ABS($G$10))),$G$17/2*(AB379^2-ABS($G$10)^2)+2*$G$17/ABS($G$10)*(ABS($G$10)^3/3-ABS($G$10)^4/(8*ABS($G$10))))</f>
        <v>1.4042185582461597E-7</v>
      </c>
      <c r="AE379" s="191">
        <f t="shared" ref="AE379:AE442" si="97">AC379/(ABS($G$9)*$G$17)</f>
        <v>4.3983742878724003E-2</v>
      </c>
      <c r="AF379" s="191">
        <f t="shared" ref="AF379:AF442" si="98">1-AD379/(AC379*AB379)</f>
        <v>0.4279021231151019</v>
      </c>
    </row>
    <row r="380" spans="2:32">
      <c r="B380" s="116">
        <f t="shared" si="84"/>
        <v>57880.543284314204</v>
      </c>
      <c r="C380" s="115">
        <f t="shared" si="83"/>
        <v>15.169999999999959</v>
      </c>
      <c r="D380" s="68">
        <f>'ver pressoflex 6p C2 DCpowe_2'!$G$3/2/$C$557*C380</f>
        <v>185.8324999999995</v>
      </c>
      <c r="E380" s="114">
        <f t="shared" si="86"/>
        <v>3.2137984068816229E-5</v>
      </c>
      <c r="F380" s="114">
        <f t="shared" si="87"/>
        <v>2.1361239560968139E-4</v>
      </c>
      <c r="G380" s="114">
        <f t="shared" si="88"/>
        <v>3.9508680715054655E-4</v>
      </c>
      <c r="H380" s="114">
        <f t="shared" si="89"/>
        <v>4.3194709567217554E-3</v>
      </c>
      <c r="I380" s="114">
        <f t="shared" si="90"/>
        <v>4.500945368262621E-3</v>
      </c>
      <c r="J380" s="114">
        <f t="shared" si="91"/>
        <v>4.6824197798034867E-3</v>
      </c>
      <c r="K380" s="114">
        <f t="shared" si="92"/>
        <v>5.1361058086556496E-3</v>
      </c>
      <c r="L380" s="113">
        <f>-'ver pressoflex 6p C2 DCpowe_2'!$G$2*'ver pressoflex 6p C2 DCpowe_2'!D380*'ver pressoflex 6p C2 DCpowe_2'!$G$17*'ver pressoflex 6p C2 DCpowe_2'!$G$13*'ver pressoflex 6p C2 DCpowe_2'!AE380</f>
        <v>-1923.4977328836437</v>
      </c>
      <c r="M380" s="572">
        <f>IF(ABS(E380)&lt;'ver pressoflex 6p C2 DCpowe_2'!$G$7,'ver pressoflex 6p C2 DCpowe_2'!$G$16*E380*'ver pressoflex 6p C2 DCpowe_2'!$O$8,SIGN(E380)*'ver pressoflex 6p C2 DCpowe_2'!$G$15*'ver pressoflex 6p C2 DCpowe_2'!$O$8)</f>
        <v>0.54101719784795943</v>
      </c>
      <c r="N380" s="572">
        <f>IF(ABS(F380)&lt;'ver pressoflex 6p C2 DCpowe_2'!$G$7,'ver pressoflex 6p C2 DCpowe_2'!$G$16*F380*'ver pressoflex 6p C2 DCpowe_2'!$O$9,SIGN(F380)*'ver pressoflex 6p C2 DCpowe_2'!$G$15*'ver pressoflex 6p C2 DCpowe_2'!$O$9)</f>
        <v>0</v>
      </c>
      <c r="O380" s="572">
        <f>IF(ABS(G380)&lt;'ver pressoflex 6p C2 DCpowe_2'!$G$7,'ver pressoflex 6p C2 DCpowe_2'!$G$16*G380*'ver pressoflex 6p C2 DCpowe_2'!$O$10,SIGN(G380)*'ver pressoflex 6p C2 DCpowe_2'!$G$15*'ver pressoflex 6p C2 DCpowe_2'!$O$10)</f>
        <v>0</v>
      </c>
      <c r="P380" s="572">
        <f>IF(ABS(H380)&lt;'ver pressoflex 6p C2 DCpowe_2'!$G$7,'ver pressoflex 6p C2 DCpowe_2'!$G$16*H380*'ver pressoflex 6p C2 DCpowe_2'!$O$11,SIGN(H380)*'ver pressoflex 6p C2 DCpowe_2'!$G$15*'ver pressoflex 6p C2 DCpowe_2'!$O$11)</f>
        <v>0</v>
      </c>
      <c r="Q380" s="572">
        <f>IF(ABS(I380)&lt;'ver pressoflex 6p C2 DCpowe_2'!$G$7,'ver pressoflex 6p C2 DCpowe_2'!$G$16*I380*'ver pressoflex 6p C2 DCpowe_2'!$O$12,SIGN(I380)*'ver pressoflex 6p C2 DCpowe_2'!$G$15*'ver pressoflex 6p C2 DCpowe_2'!$O$12)</f>
        <v>0</v>
      </c>
      <c r="R380" s="572">
        <f>IF(ABS(J380)&lt;'ver pressoflex 6p C2 DCpowe_2'!$G$7,'ver pressoflex 6p C2 DCpowe_2'!$G$16*J380*'ver pressoflex 6p C2 DCpowe_2'!$O$13,SIGN(J380)*'ver pressoflex 6p C2 DCpowe_2'!$G$15*'ver pressoflex 6p C2 DCpowe_2'!$O$13)</f>
        <v>17803.500000000004</v>
      </c>
      <c r="S380" s="113">
        <f t="shared" si="85"/>
        <v>15880.543284314208</v>
      </c>
      <c r="T380" s="575">
        <f>-L380*('ver pressoflex 6p C2 DCpowe_2'!$G$3/2-'ver pressoflex 6p C2 DCpowe_2'!AF380*'ver pressoflex 6p C2 DCpowe_2'!D380)</f>
        <v>2203170.414395751</v>
      </c>
      <c r="U380" s="29">
        <f>M380*IF(($G$3/2-$M$8)&gt;0,('ver pressoflex 6p C2 DCpowe_2'!$G$3/2-'ver pressoflex 6p C2 DCpowe_2'!$M$8),'ver pressoflex 6p C2 DCpowe_2'!$G$3/2-('ver pressoflex 6p C2 DCpowe_2'!$G$3-'ver pressoflex 6p C2 DCpowe_2'!$M$8))*IF(($G$3/2-$M$8)&gt;0,-1,1)</f>
        <v>-554.54262779415842</v>
      </c>
      <c r="V380" s="29">
        <f>N380*IF(($G$3/2-$M$9)&gt;0,('ver pressoflex 6p C2 DCpowe_2'!$G$3/2-'ver pressoflex 6p C2 DCpowe_2'!$M$9),'ver pressoflex 6p C2 DCpowe_2'!$G$3/2-('ver pressoflex 6p C2 DCpowe_2'!$G$3-'ver pressoflex 6p C2 DCpowe_2'!$M$9))*IF(($G$3/2-$M$9)&gt;0,-1,1)</f>
        <v>0</v>
      </c>
      <c r="W380" s="29">
        <f>O380*IF(($G$3/2-$M$10)&gt;0,('ver pressoflex 6p C2 DCpowe_2'!$G$3/2-'ver pressoflex 6p C2 DCpowe_2'!$M$10),'ver pressoflex 6p C2 DCpowe_2'!$G$3/2-('ver pressoflex 6p C2 DCpowe_2'!$G$3-'ver pressoflex 6p C2 DCpowe_2'!$M$10))*IF(($G$3/2-$M$10)&gt;0,-1,1)</f>
        <v>0</v>
      </c>
      <c r="X380" s="29">
        <f>P380*IF(($G$3/2-$M$11)&gt;0,('ver pressoflex 6p C2 DCpowe_2'!$G$3/2-'ver pressoflex 6p C2 DCpowe_2'!$M$11),'ver pressoflex 6p C2 DCpowe_2'!$G$3/2-('ver pressoflex 6p C2 DCpowe_2'!$G$3-'ver pressoflex 6p C2 DCpowe_2'!$M$11))*IF(($G$3/2-$M$11)&gt;0,-1,1)</f>
        <v>0</v>
      </c>
      <c r="Y380" s="29">
        <f>Q380*IF(($G$3/2-$M$12)&gt;0,('ver pressoflex 6p C2 DCpowe_2'!$G$3/2-'ver pressoflex 6p C2 DCpowe_2'!$M$12),'ver pressoflex 6p C2 DCpowe_2'!$G$3/2-('ver pressoflex 6p C2 DCpowe_2'!$G$3-'ver pressoflex 6p C2 DCpowe_2'!$M$12))*IF(($G$3/2-$M$12)&gt;0,-1,1)</f>
        <v>0</v>
      </c>
      <c r="Z380" s="29">
        <f>R380*IF(($G$3/2-$M$13)&gt;0,('ver pressoflex 6p C2 DCpowe_2'!$G$3/2-'ver pressoflex 6p C2 DCpowe_2'!$M$13),'ver pressoflex 6p C2 DCpowe_2'!$G$3/2-('ver pressoflex 6p C2 DCpowe_2'!$G$3-'ver pressoflex 6p C2 DCpowe_2'!$M$13))*IF(($G$3/2-$M$13)&gt;0,-1,1)</f>
        <v>18248587.500000004</v>
      </c>
      <c r="AA380" s="113">
        <f t="shared" si="93"/>
        <v>20451203.37176796</v>
      </c>
      <c r="AB380" s="193">
        <f t="shared" si="94"/>
        <v>4.2154804478334673E-4</v>
      </c>
      <c r="AC380" s="191">
        <f t="shared" si="95"/>
        <v>5.9146896352780013E-4</v>
      </c>
      <c r="AD380" s="194">
        <f t="shared" si="96"/>
        <v>1.4253007282832987E-7</v>
      </c>
      <c r="AE380" s="191">
        <f t="shared" si="97"/>
        <v>4.436017226458501E-2</v>
      </c>
      <c r="AF380" s="191">
        <f t="shared" si="98"/>
        <v>0.42835360746461193</v>
      </c>
    </row>
    <row r="381" spans="2:32">
      <c r="B381" s="116">
        <f t="shared" si="84"/>
        <v>57851.368972104588</v>
      </c>
      <c r="C381" s="115">
        <f t="shared" si="83"/>
        <v>15.269999999999959</v>
      </c>
      <c r="D381" s="68">
        <f>'ver pressoflex 6p C2 DCpowe_2'!$G$3/2/$C$557*C381</f>
        <v>187.05749999999949</v>
      </c>
      <c r="E381" s="114">
        <f t="shared" si="86"/>
        <v>2.9375483018736312E-5</v>
      </c>
      <c r="F381" s="114">
        <f t="shared" si="87"/>
        <v>2.1095080783996967E-4</v>
      </c>
      <c r="G381" s="114">
        <f t="shared" si="88"/>
        <v>3.9252613266120307E-4</v>
      </c>
      <c r="H381" s="114">
        <f t="shared" si="89"/>
        <v>4.319092531920375E-3</v>
      </c>
      <c r="I381" s="114">
        <f t="shared" si="90"/>
        <v>4.5006678567416089E-3</v>
      </c>
      <c r="J381" s="114">
        <f t="shared" si="91"/>
        <v>4.6822431815628411E-3</v>
      </c>
      <c r="K381" s="114">
        <f t="shared" si="92"/>
        <v>5.1361814936159251E-3</v>
      </c>
      <c r="L381" s="113">
        <f>-'ver pressoflex 6p C2 DCpowe_2'!$G$2*'ver pressoflex 6p C2 DCpowe_2'!D381*'ver pressoflex 6p C2 DCpowe_2'!$G$17*'ver pressoflex 6p C2 DCpowe_2'!$G$13*'ver pressoflex 6p C2 DCpowe_2'!AE381</f>
        <v>-1952.6255406026896</v>
      </c>
      <c r="M381" s="572">
        <f>IF(ABS(E381)&lt;'ver pressoflex 6p C2 DCpowe_2'!$G$7,'ver pressoflex 6p C2 DCpowe_2'!$G$16*E381*'ver pressoflex 6p C2 DCpowe_2'!$O$8,SIGN(E381)*'ver pressoflex 6p C2 DCpowe_2'!$G$15*'ver pressoflex 6p C2 DCpowe_2'!$O$8)</f>
        <v>0.49451270727487251</v>
      </c>
      <c r="N381" s="572">
        <f>IF(ABS(F381)&lt;'ver pressoflex 6p C2 DCpowe_2'!$G$7,'ver pressoflex 6p C2 DCpowe_2'!$G$16*F381*'ver pressoflex 6p C2 DCpowe_2'!$O$9,SIGN(F381)*'ver pressoflex 6p C2 DCpowe_2'!$G$15*'ver pressoflex 6p C2 DCpowe_2'!$O$9)</f>
        <v>0</v>
      </c>
      <c r="O381" s="572">
        <f>IF(ABS(G381)&lt;'ver pressoflex 6p C2 DCpowe_2'!$G$7,'ver pressoflex 6p C2 DCpowe_2'!$G$16*G381*'ver pressoflex 6p C2 DCpowe_2'!$O$10,SIGN(G381)*'ver pressoflex 6p C2 DCpowe_2'!$G$15*'ver pressoflex 6p C2 DCpowe_2'!$O$10)</f>
        <v>0</v>
      </c>
      <c r="P381" s="572">
        <f>IF(ABS(H381)&lt;'ver pressoflex 6p C2 DCpowe_2'!$G$7,'ver pressoflex 6p C2 DCpowe_2'!$G$16*H381*'ver pressoflex 6p C2 DCpowe_2'!$O$11,SIGN(H381)*'ver pressoflex 6p C2 DCpowe_2'!$G$15*'ver pressoflex 6p C2 DCpowe_2'!$O$11)</f>
        <v>0</v>
      </c>
      <c r="Q381" s="572">
        <f>IF(ABS(I381)&lt;'ver pressoflex 6p C2 DCpowe_2'!$G$7,'ver pressoflex 6p C2 DCpowe_2'!$G$16*I381*'ver pressoflex 6p C2 DCpowe_2'!$O$12,SIGN(I381)*'ver pressoflex 6p C2 DCpowe_2'!$G$15*'ver pressoflex 6p C2 DCpowe_2'!$O$12)</f>
        <v>0</v>
      </c>
      <c r="R381" s="572">
        <f>IF(ABS(J381)&lt;'ver pressoflex 6p C2 DCpowe_2'!$G$7,'ver pressoflex 6p C2 DCpowe_2'!$G$16*J381*'ver pressoflex 6p C2 DCpowe_2'!$O$13,SIGN(J381)*'ver pressoflex 6p C2 DCpowe_2'!$G$15*'ver pressoflex 6p C2 DCpowe_2'!$O$13)</f>
        <v>17803.500000000004</v>
      </c>
      <c r="S381" s="113">
        <f t="shared" si="85"/>
        <v>15851.368972104588</v>
      </c>
      <c r="T381" s="575">
        <f>-L381*('ver pressoflex 6p C2 DCpowe_2'!$G$3/2-'ver pressoflex 6p C2 DCpowe_2'!AF381*'ver pressoflex 6p C2 DCpowe_2'!D381)</f>
        <v>2235345.604236349</v>
      </c>
      <c r="U381" s="29">
        <f>M381*IF(($G$3/2-$M$8)&gt;0,('ver pressoflex 6p C2 DCpowe_2'!$G$3/2-'ver pressoflex 6p C2 DCpowe_2'!$M$8),'ver pressoflex 6p C2 DCpowe_2'!$G$3/2-('ver pressoflex 6p C2 DCpowe_2'!$G$3-'ver pressoflex 6p C2 DCpowe_2'!$M$8))*IF(($G$3/2-$M$8)&gt;0,-1,1)</f>
        <v>-506.8755249567443</v>
      </c>
      <c r="V381" s="29">
        <f>N381*IF(($G$3/2-$M$9)&gt;0,('ver pressoflex 6p C2 DCpowe_2'!$G$3/2-'ver pressoflex 6p C2 DCpowe_2'!$M$9),'ver pressoflex 6p C2 DCpowe_2'!$G$3/2-('ver pressoflex 6p C2 DCpowe_2'!$G$3-'ver pressoflex 6p C2 DCpowe_2'!$M$9))*IF(($G$3/2-$M$9)&gt;0,-1,1)</f>
        <v>0</v>
      </c>
      <c r="W381" s="29">
        <f>O381*IF(($G$3/2-$M$10)&gt;0,('ver pressoflex 6p C2 DCpowe_2'!$G$3/2-'ver pressoflex 6p C2 DCpowe_2'!$M$10),'ver pressoflex 6p C2 DCpowe_2'!$G$3/2-('ver pressoflex 6p C2 DCpowe_2'!$G$3-'ver pressoflex 6p C2 DCpowe_2'!$M$10))*IF(($G$3/2-$M$10)&gt;0,-1,1)</f>
        <v>0</v>
      </c>
      <c r="X381" s="29">
        <f>P381*IF(($G$3/2-$M$11)&gt;0,('ver pressoflex 6p C2 DCpowe_2'!$G$3/2-'ver pressoflex 6p C2 DCpowe_2'!$M$11),'ver pressoflex 6p C2 DCpowe_2'!$G$3/2-('ver pressoflex 6p C2 DCpowe_2'!$G$3-'ver pressoflex 6p C2 DCpowe_2'!$M$11))*IF(($G$3/2-$M$11)&gt;0,-1,1)</f>
        <v>0</v>
      </c>
      <c r="Y381" s="29">
        <f>Q381*IF(($G$3/2-$M$12)&gt;0,('ver pressoflex 6p C2 DCpowe_2'!$G$3/2-'ver pressoflex 6p C2 DCpowe_2'!$M$12),'ver pressoflex 6p C2 DCpowe_2'!$G$3/2-('ver pressoflex 6p C2 DCpowe_2'!$G$3-'ver pressoflex 6p C2 DCpowe_2'!$M$12))*IF(($G$3/2-$M$12)&gt;0,-1,1)</f>
        <v>0</v>
      </c>
      <c r="Z381" s="29">
        <f>R381*IF(($G$3/2-$M$13)&gt;0,('ver pressoflex 6p C2 DCpowe_2'!$G$3/2-'ver pressoflex 6p C2 DCpowe_2'!$M$13),'ver pressoflex 6p C2 DCpowe_2'!$G$3/2-('ver pressoflex 6p C2 DCpowe_2'!$G$3-'ver pressoflex 6p C2 DCpowe_2'!$M$13))*IF(($G$3/2-$M$13)&gt;0,-1,1)</f>
        <v>18248587.500000004</v>
      </c>
      <c r="AA381" s="113">
        <f t="shared" si="93"/>
        <v>20483426.228711396</v>
      </c>
      <c r="AB381" s="193">
        <f t="shared" si="94"/>
        <v>4.2456282903434716E-4</v>
      </c>
      <c r="AC381" s="191">
        <f t="shared" si="95"/>
        <v>5.9649360394613423E-4</v>
      </c>
      <c r="AD381" s="194">
        <f t="shared" si="96"/>
        <v>1.4465577427581804E-7</v>
      </c>
      <c r="AE381" s="191">
        <f t="shared" si="97"/>
        <v>4.4737020295960064E-2</v>
      </c>
      <c r="AF381" s="191">
        <f t="shared" si="98"/>
        <v>0.42880024234709857</v>
      </c>
    </row>
    <row r="382" spans="2:32">
      <c r="B382" s="116">
        <f t="shared" si="84"/>
        <v>57821.960753810075</v>
      </c>
      <c r="C382" s="115">
        <f t="shared" si="83"/>
        <v>15.369999999999958</v>
      </c>
      <c r="D382" s="68">
        <f>'ver pressoflex 6p C2 DCpowe_2'!$G$3/2/$C$557*C382</f>
        <v>188.28249999999949</v>
      </c>
      <c r="E382" s="114">
        <f t="shared" si="86"/>
        <v>2.6609907946865368E-5</v>
      </c>
      <c r="F382" s="114">
        <f t="shared" si="87"/>
        <v>2.0828625834150042E-4</v>
      </c>
      <c r="G382" s="114">
        <f t="shared" si="88"/>
        <v>3.8996260873613549E-4</v>
      </c>
      <c r="H382" s="114">
        <f t="shared" si="89"/>
        <v>4.3187136860201184E-3</v>
      </c>
      <c r="I382" s="114">
        <f t="shared" si="90"/>
        <v>4.5003900364147531E-3</v>
      </c>
      <c r="J382" s="114">
        <f t="shared" si="91"/>
        <v>4.6820663868093887E-3</v>
      </c>
      <c r="K382" s="114">
        <f t="shared" si="92"/>
        <v>5.1362572627959759E-3</v>
      </c>
      <c r="L382" s="113">
        <f>-'ver pressoflex 6p C2 DCpowe_2'!$G$2*'ver pressoflex 6p C2 DCpowe_2'!D382*'ver pressoflex 6p C2 DCpowe_2'!$G$17*'ver pressoflex 6p C2 DCpowe_2'!$G$13*'ver pressoflex 6p C2 DCpowe_2'!AE382</f>
        <v>-1981.9872026579374</v>
      </c>
      <c r="M382" s="572">
        <f>IF(ABS(E382)&lt;'ver pressoflex 6p C2 DCpowe_2'!$G$7,'ver pressoflex 6p C2 DCpowe_2'!$G$16*E382*'ver pressoflex 6p C2 DCpowe_2'!$O$8,SIGN(E382)*'ver pressoflex 6p C2 DCpowe_2'!$G$15*'ver pressoflex 6p C2 DCpowe_2'!$O$8)</f>
        <v>0.44795646800927447</v>
      </c>
      <c r="N382" s="572">
        <f>IF(ABS(F382)&lt;'ver pressoflex 6p C2 DCpowe_2'!$G$7,'ver pressoflex 6p C2 DCpowe_2'!$G$16*F382*'ver pressoflex 6p C2 DCpowe_2'!$O$9,SIGN(F382)*'ver pressoflex 6p C2 DCpowe_2'!$G$15*'ver pressoflex 6p C2 DCpowe_2'!$O$9)</f>
        <v>0</v>
      </c>
      <c r="O382" s="572">
        <f>IF(ABS(G382)&lt;'ver pressoflex 6p C2 DCpowe_2'!$G$7,'ver pressoflex 6p C2 DCpowe_2'!$G$16*G382*'ver pressoflex 6p C2 DCpowe_2'!$O$10,SIGN(G382)*'ver pressoflex 6p C2 DCpowe_2'!$G$15*'ver pressoflex 6p C2 DCpowe_2'!$O$10)</f>
        <v>0</v>
      </c>
      <c r="P382" s="572">
        <f>IF(ABS(H382)&lt;'ver pressoflex 6p C2 DCpowe_2'!$G$7,'ver pressoflex 6p C2 DCpowe_2'!$G$16*H382*'ver pressoflex 6p C2 DCpowe_2'!$O$11,SIGN(H382)*'ver pressoflex 6p C2 DCpowe_2'!$G$15*'ver pressoflex 6p C2 DCpowe_2'!$O$11)</f>
        <v>0</v>
      </c>
      <c r="Q382" s="572">
        <f>IF(ABS(I382)&lt;'ver pressoflex 6p C2 DCpowe_2'!$G$7,'ver pressoflex 6p C2 DCpowe_2'!$G$16*I382*'ver pressoflex 6p C2 DCpowe_2'!$O$12,SIGN(I382)*'ver pressoflex 6p C2 DCpowe_2'!$G$15*'ver pressoflex 6p C2 DCpowe_2'!$O$12)</f>
        <v>0</v>
      </c>
      <c r="R382" s="572">
        <f>IF(ABS(J382)&lt;'ver pressoflex 6p C2 DCpowe_2'!$G$7,'ver pressoflex 6p C2 DCpowe_2'!$G$16*J382*'ver pressoflex 6p C2 DCpowe_2'!$O$13,SIGN(J382)*'ver pressoflex 6p C2 DCpowe_2'!$G$15*'ver pressoflex 6p C2 DCpowe_2'!$O$13)</f>
        <v>17803.500000000004</v>
      </c>
      <c r="S382" s="113">
        <f t="shared" si="85"/>
        <v>15821.960753810075</v>
      </c>
      <c r="T382" s="575">
        <f>-L382*('ver pressoflex 6p C2 DCpowe_2'!$G$3/2-'ver pressoflex 6p C2 DCpowe_2'!AF382*'ver pressoflex 6p C2 DCpowe_2'!D382)</f>
        <v>2267752.5449743941</v>
      </c>
      <c r="U382" s="29">
        <f>M382*IF(($G$3/2-$M$8)&gt;0,('ver pressoflex 6p C2 DCpowe_2'!$G$3/2-'ver pressoflex 6p C2 DCpowe_2'!$M$8),'ver pressoflex 6p C2 DCpowe_2'!$G$3/2-('ver pressoflex 6p C2 DCpowe_2'!$G$3-'ver pressoflex 6p C2 DCpowe_2'!$M$8))*IF(($G$3/2-$M$8)&gt;0,-1,1)</f>
        <v>-459.15537970950635</v>
      </c>
      <c r="V382" s="29">
        <f>N382*IF(($G$3/2-$M$9)&gt;0,('ver pressoflex 6p C2 DCpowe_2'!$G$3/2-'ver pressoflex 6p C2 DCpowe_2'!$M$9),'ver pressoflex 6p C2 DCpowe_2'!$G$3/2-('ver pressoflex 6p C2 DCpowe_2'!$G$3-'ver pressoflex 6p C2 DCpowe_2'!$M$9))*IF(($G$3/2-$M$9)&gt;0,-1,1)</f>
        <v>0</v>
      </c>
      <c r="W382" s="29">
        <f>O382*IF(($G$3/2-$M$10)&gt;0,('ver pressoflex 6p C2 DCpowe_2'!$G$3/2-'ver pressoflex 6p C2 DCpowe_2'!$M$10),'ver pressoflex 6p C2 DCpowe_2'!$G$3/2-('ver pressoflex 6p C2 DCpowe_2'!$G$3-'ver pressoflex 6p C2 DCpowe_2'!$M$10))*IF(($G$3/2-$M$10)&gt;0,-1,1)</f>
        <v>0</v>
      </c>
      <c r="X382" s="29">
        <f>P382*IF(($G$3/2-$M$11)&gt;0,('ver pressoflex 6p C2 DCpowe_2'!$G$3/2-'ver pressoflex 6p C2 DCpowe_2'!$M$11),'ver pressoflex 6p C2 DCpowe_2'!$G$3/2-('ver pressoflex 6p C2 DCpowe_2'!$G$3-'ver pressoflex 6p C2 DCpowe_2'!$M$11))*IF(($G$3/2-$M$11)&gt;0,-1,1)</f>
        <v>0</v>
      </c>
      <c r="Y382" s="29">
        <f>Q382*IF(($G$3/2-$M$12)&gt;0,('ver pressoflex 6p C2 DCpowe_2'!$G$3/2-'ver pressoflex 6p C2 DCpowe_2'!$M$12),'ver pressoflex 6p C2 DCpowe_2'!$G$3/2-('ver pressoflex 6p C2 DCpowe_2'!$G$3-'ver pressoflex 6p C2 DCpowe_2'!$M$12))*IF(($G$3/2-$M$12)&gt;0,-1,1)</f>
        <v>0</v>
      </c>
      <c r="Z382" s="29">
        <f>R382*IF(($G$3/2-$M$13)&gt;0,('ver pressoflex 6p C2 DCpowe_2'!$G$3/2-'ver pressoflex 6p C2 DCpowe_2'!$M$13),'ver pressoflex 6p C2 DCpowe_2'!$G$3/2-('ver pressoflex 6p C2 DCpowe_2'!$G$3-'ver pressoflex 6p C2 DCpowe_2'!$M$13))*IF(($G$3/2-$M$13)&gt;0,-1,1)</f>
        <v>18248587.500000004</v>
      </c>
      <c r="AA382" s="113">
        <f t="shared" si="93"/>
        <v>20515880.889594689</v>
      </c>
      <c r="AB382" s="193">
        <f t="shared" si="94"/>
        <v>4.2758096803972222E-4</v>
      </c>
      <c r="AC382" s="191">
        <f t="shared" si="95"/>
        <v>6.0152383562175925E-4</v>
      </c>
      <c r="AD382" s="194">
        <f t="shared" si="96"/>
        <v>1.4679901463593274E-7</v>
      </c>
      <c r="AE382" s="191">
        <f t="shared" si="97"/>
        <v>4.511428767163194E-2</v>
      </c>
      <c r="AF382" s="191">
        <f t="shared" si="98"/>
        <v>0.42924209765008881</v>
      </c>
    </row>
    <row r="383" spans="2:32">
      <c r="B383" s="116">
        <f t="shared" si="84"/>
        <v>57792.318238788634</v>
      </c>
      <c r="C383" s="115">
        <f t="shared" si="83"/>
        <v>15.469999999999958</v>
      </c>
      <c r="D383" s="68">
        <f>'ver pressoflex 6p C2 DCpowe_2'!$G$3/2/$C$557*C383</f>
        <v>189.50749999999948</v>
      </c>
      <c r="E383" s="114">
        <f t="shared" si="86"/>
        <v>2.3841253719339003E-5</v>
      </c>
      <c r="F383" s="114">
        <f t="shared" si="87"/>
        <v>2.0561874216794764E-4</v>
      </c>
      <c r="G383" s="114">
        <f t="shared" si="88"/>
        <v>3.8739623061655626E-4</v>
      </c>
      <c r="H383" s="114">
        <f t="shared" si="89"/>
        <v>4.3183344183177182E-3</v>
      </c>
      <c r="I383" s="114">
        <f t="shared" si="90"/>
        <v>4.5001119067663263E-3</v>
      </c>
      <c r="J383" s="114">
        <f t="shared" si="91"/>
        <v>4.6818893952149353E-3</v>
      </c>
      <c r="K383" s="114">
        <f t="shared" si="92"/>
        <v>5.1363331163364568E-3</v>
      </c>
      <c r="L383" s="113">
        <f>-'ver pressoflex 6p C2 DCpowe_2'!$G$2*'ver pressoflex 6p C2 DCpowe_2'!D383*'ver pressoflex 6p C2 DCpowe_2'!$G$17*'ver pressoflex 6p C2 DCpowe_2'!$G$13*'ver pressoflex 6p C2 DCpowe_2'!AE383</f>
        <v>-2011.5831096049967</v>
      </c>
      <c r="M383" s="572">
        <f>IF(ABS(E383)&lt;'ver pressoflex 6p C2 DCpowe_2'!$G$7,'ver pressoflex 6p C2 DCpowe_2'!$G$16*E383*'ver pressoflex 6p C2 DCpowe_2'!$O$8,SIGN(E383)*'ver pressoflex 6p C2 DCpowe_2'!$G$15*'ver pressoflex 6p C2 DCpowe_2'!$O$8)</f>
        <v>0.40134839362667379</v>
      </c>
      <c r="N383" s="572">
        <f>IF(ABS(F383)&lt;'ver pressoflex 6p C2 DCpowe_2'!$G$7,'ver pressoflex 6p C2 DCpowe_2'!$G$16*F383*'ver pressoflex 6p C2 DCpowe_2'!$O$9,SIGN(F383)*'ver pressoflex 6p C2 DCpowe_2'!$G$15*'ver pressoflex 6p C2 DCpowe_2'!$O$9)</f>
        <v>0</v>
      </c>
      <c r="O383" s="572">
        <f>IF(ABS(G383)&lt;'ver pressoflex 6p C2 DCpowe_2'!$G$7,'ver pressoflex 6p C2 DCpowe_2'!$G$16*G383*'ver pressoflex 6p C2 DCpowe_2'!$O$10,SIGN(G383)*'ver pressoflex 6p C2 DCpowe_2'!$G$15*'ver pressoflex 6p C2 DCpowe_2'!$O$10)</f>
        <v>0</v>
      </c>
      <c r="P383" s="572">
        <f>IF(ABS(H383)&lt;'ver pressoflex 6p C2 DCpowe_2'!$G$7,'ver pressoflex 6p C2 DCpowe_2'!$G$16*H383*'ver pressoflex 6p C2 DCpowe_2'!$O$11,SIGN(H383)*'ver pressoflex 6p C2 DCpowe_2'!$G$15*'ver pressoflex 6p C2 DCpowe_2'!$O$11)</f>
        <v>0</v>
      </c>
      <c r="Q383" s="572">
        <f>IF(ABS(I383)&lt;'ver pressoflex 6p C2 DCpowe_2'!$G$7,'ver pressoflex 6p C2 DCpowe_2'!$G$16*I383*'ver pressoflex 6p C2 DCpowe_2'!$O$12,SIGN(I383)*'ver pressoflex 6p C2 DCpowe_2'!$G$15*'ver pressoflex 6p C2 DCpowe_2'!$O$12)</f>
        <v>0</v>
      </c>
      <c r="R383" s="572">
        <f>IF(ABS(J383)&lt;'ver pressoflex 6p C2 DCpowe_2'!$G$7,'ver pressoflex 6p C2 DCpowe_2'!$G$16*J383*'ver pressoflex 6p C2 DCpowe_2'!$O$13,SIGN(J383)*'ver pressoflex 6p C2 DCpowe_2'!$G$15*'ver pressoflex 6p C2 DCpowe_2'!$O$13)</f>
        <v>17803.500000000004</v>
      </c>
      <c r="S383" s="113">
        <f t="shared" si="85"/>
        <v>15792.318238788634</v>
      </c>
      <c r="T383" s="575">
        <f>-L383*('ver pressoflex 6p C2 DCpowe_2'!$G$3/2-'ver pressoflex 6p C2 DCpowe_2'!AF383*'ver pressoflex 6p C2 DCpowe_2'!D383)</f>
        <v>2300391.2483265572</v>
      </c>
      <c r="U383" s="29">
        <f>M383*IF(($G$3/2-$M$8)&gt;0,('ver pressoflex 6p C2 DCpowe_2'!$G$3/2-'ver pressoflex 6p C2 DCpowe_2'!$M$8),'ver pressoflex 6p C2 DCpowe_2'!$G$3/2-('ver pressoflex 6p C2 DCpowe_2'!$G$3-'ver pressoflex 6p C2 DCpowe_2'!$M$8))*IF(($G$3/2-$M$8)&gt;0,-1,1)</f>
        <v>-411.38210346734064</v>
      </c>
      <c r="V383" s="29">
        <f>N383*IF(($G$3/2-$M$9)&gt;0,('ver pressoflex 6p C2 DCpowe_2'!$G$3/2-'ver pressoflex 6p C2 DCpowe_2'!$M$9),'ver pressoflex 6p C2 DCpowe_2'!$G$3/2-('ver pressoflex 6p C2 DCpowe_2'!$G$3-'ver pressoflex 6p C2 DCpowe_2'!$M$9))*IF(($G$3/2-$M$9)&gt;0,-1,1)</f>
        <v>0</v>
      </c>
      <c r="W383" s="29">
        <f>O383*IF(($G$3/2-$M$10)&gt;0,('ver pressoflex 6p C2 DCpowe_2'!$G$3/2-'ver pressoflex 6p C2 DCpowe_2'!$M$10),'ver pressoflex 6p C2 DCpowe_2'!$G$3/2-('ver pressoflex 6p C2 DCpowe_2'!$G$3-'ver pressoflex 6p C2 DCpowe_2'!$M$10))*IF(($G$3/2-$M$10)&gt;0,-1,1)</f>
        <v>0</v>
      </c>
      <c r="X383" s="29">
        <f>P383*IF(($G$3/2-$M$11)&gt;0,('ver pressoflex 6p C2 DCpowe_2'!$G$3/2-'ver pressoflex 6p C2 DCpowe_2'!$M$11),'ver pressoflex 6p C2 DCpowe_2'!$G$3/2-('ver pressoflex 6p C2 DCpowe_2'!$G$3-'ver pressoflex 6p C2 DCpowe_2'!$M$11))*IF(($G$3/2-$M$11)&gt;0,-1,1)</f>
        <v>0</v>
      </c>
      <c r="Y383" s="29">
        <f>Q383*IF(($G$3/2-$M$12)&gt;0,('ver pressoflex 6p C2 DCpowe_2'!$G$3/2-'ver pressoflex 6p C2 DCpowe_2'!$M$12),'ver pressoflex 6p C2 DCpowe_2'!$G$3/2-('ver pressoflex 6p C2 DCpowe_2'!$G$3-'ver pressoflex 6p C2 DCpowe_2'!$M$12))*IF(($G$3/2-$M$12)&gt;0,-1,1)</f>
        <v>0</v>
      </c>
      <c r="Z383" s="29">
        <f>R383*IF(($G$3/2-$M$13)&gt;0,('ver pressoflex 6p C2 DCpowe_2'!$G$3/2-'ver pressoflex 6p C2 DCpowe_2'!$M$13),'ver pressoflex 6p C2 DCpowe_2'!$G$3/2-('ver pressoflex 6p C2 DCpowe_2'!$G$3-'ver pressoflex 6p C2 DCpowe_2'!$M$13))*IF(($G$3/2-$M$13)&gt;0,-1,1)</f>
        <v>18248587.500000004</v>
      </c>
      <c r="AA383" s="113">
        <f t="shared" si="93"/>
        <v>20548567.366223093</v>
      </c>
      <c r="AB383" s="193">
        <f t="shared" si="94"/>
        <v>4.3060246740218264E-4</v>
      </c>
      <c r="AC383" s="191">
        <f t="shared" si="95"/>
        <v>6.0655966789252666E-4</v>
      </c>
      <c r="AD383" s="194">
        <f t="shared" si="96"/>
        <v>1.4895984855515091E-7</v>
      </c>
      <c r="AE383" s="191">
        <f t="shared" si="97"/>
        <v>4.5491975091939495E-2</v>
      </c>
      <c r="AF383" s="191">
        <f t="shared" si="98"/>
        <v>0.42967924221689879</v>
      </c>
    </row>
    <row r="384" spans="2:32">
      <c r="B384" s="116">
        <f t="shared" si="84"/>
        <v>57762.441035527881</v>
      </c>
      <c r="C384" s="115">
        <f t="shared" si="83"/>
        <v>15.569999999999958</v>
      </c>
      <c r="D384" s="68">
        <f>'ver pressoflex 6p C2 DCpowe_2'!$G$3/2/$C$557*C384</f>
        <v>190.73249999999948</v>
      </c>
      <c r="E384" s="114">
        <f t="shared" si="86"/>
        <v>2.1069515190854507E-5</v>
      </c>
      <c r="F384" s="114">
        <f t="shared" si="87"/>
        <v>2.0294825436196484E-4</v>
      </c>
      <c r="G384" s="114">
        <f t="shared" si="88"/>
        <v>3.8482699353307521E-4</v>
      </c>
      <c r="H384" s="114">
        <f t="shared" si="89"/>
        <v>4.3179547281083364E-3</v>
      </c>
      <c r="I384" s="114">
        <f t="shared" si="90"/>
        <v>4.4998334672794469E-3</v>
      </c>
      <c r="J384" s="114">
        <f t="shared" si="91"/>
        <v>4.6817122064505565E-3</v>
      </c>
      <c r="K384" s="114">
        <f t="shared" si="92"/>
        <v>5.1364090543783323E-3</v>
      </c>
      <c r="L384" s="113">
        <f>-'ver pressoflex 6p C2 DCpowe_2'!$G$2*'ver pressoflex 6p C2 DCpowe_2'!D384*'ver pressoflex 6p C2 DCpowe_2'!$G$17*'ver pressoflex 6p C2 DCpowe_2'!$G$13*'ver pressoflex 6p C2 DCpowe_2'!AE384</f>
        <v>-2041.4136528696358</v>
      </c>
      <c r="M384" s="572">
        <f>IF(ABS(E384)&lt;'ver pressoflex 6p C2 DCpowe_2'!$G$7,'ver pressoflex 6p C2 DCpowe_2'!$G$16*E384*'ver pressoflex 6p C2 DCpowe_2'!$O$8,SIGN(E384)*'ver pressoflex 6p C2 DCpowe_2'!$G$15*'ver pressoflex 6p C2 DCpowe_2'!$O$8)</f>
        <v>0.35468839751002434</v>
      </c>
      <c r="N384" s="572">
        <f>IF(ABS(F384)&lt;'ver pressoflex 6p C2 DCpowe_2'!$G$7,'ver pressoflex 6p C2 DCpowe_2'!$G$16*F384*'ver pressoflex 6p C2 DCpowe_2'!$O$9,SIGN(F384)*'ver pressoflex 6p C2 DCpowe_2'!$G$15*'ver pressoflex 6p C2 DCpowe_2'!$O$9)</f>
        <v>0</v>
      </c>
      <c r="O384" s="572">
        <f>IF(ABS(G384)&lt;'ver pressoflex 6p C2 DCpowe_2'!$G$7,'ver pressoflex 6p C2 DCpowe_2'!$G$16*G384*'ver pressoflex 6p C2 DCpowe_2'!$O$10,SIGN(G384)*'ver pressoflex 6p C2 DCpowe_2'!$G$15*'ver pressoflex 6p C2 DCpowe_2'!$O$10)</f>
        <v>0</v>
      </c>
      <c r="P384" s="572">
        <f>IF(ABS(H384)&lt;'ver pressoflex 6p C2 DCpowe_2'!$G$7,'ver pressoflex 6p C2 DCpowe_2'!$G$16*H384*'ver pressoflex 6p C2 DCpowe_2'!$O$11,SIGN(H384)*'ver pressoflex 6p C2 DCpowe_2'!$G$15*'ver pressoflex 6p C2 DCpowe_2'!$O$11)</f>
        <v>0</v>
      </c>
      <c r="Q384" s="572">
        <f>IF(ABS(I384)&lt;'ver pressoflex 6p C2 DCpowe_2'!$G$7,'ver pressoflex 6p C2 DCpowe_2'!$G$16*I384*'ver pressoflex 6p C2 DCpowe_2'!$O$12,SIGN(I384)*'ver pressoflex 6p C2 DCpowe_2'!$G$15*'ver pressoflex 6p C2 DCpowe_2'!$O$12)</f>
        <v>0</v>
      </c>
      <c r="R384" s="572">
        <f>IF(ABS(J384)&lt;'ver pressoflex 6p C2 DCpowe_2'!$G$7,'ver pressoflex 6p C2 DCpowe_2'!$G$16*J384*'ver pressoflex 6p C2 DCpowe_2'!$O$13,SIGN(J384)*'ver pressoflex 6p C2 DCpowe_2'!$G$15*'ver pressoflex 6p C2 DCpowe_2'!$O$13)</f>
        <v>17803.500000000004</v>
      </c>
      <c r="S384" s="113">
        <f t="shared" si="85"/>
        <v>15762.441035527878</v>
      </c>
      <c r="T384" s="575">
        <f>-L384*('ver pressoflex 6p C2 DCpowe_2'!$G$3/2-'ver pressoflex 6p C2 DCpowe_2'!AF384*'ver pressoflex 6p C2 DCpowe_2'!D384)</f>
        <v>2333261.7260356066</v>
      </c>
      <c r="U384" s="29">
        <f>M384*IF(($G$3/2-$M$8)&gt;0,('ver pressoflex 6p C2 DCpowe_2'!$G$3/2-'ver pressoflex 6p C2 DCpowe_2'!$M$8),'ver pressoflex 6p C2 DCpowe_2'!$G$3/2-('ver pressoflex 6p C2 DCpowe_2'!$G$3-'ver pressoflex 6p C2 DCpowe_2'!$M$8))*IF(($G$3/2-$M$8)&gt;0,-1,1)</f>
        <v>-363.55560744777495</v>
      </c>
      <c r="V384" s="29">
        <f>N384*IF(($G$3/2-$M$9)&gt;0,('ver pressoflex 6p C2 DCpowe_2'!$G$3/2-'ver pressoflex 6p C2 DCpowe_2'!$M$9),'ver pressoflex 6p C2 DCpowe_2'!$G$3/2-('ver pressoflex 6p C2 DCpowe_2'!$G$3-'ver pressoflex 6p C2 DCpowe_2'!$M$9))*IF(($G$3/2-$M$9)&gt;0,-1,1)</f>
        <v>0</v>
      </c>
      <c r="W384" s="29">
        <f>O384*IF(($G$3/2-$M$10)&gt;0,('ver pressoflex 6p C2 DCpowe_2'!$G$3/2-'ver pressoflex 6p C2 DCpowe_2'!$M$10),'ver pressoflex 6p C2 DCpowe_2'!$G$3/2-('ver pressoflex 6p C2 DCpowe_2'!$G$3-'ver pressoflex 6p C2 DCpowe_2'!$M$10))*IF(($G$3/2-$M$10)&gt;0,-1,1)</f>
        <v>0</v>
      </c>
      <c r="X384" s="29">
        <f>P384*IF(($G$3/2-$M$11)&gt;0,('ver pressoflex 6p C2 DCpowe_2'!$G$3/2-'ver pressoflex 6p C2 DCpowe_2'!$M$11),'ver pressoflex 6p C2 DCpowe_2'!$G$3/2-('ver pressoflex 6p C2 DCpowe_2'!$G$3-'ver pressoflex 6p C2 DCpowe_2'!$M$11))*IF(($G$3/2-$M$11)&gt;0,-1,1)</f>
        <v>0</v>
      </c>
      <c r="Y384" s="29">
        <f>Q384*IF(($G$3/2-$M$12)&gt;0,('ver pressoflex 6p C2 DCpowe_2'!$G$3/2-'ver pressoflex 6p C2 DCpowe_2'!$M$12),'ver pressoflex 6p C2 DCpowe_2'!$G$3/2-('ver pressoflex 6p C2 DCpowe_2'!$G$3-'ver pressoflex 6p C2 DCpowe_2'!$M$12))*IF(($G$3/2-$M$12)&gt;0,-1,1)</f>
        <v>0</v>
      </c>
      <c r="Z384" s="29">
        <f>R384*IF(($G$3/2-$M$13)&gt;0,('ver pressoflex 6p C2 DCpowe_2'!$G$3/2-'ver pressoflex 6p C2 DCpowe_2'!$M$13),'ver pressoflex 6p C2 DCpowe_2'!$G$3/2-('ver pressoflex 6p C2 DCpowe_2'!$G$3-'ver pressoflex 6p C2 DCpowe_2'!$M$13))*IF(($G$3/2-$M$13)&gt;0,-1,1)</f>
        <v>18248587.500000004</v>
      </c>
      <c r="AA384" s="113">
        <f t="shared" si="93"/>
        <v>20581485.670428164</v>
      </c>
      <c r="AB384" s="193">
        <f t="shared" si="94"/>
        <v>4.3362733273692136E-4</v>
      </c>
      <c r="AC384" s="191">
        <f t="shared" si="95"/>
        <v>6.1160111011709115E-4</v>
      </c>
      <c r="AD384" s="194">
        <f t="shared" si="96"/>
        <v>1.5113833085822502E-7</v>
      </c>
      <c r="AE384" s="191">
        <f t="shared" si="97"/>
        <v>4.5870083258781835E-2</v>
      </c>
      <c r="AF384" s="191">
        <f t="shared" si="98"/>
        <v>0.43011174385102047</v>
      </c>
    </row>
    <row r="385" spans="2:32">
      <c r="B385" s="116">
        <f t="shared" si="84"/>
        <v>57732.328751642635</v>
      </c>
      <c r="C385" s="115">
        <f t="shared" si="83"/>
        <v>15.669999999999957</v>
      </c>
      <c r="D385" s="68">
        <f>'ver pressoflex 6p C2 DCpowe_2'!$G$3/2/$C$557*C385</f>
        <v>191.95749999999947</v>
      </c>
      <c r="E385" s="114">
        <f t="shared" si="86"/>
        <v>1.8294687204638963E-5</v>
      </c>
      <c r="F385" s="114">
        <f t="shared" si="87"/>
        <v>2.0027478995515445E-4</v>
      </c>
      <c r="G385" s="114">
        <f t="shared" si="88"/>
        <v>3.8225489270566991E-4</v>
      </c>
      <c r="H385" s="114">
        <f t="shared" si="89"/>
        <v>4.3175746146855666E-3</v>
      </c>
      <c r="I385" s="114">
        <f t="shared" si="90"/>
        <v>4.4995547174360821E-3</v>
      </c>
      <c r="J385" s="114">
        <f t="shared" si="91"/>
        <v>4.6815348201865977E-3</v>
      </c>
      <c r="K385" s="114">
        <f t="shared" si="92"/>
        <v>5.136485077062887E-3</v>
      </c>
      <c r="L385" s="113">
        <f>-'ver pressoflex 6p C2 DCpowe_2'!$G$2*'ver pressoflex 6p C2 DCpowe_2'!D385*'ver pressoflex 6p C2 DCpowe_2'!$G$17*'ver pressoflex 6p C2 DCpowe_2'!$G$13*'ver pressoflex 6p C2 DCpowe_2'!AE385</f>
        <v>-2071.4792247502164</v>
      </c>
      <c r="M385" s="572">
        <f>IF(ABS(E385)&lt;'ver pressoflex 6p C2 DCpowe_2'!$G$7,'ver pressoflex 6p C2 DCpowe_2'!$G$16*E385*'ver pressoflex 6p C2 DCpowe_2'!$O$8,SIGN(E385)*'ver pressoflex 6p C2 DCpowe_2'!$G$15*'ver pressoflex 6p C2 DCpowe_2'!$O$8)</f>
        <v>0.30797639284918793</v>
      </c>
      <c r="N385" s="572">
        <f>IF(ABS(F385)&lt;'ver pressoflex 6p C2 DCpowe_2'!$G$7,'ver pressoflex 6p C2 DCpowe_2'!$G$16*F385*'ver pressoflex 6p C2 DCpowe_2'!$O$9,SIGN(F385)*'ver pressoflex 6p C2 DCpowe_2'!$G$15*'ver pressoflex 6p C2 DCpowe_2'!$O$9)</f>
        <v>0</v>
      </c>
      <c r="O385" s="572">
        <f>IF(ABS(G385)&lt;'ver pressoflex 6p C2 DCpowe_2'!$G$7,'ver pressoflex 6p C2 DCpowe_2'!$G$16*G385*'ver pressoflex 6p C2 DCpowe_2'!$O$10,SIGN(G385)*'ver pressoflex 6p C2 DCpowe_2'!$G$15*'ver pressoflex 6p C2 DCpowe_2'!$O$10)</f>
        <v>0</v>
      </c>
      <c r="P385" s="572">
        <f>IF(ABS(H385)&lt;'ver pressoflex 6p C2 DCpowe_2'!$G$7,'ver pressoflex 6p C2 DCpowe_2'!$G$16*H385*'ver pressoflex 6p C2 DCpowe_2'!$O$11,SIGN(H385)*'ver pressoflex 6p C2 DCpowe_2'!$G$15*'ver pressoflex 6p C2 DCpowe_2'!$O$11)</f>
        <v>0</v>
      </c>
      <c r="Q385" s="572">
        <f>IF(ABS(I385)&lt;'ver pressoflex 6p C2 DCpowe_2'!$G$7,'ver pressoflex 6p C2 DCpowe_2'!$G$16*I385*'ver pressoflex 6p C2 DCpowe_2'!$O$12,SIGN(I385)*'ver pressoflex 6p C2 DCpowe_2'!$G$15*'ver pressoflex 6p C2 DCpowe_2'!$O$12)</f>
        <v>0</v>
      </c>
      <c r="R385" s="572">
        <f>IF(ABS(J385)&lt;'ver pressoflex 6p C2 DCpowe_2'!$G$7,'ver pressoflex 6p C2 DCpowe_2'!$G$16*J385*'ver pressoflex 6p C2 DCpowe_2'!$O$13,SIGN(J385)*'ver pressoflex 6p C2 DCpowe_2'!$G$15*'ver pressoflex 6p C2 DCpowe_2'!$O$13)</f>
        <v>17803.500000000004</v>
      </c>
      <c r="S385" s="113">
        <f t="shared" si="85"/>
        <v>15732.328751642635</v>
      </c>
      <c r="T385" s="575">
        <f>-L385*('ver pressoflex 6p C2 DCpowe_2'!$G$3/2-'ver pressoflex 6p C2 DCpowe_2'!AF385*'ver pressoflex 6p C2 DCpowe_2'!D385)</f>
        <v>2366363.9898704966</v>
      </c>
      <c r="U385" s="29">
        <f>M385*IF(($G$3/2-$M$8)&gt;0,('ver pressoflex 6p C2 DCpowe_2'!$G$3/2-'ver pressoflex 6p C2 DCpowe_2'!$M$8),'ver pressoflex 6p C2 DCpowe_2'!$G$3/2-('ver pressoflex 6p C2 DCpowe_2'!$G$3-'ver pressoflex 6p C2 DCpowe_2'!$M$8))*IF(($G$3/2-$M$8)&gt;0,-1,1)</f>
        <v>-315.67580267041762</v>
      </c>
      <c r="V385" s="29">
        <f>N385*IF(($G$3/2-$M$9)&gt;0,('ver pressoflex 6p C2 DCpowe_2'!$G$3/2-'ver pressoflex 6p C2 DCpowe_2'!$M$9),'ver pressoflex 6p C2 DCpowe_2'!$G$3/2-('ver pressoflex 6p C2 DCpowe_2'!$G$3-'ver pressoflex 6p C2 DCpowe_2'!$M$9))*IF(($G$3/2-$M$9)&gt;0,-1,1)</f>
        <v>0</v>
      </c>
      <c r="W385" s="29">
        <f>O385*IF(($G$3/2-$M$10)&gt;0,('ver pressoflex 6p C2 DCpowe_2'!$G$3/2-'ver pressoflex 6p C2 DCpowe_2'!$M$10),'ver pressoflex 6p C2 DCpowe_2'!$G$3/2-('ver pressoflex 6p C2 DCpowe_2'!$G$3-'ver pressoflex 6p C2 DCpowe_2'!$M$10))*IF(($G$3/2-$M$10)&gt;0,-1,1)</f>
        <v>0</v>
      </c>
      <c r="X385" s="29">
        <f>P385*IF(($G$3/2-$M$11)&gt;0,('ver pressoflex 6p C2 DCpowe_2'!$G$3/2-'ver pressoflex 6p C2 DCpowe_2'!$M$11),'ver pressoflex 6p C2 DCpowe_2'!$G$3/2-('ver pressoflex 6p C2 DCpowe_2'!$G$3-'ver pressoflex 6p C2 DCpowe_2'!$M$11))*IF(($G$3/2-$M$11)&gt;0,-1,1)</f>
        <v>0</v>
      </c>
      <c r="Y385" s="29">
        <f>Q385*IF(($G$3/2-$M$12)&gt;0,('ver pressoflex 6p C2 DCpowe_2'!$G$3/2-'ver pressoflex 6p C2 DCpowe_2'!$M$12),'ver pressoflex 6p C2 DCpowe_2'!$G$3/2-('ver pressoflex 6p C2 DCpowe_2'!$G$3-'ver pressoflex 6p C2 DCpowe_2'!$M$12))*IF(($G$3/2-$M$12)&gt;0,-1,1)</f>
        <v>0</v>
      </c>
      <c r="Z385" s="29">
        <f>R385*IF(($G$3/2-$M$13)&gt;0,('ver pressoflex 6p C2 DCpowe_2'!$G$3/2-'ver pressoflex 6p C2 DCpowe_2'!$M$13),'ver pressoflex 6p C2 DCpowe_2'!$G$3/2-('ver pressoflex 6p C2 DCpowe_2'!$G$3-'ver pressoflex 6p C2 DCpowe_2'!$M$13))*IF(($G$3/2-$M$13)&gt;0,-1,1)</f>
        <v>18248587.500000004</v>
      </c>
      <c r="AA385" s="113">
        <f t="shared" si="93"/>
        <v>20614635.814067829</v>
      </c>
      <c r="AB385" s="193">
        <f t="shared" si="94"/>
        <v>4.3665556967164974E-4</v>
      </c>
      <c r="AC385" s="191">
        <f t="shared" si="95"/>
        <v>6.1664817167497179E-4</v>
      </c>
      <c r="AD385" s="194">
        <f t="shared" si="96"/>
        <v>1.5333451654883861E-7</v>
      </c>
      <c r="AE385" s="191">
        <f t="shared" si="97"/>
        <v>4.6248612875622881E-2</v>
      </c>
      <c r="AF385" s="191">
        <f t="shared" si="98"/>
        <v>0.43053966932166832</v>
      </c>
    </row>
    <row r="386" spans="2:32">
      <c r="B386" s="116">
        <f t="shared" si="84"/>
        <v>57701.980993872523</v>
      </c>
      <c r="C386" s="115">
        <f t="shared" si="83"/>
        <v>15.769999999999957</v>
      </c>
      <c r="D386" s="68">
        <f>'ver pressoflex 6p C2 DCpowe_2'!$G$3/2/$C$557*C386</f>
        <v>193.18249999999946</v>
      </c>
      <c r="E386" s="114">
        <f t="shared" si="86"/>
        <v>1.5516764592417291E-5</v>
      </c>
      <c r="F386" s="114">
        <f t="shared" si="87"/>
        <v>1.9759834396803675E-4</v>
      </c>
      <c r="G386" s="114">
        <f t="shared" si="88"/>
        <v>3.7967992334365621E-4</v>
      </c>
      <c r="H386" s="114">
        <f t="shared" si="89"/>
        <v>4.3171940773414274E-3</v>
      </c>
      <c r="I386" s="114">
        <f t="shared" si="90"/>
        <v>4.4992756567170467E-3</v>
      </c>
      <c r="J386" s="114">
        <f t="shared" si="91"/>
        <v>4.681357236092666E-3</v>
      </c>
      <c r="K386" s="114">
        <f t="shared" si="92"/>
        <v>5.136561184531715E-3</v>
      </c>
      <c r="L386" s="113">
        <f>-'ver pressoflex 6p C2 DCpowe_2'!$G$2*'ver pressoflex 6p C2 DCpowe_2'!D386*'ver pressoflex 6p C2 DCpowe_2'!$G$17*'ver pressoflex 6p C2 DCpowe_2'!$G$13*'ver pressoflex 6p C2 DCpowe_2'!AE386</f>
        <v>-2101.7802184201182</v>
      </c>
      <c r="M386" s="572">
        <f>IF(ABS(E386)&lt;'ver pressoflex 6p C2 DCpowe_2'!$G$7,'ver pressoflex 6p C2 DCpowe_2'!$G$16*E386*'ver pressoflex 6p C2 DCpowe_2'!$O$8,SIGN(E386)*'ver pressoflex 6p C2 DCpowe_2'!$G$15*'ver pressoflex 6p C2 DCpowe_2'!$O$8)</f>
        <v>0.26121229264039686</v>
      </c>
      <c r="N386" s="572">
        <f>IF(ABS(F386)&lt;'ver pressoflex 6p C2 DCpowe_2'!$G$7,'ver pressoflex 6p C2 DCpowe_2'!$G$16*F386*'ver pressoflex 6p C2 DCpowe_2'!$O$9,SIGN(F386)*'ver pressoflex 6p C2 DCpowe_2'!$G$15*'ver pressoflex 6p C2 DCpowe_2'!$O$9)</f>
        <v>0</v>
      </c>
      <c r="O386" s="572">
        <f>IF(ABS(G386)&lt;'ver pressoflex 6p C2 DCpowe_2'!$G$7,'ver pressoflex 6p C2 DCpowe_2'!$G$16*G386*'ver pressoflex 6p C2 DCpowe_2'!$O$10,SIGN(G386)*'ver pressoflex 6p C2 DCpowe_2'!$G$15*'ver pressoflex 6p C2 DCpowe_2'!$O$10)</f>
        <v>0</v>
      </c>
      <c r="P386" s="572">
        <f>IF(ABS(H386)&lt;'ver pressoflex 6p C2 DCpowe_2'!$G$7,'ver pressoflex 6p C2 DCpowe_2'!$G$16*H386*'ver pressoflex 6p C2 DCpowe_2'!$O$11,SIGN(H386)*'ver pressoflex 6p C2 DCpowe_2'!$G$15*'ver pressoflex 6p C2 DCpowe_2'!$O$11)</f>
        <v>0</v>
      </c>
      <c r="Q386" s="572">
        <f>IF(ABS(I386)&lt;'ver pressoflex 6p C2 DCpowe_2'!$G$7,'ver pressoflex 6p C2 DCpowe_2'!$G$16*I386*'ver pressoflex 6p C2 DCpowe_2'!$O$12,SIGN(I386)*'ver pressoflex 6p C2 DCpowe_2'!$G$15*'ver pressoflex 6p C2 DCpowe_2'!$O$12)</f>
        <v>0</v>
      </c>
      <c r="R386" s="572">
        <f>IF(ABS(J386)&lt;'ver pressoflex 6p C2 DCpowe_2'!$G$7,'ver pressoflex 6p C2 DCpowe_2'!$G$16*J386*'ver pressoflex 6p C2 DCpowe_2'!$O$13,SIGN(J386)*'ver pressoflex 6p C2 DCpowe_2'!$G$15*'ver pressoflex 6p C2 DCpowe_2'!$O$13)</f>
        <v>17803.500000000004</v>
      </c>
      <c r="S386" s="113">
        <f t="shared" si="85"/>
        <v>15701.980993872527</v>
      </c>
      <c r="T386" s="575">
        <f>-L386*('ver pressoflex 6p C2 DCpowe_2'!$G$3/2-'ver pressoflex 6p C2 DCpowe_2'!AF386*'ver pressoflex 6p C2 DCpowe_2'!D386)</f>
        <v>2399698.0516264266</v>
      </c>
      <c r="U386" s="29">
        <f>M386*IF(($G$3/2-$M$8)&gt;0,('ver pressoflex 6p C2 DCpowe_2'!$G$3/2-'ver pressoflex 6p C2 DCpowe_2'!$M$8),'ver pressoflex 6p C2 DCpowe_2'!$G$3/2-('ver pressoflex 6p C2 DCpowe_2'!$G$3-'ver pressoflex 6p C2 DCpowe_2'!$M$8))*IF(($G$3/2-$M$8)&gt;0,-1,1)</f>
        <v>-267.74259995640676</v>
      </c>
      <c r="V386" s="29">
        <f>N386*IF(($G$3/2-$M$9)&gt;0,('ver pressoflex 6p C2 DCpowe_2'!$G$3/2-'ver pressoflex 6p C2 DCpowe_2'!$M$9),'ver pressoflex 6p C2 DCpowe_2'!$G$3/2-('ver pressoflex 6p C2 DCpowe_2'!$G$3-'ver pressoflex 6p C2 DCpowe_2'!$M$9))*IF(($G$3/2-$M$9)&gt;0,-1,1)</f>
        <v>0</v>
      </c>
      <c r="W386" s="29">
        <f>O386*IF(($G$3/2-$M$10)&gt;0,('ver pressoflex 6p C2 DCpowe_2'!$G$3/2-'ver pressoflex 6p C2 DCpowe_2'!$M$10),'ver pressoflex 6p C2 DCpowe_2'!$G$3/2-('ver pressoflex 6p C2 DCpowe_2'!$G$3-'ver pressoflex 6p C2 DCpowe_2'!$M$10))*IF(($G$3/2-$M$10)&gt;0,-1,1)</f>
        <v>0</v>
      </c>
      <c r="X386" s="29">
        <f>P386*IF(($G$3/2-$M$11)&gt;0,('ver pressoflex 6p C2 DCpowe_2'!$G$3/2-'ver pressoflex 6p C2 DCpowe_2'!$M$11),'ver pressoflex 6p C2 DCpowe_2'!$G$3/2-('ver pressoflex 6p C2 DCpowe_2'!$G$3-'ver pressoflex 6p C2 DCpowe_2'!$M$11))*IF(($G$3/2-$M$11)&gt;0,-1,1)</f>
        <v>0</v>
      </c>
      <c r="Y386" s="29">
        <f>Q386*IF(($G$3/2-$M$12)&gt;0,('ver pressoflex 6p C2 DCpowe_2'!$G$3/2-'ver pressoflex 6p C2 DCpowe_2'!$M$12),'ver pressoflex 6p C2 DCpowe_2'!$G$3/2-('ver pressoflex 6p C2 DCpowe_2'!$G$3-'ver pressoflex 6p C2 DCpowe_2'!$M$12))*IF(($G$3/2-$M$12)&gt;0,-1,1)</f>
        <v>0</v>
      </c>
      <c r="Z386" s="29">
        <f>R386*IF(($G$3/2-$M$13)&gt;0,('ver pressoflex 6p C2 DCpowe_2'!$G$3/2-'ver pressoflex 6p C2 DCpowe_2'!$M$13),'ver pressoflex 6p C2 DCpowe_2'!$G$3/2-('ver pressoflex 6p C2 DCpowe_2'!$G$3-'ver pressoflex 6p C2 DCpowe_2'!$M$13))*IF(($G$3/2-$M$13)&gt;0,-1,1)</f>
        <v>18248587.500000004</v>
      </c>
      <c r="AA386" s="113">
        <f t="shared" si="93"/>
        <v>20648017.809026472</v>
      </c>
      <c r="AB386" s="193">
        <f t="shared" si="94"/>
        <v>4.3968718384663141E-4</v>
      </c>
      <c r="AC386" s="191">
        <f t="shared" si="95"/>
        <v>6.2170086196660789E-4</v>
      </c>
      <c r="AD386" s="194">
        <f t="shared" si="96"/>
        <v>1.5554846081026231E-7</v>
      </c>
      <c r="AE386" s="191">
        <f t="shared" si="97"/>
        <v>4.6627564647495588E-2</v>
      </c>
      <c r="AF386" s="191">
        <f t="shared" si="98"/>
        <v>0.43096308437036268</v>
      </c>
    </row>
    <row r="387" spans="2:32">
      <c r="B387" s="116">
        <f t="shared" si="84"/>
        <v>57671.397368079502</v>
      </c>
      <c r="C387" s="115">
        <f t="shared" si="83"/>
        <v>15.869999999999957</v>
      </c>
      <c r="D387" s="68">
        <f>'ver pressoflex 6p C2 DCpowe_2'!$G$3/2/$C$557*C387</f>
        <v>194.40749999999946</v>
      </c>
      <c r="E387" s="114">
        <f t="shared" si="86"/>
        <v>1.2735742174380127E-5</v>
      </c>
      <c r="F387" s="114">
        <f t="shared" si="87"/>
        <v>1.9491891141001918E-4</v>
      </c>
      <c r="G387" s="114">
        <f t="shared" si="88"/>
        <v>3.7710208064565826E-4</v>
      </c>
      <c r="H387" s="114">
        <f t="shared" si="89"/>
        <v>4.3168131153663537E-3</v>
      </c>
      <c r="I387" s="114">
        <f t="shared" si="90"/>
        <v>4.4989962846019929E-3</v>
      </c>
      <c r="J387" s="114">
        <f t="shared" si="91"/>
        <v>4.6811794538376313E-3</v>
      </c>
      <c r="K387" s="114">
        <f t="shared" si="92"/>
        <v>5.1366373769267289E-3</v>
      </c>
      <c r="L387" s="113">
        <f>-'ver pressoflex 6p C2 DCpowe_2'!$G$2*'ver pressoflex 6p C2 DCpowe_2'!D387*'ver pressoflex 6p C2 DCpowe_2'!$G$17*'ver pressoflex 6p C2 DCpowe_2'!$G$13*'ver pressoflex 6p C2 DCpowe_2'!AE387</f>
        <v>-2132.3170279301844</v>
      </c>
      <c r="M387" s="572">
        <f>IF(ABS(E387)&lt;'ver pressoflex 6p C2 DCpowe_2'!$G$7,'ver pressoflex 6p C2 DCpowe_2'!$G$16*E387*'ver pressoflex 6p C2 DCpowe_2'!$O$8,SIGN(E387)*'ver pressoflex 6p C2 DCpowe_2'!$G$15*'ver pressoflex 6p C2 DCpowe_2'!$O$8)</f>
        <v>0.21439600968571301</v>
      </c>
      <c r="N387" s="572">
        <f>IF(ABS(F387)&lt;'ver pressoflex 6p C2 DCpowe_2'!$G$7,'ver pressoflex 6p C2 DCpowe_2'!$G$16*F387*'ver pressoflex 6p C2 DCpowe_2'!$O$9,SIGN(F387)*'ver pressoflex 6p C2 DCpowe_2'!$G$15*'ver pressoflex 6p C2 DCpowe_2'!$O$9)</f>
        <v>0</v>
      </c>
      <c r="O387" s="572">
        <f>IF(ABS(G387)&lt;'ver pressoflex 6p C2 DCpowe_2'!$G$7,'ver pressoflex 6p C2 DCpowe_2'!$G$16*G387*'ver pressoflex 6p C2 DCpowe_2'!$O$10,SIGN(G387)*'ver pressoflex 6p C2 DCpowe_2'!$G$15*'ver pressoflex 6p C2 DCpowe_2'!$O$10)</f>
        <v>0</v>
      </c>
      <c r="P387" s="572">
        <f>IF(ABS(H387)&lt;'ver pressoflex 6p C2 DCpowe_2'!$G$7,'ver pressoflex 6p C2 DCpowe_2'!$G$16*H387*'ver pressoflex 6p C2 DCpowe_2'!$O$11,SIGN(H387)*'ver pressoflex 6p C2 DCpowe_2'!$G$15*'ver pressoflex 6p C2 DCpowe_2'!$O$11)</f>
        <v>0</v>
      </c>
      <c r="Q387" s="572">
        <f>IF(ABS(I387)&lt;'ver pressoflex 6p C2 DCpowe_2'!$G$7,'ver pressoflex 6p C2 DCpowe_2'!$G$16*I387*'ver pressoflex 6p C2 DCpowe_2'!$O$12,SIGN(I387)*'ver pressoflex 6p C2 DCpowe_2'!$G$15*'ver pressoflex 6p C2 DCpowe_2'!$O$12)</f>
        <v>0</v>
      </c>
      <c r="R387" s="572">
        <f>IF(ABS(J387)&lt;'ver pressoflex 6p C2 DCpowe_2'!$G$7,'ver pressoflex 6p C2 DCpowe_2'!$G$16*J387*'ver pressoflex 6p C2 DCpowe_2'!$O$13,SIGN(J387)*'ver pressoflex 6p C2 DCpowe_2'!$G$15*'ver pressoflex 6p C2 DCpowe_2'!$O$13)</f>
        <v>17803.500000000004</v>
      </c>
      <c r="S387" s="113">
        <f t="shared" si="85"/>
        <v>15671.397368079504</v>
      </c>
      <c r="T387" s="575">
        <f>-L387*('ver pressoflex 6p C2 DCpowe_2'!$G$3/2-'ver pressoflex 6p C2 DCpowe_2'!AF387*'ver pressoflex 6p C2 DCpowe_2'!D387)</f>
        <v>2433263.923124922</v>
      </c>
      <c r="U387" s="29">
        <f>M387*IF(($G$3/2-$M$8)&gt;0,('ver pressoflex 6p C2 DCpowe_2'!$G$3/2-'ver pressoflex 6p C2 DCpowe_2'!$M$8),'ver pressoflex 6p C2 DCpowe_2'!$G$3/2-('ver pressoflex 6p C2 DCpowe_2'!$G$3-'ver pressoflex 6p C2 DCpowe_2'!$M$8))*IF(($G$3/2-$M$8)&gt;0,-1,1)</f>
        <v>-219.75590992785584</v>
      </c>
      <c r="V387" s="29">
        <f>N387*IF(($G$3/2-$M$9)&gt;0,('ver pressoflex 6p C2 DCpowe_2'!$G$3/2-'ver pressoflex 6p C2 DCpowe_2'!$M$9),'ver pressoflex 6p C2 DCpowe_2'!$G$3/2-('ver pressoflex 6p C2 DCpowe_2'!$G$3-'ver pressoflex 6p C2 DCpowe_2'!$M$9))*IF(($G$3/2-$M$9)&gt;0,-1,1)</f>
        <v>0</v>
      </c>
      <c r="W387" s="29">
        <f>O387*IF(($G$3/2-$M$10)&gt;0,('ver pressoflex 6p C2 DCpowe_2'!$G$3/2-'ver pressoflex 6p C2 DCpowe_2'!$M$10),'ver pressoflex 6p C2 DCpowe_2'!$G$3/2-('ver pressoflex 6p C2 DCpowe_2'!$G$3-'ver pressoflex 6p C2 DCpowe_2'!$M$10))*IF(($G$3/2-$M$10)&gt;0,-1,1)</f>
        <v>0</v>
      </c>
      <c r="X387" s="29">
        <f>P387*IF(($G$3/2-$M$11)&gt;0,('ver pressoflex 6p C2 DCpowe_2'!$G$3/2-'ver pressoflex 6p C2 DCpowe_2'!$M$11),'ver pressoflex 6p C2 DCpowe_2'!$G$3/2-('ver pressoflex 6p C2 DCpowe_2'!$G$3-'ver pressoflex 6p C2 DCpowe_2'!$M$11))*IF(($G$3/2-$M$11)&gt;0,-1,1)</f>
        <v>0</v>
      </c>
      <c r="Y387" s="29">
        <f>Q387*IF(($G$3/2-$M$12)&gt;0,('ver pressoflex 6p C2 DCpowe_2'!$G$3/2-'ver pressoflex 6p C2 DCpowe_2'!$M$12),'ver pressoflex 6p C2 DCpowe_2'!$G$3/2-('ver pressoflex 6p C2 DCpowe_2'!$G$3-'ver pressoflex 6p C2 DCpowe_2'!$M$12))*IF(($G$3/2-$M$12)&gt;0,-1,1)</f>
        <v>0</v>
      </c>
      <c r="Z387" s="29">
        <f>R387*IF(($G$3/2-$M$13)&gt;0,('ver pressoflex 6p C2 DCpowe_2'!$G$3/2-'ver pressoflex 6p C2 DCpowe_2'!$M$13),'ver pressoflex 6p C2 DCpowe_2'!$G$3/2-('ver pressoflex 6p C2 DCpowe_2'!$G$3-'ver pressoflex 6p C2 DCpowe_2'!$M$13))*IF(($G$3/2-$M$13)&gt;0,-1,1)</f>
        <v>18248587.500000004</v>
      </c>
      <c r="AA387" s="113">
        <f t="shared" si="93"/>
        <v>20681631.667214997</v>
      </c>
      <c r="AB387" s="193">
        <f t="shared" si="94"/>
        <v>4.4272218091471755E-4</v>
      </c>
      <c r="AC387" s="191">
        <f t="shared" si="95"/>
        <v>6.2675919041341817E-4</v>
      </c>
      <c r="AD387" s="194">
        <f t="shared" si="96"/>
        <v>1.5778021900601438E-7</v>
      </c>
      <c r="AE387" s="191">
        <f t="shared" si="97"/>
        <v>4.7006939281006362E-2</v>
      </c>
      <c r="AF387" s="191">
        <f t="shared" si="98"/>
        <v>0.43138205371843608</v>
      </c>
    </row>
    <row r="388" spans="2:32">
      <c r="B388" s="116">
        <f t="shared" si="84"/>
        <v>57640.577479245425</v>
      </c>
      <c r="C388" s="115">
        <f t="shared" si="83"/>
        <v>15.969999999999956</v>
      </c>
      <c r="D388" s="68">
        <f>'ver pressoflex 6p C2 DCpowe_2'!$G$3/2/$C$557*C388</f>
        <v>195.63249999999945</v>
      </c>
      <c r="E388" s="114">
        <f t="shared" si="86"/>
        <v>9.9516147591516574E-6</v>
      </c>
      <c r="F388" s="114">
        <f t="shared" si="87"/>
        <v>1.9223648727936528E-4</v>
      </c>
      <c r="G388" s="114">
        <f t="shared" si="88"/>
        <v>3.7452135979957891E-4</v>
      </c>
      <c r="H388" s="114">
        <f t="shared" si="89"/>
        <v>4.316431728049199E-3</v>
      </c>
      <c r="I388" s="114">
        <f t="shared" si="90"/>
        <v>4.4987166005694126E-3</v>
      </c>
      <c r="J388" s="114">
        <f t="shared" si="91"/>
        <v>4.6810014730896262E-3</v>
      </c>
      <c r="K388" s="114">
        <f t="shared" si="92"/>
        <v>5.1367136543901603E-3</v>
      </c>
      <c r="L388" s="113">
        <f>-'ver pressoflex 6p C2 DCpowe_2'!$G$2*'ver pressoflex 6p C2 DCpowe_2'!D388*'ver pressoflex 6p C2 DCpowe_2'!$G$17*'ver pressoflex 6p C2 DCpowe_2'!$G$13*'ver pressoflex 6p C2 DCpowe_2'!AE388</f>
        <v>-2163.0900482111697</v>
      </c>
      <c r="M388" s="572">
        <f>IF(ABS(E388)&lt;'ver pressoflex 6p C2 DCpowe_2'!$G$7,'ver pressoflex 6p C2 DCpowe_2'!$G$16*E388*'ver pressoflex 6p C2 DCpowe_2'!$O$8,SIGN(E388)*'ver pressoflex 6p C2 DCpowe_2'!$G$15*'ver pressoflex 6p C2 DCpowe_2'!$O$8)</f>
        <v>0.16752745659248625</v>
      </c>
      <c r="N388" s="572">
        <f>IF(ABS(F388)&lt;'ver pressoflex 6p C2 DCpowe_2'!$G$7,'ver pressoflex 6p C2 DCpowe_2'!$G$16*F388*'ver pressoflex 6p C2 DCpowe_2'!$O$9,SIGN(F388)*'ver pressoflex 6p C2 DCpowe_2'!$G$15*'ver pressoflex 6p C2 DCpowe_2'!$O$9)</f>
        <v>0</v>
      </c>
      <c r="O388" s="572">
        <f>IF(ABS(G388)&lt;'ver pressoflex 6p C2 DCpowe_2'!$G$7,'ver pressoflex 6p C2 DCpowe_2'!$G$16*G388*'ver pressoflex 6p C2 DCpowe_2'!$O$10,SIGN(G388)*'ver pressoflex 6p C2 DCpowe_2'!$G$15*'ver pressoflex 6p C2 DCpowe_2'!$O$10)</f>
        <v>0</v>
      </c>
      <c r="P388" s="572">
        <f>IF(ABS(H388)&lt;'ver pressoflex 6p C2 DCpowe_2'!$G$7,'ver pressoflex 6p C2 DCpowe_2'!$G$16*H388*'ver pressoflex 6p C2 DCpowe_2'!$O$11,SIGN(H388)*'ver pressoflex 6p C2 DCpowe_2'!$G$15*'ver pressoflex 6p C2 DCpowe_2'!$O$11)</f>
        <v>0</v>
      </c>
      <c r="Q388" s="572">
        <f>IF(ABS(I388)&lt;'ver pressoflex 6p C2 DCpowe_2'!$G$7,'ver pressoflex 6p C2 DCpowe_2'!$G$16*I388*'ver pressoflex 6p C2 DCpowe_2'!$O$12,SIGN(I388)*'ver pressoflex 6p C2 DCpowe_2'!$G$15*'ver pressoflex 6p C2 DCpowe_2'!$O$12)</f>
        <v>0</v>
      </c>
      <c r="R388" s="572">
        <f>IF(ABS(J388)&lt;'ver pressoflex 6p C2 DCpowe_2'!$G$7,'ver pressoflex 6p C2 DCpowe_2'!$G$16*J388*'ver pressoflex 6p C2 DCpowe_2'!$O$13,SIGN(J388)*'ver pressoflex 6p C2 DCpowe_2'!$G$15*'ver pressoflex 6p C2 DCpowe_2'!$O$13)</f>
        <v>17803.500000000004</v>
      </c>
      <c r="S388" s="113">
        <f t="shared" si="85"/>
        <v>15640.577479245427</v>
      </c>
      <c r="T388" s="575">
        <f>-L388*('ver pressoflex 6p C2 DCpowe_2'!$G$3/2-'ver pressoflex 6p C2 DCpowe_2'!AF388*'ver pressoflex 6p C2 DCpowe_2'!D388)</f>
        <v>2467061.6162139066</v>
      </c>
      <c r="U388" s="29">
        <f>M388*IF(($G$3/2-$M$8)&gt;0,('ver pressoflex 6p C2 DCpowe_2'!$G$3/2-'ver pressoflex 6p C2 DCpowe_2'!$M$8),'ver pressoflex 6p C2 DCpowe_2'!$G$3/2-('ver pressoflex 6p C2 DCpowe_2'!$G$3-'ver pressoflex 6p C2 DCpowe_2'!$M$8))*IF(($G$3/2-$M$8)&gt;0,-1,1)</f>
        <v>-171.71564300729841</v>
      </c>
      <c r="V388" s="29">
        <f>N388*IF(($G$3/2-$M$9)&gt;0,('ver pressoflex 6p C2 DCpowe_2'!$G$3/2-'ver pressoflex 6p C2 DCpowe_2'!$M$9),'ver pressoflex 6p C2 DCpowe_2'!$G$3/2-('ver pressoflex 6p C2 DCpowe_2'!$G$3-'ver pressoflex 6p C2 DCpowe_2'!$M$9))*IF(($G$3/2-$M$9)&gt;0,-1,1)</f>
        <v>0</v>
      </c>
      <c r="W388" s="29">
        <f>O388*IF(($G$3/2-$M$10)&gt;0,('ver pressoflex 6p C2 DCpowe_2'!$G$3/2-'ver pressoflex 6p C2 DCpowe_2'!$M$10),'ver pressoflex 6p C2 DCpowe_2'!$G$3/2-('ver pressoflex 6p C2 DCpowe_2'!$G$3-'ver pressoflex 6p C2 DCpowe_2'!$M$10))*IF(($G$3/2-$M$10)&gt;0,-1,1)</f>
        <v>0</v>
      </c>
      <c r="X388" s="29">
        <f>P388*IF(($G$3/2-$M$11)&gt;0,('ver pressoflex 6p C2 DCpowe_2'!$G$3/2-'ver pressoflex 6p C2 DCpowe_2'!$M$11),'ver pressoflex 6p C2 DCpowe_2'!$G$3/2-('ver pressoflex 6p C2 DCpowe_2'!$G$3-'ver pressoflex 6p C2 DCpowe_2'!$M$11))*IF(($G$3/2-$M$11)&gt;0,-1,1)</f>
        <v>0</v>
      </c>
      <c r="Y388" s="29">
        <f>Q388*IF(($G$3/2-$M$12)&gt;0,('ver pressoflex 6p C2 DCpowe_2'!$G$3/2-'ver pressoflex 6p C2 DCpowe_2'!$M$12),'ver pressoflex 6p C2 DCpowe_2'!$G$3/2-('ver pressoflex 6p C2 DCpowe_2'!$G$3-'ver pressoflex 6p C2 DCpowe_2'!$M$12))*IF(($G$3/2-$M$12)&gt;0,-1,1)</f>
        <v>0</v>
      </c>
      <c r="Z388" s="29">
        <f>R388*IF(($G$3/2-$M$13)&gt;0,('ver pressoflex 6p C2 DCpowe_2'!$G$3/2-'ver pressoflex 6p C2 DCpowe_2'!$M$13),'ver pressoflex 6p C2 DCpowe_2'!$G$3/2-('ver pressoflex 6p C2 DCpowe_2'!$G$3-'ver pressoflex 6p C2 DCpowe_2'!$M$13))*IF(($G$3/2-$M$13)&gt;0,-1,1)</f>
        <v>18248587.500000004</v>
      </c>
      <c r="AA388" s="113">
        <f t="shared" si="93"/>
        <v>20715477.400570903</v>
      </c>
      <c r="AB388" s="193">
        <f t="shared" si="94"/>
        <v>4.457605665413824E-4</v>
      </c>
      <c r="AC388" s="191">
        <f t="shared" si="95"/>
        <v>6.3182316645785954E-4</v>
      </c>
      <c r="AD388" s="194">
        <f t="shared" si="96"/>
        <v>1.6002984668052293E-7</v>
      </c>
      <c r="AE388" s="191">
        <f t="shared" si="97"/>
        <v>4.7386737484339463E-2</v>
      </c>
      <c r="AF388" s="191">
        <f t="shared" si="98"/>
        <v>0.43179664107536908</v>
      </c>
    </row>
    <row r="389" spans="2:32">
      <c r="B389" s="116">
        <f t="shared" si="84"/>
        <v>57609.520931469575</v>
      </c>
      <c r="C389" s="115">
        <f t="shared" si="83"/>
        <v>16.069999999999958</v>
      </c>
      <c r="D389" s="68">
        <f>'ver pressoflex 6p C2 DCpowe_2'!$G$3/2/$C$557*C389</f>
        <v>196.85749999999948</v>
      </c>
      <c r="E389" s="114">
        <f t="shared" si="86"/>
        <v>7.1643771437572425E-6</v>
      </c>
      <c r="F389" s="114">
        <f t="shared" si="87"/>
        <v>1.8955106656316339E-4</v>
      </c>
      <c r="G389" s="114">
        <f t="shared" si="88"/>
        <v>3.7193775598256954E-4</v>
      </c>
      <c r="H389" s="114">
        <f t="shared" si="89"/>
        <v>4.3160499146772278E-3</v>
      </c>
      <c r="I389" s="114">
        <f t="shared" si="90"/>
        <v>4.4984366040966336E-3</v>
      </c>
      <c r="J389" s="114">
        <f t="shared" si="91"/>
        <v>4.6808232935160394E-3</v>
      </c>
      <c r="K389" s="114">
        <f t="shared" si="92"/>
        <v>5.1367900170645551E-3</v>
      </c>
      <c r="L389" s="113">
        <f>-'ver pressoflex 6p C2 DCpowe_2'!$G$2*'ver pressoflex 6p C2 DCpowe_2'!D389*'ver pressoflex 6p C2 DCpowe_2'!$G$17*'ver pressoflex 6p C2 DCpowe_2'!$G$13*'ver pressoflex 6p C2 DCpowe_2'!AE389</f>
        <v>-2194.0996750761997</v>
      </c>
      <c r="M389" s="572">
        <f>IF(ABS(E389)&lt;'ver pressoflex 6p C2 DCpowe_2'!$G$7,'ver pressoflex 6p C2 DCpowe_2'!$G$16*E389*'ver pressoflex 6p C2 DCpowe_2'!$O$8,SIGN(E389)*'ver pressoflex 6p C2 DCpowe_2'!$G$15*'ver pressoflex 6p C2 DCpowe_2'!$O$8)</f>
        <v>0.12060654577280962</v>
      </c>
      <c r="N389" s="572">
        <f>IF(ABS(F389)&lt;'ver pressoflex 6p C2 DCpowe_2'!$G$7,'ver pressoflex 6p C2 DCpowe_2'!$G$16*F389*'ver pressoflex 6p C2 DCpowe_2'!$O$9,SIGN(F389)*'ver pressoflex 6p C2 DCpowe_2'!$G$15*'ver pressoflex 6p C2 DCpowe_2'!$O$9)</f>
        <v>0</v>
      </c>
      <c r="O389" s="572">
        <f>IF(ABS(G389)&lt;'ver pressoflex 6p C2 DCpowe_2'!$G$7,'ver pressoflex 6p C2 DCpowe_2'!$G$16*G389*'ver pressoflex 6p C2 DCpowe_2'!$O$10,SIGN(G389)*'ver pressoflex 6p C2 DCpowe_2'!$G$15*'ver pressoflex 6p C2 DCpowe_2'!$O$10)</f>
        <v>0</v>
      </c>
      <c r="P389" s="572">
        <f>IF(ABS(H389)&lt;'ver pressoflex 6p C2 DCpowe_2'!$G$7,'ver pressoflex 6p C2 DCpowe_2'!$G$16*H389*'ver pressoflex 6p C2 DCpowe_2'!$O$11,SIGN(H389)*'ver pressoflex 6p C2 DCpowe_2'!$G$15*'ver pressoflex 6p C2 DCpowe_2'!$O$11)</f>
        <v>0</v>
      </c>
      <c r="Q389" s="572">
        <f>IF(ABS(I389)&lt;'ver pressoflex 6p C2 DCpowe_2'!$G$7,'ver pressoflex 6p C2 DCpowe_2'!$G$16*I389*'ver pressoflex 6p C2 DCpowe_2'!$O$12,SIGN(I389)*'ver pressoflex 6p C2 DCpowe_2'!$G$15*'ver pressoflex 6p C2 DCpowe_2'!$O$12)</f>
        <v>0</v>
      </c>
      <c r="R389" s="572">
        <f>IF(ABS(J389)&lt;'ver pressoflex 6p C2 DCpowe_2'!$G$7,'ver pressoflex 6p C2 DCpowe_2'!$G$16*J389*'ver pressoflex 6p C2 DCpowe_2'!$O$13,SIGN(J389)*'ver pressoflex 6p C2 DCpowe_2'!$G$15*'ver pressoflex 6p C2 DCpowe_2'!$O$13)</f>
        <v>17803.500000000004</v>
      </c>
      <c r="S389" s="113">
        <f t="shared" si="85"/>
        <v>15609.520931469577</v>
      </c>
      <c r="T389" s="575">
        <f>-L389*('ver pressoflex 6p C2 DCpowe_2'!$G$3/2-'ver pressoflex 6p C2 DCpowe_2'!AF389*'ver pressoflex 6p C2 DCpowe_2'!D389)</f>
        <v>2501091.1427677749</v>
      </c>
      <c r="U389" s="29">
        <f>M389*IF(($G$3/2-$M$8)&gt;0,('ver pressoflex 6p C2 DCpowe_2'!$G$3/2-'ver pressoflex 6p C2 DCpowe_2'!$M$8),'ver pressoflex 6p C2 DCpowe_2'!$G$3/2-('ver pressoflex 6p C2 DCpowe_2'!$G$3-'ver pressoflex 6p C2 DCpowe_2'!$M$8))*IF(($G$3/2-$M$8)&gt;0,-1,1)</f>
        <v>-123.62170941712986</v>
      </c>
      <c r="V389" s="29">
        <f>N389*IF(($G$3/2-$M$9)&gt;0,('ver pressoflex 6p C2 DCpowe_2'!$G$3/2-'ver pressoflex 6p C2 DCpowe_2'!$M$9),'ver pressoflex 6p C2 DCpowe_2'!$G$3/2-('ver pressoflex 6p C2 DCpowe_2'!$G$3-'ver pressoflex 6p C2 DCpowe_2'!$M$9))*IF(($G$3/2-$M$9)&gt;0,-1,1)</f>
        <v>0</v>
      </c>
      <c r="W389" s="29">
        <f>O389*IF(($G$3/2-$M$10)&gt;0,('ver pressoflex 6p C2 DCpowe_2'!$G$3/2-'ver pressoflex 6p C2 DCpowe_2'!$M$10),'ver pressoflex 6p C2 DCpowe_2'!$G$3/2-('ver pressoflex 6p C2 DCpowe_2'!$G$3-'ver pressoflex 6p C2 DCpowe_2'!$M$10))*IF(($G$3/2-$M$10)&gt;0,-1,1)</f>
        <v>0</v>
      </c>
      <c r="X389" s="29">
        <f>P389*IF(($G$3/2-$M$11)&gt;0,('ver pressoflex 6p C2 DCpowe_2'!$G$3/2-'ver pressoflex 6p C2 DCpowe_2'!$M$11),'ver pressoflex 6p C2 DCpowe_2'!$G$3/2-('ver pressoflex 6p C2 DCpowe_2'!$G$3-'ver pressoflex 6p C2 DCpowe_2'!$M$11))*IF(($G$3/2-$M$11)&gt;0,-1,1)</f>
        <v>0</v>
      </c>
      <c r="Y389" s="29">
        <f>Q389*IF(($G$3/2-$M$12)&gt;0,('ver pressoflex 6p C2 DCpowe_2'!$G$3/2-'ver pressoflex 6p C2 DCpowe_2'!$M$12),'ver pressoflex 6p C2 DCpowe_2'!$G$3/2-('ver pressoflex 6p C2 DCpowe_2'!$G$3-'ver pressoflex 6p C2 DCpowe_2'!$M$12))*IF(($G$3/2-$M$12)&gt;0,-1,1)</f>
        <v>0</v>
      </c>
      <c r="Z389" s="29">
        <f>R389*IF(($G$3/2-$M$13)&gt;0,('ver pressoflex 6p C2 DCpowe_2'!$G$3/2-'ver pressoflex 6p C2 DCpowe_2'!$M$13),'ver pressoflex 6p C2 DCpowe_2'!$G$3/2-('ver pressoflex 6p C2 DCpowe_2'!$G$3-'ver pressoflex 6p C2 DCpowe_2'!$M$13))*IF(($G$3/2-$M$13)&gt;0,-1,1)</f>
        <v>18248587.500000004</v>
      </c>
      <c r="AA389" s="113">
        <f t="shared" si="93"/>
        <v>20749555.021058362</v>
      </c>
      <c r="AB389" s="193">
        <f t="shared" si="94"/>
        <v>4.4880234640475811E-4</v>
      </c>
      <c r="AC389" s="191">
        <f t="shared" si="95"/>
        <v>6.3689279956348575E-4</v>
      </c>
      <c r="AD389" s="194">
        <f t="shared" si="96"/>
        <v>1.6229739955979151E-7</v>
      </c>
      <c r="AE389" s="191">
        <f t="shared" si="97"/>
        <v>4.7766959967261428E-2</v>
      </c>
      <c r="AF389" s="191">
        <f t="shared" si="98"/>
        <v>0.43220690914785143</v>
      </c>
    </row>
    <row r="390" spans="2:32">
      <c r="B390" s="116">
        <f t="shared" si="84"/>
        <v>57578.227327966219</v>
      </c>
      <c r="C390" s="115">
        <f t="shared" si="83"/>
        <v>16.169999999999959</v>
      </c>
      <c r="D390" s="68">
        <f>'ver pressoflex 6p C2 DCpowe_2'!$G$3/2/$C$557*C390</f>
        <v>198.0824999999995</v>
      </c>
      <c r="E390" s="114">
        <f t="shared" si="86"/>
        <v>4.3740241135911846E-6</v>
      </c>
      <c r="F390" s="114">
        <f t="shared" si="87"/>
        <v>1.8686264423729561E-4</v>
      </c>
      <c r="G390" s="114">
        <f t="shared" si="88"/>
        <v>3.6935126436100007E-4</v>
      </c>
      <c r="H390" s="114">
        <f t="shared" si="89"/>
        <v>4.3156676745361089E-3</v>
      </c>
      <c r="I390" s="114">
        <f t="shared" si="90"/>
        <v>4.4981562946598127E-3</v>
      </c>
      <c r="J390" s="114">
        <f t="shared" si="91"/>
        <v>4.6806449147835175E-3</v>
      </c>
      <c r="K390" s="114">
        <f t="shared" si="92"/>
        <v>5.136866465092778E-3</v>
      </c>
      <c r="L390" s="113">
        <f>-'ver pressoflex 6p C2 DCpowe_2'!$G$2*'ver pressoflex 6p C2 DCpowe_2'!D390*'ver pressoflex 6p C2 DCpowe_2'!$G$17*'ver pressoflex 6p C2 DCpowe_2'!$G$13*'ver pressoflex 6p C2 DCpowe_2'!AE390</f>
        <v>-2225.3463052232291</v>
      </c>
      <c r="M390" s="572">
        <f>IF(ABS(E390)&lt;'ver pressoflex 6p C2 DCpowe_2'!$G$7,'ver pressoflex 6p C2 DCpowe_2'!$G$16*E390*'ver pressoflex 6p C2 DCpowe_2'!$O$8,SIGN(E390)*'ver pressoflex 6p C2 DCpowe_2'!$G$15*'ver pressoflex 6p C2 DCpowe_2'!$O$8)</f>
        <v>7.3633189442976532E-2</v>
      </c>
      <c r="N390" s="572">
        <f>IF(ABS(F390)&lt;'ver pressoflex 6p C2 DCpowe_2'!$G$7,'ver pressoflex 6p C2 DCpowe_2'!$G$16*F390*'ver pressoflex 6p C2 DCpowe_2'!$O$9,SIGN(F390)*'ver pressoflex 6p C2 DCpowe_2'!$G$15*'ver pressoflex 6p C2 DCpowe_2'!$O$9)</f>
        <v>0</v>
      </c>
      <c r="O390" s="572">
        <f>IF(ABS(G390)&lt;'ver pressoflex 6p C2 DCpowe_2'!$G$7,'ver pressoflex 6p C2 DCpowe_2'!$G$16*G390*'ver pressoflex 6p C2 DCpowe_2'!$O$10,SIGN(G390)*'ver pressoflex 6p C2 DCpowe_2'!$G$15*'ver pressoflex 6p C2 DCpowe_2'!$O$10)</f>
        <v>0</v>
      </c>
      <c r="P390" s="572">
        <f>IF(ABS(H390)&lt;'ver pressoflex 6p C2 DCpowe_2'!$G$7,'ver pressoflex 6p C2 DCpowe_2'!$G$16*H390*'ver pressoflex 6p C2 DCpowe_2'!$O$11,SIGN(H390)*'ver pressoflex 6p C2 DCpowe_2'!$G$15*'ver pressoflex 6p C2 DCpowe_2'!$O$11)</f>
        <v>0</v>
      </c>
      <c r="Q390" s="572">
        <f>IF(ABS(I390)&lt;'ver pressoflex 6p C2 DCpowe_2'!$G$7,'ver pressoflex 6p C2 DCpowe_2'!$G$16*I390*'ver pressoflex 6p C2 DCpowe_2'!$O$12,SIGN(I390)*'ver pressoflex 6p C2 DCpowe_2'!$G$15*'ver pressoflex 6p C2 DCpowe_2'!$O$12)</f>
        <v>0</v>
      </c>
      <c r="R390" s="572">
        <f>IF(ABS(J390)&lt;'ver pressoflex 6p C2 DCpowe_2'!$G$7,'ver pressoflex 6p C2 DCpowe_2'!$G$16*J390*'ver pressoflex 6p C2 DCpowe_2'!$O$13,SIGN(J390)*'ver pressoflex 6p C2 DCpowe_2'!$G$15*'ver pressoflex 6p C2 DCpowe_2'!$O$13)</f>
        <v>17803.500000000004</v>
      </c>
      <c r="S390" s="113">
        <f t="shared" si="85"/>
        <v>15578.227327966219</v>
      </c>
      <c r="T390" s="575">
        <f>-L390*('ver pressoflex 6p C2 DCpowe_2'!$G$3/2-'ver pressoflex 6p C2 DCpowe_2'!AF390*'ver pressoflex 6p C2 DCpowe_2'!D390)</f>
        <v>2535352.5146874636</v>
      </c>
      <c r="U390" s="29">
        <f>M390*IF(($G$3/2-$M$8)&gt;0,('ver pressoflex 6p C2 DCpowe_2'!$G$3/2-'ver pressoflex 6p C2 DCpowe_2'!$M$8),'ver pressoflex 6p C2 DCpowe_2'!$G$3/2-('ver pressoflex 6p C2 DCpowe_2'!$G$3-'ver pressoflex 6p C2 DCpowe_2'!$M$8))*IF(($G$3/2-$M$8)&gt;0,-1,1)</f>
        <v>-75.474019179050941</v>
      </c>
      <c r="V390" s="29">
        <f>N390*IF(($G$3/2-$M$9)&gt;0,('ver pressoflex 6p C2 DCpowe_2'!$G$3/2-'ver pressoflex 6p C2 DCpowe_2'!$M$9),'ver pressoflex 6p C2 DCpowe_2'!$G$3/2-('ver pressoflex 6p C2 DCpowe_2'!$G$3-'ver pressoflex 6p C2 DCpowe_2'!$M$9))*IF(($G$3/2-$M$9)&gt;0,-1,1)</f>
        <v>0</v>
      </c>
      <c r="W390" s="29">
        <f>O390*IF(($G$3/2-$M$10)&gt;0,('ver pressoflex 6p C2 DCpowe_2'!$G$3/2-'ver pressoflex 6p C2 DCpowe_2'!$M$10),'ver pressoflex 6p C2 DCpowe_2'!$G$3/2-('ver pressoflex 6p C2 DCpowe_2'!$G$3-'ver pressoflex 6p C2 DCpowe_2'!$M$10))*IF(($G$3/2-$M$10)&gt;0,-1,1)</f>
        <v>0</v>
      </c>
      <c r="X390" s="29">
        <f>P390*IF(($G$3/2-$M$11)&gt;0,('ver pressoflex 6p C2 DCpowe_2'!$G$3/2-'ver pressoflex 6p C2 DCpowe_2'!$M$11),'ver pressoflex 6p C2 DCpowe_2'!$G$3/2-('ver pressoflex 6p C2 DCpowe_2'!$G$3-'ver pressoflex 6p C2 DCpowe_2'!$M$11))*IF(($G$3/2-$M$11)&gt;0,-1,1)</f>
        <v>0</v>
      </c>
      <c r="Y390" s="29">
        <f>Q390*IF(($G$3/2-$M$12)&gt;0,('ver pressoflex 6p C2 DCpowe_2'!$G$3/2-'ver pressoflex 6p C2 DCpowe_2'!$M$12),'ver pressoflex 6p C2 DCpowe_2'!$G$3/2-('ver pressoflex 6p C2 DCpowe_2'!$G$3-'ver pressoflex 6p C2 DCpowe_2'!$M$12))*IF(($G$3/2-$M$12)&gt;0,-1,1)</f>
        <v>0</v>
      </c>
      <c r="Z390" s="29">
        <f>R390*IF(($G$3/2-$M$13)&gt;0,('ver pressoflex 6p C2 DCpowe_2'!$G$3/2-'ver pressoflex 6p C2 DCpowe_2'!$M$13),'ver pressoflex 6p C2 DCpowe_2'!$G$3/2-('ver pressoflex 6p C2 DCpowe_2'!$G$3-'ver pressoflex 6p C2 DCpowe_2'!$M$13))*IF(($G$3/2-$M$13)&gt;0,-1,1)</f>
        <v>18248587.500000004</v>
      </c>
      <c r="AA390" s="113">
        <f t="shared" si="93"/>
        <v>20783864.540668286</v>
      </c>
      <c r="AB390" s="193">
        <f t="shared" si="94"/>
        <v>4.5184752619566989E-4</v>
      </c>
      <c r="AC390" s="191">
        <f t="shared" si="95"/>
        <v>6.4196809921500527E-4</v>
      </c>
      <c r="AD390" s="194">
        <f t="shared" si="96"/>
        <v>1.6458293355206662E-7</v>
      </c>
      <c r="AE390" s="191">
        <f t="shared" si="97"/>
        <v>4.8147607441125395E-2</v>
      </c>
      <c r="AF390" s="191">
        <f t="shared" si="98"/>
        <v>0.43261291964949478</v>
      </c>
    </row>
    <row r="391" spans="2:32">
      <c r="B391" s="116">
        <f t="shared" si="84"/>
        <v>57546.696271062101</v>
      </c>
      <c r="C391" s="115">
        <f t="shared" si="83"/>
        <v>16.26999999999996</v>
      </c>
      <c r="D391" s="68">
        <f>'ver pressoflex 6p C2 DCpowe_2'!$G$3/2/$C$557*C391</f>
        <v>199.30749999999952</v>
      </c>
      <c r="E391" s="114">
        <f t="shared" si="86"/>
        <v>1.5805504423840373E-6</v>
      </c>
      <c r="F391" s="114">
        <f t="shared" si="87"/>
        <v>1.8417121526640652E-4</v>
      </c>
      <c r="G391" s="114">
        <f t="shared" si="88"/>
        <v>3.6676188009042904E-4</v>
      </c>
      <c r="H391" s="114">
        <f t="shared" si="89"/>
        <v>4.3152850069099156E-3</v>
      </c>
      <c r="I391" s="114">
        <f t="shared" si="90"/>
        <v>4.4978756717339377E-3</v>
      </c>
      <c r="J391" s="114">
        <f t="shared" si="91"/>
        <v>4.6804663365579606E-3</v>
      </c>
      <c r="K391" s="114">
        <f t="shared" si="92"/>
        <v>5.1369429986180166E-3</v>
      </c>
      <c r="L391" s="113">
        <f>-'ver pressoflex 6p C2 DCpowe_2'!$G$2*'ver pressoflex 6p C2 DCpowe_2'!D391*'ver pressoflex 6p C2 DCpowe_2'!$G$17*'ver pressoflex 6p C2 DCpowe_2'!$G$13*'ver pressoflex 6p C2 DCpowe_2'!AE391</f>
        <v>-2256.8303362375273</v>
      </c>
      <c r="M391" s="572">
        <f>IF(ABS(E391)&lt;'ver pressoflex 6p C2 DCpowe_2'!$G$7,'ver pressoflex 6p C2 DCpowe_2'!$G$16*E391*'ver pressoflex 6p C2 DCpowe_2'!$O$8,SIGN(E391)*'ver pressoflex 6p C2 DCpowe_2'!$G$15*'ver pressoflex 6p C2 DCpowe_2'!$O$8)</f>
        <v>2.6607299622930628E-2</v>
      </c>
      <c r="N391" s="572">
        <f>IF(ABS(F391)&lt;'ver pressoflex 6p C2 DCpowe_2'!$G$7,'ver pressoflex 6p C2 DCpowe_2'!$G$16*F391*'ver pressoflex 6p C2 DCpowe_2'!$O$9,SIGN(F391)*'ver pressoflex 6p C2 DCpowe_2'!$G$15*'ver pressoflex 6p C2 DCpowe_2'!$O$9)</f>
        <v>0</v>
      </c>
      <c r="O391" s="572">
        <f>IF(ABS(G391)&lt;'ver pressoflex 6p C2 DCpowe_2'!$G$7,'ver pressoflex 6p C2 DCpowe_2'!$G$16*G391*'ver pressoflex 6p C2 DCpowe_2'!$O$10,SIGN(G391)*'ver pressoflex 6p C2 DCpowe_2'!$G$15*'ver pressoflex 6p C2 DCpowe_2'!$O$10)</f>
        <v>0</v>
      </c>
      <c r="P391" s="572">
        <f>IF(ABS(H391)&lt;'ver pressoflex 6p C2 DCpowe_2'!$G$7,'ver pressoflex 6p C2 DCpowe_2'!$G$16*H391*'ver pressoflex 6p C2 DCpowe_2'!$O$11,SIGN(H391)*'ver pressoflex 6p C2 DCpowe_2'!$G$15*'ver pressoflex 6p C2 DCpowe_2'!$O$11)</f>
        <v>0</v>
      </c>
      <c r="Q391" s="572">
        <f>IF(ABS(I391)&lt;'ver pressoflex 6p C2 DCpowe_2'!$G$7,'ver pressoflex 6p C2 DCpowe_2'!$G$16*I391*'ver pressoflex 6p C2 DCpowe_2'!$O$12,SIGN(I391)*'ver pressoflex 6p C2 DCpowe_2'!$G$15*'ver pressoflex 6p C2 DCpowe_2'!$O$12)</f>
        <v>0</v>
      </c>
      <c r="R391" s="572">
        <f>IF(ABS(J391)&lt;'ver pressoflex 6p C2 DCpowe_2'!$G$7,'ver pressoflex 6p C2 DCpowe_2'!$G$16*J391*'ver pressoflex 6p C2 DCpowe_2'!$O$13,SIGN(J391)*'ver pressoflex 6p C2 DCpowe_2'!$G$15*'ver pressoflex 6p C2 DCpowe_2'!$O$13)</f>
        <v>17803.500000000004</v>
      </c>
      <c r="S391" s="113">
        <f t="shared" si="85"/>
        <v>15546.696271062099</v>
      </c>
      <c r="T391" s="575">
        <f>-L391*('ver pressoflex 6p C2 DCpowe_2'!$G$3/2-'ver pressoflex 6p C2 DCpowe_2'!AF391*'ver pressoflex 6p C2 DCpowe_2'!D391)</f>
        <v>2569845.7439005333</v>
      </c>
      <c r="U391" s="29">
        <f>M391*IF(($G$3/2-$M$8)&gt;0,('ver pressoflex 6p C2 DCpowe_2'!$G$3/2-'ver pressoflex 6p C2 DCpowe_2'!$M$8),'ver pressoflex 6p C2 DCpowe_2'!$G$3/2-('ver pressoflex 6p C2 DCpowe_2'!$G$3-'ver pressoflex 6p C2 DCpowe_2'!$M$8))*IF(($G$3/2-$M$8)&gt;0,-1,1)</f>
        <v>-27.272482113503894</v>
      </c>
      <c r="V391" s="29">
        <f>N391*IF(($G$3/2-$M$9)&gt;0,('ver pressoflex 6p C2 DCpowe_2'!$G$3/2-'ver pressoflex 6p C2 DCpowe_2'!$M$9),'ver pressoflex 6p C2 DCpowe_2'!$G$3/2-('ver pressoflex 6p C2 DCpowe_2'!$G$3-'ver pressoflex 6p C2 DCpowe_2'!$M$9))*IF(($G$3/2-$M$9)&gt;0,-1,1)</f>
        <v>0</v>
      </c>
      <c r="W391" s="29">
        <f>O391*IF(($G$3/2-$M$10)&gt;0,('ver pressoflex 6p C2 DCpowe_2'!$G$3/2-'ver pressoflex 6p C2 DCpowe_2'!$M$10),'ver pressoflex 6p C2 DCpowe_2'!$G$3/2-('ver pressoflex 6p C2 DCpowe_2'!$G$3-'ver pressoflex 6p C2 DCpowe_2'!$M$10))*IF(($G$3/2-$M$10)&gt;0,-1,1)</f>
        <v>0</v>
      </c>
      <c r="X391" s="29">
        <f>P391*IF(($G$3/2-$M$11)&gt;0,('ver pressoflex 6p C2 DCpowe_2'!$G$3/2-'ver pressoflex 6p C2 DCpowe_2'!$M$11),'ver pressoflex 6p C2 DCpowe_2'!$G$3/2-('ver pressoflex 6p C2 DCpowe_2'!$G$3-'ver pressoflex 6p C2 DCpowe_2'!$M$11))*IF(($G$3/2-$M$11)&gt;0,-1,1)</f>
        <v>0</v>
      </c>
      <c r="Y391" s="29">
        <f>Q391*IF(($G$3/2-$M$12)&gt;0,('ver pressoflex 6p C2 DCpowe_2'!$G$3/2-'ver pressoflex 6p C2 DCpowe_2'!$M$12),'ver pressoflex 6p C2 DCpowe_2'!$G$3/2-('ver pressoflex 6p C2 DCpowe_2'!$G$3-'ver pressoflex 6p C2 DCpowe_2'!$M$12))*IF(($G$3/2-$M$12)&gt;0,-1,1)</f>
        <v>0</v>
      </c>
      <c r="Z391" s="29">
        <f>R391*IF(($G$3/2-$M$13)&gt;0,('ver pressoflex 6p C2 DCpowe_2'!$G$3/2-'ver pressoflex 6p C2 DCpowe_2'!$M$13),'ver pressoflex 6p C2 DCpowe_2'!$G$3/2-('ver pressoflex 6p C2 DCpowe_2'!$G$3-'ver pressoflex 6p C2 DCpowe_2'!$M$13))*IF(($G$3/2-$M$13)&gt;0,-1,1)</f>
        <v>18248587.500000004</v>
      </c>
      <c r="AA391" s="113">
        <f t="shared" si="93"/>
        <v>20818405.971418425</v>
      </c>
      <c r="AB391" s="193">
        <f t="shared" si="94"/>
        <v>4.5489611161767223E-4</v>
      </c>
      <c r="AC391" s="191">
        <f t="shared" si="95"/>
        <v>6.470490749183426E-4</v>
      </c>
      <c r="AD391" s="194">
        <f t="shared" si="96"/>
        <v>1.668865047485092E-7</v>
      </c>
      <c r="AE391" s="191">
        <f t="shared" si="97"/>
        <v>4.8528680618875691E-2</v>
      </c>
      <c r="AF391" s="191">
        <f t="shared" si="98"/>
        <v>0.43301473331111184</v>
      </c>
    </row>
    <row r="392" spans="2:32">
      <c r="B392" s="116">
        <f t="shared" si="84"/>
        <v>57514.927362193994</v>
      </c>
      <c r="C392" s="115">
        <f t="shared" si="83"/>
        <v>16.369999999999962</v>
      </c>
      <c r="D392" s="68">
        <f>'ver pressoflex 6p C2 DCpowe_2'!$G$3/2/$C$557*C392</f>
        <v>200.53249999999954</v>
      </c>
      <c r="E392" s="114">
        <f t="shared" si="86"/>
        <v>-1.2160491078299723E-6</v>
      </c>
      <c r="F392" s="114">
        <f t="shared" si="87"/>
        <v>1.8147677460387157E-4</v>
      </c>
      <c r="G392" s="114">
        <f t="shared" si="88"/>
        <v>3.641695983155731E-4</v>
      </c>
      <c r="H392" s="114">
        <f t="shared" si="89"/>
        <v>4.3149019110811189E-3</v>
      </c>
      <c r="I392" s="114">
        <f t="shared" si="90"/>
        <v>4.4975947347928201E-3</v>
      </c>
      <c r="J392" s="114">
        <f t="shared" si="91"/>
        <v>4.680287558504523E-3</v>
      </c>
      <c r="K392" s="114">
        <f t="shared" si="92"/>
        <v>5.1370196177837769E-3</v>
      </c>
      <c r="L392" s="113">
        <f>-'ver pressoflex 6p C2 DCpowe_2'!$G$2*'ver pressoflex 6p C2 DCpowe_2'!D392*'ver pressoflex 6p C2 DCpowe_2'!$G$17*'ver pressoflex 6p C2 DCpowe_2'!$G$13*'ver pressoflex 6p C2 DCpowe_2'!AE392</f>
        <v>-2288.5521665941487</v>
      </c>
      <c r="M392" s="572">
        <f>IF(ABS(E392)&lt;'ver pressoflex 6p C2 DCpowe_2'!$G$7,'ver pressoflex 6p C2 DCpowe_2'!$G$16*E392*'ver pressoflex 6p C2 DCpowe_2'!$O$8,SIGN(E392)*'ver pressoflex 6p C2 DCpowe_2'!$G$15*'ver pressoflex 6p C2 DCpowe_2'!$O$8)</f>
        <v>-2.0471211864282808E-2</v>
      </c>
      <c r="N392" s="572">
        <f>IF(ABS(F392)&lt;'ver pressoflex 6p C2 DCpowe_2'!$G$7,'ver pressoflex 6p C2 DCpowe_2'!$G$16*F392*'ver pressoflex 6p C2 DCpowe_2'!$O$9,SIGN(F392)*'ver pressoflex 6p C2 DCpowe_2'!$G$15*'ver pressoflex 6p C2 DCpowe_2'!$O$9)</f>
        <v>0</v>
      </c>
      <c r="O392" s="572">
        <f>IF(ABS(G392)&lt;'ver pressoflex 6p C2 DCpowe_2'!$G$7,'ver pressoflex 6p C2 DCpowe_2'!$G$16*G392*'ver pressoflex 6p C2 DCpowe_2'!$O$10,SIGN(G392)*'ver pressoflex 6p C2 DCpowe_2'!$G$15*'ver pressoflex 6p C2 DCpowe_2'!$O$10)</f>
        <v>0</v>
      </c>
      <c r="P392" s="572">
        <f>IF(ABS(H392)&lt;'ver pressoflex 6p C2 DCpowe_2'!$G$7,'ver pressoflex 6p C2 DCpowe_2'!$G$16*H392*'ver pressoflex 6p C2 DCpowe_2'!$O$11,SIGN(H392)*'ver pressoflex 6p C2 DCpowe_2'!$G$15*'ver pressoflex 6p C2 DCpowe_2'!$O$11)</f>
        <v>0</v>
      </c>
      <c r="Q392" s="572">
        <f>IF(ABS(I392)&lt;'ver pressoflex 6p C2 DCpowe_2'!$G$7,'ver pressoflex 6p C2 DCpowe_2'!$G$16*I392*'ver pressoflex 6p C2 DCpowe_2'!$O$12,SIGN(I392)*'ver pressoflex 6p C2 DCpowe_2'!$G$15*'ver pressoflex 6p C2 DCpowe_2'!$O$12)</f>
        <v>0</v>
      </c>
      <c r="R392" s="572">
        <f>IF(ABS(J392)&lt;'ver pressoflex 6p C2 DCpowe_2'!$G$7,'ver pressoflex 6p C2 DCpowe_2'!$G$16*J392*'ver pressoflex 6p C2 DCpowe_2'!$O$13,SIGN(J392)*'ver pressoflex 6p C2 DCpowe_2'!$G$15*'ver pressoflex 6p C2 DCpowe_2'!$O$13)</f>
        <v>17803.500000000004</v>
      </c>
      <c r="S392" s="113">
        <f t="shared" si="85"/>
        <v>15514.92736219399</v>
      </c>
      <c r="T392" s="575">
        <f>-L392*('ver pressoflex 6p C2 DCpowe_2'!$G$3/2-'ver pressoflex 6p C2 DCpowe_2'!AF392*'ver pressoflex 6p C2 DCpowe_2'!D392)</f>
        <v>2604570.8423612323</v>
      </c>
      <c r="U392" s="29">
        <f>M392*IF(($G$3/2-$M$8)&gt;0,('ver pressoflex 6p C2 DCpowe_2'!$G$3/2-'ver pressoflex 6p C2 DCpowe_2'!$M$8),'ver pressoflex 6p C2 DCpowe_2'!$G$3/2-('ver pressoflex 6p C2 DCpowe_2'!$G$3-'ver pressoflex 6p C2 DCpowe_2'!$M$8))*IF(($G$3/2-$M$8)&gt;0,-1,1)</f>
        <v>20.982992160889879</v>
      </c>
      <c r="V392" s="29">
        <f>N392*IF(($G$3/2-$M$9)&gt;0,('ver pressoflex 6p C2 DCpowe_2'!$G$3/2-'ver pressoflex 6p C2 DCpowe_2'!$M$9),'ver pressoflex 6p C2 DCpowe_2'!$G$3/2-('ver pressoflex 6p C2 DCpowe_2'!$G$3-'ver pressoflex 6p C2 DCpowe_2'!$M$9))*IF(($G$3/2-$M$9)&gt;0,-1,1)</f>
        <v>0</v>
      </c>
      <c r="W392" s="29">
        <f>O392*IF(($G$3/2-$M$10)&gt;0,('ver pressoflex 6p C2 DCpowe_2'!$G$3/2-'ver pressoflex 6p C2 DCpowe_2'!$M$10),'ver pressoflex 6p C2 DCpowe_2'!$G$3/2-('ver pressoflex 6p C2 DCpowe_2'!$G$3-'ver pressoflex 6p C2 DCpowe_2'!$M$10))*IF(($G$3/2-$M$10)&gt;0,-1,1)</f>
        <v>0</v>
      </c>
      <c r="X392" s="29">
        <f>P392*IF(($G$3/2-$M$11)&gt;0,('ver pressoflex 6p C2 DCpowe_2'!$G$3/2-'ver pressoflex 6p C2 DCpowe_2'!$M$11),'ver pressoflex 6p C2 DCpowe_2'!$G$3/2-('ver pressoflex 6p C2 DCpowe_2'!$G$3-'ver pressoflex 6p C2 DCpowe_2'!$M$11))*IF(($G$3/2-$M$11)&gt;0,-1,1)</f>
        <v>0</v>
      </c>
      <c r="Y392" s="29">
        <f>Q392*IF(($G$3/2-$M$12)&gt;0,('ver pressoflex 6p C2 DCpowe_2'!$G$3/2-'ver pressoflex 6p C2 DCpowe_2'!$M$12),'ver pressoflex 6p C2 DCpowe_2'!$G$3/2-('ver pressoflex 6p C2 DCpowe_2'!$G$3-'ver pressoflex 6p C2 DCpowe_2'!$M$12))*IF(($G$3/2-$M$12)&gt;0,-1,1)</f>
        <v>0</v>
      </c>
      <c r="Z392" s="29">
        <f>R392*IF(($G$3/2-$M$13)&gt;0,('ver pressoflex 6p C2 DCpowe_2'!$G$3/2-'ver pressoflex 6p C2 DCpowe_2'!$M$13),'ver pressoflex 6p C2 DCpowe_2'!$G$3/2-('ver pressoflex 6p C2 DCpowe_2'!$G$3-'ver pressoflex 6p C2 DCpowe_2'!$M$13))*IF(($G$3/2-$M$13)&gt;0,-1,1)</f>
        <v>18248587.500000004</v>
      </c>
      <c r="AA392" s="113">
        <f t="shared" si="93"/>
        <v>20853179.325353399</v>
      </c>
      <c r="AB392" s="193">
        <f t="shared" si="94"/>
        <v>4.5794810838708383E-4</v>
      </c>
      <c r="AC392" s="191">
        <f t="shared" si="95"/>
        <v>6.5213573620069533E-4</v>
      </c>
      <c r="AD392" s="194">
        <f t="shared" si="96"/>
        <v>1.6920816942386801E-7</v>
      </c>
      <c r="AE392" s="191">
        <f t="shared" si="97"/>
        <v>4.8910180215052147E-2</v>
      </c>
      <c r="AF392" s="191">
        <f t="shared" si="98"/>
        <v>0.43341240989149132</v>
      </c>
    </row>
    <row r="393" spans="2:32">
      <c r="B393" s="116">
        <f t="shared" si="84"/>
        <v>57482.920201906178</v>
      </c>
      <c r="C393" s="115">
        <f t="shared" si="83"/>
        <v>16.469999999999963</v>
      </c>
      <c r="D393" s="68">
        <f>'ver pressoflex 6p C2 DCpowe_2'!$G$3/2/$C$557*C393</f>
        <v>201.75749999999954</v>
      </c>
      <c r="E393" s="114">
        <f t="shared" si="86"/>
        <v>-4.015779786745615E-6</v>
      </c>
      <c r="F393" s="114">
        <f t="shared" si="87"/>
        <v>1.7877931719176564E-4</v>
      </c>
      <c r="G393" s="114">
        <f t="shared" si="88"/>
        <v>3.6157441417027694E-4</v>
      </c>
      <c r="H393" s="114">
        <f t="shared" si="89"/>
        <v>4.3145183863305828E-3</v>
      </c>
      <c r="I393" s="114">
        <f t="shared" si="90"/>
        <v>4.4973134833090943E-3</v>
      </c>
      <c r="J393" s="114">
        <f t="shared" si="91"/>
        <v>4.680108580287605E-3</v>
      </c>
      <c r="K393" s="114">
        <f t="shared" si="92"/>
        <v>5.1370963227338837E-3</v>
      </c>
      <c r="L393" s="113">
        <f>-'ver pressoflex 6p C2 DCpowe_2'!$G$2*'ver pressoflex 6p C2 DCpowe_2'!D393*'ver pressoflex 6p C2 DCpowe_2'!$G$17*'ver pressoflex 6p C2 DCpowe_2'!$G$13*'ver pressoflex 6p C2 DCpowe_2'!AE393</f>
        <v>-2320.5121956604321</v>
      </c>
      <c r="M393" s="572">
        <f>IF(ABS(E393)&lt;'ver pressoflex 6p C2 DCpowe_2'!$G$7,'ver pressoflex 6p C2 DCpowe_2'!$G$16*E393*'ver pressoflex 6p C2 DCpowe_2'!$O$8,SIGN(E393)*'ver pressoflex 6p C2 DCpowe_2'!$G$15*'ver pressoflex 6p C2 DCpowe_2'!$O$8)</f>
        <v>-6.7602433393066735E-2</v>
      </c>
      <c r="N393" s="572">
        <f>IF(ABS(F393)&lt;'ver pressoflex 6p C2 DCpowe_2'!$G$7,'ver pressoflex 6p C2 DCpowe_2'!$G$16*F393*'ver pressoflex 6p C2 DCpowe_2'!$O$9,SIGN(F393)*'ver pressoflex 6p C2 DCpowe_2'!$G$15*'ver pressoflex 6p C2 DCpowe_2'!$O$9)</f>
        <v>0</v>
      </c>
      <c r="O393" s="572">
        <f>IF(ABS(G393)&lt;'ver pressoflex 6p C2 DCpowe_2'!$G$7,'ver pressoflex 6p C2 DCpowe_2'!$G$16*G393*'ver pressoflex 6p C2 DCpowe_2'!$O$10,SIGN(G393)*'ver pressoflex 6p C2 DCpowe_2'!$G$15*'ver pressoflex 6p C2 DCpowe_2'!$O$10)</f>
        <v>0</v>
      </c>
      <c r="P393" s="572">
        <f>IF(ABS(H393)&lt;'ver pressoflex 6p C2 DCpowe_2'!$G$7,'ver pressoflex 6p C2 DCpowe_2'!$G$16*H393*'ver pressoflex 6p C2 DCpowe_2'!$O$11,SIGN(H393)*'ver pressoflex 6p C2 DCpowe_2'!$G$15*'ver pressoflex 6p C2 DCpowe_2'!$O$11)</f>
        <v>0</v>
      </c>
      <c r="Q393" s="572">
        <f>IF(ABS(I393)&lt;'ver pressoflex 6p C2 DCpowe_2'!$G$7,'ver pressoflex 6p C2 DCpowe_2'!$G$16*I393*'ver pressoflex 6p C2 DCpowe_2'!$O$12,SIGN(I393)*'ver pressoflex 6p C2 DCpowe_2'!$G$15*'ver pressoflex 6p C2 DCpowe_2'!$O$12)</f>
        <v>0</v>
      </c>
      <c r="R393" s="572">
        <f>IF(ABS(J393)&lt;'ver pressoflex 6p C2 DCpowe_2'!$G$7,'ver pressoflex 6p C2 DCpowe_2'!$G$16*J393*'ver pressoflex 6p C2 DCpowe_2'!$O$13,SIGN(J393)*'ver pressoflex 6p C2 DCpowe_2'!$G$15*'ver pressoflex 6p C2 DCpowe_2'!$O$13)</f>
        <v>17803.500000000004</v>
      </c>
      <c r="S393" s="113">
        <f t="shared" si="85"/>
        <v>15482.920201906178</v>
      </c>
      <c r="T393" s="575">
        <f>-L393*('ver pressoflex 6p C2 DCpowe_2'!$G$3/2-'ver pressoflex 6p C2 DCpowe_2'!AF393*'ver pressoflex 6p C2 DCpowe_2'!D393)</f>
        <v>2639527.8220505812</v>
      </c>
      <c r="U393" s="29">
        <f>M393*IF(($G$3/2-$M$8)&gt;0,('ver pressoflex 6p C2 DCpowe_2'!$G$3/2-'ver pressoflex 6p C2 DCpowe_2'!$M$8),'ver pressoflex 6p C2 DCpowe_2'!$G$3/2-('ver pressoflex 6p C2 DCpowe_2'!$G$3-'ver pressoflex 6p C2 DCpowe_2'!$M$8))*IF(($G$3/2-$M$8)&gt;0,-1,1)</f>
        <v>69.2924942278934</v>
      </c>
      <c r="V393" s="29">
        <f>N393*IF(($G$3/2-$M$9)&gt;0,('ver pressoflex 6p C2 DCpowe_2'!$G$3/2-'ver pressoflex 6p C2 DCpowe_2'!$M$9),'ver pressoflex 6p C2 DCpowe_2'!$G$3/2-('ver pressoflex 6p C2 DCpowe_2'!$G$3-'ver pressoflex 6p C2 DCpowe_2'!$M$9))*IF(($G$3/2-$M$9)&gt;0,-1,1)</f>
        <v>0</v>
      </c>
      <c r="W393" s="29">
        <f>O393*IF(($G$3/2-$M$10)&gt;0,('ver pressoflex 6p C2 DCpowe_2'!$G$3/2-'ver pressoflex 6p C2 DCpowe_2'!$M$10),'ver pressoflex 6p C2 DCpowe_2'!$G$3/2-('ver pressoflex 6p C2 DCpowe_2'!$G$3-'ver pressoflex 6p C2 DCpowe_2'!$M$10))*IF(($G$3/2-$M$10)&gt;0,-1,1)</f>
        <v>0</v>
      </c>
      <c r="X393" s="29">
        <f>P393*IF(($G$3/2-$M$11)&gt;0,('ver pressoflex 6p C2 DCpowe_2'!$G$3/2-'ver pressoflex 6p C2 DCpowe_2'!$M$11),'ver pressoflex 6p C2 DCpowe_2'!$G$3/2-('ver pressoflex 6p C2 DCpowe_2'!$G$3-'ver pressoflex 6p C2 DCpowe_2'!$M$11))*IF(($G$3/2-$M$11)&gt;0,-1,1)</f>
        <v>0</v>
      </c>
      <c r="Y393" s="29">
        <f>Q393*IF(($G$3/2-$M$12)&gt;0,('ver pressoflex 6p C2 DCpowe_2'!$G$3/2-'ver pressoflex 6p C2 DCpowe_2'!$M$12),'ver pressoflex 6p C2 DCpowe_2'!$G$3/2-('ver pressoflex 6p C2 DCpowe_2'!$G$3-'ver pressoflex 6p C2 DCpowe_2'!$M$12))*IF(($G$3/2-$M$12)&gt;0,-1,1)</f>
        <v>0</v>
      </c>
      <c r="Z393" s="29">
        <f>R393*IF(($G$3/2-$M$13)&gt;0,('ver pressoflex 6p C2 DCpowe_2'!$G$3/2-'ver pressoflex 6p C2 DCpowe_2'!$M$13),'ver pressoflex 6p C2 DCpowe_2'!$G$3/2-('ver pressoflex 6p C2 DCpowe_2'!$G$3-'ver pressoflex 6p C2 DCpowe_2'!$M$13))*IF(($G$3/2-$M$13)&gt;0,-1,1)</f>
        <v>18248587.500000004</v>
      </c>
      <c r="AA393" s="113">
        <f t="shared" si="93"/>
        <v>20888184.614544813</v>
      </c>
      <c r="AB393" s="193">
        <f t="shared" si="94"/>
        <v>4.6100352223302378E-4</v>
      </c>
      <c r="AC393" s="191">
        <f t="shared" si="95"/>
        <v>6.5722809261059513E-4</v>
      </c>
      <c r="AD393" s="194">
        <f t="shared" si="96"/>
        <v>1.7154798403715618E-7</v>
      </c>
      <c r="AE393" s="191">
        <f t="shared" si="97"/>
        <v>4.9292106945794632E-2</v>
      </c>
      <c r="AF393" s="191">
        <f t="shared" si="98"/>
        <v>0.43380600818860982</v>
      </c>
    </row>
    <row r="394" spans="2:32">
      <c r="B394" s="116">
        <f t="shared" si="84"/>
        <v>57450.674389847969</v>
      </c>
      <c r="C394" s="115">
        <f t="shared" si="83"/>
        <v>16.569999999999965</v>
      </c>
      <c r="D394" s="68">
        <f>'ver pressoflex 6p C2 DCpowe_2'!$G$3/2/$C$557*C394</f>
        <v>202.98249999999956</v>
      </c>
      <c r="E394" s="114">
        <f t="shared" si="86"/>
        <v>-6.8186468558197649E-6</v>
      </c>
      <c r="F394" s="114">
        <f t="shared" si="87"/>
        <v>1.7607883796083118E-4</v>
      </c>
      <c r="G394" s="114">
        <f t="shared" si="88"/>
        <v>3.5897632277748215E-4</v>
      </c>
      <c r="H394" s="114">
        <f t="shared" si="89"/>
        <v>4.3141344319375585E-3</v>
      </c>
      <c r="I394" s="114">
        <f t="shared" si="90"/>
        <v>4.4970319167542102E-3</v>
      </c>
      <c r="J394" s="114">
        <f t="shared" si="91"/>
        <v>4.679929401570861E-3</v>
      </c>
      <c r="K394" s="114">
        <f t="shared" si="92"/>
        <v>5.1371731136124884E-3</v>
      </c>
      <c r="L394" s="113">
        <f>-'ver pressoflex 6p C2 DCpowe_2'!$G$2*'ver pressoflex 6p C2 DCpowe_2'!D394*'ver pressoflex 6p C2 DCpowe_2'!$G$17*'ver pressoflex 6p C2 DCpowe_2'!$G$13*'ver pressoflex 6p C2 DCpowe_2'!AE394</f>
        <v>-2352.7108236984986</v>
      </c>
      <c r="M394" s="572">
        <f>IF(ABS(E394)&lt;'ver pressoflex 6p C2 DCpowe_2'!$G$7,'ver pressoflex 6p C2 DCpowe_2'!$G$16*E394*'ver pressoflex 6p C2 DCpowe_2'!$O$8,SIGN(E394)*'ver pressoflex 6p C2 DCpowe_2'!$G$15*'ver pressoflex 6p C2 DCpowe_2'!$O$8)</f>
        <v>-0.11478645353582968</v>
      </c>
      <c r="N394" s="572">
        <f>IF(ABS(F394)&lt;'ver pressoflex 6p C2 DCpowe_2'!$G$7,'ver pressoflex 6p C2 DCpowe_2'!$G$16*F394*'ver pressoflex 6p C2 DCpowe_2'!$O$9,SIGN(F394)*'ver pressoflex 6p C2 DCpowe_2'!$G$15*'ver pressoflex 6p C2 DCpowe_2'!$O$9)</f>
        <v>0</v>
      </c>
      <c r="O394" s="572">
        <f>IF(ABS(G394)&lt;'ver pressoflex 6p C2 DCpowe_2'!$G$7,'ver pressoflex 6p C2 DCpowe_2'!$G$16*G394*'ver pressoflex 6p C2 DCpowe_2'!$O$10,SIGN(G394)*'ver pressoflex 6p C2 DCpowe_2'!$G$15*'ver pressoflex 6p C2 DCpowe_2'!$O$10)</f>
        <v>0</v>
      </c>
      <c r="P394" s="572">
        <f>IF(ABS(H394)&lt;'ver pressoflex 6p C2 DCpowe_2'!$G$7,'ver pressoflex 6p C2 DCpowe_2'!$G$16*H394*'ver pressoflex 6p C2 DCpowe_2'!$O$11,SIGN(H394)*'ver pressoflex 6p C2 DCpowe_2'!$G$15*'ver pressoflex 6p C2 DCpowe_2'!$O$11)</f>
        <v>0</v>
      </c>
      <c r="Q394" s="572">
        <f>IF(ABS(I394)&lt;'ver pressoflex 6p C2 DCpowe_2'!$G$7,'ver pressoflex 6p C2 DCpowe_2'!$G$16*I394*'ver pressoflex 6p C2 DCpowe_2'!$O$12,SIGN(I394)*'ver pressoflex 6p C2 DCpowe_2'!$G$15*'ver pressoflex 6p C2 DCpowe_2'!$O$12)</f>
        <v>0</v>
      </c>
      <c r="R394" s="572">
        <f>IF(ABS(J394)&lt;'ver pressoflex 6p C2 DCpowe_2'!$G$7,'ver pressoflex 6p C2 DCpowe_2'!$G$16*J394*'ver pressoflex 6p C2 DCpowe_2'!$O$13,SIGN(J394)*'ver pressoflex 6p C2 DCpowe_2'!$G$15*'ver pressoflex 6p C2 DCpowe_2'!$O$13)</f>
        <v>17803.500000000004</v>
      </c>
      <c r="S394" s="113">
        <f t="shared" si="85"/>
        <v>15450.674389847969</v>
      </c>
      <c r="T394" s="575">
        <f>-L394*('ver pressoflex 6p C2 DCpowe_2'!$G$3/2-'ver pressoflex 6p C2 DCpowe_2'!AF394*'ver pressoflex 6p C2 DCpowe_2'!D394)</f>
        <v>2674716.6949764467</v>
      </c>
      <c r="U394" s="29">
        <f>M394*IF(($G$3/2-$M$8)&gt;0,('ver pressoflex 6p C2 DCpowe_2'!$G$3/2-'ver pressoflex 6p C2 DCpowe_2'!$M$8),'ver pressoflex 6p C2 DCpowe_2'!$G$3/2-('ver pressoflex 6p C2 DCpowe_2'!$G$3-'ver pressoflex 6p C2 DCpowe_2'!$M$8))*IF(($G$3/2-$M$8)&gt;0,-1,1)</f>
        <v>117.65611487422542</v>
      </c>
      <c r="V394" s="29">
        <f>N394*IF(($G$3/2-$M$9)&gt;0,('ver pressoflex 6p C2 DCpowe_2'!$G$3/2-'ver pressoflex 6p C2 DCpowe_2'!$M$9),'ver pressoflex 6p C2 DCpowe_2'!$G$3/2-('ver pressoflex 6p C2 DCpowe_2'!$G$3-'ver pressoflex 6p C2 DCpowe_2'!$M$9))*IF(($G$3/2-$M$9)&gt;0,-1,1)</f>
        <v>0</v>
      </c>
      <c r="W394" s="29">
        <f>O394*IF(($G$3/2-$M$10)&gt;0,('ver pressoflex 6p C2 DCpowe_2'!$G$3/2-'ver pressoflex 6p C2 DCpowe_2'!$M$10),'ver pressoflex 6p C2 DCpowe_2'!$G$3/2-('ver pressoflex 6p C2 DCpowe_2'!$G$3-'ver pressoflex 6p C2 DCpowe_2'!$M$10))*IF(($G$3/2-$M$10)&gt;0,-1,1)</f>
        <v>0</v>
      </c>
      <c r="X394" s="29">
        <f>P394*IF(($G$3/2-$M$11)&gt;0,('ver pressoflex 6p C2 DCpowe_2'!$G$3/2-'ver pressoflex 6p C2 DCpowe_2'!$M$11),'ver pressoflex 6p C2 DCpowe_2'!$G$3/2-('ver pressoflex 6p C2 DCpowe_2'!$G$3-'ver pressoflex 6p C2 DCpowe_2'!$M$11))*IF(($G$3/2-$M$11)&gt;0,-1,1)</f>
        <v>0</v>
      </c>
      <c r="Y394" s="29">
        <f>Q394*IF(($G$3/2-$M$12)&gt;0,('ver pressoflex 6p C2 DCpowe_2'!$G$3/2-'ver pressoflex 6p C2 DCpowe_2'!$M$12),'ver pressoflex 6p C2 DCpowe_2'!$G$3/2-('ver pressoflex 6p C2 DCpowe_2'!$G$3-'ver pressoflex 6p C2 DCpowe_2'!$M$12))*IF(($G$3/2-$M$12)&gt;0,-1,1)</f>
        <v>0</v>
      </c>
      <c r="Z394" s="29">
        <f>R394*IF(($G$3/2-$M$13)&gt;0,('ver pressoflex 6p C2 DCpowe_2'!$G$3/2-'ver pressoflex 6p C2 DCpowe_2'!$M$13),'ver pressoflex 6p C2 DCpowe_2'!$G$3/2-('ver pressoflex 6p C2 DCpowe_2'!$G$3-'ver pressoflex 6p C2 DCpowe_2'!$M$13))*IF(($G$3/2-$M$13)&gt;0,-1,1)</f>
        <v>18248587.500000004</v>
      </c>
      <c r="AA394" s="113">
        <f t="shared" si="93"/>
        <v>20923421.851091325</v>
      </c>
      <c r="AB394" s="193">
        <f t="shared" si="94"/>
        <v>4.6406235889744719E-4</v>
      </c>
      <c r="AC394" s="191">
        <f t="shared" si="95"/>
        <v>6.6232615371796758E-4</v>
      </c>
      <c r="AD394" s="194">
        <f t="shared" si="96"/>
        <v>1.7390600523233038E-7</v>
      </c>
      <c r="AE394" s="191">
        <f t="shared" si="97"/>
        <v>4.9674461528847566E-2</v>
      </c>
      <c r="AF394" s="191">
        <f t="shared" si="98"/>
        <v>0.43419558605121444</v>
      </c>
    </row>
    <row r="395" spans="2:32">
      <c r="B395" s="116">
        <f t="shared" si="84"/>
        <v>57418.189524771187</v>
      </c>
      <c r="C395" s="115">
        <f t="shared" si="83"/>
        <v>16.669999999999966</v>
      </c>
      <c r="D395" s="68">
        <f>'ver pressoflex 6p C2 DCpowe_2'!$G$3/2/$C$557*C395</f>
        <v>204.20749999999958</v>
      </c>
      <c r="E395" s="114">
        <f t="shared" si="86"/>
        <v>-9.6246555883039736E-6</v>
      </c>
      <c r="F395" s="114">
        <f t="shared" si="87"/>
        <v>1.7337533183044685E-4</v>
      </c>
      <c r="G395" s="114">
        <f t="shared" si="88"/>
        <v>3.5637531924919769E-4</v>
      </c>
      <c r="H395" s="114">
        <f t="shared" si="89"/>
        <v>4.3137500471796845E-3</v>
      </c>
      <c r="I395" s="114">
        <f t="shared" si="90"/>
        <v>4.4967500345984351E-3</v>
      </c>
      <c r="J395" s="114">
        <f t="shared" si="91"/>
        <v>4.6797500220171866E-3</v>
      </c>
      <c r="K395" s="114">
        <f t="shared" si="92"/>
        <v>5.1372499905640639E-3</v>
      </c>
      <c r="L395" s="113">
        <f>-'ver pressoflex 6p C2 DCpowe_2'!$G$2*'ver pressoflex 6p C2 DCpowe_2'!D395*'ver pressoflex 6p C2 DCpowe_2'!$G$17*'ver pressoflex 6p C2 DCpowe_2'!$G$13*'ver pressoflex 6p C2 DCpowe_2'!AE395</f>
        <v>-2385.1484518677521</v>
      </c>
      <c r="M395" s="572">
        <f>IF(ABS(E395)&lt;'ver pressoflex 6p C2 DCpowe_2'!$G$7,'ver pressoflex 6p C2 DCpowe_2'!$G$16*E395*'ver pressoflex 6p C2 DCpowe_2'!$O$8,SIGN(E395)*'ver pressoflex 6p C2 DCpowe_2'!$G$15*'ver pressoflex 6p C2 DCpowe_2'!$O$8)</f>
        <v>-0.16202336106353413</v>
      </c>
      <c r="N395" s="572">
        <f>IF(ABS(F395)&lt;'ver pressoflex 6p C2 DCpowe_2'!$G$7,'ver pressoflex 6p C2 DCpowe_2'!$G$16*F395*'ver pressoflex 6p C2 DCpowe_2'!$O$9,SIGN(F395)*'ver pressoflex 6p C2 DCpowe_2'!$G$15*'ver pressoflex 6p C2 DCpowe_2'!$O$9)</f>
        <v>0</v>
      </c>
      <c r="O395" s="572">
        <f>IF(ABS(G395)&lt;'ver pressoflex 6p C2 DCpowe_2'!$G$7,'ver pressoflex 6p C2 DCpowe_2'!$G$16*G395*'ver pressoflex 6p C2 DCpowe_2'!$O$10,SIGN(G395)*'ver pressoflex 6p C2 DCpowe_2'!$G$15*'ver pressoflex 6p C2 DCpowe_2'!$O$10)</f>
        <v>0</v>
      </c>
      <c r="P395" s="572">
        <f>IF(ABS(H395)&lt;'ver pressoflex 6p C2 DCpowe_2'!$G$7,'ver pressoflex 6p C2 DCpowe_2'!$G$16*H395*'ver pressoflex 6p C2 DCpowe_2'!$O$11,SIGN(H395)*'ver pressoflex 6p C2 DCpowe_2'!$G$15*'ver pressoflex 6p C2 DCpowe_2'!$O$11)</f>
        <v>0</v>
      </c>
      <c r="Q395" s="572">
        <f>IF(ABS(I395)&lt;'ver pressoflex 6p C2 DCpowe_2'!$G$7,'ver pressoflex 6p C2 DCpowe_2'!$G$16*I395*'ver pressoflex 6p C2 DCpowe_2'!$O$12,SIGN(I395)*'ver pressoflex 6p C2 DCpowe_2'!$G$15*'ver pressoflex 6p C2 DCpowe_2'!$O$12)</f>
        <v>0</v>
      </c>
      <c r="R395" s="572">
        <f>IF(ABS(J395)&lt;'ver pressoflex 6p C2 DCpowe_2'!$G$7,'ver pressoflex 6p C2 DCpowe_2'!$G$16*J395*'ver pressoflex 6p C2 DCpowe_2'!$O$13,SIGN(J395)*'ver pressoflex 6p C2 DCpowe_2'!$G$15*'ver pressoflex 6p C2 DCpowe_2'!$O$13)</f>
        <v>17803.500000000004</v>
      </c>
      <c r="S395" s="113">
        <f t="shared" si="85"/>
        <v>15418.189524771187</v>
      </c>
      <c r="T395" s="575">
        <f>-L395*('ver pressoflex 6p C2 DCpowe_2'!$G$3/2-'ver pressoflex 6p C2 DCpowe_2'!AF395*'ver pressoflex 6p C2 DCpowe_2'!D395)</f>
        <v>2710137.4731736085</v>
      </c>
      <c r="U395" s="29">
        <f>M395*IF(($G$3/2-$M$8)&gt;0,('ver pressoflex 6p C2 DCpowe_2'!$G$3/2-'ver pressoflex 6p C2 DCpowe_2'!$M$8),'ver pressoflex 6p C2 DCpowe_2'!$G$3/2-('ver pressoflex 6p C2 DCpowe_2'!$G$3-'ver pressoflex 6p C2 DCpowe_2'!$M$8))*IF(($G$3/2-$M$8)&gt;0,-1,1)</f>
        <v>166.07394509012249</v>
      </c>
      <c r="V395" s="29">
        <f>N395*IF(($G$3/2-$M$9)&gt;0,('ver pressoflex 6p C2 DCpowe_2'!$G$3/2-'ver pressoflex 6p C2 DCpowe_2'!$M$9),'ver pressoflex 6p C2 DCpowe_2'!$G$3/2-('ver pressoflex 6p C2 DCpowe_2'!$G$3-'ver pressoflex 6p C2 DCpowe_2'!$M$9))*IF(($G$3/2-$M$9)&gt;0,-1,1)</f>
        <v>0</v>
      </c>
      <c r="W395" s="29">
        <f>O395*IF(($G$3/2-$M$10)&gt;0,('ver pressoflex 6p C2 DCpowe_2'!$G$3/2-'ver pressoflex 6p C2 DCpowe_2'!$M$10),'ver pressoflex 6p C2 DCpowe_2'!$G$3/2-('ver pressoflex 6p C2 DCpowe_2'!$G$3-'ver pressoflex 6p C2 DCpowe_2'!$M$10))*IF(($G$3/2-$M$10)&gt;0,-1,1)</f>
        <v>0</v>
      </c>
      <c r="X395" s="29">
        <f>P395*IF(($G$3/2-$M$11)&gt;0,('ver pressoflex 6p C2 DCpowe_2'!$G$3/2-'ver pressoflex 6p C2 DCpowe_2'!$M$11),'ver pressoflex 6p C2 DCpowe_2'!$G$3/2-('ver pressoflex 6p C2 DCpowe_2'!$G$3-'ver pressoflex 6p C2 DCpowe_2'!$M$11))*IF(($G$3/2-$M$11)&gt;0,-1,1)</f>
        <v>0</v>
      </c>
      <c r="Y395" s="29">
        <f>Q395*IF(($G$3/2-$M$12)&gt;0,('ver pressoflex 6p C2 DCpowe_2'!$G$3/2-'ver pressoflex 6p C2 DCpowe_2'!$M$12),'ver pressoflex 6p C2 DCpowe_2'!$G$3/2-('ver pressoflex 6p C2 DCpowe_2'!$G$3-'ver pressoflex 6p C2 DCpowe_2'!$M$12))*IF(($G$3/2-$M$12)&gt;0,-1,1)</f>
        <v>0</v>
      </c>
      <c r="Z395" s="29">
        <f>R395*IF(($G$3/2-$M$13)&gt;0,('ver pressoflex 6p C2 DCpowe_2'!$G$3/2-'ver pressoflex 6p C2 DCpowe_2'!$M$13),'ver pressoflex 6p C2 DCpowe_2'!$G$3/2-('ver pressoflex 6p C2 DCpowe_2'!$G$3-'ver pressoflex 6p C2 DCpowe_2'!$M$13))*IF(($G$3/2-$M$13)&gt;0,-1,1)</f>
        <v>18248587.500000004</v>
      </c>
      <c r="AA395" s="113">
        <f t="shared" si="93"/>
        <v>20958891.047118701</v>
      </c>
      <c r="AB395" s="193">
        <f t="shared" si="94"/>
        <v>4.6712462413518111E-4</v>
      </c>
      <c r="AC395" s="191">
        <f t="shared" si="95"/>
        <v>6.6742992911419073E-4</v>
      </c>
      <c r="AD395" s="194">
        <f t="shared" si="96"/>
        <v>1.7628228983897298E-7</v>
      </c>
      <c r="AE395" s="191">
        <f t="shared" si="97"/>
        <v>5.0057244683564303E-2</v>
      </c>
      <c r="AF395" s="191">
        <f t="shared" si="98"/>
        <v>0.43458120039072423</v>
      </c>
    </row>
    <row r="396" spans="2:32">
      <c r="B396" s="116">
        <f t="shared" si="84"/>
        <v>57385.46520452766</v>
      </c>
      <c r="C396" s="115">
        <f t="shared" si="83"/>
        <v>16.769999999999968</v>
      </c>
      <c r="D396" s="68">
        <f>'ver pressoflex 6p C2 DCpowe_2'!$G$3/2/$C$557*C396</f>
        <v>205.43249999999961</v>
      </c>
      <c r="E396" s="114">
        <f t="shared" si="86"/>
        <v>-1.2433811269277799E-5</v>
      </c>
      <c r="F396" s="114">
        <f t="shared" si="87"/>
        <v>1.7066879370859536E-4</v>
      </c>
      <c r="G396" s="114">
        <f t="shared" si="88"/>
        <v>3.5377139868646851E-4</v>
      </c>
      <c r="H396" s="114">
        <f t="shared" si="89"/>
        <v>4.3133652313329749E-3</v>
      </c>
      <c r="I396" s="114">
        <f t="shared" si="90"/>
        <v>4.4964678363108483E-3</v>
      </c>
      <c r="J396" s="114">
        <f t="shared" si="91"/>
        <v>4.6795704412887218E-3</v>
      </c>
      <c r="K396" s="114">
        <f t="shared" si="92"/>
        <v>5.137326953733405E-3</v>
      </c>
      <c r="L396" s="113">
        <f>-'ver pressoflex 6p C2 DCpowe_2'!$G$2*'ver pressoflex 6p C2 DCpowe_2'!D396*'ver pressoflex 6p C2 DCpowe_2'!$G$17*'ver pressoflex 6p C2 DCpowe_2'!$G$13*'ver pressoflex 6p C2 DCpowe_2'!AE396</f>
        <v>-2417.8254822274021</v>
      </c>
      <c r="M396" s="572">
        <f>IF(ABS(E396)&lt;'ver pressoflex 6p C2 DCpowe_2'!$G$7,'ver pressoflex 6p C2 DCpowe_2'!$G$16*E396*'ver pressoflex 6p C2 DCpowe_2'!$O$8,SIGN(E396)*'ver pressoflex 6p C2 DCpowe_2'!$G$15*'ver pressoflex 6p C2 DCpowe_2'!$O$8)</f>
        <v>-0.20931324494625758</v>
      </c>
      <c r="N396" s="572">
        <f>IF(ABS(F396)&lt;'ver pressoflex 6p C2 DCpowe_2'!$G$7,'ver pressoflex 6p C2 DCpowe_2'!$G$16*F396*'ver pressoflex 6p C2 DCpowe_2'!$O$9,SIGN(F396)*'ver pressoflex 6p C2 DCpowe_2'!$G$15*'ver pressoflex 6p C2 DCpowe_2'!$O$9)</f>
        <v>0</v>
      </c>
      <c r="O396" s="572">
        <f>IF(ABS(G396)&lt;'ver pressoflex 6p C2 DCpowe_2'!$G$7,'ver pressoflex 6p C2 DCpowe_2'!$G$16*G396*'ver pressoflex 6p C2 DCpowe_2'!$O$10,SIGN(G396)*'ver pressoflex 6p C2 DCpowe_2'!$G$15*'ver pressoflex 6p C2 DCpowe_2'!$O$10)</f>
        <v>0</v>
      </c>
      <c r="P396" s="572">
        <f>IF(ABS(H396)&lt;'ver pressoflex 6p C2 DCpowe_2'!$G$7,'ver pressoflex 6p C2 DCpowe_2'!$G$16*H396*'ver pressoflex 6p C2 DCpowe_2'!$O$11,SIGN(H396)*'ver pressoflex 6p C2 DCpowe_2'!$G$15*'ver pressoflex 6p C2 DCpowe_2'!$O$11)</f>
        <v>0</v>
      </c>
      <c r="Q396" s="572">
        <f>IF(ABS(I396)&lt;'ver pressoflex 6p C2 DCpowe_2'!$G$7,'ver pressoflex 6p C2 DCpowe_2'!$G$16*I396*'ver pressoflex 6p C2 DCpowe_2'!$O$12,SIGN(I396)*'ver pressoflex 6p C2 DCpowe_2'!$G$15*'ver pressoflex 6p C2 DCpowe_2'!$O$12)</f>
        <v>0</v>
      </c>
      <c r="R396" s="572">
        <f>IF(ABS(J396)&lt;'ver pressoflex 6p C2 DCpowe_2'!$G$7,'ver pressoflex 6p C2 DCpowe_2'!$G$16*J396*'ver pressoflex 6p C2 DCpowe_2'!$O$13,SIGN(J396)*'ver pressoflex 6p C2 DCpowe_2'!$G$15*'ver pressoflex 6p C2 DCpowe_2'!$O$13)</f>
        <v>17803.500000000004</v>
      </c>
      <c r="S396" s="113">
        <f t="shared" si="85"/>
        <v>15385.465204527656</v>
      </c>
      <c r="T396" s="575">
        <f>-L396*('ver pressoflex 6p C2 DCpowe_2'!$G$3/2-'ver pressoflex 6p C2 DCpowe_2'!AF396*'ver pressoflex 6p C2 DCpowe_2'!D396)</f>
        <v>2745790.168703842</v>
      </c>
      <c r="U396" s="29">
        <f>M396*IF(($G$3/2-$M$8)&gt;0,('ver pressoflex 6p C2 DCpowe_2'!$G$3/2-'ver pressoflex 6p C2 DCpowe_2'!$M$8),'ver pressoflex 6p C2 DCpowe_2'!$G$3/2-('ver pressoflex 6p C2 DCpowe_2'!$G$3-'ver pressoflex 6p C2 DCpowe_2'!$M$8))*IF(($G$3/2-$M$8)&gt;0,-1,1)</f>
        <v>214.54607606991402</v>
      </c>
      <c r="V396" s="29">
        <f>N396*IF(($G$3/2-$M$9)&gt;0,('ver pressoflex 6p C2 DCpowe_2'!$G$3/2-'ver pressoflex 6p C2 DCpowe_2'!$M$9),'ver pressoflex 6p C2 DCpowe_2'!$G$3/2-('ver pressoflex 6p C2 DCpowe_2'!$G$3-'ver pressoflex 6p C2 DCpowe_2'!$M$9))*IF(($G$3/2-$M$9)&gt;0,-1,1)</f>
        <v>0</v>
      </c>
      <c r="W396" s="29">
        <f>O396*IF(($G$3/2-$M$10)&gt;0,('ver pressoflex 6p C2 DCpowe_2'!$G$3/2-'ver pressoflex 6p C2 DCpowe_2'!$M$10),'ver pressoflex 6p C2 DCpowe_2'!$G$3/2-('ver pressoflex 6p C2 DCpowe_2'!$G$3-'ver pressoflex 6p C2 DCpowe_2'!$M$10))*IF(($G$3/2-$M$10)&gt;0,-1,1)</f>
        <v>0</v>
      </c>
      <c r="X396" s="29">
        <f>P396*IF(($G$3/2-$M$11)&gt;0,('ver pressoflex 6p C2 DCpowe_2'!$G$3/2-'ver pressoflex 6p C2 DCpowe_2'!$M$11),'ver pressoflex 6p C2 DCpowe_2'!$G$3/2-('ver pressoflex 6p C2 DCpowe_2'!$G$3-'ver pressoflex 6p C2 DCpowe_2'!$M$11))*IF(($G$3/2-$M$11)&gt;0,-1,1)</f>
        <v>0</v>
      </c>
      <c r="Y396" s="29">
        <f>Q396*IF(($G$3/2-$M$12)&gt;0,('ver pressoflex 6p C2 DCpowe_2'!$G$3/2-'ver pressoflex 6p C2 DCpowe_2'!$M$12),'ver pressoflex 6p C2 DCpowe_2'!$G$3/2-('ver pressoflex 6p C2 DCpowe_2'!$G$3-'ver pressoflex 6p C2 DCpowe_2'!$M$12))*IF(($G$3/2-$M$12)&gt;0,-1,1)</f>
        <v>0</v>
      </c>
      <c r="Z396" s="29">
        <f>R396*IF(($G$3/2-$M$13)&gt;0,('ver pressoflex 6p C2 DCpowe_2'!$G$3/2-'ver pressoflex 6p C2 DCpowe_2'!$M$13),'ver pressoflex 6p C2 DCpowe_2'!$G$3/2-('ver pressoflex 6p C2 DCpowe_2'!$G$3-'ver pressoflex 6p C2 DCpowe_2'!$M$13))*IF(($G$3/2-$M$13)&gt;0,-1,1)</f>
        <v>18248587.500000004</v>
      </c>
      <c r="AA396" s="113">
        <f t="shared" si="93"/>
        <v>20994592.214779917</v>
      </c>
      <c r="AB396" s="193">
        <f t="shared" si="94"/>
        <v>4.7019032371396064E-4</v>
      </c>
      <c r="AC396" s="191">
        <f t="shared" si="95"/>
        <v>6.7253942841215665E-4</v>
      </c>
      <c r="AD396" s="194">
        <f t="shared" si="96"/>
        <v>1.7867689487297703E-7</v>
      </c>
      <c r="AE396" s="191">
        <f t="shared" si="97"/>
        <v>5.0440457130911748E-2</v>
      </c>
      <c r="AF396" s="191">
        <f t="shared" si="98"/>
        <v>0.43496290719340358</v>
      </c>
    </row>
    <row r="397" spans="2:32">
      <c r="B397" s="116">
        <f t="shared" si="84"/>
        <v>57352.50102606666</v>
      </c>
      <c r="C397" s="115">
        <f t="shared" si="83"/>
        <v>16.869999999999969</v>
      </c>
      <c r="D397" s="68">
        <f>'ver pressoflex 6p C2 DCpowe_2'!$G$3/2/$C$557*C397</f>
        <v>206.65749999999963</v>
      </c>
      <c r="E397" s="114">
        <f t="shared" si="86"/>
        <v>-1.5246119195681916E-5</v>
      </c>
      <c r="F397" s="114">
        <f t="shared" si="87"/>
        <v>1.6795921849183161E-4</v>
      </c>
      <c r="G397" s="114">
        <f t="shared" si="88"/>
        <v>3.5116455617934515E-4</v>
      </c>
      <c r="H397" s="114">
        <f t="shared" si="89"/>
        <v>4.3129799836718252E-3</v>
      </c>
      <c r="I397" s="114">
        <f t="shared" si="90"/>
        <v>4.4961853213593391E-3</v>
      </c>
      <c r="J397" s="114">
        <f t="shared" si="91"/>
        <v>4.6793906590468512E-3</v>
      </c>
      <c r="K397" s="114">
        <f t="shared" si="92"/>
        <v>5.1374040032656351E-3</v>
      </c>
      <c r="L397" s="113">
        <f>-'ver pressoflex 6p C2 DCpowe_2'!$G$2*'ver pressoflex 6p C2 DCpowe_2'!D397*'ver pressoflex 6p C2 DCpowe_2'!$G$17*'ver pressoflex 6p C2 DCpowe_2'!$G$13*'ver pressoflex 6p C2 DCpowe_2'!AE397</f>
        <v>-2450.7423177389869</v>
      </c>
      <c r="M397" s="572">
        <f>IF(ABS(E397)&lt;'ver pressoflex 6p C2 DCpowe_2'!$G$7,'ver pressoflex 6p C2 DCpowe_2'!$G$16*E397*'ver pressoflex 6p C2 DCpowe_2'!$O$8,SIGN(E397)*'ver pressoflex 6p C2 DCpowe_2'!$G$15*'ver pressoflex 6p C2 DCpowe_2'!$O$8)</f>
        <v>-0.25665619435374992</v>
      </c>
      <c r="N397" s="572">
        <f>IF(ABS(F397)&lt;'ver pressoflex 6p C2 DCpowe_2'!$G$7,'ver pressoflex 6p C2 DCpowe_2'!$G$16*F397*'ver pressoflex 6p C2 DCpowe_2'!$O$9,SIGN(F397)*'ver pressoflex 6p C2 DCpowe_2'!$G$15*'ver pressoflex 6p C2 DCpowe_2'!$O$9)</f>
        <v>0</v>
      </c>
      <c r="O397" s="572">
        <f>IF(ABS(G397)&lt;'ver pressoflex 6p C2 DCpowe_2'!$G$7,'ver pressoflex 6p C2 DCpowe_2'!$G$16*G397*'ver pressoflex 6p C2 DCpowe_2'!$O$10,SIGN(G397)*'ver pressoflex 6p C2 DCpowe_2'!$G$15*'ver pressoflex 6p C2 DCpowe_2'!$O$10)</f>
        <v>0</v>
      </c>
      <c r="P397" s="572">
        <f>IF(ABS(H397)&lt;'ver pressoflex 6p C2 DCpowe_2'!$G$7,'ver pressoflex 6p C2 DCpowe_2'!$G$16*H397*'ver pressoflex 6p C2 DCpowe_2'!$O$11,SIGN(H397)*'ver pressoflex 6p C2 DCpowe_2'!$G$15*'ver pressoflex 6p C2 DCpowe_2'!$O$11)</f>
        <v>0</v>
      </c>
      <c r="Q397" s="572">
        <f>IF(ABS(I397)&lt;'ver pressoflex 6p C2 DCpowe_2'!$G$7,'ver pressoflex 6p C2 DCpowe_2'!$G$16*I397*'ver pressoflex 6p C2 DCpowe_2'!$O$12,SIGN(I397)*'ver pressoflex 6p C2 DCpowe_2'!$G$15*'ver pressoflex 6p C2 DCpowe_2'!$O$12)</f>
        <v>0</v>
      </c>
      <c r="R397" s="572">
        <f>IF(ABS(J397)&lt;'ver pressoflex 6p C2 DCpowe_2'!$G$7,'ver pressoflex 6p C2 DCpowe_2'!$G$16*J397*'ver pressoflex 6p C2 DCpowe_2'!$O$13,SIGN(J397)*'ver pressoflex 6p C2 DCpowe_2'!$G$15*'ver pressoflex 6p C2 DCpowe_2'!$O$13)</f>
        <v>17803.500000000004</v>
      </c>
      <c r="S397" s="113">
        <f t="shared" si="85"/>
        <v>15352.501026066664</v>
      </c>
      <c r="T397" s="575">
        <f>-L397*('ver pressoflex 6p C2 DCpowe_2'!$G$3/2-'ver pressoflex 6p C2 DCpowe_2'!AF397*'ver pressoflex 6p C2 DCpowe_2'!D397)</f>
        <v>2781674.7936559957</v>
      </c>
      <c r="U397" s="29">
        <f>M397*IF(($G$3/2-$M$8)&gt;0,('ver pressoflex 6p C2 DCpowe_2'!$G$3/2-'ver pressoflex 6p C2 DCpowe_2'!$M$8),'ver pressoflex 6p C2 DCpowe_2'!$G$3/2-('ver pressoflex 6p C2 DCpowe_2'!$G$3-'ver pressoflex 6p C2 DCpowe_2'!$M$8))*IF(($G$3/2-$M$8)&gt;0,-1,1)</f>
        <v>263.07259921259367</v>
      </c>
      <c r="V397" s="29">
        <f>N397*IF(($G$3/2-$M$9)&gt;0,('ver pressoflex 6p C2 DCpowe_2'!$G$3/2-'ver pressoflex 6p C2 DCpowe_2'!$M$9),'ver pressoflex 6p C2 DCpowe_2'!$G$3/2-('ver pressoflex 6p C2 DCpowe_2'!$G$3-'ver pressoflex 6p C2 DCpowe_2'!$M$9))*IF(($G$3/2-$M$9)&gt;0,-1,1)</f>
        <v>0</v>
      </c>
      <c r="W397" s="29">
        <f>O397*IF(($G$3/2-$M$10)&gt;0,('ver pressoflex 6p C2 DCpowe_2'!$G$3/2-'ver pressoflex 6p C2 DCpowe_2'!$M$10),'ver pressoflex 6p C2 DCpowe_2'!$G$3/2-('ver pressoflex 6p C2 DCpowe_2'!$G$3-'ver pressoflex 6p C2 DCpowe_2'!$M$10))*IF(($G$3/2-$M$10)&gt;0,-1,1)</f>
        <v>0</v>
      </c>
      <c r="X397" s="29">
        <f>P397*IF(($G$3/2-$M$11)&gt;0,('ver pressoflex 6p C2 DCpowe_2'!$G$3/2-'ver pressoflex 6p C2 DCpowe_2'!$M$11),'ver pressoflex 6p C2 DCpowe_2'!$G$3/2-('ver pressoflex 6p C2 DCpowe_2'!$G$3-'ver pressoflex 6p C2 DCpowe_2'!$M$11))*IF(($G$3/2-$M$11)&gt;0,-1,1)</f>
        <v>0</v>
      </c>
      <c r="Y397" s="29">
        <f>Q397*IF(($G$3/2-$M$12)&gt;0,('ver pressoflex 6p C2 DCpowe_2'!$G$3/2-'ver pressoflex 6p C2 DCpowe_2'!$M$12),'ver pressoflex 6p C2 DCpowe_2'!$G$3/2-('ver pressoflex 6p C2 DCpowe_2'!$G$3-'ver pressoflex 6p C2 DCpowe_2'!$M$12))*IF(($G$3/2-$M$12)&gt;0,-1,1)</f>
        <v>0</v>
      </c>
      <c r="Z397" s="29">
        <f>R397*IF(($G$3/2-$M$13)&gt;0,('ver pressoflex 6p C2 DCpowe_2'!$G$3/2-'ver pressoflex 6p C2 DCpowe_2'!$M$13),'ver pressoflex 6p C2 DCpowe_2'!$G$3/2-('ver pressoflex 6p C2 DCpowe_2'!$G$3-'ver pressoflex 6p C2 DCpowe_2'!$M$13))*IF(($G$3/2-$M$13)&gt;0,-1,1)</f>
        <v>18248587.500000004</v>
      </c>
      <c r="AA397" s="113">
        <f t="shared" si="93"/>
        <v>21030525.366255213</v>
      </c>
      <c r="AB397" s="193">
        <f t="shared" si="94"/>
        <v>4.7325946341446567E-4</v>
      </c>
      <c r="AC397" s="191">
        <f t="shared" si="95"/>
        <v>6.7765466124633164E-4</v>
      </c>
      <c r="AD397" s="194">
        <f t="shared" si="96"/>
        <v>1.8108987753723442E-7</v>
      </c>
      <c r="AE397" s="191">
        <f t="shared" si="97"/>
        <v>5.0824099593474871E-2</v>
      </c>
      <c r="AF397" s="191">
        <f t="shared" si="98"/>
        <v>0.43534076153275891</v>
      </c>
    </row>
    <row r="398" spans="2:32">
      <c r="B398" s="116">
        <f t="shared" si="84"/>
        <v>57319.296585432443</v>
      </c>
      <c r="C398" s="115">
        <f t="shared" si="83"/>
        <v>16.96999999999997</v>
      </c>
      <c r="D398" s="68">
        <f>'ver pressoflex 6p C2 DCpowe_2'!$G$3/2/$C$557*C398</f>
        <v>207.88249999999965</v>
      </c>
      <c r="E398" s="114">
        <f t="shared" si="86"/>
        <v>-1.8061584676351414E-5</v>
      </c>
      <c r="F398" s="114">
        <f t="shared" si="87"/>
        <v>1.6524660106525047E-4</v>
      </c>
      <c r="G398" s="114">
        <f t="shared" si="88"/>
        <v>3.4855478680685236E-4</v>
      </c>
      <c r="H398" s="114">
        <f t="shared" si="89"/>
        <v>4.3125943034689933E-3</v>
      </c>
      <c r="I398" s="114">
        <f t="shared" si="90"/>
        <v>4.4959024892105952E-3</v>
      </c>
      <c r="J398" s="114">
        <f t="shared" si="91"/>
        <v>4.6792106749521962E-3</v>
      </c>
      <c r="K398" s="114">
        <f t="shared" si="92"/>
        <v>5.1374811393062013E-3</v>
      </c>
      <c r="L398" s="113">
        <f>-'ver pressoflex 6p C2 DCpowe_2'!$G$2*'ver pressoflex 6p C2 DCpowe_2'!D398*'ver pressoflex 6p C2 DCpowe_2'!$G$17*'ver pressoflex 6p C2 DCpowe_2'!$G$13*'ver pressoflex 6p C2 DCpowe_2'!AE398</f>
        <v>-2483.899362268904</v>
      </c>
      <c r="M398" s="572">
        <f>IF(ABS(E398)&lt;'ver pressoflex 6p C2 DCpowe_2'!$G$7,'ver pressoflex 6p C2 DCpowe_2'!$G$16*E398*'ver pressoflex 6p C2 DCpowe_2'!$O$8,SIGN(E398)*'ver pressoflex 6p C2 DCpowe_2'!$G$15*'ver pressoflex 6p C2 DCpowe_2'!$O$8)</f>
        <v>-0.30405229865599387</v>
      </c>
      <c r="N398" s="572">
        <f>IF(ABS(F398)&lt;'ver pressoflex 6p C2 DCpowe_2'!$G$7,'ver pressoflex 6p C2 DCpowe_2'!$G$16*F398*'ver pressoflex 6p C2 DCpowe_2'!$O$9,SIGN(F398)*'ver pressoflex 6p C2 DCpowe_2'!$G$15*'ver pressoflex 6p C2 DCpowe_2'!$O$9)</f>
        <v>0</v>
      </c>
      <c r="O398" s="572">
        <f>IF(ABS(G398)&lt;'ver pressoflex 6p C2 DCpowe_2'!$G$7,'ver pressoflex 6p C2 DCpowe_2'!$G$16*G398*'ver pressoflex 6p C2 DCpowe_2'!$O$10,SIGN(G398)*'ver pressoflex 6p C2 DCpowe_2'!$G$15*'ver pressoflex 6p C2 DCpowe_2'!$O$10)</f>
        <v>0</v>
      </c>
      <c r="P398" s="572">
        <f>IF(ABS(H398)&lt;'ver pressoflex 6p C2 DCpowe_2'!$G$7,'ver pressoflex 6p C2 DCpowe_2'!$G$16*H398*'ver pressoflex 6p C2 DCpowe_2'!$O$11,SIGN(H398)*'ver pressoflex 6p C2 DCpowe_2'!$G$15*'ver pressoflex 6p C2 DCpowe_2'!$O$11)</f>
        <v>0</v>
      </c>
      <c r="Q398" s="572">
        <f>IF(ABS(I398)&lt;'ver pressoflex 6p C2 DCpowe_2'!$G$7,'ver pressoflex 6p C2 DCpowe_2'!$G$16*I398*'ver pressoflex 6p C2 DCpowe_2'!$O$12,SIGN(I398)*'ver pressoflex 6p C2 DCpowe_2'!$G$15*'ver pressoflex 6p C2 DCpowe_2'!$O$12)</f>
        <v>0</v>
      </c>
      <c r="R398" s="572">
        <f>IF(ABS(J398)&lt;'ver pressoflex 6p C2 DCpowe_2'!$G$7,'ver pressoflex 6p C2 DCpowe_2'!$G$16*J398*'ver pressoflex 6p C2 DCpowe_2'!$O$13,SIGN(J398)*'ver pressoflex 6p C2 DCpowe_2'!$G$15*'ver pressoflex 6p C2 DCpowe_2'!$O$13)</f>
        <v>17803.500000000004</v>
      </c>
      <c r="S398" s="113">
        <f t="shared" si="85"/>
        <v>15319.296585432443</v>
      </c>
      <c r="T398" s="575">
        <f>-L398*('ver pressoflex 6p C2 DCpowe_2'!$G$3/2-'ver pressoflex 6p C2 DCpowe_2'!AF398*'ver pressoflex 6p C2 DCpowe_2'!D398)</f>
        <v>2817791.360146062</v>
      </c>
      <c r="U398" s="29">
        <f>M398*IF(($G$3/2-$M$8)&gt;0,('ver pressoflex 6p C2 DCpowe_2'!$G$3/2-'ver pressoflex 6p C2 DCpowe_2'!$M$8),'ver pressoflex 6p C2 DCpowe_2'!$G$3/2-('ver pressoflex 6p C2 DCpowe_2'!$G$3-'ver pressoflex 6p C2 DCpowe_2'!$M$8))*IF(($G$3/2-$M$8)&gt;0,-1,1)</f>
        <v>311.65360612239374</v>
      </c>
      <c r="V398" s="29">
        <f>N398*IF(($G$3/2-$M$9)&gt;0,('ver pressoflex 6p C2 DCpowe_2'!$G$3/2-'ver pressoflex 6p C2 DCpowe_2'!$M$9),'ver pressoflex 6p C2 DCpowe_2'!$G$3/2-('ver pressoflex 6p C2 DCpowe_2'!$G$3-'ver pressoflex 6p C2 DCpowe_2'!$M$9))*IF(($G$3/2-$M$9)&gt;0,-1,1)</f>
        <v>0</v>
      </c>
      <c r="W398" s="29">
        <f>O398*IF(($G$3/2-$M$10)&gt;0,('ver pressoflex 6p C2 DCpowe_2'!$G$3/2-'ver pressoflex 6p C2 DCpowe_2'!$M$10),'ver pressoflex 6p C2 DCpowe_2'!$G$3/2-('ver pressoflex 6p C2 DCpowe_2'!$G$3-'ver pressoflex 6p C2 DCpowe_2'!$M$10))*IF(($G$3/2-$M$10)&gt;0,-1,1)</f>
        <v>0</v>
      </c>
      <c r="X398" s="29">
        <f>P398*IF(($G$3/2-$M$11)&gt;0,('ver pressoflex 6p C2 DCpowe_2'!$G$3/2-'ver pressoflex 6p C2 DCpowe_2'!$M$11),'ver pressoflex 6p C2 DCpowe_2'!$G$3/2-('ver pressoflex 6p C2 DCpowe_2'!$G$3-'ver pressoflex 6p C2 DCpowe_2'!$M$11))*IF(($G$3/2-$M$11)&gt;0,-1,1)</f>
        <v>0</v>
      </c>
      <c r="Y398" s="29">
        <f>Q398*IF(($G$3/2-$M$12)&gt;0,('ver pressoflex 6p C2 DCpowe_2'!$G$3/2-'ver pressoflex 6p C2 DCpowe_2'!$M$12),'ver pressoflex 6p C2 DCpowe_2'!$G$3/2-('ver pressoflex 6p C2 DCpowe_2'!$G$3-'ver pressoflex 6p C2 DCpowe_2'!$M$12))*IF(($G$3/2-$M$12)&gt;0,-1,1)</f>
        <v>0</v>
      </c>
      <c r="Z398" s="29">
        <f>R398*IF(($G$3/2-$M$13)&gt;0,('ver pressoflex 6p C2 DCpowe_2'!$G$3/2-'ver pressoflex 6p C2 DCpowe_2'!$M$13),'ver pressoflex 6p C2 DCpowe_2'!$G$3/2-('ver pressoflex 6p C2 DCpowe_2'!$G$3-'ver pressoflex 6p C2 DCpowe_2'!$M$13))*IF(($G$3/2-$M$13)&gt;0,-1,1)</f>
        <v>18248587.500000004</v>
      </c>
      <c r="AA398" s="113">
        <f t="shared" si="93"/>
        <v>21066690.513752189</v>
      </c>
      <c r="AB398" s="193">
        <f t="shared" si="94"/>
        <v>4.7633204903035616E-4</v>
      </c>
      <c r="AC398" s="191">
        <f t="shared" si="95"/>
        <v>6.8277563727281595E-4</v>
      </c>
      <c r="AD398" s="194">
        <f t="shared" si="96"/>
        <v>1.835212952223258E-7</v>
      </c>
      <c r="AE398" s="191">
        <f t="shared" si="97"/>
        <v>5.1208172795461193E-2</v>
      </c>
      <c r="AF398" s="191">
        <f t="shared" si="98"/>
        <v>0.43571481758212072</v>
      </c>
    </row>
    <row r="399" spans="2:32">
      <c r="B399" s="116">
        <f t="shared" si="84"/>
        <v>57285.851477761629</v>
      </c>
      <c r="C399" s="115">
        <f t="shared" si="83"/>
        <v>17.069999999999972</v>
      </c>
      <c r="D399" s="68">
        <f>'ver pressoflex 6p C2 DCpowe_2'!$G$3/2/$C$557*C399</f>
        <v>209.10749999999965</v>
      </c>
      <c r="E399" s="114">
        <f t="shared" si="86"/>
        <v>-2.0880213032049137E-5</v>
      </c>
      <c r="F399" s="114">
        <f t="shared" si="87"/>
        <v>1.6253093630245495E-4</v>
      </c>
      <c r="G399" s="114">
        <f t="shared" si="88"/>
        <v>3.4594208563695902E-4</v>
      </c>
      <c r="H399" s="114">
        <f t="shared" si="89"/>
        <v>4.3122081899956101E-3</v>
      </c>
      <c r="I399" s="114">
        <f t="shared" si="90"/>
        <v>4.4956193393301137E-3</v>
      </c>
      <c r="J399" s="114">
        <f t="shared" si="91"/>
        <v>4.6790304886646181E-3</v>
      </c>
      <c r="K399" s="114">
        <f t="shared" si="92"/>
        <v>5.1375583620008776E-3</v>
      </c>
      <c r="L399" s="113">
        <f>-'ver pressoflex 6p C2 DCpowe_2'!$G$2*'ver pressoflex 6p C2 DCpowe_2'!D399*'ver pressoflex 6p C2 DCpowe_2'!$G$17*'ver pressoflex 6p C2 DCpowe_2'!$G$13*'ver pressoflex 6p C2 DCpowe_2'!AE399</f>
        <v>-2517.2970205909492</v>
      </c>
      <c r="M399" s="572">
        <f>IF(ABS(E399)&lt;'ver pressoflex 6p C2 DCpowe_2'!$G$7,'ver pressoflex 6p C2 DCpowe_2'!$G$16*E399*'ver pressoflex 6p C2 DCpowe_2'!$O$8,SIGN(E399)*'ver pressoflex 6p C2 DCpowe_2'!$G$15*'ver pressoflex 6p C2 DCpowe_2'!$O$8)</f>
        <v>-0.35150164742376661</v>
      </c>
      <c r="N399" s="572">
        <f>IF(ABS(F399)&lt;'ver pressoflex 6p C2 DCpowe_2'!$G$7,'ver pressoflex 6p C2 DCpowe_2'!$G$16*F399*'ver pressoflex 6p C2 DCpowe_2'!$O$9,SIGN(F399)*'ver pressoflex 6p C2 DCpowe_2'!$G$15*'ver pressoflex 6p C2 DCpowe_2'!$O$9)</f>
        <v>0</v>
      </c>
      <c r="O399" s="572">
        <f>IF(ABS(G399)&lt;'ver pressoflex 6p C2 DCpowe_2'!$G$7,'ver pressoflex 6p C2 DCpowe_2'!$G$16*G399*'ver pressoflex 6p C2 DCpowe_2'!$O$10,SIGN(G399)*'ver pressoflex 6p C2 DCpowe_2'!$G$15*'ver pressoflex 6p C2 DCpowe_2'!$O$10)</f>
        <v>0</v>
      </c>
      <c r="P399" s="572">
        <f>IF(ABS(H399)&lt;'ver pressoflex 6p C2 DCpowe_2'!$G$7,'ver pressoflex 6p C2 DCpowe_2'!$G$16*H399*'ver pressoflex 6p C2 DCpowe_2'!$O$11,SIGN(H399)*'ver pressoflex 6p C2 DCpowe_2'!$G$15*'ver pressoflex 6p C2 DCpowe_2'!$O$11)</f>
        <v>0</v>
      </c>
      <c r="Q399" s="572">
        <f>IF(ABS(I399)&lt;'ver pressoflex 6p C2 DCpowe_2'!$G$7,'ver pressoflex 6p C2 DCpowe_2'!$G$16*I399*'ver pressoflex 6p C2 DCpowe_2'!$O$12,SIGN(I399)*'ver pressoflex 6p C2 DCpowe_2'!$G$15*'ver pressoflex 6p C2 DCpowe_2'!$O$12)</f>
        <v>0</v>
      </c>
      <c r="R399" s="572">
        <f>IF(ABS(J399)&lt;'ver pressoflex 6p C2 DCpowe_2'!$G$7,'ver pressoflex 6p C2 DCpowe_2'!$G$16*J399*'ver pressoflex 6p C2 DCpowe_2'!$O$13,SIGN(J399)*'ver pressoflex 6p C2 DCpowe_2'!$G$15*'ver pressoflex 6p C2 DCpowe_2'!$O$13)</f>
        <v>17803.500000000004</v>
      </c>
      <c r="S399" s="113">
        <f t="shared" si="85"/>
        <v>15285.851477761631</v>
      </c>
      <c r="T399" s="575">
        <f>-L399*('ver pressoflex 6p C2 DCpowe_2'!$G$3/2-'ver pressoflex 6p C2 DCpowe_2'!AF399*'ver pressoflex 6p C2 DCpowe_2'!D399)</f>
        <v>2854139.8803172498</v>
      </c>
      <c r="U399" s="29">
        <f>M399*IF(($G$3/2-$M$8)&gt;0,('ver pressoflex 6p C2 DCpowe_2'!$G$3/2-'ver pressoflex 6p C2 DCpowe_2'!$M$8),'ver pressoflex 6p C2 DCpowe_2'!$G$3/2-('ver pressoflex 6p C2 DCpowe_2'!$G$3-'ver pressoflex 6p C2 DCpowe_2'!$M$8))*IF(($G$3/2-$M$8)&gt;0,-1,1)</f>
        <v>360.28918860936079</v>
      </c>
      <c r="V399" s="29">
        <f>N399*IF(($G$3/2-$M$9)&gt;0,('ver pressoflex 6p C2 DCpowe_2'!$G$3/2-'ver pressoflex 6p C2 DCpowe_2'!$M$9),'ver pressoflex 6p C2 DCpowe_2'!$G$3/2-('ver pressoflex 6p C2 DCpowe_2'!$G$3-'ver pressoflex 6p C2 DCpowe_2'!$M$9))*IF(($G$3/2-$M$9)&gt;0,-1,1)</f>
        <v>0</v>
      </c>
      <c r="W399" s="29">
        <f>O399*IF(($G$3/2-$M$10)&gt;0,('ver pressoflex 6p C2 DCpowe_2'!$G$3/2-'ver pressoflex 6p C2 DCpowe_2'!$M$10),'ver pressoflex 6p C2 DCpowe_2'!$G$3/2-('ver pressoflex 6p C2 DCpowe_2'!$G$3-'ver pressoflex 6p C2 DCpowe_2'!$M$10))*IF(($G$3/2-$M$10)&gt;0,-1,1)</f>
        <v>0</v>
      </c>
      <c r="X399" s="29">
        <f>P399*IF(($G$3/2-$M$11)&gt;0,('ver pressoflex 6p C2 DCpowe_2'!$G$3/2-'ver pressoflex 6p C2 DCpowe_2'!$M$11),'ver pressoflex 6p C2 DCpowe_2'!$G$3/2-('ver pressoflex 6p C2 DCpowe_2'!$G$3-'ver pressoflex 6p C2 DCpowe_2'!$M$11))*IF(($G$3/2-$M$11)&gt;0,-1,1)</f>
        <v>0</v>
      </c>
      <c r="Y399" s="29">
        <f>Q399*IF(($G$3/2-$M$12)&gt;0,('ver pressoflex 6p C2 DCpowe_2'!$G$3/2-'ver pressoflex 6p C2 DCpowe_2'!$M$12),'ver pressoflex 6p C2 DCpowe_2'!$G$3/2-('ver pressoflex 6p C2 DCpowe_2'!$G$3-'ver pressoflex 6p C2 DCpowe_2'!$M$12))*IF(($G$3/2-$M$12)&gt;0,-1,1)</f>
        <v>0</v>
      </c>
      <c r="Z399" s="29">
        <f>R399*IF(($G$3/2-$M$13)&gt;0,('ver pressoflex 6p C2 DCpowe_2'!$G$3/2-'ver pressoflex 6p C2 DCpowe_2'!$M$13),'ver pressoflex 6p C2 DCpowe_2'!$G$3/2-('ver pressoflex 6p C2 DCpowe_2'!$G$3-'ver pressoflex 6p C2 DCpowe_2'!$M$13))*IF(($G$3/2-$M$13)&gt;0,-1,1)</f>
        <v>18248587.500000004</v>
      </c>
      <c r="AA399" s="113">
        <f t="shared" si="93"/>
        <v>21103087.669505864</v>
      </c>
      <c r="AB399" s="193">
        <f t="shared" si="94"/>
        <v>4.7940808636830933E-4</v>
      </c>
      <c r="AC399" s="191">
        <f t="shared" si="95"/>
        <v>6.8790236616940448E-4</v>
      </c>
      <c r="AD399" s="194">
        <f t="shared" si="96"/>
        <v>1.8597120550721473E-7</v>
      </c>
      <c r="AE399" s="191">
        <f t="shared" si="97"/>
        <v>5.1592677462705336E-2</v>
      </c>
      <c r="AF399" s="191">
        <f t="shared" si="98"/>
        <v>0.43608512862736915</v>
      </c>
    </row>
    <row r="400" spans="2:32">
      <c r="B400" s="116">
        <f t="shared" si="84"/>
        <v>57252.165297280699</v>
      </c>
      <c r="C400" s="115">
        <f t="shared" ref="C400:C463" si="99">+C399+0.1</f>
        <v>17.169999999999973</v>
      </c>
      <c r="D400" s="68">
        <f>'ver pressoflex 6p C2 DCpowe_2'!$G$3/2/$C$557*C400</f>
        <v>210.33249999999967</v>
      </c>
      <c r="E400" s="114">
        <f t="shared" si="86"/>
        <v>-2.3702009595499469E-5</v>
      </c>
      <c r="F400" s="114">
        <f t="shared" si="87"/>
        <v>1.5981221906552335E-4</v>
      </c>
      <c r="G400" s="114">
        <f t="shared" si="88"/>
        <v>3.4332644772654613E-4</v>
      </c>
      <c r="H400" s="114">
        <f t="shared" si="89"/>
        <v>4.3118216425211643E-3</v>
      </c>
      <c r="I400" s="114">
        <f t="shared" si="90"/>
        <v>4.4953358711821868E-3</v>
      </c>
      <c r="J400" s="114">
        <f t="shared" si="91"/>
        <v>4.6788500998432092E-3</v>
      </c>
      <c r="K400" s="114">
        <f t="shared" si="92"/>
        <v>5.1376356714957676E-3</v>
      </c>
      <c r="L400" s="113">
        <f>-'ver pressoflex 6p C2 DCpowe_2'!$G$2*'ver pressoflex 6p C2 DCpowe_2'!D400*'ver pressoflex 6p C2 DCpowe_2'!$G$17*'ver pressoflex 6p C2 DCpowe_2'!$G$13*'ver pressoflex 6p C2 DCpowe_2'!AE400</f>
        <v>-2550.9356983888761</v>
      </c>
      <c r="M400" s="572">
        <f>IF(ABS(E400)&lt;'ver pressoflex 6p C2 DCpowe_2'!$G$7,'ver pressoflex 6p C2 DCpowe_2'!$G$16*E400*'ver pressoflex 6p C2 DCpowe_2'!$O$8,SIGN(E400)*'ver pressoflex 6p C2 DCpowe_2'!$G$15*'ver pressoflex 6p C2 DCpowe_2'!$O$8)</f>
        <v>-0.39900433042920791</v>
      </c>
      <c r="N400" s="572">
        <f>IF(ABS(F400)&lt;'ver pressoflex 6p C2 DCpowe_2'!$G$7,'ver pressoflex 6p C2 DCpowe_2'!$G$16*F400*'ver pressoflex 6p C2 DCpowe_2'!$O$9,SIGN(F400)*'ver pressoflex 6p C2 DCpowe_2'!$G$15*'ver pressoflex 6p C2 DCpowe_2'!$O$9)</f>
        <v>0</v>
      </c>
      <c r="O400" s="572">
        <f>IF(ABS(G400)&lt;'ver pressoflex 6p C2 DCpowe_2'!$G$7,'ver pressoflex 6p C2 DCpowe_2'!$G$16*G400*'ver pressoflex 6p C2 DCpowe_2'!$O$10,SIGN(G400)*'ver pressoflex 6p C2 DCpowe_2'!$G$15*'ver pressoflex 6p C2 DCpowe_2'!$O$10)</f>
        <v>0</v>
      </c>
      <c r="P400" s="572">
        <f>IF(ABS(H400)&lt;'ver pressoflex 6p C2 DCpowe_2'!$G$7,'ver pressoflex 6p C2 DCpowe_2'!$G$16*H400*'ver pressoflex 6p C2 DCpowe_2'!$O$11,SIGN(H400)*'ver pressoflex 6p C2 DCpowe_2'!$G$15*'ver pressoflex 6p C2 DCpowe_2'!$O$11)</f>
        <v>0</v>
      </c>
      <c r="Q400" s="572">
        <f>IF(ABS(I400)&lt;'ver pressoflex 6p C2 DCpowe_2'!$G$7,'ver pressoflex 6p C2 DCpowe_2'!$G$16*I400*'ver pressoflex 6p C2 DCpowe_2'!$O$12,SIGN(I400)*'ver pressoflex 6p C2 DCpowe_2'!$G$15*'ver pressoflex 6p C2 DCpowe_2'!$O$12)</f>
        <v>0</v>
      </c>
      <c r="R400" s="572">
        <f>IF(ABS(J400)&lt;'ver pressoflex 6p C2 DCpowe_2'!$G$7,'ver pressoflex 6p C2 DCpowe_2'!$G$16*J400*'ver pressoflex 6p C2 DCpowe_2'!$O$13,SIGN(J400)*'ver pressoflex 6p C2 DCpowe_2'!$G$15*'ver pressoflex 6p C2 DCpowe_2'!$O$13)</f>
        <v>17803.500000000004</v>
      </c>
      <c r="S400" s="113">
        <f t="shared" si="85"/>
        <v>15252.165297280699</v>
      </c>
      <c r="T400" s="575">
        <f>-L400*('ver pressoflex 6p C2 DCpowe_2'!$G$3/2-'ver pressoflex 6p C2 DCpowe_2'!AF400*'ver pressoflex 6p C2 DCpowe_2'!D400)</f>
        <v>2890720.3663400766</v>
      </c>
      <c r="U400" s="29">
        <f>M400*IF(($G$3/2-$M$8)&gt;0,('ver pressoflex 6p C2 DCpowe_2'!$G$3/2-'ver pressoflex 6p C2 DCpowe_2'!$M$8),'ver pressoflex 6p C2 DCpowe_2'!$G$3/2-('ver pressoflex 6p C2 DCpowe_2'!$G$3-'ver pressoflex 6p C2 DCpowe_2'!$M$8))*IF(($G$3/2-$M$8)&gt;0,-1,1)</f>
        <v>408.97943868993809</v>
      </c>
      <c r="V400" s="29">
        <f>N400*IF(($G$3/2-$M$9)&gt;0,('ver pressoflex 6p C2 DCpowe_2'!$G$3/2-'ver pressoflex 6p C2 DCpowe_2'!$M$9),'ver pressoflex 6p C2 DCpowe_2'!$G$3/2-('ver pressoflex 6p C2 DCpowe_2'!$G$3-'ver pressoflex 6p C2 DCpowe_2'!$M$9))*IF(($G$3/2-$M$9)&gt;0,-1,1)</f>
        <v>0</v>
      </c>
      <c r="W400" s="29">
        <f>O400*IF(($G$3/2-$M$10)&gt;0,('ver pressoflex 6p C2 DCpowe_2'!$G$3/2-'ver pressoflex 6p C2 DCpowe_2'!$M$10),'ver pressoflex 6p C2 DCpowe_2'!$G$3/2-('ver pressoflex 6p C2 DCpowe_2'!$G$3-'ver pressoflex 6p C2 DCpowe_2'!$M$10))*IF(($G$3/2-$M$10)&gt;0,-1,1)</f>
        <v>0</v>
      </c>
      <c r="X400" s="29">
        <f>P400*IF(($G$3/2-$M$11)&gt;0,('ver pressoflex 6p C2 DCpowe_2'!$G$3/2-'ver pressoflex 6p C2 DCpowe_2'!$M$11),'ver pressoflex 6p C2 DCpowe_2'!$G$3/2-('ver pressoflex 6p C2 DCpowe_2'!$G$3-'ver pressoflex 6p C2 DCpowe_2'!$M$11))*IF(($G$3/2-$M$11)&gt;0,-1,1)</f>
        <v>0</v>
      </c>
      <c r="Y400" s="29">
        <f>Q400*IF(($G$3/2-$M$12)&gt;0,('ver pressoflex 6p C2 DCpowe_2'!$G$3/2-'ver pressoflex 6p C2 DCpowe_2'!$M$12),'ver pressoflex 6p C2 DCpowe_2'!$G$3/2-('ver pressoflex 6p C2 DCpowe_2'!$G$3-'ver pressoflex 6p C2 DCpowe_2'!$M$12))*IF(($G$3/2-$M$12)&gt;0,-1,1)</f>
        <v>0</v>
      </c>
      <c r="Z400" s="29">
        <f>R400*IF(($G$3/2-$M$13)&gt;0,('ver pressoflex 6p C2 DCpowe_2'!$G$3/2-'ver pressoflex 6p C2 DCpowe_2'!$M$13),'ver pressoflex 6p C2 DCpowe_2'!$G$3/2-('ver pressoflex 6p C2 DCpowe_2'!$G$3-'ver pressoflex 6p C2 DCpowe_2'!$M$13))*IF(($G$3/2-$M$13)&gt;0,-1,1)</f>
        <v>18248587.500000004</v>
      </c>
      <c r="AA400" s="113">
        <f t="shared" si="93"/>
        <v>21139716.845778771</v>
      </c>
      <c r="AB400" s="193">
        <f t="shared" si="94"/>
        <v>4.824875812480565E-4</v>
      </c>
      <c r="AC400" s="191">
        <f t="shared" si="95"/>
        <v>6.9303485763564971E-4</v>
      </c>
      <c r="AD400" s="194">
        <f t="shared" si="96"/>
        <v>1.8843966615994435E-7</v>
      </c>
      <c r="AE400" s="191">
        <f t="shared" si="97"/>
        <v>5.1977614322673726E-2</v>
      </c>
      <c r="AF400" s="191">
        <f t="shared" si="98"/>
        <v>0.4364517470797763</v>
      </c>
    </row>
    <row r="401" spans="2:32">
      <c r="B401" s="116">
        <f t="shared" si="84"/>
        <v>57218.237637303413</v>
      </c>
      <c r="C401" s="115">
        <f t="shared" si="99"/>
        <v>17.269999999999975</v>
      </c>
      <c r="D401" s="68">
        <f>'ver pressoflex 6p C2 DCpowe_2'!$G$3/2/$C$557*C401</f>
        <v>211.55749999999969</v>
      </c>
      <c r="E401" s="114">
        <f t="shared" si="86"/>
        <v>-2.6526979711421557E-5</v>
      </c>
      <c r="F401" s="114">
        <f t="shared" si="87"/>
        <v>1.5709044420497741E-4</v>
      </c>
      <c r="G401" s="114">
        <f t="shared" si="88"/>
        <v>3.4070786812137642E-4</v>
      </c>
      <c r="H401" s="114">
        <f t="shared" si="89"/>
        <v>4.3114346603135038E-3</v>
      </c>
      <c r="I401" s="114">
        <f t="shared" si="90"/>
        <v>4.4950520842299037E-3</v>
      </c>
      <c r="J401" s="114">
        <f t="shared" si="91"/>
        <v>4.6786695081463027E-3</v>
      </c>
      <c r="K401" s="114">
        <f t="shared" si="92"/>
        <v>5.1377130679372994E-3</v>
      </c>
      <c r="L401" s="113">
        <f>-'ver pressoflex 6p C2 DCpowe_2'!$G$2*'ver pressoflex 6p C2 DCpowe_2'!D401*'ver pressoflex 6p C2 DCpowe_2'!$G$17*'ver pressoflex 6p C2 DCpowe_2'!$G$13*'ver pressoflex 6p C2 DCpowe_2'!AE401</f>
        <v>-2584.8158022589455</v>
      </c>
      <c r="M401" s="572">
        <f>IF(ABS(E401)&lt;'ver pressoflex 6p C2 DCpowe_2'!$G$7,'ver pressoflex 6p C2 DCpowe_2'!$G$16*E401*'ver pressoflex 6p C2 DCpowe_2'!$O$8,SIGN(E401)*'ver pressoflex 6p C2 DCpowe_2'!$G$15*'ver pressoflex 6p C2 DCpowe_2'!$O$8)</f>
        <v>-0.44656043764637998</v>
      </c>
      <c r="N401" s="572">
        <f>IF(ABS(F401)&lt;'ver pressoflex 6p C2 DCpowe_2'!$G$7,'ver pressoflex 6p C2 DCpowe_2'!$G$16*F401*'ver pressoflex 6p C2 DCpowe_2'!$O$9,SIGN(F401)*'ver pressoflex 6p C2 DCpowe_2'!$G$15*'ver pressoflex 6p C2 DCpowe_2'!$O$9)</f>
        <v>0</v>
      </c>
      <c r="O401" s="572">
        <f>IF(ABS(G401)&lt;'ver pressoflex 6p C2 DCpowe_2'!$G$7,'ver pressoflex 6p C2 DCpowe_2'!$G$16*G401*'ver pressoflex 6p C2 DCpowe_2'!$O$10,SIGN(G401)*'ver pressoflex 6p C2 DCpowe_2'!$G$15*'ver pressoflex 6p C2 DCpowe_2'!$O$10)</f>
        <v>0</v>
      </c>
      <c r="P401" s="572">
        <f>IF(ABS(H401)&lt;'ver pressoflex 6p C2 DCpowe_2'!$G$7,'ver pressoflex 6p C2 DCpowe_2'!$G$16*H401*'ver pressoflex 6p C2 DCpowe_2'!$O$11,SIGN(H401)*'ver pressoflex 6p C2 DCpowe_2'!$G$15*'ver pressoflex 6p C2 DCpowe_2'!$O$11)</f>
        <v>0</v>
      </c>
      <c r="Q401" s="572">
        <f>IF(ABS(I401)&lt;'ver pressoflex 6p C2 DCpowe_2'!$G$7,'ver pressoflex 6p C2 DCpowe_2'!$G$16*I401*'ver pressoflex 6p C2 DCpowe_2'!$O$12,SIGN(I401)*'ver pressoflex 6p C2 DCpowe_2'!$G$15*'ver pressoflex 6p C2 DCpowe_2'!$O$12)</f>
        <v>0</v>
      </c>
      <c r="R401" s="572">
        <f>IF(ABS(J401)&lt;'ver pressoflex 6p C2 DCpowe_2'!$G$7,'ver pressoflex 6p C2 DCpowe_2'!$G$16*J401*'ver pressoflex 6p C2 DCpowe_2'!$O$13,SIGN(J401)*'ver pressoflex 6p C2 DCpowe_2'!$G$15*'ver pressoflex 6p C2 DCpowe_2'!$O$13)</f>
        <v>17803.500000000004</v>
      </c>
      <c r="S401" s="113">
        <f t="shared" si="85"/>
        <v>15218.237637303411</v>
      </c>
      <c r="T401" s="575">
        <f>-L401*('ver pressoflex 6p C2 DCpowe_2'!$G$3/2-'ver pressoflex 6p C2 DCpowe_2'!AF401*'ver pressoflex 6p C2 DCpowe_2'!D401)</f>
        <v>2927532.8304124298</v>
      </c>
      <c r="U401" s="29">
        <f>M401*IF(($G$3/2-$M$8)&gt;0,('ver pressoflex 6p C2 DCpowe_2'!$G$3/2-'ver pressoflex 6p C2 DCpowe_2'!$M$8),'ver pressoflex 6p C2 DCpowe_2'!$G$3/2-('ver pressoflex 6p C2 DCpowe_2'!$G$3-'ver pressoflex 6p C2 DCpowe_2'!$M$8))*IF(($G$3/2-$M$8)&gt;0,-1,1)</f>
        <v>457.72444858753948</v>
      </c>
      <c r="V401" s="29">
        <f>N401*IF(($G$3/2-$M$9)&gt;0,('ver pressoflex 6p C2 DCpowe_2'!$G$3/2-'ver pressoflex 6p C2 DCpowe_2'!$M$9),'ver pressoflex 6p C2 DCpowe_2'!$G$3/2-('ver pressoflex 6p C2 DCpowe_2'!$G$3-'ver pressoflex 6p C2 DCpowe_2'!$M$9))*IF(($G$3/2-$M$9)&gt;0,-1,1)</f>
        <v>0</v>
      </c>
      <c r="W401" s="29">
        <f>O401*IF(($G$3/2-$M$10)&gt;0,('ver pressoflex 6p C2 DCpowe_2'!$G$3/2-'ver pressoflex 6p C2 DCpowe_2'!$M$10),'ver pressoflex 6p C2 DCpowe_2'!$G$3/2-('ver pressoflex 6p C2 DCpowe_2'!$G$3-'ver pressoflex 6p C2 DCpowe_2'!$M$10))*IF(($G$3/2-$M$10)&gt;0,-1,1)</f>
        <v>0</v>
      </c>
      <c r="X401" s="29">
        <f>P401*IF(($G$3/2-$M$11)&gt;0,('ver pressoflex 6p C2 DCpowe_2'!$G$3/2-'ver pressoflex 6p C2 DCpowe_2'!$M$11),'ver pressoflex 6p C2 DCpowe_2'!$G$3/2-('ver pressoflex 6p C2 DCpowe_2'!$G$3-'ver pressoflex 6p C2 DCpowe_2'!$M$11))*IF(($G$3/2-$M$11)&gt;0,-1,1)</f>
        <v>0</v>
      </c>
      <c r="Y401" s="29">
        <f>Q401*IF(($G$3/2-$M$12)&gt;0,('ver pressoflex 6p C2 DCpowe_2'!$G$3/2-'ver pressoflex 6p C2 DCpowe_2'!$M$12),'ver pressoflex 6p C2 DCpowe_2'!$G$3/2-('ver pressoflex 6p C2 DCpowe_2'!$G$3-'ver pressoflex 6p C2 DCpowe_2'!$M$12))*IF(($G$3/2-$M$12)&gt;0,-1,1)</f>
        <v>0</v>
      </c>
      <c r="Z401" s="29">
        <f>R401*IF(($G$3/2-$M$13)&gt;0,('ver pressoflex 6p C2 DCpowe_2'!$G$3/2-'ver pressoflex 6p C2 DCpowe_2'!$M$13),'ver pressoflex 6p C2 DCpowe_2'!$G$3/2-('ver pressoflex 6p C2 DCpowe_2'!$G$3-'ver pressoflex 6p C2 DCpowe_2'!$M$13))*IF(($G$3/2-$M$13)&gt;0,-1,1)</f>
        <v>18248587.500000004</v>
      </c>
      <c r="AA401" s="113">
        <f t="shared" si="93"/>
        <v>21176578.05486102</v>
      </c>
      <c r="AB401" s="193">
        <f t="shared" si="94"/>
        <v>4.8557053950241903E-4</v>
      </c>
      <c r="AC401" s="191">
        <f t="shared" si="95"/>
        <v>6.9817312139292074E-4</v>
      </c>
      <c r="AD401" s="194">
        <f t="shared" si="96"/>
        <v>1.9092673513833633E-7</v>
      </c>
      <c r="AE401" s="191">
        <f t="shared" si="97"/>
        <v>5.2362984104469053E-2</v>
      </c>
      <c r="AF401" s="191">
        <f t="shared" si="98"/>
        <v>0.43681472448892555</v>
      </c>
    </row>
    <row r="402" spans="2:32">
      <c r="B402" s="116">
        <f t="shared" si="84"/>
        <v>57184.068090228262</v>
      </c>
      <c r="C402" s="115">
        <f t="shared" si="99"/>
        <v>17.369999999999976</v>
      </c>
      <c r="D402" s="68">
        <f>'ver pressoflex 6p C2 DCpowe_2'!$G$3/2/$C$557*C402</f>
        <v>212.78249999999971</v>
      </c>
      <c r="E402" s="114">
        <f t="shared" si="86"/>
        <v>-2.9355128736563326E-5</v>
      </c>
      <c r="F402" s="114">
        <f t="shared" si="87"/>
        <v>1.5436560655974951E-4</v>
      </c>
      <c r="G402" s="114">
        <f t="shared" si="88"/>
        <v>3.3808634185606231E-4</v>
      </c>
      <c r="H402" s="114">
        <f t="shared" si="89"/>
        <v>4.3110472426388267E-3</v>
      </c>
      <c r="I402" s="114">
        <f t="shared" si="90"/>
        <v>4.4947679779351393E-3</v>
      </c>
      <c r="J402" s="114">
        <f t="shared" si="91"/>
        <v>4.6784887132314528E-3</v>
      </c>
      <c r="K402" s="114">
        <f t="shared" si="92"/>
        <v>5.1377905514722348E-3</v>
      </c>
      <c r="L402" s="113">
        <f>-'ver pressoflex 6p C2 DCpowe_2'!$G$2*'ver pressoflex 6p C2 DCpowe_2'!D402*'ver pressoflex 6p C2 DCpowe_2'!$G$17*'ver pressoflex 6p C2 DCpowe_2'!$G$13*'ver pressoflex 6p C2 DCpowe_2'!AE402</f>
        <v>-2618.9377397124922</v>
      </c>
      <c r="M402" s="572">
        <f>IF(ABS(E402)&lt;'ver pressoflex 6p C2 DCpowe_2'!$G$7,'ver pressoflex 6p C2 DCpowe_2'!$G$16*E402*'ver pressoflex 6p C2 DCpowe_2'!$O$8,SIGN(E402)*'ver pressoflex 6p C2 DCpowe_2'!$G$15*'ver pressoflex 6p C2 DCpowe_2'!$O$8)</f>
        <v>-0.49417005925183988</v>
      </c>
      <c r="N402" s="572">
        <f>IF(ABS(F402)&lt;'ver pressoflex 6p C2 DCpowe_2'!$G$7,'ver pressoflex 6p C2 DCpowe_2'!$G$16*F402*'ver pressoflex 6p C2 DCpowe_2'!$O$9,SIGN(F402)*'ver pressoflex 6p C2 DCpowe_2'!$G$15*'ver pressoflex 6p C2 DCpowe_2'!$O$9)</f>
        <v>0</v>
      </c>
      <c r="O402" s="572">
        <f>IF(ABS(G402)&lt;'ver pressoflex 6p C2 DCpowe_2'!$G$7,'ver pressoflex 6p C2 DCpowe_2'!$G$16*G402*'ver pressoflex 6p C2 DCpowe_2'!$O$10,SIGN(G402)*'ver pressoflex 6p C2 DCpowe_2'!$G$15*'ver pressoflex 6p C2 DCpowe_2'!$O$10)</f>
        <v>0</v>
      </c>
      <c r="P402" s="572">
        <f>IF(ABS(H402)&lt;'ver pressoflex 6p C2 DCpowe_2'!$G$7,'ver pressoflex 6p C2 DCpowe_2'!$G$16*H402*'ver pressoflex 6p C2 DCpowe_2'!$O$11,SIGN(H402)*'ver pressoflex 6p C2 DCpowe_2'!$G$15*'ver pressoflex 6p C2 DCpowe_2'!$O$11)</f>
        <v>0</v>
      </c>
      <c r="Q402" s="572">
        <f>IF(ABS(I402)&lt;'ver pressoflex 6p C2 DCpowe_2'!$G$7,'ver pressoflex 6p C2 DCpowe_2'!$G$16*I402*'ver pressoflex 6p C2 DCpowe_2'!$O$12,SIGN(I402)*'ver pressoflex 6p C2 DCpowe_2'!$G$15*'ver pressoflex 6p C2 DCpowe_2'!$O$12)</f>
        <v>0</v>
      </c>
      <c r="R402" s="572">
        <f>IF(ABS(J402)&lt;'ver pressoflex 6p C2 DCpowe_2'!$G$7,'ver pressoflex 6p C2 DCpowe_2'!$G$16*J402*'ver pressoflex 6p C2 DCpowe_2'!$O$13,SIGN(J402)*'ver pressoflex 6p C2 DCpowe_2'!$G$15*'ver pressoflex 6p C2 DCpowe_2'!$O$13)</f>
        <v>17803.500000000004</v>
      </c>
      <c r="S402" s="113">
        <f t="shared" si="85"/>
        <v>15184.06809022826</v>
      </c>
      <c r="T402" s="575">
        <f>-L402*('ver pressoflex 6p C2 DCpowe_2'!$G$3/2-'ver pressoflex 6p C2 DCpowe_2'!AF402*'ver pressoflex 6p C2 DCpowe_2'!D402)</f>
        <v>2964577.2847596481</v>
      </c>
      <c r="U402" s="29">
        <f>M402*IF(($G$3/2-$M$8)&gt;0,('ver pressoflex 6p C2 DCpowe_2'!$G$3/2-'ver pressoflex 6p C2 DCpowe_2'!$M$8),'ver pressoflex 6p C2 DCpowe_2'!$G$3/2-('ver pressoflex 6p C2 DCpowe_2'!$G$3-'ver pressoflex 6p C2 DCpowe_2'!$M$8))*IF(($G$3/2-$M$8)&gt;0,-1,1)</f>
        <v>506.52431073313585</v>
      </c>
      <c r="V402" s="29">
        <f>N402*IF(($G$3/2-$M$9)&gt;0,('ver pressoflex 6p C2 DCpowe_2'!$G$3/2-'ver pressoflex 6p C2 DCpowe_2'!$M$9),'ver pressoflex 6p C2 DCpowe_2'!$G$3/2-('ver pressoflex 6p C2 DCpowe_2'!$G$3-'ver pressoflex 6p C2 DCpowe_2'!$M$9))*IF(($G$3/2-$M$9)&gt;0,-1,1)</f>
        <v>0</v>
      </c>
      <c r="W402" s="29">
        <f>O402*IF(($G$3/2-$M$10)&gt;0,('ver pressoflex 6p C2 DCpowe_2'!$G$3/2-'ver pressoflex 6p C2 DCpowe_2'!$M$10),'ver pressoflex 6p C2 DCpowe_2'!$G$3/2-('ver pressoflex 6p C2 DCpowe_2'!$G$3-'ver pressoflex 6p C2 DCpowe_2'!$M$10))*IF(($G$3/2-$M$10)&gt;0,-1,1)</f>
        <v>0</v>
      </c>
      <c r="X402" s="29">
        <f>P402*IF(($G$3/2-$M$11)&gt;0,('ver pressoflex 6p C2 DCpowe_2'!$G$3/2-'ver pressoflex 6p C2 DCpowe_2'!$M$11),'ver pressoflex 6p C2 DCpowe_2'!$G$3/2-('ver pressoflex 6p C2 DCpowe_2'!$G$3-'ver pressoflex 6p C2 DCpowe_2'!$M$11))*IF(($G$3/2-$M$11)&gt;0,-1,1)</f>
        <v>0</v>
      </c>
      <c r="Y402" s="29">
        <f>Q402*IF(($G$3/2-$M$12)&gt;0,('ver pressoflex 6p C2 DCpowe_2'!$G$3/2-'ver pressoflex 6p C2 DCpowe_2'!$M$12),'ver pressoflex 6p C2 DCpowe_2'!$G$3/2-('ver pressoflex 6p C2 DCpowe_2'!$G$3-'ver pressoflex 6p C2 DCpowe_2'!$M$12))*IF(($G$3/2-$M$12)&gt;0,-1,1)</f>
        <v>0</v>
      </c>
      <c r="Z402" s="29">
        <f>R402*IF(($G$3/2-$M$13)&gt;0,('ver pressoflex 6p C2 DCpowe_2'!$G$3/2-'ver pressoflex 6p C2 DCpowe_2'!$M$13),'ver pressoflex 6p C2 DCpowe_2'!$G$3/2-('ver pressoflex 6p C2 DCpowe_2'!$G$3-'ver pressoflex 6p C2 DCpowe_2'!$M$13))*IF(($G$3/2-$M$13)&gt;0,-1,1)</f>
        <v>18248587.500000004</v>
      </c>
      <c r="AA402" s="113">
        <f t="shared" si="93"/>
        <v>21213671.309070386</v>
      </c>
      <c r="AB402" s="193">
        <f t="shared" si="94"/>
        <v>4.8865696697734538E-4</v>
      </c>
      <c r="AC402" s="191">
        <f t="shared" si="95"/>
        <v>7.0331716718446458E-4</v>
      </c>
      <c r="AD402" s="194">
        <f t="shared" si="96"/>
        <v>1.9343247059069314E-7</v>
      </c>
      <c r="AE402" s="191">
        <f t="shared" si="97"/>
        <v>5.2748787538834843E-2</v>
      </c>
      <c r="AF402" s="191">
        <f t="shared" si="98"/>
        <v>0.43717411155568731</v>
      </c>
    </row>
    <row r="403" spans="2:32">
      <c r="B403" s="116">
        <f t="shared" si="84"/>
        <v>57149.656247535866</v>
      </c>
      <c r="C403" s="115">
        <f t="shared" si="99"/>
        <v>17.469999999999978</v>
      </c>
      <c r="D403" s="68">
        <f>'ver pressoflex 6p C2 DCpowe_2'!$G$3/2/$C$557*C403</f>
        <v>214.00749999999974</v>
      </c>
      <c r="E403" s="114">
        <f t="shared" si="86"/>
        <v>-3.2186462039735281E-5</v>
      </c>
      <c r="F403" s="114">
        <f t="shared" si="87"/>
        <v>1.5163770095715003E-4</v>
      </c>
      <c r="G403" s="114">
        <f t="shared" si="88"/>
        <v>3.3546186395403533E-4</v>
      </c>
      <c r="H403" s="114">
        <f t="shared" si="89"/>
        <v>4.3106593887616796E-3</v>
      </c>
      <c r="I403" s="114">
        <f t="shared" si="90"/>
        <v>4.4944835517585656E-3</v>
      </c>
      <c r="J403" s="114">
        <f t="shared" si="91"/>
        <v>4.6783077147554506E-3</v>
      </c>
      <c r="K403" s="114">
        <f t="shared" si="92"/>
        <v>5.1378681222476645E-3</v>
      </c>
      <c r="L403" s="113">
        <f>-'ver pressoflex 6p C2 DCpowe_2'!$G$2*'ver pressoflex 6p C2 DCpowe_2'!D403*'ver pressoflex 6p C2 DCpowe_2'!$G$17*'ver pressoflex 6p C2 DCpowe_2'!$G$13*'ver pressoflex 6p C2 DCpowe_2'!AE403</f>
        <v>-2653.3019191785079</v>
      </c>
      <c r="M403" s="572">
        <f>IF(ABS(E403)&lt;'ver pressoflex 6p C2 DCpowe_2'!$G$7,'ver pressoflex 6p C2 DCpowe_2'!$G$16*E403*'ver pressoflex 6p C2 DCpowe_2'!$O$8,SIGN(E403)*'ver pressoflex 6p C2 DCpowe_2'!$G$15*'ver pressoflex 6p C2 DCpowe_2'!$O$8)</f>
        <v>-0.54183328562520838</v>
      </c>
      <c r="N403" s="572">
        <f>IF(ABS(F403)&lt;'ver pressoflex 6p C2 DCpowe_2'!$G$7,'ver pressoflex 6p C2 DCpowe_2'!$G$16*F403*'ver pressoflex 6p C2 DCpowe_2'!$O$9,SIGN(F403)*'ver pressoflex 6p C2 DCpowe_2'!$G$15*'ver pressoflex 6p C2 DCpowe_2'!$O$9)</f>
        <v>0</v>
      </c>
      <c r="O403" s="572">
        <f>IF(ABS(G403)&lt;'ver pressoflex 6p C2 DCpowe_2'!$G$7,'ver pressoflex 6p C2 DCpowe_2'!$G$16*G403*'ver pressoflex 6p C2 DCpowe_2'!$O$10,SIGN(G403)*'ver pressoflex 6p C2 DCpowe_2'!$G$15*'ver pressoflex 6p C2 DCpowe_2'!$O$10)</f>
        <v>0</v>
      </c>
      <c r="P403" s="572">
        <f>IF(ABS(H403)&lt;'ver pressoflex 6p C2 DCpowe_2'!$G$7,'ver pressoflex 6p C2 DCpowe_2'!$G$16*H403*'ver pressoflex 6p C2 DCpowe_2'!$O$11,SIGN(H403)*'ver pressoflex 6p C2 DCpowe_2'!$G$15*'ver pressoflex 6p C2 DCpowe_2'!$O$11)</f>
        <v>0</v>
      </c>
      <c r="Q403" s="572">
        <f>IF(ABS(I403)&lt;'ver pressoflex 6p C2 DCpowe_2'!$G$7,'ver pressoflex 6p C2 DCpowe_2'!$G$16*I403*'ver pressoflex 6p C2 DCpowe_2'!$O$12,SIGN(I403)*'ver pressoflex 6p C2 DCpowe_2'!$G$15*'ver pressoflex 6p C2 DCpowe_2'!$O$12)</f>
        <v>0</v>
      </c>
      <c r="R403" s="572">
        <f>IF(ABS(J403)&lt;'ver pressoflex 6p C2 DCpowe_2'!$G$7,'ver pressoflex 6p C2 DCpowe_2'!$G$16*J403*'ver pressoflex 6p C2 DCpowe_2'!$O$13,SIGN(J403)*'ver pressoflex 6p C2 DCpowe_2'!$G$15*'ver pressoflex 6p C2 DCpowe_2'!$O$13)</f>
        <v>17803.500000000004</v>
      </c>
      <c r="S403" s="113">
        <f t="shared" si="85"/>
        <v>15149.65624753587</v>
      </c>
      <c r="T403" s="575">
        <f>-L403*('ver pressoflex 6p C2 DCpowe_2'!$G$3/2-'ver pressoflex 6p C2 DCpowe_2'!AF403*'ver pressoflex 6p C2 DCpowe_2'!D403)</f>
        <v>3001853.7416346003</v>
      </c>
      <c r="U403" s="29">
        <f>M403*IF(($G$3/2-$M$8)&gt;0,('ver pressoflex 6p C2 DCpowe_2'!$G$3/2-'ver pressoflex 6p C2 DCpowe_2'!$M$8),'ver pressoflex 6p C2 DCpowe_2'!$G$3/2-('ver pressoflex 6p C2 DCpowe_2'!$G$3-'ver pressoflex 6p C2 DCpowe_2'!$M$8))*IF(($G$3/2-$M$8)&gt;0,-1,1)</f>
        <v>555.3791177658386</v>
      </c>
      <c r="V403" s="29">
        <f>N403*IF(($G$3/2-$M$9)&gt;0,('ver pressoflex 6p C2 DCpowe_2'!$G$3/2-'ver pressoflex 6p C2 DCpowe_2'!$M$9),'ver pressoflex 6p C2 DCpowe_2'!$G$3/2-('ver pressoflex 6p C2 DCpowe_2'!$G$3-'ver pressoflex 6p C2 DCpowe_2'!$M$9))*IF(($G$3/2-$M$9)&gt;0,-1,1)</f>
        <v>0</v>
      </c>
      <c r="W403" s="29">
        <f>O403*IF(($G$3/2-$M$10)&gt;0,('ver pressoflex 6p C2 DCpowe_2'!$G$3/2-'ver pressoflex 6p C2 DCpowe_2'!$M$10),'ver pressoflex 6p C2 DCpowe_2'!$G$3/2-('ver pressoflex 6p C2 DCpowe_2'!$G$3-'ver pressoflex 6p C2 DCpowe_2'!$M$10))*IF(($G$3/2-$M$10)&gt;0,-1,1)</f>
        <v>0</v>
      </c>
      <c r="X403" s="29">
        <f>P403*IF(($G$3/2-$M$11)&gt;0,('ver pressoflex 6p C2 DCpowe_2'!$G$3/2-'ver pressoflex 6p C2 DCpowe_2'!$M$11),'ver pressoflex 6p C2 DCpowe_2'!$G$3/2-('ver pressoflex 6p C2 DCpowe_2'!$G$3-'ver pressoflex 6p C2 DCpowe_2'!$M$11))*IF(($G$3/2-$M$11)&gt;0,-1,1)</f>
        <v>0</v>
      </c>
      <c r="Y403" s="29">
        <f>Q403*IF(($G$3/2-$M$12)&gt;0,('ver pressoflex 6p C2 DCpowe_2'!$G$3/2-'ver pressoflex 6p C2 DCpowe_2'!$M$12),'ver pressoflex 6p C2 DCpowe_2'!$G$3/2-('ver pressoflex 6p C2 DCpowe_2'!$G$3-'ver pressoflex 6p C2 DCpowe_2'!$M$12))*IF(($G$3/2-$M$12)&gt;0,-1,1)</f>
        <v>0</v>
      </c>
      <c r="Z403" s="29">
        <f>R403*IF(($G$3/2-$M$13)&gt;0,('ver pressoflex 6p C2 DCpowe_2'!$G$3/2-'ver pressoflex 6p C2 DCpowe_2'!$M$13),'ver pressoflex 6p C2 DCpowe_2'!$G$3/2-('ver pressoflex 6p C2 DCpowe_2'!$G$3-'ver pressoflex 6p C2 DCpowe_2'!$M$13))*IF(($G$3/2-$M$13)&gt;0,-1,1)</f>
        <v>18248587.500000004</v>
      </c>
      <c r="AA403" s="113">
        <f t="shared" si="93"/>
        <v>21250996.620752372</v>
      </c>
      <c r="AB403" s="193">
        <f t="shared" si="94"/>
        <v>4.9174686953194855E-4</v>
      </c>
      <c r="AC403" s="191">
        <f t="shared" si="95"/>
        <v>7.084670047754699E-4</v>
      </c>
      <c r="AD403" s="194">
        <f t="shared" si="96"/>
        <v>1.9595693085650383E-7</v>
      </c>
      <c r="AE403" s="191">
        <f t="shared" si="97"/>
        <v>5.313502535816024E-2</v>
      </c>
      <c r="AF403" s="191">
        <f t="shared" si="98"/>
        <v>0.437529958145222</v>
      </c>
    </row>
    <row r="404" spans="2:32">
      <c r="B404" s="116">
        <f t="shared" si="84"/>
        <v>57115.001699786437</v>
      </c>
      <c r="C404" s="115">
        <f t="shared" si="99"/>
        <v>17.569999999999979</v>
      </c>
      <c r="D404" s="68">
        <f>'ver pressoflex 6p C2 DCpowe_2'!$G$3/2/$C$557*C404</f>
        <v>215.23249999999973</v>
      </c>
      <c r="E404" s="114">
        <f t="shared" si="86"/>
        <v>-3.5020985001844405E-5</v>
      </c>
      <c r="F404" s="114">
        <f t="shared" si="87"/>
        <v>1.4890672221283484E-4</v>
      </c>
      <c r="G404" s="114">
        <f t="shared" si="88"/>
        <v>3.3283442942751406E-4</v>
      </c>
      <c r="H404" s="114">
        <f t="shared" si="89"/>
        <v>4.3102710979449534E-3</v>
      </c>
      <c r="I404" s="114">
        <f t="shared" si="90"/>
        <v>4.4941988051596321E-3</v>
      </c>
      <c r="J404" s="114">
        <f t="shared" si="91"/>
        <v>4.6781265123743117E-3</v>
      </c>
      <c r="K404" s="114">
        <f t="shared" si="92"/>
        <v>5.1379457804110098E-3</v>
      </c>
      <c r="L404" s="113">
        <f>-'ver pressoflex 6p C2 DCpowe_2'!$G$2*'ver pressoflex 6p C2 DCpowe_2'!D404*'ver pressoflex 6p C2 DCpowe_2'!$G$17*'ver pressoflex 6p C2 DCpowe_2'!$G$13*'ver pressoflex 6p C2 DCpowe_2'!AE404</f>
        <v>-2687.9087500062187</v>
      </c>
      <c r="M404" s="572">
        <f>IF(ABS(E404)&lt;'ver pressoflex 6p C2 DCpowe_2'!$G$7,'ver pressoflex 6p C2 DCpowe_2'!$G$16*E404*'ver pressoflex 6p C2 DCpowe_2'!$O$8,SIGN(E404)*'ver pressoflex 6p C2 DCpowe_2'!$G$15*'ver pressoflex 6p C2 DCpowe_2'!$O$8)</f>
        <v>-0.58955020734974084</v>
      </c>
      <c r="N404" s="572">
        <f>IF(ABS(F404)&lt;'ver pressoflex 6p C2 DCpowe_2'!$G$7,'ver pressoflex 6p C2 DCpowe_2'!$G$16*F404*'ver pressoflex 6p C2 DCpowe_2'!$O$9,SIGN(F404)*'ver pressoflex 6p C2 DCpowe_2'!$G$15*'ver pressoflex 6p C2 DCpowe_2'!$O$9)</f>
        <v>0</v>
      </c>
      <c r="O404" s="572">
        <f>IF(ABS(G404)&lt;'ver pressoflex 6p C2 DCpowe_2'!$G$7,'ver pressoflex 6p C2 DCpowe_2'!$G$16*G404*'ver pressoflex 6p C2 DCpowe_2'!$O$10,SIGN(G404)*'ver pressoflex 6p C2 DCpowe_2'!$G$15*'ver pressoflex 6p C2 DCpowe_2'!$O$10)</f>
        <v>0</v>
      </c>
      <c r="P404" s="572">
        <f>IF(ABS(H404)&lt;'ver pressoflex 6p C2 DCpowe_2'!$G$7,'ver pressoflex 6p C2 DCpowe_2'!$G$16*H404*'ver pressoflex 6p C2 DCpowe_2'!$O$11,SIGN(H404)*'ver pressoflex 6p C2 DCpowe_2'!$G$15*'ver pressoflex 6p C2 DCpowe_2'!$O$11)</f>
        <v>0</v>
      </c>
      <c r="Q404" s="572">
        <f>IF(ABS(I404)&lt;'ver pressoflex 6p C2 DCpowe_2'!$G$7,'ver pressoflex 6p C2 DCpowe_2'!$G$16*I404*'ver pressoflex 6p C2 DCpowe_2'!$O$12,SIGN(I404)*'ver pressoflex 6p C2 DCpowe_2'!$G$15*'ver pressoflex 6p C2 DCpowe_2'!$O$12)</f>
        <v>0</v>
      </c>
      <c r="R404" s="572">
        <f>IF(ABS(J404)&lt;'ver pressoflex 6p C2 DCpowe_2'!$G$7,'ver pressoflex 6p C2 DCpowe_2'!$G$16*J404*'ver pressoflex 6p C2 DCpowe_2'!$O$13,SIGN(J404)*'ver pressoflex 6p C2 DCpowe_2'!$G$15*'ver pressoflex 6p C2 DCpowe_2'!$O$13)</f>
        <v>17803.500000000004</v>
      </c>
      <c r="S404" s="113">
        <f t="shared" si="85"/>
        <v>15115.001699786435</v>
      </c>
      <c r="T404" s="575">
        <f>-L404*('ver pressoflex 6p C2 DCpowe_2'!$G$3/2-'ver pressoflex 6p C2 DCpowe_2'!AF404*'ver pressoflex 6p C2 DCpowe_2'!D404)</f>
        <v>3039362.2133177649</v>
      </c>
      <c r="U404" s="29">
        <f>M404*IF(($G$3/2-$M$8)&gt;0,('ver pressoflex 6p C2 DCpowe_2'!$G$3/2-'ver pressoflex 6p C2 DCpowe_2'!$M$8),'ver pressoflex 6p C2 DCpowe_2'!$G$3/2-('ver pressoflex 6p C2 DCpowe_2'!$G$3-'ver pressoflex 6p C2 DCpowe_2'!$M$8))*IF(($G$3/2-$M$8)&gt;0,-1,1)</f>
        <v>604.28896253348432</v>
      </c>
      <c r="V404" s="29">
        <f>N404*IF(($G$3/2-$M$9)&gt;0,('ver pressoflex 6p C2 DCpowe_2'!$G$3/2-'ver pressoflex 6p C2 DCpowe_2'!$M$9),'ver pressoflex 6p C2 DCpowe_2'!$G$3/2-('ver pressoflex 6p C2 DCpowe_2'!$G$3-'ver pressoflex 6p C2 DCpowe_2'!$M$9))*IF(($G$3/2-$M$9)&gt;0,-1,1)</f>
        <v>0</v>
      </c>
      <c r="W404" s="29">
        <f>O404*IF(($G$3/2-$M$10)&gt;0,('ver pressoflex 6p C2 DCpowe_2'!$G$3/2-'ver pressoflex 6p C2 DCpowe_2'!$M$10),'ver pressoflex 6p C2 DCpowe_2'!$G$3/2-('ver pressoflex 6p C2 DCpowe_2'!$G$3-'ver pressoflex 6p C2 DCpowe_2'!$M$10))*IF(($G$3/2-$M$10)&gt;0,-1,1)</f>
        <v>0</v>
      </c>
      <c r="X404" s="29">
        <f>P404*IF(($G$3/2-$M$11)&gt;0,('ver pressoflex 6p C2 DCpowe_2'!$G$3/2-'ver pressoflex 6p C2 DCpowe_2'!$M$11),'ver pressoflex 6p C2 DCpowe_2'!$G$3/2-('ver pressoflex 6p C2 DCpowe_2'!$G$3-'ver pressoflex 6p C2 DCpowe_2'!$M$11))*IF(($G$3/2-$M$11)&gt;0,-1,1)</f>
        <v>0</v>
      </c>
      <c r="Y404" s="29">
        <f>Q404*IF(($G$3/2-$M$12)&gt;0,('ver pressoflex 6p C2 DCpowe_2'!$G$3/2-'ver pressoflex 6p C2 DCpowe_2'!$M$12),'ver pressoflex 6p C2 DCpowe_2'!$G$3/2-('ver pressoflex 6p C2 DCpowe_2'!$G$3-'ver pressoflex 6p C2 DCpowe_2'!$M$12))*IF(($G$3/2-$M$12)&gt;0,-1,1)</f>
        <v>0</v>
      </c>
      <c r="Z404" s="29">
        <f>R404*IF(($G$3/2-$M$13)&gt;0,('ver pressoflex 6p C2 DCpowe_2'!$G$3/2-'ver pressoflex 6p C2 DCpowe_2'!$M$13),'ver pressoflex 6p C2 DCpowe_2'!$G$3/2-('ver pressoflex 6p C2 DCpowe_2'!$G$3-'ver pressoflex 6p C2 DCpowe_2'!$M$13))*IF(($G$3/2-$M$13)&gt;0,-1,1)</f>
        <v>18248587.500000004</v>
      </c>
      <c r="AA404" s="113">
        <f t="shared" si="93"/>
        <v>21288554.002280302</v>
      </c>
      <c r="AB404" s="193">
        <f t="shared" si="94"/>
        <v>4.9484025303854246E-4</v>
      </c>
      <c r="AC404" s="191">
        <f t="shared" si="95"/>
        <v>7.1362264395312641E-4</v>
      </c>
      <c r="AD404" s="194">
        <f t="shared" si="96"/>
        <v>1.9850017446715173E-7</v>
      </c>
      <c r="AE404" s="191">
        <f t="shared" si="97"/>
        <v>5.3521698296484475E-2</v>
      </c>
      <c r="AF404" s="191">
        <f t="shared" si="98"/>
        <v>0.43788231329998673</v>
      </c>
    </row>
    <row r="405" spans="2:32">
      <c r="B405" s="116">
        <f t="shared" si="84"/>
        <v>57080.104036617107</v>
      </c>
      <c r="C405" s="115">
        <f t="shared" si="99"/>
        <v>17.66999999999998</v>
      </c>
      <c r="D405" s="68">
        <f>'ver pressoflex 6p C2 DCpowe_2'!$G$3/2/$C$557*C405</f>
        <v>216.45749999999975</v>
      </c>
      <c r="E405" s="114">
        <f t="shared" si="86"/>
        <v>-3.7858703015928494E-5</v>
      </c>
      <c r="F405" s="114">
        <f t="shared" si="87"/>
        <v>1.4617266513077207E-4</v>
      </c>
      <c r="G405" s="114">
        <f t="shared" si="88"/>
        <v>3.3020403327747264E-4</v>
      </c>
      <c r="H405" s="114">
        <f t="shared" si="89"/>
        <v>4.3098823694498727E-3</v>
      </c>
      <c r="I405" s="114">
        <f t="shared" si="90"/>
        <v>4.4939137375965728E-3</v>
      </c>
      <c r="J405" s="114">
        <f t="shared" si="91"/>
        <v>4.6779451057432737E-3</v>
      </c>
      <c r="K405" s="114">
        <f t="shared" si="92"/>
        <v>5.1380235261100256E-3</v>
      </c>
      <c r="L405" s="113">
        <f>-'ver pressoflex 6p C2 DCpowe_2'!$G$2*'ver pressoflex 6p C2 DCpowe_2'!D405*'ver pressoflex 6p C2 DCpowe_2'!$G$17*'ver pressoflex 6p C2 DCpowe_2'!$G$13*'ver pressoflex 6p C2 DCpowe_2'!AE405</f>
        <v>-2722.7586424676851</v>
      </c>
      <c r="M405" s="572">
        <f>IF(ABS(E405)&lt;'ver pressoflex 6p C2 DCpowe_2'!$G$7,'ver pressoflex 6p C2 DCpowe_2'!$G$16*E405*'ver pressoflex 6p C2 DCpowe_2'!$O$8,SIGN(E405)*'ver pressoflex 6p C2 DCpowe_2'!$G$15*'ver pressoflex 6p C2 DCpowe_2'!$O$8)</f>
        <v>-0.63732091521290513</v>
      </c>
      <c r="N405" s="572">
        <f>IF(ABS(F405)&lt;'ver pressoflex 6p C2 DCpowe_2'!$G$7,'ver pressoflex 6p C2 DCpowe_2'!$G$16*F405*'ver pressoflex 6p C2 DCpowe_2'!$O$9,SIGN(F405)*'ver pressoflex 6p C2 DCpowe_2'!$G$15*'ver pressoflex 6p C2 DCpowe_2'!$O$9)</f>
        <v>0</v>
      </c>
      <c r="O405" s="572">
        <f>IF(ABS(G405)&lt;'ver pressoflex 6p C2 DCpowe_2'!$G$7,'ver pressoflex 6p C2 DCpowe_2'!$G$16*G405*'ver pressoflex 6p C2 DCpowe_2'!$O$10,SIGN(G405)*'ver pressoflex 6p C2 DCpowe_2'!$G$15*'ver pressoflex 6p C2 DCpowe_2'!$O$10)</f>
        <v>0</v>
      </c>
      <c r="P405" s="572">
        <f>IF(ABS(H405)&lt;'ver pressoflex 6p C2 DCpowe_2'!$G$7,'ver pressoflex 6p C2 DCpowe_2'!$G$16*H405*'ver pressoflex 6p C2 DCpowe_2'!$O$11,SIGN(H405)*'ver pressoflex 6p C2 DCpowe_2'!$G$15*'ver pressoflex 6p C2 DCpowe_2'!$O$11)</f>
        <v>0</v>
      </c>
      <c r="Q405" s="572">
        <f>IF(ABS(I405)&lt;'ver pressoflex 6p C2 DCpowe_2'!$G$7,'ver pressoflex 6p C2 DCpowe_2'!$G$16*I405*'ver pressoflex 6p C2 DCpowe_2'!$O$12,SIGN(I405)*'ver pressoflex 6p C2 DCpowe_2'!$G$15*'ver pressoflex 6p C2 DCpowe_2'!$O$12)</f>
        <v>0</v>
      </c>
      <c r="R405" s="572">
        <f>IF(ABS(J405)&lt;'ver pressoflex 6p C2 DCpowe_2'!$G$7,'ver pressoflex 6p C2 DCpowe_2'!$G$16*J405*'ver pressoflex 6p C2 DCpowe_2'!$O$13,SIGN(J405)*'ver pressoflex 6p C2 DCpowe_2'!$G$15*'ver pressoflex 6p C2 DCpowe_2'!$O$13)</f>
        <v>17803.500000000004</v>
      </c>
      <c r="S405" s="113">
        <f t="shared" si="85"/>
        <v>15080.104036617106</v>
      </c>
      <c r="T405" s="575">
        <f>-L405*('ver pressoflex 6p C2 DCpowe_2'!$G$3/2-'ver pressoflex 6p C2 DCpowe_2'!AF405*'ver pressoflex 6p C2 DCpowe_2'!D405)</f>
        <v>3077102.7121173046</v>
      </c>
      <c r="U405" s="29">
        <f>M405*IF(($G$3/2-$M$8)&gt;0,('ver pressoflex 6p C2 DCpowe_2'!$G$3/2-'ver pressoflex 6p C2 DCpowe_2'!$M$8),'ver pressoflex 6p C2 DCpowe_2'!$G$3/2-('ver pressoflex 6p C2 DCpowe_2'!$G$3-'ver pressoflex 6p C2 DCpowe_2'!$M$8))*IF(($G$3/2-$M$8)&gt;0,-1,1)</f>
        <v>653.2539380932277</v>
      </c>
      <c r="V405" s="29">
        <f>N405*IF(($G$3/2-$M$9)&gt;0,('ver pressoflex 6p C2 DCpowe_2'!$G$3/2-'ver pressoflex 6p C2 DCpowe_2'!$M$9),'ver pressoflex 6p C2 DCpowe_2'!$G$3/2-('ver pressoflex 6p C2 DCpowe_2'!$G$3-'ver pressoflex 6p C2 DCpowe_2'!$M$9))*IF(($G$3/2-$M$9)&gt;0,-1,1)</f>
        <v>0</v>
      </c>
      <c r="W405" s="29">
        <f>O405*IF(($G$3/2-$M$10)&gt;0,('ver pressoflex 6p C2 DCpowe_2'!$G$3/2-'ver pressoflex 6p C2 DCpowe_2'!$M$10),'ver pressoflex 6p C2 DCpowe_2'!$G$3/2-('ver pressoflex 6p C2 DCpowe_2'!$G$3-'ver pressoflex 6p C2 DCpowe_2'!$M$10))*IF(($G$3/2-$M$10)&gt;0,-1,1)</f>
        <v>0</v>
      </c>
      <c r="X405" s="29">
        <f>P405*IF(($G$3/2-$M$11)&gt;0,('ver pressoflex 6p C2 DCpowe_2'!$G$3/2-'ver pressoflex 6p C2 DCpowe_2'!$M$11),'ver pressoflex 6p C2 DCpowe_2'!$G$3/2-('ver pressoflex 6p C2 DCpowe_2'!$G$3-'ver pressoflex 6p C2 DCpowe_2'!$M$11))*IF(($G$3/2-$M$11)&gt;0,-1,1)</f>
        <v>0</v>
      </c>
      <c r="Y405" s="29">
        <f>Q405*IF(($G$3/2-$M$12)&gt;0,('ver pressoflex 6p C2 DCpowe_2'!$G$3/2-'ver pressoflex 6p C2 DCpowe_2'!$M$12),'ver pressoflex 6p C2 DCpowe_2'!$G$3/2-('ver pressoflex 6p C2 DCpowe_2'!$G$3-'ver pressoflex 6p C2 DCpowe_2'!$M$12))*IF(($G$3/2-$M$12)&gt;0,-1,1)</f>
        <v>0</v>
      </c>
      <c r="Z405" s="29">
        <f>R405*IF(($G$3/2-$M$13)&gt;0,('ver pressoflex 6p C2 DCpowe_2'!$G$3/2-'ver pressoflex 6p C2 DCpowe_2'!$M$13),'ver pressoflex 6p C2 DCpowe_2'!$G$3/2-('ver pressoflex 6p C2 DCpowe_2'!$G$3-'ver pressoflex 6p C2 DCpowe_2'!$M$13))*IF(($G$3/2-$M$13)&gt;0,-1,1)</f>
        <v>18248587.500000004</v>
      </c>
      <c r="AA405" s="113">
        <f t="shared" si="93"/>
        <v>21326343.466055401</v>
      </c>
      <c r="AB405" s="193">
        <f t="shared" si="94"/>
        <v>4.9793712338267989E-4</v>
      </c>
      <c r="AC405" s="191">
        <f t="shared" si="95"/>
        <v>7.1878409452668887E-4</v>
      </c>
      <c r="AD405" s="194">
        <f t="shared" si="96"/>
        <v>2.0106226014662627E-7</v>
      </c>
      <c r="AE405" s="191">
        <f t="shared" si="97"/>
        <v>5.3908807089501659E-2</v>
      </c>
      <c r="AF405" s="191">
        <f t="shared" si="98"/>
        <v>0.43823122525272695</v>
      </c>
    </row>
    <row r="406" spans="2:32">
      <c r="B406" s="116">
        <f t="shared" si="84"/>
        <v>57044.9628467394</v>
      </c>
      <c r="C406" s="115">
        <f t="shared" si="99"/>
        <v>17.769999999999982</v>
      </c>
      <c r="D406" s="68">
        <f>'ver pressoflex 6p C2 DCpowe_2'!$G$3/2/$C$557*C406</f>
        <v>217.68249999999978</v>
      </c>
      <c r="E406" s="114">
        <f t="shared" si="86"/>
        <v>-4.0699621487190004E-5</v>
      </c>
      <c r="F406" s="114">
        <f t="shared" si="87"/>
        <v>1.4343552450320963E-4</v>
      </c>
      <c r="G406" s="114">
        <f t="shared" si="88"/>
        <v>3.2757067049360932E-4</v>
      </c>
      <c r="H406" s="114">
        <f t="shared" si="89"/>
        <v>4.3094932025360012E-3</v>
      </c>
      <c r="I406" s="114">
        <f t="shared" si="90"/>
        <v>4.4936283485264008E-3</v>
      </c>
      <c r="J406" s="114">
        <f t="shared" si="91"/>
        <v>4.6777634945168014E-3</v>
      </c>
      <c r="K406" s="114">
        <f t="shared" si="92"/>
        <v>5.1381013594928001E-3</v>
      </c>
      <c r="L406" s="113">
        <f>-'ver pressoflex 6p C2 DCpowe_2'!$G$2*'ver pressoflex 6p C2 DCpowe_2'!D406*'ver pressoflex 6p C2 DCpowe_2'!$G$17*'ver pressoflex 6p C2 DCpowe_2'!$G$13*'ver pressoflex 6p C2 DCpowe_2'!AE406</f>
        <v>-2757.8520077603953</v>
      </c>
      <c r="M406" s="572">
        <f>IF(ABS(E406)&lt;'ver pressoflex 6p C2 DCpowe_2'!$G$7,'ver pressoflex 6p C2 DCpowe_2'!$G$16*E406*'ver pressoflex 6p C2 DCpowe_2'!$O$8,SIGN(E406)*'ver pressoflex 6p C2 DCpowe_2'!$G$15*'ver pressoflex 6p C2 DCpowe_2'!$O$8)</f>
        <v>-0.68514550020695164</v>
      </c>
      <c r="N406" s="572">
        <f>IF(ABS(F406)&lt;'ver pressoflex 6p C2 DCpowe_2'!$G$7,'ver pressoflex 6p C2 DCpowe_2'!$G$16*F406*'ver pressoflex 6p C2 DCpowe_2'!$O$9,SIGN(F406)*'ver pressoflex 6p C2 DCpowe_2'!$G$15*'ver pressoflex 6p C2 DCpowe_2'!$O$9)</f>
        <v>0</v>
      </c>
      <c r="O406" s="572">
        <f>IF(ABS(G406)&lt;'ver pressoflex 6p C2 DCpowe_2'!$G$7,'ver pressoflex 6p C2 DCpowe_2'!$G$16*G406*'ver pressoflex 6p C2 DCpowe_2'!$O$10,SIGN(G406)*'ver pressoflex 6p C2 DCpowe_2'!$G$15*'ver pressoflex 6p C2 DCpowe_2'!$O$10)</f>
        <v>0</v>
      </c>
      <c r="P406" s="572">
        <f>IF(ABS(H406)&lt;'ver pressoflex 6p C2 DCpowe_2'!$G$7,'ver pressoflex 6p C2 DCpowe_2'!$G$16*H406*'ver pressoflex 6p C2 DCpowe_2'!$O$11,SIGN(H406)*'ver pressoflex 6p C2 DCpowe_2'!$G$15*'ver pressoflex 6p C2 DCpowe_2'!$O$11)</f>
        <v>0</v>
      </c>
      <c r="Q406" s="572">
        <f>IF(ABS(I406)&lt;'ver pressoflex 6p C2 DCpowe_2'!$G$7,'ver pressoflex 6p C2 DCpowe_2'!$G$16*I406*'ver pressoflex 6p C2 DCpowe_2'!$O$12,SIGN(I406)*'ver pressoflex 6p C2 DCpowe_2'!$G$15*'ver pressoflex 6p C2 DCpowe_2'!$O$12)</f>
        <v>0</v>
      </c>
      <c r="R406" s="572">
        <f>IF(ABS(J406)&lt;'ver pressoflex 6p C2 DCpowe_2'!$G$7,'ver pressoflex 6p C2 DCpowe_2'!$G$16*J406*'ver pressoflex 6p C2 DCpowe_2'!$O$13,SIGN(J406)*'ver pressoflex 6p C2 DCpowe_2'!$G$15*'ver pressoflex 6p C2 DCpowe_2'!$O$13)</f>
        <v>17803.500000000004</v>
      </c>
      <c r="S406" s="113">
        <f t="shared" si="85"/>
        <v>15044.962846739401</v>
      </c>
      <c r="T406" s="575">
        <f>-L406*('ver pressoflex 6p C2 DCpowe_2'!$G$3/2-'ver pressoflex 6p C2 DCpowe_2'!AF406*'ver pressoflex 6p C2 DCpowe_2'!D406)</f>
        <v>3115075.2503691427</v>
      </c>
      <c r="U406" s="29">
        <f>M406*IF(($G$3/2-$M$8)&gt;0,('ver pressoflex 6p C2 DCpowe_2'!$G$3/2-'ver pressoflex 6p C2 DCpowe_2'!$M$8),'ver pressoflex 6p C2 DCpowe_2'!$G$3/2-('ver pressoflex 6p C2 DCpowe_2'!$G$3-'ver pressoflex 6p C2 DCpowe_2'!$M$8))*IF(($G$3/2-$M$8)&gt;0,-1,1)</f>
        <v>702.27413771212548</v>
      </c>
      <c r="V406" s="29">
        <f>N406*IF(($G$3/2-$M$9)&gt;0,('ver pressoflex 6p C2 DCpowe_2'!$G$3/2-'ver pressoflex 6p C2 DCpowe_2'!$M$9),'ver pressoflex 6p C2 DCpowe_2'!$G$3/2-('ver pressoflex 6p C2 DCpowe_2'!$G$3-'ver pressoflex 6p C2 DCpowe_2'!$M$9))*IF(($G$3/2-$M$9)&gt;0,-1,1)</f>
        <v>0</v>
      </c>
      <c r="W406" s="29">
        <f>O406*IF(($G$3/2-$M$10)&gt;0,('ver pressoflex 6p C2 DCpowe_2'!$G$3/2-'ver pressoflex 6p C2 DCpowe_2'!$M$10),'ver pressoflex 6p C2 DCpowe_2'!$G$3/2-('ver pressoflex 6p C2 DCpowe_2'!$G$3-'ver pressoflex 6p C2 DCpowe_2'!$M$10))*IF(($G$3/2-$M$10)&gt;0,-1,1)</f>
        <v>0</v>
      </c>
      <c r="X406" s="29">
        <f>P406*IF(($G$3/2-$M$11)&gt;0,('ver pressoflex 6p C2 DCpowe_2'!$G$3/2-'ver pressoflex 6p C2 DCpowe_2'!$M$11),'ver pressoflex 6p C2 DCpowe_2'!$G$3/2-('ver pressoflex 6p C2 DCpowe_2'!$G$3-'ver pressoflex 6p C2 DCpowe_2'!$M$11))*IF(($G$3/2-$M$11)&gt;0,-1,1)</f>
        <v>0</v>
      </c>
      <c r="Y406" s="29">
        <f>Q406*IF(($G$3/2-$M$12)&gt;0,('ver pressoflex 6p C2 DCpowe_2'!$G$3/2-'ver pressoflex 6p C2 DCpowe_2'!$M$12),'ver pressoflex 6p C2 DCpowe_2'!$G$3/2-('ver pressoflex 6p C2 DCpowe_2'!$G$3-'ver pressoflex 6p C2 DCpowe_2'!$M$12))*IF(($G$3/2-$M$12)&gt;0,-1,1)</f>
        <v>0</v>
      </c>
      <c r="Z406" s="29">
        <f>R406*IF(($G$3/2-$M$13)&gt;0,('ver pressoflex 6p C2 DCpowe_2'!$G$3/2-'ver pressoflex 6p C2 DCpowe_2'!$M$13),'ver pressoflex 6p C2 DCpowe_2'!$G$3/2-('ver pressoflex 6p C2 DCpowe_2'!$G$3-'ver pressoflex 6p C2 DCpowe_2'!$M$13))*IF(($G$3/2-$M$13)&gt;0,-1,1)</f>
        <v>18248587.500000004</v>
      </c>
      <c r="AA406" s="113">
        <f t="shared" si="93"/>
        <v>21364365.024506859</v>
      </c>
      <c r="AB406" s="193">
        <f t="shared" si="94"/>
        <v>5.0103748646318914E-4</v>
      </c>
      <c r="AC406" s="191">
        <f t="shared" si="95"/>
        <v>7.2395136632753755E-4</v>
      </c>
      <c r="AD406" s="194">
        <f t="shared" si="96"/>
        <v>2.036432468122365E-7</v>
      </c>
      <c r="AE406" s="191">
        <f t="shared" si="97"/>
        <v>5.429635247456531E-2</v>
      </c>
      <c r="AF406" s="191">
        <f t="shared" si="98"/>
        <v>0.43857674143943348</v>
      </c>
    </row>
    <row r="407" spans="2:32">
      <c r="B407" s="116">
        <f t="shared" si="84"/>
        <v>57009.57771793659</v>
      </c>
      <c r="C407" s="115">
        <f t="shared" si="99"/>
        <v>17.869999999999983</v>
      </c>
      <c r="D407" s="68">
        <f>'ver pressoflex 6p C2 DCpowe_2'!$G$3/2/$C$557*C407</f>
        <v>218.9074999999998</v>
      </c>
      <c r="E407" s="114">
        <f t="shared" si="86"/>
        <v>-4.3543745833030603E-5</v>
      </c>
      <c r="F407" s="114">
        <f t="shared" si="87"/>
        <v>1.4069529511064177E-4</v>
      </c>
      <c r="G407" s="114">
        <f t="shared" si="88"/>
        <v>3.2493433605431407E-4</v>
      </c>
      <c r="H407" s="114">
        <f t="shared" si="89"/>
        <v>4.3091035964612293E-3</v>
      </c>
      <c r="I407" s="114">
        <f t="shared" si="90"/>
        <v>4.4933426374049014E-3</v>
      </c>
      <c r="J407" s="114">
        <f t="shared" si="91"/>
        <v>4.6775816783485727E-3</v>
      </c>
      <c r="K407" s="114">
        <f t="shared" si="92"/>
        <v>5.1381792807077544E-3</v>
      </c>
      <c r="L407" s="113">
        <f>-'ver pressoflex 6p C2 DCpowe_2'!$G$2*'ver pressoflex 6p C2 DCpowe_2'!D407*'ver pressoflex 6p C2 DCpowe_2'!$G$17*'ver pressoflex 6p C2 DCpowe_2'!$G$13*'ver pressoflex 6p C2 DCpowe_2'!AE407</f>
        <v>-2793.1892580098834</v>
      </c>
      <c r="M407" s="572">
        <f>IF(ABS(E407)&lt;'ver pressoflex 6p C2 DCpowe_2'!$G$7,'ver pressoflex 6p C2 DCpowe_2'!$G$16*E407*'ver pressoflex 6p C2 DCpowe_2'!$O$8,SIGN(E407)*'ver pressoflex 6p C2 DCpowe_2'!$G$15*'ver pressoflex 6p C2 DCpowe_2'!$O$8)</f>
        <v>-0.73302405352949407</v>
      </c>
      <c r="N407" s="572">
        <f>IF(ABS(F407)&lt;'ver pressoflex 6p C2 DCpowe_2'!$G$7,'ver pressoflex 6p C2 DCpowe_2'!$G$16*F407*'ver pressoflex 6p C2 DCpowe_2'!$O$9,SIGN(F407)*'ver pressoflex 6p C2 DCpowe_2'!$G$15*'ver pressoflex 6p C2 DCpowe_2'!$O$9)</f>
        <v>0</v>
      </c>
      <c r="O407" s="572">
        <f>IF(ABS(G407)&lt;'ver pressoflex 6p C2 DCpowe_2'!$G$7,'ver pressoflex 6p C2 DCpowe_2'!$G$16*G407*'ver pressoflex 6p C2 DCpowe_2'!$O$10,SIGN(G407)*'ver pressoflex 6p C2 DCpowe_2'!$G$15*'ver pressoflex 6p C2 DCpowe_2'!$O$10)</f>
        <v>0</v>
      </c>
      <c r="P407" s="572">
        <f>IF(ABS(H407)&lt;'ver pressoflex 6p C2 DCpowe_2'!$G$7,'ver pressoflex 6p C2 DCpowe_2'!$G$16*H407*'ver pressoflex 6p C2 DCpowe_2'!$O$11,SIGN(H407)*'ver pressoflex 6p C2 DCpowe_2'!$G$15*'ver pressoflex 6p C2 DCpowe_2'!$O$11)</f>
        <v>0</v>
      </c>
      <c r="Q407" s="572">
        <f>IF(ABS(I407)&lt;'ver pressoflex 6p C2 DCpowe_2'!$G$7,'ver pressoflex 6p C2 DCpowe_2'!$G$16*I407*'ver pressoflex 6p C2 DCpowe_2'!$O$12,SIGN(I407)*'ver pressoflex 6p C2 DCpowe_2'!$G$15*'ver pressoflex 6p C2 DCpowe_2'!$O$12)</f>
        <v>0</v>
      </c>
      <c r="R407" s="572">
        <f>IF(ABS(J407)&lt;'ver pressoflex 6p C2 DCpowe_2'!$G$7,'ver pressoflex 6p C2 DCpowe_2'!$G$16*J407*'ver pressoflex 6p C2 DCpowe_2'!$O$13,SIGN(J407)*'ver pressoflex 6p C2 DCpowe_2'!$G$15*'ver pressoflex 6p C2 DCpowe_2'!$O$13)</f>
        <v>17803.500000000004</v>
      </c>
      <c r="S407" s="113">
        <f t="shared" si="85"/>
        <v>15009.57771793659</v>
      </c>
      <c r="T407" s="575">
        <f>-L407*('ver pressoflex 6p C2 DCpowe_2'!$G$3/2-'ver pressoflex 6p C2 DCpowe_2'!AF407*'ver pressoflex 6p C2 DCpowe_2'!D407)</f>
        <v>3153279.8404370453</v>
      </c>
      <c r="U407" s="29">
        <f>M407*IF(($G$3/2-$M$8)&gt;0,('ver pressoflex 6p C2 DCpowe_2'!$G$3/2-'ver pressoflex 6p C2 DCpowe_2'!$M$8),'ver pressoflex 6p C2 DCpowe_2'!$G$3/2-('ver pressoflex 6p C2 DCpowe_2'!$G$3-'ver pressoflex 6p C2 DCpowe_2'!$M$8))*IF(($G$3/2-$M$8)&gt;0,-1,1)</f>
        <v>751.34965486773137</v>
      </c>
      <c r="V407" s="29">
        <f>N407*IF(($G$3/2-$M$9)&gt;0,('ver pressoflex 6p C2 DCpowe_2'!$G$3/2-'ver pressoflex 6p C2 DCpowe_2'!$M$9),'ver pressoflex 6p C2 DCpowe_2'!$G$3/2-('ver pressoflex 6p C2 DCpowe_2'!$G$3-'ver pressoflex 6p C2 DCpowe_2'!$M$9))*IF(($G$3/2-$M$9)&gt;0,-1,1)</f>
        <v>0</v>
      </c>
      <c r="W407" s="29">
        <f>O407*IF(($G$3/2-$M$10)&gt;0,('ver pressoflex 6p C2 DCpowe_2'!$G$3/2-'ver pressoflex 6p C2 DCpowe_2'!$M$10),'ver pressoflex 6p C2 DCpowe_2'!$G$3/2-('ver pressoflex 6p C2 DCpowe_2'!$G$3-'ver pressoflex 6p C2 DCpowe_2'!$M$10))*IF(($G$3/2-$M$10)&gt;0,-1,1)</f>
        <v>0</v>
      </c>
      <c r="X407" s="29">
        <f>P407*IF(($G$3/2-$M$11)&gt;0,('ver pressoflex 6p C2 DCpowe_2'!$G$3/2-'ver pressoflex 6p C2 DCpowe_2'!$M$11),'ver pressoflex 6p C2 DCpowe_2'!$G$3/2-('ver pressoflex 6p C2 DCpowe_2'!$G$3-'ver pressoflex 6p C2 DCpowe_2'!$M$11))*IF(($G$3/2-$M$11)&gt;0,-1,1)</f>
        <v>0</v>
      </c>
      <c r="Y407" s="29">
        <f>Q407*IF(($G$3/2-$M$12)&gt;0,('ver pressoflex 6p C2 DCpowe_2'!$G$3/2-'ver pressoflex 6p C2 DCpowe_2'!$M$12),'ver pressoflex 6p C2 DCpowe_2'!$G$3/2-('ver pressoflex 6p C2 DCpowe_2'!$G$3-'ver pressoflex 6p C2 DCpowe_2'!$M$12))*IF(($G$3/2-$M$12)&gt;0,-1,1)</f>
        <v>0</v>
      </c>
      <c r="Z407" s="29">
        <f>R407*IF(($G$3/2-$M$13)&gt;0,('ver pressoflex 6p C2 DCpowe_2'!$G$3/2-'ver pressoflex 6p C2 DCpowe_2'!$M$13),'ver pressoflex 6p C2 DCpowe_2'!$G$3/2-('ver pressoflex 6p C2 DCpowe_2'!$G$3-'ver pressoflex 6p C2 DCpowe_2'!$M$13))*IF(($G$3/2-$M$13)&gt;0,-1,1)</f>
        <v>18248587.500000004</v>
      </c>
      <c r="AA407" s="113">
        <f t="shared" si="93"/>
        <v>21402618.690091915</v>
      </c>
      <c r="AB407" s="193">
        <f t="shared" si="94"/>
        <v>5.0414134819221155E-4</v>
      </c>
      <c r="AC407" s="191">
        <f t="shared" si="95"/>
        <v>7.291244692092416E-4</v>
      </c>
      <c r="AD407" s="194">
        <f t="shared" si="96"/>
        <v>2.0624319357532835E-7</v>
      </c>
      <c r="AE407" s="191">
        <f t="shared" si="97"/>
        <v>5.4684335190693115E-2</v>
      </c>
      <c r="AF407" s="191">
        <f t="shared" si="98"/>
        <v>0.43891890851224691</v>
      </c>
    </row>
    <row r="408" spans="2:32">
      <c r="B408" s="116">
        <f t="shared" si="84"/>
        <v>56973.948237061079</v>
      </c>
      <c r="C408" s="115">
        <f t="shared" si="99"/>
        <v>17.969999999999985</v>
      </c>
      <c r="D408" s="68">
        <f>'ver pressoflex 6p C2 DCpowe_2'!$G$3/2/$C$557*C408</f>
        <v>220.13249999999982</v>
      </c>
      <c r="E408" s="114">
        <f t="shared" si="86"/>
        <v>-4.6391081483085534E-5</v>
      </c>
      <c r="F408" s="114">
        <f t="shared" si="87"/>
        <v>1.3795197172177602E-4</v>
      </c>
      <c r="G408" s="114">
        <f t="shared" si="88"/>
        <v>3.2229502492663763E-4</v>
      </c>
      <c r="H408" s="114">
        <f t="shared" si="89"/>
        <v>4.30871355048177E-3</v>
      </c>
      <c r="I408" s="114">
        <f t="shared" si="90"/>
        <v>4.4930566036866307E-3</v>
      </c>
      <c r="J408" s="114">
        <f t="shared" si="91"/>
        <v>4.6773996568914922E-3</v>
      </c>
      <c r="K408" s="114">
        <f t="shared" si="92"/>
        <v>5.1382572899036465E-3</v>
      </c>
      <c r="L408" s="113">
        <f>-'ver pressoflex 6p C2 DCpowe_2'!$G$2*'ver pressoflex 6p C2 DCpowe_2'!D408*'ver pressoflex 6p C2 DCpowe_2'!$G$17*'ver pressoflex 6p C2 DCpowe_2'!$G$13*'ver pressoflex 6p C2 DCpowe_2'!AE408</f>
        <v>-2828.7708062723441</v>
      </c>
      <c r="M408" s="572">
        <f>IF(ABS(E408)&lt;'ver pressoflex 6p C2 DCpowe_2'!$G$7,'ver pressoflex 6p C2 DCpowe_2'!$G$16*E408*'ver pressoflex 6p C2 DCpowe_2'!$O$8,SIGN(E408)*'ver pressoflex 6p C2 DCpowe_2'!$G$15*'ver pressoflex 6p C2 DCpowe_2'!$O$8)</f>
        <v>-0.78095666658408958</v>
      </c>
      <c r="N408" s="572">
        <f>IF(ABS(F408)&lt;'ver pressoflex 6p C2 DCpowe_2'!$G$7,'ver pressoflex 6p C2 DCpowe_2'!$G$16*F408*'ver pressoflex 6p C2 DCpowe_2'!$O$9,SIGN(F408)*'ver pressoflex 6p C2 DCpowe_2'!$G$15*'ver pressoflex 6p C2 DCpowe_2'!$O$9)</f>
        <v>0</v>
      </c>
      <c r="O408" s="572">
        <f>IF(ABS(G408)&lt;'ver pressoflex 6p C2 DCpowe_2'!$G$7,'ver pressoflex 6p C2 DCpowe_2'!$G$16*G408*'ver pressoflex 6p C2 DCpowe_2'!$O$10,SIGN(G408)*'ver pressoflex 6p C2 DCpowe_2'!$G$15*'ver pressoflex 6p C2 DCpowe_2'!$O$10)</f>
        <v>0</v>
      </c>
      <c r="P408" s="572">
        <f>IF(ABS(H408)&lt;'ver pressoflex 6p C2 DCpowe_2'!$G$7,'ver pressoflex 6p C2 DCpowe_2'!$G$16*H408*'ver pressoflex 6p C2 DCpowe_2'!$O$11,SIGN(H408)*'ver pressoflex 6p C2 DCpowe_2'!$G$15*'ver pressoflex 6p C2 DCpowe_2'!$O$11)</f>
        <v>0</v>
      </c>
      <c r="Q408" s="572">
        <f>IF(ABS(I408)&lt;'ver pressoflex 6p C2 DCpowe_2'!$G$7,'ver pressoflex 6p C2 DCpowe_2'!$G$16*I408*'ver pressoflex 6p C2 DCpowe_2'!$O$12,SIGN(I408)*'ver pressoflex 6p C2 DCpowe_2'!$G$15*'ver pressoflex 6p C2 DCpowe_2'!$O$12)</f>
        <v>0</v>
      </c>
      <c r="R408" s="572">
        <f>IF(ABS(J408)&lt;'ver pressoflex 6p C2 DCpowe_2'!$G$7,'ver pressoflex 6p C2 DCpowe_2'!$G$16*J408*'ver pressoflex 6p C2 DCpowe_2'!$O$13,SIGN(J408)*'ver pressoflex 6p C2 DCpowe_2'!$G$15*'ver pressoflex 6p C2 DCpowe_2'!$O$13)</f>
        <v>17803.500000000004</v>
      </c>
      <c r="S408" s="113">
        <f t="shared" si="85"/>
        <v>14973.948237061075</v>
      </c>
      <c r="T408" s="575">
        <f>-L408*('ver pressoflex 6p C2 DCpowe_2'!$G$3/2-'ver pressoflex 6p C2 DCpowe_2'!AF408*'ver pressoflex 6p C2 DCpowe_2'!D408)</f>
        <v>3191716.4947126964</v>
      </c>
      <c r="U408" s="29">
        <f>M408*IF(($G$3/2-$M$8)&gt;0,('ver pressoflex 6p C2 DCpowe_2'!$G$3/2-'ver pressoflex 6p C2 DCpowe_2'!$M$8),'ver pressoflex 6p C2 DCpowe_2'!$G$3/2-('ver pressoflex 6p C2 DCpowe_2'!$G$3-'ver pressoflex 6p C2 DCpowe_2'!$M$8))*IF(($G$3/2-$M$8)&gt;0,-1,1)</f>
        <v>800.4805832486918</v>
      </c>
      <c r="V408" s="29">
        <f>N408*IF(($G$3/2-$M$9)&gt;0,('ver pressoflex 6p C2 DCpowe_2'!$G$3/2-'ver pressoflex 6p C2 DCpowe_2'!$M$9),'ver pressoflex 6p C2 DCpowe_2'!$G$3/2-('ver pressoflex 6p C2 DCpowe_2'!$G$3-'ver pressoflex 6p C2 DCpowe_2'!$M$9))*IF(($G$3/2-$M$9)&gt;0,-1,1)</f>
        <v>0</v>
      </c>
      <c r="W408" s="29">
        <f>O408*IF(($G$3/2-$M$10)&gt;0,('ver pressoflex 6p C2 DCpowe_2'!$G$3/2-'ver pressoflex 6p C2 DCpowe_2'!$M$10),'ver pressoflex 6p C2 DCpowe_2'!$G$3/2-('ver pressoflex 6p C2 DCpowe_2'!$G$3-'ver pressoflex 6p C2 DCpowe_2'!$M$10))*IF(($G$3/2-$M$10)&gt;0,-1,1)</f>
        <v>0</v>
      </c>
      <c r="X408" s="29">
        <f>P408*IF(($G$3/2-$M$11)&gt;0,('ver pressoflex 6p C2 DCpowe_2'!$G$3/2-'ver pressoflex 6p C2 DCpowe_2'!$M$11),'ver pressoflex 6p C2 DCpowe_2'!$G$3/2-('ver pressoflex 6p C2 DCpowe_2'!$G$3-'ver pressoflex 6p C2 DCpowe_2'!$M$11))*IF(($G$3/2-$M$11)&gt;0,-1,1)</f>
        <v>0</v>
      </c>
      <c r="Y408" s="29">
        <f>Q408*IF(($G$3/2-$M$12)&gt;0,('ver pressoflex 6p C2 DCpowe_2'!$G$3/2-'ver pressoflex 6p C2 DCpowe_2'!$M$12),'ver pressoflex 6p C2 DCpowe_2'!$G$3/2-('ver pressoflex 6p C2 DCpowe_2'!$G$3-'ver pressoflex 6p C2 DCpowe_2'!$M$12))*IF(($G$3/2-$M$12)&gt;0,-1,1)</f>
        <v>0</v>
      </c>
      <c r="Z408" s="29">
        <f>R408*IF(($G$3/2-$M$13)&gt;0,('ver pressoflex 6p C2 DCpowe_2'!$G$3/2-'ver pressoflex 6p C2 DCpowe_2'!$M$13),'ver pressoflex 6p C2 DCpowe_2'!$G$3/2-('ver pressoflex 6p C2 DCpowe_2'!$G$3-'ver pressoflex 6p C2 DCpowe_2'!$M$13))*IF(($G$3/2-$M$13)&gt;0,-1,1)</f>
        <v>18248587.500000004</v>
      </c>
      <c r="AA408" s="113">
        <f t="shared" si="93"/>
        <v>21441104.47529595</v>
      </c>
      <c r="AB408" s="193">
        <f t="shared" si="94"/>
        <v>5.0724871449523952E-4</v>
      </c>
      <c r="AC408" s="191">
        <f t="shared" si="95"/>
        <v>7.3430341304762145E-4</v>
      </c>
      <c r="AD408" s="194">
        <f t="shared" si="96"/>
        <v>2.0886215974200528E-7</v>
      </c>
      <c r="AE408" s="191">
        <f t="shared" si="97"/>
        <v>5.5072755978571607E-2</v>
      </c>
      <c r="AF408" s="191">
        <f t="shared" si="98"/>
        <v>0.43925777235229468</v>
      </c>
    </row>
    <row r="409" spans="2:32">
      <c r="B409" s="116">
        <f t="shared" si="84"/>
        <v>56938.073990031757</v>
      </c>
      <c r="C409" s="115">
        <f t="shared" si="99"/>
        <v>18.069999999999986</v>
      </c>
      <c r="D409" s="68">
        <f>'ver pressoflex 6p C2 DCpowe_2'!$G$3/2/$C$557*C409</f>
        <v>221.35749999999982</v>
      </c>
      <c r="E409" s="114">
        <f t="shared" si="86"/>
        <v>-4.9241633879258143E-5</v>
      </c>
      <c r="F409" s="114">
        <f t="shared" si="87"/>
        <v>1.3520554909350014E-4</v>
      </c>
      <c r="G409" s="114">
        <f t="shared" si="88"/>
        <v>3.1965273206625838E-4</v>
      </c>
      <c r="H409" s="114">
        <f t="shared" si="89"/>
        <v>4.3083230638521564E-3</v>
      </c>
      <c r="I409" s="114">
        <f t="shared" si="90"/>
        <v>4.4927702468249139E-3</v>
      </c>
      <c r="J409" s="114">
        <f t="shared" si="91"/>
        <v>4.6772174297976723E-3</v>
      </c>
      <c r="K409" s="114">
        <f t="shared" si="92"/>
        <v>5.1383353872295687E-3</v>
      </c>
      <c r="L409" s="113">
        <f>-'ver pressoflex 6p C2 DCpowe_2'!$G$2*'ver pressoflex 6p C2 DCpowe_2'!D409*'ver pressoflex 6p C2 DCpowe_2'!$G$17*'ver pressoflex 6p C2 DCpowe_2'!$G$13*'ver pressoflex 6p C2 DCpowe_2'!AE409</f>
        <v>-2864.597066537267</v>
      </c>
      <c r="M409" s="572">
        <f>IF(ABS(E409)&lt;'ver pressoflex 6p C2 DCpowe_2'!$G$7,'ver pressoflex 6p C2 DCpowe_2'!$G$16*E409*'ver pressoflex 6p C2 DCpowe_2'!$O$8,SIGN(E409)*'ver pressoflex 6p C2 DCpowe_2'!$G$15*'ver pressoflex 6p C2 DCpowe_2'!$O$8)</f>
        <v>-0.82894343098081769</v>
      </c>
      <c r="N409" s="572">
        <f>IF(ABS(F409)&lt;'ver pressoflex 6p C2 DCpowe_2'!$G$7,'ver pressoflex 6p C2 DCpowe_2'!$G$16*F409*'ver pressoflex 6p C2 DCpowe_2'!$O$9,SIGN(F409)*'ver pressoflex 6p C2 DCpowe_2'!$G$15*'ver pressoflex 6p C2 DCpowe_2'!$O$9)</f>
        <v>0</v>
      </c>
      <c r="O409" s="572">
        <f>IF(ABS(G409)&lt;'ver pressoflex 6p C2 DCpowe_2'!$G$7,'ver pressoflex 6p C2 DCpowe_2'!$G$16*G409*'ver pressoflex 6p C2 DCpowe_2'!$O$10,SIGN(G409)*'ver pressoflex 6p C2 DCpowe_2'!$G$15*'ver pressoflex 6p C2 DCpowe_2'!$O$10)</f>
        <v>0</v>
      </c>
      <c r="P409" s="572">
        <f>IF(ABS(H409)&lt;'ver pressoflex 6p C2 DCpowe_2'!$G$7,'ver pressoflex 6p C2 DCpowe_2'!$G$16*H409*'ver pressoflex 6p C2 DCpowe_2'!$O$11,SIGN(H409)*'ver pressoflex 6p C2 DCpowe_2'!$G$15*'ver pressoflex 6p C2 DCpowe_2'!$O$11)</f>
        <v>0</v>
      </c>
      <c r="Q409" s="572">
        <f>IF(ABS(I409)&lt;'ver pressoflex 6p C2 DCpowe_2'!$G$7,'ver pressoflex 6p C2 DCpowe_2'!$G$16*I409*'ver pressoflex 6p C2 DCpowe_2'!$O$12,SIGN(I409)*'ver pressoflex 6p C2 DCpowe_2'!$G$15*'ver pressoflex 6p C2 DCpowe_2'!$O$12)</f>
        <v>0</v>
      </c>
      <c r="R409" s="572">
        <f>IF(ABS(J409)&lt;'ver pressoflex 6p C2 DCpowe_2'!$G$7,'ver pressoflex 6p C2 DCpowe_2'!$G$16*J409*'ver pressoflex 6p C2 DCpowe_2'!$O$13,SIGN(J409)*'ver pressoflex 6p C2 DCpowe_2'!$G$15*'ver pressoflex 6p C2 DCpowe_2'!$O$13)</f>
        <v>17803.500000000004</v>
      </c>
      <c r="S409" s="113">
        <f t="shared" si="85"/>
        <v>14938.073990031757</v>
      </c>
      <c r="T409" s="575">
        <f>-L409*('ver pressoflex 6p C2 DCpowe_2'!$G$3/2-'ver pressoflex 6p C2 DCpowe_2'!AF409*'ver pressoflex 6p C2 DCpowe_2'!D409)</f>
        <v>3230385.2256157831</v>
      </c>
      <c r="U409" s="29">
        <f>M409*IF(($G$3/2-$M$8)&gt;0,('ver pressoflex 6p C2 DCpowe_2'!$G$3/2-'ver pressoflex 6p C2 DCpowe_2'!$M$8),'ver pressoflex 6p C2 DCpowe_2'!$G$3/2-('ver pressoflex 6p C2 DCpowe_2'!$G$3-'ver pressoflex 6p C2 DCpowe_2'!$M$8))*IF(($G$3/2-$M$8)&gt;0,-1,1)</f>
        <v>849.66701675533818</v>
      </c>
      <c r="V409" s="29">
        <f>N409*IF(($G$3/2-$M$9)&gt;0,('ver pressoflex 6p C2 DCpowe_2'!$G$3/2-'ver pressoflex 6p C2 DCpowe_2'!$M$9),'ver pressoflex 6p C2 DCpowe_2'!$G$3/2-('ver pressoflex 6p C2 DCpowe_2'!$G$3-'ver pressoflex 6p C2 DCpowe_2'!$M$9))*IF(($G$3/2-$M$9)&gt;0,-1,1)</f>
        <v>0</v>
      </c>
      <c r="W409" s="29">
        <f>O409*IF(($G$3/2-$M$10)&gt;0,('ver pressoflex 6p C2 DCpowe_2'!$G$3/2-'ver pressoflex 6p C2 DCpowe_2'!$M$10),'ver pressoflex 6p C2 DCpowe_2'!$G$3/2-('ver pressoflex 6p C2 DCpowe_2'!$G$3-'ver pressoflex 6p C2 DCpowe_2'!$M$10))*IF(($G$3/2-$M$10)&gt;0,-1,1)</f>
        <v>0</v>
      </c>
      <c r="X409" s="29">
        <f>P409*IF(($G$3/2-$M$11)&gt;0,('ver pressoflex 6p C2 DCpowe_2'!$G$3/2-'ver pressoflex 6p C2 DCpowe_2'!$M$11),'ver pressoflex 6p C2 DCpowe_2'!$G$3/2-('ver pressoflex 6p C2 DCpowe_2'!$G$3-'ver pressoflex 6p C2 DCpowe_2'!$M$11))*IF(($G$3/2-$M$11)&gt;0,-1,1)</f>
        <v>0</v>
      </c>
      <c r="Y409" s="29">
        <f>Q409*IF(($G$3/2-$M$12)&gt;0,('ver pressoflex 6p C2 DCpowe_2'!$G$3/2-'ver pressoflex 6p C2 DCpowe_2'!$M$12),'ver pressoflex 6p C2 DCpowe_2'!$G$3/2-('ver pressoflex 6p C2 DCpowe_2'!$G$3-'ver pressoflex 6p C2 DCpowe_2'!$M$12))*IF(($G$3/2-$M$12)&gt;0,-1,1)</f>
        <v>0</v>
      </c>
      <c r="Z409" s="29">
        <f>R409*IF(($G$3/2-$M$13)&gt;0,('ver pressoflex 6p C2 DCpowe_2'!$G$3/2-'ver pressoflex 6p C2 DCpowe_2'!$M$13),'ver pressoflex 6p C2 DCpowe_2'!$G$3/2-('ver pressoflex 6p C2 DCpowe_2'!$G$3-'ver pressoflex 6p C2 DCpowe_2'!$M$13))*IF(($G$3/2-$M$13)&gt;0,-1,1)</f>
        <v>18248587.500000004</v>
      </c>
      <c r="AA409" s="113">
        <f t="shared" si="93"/>
        <v>21479822.392632544</v>
      </c>
      <c r="AB409" s="193">
        <f t="shared" si="94"/>
        <v>5.1035959131115385E-4</v>
      </c>
      <c r="AC409" s="191">
        <f t="shared" si="95"/>
        <v>7.3948820774081213E-4</v>
      </c>
      <c r="AD409" s="194">
        <f t="shared" si="96"/>
        <v>2.1150020481385113E-7</v>
      </c>
      <c r="AE409" s="191">
        <f t="shared" si="97"/>
        <v>5.5461615580560904E-2</v>
      </c>
      <c r="AF409" s="191">
        <f t="shared" si="98"/>
        <v>0.43959337808244836</v>
      </c>
    </row>
    <row r="410" spans="2:32">
      <c r="B410" s="116">
        <f t="shared" si="84"/>
        <v>56901.9545618314</v>
      </c>
      <c r="C410" s="115">
        <f t="shared" si="99"/>
        <v>18.169999999999987</v>
      </c>
      <c r="D410" s="68">
        <f>'ver pressoflex 6p C2 DCpowe_2'!$G$3/2/$C$557*C410</f>
        <v>222.58249999999984</v>
      </c>
      <c r="E410" s="114">
        <f t="shared" si="86"/>
        <v>-5.2095408475754762E-5</v>
      </c>
      <c r="F410" s="114">
        <f t="shared" si="87"/>
        <v>1.3245602197084816E-4</v>
      </c>
      <c r="G410" s="114">
        <f t="shared" si="88"/>
        <v>3.1700745241745111E-4</v>
      </c>
      <c r="H410" s="114">
        <f t="shared" si="89"/>
        <v>4.3079321358252395E-3</v>
      </c>
      <c r="I410" s="114">
        <f t="shared" si="90"/>
        <v>4.4924835662718422E-3</v>
      </c>
      <c r="J410" s="114">
        <f t="shared" si="91"/>
        <v>4.6770349967184457E-3</v>
      </c>
      <c r="K410" s="114">
        <f t="shared" si="92"/>
        <v>5.1384135728349519E-3</v>
      </c>
      <c r="L410" s="113">
        <f>-'ver pressoflex 6p C2 DCpowe_2'!$G$2*'ver pressoflex 6p C2 DCpowe_2'!D410*'ver pressoflex 6p C2 DCpowe_2'!$G$17*'ver pressoflex 6p C2 DCpowe_2'!$G$13*'ver pressoflex 6p C2 DCpowe_2'!AE410</f>
        <v>-2900.668453730068</v>
      </c>
      <c r="M410" s="572">
        <f>IF(ABS(E410)&lt;'ver pressoflex 6p C2 DCpowe_2'!$G$7,'ver pressoflex 6p C2 DCpowe_2'!$G$16*E410*'ver pressoflex 6p C2 DCpowe_2'!$O$8,SIGN(E410)*'ver pressoflex 6p C2 DCpowe_2'!$G$15*'ver pressoflex 6p C2 DCpowe_2'!$O$8)</f>
        <v>-0.87698443853687014</v>
      </c>
      <c r="N410" s="572">
        <f>IF(ABS(F410)&lt;'ver pressoflex 6p C2 DCpowe_2'!$G$7,'ver pressoflex 6p C2 DCpowe_2'!$G$16*F410*'ver pressoflex 6p C2 DCpowe_2'!$O$9,SIGN(F410)*'ver pressoflex 6p C2 DCpowe_2'!$G$15*'ver pressoflex 6p C2 DCpowe_2'!$O$9)</f>
        <v>0</v>
      </c>
      <c r="O410" s="572">
        <f>IF(ABS(G410)&lt;'ver pressoflex 6p C2 DCpowe_2'!$G$7,'ver pressoflex 6p C2 DCpowe_2'!$G$16*G410*'ver pressoflex 6p C2 DCpowe_2'!$O$10,SIGN(G410)*'ver pressoflex 6p C2 DCpowe_2'!$G$15*'ver pressoflex 6p C2 DCpowe_2'!$O$10)</f>
        <v>0</v>
      </c>
      <c r="P410" s="572">
        <f>IF(ABS(H410)&lt;'ver pressoflex 6p C2 DCpowe_2'!$G$7,'ver pressoflex 6p C2 DCpowe_2'!$G$16*H410*'ver pressoflex 6p C2 DCpowe_2'!$O$11,SIGN(H410)*'ver pressoflex 6p C2 DCpowe_2'!$G$15*'ver pressoflex 6p C2 DCpowe_2'!$O$11)</f>
        <v>0</v>
      </c>
      <c r="Q410" s="572">
        <f>IF(ABS(I410)&lt;'ver pressoflex 6p C2 DCpowe_2'!$G$7,'ver pressoflex 6p C2 DCpowe_2'!$G$16*I410*'ver pressoflex 6p C2 DCpowe_2'!$O$12,SIGN(I410)*'ver pressoflex 6p C2 DCpowe_2'!$G$15*'ver pressoflex 6p C2 DCpowe_2'!$O$12)</f>
        <v>0</v>
      </c>
      <c r="R410" s="572">
        <f>IF(ABS(J410)&lt;'ver pressoflex 6p C2 DCpowe_2'!$G$7,'ver pressoflex 6p C2 DCpowe_2'!$G$16*J410*'ver pressoflex 6p C2 DCpowe_2'!$O$13,SIGN(J410)*'ver pressoflex 6p C2 DCpowe_2'!$G$15*'ver pressoflex 6p C2 DCpowe_2'!$O$13)</f>
        <v>17803.500000000004</v>
      </c>
      <c r="S410" s="113">
        <f t="shared" si="85"/>
        <v>14901.954561831399</v>
      </c>
      <c r="T410" s="575">
        <f>-L410*('ver pressoflex 6p C2 DCpowe_2'!$G$3/2-'ver pressoflex 6p C2 DCpowe_2'!AF410*'ver pressoflex 6p C2 DCpowe_2'!D410)</f>
        <v>3269286.0455940668</v>
      </c>
      <c r="U410" s="29">
        <f>M410*IF(($G$3/2-$M$8)&gt;0,('ver pressoflex 6p C2 DCpowe_2'!$G$3/2-'ver pressoflex 6p C2 DCpowe_2'!$M$8),'ver pressoflex 6p C2 DCpowe_2'!$G$3/2-('ver pressoflex 6p C2 DCpowe_2'!$G$3-'ver pressoflex 6p C2 DCpowe_2'!$M$8))*IF(($G$3/2-$M$8)&gt;0,-1,1)</f>
        <v>898.90904950029187</v>
      </c>
      <c r="V410" s="29">
        <f>N410*IF(($G$3/2-$M$9)&gt;0,('ver pressoflex 6p C2 DCpowe_2'!$G$3/2-'ver pressoflex 6p C2 DCpowe_2'!$M$9),'ver pressoflex 6p C2 DCpowe_2'!$G$3/2-('ver pressoflex 6p C2 DCpowe_2'!$G$3-'ver pressoflex 6p C2 DCpowe_2'!$M$9))*IF(($G$3/2-$M$9)&gt;0,-1,1)</f>
        <v>0</v>
      </c>
      <c r="W410" s="29">
        <f>O410*IF(($G$3/2-$M$10)&gt;0,('ver pressoflex 6p C2 DCpowe_2'!$G$3/2-'ver pressoflex 6p C2 DCpowe_2'!$M$10),'ver pressoflex 6p C2 DCpowe_2'!$G$3/2-('ver pressoflex 6p C2 DCpowe_2'!$G$3-'ver pressoflex 6p C2 DCpowe_2'!$M$10))*IF(($G$3/2-$M$10)&gt;0,-1,1)</f>
        <v>0</v>
      </c>
      <c r="X410" s="29">
        <f>P410*IF(($G$3/2-$M$11)&gt;0,('ver pressoflex 6p C2 DCpowe_2'!$G$3/2-'ver pressoflex 6p C2 DCpowe_2'!$M$11),'ver pressoflex 6p C2 DCpowe_2'!$G$3/2-('ver pressoflex 6p C2 DCpowe_2'!$G$3-'ver pressoflex 6p C2 DCpowe_2'!$M$11))*IF(($G$3/2-$M$11)&gt;0,-1,1)</f>
        <v>0</v>
      </c>
      <c r="Y410" s="29">
        <f>Q410*IF(($G$3/2-$M$12)&gt;0,('ver pressoflex 6p C2 DCpowe_2'!$G$3/2-'ver pressoflex 6p C2 DCpowe_2'!$M$12),'ver pressoflex 6p C2 DCpowe_2'!$G$3/2-('ver pressoflex 6p C2 DCpowe_2'!$G$3-'ver pressoflex 6p C2 DCpowe_2'!$M$12))*IF(($G$3/2-$M$12)&gt;0,-1,1)</f>
        <v>0</v>
      </c>
      <c r="Z410" s="29">
        <f>R410*IF(($G$3/2-$M$13)&gt;0,('ver pressoflex 6p C2 DCpowe_2'!$G$3/2-'ver pressoflex 6p C2 DCpowe_2'!$M$13),'ver pressoflex 6p C2 DCpowe_2'!$G$3/2-('ver pressoflex 6p C2 DCpowe_2'!$G$3-'ver pressoflex 6p C2 DCpowe_2'!$M$13))*IF(($G$3/2-$M$13)&gt;0,-1,1)</f>
        <v>18248587.500000004</v>
      </c>
      <c r="AA410" s="113">
        <f t="shared" si="93"/>
        <v>21518772.45464357</v>
      </c>
      <c r="AB410" s="193">
        <f t="shared" si="94"/>
        <v>5.1347398459226207E-4</v>
      </c>
      <c r="AC410" s="191">
        <f t="shared" si="95"/>
        <v>7.4467886320932577E-4</v>
      </c>
      <c r="AD410" s="194">
        <f t="shared" si="96"/>
        <v>2.141573884886566E-7</v>
      </c>
      <c r="AE410" s="191">
        <f t="shared" si="97"/>
        <v>5.5850914740699427E-2</v>
      </c>
      <c r="AF410" s="191">
        <f t="shared" si="98"/>
        <v>0.43992577007998623</v>
      </c>
    </row>
    <row r="411" spans="2:32">
      <c r="B411" s="116">
        <f t="shared" si="84"/>
        <v>56865.589536503991</v>
      </c>
      <c r="C411" s="115">
        <f t="shared" si="99"/>
        <v>18.269999999999989</v>
      </c>
      <c r="D411" s="68">
        <f>'ver pressoflex 6p C2 DCpowe_2'!$G$3/2/$C$557*C411</f>
        <v>223.80749999999986</v>
      </c>
      <c r="E411" s="114">
        <f t="shared" si="86"/>
        <v>-5.4952410739119127E-5</v>
      </c>
      <c r="F411" s="114">
        <f t="shared" si="87"/>
        <v>1.2970338508696742E-4</v>
      </c>
      <c r="G411" s="114">
        <f t="shared" si="88"/>
        <v>3.1435918091305396E-4</v>
      </c>
      <c r="H411" s="114">
        <f t="shared" si="89"/>
        <v>4.3075407656521748E-3</v>
      </c>
      <c r="I411" s="114">
        <f t="shared" si="90"/>
        <v>4.4921965614782618E-3</v>
      </c>
      <c r="J411" s="114">
        <f t="shared" si="91"/>
        <v>4.6768523573043489E-3</v>
      </c>
      <c r="K411" s="114">
        <f t="shared" si="92"/>
        <v>5.1384918468695652E-3</v>
      </c>
      <c r="L411" s="113">
        <f>-'ver pressoflex 6p C2 DCpowe_2'!$G$2*'ver pressoflex 6p C2 DCpowe_2'!D411*'ver pressoflex 6p C2 DCpowe_2'!$G$17*'ver pressoflex 6p C2 DCpowe_2'!$G$13*'ver pressoflex 6p C2 DCpowe_2'!AE411</f>
        <v>-2936.9853837147402</v>
      </c>
      <c r="M411" s="572">
        <f>IF(ABS(E411)&lt;'ver pressoflex 6p C2 DCpowe_2'!$G$7,'ver pressoflex 6p C2 DCpowe_2'!$G$16*E411*'ver pressoflex 6p C2 DCpowe_2'!$O$8,SIGN(E411)*'ver pressoflex 6p C2 DCpowe_2'!$G$15*'ver pressoflex 6p C2 DCpowe_2'!$O$8)</f>
        <v>-0.92507978127712809</v>
      </c>
      <c r="N411" s="572">
        <f>IF(ABS(F411)&lt;'ver pressoflex 6p C2 DCpowe_2'!$G$7,'ver pressoflex 6p C2 DCpowe_2'!$G$16*F411*'ver pressoflex 6p C2 DCpowe_2'!$O$9,SIGN(F411)*'ver pressoflex 6p C2 DCpowe_2'!$G$15*'ver pressoflex 6p C2 DCpowe_2'!$O$9)</f>
        <v>0</v>
      </c>
      <c r="O411" s="572">
        <f>IF(ABS(G411)&lt;'ver pressoflex 6p C2 DCpowe_2'!$G$7,'ver pressoflex 6p C2 DCpowe_2'!$G$16*G411*'ver pressoflex 6p C2 DCpowe_2'!$O$10,SIGN(G411)*'ver pressoflex 6p C2 DCpowe_2'!$G$15*'ver pressoflex 6p C2 DCpowe_2'!$O$10)</f>
        <v>0</v>
      </c>
      <c r="P411" s="572">
        <f>IF(ABS(H411)&lt;'ver pressoflex 6p C2 DCpowe_2'!$G$7,'ver pressoflex 6p C2 DCpowe_2'!$G$16*H411*'ver pressoflex 6p C2 DCpowe_2'!$O$11,SIGN(H411)*'ver pressoflex 6p C2 DCpowe_2'!$G$15*'ver pressoflex 6p C2 DCpowe_2'!$O$11)</f>
        <v>0</v>
      </c>
      <c r="Q411" s="572">
        <f>IF(ABS(I411)&lt;'ver pressoflex 6p C2 DCpowe_2'!$G$7,'ver pressoflex 6p C2 DCpowe_2'!$G$16*I411*'ver pressoflex 6p C2 DCpowe_2'!$O$12,SIGN(I411)*'ver pressoflex 6p C2 DCpowe_2'!$G$15*'ver pressoflex 6p C2 DCpowe_2'!$O$12)</f>
        <v>0</v>
      </c>
      <c r="R411" s="572">
        <f>IF(ABS(J411)&lt;'ver pressoflex 6p C2 DCpowe_2'!$G$7,'ver pressoflex 6p C2 DCpowe_2'!$G$16*J411*'ver pressoflex 6p C2 DCpowe_2'!$O$13,SIGN(J411)*'ver pressoflex 6p C2 DCpowe_2'!$G$15*'ver pressoflex 6p C2 DCpowe_2'!$O$13)</f>
        <v>17803.500000000004</v>
      </c>
      <c r="S411" s="113">
        <f t="shared" si="85"/>
        <v>14865.589536503987</v>
      </c>
      <c r="T411" s="575">
        <f>-L411*('ver pressoflex 6p C2 DCpowe_2'!$G$3/2-'ver pressoflex 6p C2 DCpowe_2'!AF411*'ver pressoflex 6p C2 DCpowe_2'!D411)</f>
        <v>3308418.9671234703</v>
      </c>
      <c r="U411" s="29">
        <f>M411*IF(($G$3/2-$M$8)&gt;0,('ver pressoflex 6p C2 DCpowe_2'!$G$3/2-'ver pressoflex 6p C2 DCpowe_2'!$M$8),'ver pressoflex 6p C2 DCpowe_2'!$G$3/2-('ver pressoflex 6p C2 DCpowe_2'!$G$3-'ver pressoflex 6p C2 DCpowe_2'!$M$8))*IF(($G$3/2-$M$8)&gt;0,-1,1)</f>
        <v>948.20677580905624</v>
      </c>
      <c r="V411" s="29">
        <f>N411*IF(($G$3/2-$M$9)&gt;0,('ver pressoflex 6p C2 DCpowe_2'!$G$3/2-'ver pressoflex 6p C2 DCpowe_2'!$M$9),'ver pressoflex 6p C2 DCpowe_2'!$G$3/2-('ver pressoflex 6p C2 DCpowe_2'!$G$3-'ver pressoflex 6p C2 DCpowe_2'!$M$9))*IF(($G$3/2-$M$9)&gt;0,-1,1)</f>
        <v>0</v>
      </c>
      <c r="W411" s="29">
        <f>O411*IF(($G$3/2-$M$10)&gt;0,('ver pressoflex 6p C2 DCpowe_2'!$G$3/2-'ver pressoflex 6p C2 DCpowe_2'!$M$10),'ver pressoflex 6p C2 DCpowe_2'!$G$3/2-('ver pressoflex 6p C2 DCpowe_2'!$G$3-'ver pressoflex 6p C2 DCpowe_2'!$M$10))*IF(($G$3/2-$M$10)&gt;0,-1,1)</f>
        <v>0</v>
      </c>
      <c r="X411" s="29">
        <f>P411*IF(($G$3/2-$M$11)&gt;0,('ver pressoflex 6p C2 DCpowe_2'!$G$3/2-'ver pressoflex 6p C2 DCpowe_2'!$M$11),'ver pressoflex 6p C2 DCpowe_2'!$G$3/2-('ver pressoflex 6p C2 DCpowe_2'!$G$3-'ver pressoflex 6p C2 DCpowe_2'!$M$11))*IF(($G$3/2-$M$11)&gt;0,-1,1)</f>
        <v>0</v>
      </c>
      <c r="Y411" s="29">
        <f>Q411*IF(($G$3/2-$M$12)&gt;0,('ver pressoflex 6p C2 DCpowe_2'!$G$3/2-'ver pressoflex 6p C2 DCpowe_2'!$M$12),'ver pressoflex 6p C2 DCpowe_2'!$G$3/2-('ver pressoflex 6p C2 DCpowe_2'!$G$3-'ver pressoflex 6p C2 DCpowe_2'!$M$12))*IF(($G$3/2-$M$12)&gt;0,-1,1)</f>
        <v>0</v>
      </c>
      <c r="Z411" s="29">
        <f>R411*IF(($G$3/2-$M$13)&gt;0,('ver pressoflex 6p C2 DCpowe_2'!$G$3/2-'ver pressoflex 6p C2 DCpowe_2'!$M$13),'ver pressoflex 6p C2 DCpowe_2'!$G$3/2-('ver pressoflex 6p C2 DCpowe_2'!$G$3-'ver pressoflex 6p C2 DCpowe_2'!$M$13))*IF(($G$3/2-$M$13)&gt;0,-1,1)</f>
        <v>18248587.500000004</v>
      </c>
      <c r="AA411" s="113">
        <f t="shared" si="93"/>
        <v>21557954.673899282</v>
      </c>
      <c r="AB411" s="193">
        <f t="shared" si="94"/>
        <v>5.1659190030433548E-4</v>
      </c>
      <c r="AC411" s="191">
        <f t="shared" si="95"/>
        <v>7.4987538939611485E-4</v>
      </c>
      <c r="AD411" s="194">
        <f t="shared" si="96"/>
        <v>2.1683377066114819E-7</v>
      </c>
      <c r="AE411" s="191">
        <f t="shared" si="97"/>
        <v>5.6240654204708612E-2</v>
      </c>
      <c r="AF411" s="191">
        <f t="shared" si="98"/>
        <v>0.44025499198915308</v>
      </c>
    </row>
    <row r="412" spans="2:32">
      <c r="B412" s="116">
        <f t="shared" si="84"/>
        <v>56828.978497152064</v>
      </c>
      <c r="C412" s="115">
        <f t="shared" si="99"/>
        <v>18.36999999999999</v>
      </c>
      <c r="D412" s="68">
        <f>'ver pressoflex 6p C2 DCpowe_2'!$G$3/2/$C$557*C412</f>
        <v>225.03249999999989</v>
      </c>
      <c r="E412" s="114">
        <f t="shared" si="86"/>
        <v>-5.7812646148267542E-5</v>
      </c>
      <c r="F412" s="114">
        <f t="shared" si="87"/>
        <v>1.2694763316308468E-4</v>
      </c>
      <c r="G412" s="114">
        <f t="shared" si="88"/>
        <v>3.1170791247443693E-4</v>
      </c>
      <c r="H412" s="114">
        <f t="shared" si="89"/>
        <v>4.307148952582429E-3</v>
      </c>
      <c r="I412" s="114">
        <f t="shared" si="90"/>
        <v>4.4919092318937816E-3</v>
      </c>
      <c r="J412" s="114">
        <f t="shared" si="91"/>
        <v>4.6766695112051343E-3</v>
      </c>
      <c r="K412" s="114">
        <f t="shared" si="92"/>
        <v>5.1385702094835142E-3</v>
      </c>
      <c r="L412" s="113">
        <f>-'ver pressoflex 6p C2 DCpowe_2'!$G$2*'ver pressoflex 6p C2 DCpowe_2'!D412*'ver pressoflex 6p C2 DCpowe_2'!$G$17*'ver pressoflex 6p C2 DCpowe_2'!$G$13*'ver pressoflex 6p C2 DCpowe_2'!AE412</f>
        <v>-2973.5482732965033</v>
      </c>
      <c r="M412" s="572">
        <f>IF(ABS(E412)&lt;'ver pressoflex 6p C2 DCpowe_2'!$G$7,'ver pressoflex 6p C2 DCpowe_2'!$G$16*E412*'ver pressoflex 6p C2 DCpowe_2'!$O$8,SIGN(E412)*'ver pressoflex 6p C2 DCpowe_2'!$G$15*'ver pressoflex 6p C2 DCpowe_2'!$O$8)</f>
        <v>-0.97322955143475531</v>
      </c>
      <c r="N412" s="572">
        <f>IF(ABS(F412)&lt;'ver pressoflex 6p C2 DCpowe_2'!$G$7,'ver pressoflex 6p C2 DCpowe_2'!$G$16*F412*'ver pressoflex 6p C2 DCpowe_2'!$O$9,SIGN(F412)*'ver pressoflex 6p C2 DCpowe_2'!$G$15*'ver pressoflex 6p C2 DCpowe_2'!$O$9)</f>
        <v>0</v>
      </c>
      <c r="O412" s="572">
        <f>IF(ABS(G412)&lt;'ver pressoflex 6p C2 DCpowe_2'!$G$7,'ver pressoflex 6p C2 DCpowe_2'!$G$16*G412*'ver pressoflex 6p C2 DCpowe_2'!$O$10,SIGN(G412)*'ver pressoflex 6p C2 DCpowe_2'!$G$15*'ver pressoflex 6p C2 DCpowe_2'!$O$10)</f>
        <v>0</v>
      </c>
      <c r="P412" s="572">
        <f>IF(ABS(H412)&lt;'ver pressoflex 6p C2 DCpowe_2'!$G$7,'ver pressoflex 6p C2 DCpowe_2'!$G$16*H412*'ver pressoflex 6p C2 DCpowe_2'!$O$11,SIGN(H412)*'ver pressoflex 6p C2 DCpowe_2'!$G$15*'ver pressoflex 6p C2 DCpowe_2'!$O$11)</f>
        <v>0</v>
      </c>
      <c r="Q412" s="572">
        <f>IF(ABS(I412)&lt;'ver pressoflex 6p C2 DCpowe_2'!$G$7,'ver pressoflex 6p C2 DCpowe_2'!$G$16*I412*'ver pressoflex 6p C2 DCpowe_2'!$O$12,SIGN(I412)*'ver pressoflex 6p C2 DCpowe_2'!$G$15*'ver pressoflex 6p C2 DCpowe_2'!$O$12)</f>
        <v>0</v>
      </c>
      <c r="R412" s="572">
        <f>IF(ABS(J412)&lt;'ver pressoflex 6p C2 DCpowe_2'!$G$7,'ver pressoflex 6p C2 DCpowe_2'!$G$16*J412*'ver pressoflex 6p C2 DCpowe_2'!$O$13,SIGN(J412)*'ver pressoflex 6p C2 DCpowe_2'!$G$15*'ver pressoflex 6p C2 DCpowe_2'!$O$13)</f>
        <v>17803.500000000004</v>
      </c>
      <c r="S412" s="113">
        <f t="shared" si="85"/>
        <v>14828.978497152066</v>
      </c>
      <c r="T412" s="575">
        <f>-L412*('ver pressoflex 6p C2 DCpowe_2'!$G$3/2-'ver pressoflex 6p C2 DCpowe_2'!AF412*'ver pressoflex 6p C2 DCpowe_2'!D412)</f>
        <v>3347784.0027081445</v>
      </c>
      <c r="U412" s="29">
        <f>M412*IF(($G$3/2-$M$8)&gt;0,('ver pressoflex 6p C2 DCpowe_2'!$G$3/2-'ver pressoflex 6p C2 DCpowe_2'!$M$8),'ver pressoflex 6p C2 DCpowe_2'!$G$3/2-('ver pressoflex 6p C2 DCpowe_2'!$G$3-'ver pressoflex 6p C2 DCpowe_2'!$M$8))*IF(($G$3/2-$M$8)&gt;0,-1,1)</f>
        <v>997.56029022062421</v>
      </c>
      <c r="V412" s="29">
        <f>N412*IF(($G$3/2-$M$9)&gt;0,('ver pressoflex 6p C2 DCpowe_2'!$G$3/2-'ver pressoflex 6p C2 DCpowe_2'!$M$9),'ver pressoflex 6p C2 DCpowe_2'!$G$3/2-('ver pressoflex 6p C2 DCpowe_2'!$G$3-'ver pressoflex 6p C2 DCpowe_2'!$M$9))*IF(($G$3/2-$M$9)&gt;0,-1,1)</f>
        <v>0</v>
      </c>
      <c r="W412" s="29">
        <f>O412*IF(($G$3/2-$M$10)&gt;0,('ver pressoflex 6p C2 DCpowe_2'!$G$3/2-'ver pressoflex 6p C2 DCpowe_2'!$M$10),'ver pressoflex 6p C2 DCpowe_2'!$G$3/2-('ver pressoflex 6p C2 DCpowe_2'!$G$3-'ver pressoflex 6p C2 DCpowe_2'!$M$10))*IF(($G$3/2-$M$10)&gt;0,-1,1)</f>
        <v>0</v>
      </c>
      <c r="X412" s="29">
        <f>P412*IF(($G$3/2-$M$11)&gt;0,('ver pressoflex 6p C2 DCpowe_2'!$G$3/2-'ver pressoflex 6p C2 DCpowe_2'!$M$11),'ver pressoflex 6p C2 DCpowe_2'!$G$3/2-('ver pressoflex 6p C2 DCpowe_2'!$G$3-'ver pressoflex 6p C2 DCpowe_2'!$M$11))*IF(($G$3/2-$M$11)&gt;0,-1,1)</f>
        <v>0</v>
      </c>
      <c r="Y412" s="29">
        <f>Q412*IF(($G$3/2-$M$12)&gt;0,('ver pressoflex 6p C2 DCpowe_2'!$G$3/2-'ver pressoflex 6p C2 DCpowe_2'!$M$12),'ver pressoflex 6p C2 DCpowe_2'!$G$3/2-('ver pressoflex 6p C2 DCpowe_2'!$G$3-'ver pressoflex 6p C2 DCpowe_2'!$M$12))*IF(($G$3/2-$M$12)&gt;0,-1,1)</f>
        <v>0</v>
      </c>
      <c r="Z412" s="29">
        <f>R412*IF(($G$3/2-$M$13)&gt;0,('ver pressoflex 6p C2 DCpowe_2'!$G$3/2-'ver pressoflex 6p C2 DCpowe_2'!$M$13),'ver pressoflex 6p C2 DCpowe_2'!$G$3/2-('ver pressoflex 6p C2 DCpowe_2'!$G$3-'ver pressoflex 6p C2 DCpowe_2'!$M$13))*IF(($G$3/2-$M$13)&gt;0,-1,1)</f>
        <v>18248587.500000004</v>
      </c>
      <c r="AA412" s="113">
        <f t="shared" si="93"/>
        <v>21597369.062998369</v>
      </c>
      <c r="AB412" s="193">
        <f t="shared" si="94"/>
        <v>5.1971334442664811E-4</v>
      </c>
      <c r="AC412" s="191">
        <f t="shared" si="95"/>
        <v>7.5507779626663579E-4</v>
      </c>
      <c r="AD412" s="194">
        <f t="shared" si="96"/>
        <v>2.1952941142372091E-7</v>
      </c>
      <c r="AE412" s="191">
        <f t="shared" si="97"/>
        <v>5.6630834719997677E-2</v>
      </c>
      <c r="AF412" s="191">
        <f t="shared" si="98"/>
        <v>0.44058108673360485</v>
      </c>
    </row>
    <row r="413" spans="2:32">
      <c r="B413" s="116">
        <f t="shared" si="84"/>
        <v>56792.121025934073</v>
      </c>
      <c r="C413" s="115">
        <f t="shared" si="99"/>
        <v>18.469999999999992</v>
      </c>
      <c r="D413" s="68">
        <f>'ver pressoflex 6p C2 DCpowe_2'!$G$3/2/$C$557*C413</f>
        <v>226.25749999999991</v>
      </c>
      <c r="E413" s="114">
        <f t="shared" si="86"/>
        <v>-6.0676120194523849E-5</v>
      </c>
      <c r="F413" s="114">
        <f t="shared" si="87"/>
        <v>1.2418876090847244E-4</v>
      </c>
      <c r="G413" s="114">
        <f t="shared" si="88"/>
        <v>3.0905364201146872E-4</v>
      </c>
      <c r="H413" s="114">
        <f t="shared" si="89"/>
        <v>4.3067566958637634E-3</v>
      </c>
      <c r="I413" s="114">
        <f t="shared" si="90"/>
        <v>4.4916215769667594E-3</v>
      </c>
      <c r="J413" s="114">
        <f t="shared" si="91"/>
        <v>4.6764864580697563E-3</v>
      </c>
      <c r="K413" s="114">
        <f t="shared" si="92"/>
        <v>5.1386486608272471E-3</v>
      </c>
      <c r="L413" s="113">
        <f>-'ver pressoflex 6p C2 DCpowe_2'!$G$2*'ver pressoflex 6p C2 DCpowe_2'!D413*'ver pressoflex 6p C2 DCpowe_2'!$G$17*'ver pressoflex 6p C2 DCpowe_2'!$G$13*'ver pressoflex 6p C2 DCpowe_2'!AE413</f>
        <v>-3010.3575402244774</v>
      </c>
      <c r="M413" s="572">
        <f>IF(ABS(E413)&lt;'ver pressoflex 6p C2 DCpowe_2'!$G$7,'ver pressoflex 6p C2 DCpowe_2'!$G$16*E413*'ver pressoflex 6p C2 DCpowe_2'!$O$8,SIGN(E413)*'ver pressoflex 6p C2 DCpowe_2'!$G$15*'ver pressoflex 6p C2 DCpowe_2'!$O$8)</f>
        <v>-1.0214338414517865</v>
      </c>
      <c r="N413" s="572">
        <f>IF(ABS(F413)&lt;'ver pressoflex 6p C2 DCpowe_2'!$G$7,'ver pressoflex 6p C2 DCpowe_2'!$G$16*F413*'ver pressoflex 6p C2 DCpowe_2'!$O$9,SIGN(F413)*'ver pressoflex 6p C2 DCpowe_2'!$G$15*'ver pressoflex 6p C2 DCpowe_2'!$O$9)</f>
        <v>0</v>
      </c>
      <c r="O413" s="572">
        <f>IF(ABS(G413)&lt;'ver pressoflex 6p C2 DCpowe_2'!$G$7,'ver pressoflex 6p C2 DCpowe_2'!$G$16*G413*'ver pressoflex 6p C2 DCpowe_2'!$O$10,SIGN(G413)*'ver pressoflex 6p C2 DCpowe_2'!$G$15*'ver pressoflex 6p C2 DCpowe_2'!$O$10)</f>
        <v>0</v>
      </c>
      <c r="P413" s="572">
        <f>IF(ABS(H413)&lt;'ver pressoflex 6p C2 DCpowe_2'!$G$7,'ver pressoflex 6p C2 DCpowe_2'!$G$16*H413*'ver pressoflex 6p C2 DCpowe_2'!$O$11,SIGN(H413)*'ver pressoflex 6p C2 DCpowe_2'!$G$15*'ver pressoflex 6p C2 DCpowe_2'!$O$11)</f>
        <v>0</v>
      </c>
      <c r="Q413" s="572">
        <f>IF(ABS(I413)&lt;'ver pressoflex 6p C2 DCpowe_2'!$G$7,'ver pressoflex 6p C2 DCpowe_2'!$G$16*I413*'ver pressoflex 6p C2 DCpowe_2'!$O$12,SIGN(I413)*'ver pressoflex 6p C2 DCpowe_2'!$G$15*'ver pressoflex 6p C2 DCpowe_2'!$O$12)</f>
        <v>0</v>
      </c>
      <c r="R413" s="572">
        <f>IF(ABS(J413)&lt;'ver pressoflex 6p C2 DCpowe_2'!$G$7,'ver pressoflex 6p C2 DCpowe_2'!$G$16*J413*'ver pressoflex 6p C2 DCpowe_2'!$O$13,SIGN(J413)*'ver pressoflex 6p C2 DCpowe_2'!$G$15*'ver pressoflex 6p C2 DCpowe_2'!$O$13)</f>
        <v>17803.500000000004</v>
      </c>
      <c r="S413" s="113">
        <f t="shared" si="85"/>
        <v>14792.121025934075</v>
      </c>
      <c r="T413" s="575">
        <f>-L413*('ver pressoflex 6p C2 DCpowe_2'!$G$3/2-'ver pressoflex 6p C2 DCpowe_2'!AF413*'ver pressoflex 6p C2 DCpowe_2'!D413)</f>
        <v>3387381.1648805686</v>
      </c>
      <c r="U413" s="29">
        <f>M413*IF(($G$3/2-$M$8)&gt;0,('ver pressoflex 6p C2 DCpowe_2'!$G$3/2-'ver pressoflex 6p C2 DCpowe_2'!$M$8),'ver pressoflex 6p C2 DCpowe_2'!$G$3/2-('ver pressoflex 6p C2 DCpowe_2'!$G$3-'ver pressoflex 6p C2 DCpowe_2'!$M$8))*IF(($G$3/2-$M$8)&gt;0,-1,1)</f>
        <v>1046.9696874880813</v>
      </c>
      <c r="V413" s="29">
        <f>N413*IF(($G$3/2-$M$9)&gt;0,('ver pressoflex 6p C2 DCpowe_2'!$G$3/2-'ver pressoflex 6p C2 DCpowe_2'!$M$9),'ver pressoflex 6p C2 DCpowe_2'!$G$3/2-('ver pressoflex 6p C2 DCpowe_2'!$G$3-'ver pressoflex 6p C2 DCpowe_2'!$M$9))*IF(($G$3/2-$M$9)&gt;0,-1,1)</f>
        <v>0</v>
      </c>
      <c r="W413" s="29">
        <f>O413*IF(($G$3/2-$M$10)&gt;0,('ver pressoflex 6p C2 DCpowe_2'!$G$3/2-'ver pressoflex 6p C2 DCpowe_2'!$M$10),'ver pressoflex 6p C2 DCpowe_2'!$G$3/2-('ver pressoflex 6p C2 DCpowe_2'!$G$3-'ver pressoflex 6p C2 DCpowe_2'!$M$10))*IF(($G$3/2-$M$10)&gt;0,-1,1)</f>
        <v>0</v>
      </c>
      <c r="X413" s="29">
        <f>P413*IF(($G$3/2-$M$11)&gt;0,('ver pressoflex 6p C2 DCpowe_2'!$G$3/2-'ver pressoflex 6p C2 DCpowe_2'!$M$11),'ver pressoflex 6p C2 DCpowe_2'!$G$3/2-('ver pressoflex 6p C2 DCpowe_2'!$G$3-'ver pressoflex 6p C2 DCpowe_2'!$M$11))*IF(($G$3/2-$M$11)&gt;0,-1,1)</f>
        <v>0</v>
      </c>
      <c r="Y413" s="29">
        <f>Q413*IF(($G$3/2-$M$12)&gt;0,('ver pressoflex 6p C2 DCpowe_2'!$G$3/2-'ver pressoflex 6p C2 DCpowe_2'!$M$12),'ver pressoflex 6p C2 DCpowe_2'!$G$3/2-('ver pressoflex 6p C2 DCpowe_2'!$G$3-'ver pressoflex 6p C2 DCpowe_2'!$M$12))*IF(($G$3/2-$M$12)&gt;0,-1,1)</f>
        <v>0</v>
      </c>
      <c r="Z413" s="29">
        <f>R413*IF(($G$3/2-$M$13)&gt;0,('ver pressoflex 6p C2 DCpowe_2'!$G$3/2-'ver pressoflex 6p C2 DCpowe_2'!$M$13),'ver pressoflex 6p C2 DCpowe_2'!$G$3/2-('ver pressoflex 6p C2 DCpowe_2'!$G$3-'ver pressoflex 6p C2 DCpowe_2'!$M$13))*IF(($G$3/2-$M$13)&gt;0,-1,1)</f>
        <v>18248587.500000004</v>
      </c>
      <c r="AA413" s="113">
        <f t="shared" si="93"/>
        <v>21637015.634568062</v>
      </c>
      <c r="AB413" s="193">
        <f t="shared" si="94"/>
        <v>5.228383229520146E-4</v>
      </c>
      <c r="AC413" s="191">
        <f t="shared" si="95"/>
        <v>7.6028609380891332E-4</v>
      </c>
      <c r="AD413" s="194">
        <f t="shared" si="96"/>
        <v>2.2224437106717372E-7</v>
      </c>
      <c r="AE413" s="191">
        <f t="shared" si="97"/>
        <v>5.7021457035668494E-2</v>
      </c>
      <c r="AF413" s="191">
        <f t="shared" si="98"/>
        <v>0.44090409652873153</v>
      </c>
    </row>
    <row r="414" spans="2:32">
      <c r="B414" s="116">
        <f t="shared" si="84"/>
        <v>56755.01670406168</v>
      </c>
      <c r="C414" s="115">
        <f t="shared" si="99"/>
        <v>18.569999999999993</v>
      </c>
      <c r="D414" s="68">
        <f>'ver pressoflex 6p C2 DCpowe_2'!$G$3/2/$C$557*C414</f>
        <v>227.4824999999999</v>
      </c>
      <c r="E414" s="114">
        <f t="shared" si="86"/>
        <v>-6.3542838381654501E-5</v>
      </c>
      <c r="F414" s="114">
        <f t="shared" si="87"/>
        <v>1.2142676302041509E-4</v>
      </c>
      <c r="G414" s="114">
        <f t="shared" si="88"/>
        <v>3.0639636442248471E-4</v>
      </c>
      <c r="H414" s="114">
        <f t="shared" si="89"/>
        <v>4.3063639947422397E-3</v>
      </c>
      <c r="I414" s="114">
        <f t="shared" si="90"/>
        <v>4.4913335961443094E-3</v>
      </c>
      <c r="J414" s="114">
        <f t="shared" si="91"/>
        <v>4.6763031975463791E-3</v>
      </c>
      <c r="K414" s="114">
        <f t="shared" si="92"/>
        <v>5.1387272010515522E-3</v>
      </c>
      <c r="L414" s="113">
        <f>-'ver pressoflex 6p C2 DCpowe_2'!$G$2*'ver pressoflex 6p C2 DCpowe_2'!D414*'ver pressoflex 6p C2 DCpowe_2'!$G$17*'ver pressoflex 6p C2 DCpowe_2'!$G$13*'ver pressoflex 6p C2 DCpowe_2'!AE414</f>
        <v>-3047.4136031943458</v>
      </c>
      <c r="M414" s="572">
        <f>IF(ABS(E414)&lt;'ver pressoflex 6p C2 DCpowe_2'!$G$7,'ver pressoflex 6p C2 DCpowe_2'!$G$16*E414*'ver pressoflex 6p C2 DCpowe_2'!$O$8,SIGN(E414)*'ver pressoflex 6p C2 DCpowe_2'!$G$15*'ver pressoflex 6p C2 DCpowe_2'!$O$8)</f>
        <v>-1.0696927439797177</v>
      </c>
      <c r="N414" s="572">
        <f>IF(ABS(F414)&lt;'ver pressoflex 6p C2 DCpowe_2'!$G$7,'ver pressoflex 6p C2 DCpowe_2'!$G$16*F414*'ver pressoflex 6p C2 DCpowe_2'!$O$9,SIGN(F414)*'ver pressoflex 6p C2 DCpowe_2'!$G$15*'ver pressoflex 6p C2 DCpowe_2'!$O$9)</f>
        <v>0</v>
      </c>
      <c r="O414" s="572">
        <f>IF(ABS(G414)&lt;'ver pressoflex 6p C2 DCpowe_2'!$G$7,'ver pressoflex 6p C2 DCpowe_2'!$G$16*G414*'ver pressoflex 6p C2 DCpowe_2'!$O$10,SIGN(G414)*'ver pressoflex 6p C2 DCpowe_2'!$G$15*'ver pressoflex 6p C2 DCpowe_2'!$O$10)</f>
        <v>0</v>
      </c>
      <c r="P414" s="572">
        <f>IF(ABS(H414)&lt;'ver pressoflex 6p C2 DCpowe_2'!$G$7,'ver pressoflex 6p C2 DCpowe_2'!$G$16*H414*'ver pressoflex 6p C2 DCpowe_2'!$O$11,SIGN(H414)*'ver pressoflex 6p C2 DCpowe_2'!$G$15*'ver pressoflex 6p C2 DCpowe_2'!$O$11)</f>
        <v>0</v>
      </c>
      <c r="Q414" s="572">
        <f>IF(ABS(I414)&lt;'ver pressoflex 6p C2 DCpowe_2'!$G$7,'ver pressoflex 6p C2 DCpowe_2'!$G$16*I414*'ver pressoflex 6p C2 DCpowe_2'!$O$12,SIGN(I414)*'ver pressoflex 6p C2 DCpowe_2'!$G$15*'ver pressoflex 6p C2 DCpowe_2'!$O$12)</f>
        <v>0</v>
      </c>
      <c r="R414" s="572">
        <f>IF(ABS(J414)&lt;'ver pressoflex 6p C2 DCpowe_2'!$G$7,'ver pressoflex 6p C2 DCpowe_2'!$G$16*J414*'ver pressoflex 6p C2 DCpowe_2'!$O$13,SIGN(J414)*'ver pressoflex 6p C2 DCpowe_2'!$G$15*'ver pressoflex 6p C2 DCpowe_2'!$O$13)</f>
        <v>17803.500000000004</v>
      </c>
      <c r="S414" s="113">
        <f t="shared" si="85"/>
        <v>14755.016704061678</v>
      </c>
      <c r="T414" s="575">
        <f>-L414*('ver pressoflex 6p C2 DCpowe_2'!$G$3/2-'ver pressoflex 6p C2 DCpowe_2'!AF414*'ver pressoflex 6p C2 DCpowe_2'!D414)</f>
        <v>3427210.4662016095</v>
      </c>
      <c r="U414" s="29">
        <f>M414*IF(($G$3/2-$M$8)&gt;0,('ver pressoflex 6p C2 DCpowe_2'!$G$3/2-'ver pressoflex 6p C2 DCpowe_2'!$M$8),'ver pressoflex 6p C2 DCpowe_2'!$G$3/2-('ver pressoflex 6p C2 DCpowe_2'!$G$3-'ver pressoflex 6p C2 DCpowe_2'!$M$8))*IF(($G$3/2-$M$8)&gt;0,-1,1)</f>
        <v>1096.4350625792106</v>
      </c>
      <c r="V414" s="29">
        <f>N414*IF(($G$3/2-$M$9)&gt;0,('ver pressoflex 6p C2 DCpowe_2'!$G$3/2-'ver pressoflex 6p C2 DCpowe_2'!$M$9),'ver pressoflex 6p C2 DCpowe_2'!$G$3/2-('ver pressoflex 6p C2 DCpowe_2'!$G$3-'ver pressoflex 6p C2 DCpowe_2'!$M$9))*IF(($G$3/2-$M$9)&gt;0,-1,1)</f>
        <v>0</v>
      </c>
      <c r="W414" s="29">
        <f>O414*IF(($G$3/2-$M$10)&gt;0,('ver pressoflex 6p C2 DCpowe_2'!$G$3/2-'ver pressoflex 6p C2 DCpowe_2'!$M$10),'ver pressoflex 6p C2 DCpowe_2'!$G$3/2-('ver pressoflex 6p C2 DCpowe_2'!$G$3-'ver pressoflex 6p C2 DCpowe_2'!$M$10))*IF(($G$3/2-$M$10)&gt;0,-1,1)</f>
        <v>0</v>
      </c>
      <c r="X414" s="29">
        <f>P414*IF(($G$3/2-$M$11)&gt;0,('ver pressoflex 6p C2 DCpowe_2'!$G$3/2-'ver pressoflex 6p C2 DCpowe_2'!$M$11),'ver pressoflex 6p C2 DCpowe_2'!$G$3/2-('ver pressoflex 6p C2 DCpowe_2'!$G$3-'ver pressoflex 6p C2 DCpowe_2'!$M$11))*IF(($G$3/2-$M$11)&gt;0,-1,1)</f>
        <v>0</v>
      </c>
      <c r="Y414" s="29">
        <f>Q414*IF(($G$3/2-$M$12)&gt;0,('ver pressoflex 6p C2 DCpowe_2'!$G$3/2-'ver pressoflex 6p C2 DCpowe_2'!$M$12),'ver pressoflex 6p C2 DCpowe_2'!$G$3/2-('ver pressoflex 6p C2 DCpowe_2'!$G$3-'ver pressoflex 6p C2 DCpowe_2'!$M$12))*IF(($G$3/2-$M$12)&gt;0,-1,1)</f>
        <v>0</v>
      </c>
      <c r="Z414" s="29">
        <f>R414*IF(($G$3/2-$M$13)&gt;0,('ver pressoflex 6p C2 DCpowe_2'!$G$3/2-'ver pressoflex 6p C2 DCpowe_2'!$M$13),'ver pressoflex 6p C2 DCpowe_2'!$G$3/2-('ver pressoflex 6p C2 DCpowe_2'!$G$3-'ver pressoflex 6p C2 DCpowe_2'!$M$13))*IF(($G$3/2-$M$13)&gt;0,-1,1)</f>
        <v>18248587.500000004</v>
      </c>
      <c r="AA414" s="113">
        <f t="shared" si="93"/>
        <v>21676894.401264191</v>
      </c>
      <c r="AB414" s="193">
        <f t="shared" si="94"/>
        <v>5.2596684188682848E-4</v>
      </c>
      <c r="AC414" s="191">
        <f t="shared" si="95"/>
        <v>7.6550029203360315E-4</v>
      </c>
      <c r="AD414" s="194">
        <f t="shared" si="96"/>
        <v>2.2497871008144783E-7</v>
      </c>
      <c r="AE414" s="191">
        <f t="shared" si="97"/>
        <v>5.7412521902520233E-2</v>
      </c>
      <c r="AF414" s="191">
        <f t="shared" si="98"/>
        <v>0.44122406289384974</v>
      </c>
    </row>
    <row r="415" spans="2:32">
      <c r="B415" s="116">
        <f t="shared" si="84"/>
        <v>56717.665111797076</v>
      </c>
      <c r="C415" s="115">
        <f t="shared" si="99"/>
        <v>18.669999999999995</v>
      </c>
      <c r="D415" s="68">
        <f>'ver pressoflex 6p C2 DCpowe_2'!$G$3/2/$C$557*C415</f>
        <v>228.70749999999992</v>
      </c>
      <c r="E415" s="114">
        <f t="shared" si="86"/>
        <v>-6.6412806225904004E-5</v>
      </c>
      <c r="F415" s="114">
        <f t="shared" si="87"/>
        <v>1.1866163418417469E-4</v>
      </c>
      <c r="G415" s="114">
        <f t="shared" si="88"/>
        <v>3.0373607459425339E-4</v>
      </c>
      <c r="H415" s="114">
        <f t="shared" si="89"/>
        <v>4.3059708484622051E-3</v>
      </c>
      <c r="I415" s="114">
        <f t="shared" si="90"/>
        <v>4.4910452888722837E-3</v>
      </c>
      <c r="J415" s="114">
        <f t="shared" si="91"/>
        <v>4.6761197292823631E-3</v>
      </c>
      <c r="K415" s="114">
        <f t="shared" si="92"/>
        <v>5.1388058303075594E-3</v>
      </c>
      <c r="L415" s="113">
        <f>-'ver pressoflex 6p C2 DCpowe_2'!$G$2*'ver pressoflex 6p C2 DCpowe_2'!D415*'ver pressoflex 6p C2 DCpowe_2'!$G$17*'ver pressoflex 6p C2 DCpowe_2'!$G$13*'ver pressoflex 6p C2 DCpowe_2'!AE415</f>
        <v>-3084.7168818510454</v>
      </c>
      <c r="M415" s="572">
        <f>IF(ABS(E415)&lt;'ver pressoflex 6p C2 DCpowe_2'!$G$7,'ver pressoflex 6p C2 DCpowe_2'!$G$16*E415*'ver pressoflex 6p C2 DCpowe_2'!$O$8,SIGN(E415)*'ver pressoflex 6p C2 DCpowe_2'!$G$15*'ver pressoflex 6p C2 DCpowe_2'!$O$8)</f>
        <v>-1.1180063518801029</v>
      </c>
      <c r="N415" s="572">
        <f>IF(ABS(F415)&lt;'ver pressoflex 6p C2 DCpowe_2'!$G$7,'ver pressoflex 6p C2 DCpowe_2'!$G$16*F415*'ver pressoflex 6p C2 DCpowe_2'!$O$9,SIGN(F415)*'ver pressoflex 6p C2 DCpowe_2'!$G$15*'ver pressoflex 6p C2 DCpowe_2'!$O$9)</f>
        <v>0</v>
      </c>
      <c r="O415" s="572">
        <f>IF(ABS(G415)&lt;'ver pressoflex 6p C2 DCpowe_2'!$G$7,'ver pressoflex 6p C2 DCpowe_2'!$G$16*G415*'ver pressoflex 6p C2 DCpowe_2'!$O$10,SIGN(G415)*'ver pressoflex 6p C2 DCpowe_2'!$G$15*'ver pressoflex 6p C2 DCpowe_2'!$O$10)</f>
        <v>0</v>
      </c>
      <c r="P415" s="572">
        <f>IF(ABS(H415)&lt;'ver pressoflex 6p C2 DCpowe_2'!$G$7,'ver pressoflex 6p C2 DCpowe_2'!$G$16*H415*'ver pressoflex 6p C2 DCpowe_2'!$O$11,SIGN(H415)*'ver pressoflex 6p C2 DCpowe_2'!$G$15*'ver pressoflex 6p C2 DCpowe_2'!$O$11)</f>
        <v>0</v>
      </c>
      <c r="Q415" s="572">
        <f>IF(ABS(I415)&lt;'ver pressoflex 6p C2 DCpowe_2'!$G$7,'ver pressoflex 6p C2 DCpowe_2'!$G$16*I415*'ver pressoflex 6p C2 DCpowe_2'!$O$12,SIGN(I415)*'ver pressoflex 6p C2 DCpowe_2'!$G$15*'ver pressoflex 6p C2 DCpowe_2'!$O$12)</f>
        <v>0</v>
      </c>
      <c r="R415" s="572">
        <f>IF(ABS(J415)&lt;'ver pressoflex 6p C2 DCpowe_2'!$G$7,'ver pressoflex 6p C2 DCpowe_2'!$G$16*J415*'ver pressoflex 6p C2 DCpowe_2'!$O$13,SIGN(J415)*'ver pressoflex 6p C2 DCpowe_2'!$G$15*'ver pressoflex 6p C2 DCpowe_2'!$O$13)</f>
        <v>17803.500000000004</v>
      </c>
      <c r="S415" s="113">
        <f t="shared" si="85"/>
        <v>14717.665111797078</v>
      </c>
      <c r="T415" s="575">
        <f>-L415*('ver pressoflex 6p C2 DCpowe_2'!$G$3/2-'ver pressoflex 6p C2 DCpowe_2'!AF415*'ver pressoflex 6p C2 DCpowe_2'!D415)</f>
        <v>3467271.9192606155</v>
      </c>
      <c r="U415" s="29">
        <f>M415*IF(($G$3/2-$M$8)&gt;0,('ver pressoflex 6p C2 DCpowe_2'!$G$3/2-'ver pressoflex 6p C2 DCpowe_2'!$M$8),'ver pressoflex 6p C2 DCpowe_2'!$G$3/2-('ver pressoflex 6p C2 DCpowe_2'!$G$3-'ver pressoflex 6p C2 DCpowe_2'!$M$8))*IF(($G$3/2-$M$8)&gt;0,-1,1)</f>
        <v>1145.9565106771054</v>
      </c>
      <c r="V415" s="29">
        <f>N415*IF(($G$3/2-$M$9)&gt;0,('ver pressoflex 6p C2 DCpowe_2'!$G$3/2-'ver pressoflex 6p C2 DCpowe_2'!$M$9),'ver pressoflex 6p C2 DCpowe_2'!$G$3/2-('ver pressoflex 6p C2 DCpowe_2'!$G$3-'ver pressoflex 6p C2 DCpowe_2'!$M$9))*IF(($G$3/2-$M$9)&gt;0,-1,1)</f>
        <v>0</v>
      </c>
      <c r="W415" s="29">
        <f>O415*IF(($G$3/2-$M$10)&gt;0,('ver pressoflex 6p C2 DCpowe_2'!$G$3/2-'ver pressoflex 6p C2 DCpowe_2'!$M$10),'ver pressoflex 6p C2 DCpowe_2'!$G$3/2-('ver pressoflex 6p C2 DCpowe_2'!$G$3-'ver pressoflex 6p C2 DCpowe_2'!$M$10))*IF(($G$3/2-$M$10)&gt;0,-1,1)</f>
        <v>0</v>
      </c>
      <c r="X415" s="29">
        <f>P415*IF(($G$3/2-$M$11)&gt;0,('ver pressoflex 6p C2 DCpowe_2'!$G$3/2-'ver pressoflex 6p C2 DCpowe_2'!$M$11),'ver pressoflex 6p C2 DCpowe_2'!$G$3/2-('ver pressoflex 6p C2 DCpowe_2'!$G$3-'ver pressoflex 6p C2 DCpowe_2'!$M$11))*IF(($G$3/2-$M$11)&gt;0,-1,1)</f>
        <v>0</v>
      </c>
      <c r="Y415" s="29">
        <f>Q415*IF(($G$3/2-$M$12)&gt;0,('ver pressoflex 6p C2 DCpowe_2'!$G$3/2-'ver pressoflex 6p C2 DCpowe_2'!$M$12),'ver pressoflex 6p C2 DCpowe_2'!$G$3/2-('ver pressoflex 6p C2 DCpowe_2'!$G$3-'ver pressoflex 6p C2 DCpowe_2'!$M$12))*IF(($G$3/2-$M$12)&gt;0,-1,1)</f>
        <v>0</v>
      </c>
      <c r="Z415" s="29">
        <f>R415*IF(($G$3/2-$M$13)&gt;0,('ver pressoflex 6p C2 DCpowe_2'!$G$3/2-'ver pressoflex 6p C2 DCpowe_2'!$M$13),'ver pressoflex 6p C2 DCpowe_2'!$G$3/2-('ver pressoflex 6p C2 DCpowe_2'!$G$3-'ver pressoflex 6p C2 DCpowe_2'!$M$13))*IF(($G$3/2-$M$13)&gt;0,-1,1)</f>
        <v>18248587.500000004</v>
      </c>
      <c r="AA415" s="113">
        <f t="shared" si="93"/>
        <v>21717005.375771295</v>
      </c>
      <c r="AB415" s="193">
        <f t="shared" si="94"/>
        <v>5.2909890725110072E-4</v>
      </c>
      <c r="AC415" s="191">
        <f t="shared" si="95"/>
        <v>7.7072040097405682E-4</v>
      </c>
      <c r="AD415" s="194">
        <f t="shared" si="96"/>
        <v>2.2773248915636852E-7</v>
      </c>
      <c r="AE415" s="191">
        <f t="shared" si="97"/>
        <v>5.7804030073054256E-2</v>
      </c>
      <c r="AF415" s="191">
        <f t="shared" si="98"/>
        <v>0.44154102666425776</v>
      </c>
    </row>
    <row r="416" spans="2:32">
      <c r="B416" s="116">
        <f t="shared" si="84"/>
        <v>56680.065828450322</v>
      </c>
      <c r="C416" s="115">
        <f t="shared" si="99"/>
        <v>18.769999999999996</v>
      </c>
      <c r="D416" s="68">
        <f>'ver pressoflex 6p C2 DCpowe_2'!$G$3/2/$C$557*C416</f>
        <v>229.93249999999995</v>
      </c>
      <c r="E416" s="114">
        <f t="shared" si="86"/>
        <v>-6.928602925603008E-5</v>
      </c>
      <c r="F416" s="114">
        <f t="shared" si="87"/>
        <v>1.1589336907295733E-4</v>
      </c>
      <c r="G416" s="114">
        <f t="shared" si="88"/>
        <v>3.0107276740194472E-4</v>
      </c>
      <c r="H416" s="114">
        <f t="shared" si="89"/>
        <v>4.3055772562662978E-3</v>
      </c>
      <c r="I416" s="114">
        <f t="shared" si="90"/>
        <v>4.4907566545952854E-3</v>
      </c>
      <c r="J416" s="114">
        <f t="shared" si="91"/>
        <v>4.6759360529242721E-3</v>
      </c>
      <c r="K416" s="114">
        <f t="shared" si="92"/>
        <v>5.1388845487467406E-3</v>
      </c>
      <c r="L416" s="113">
        <f>-'ver pressoflex 6p C2 DCpowe_2'!$G$2*'ver pressoflex 6p C2 DCpowe_2'!D416*'ver pressoflex 6p C2 DCpowe_2'!$G$17*'ver pressoflex 6p C2 DCpowe_2'!$G$13*'ver pressoflex 6p C2 DCpowe_2'!AE416</f>
        <v>-3122.2677967914574</v>
      </c>
      <c r="M416" s="572">
        <f>IF(ABS(E416)&lt;'ver pressoflex 6p C2 DCpowe_2'!$G$7,'ver pressoflex 6p C2 DCpowe_2'!$G$16*E416*'ver pressoflex 6p C2 DCpowe_2'!$O$8,SIGN(E416)*'ver pressoflex 6p C2 DCpowe_2'!$G$15*'ver pressoflex 6p C2 DCpowe_2'!$O$8)</f>
        <v>-1.1663747582251462</v>
      </c>
      <c r="N416" s="572">
        <f>IF(ABS(F416)&lt;'ver pressoflex 6p C2 DCpowe_2'!$G$7,'ver pressoflex 6p C2 DCpowe_2'!$G$16*F416*'ver pressoflex 6p C2 DCpowe_2'!$O$9,SIGN(F416)*'ver pressoflex 6p C2 DCpowe_2'!$G$15*'ver pressoflex 6p C2 DCpowe_2'!$O$9)</f>
        <v>0</v>
      </c>
      <c r="O416" s="572">
        <f>IF(ABS(G416)&lt;'ver pressoflex 6p C2 DCpowe_2'!$G$7,'ver pressoflex 6p C2 DCpowe_2'!$G$16*G416*'ver pressoflex 6p C2 DCpowe_2'!$O$10,SIGN(G416)*'ver pressoflex 6p C2 DCpowe_2'!$G$15*'ver pressoflex 6p C2 DCpowe_2'!$O$10)</f>
        <v>0</v>
      </c>
      <c r="P416" s="572">
        <f>IF(ABS(H416)&lt;'ver pressoflex 6p C2 DCpowe_2'!$G$7,'ver pressoflex 6p C2 DCpowe_2'!$G$16*H416*'ver pressoflex 6p C2 DCpowe_2'!$O$11,SIGN(H416)*'ver pressoflex 6p C2 DCpowe_2'!$G$15*'ver pressoflex 6p C2 DCpowe_2'!$O$11)</f>
        <v>0</v>
      </c>
      <c r="Q416" s="572">
        <f>IF(ABS(I416)&lt;'ver pressoflex 6p C2 DCpowe_2'!$G$7,'ver pressoflex 6p C2 DCpowe_2'!$G$16*I416*'ver pressoflex 6p C2 DCpowe_2'!$O$12,SIGN(I416)*'ver pressoflex 6p C2 DCpowe_2'!$G$15*'ver pressoflex 6p C2 DCpowe_2'!$O$12)</f>
        <v>0</v>
      </c>
      <c r="R416" s="572">
        <f>IF(ABS(J416)&lt;'ver pressoflex 6p C2 DCpowe_2'!$G$7,'ver pressoflex 6p C2 DCpowe_2'!$G$16*J416*'ver pressoflex 6p C2 DCpowe_2'!$O$13,SIGN(J416)*'ver pressoflex 6p C2 DCpowe_2'!$G$15*'ver pressoflex 6p C2 DCpowe_2'!$O$13)</f>
        <v>17803.500000000004</v>
      </c>
      <c r="S416" s="113">
        <f t="shared" si="85"/>
        <v>14680.065828450321</v>
      </c>
      <c r="T416" s="575">
        <f>-L416*('ver pressoflex 6p C2 DCpowe_2'!$G$3/2-'ver pressoflex 6p C2 DCpowe_2'!AF416*'ver pressoflex 6p C2 DCpowe_2'!D416)</f>
        <v>3507565.536675496</v>
      </c>
      <c r="U416" s="29">
        <f>M416*IF(($G$3/2-$M$8)&gt;0,('ver pressoflex 6p C2 DCpowe_2'!$G$3/2-'ver pressoflex 6p C2 DCpowe_2'!$M$8),'ver pressoflex 6p C2 DCpowe_2'!$G$3/2-('ver pressoflex 6p C2 DCpowe_2'!$G$3-'ver pressoflex 6p C2 DCpowe_2'!$M$8))*IF(($G$3/2-$M$8)&gt;0,-1,1)</f>
        <v>1195.5341271807749</v>
      </c>
      <c r="V416" s="29">
        <f>N416*IF(($G$3/2-$M$9)&gt;0,('ver pressoflex 6p C2 DCpowe_2'!$G$3/2-'ver pressoflex 6p C2 DCpowe_2'!$M$9),'ver pressoflex 6p C2 DCpowe_2'!$G$3/2-('ver pressoflex 6p C2 DCpowe_2'!$G$3-'ver pressoflex 6p C2 DCpowe_2'!$M$9))*IF(($G$3/2-$M$9)&gt;0,-1,1)</f>
        <v>0</v>
      </c>
      <c r="W416" s="29">
        <f>O416*IF(($G$3/2-$M$10)&gt;0,('ver pressoflex 6p C2 DCpowe_2'!$G$3/2-'ver pressoflex 6p C2 DCpowe_2'!$M$10),'ver pressoflex 6p C2 DCpowe_2'!$G$3/2-('ver pressoflex 6p C2 DCpowe_2'!$G$3-'ver pressoflex 6p C2 DCpowe_2'!$M$10))*IF(($G$3/2-$M$10)&gt;0,-1,1)</f>
        <v>0</v>
      </c>
      <c r="X416" s="29">
        <f>P416*IF(($G$3/2-$M$11)&gt;0,('ver pressoflex 6p C2 DCpowe_2'!$G$3/2-'ver pressoflex 6p C2 DCpowe_2'!$M$11),'ver pressoflex 6p C2 DCpowe_2'!$G$3/2-('ver pressoflex 6p C2 DCpowe_2'!$G$3-'ver pressoflex 6p C2 DCpowe_2'!$M$11))*IF(($G$3/2-$M$11)&gt;0,-1,1)</f>
        <v>0</v>
      </c>
      <c r="Y416" s="29">
        <f>Q416*IF(($G$3/2-$M$12)&gt;0,('ver pressoflex 6p C2 DCpowe_2'!$G$3/2-'ver pressoflex 6p C2 DCpowe_2'!$M$12),'ver pressoflex 6p C2 DCpowe_2'!$G$3/2-('ver pressoflex 6p C2 DCpowe_2'!$G$3-'ver pressoflex 6p C2 DCpowe_2'!$M$12))*IF(($G$3/2-$M$12)&gt;0,-1,1)</f>
        <v>0</v>
      </c>
      <c r="Z416" s="29">
        <f>R416*IF(($G$3/2-$M$13)&gt;0,('ver pressoflex 6p C2 DCpowe_2'!$G$3/2-'ver pressoflex 6p C2 DCpowe_2'!$M$13),'ver pressoflex 6p C2 DCpowe_2'!$G$3/2-('ver pressoflex 6p C2 DCpowe_2'!$G$3-'ver pressoflex 6p C2 DCpowe_2'!$M$13))*IF(($G$3/2-$M$13)&gt;0,-1,1)</f>
        <v>18248587.500000004</v>
      </c>
      <c r="AA416" s="113">
        <f t="shared" si="93"/>
        <v>21757348.570802681</v>
      </c>
      <c r="AB416" s="193">
        <f t="shared" si="94"/>
        <v>5.3223452507849861E-4</v>
      </c>
      <c r="AC416" s="191">
        <f t="shared" si="95"/>
        <v>7.7594643068638674E-4</v>
      </c>
      <c r="AD416" s="194">
        <f t="shared" si="96"/>
        <v>2.3050576918239025E-7</v>
      </c>
      <c r="AE416" s="191">
        <f t="shared" si="97"/>
        <v>5.8195982301479002E-2</v>
      </c>
      <c r="AF416" s="191">
        <f t="shared" si="98"/>
        <v>0.44185502800314846</v>
      </c>
    </row>
    <row r="417" spans="2:32">
      <c r="B417" s="116">
        <f t="shared" si="84"/>
        <v>56642.218432376605</v>
      </c>
      <c r="C417" s="115">
        <f t="shared" si="99"/>
        <v>18.869999999999997</v>
      </c>
      <c r="D417" s="68">
        <f>'ver pressoflex 6p C2 DCpowe_2'!$G$3/2/$C$557*C417</f>
        <v>231.15749999999997</v>
      </c>
      <c r="E417" s="114">
        <f t="shared" si="86"/>
        <v>-7.2162513013339252E-5</v>
      </c>
      <c r="F417" s="114">
        <f t="shared" si="87"/>
        <v>1.1312196234787862E-4</v>
      </c>
      <c r="G417" s="114">
        <f t="shared" si="88"/>
        <v>2.9840643770909648E-4</v>
      </c>
      <c r="H417" s="114">
        <f t="shared" si="89"/>
        <v>4.305183217395433E-3</v>
      </c>
      <c r="I417" s="114">
        <f t="shared" si="90"/>
        <v>4.4904676927566504E-3</v>
      </c>
      <c r="J417" s="114">
        <f t="shared" si="91"/>
        <v>4.6757521681178678E-3</v>
      </c>
      <c r="K417" s="114">
        <f t="shared" si="92"/>
        <v>5.1389633565209134E-3</v>
      </c>
      <c r="L417" s="113">
        <f>-'ver pressoflex 6p C2 DCpowe_2'!$G$2*'ver pressoflex 6p C2 DCpowe_2'!D417*'ver pressoflex 6p C2 DCpowe_2'!$G$17*'ver pressoflex 6p C2 DCpowe_2'!$G$13*'ver pressoflex 6p C2 DCpowe_2'!AE417</f>
        <v>-3160.0667695671013</v>
      </c>
      <c r="M417" s="572">
        <f>IF(ABS(E417)&lt;'ver pressoflex 6p C2 DCpowe_2'!$G$7,'ver pressoflex 6p C2 DCpowe_2'!$G$16*E417*'ver pressoflex 6p C2 DCpowe_2'!$O$8,SIGN(E417)*'ver pressoflex 6p C2 DCpowe_2'!$G$15*'ver pressoflex 6p C2 DCpowe_2'!$O$8)</f>
        <v>-1.214798056298301</v>
      </c>
      <c r="N417" s="572">
        <f>IF(ABS(F417)&lt;'ver pressoflex 6p C2 DCpowe_2'!$G$7,'ver pressoflex 6p C2 DCpowe_2'!$G$16*F417*'ver pressoflex 6p C2 DCpowe_2'!$O$9,SIGN(F417)*'ver pressoflex 6p C2 DCpowe_2'!$G$15*'ver pressoflex 6p C2 DCpowe_2'!$O$9)</f>
        <v>0</v>
      </c>
      <c r="O417" s="572">
        <f>IF(ABS(G417)&lt;'ver pressoflex 6p C2 DCpowe_2'!$G$7,'ver pressoflex 6p C2 DCpowe_2'!$G$16*G417*'ver pressoflex 6p C2 DCpowe_2'!$O$10,SIGN(G417)*'ver pressoflex 6p C2 DCpowe_2'!$G$15*'ver pressoflex 6p C2 DCpowe_2'!$O$10)</f>
        <v>0</v>
      </c>
      <c r="P417" s="572">
        <f>IF(ABS(H417)&lt;'ver pressoflex 6p C2 DCpowe_2'!$G$7,'ver pressoflex 6p C2 DCpowe_2'!$G$16*H417*'ver pressoflex 6p C2 DCpowe_2'!$O$11,SIGN(H417)*'ver pressoflex 6p C2 DCpowe_2'!$G$15*'ver pressoflex 6p C2 DCpowe_2'!$O$11)</f>
        <v>0</v>
      </c>
      <c r="Q417" s="572">
        <f>IF(ABS(I417)&lt;'ver pressoflex 6p C2 DCpowe_2'!$G$7,'ver pressoflex 6p C2 DCpowe_2'!$G$16*I417*'ver pressoflex 6p C2 DCpowe_2'!$O$12,SIGN(I417)*'ver pressoflex 6p C2 DCpowe_2'!$G$15*'ver pressoflex 6p C2 DCpowe_2'!$O$12)</f>
        <v>0</v>
      </c>
      <c r="R417" s="572">
        <f>IF(ABS(J417)&lt;'ver pressoflex 6p C2 DCpowe_2'!$G$7,'ver pressoflex 6p C2 DCpowe_2'!$G$16*J417*'ver pressoflex 6p C2 DCpowe_2'!$O$13,SIGN(J417)*'ver pressoflex 6p C2 DCpowe_2'!$G$15*'ver pressoflex 6p C2 DCpowe_2'!$O$13)</f>
        <v>17803.500000000004</v>
      </c>
      <c r="S417" s="113">
        <f t="shared" si="85"/>
        <v>14642.218432376605</v>
      </c>
      <c r="T417" s="575">
        <f>-L417*('ver pressoflex 6p C2 DCpowe_2'!$G$3/2-'ver pressoflex 6p C2 DCpowe_2'!AF417*'ver pressoflex 6p C2 DCpowe_2'!D417)</f>
        <v>3548091.3310927935</v>
      </c>
      <c r="U417" s="29">
        <f>M417*IF(($G$3/2-$M$8)&gt;0,('ver pressoflex 6p C2 DCpowe_2'!$G$3/2-'ver pressoflex 6p C2 DCpowe_2'!$M$8),'ver pressoflex 6p C2 DCpowe_2'!$G$3/2-('ver pressoflex 6p C2 DCpowe_2'!$G$3-'ver pressoflex 6p C2 DCpowe_2'!$M$8))*IF(($G$3/2-$M$8)&gt;0,-1,1)</f>
        <v>1245.1680077057586</v>
      </c>
      <c r="V417" s="29">
        <f>N417*IF(($G$3/2-$M$9)&gt;0,('ver pressoflex 6p C2 DCpowe_2'!$G$3/2-'ver pressoflex 6p C2 DCpowe_2'!$M$9),'ver pressoflex 6p C2 DCpowe_2'!$G$3/2-('ver pressoflex 6p C2 DCpowe_2'!$G$3-'ver pressoflex 6p C2 DCpowe_2'!$M$9))*IF(($G$3/2-$M$9)&gt;0,-1,1)</f>
        <v>0</v>
      </c>
      <c r="W417" s="29">
        <f>O417*IF(($G$3/2-$M$10)&gt;0,('ver pressoflex 6p C2 DCpowe_2'!$G$3/2-'ver pressoflex 6p C2 DCpowe_2'!$M$10),'ver pressoflex 6p C2 DCpowe_2'!$G$3/2-('ver pressoflex 6p C2 DCpowe_2'!$G$3-'ver pressoflex 6p C2 DCpowe_2'!$M$10))*IF(($G$3/2-$M$10)&gt;0,-1,1)</f>
        <v>0</v>
      </c>
      <c r="X417" s="29">
        <f>P417*IF(($G$3/2-$M$11)&gt;0,('ver pressoflex 6p C2 DCpowe_2'!$G$3/2-'ver pressoflex 6p C2 DCpowe_2'!$M$11),'ver pressoflex 6p C2 DCpowe_2'!$G$3/2-('ver pressoflex 6p C2 DCpowe_2'!$G$3-'ver pressoflex 6p C2 DCpowe_2'!$M$11))*IF(($G$3/2-$M$11)&gt;0,-1,1)</f>
        <v>0</v>
      </c>
      <c r="Y417" s="29">
        <f>Q417*IF(($G$3/2-$M$12)&gt;0,('ver pressoflex 6p C2 DCpowe_2'!$G$3/2-'ver pressoflex 6p C2 DCpowe_2'!$M$12),'ver pressoflex 6p C2 DCpowe_2'!$G$3/2-('ver pressoflex 6p C2 DCpowe_2'!$G$3-'ver pressoflex 6p C2 DCpowe_2'!$M$12))*IF(($G$3/2-$M$12)&gt;0,-1,1)</f>
        <v>0</v>
      </c>
      <c r="Z417" s="29">
        <f>R417*IF(($G$3/2-$M$13)&gt;0,('ver pressoflex 6p C2 DCpowe_2'!$G$3/2-'ver pressoflex 6p C2 DCpowe_2'!$M$13),'ver pressoflex 6p C2 DCpowe_2'!$G$3/2-('ver pressoflex 6p C2 DCpowe_2'!$G$3-'ver pressoflex 6p C2 DCpowe_2'!$M$13))*IF(($G$3/2-$M$13)&gt;0,-1,1)</f>
        <v>18248587.500000004</v>
      </c>
      <c r="AA417" s="113">
        <f t="shared" si="93"/>
        <v>21797923.999100503</v>
      </c>
      <c r="AB417" s="193">
        <f t="shared" si="94"/>
        <v>5.3537370141638397E-4</v>
      </c>
      <c r="AC417" s="191">
        <f t="shared" si="95"/>
        <v>7.8117839124952886E-4</v>
      </c>
      <c r="AD417" s="194">
        <f t="shared" si="96"/>
        <v>2.33298611251344E-7</v>
      </c>
      <c r="AE417" s="191">
        <f t="shared" si="97"/>
        <v>5.8588379343714664E-2</v>
      </c>
      <c r="AF417" s="191">
        <f t="shared" si="98"/>
        <v>0.44216610641337362</v>
      </c>
    </row>
    <row r="418" spans="2:32">
      <c r="B418" s="116">
        <f t="shared" si="84"/>
        <v>56604.12250097355</v>
      </c>
      <c r="C418" s="115">
        <f t="shared" si="99"/>
        <v>18.97</v>
      </c>
      <c r="D418" s="68">
        <f>'ver pressoflex 6p C2 DCpowe_2'!$G$3/2/$C$557*C418</f>
        <v>232.38249999999999</v>
      </c>
      <c r="E418" s="114">
        <f t="shared" si="86"/>
        <v>-7.5042263051722553E-5</v>
      </c>
      <c r="F418" s="114">
        <f t="shared" si="87"/>
        <v>1.1034740865792943E-4</v>
      </c>
      <c r="G418" s="114">
        <f t="shared" si="88"/>
        <v>2.9573708036758142E-4</v>
      </c>
      <c r="H418" s="114">
        <f t="shared" si="89"/>
        <v>4.3047887310888062E-3</v>
      </c>
      <c r="I418" s="114">
        <f t="shared" si="90"/>
        <v>4.4901784027984578E-3</v>
      </c>
      <c r="J418" s="114">
        <f t="shared" si="91"/>
        <v>4.6755680745081095E-3</v>
      </c>
      <c r="K418" s="114">
        <f t="shared" si="92"/>
        <v>5.1390422537822391E-3</v>
      </c>
      <c r="L418" s="113">
        <f>-'ver pressoflex 6p C2 DCpowe_2'!$G$2*'ver pressoflex 6p C2 DCpowe_2'!D418*'ver pressoflex 6p C2 DCpowe_2'!$G$17*'ver pressoflex 6p C2 DCpowe_2'!$G$13*'ver pressoflex 6p C2 DCpowe_2'!AE418</f>
        <v>-3198.1142226868551</v>
      </c>
      <c r="M418" s="572">
        <f>IF(ABS(E418)&lt;'ver pressoflex 6p C2 DCpowe_2'!$G$7,'ver pressoflex 6p C2 DCpowe_2'!$G$16*E418*'ver pressoflex 6p C2 DCpowe_2'!$O$8,SIGN(E418)*'ver pressoflex 6p C2 DCpowe_2'!$G$15*'ver pressoflex 6p C2 DCpowe_2'!$O$8)</f>
        <v>-1.2632763395948696</v>
      </c>
      <c r="N418" s="572">
        <f>IF(ABS(F418)&lt;'ver pressoflex 6p C2 DCpowe_2'!$G$7,'ver pressoflex 6p C2 DCpowe_2'!$G$16*F418*'ver pressoflex 6p C2 DCpowe_2'!$O$9,SIGN(F418)*'ver pressoflex 6p C2 DCpowe_2'!$G$15*'ver pressoflex 6p C2 DCpowe_2'!$O$9)</f>
        <v>0</v>
      </c>
      <c r="O418" s="572">
        <f>IF(ABS(G418)&lt;'ver pressoflex 6p C2 DCpowe_2'!$G$7,'ver pressoflex 6p C2 DCpowe_2'!$G$16*G418*'ver pressoflex 6p C2 DCpowe_2'!$O$10,SIGN(G418)*'ver pressoflex 6p C2 DCpowe_2'!$G$15*'ver pressoflex 6p C2 DCpowe_2'!$O$10)</f>
        <v>0</v>
      </c>
      <c r="P418" s="572">
        <f>IF(ABS(H418)&lt;'ver pressoflex 6p C2 DCpowe_2'!$G$7,'ver pressoflex 6p C2 DCpowe_2'!$G$16*H418*'ver pressoflex 6p C2 DCpowe_2'!$O$11,SIGN(H418)*'ver pressoflex 6p C2 DCpowe_2'!$G$15*'ver pressoflex 6p C2 DCpowe_2'!$O$11)</f>
        <v>0</v>
      </c>
      <c r="Q418" s="572">
        <f>IF(ABS(I418)&lt;'ver pressoflex 6p C2 DCpowe_2'!$G$7,'ver pressoflex 6p C2 DCpowe_2'!$G$16*I418*'ver pressoflex 6p C2 DCpowe_2'!$O$12,SIGN(I418)*'ver pressoflex 6p C2 DCpowe_2'!$G$15*'ver pressoflex 6p C2 DCpowe_2'!$O$12)</f>
        <v>0</v>
      </c>
      <c r="R418" s="572">
        <f>IF(ABS(J418)&lt;'ver pressoflex 6p C2 DCpowe_2'!$G$7,'ver pressoflex 6p C2 DCpowe_2'!$G$16*J418*'ver pressoflex 6p C2 DCpowe_2'!$O$13,SIGN(J418)*'ver pressoflex 6p C2 DCpowe_2'!$G$15*'ver pressoflex 6p C2 DCpowe_2'!$O$13)</f>
        <v>17803.500000000004</v>
      </c>
      <c r="S418" s="113">
        <f t="shared" si="85"/>
        <v>14604.122500973554</v>
      </c>
      <c r="T418" s="575">
        <f>-L418*('ver pressoflex 6p C2 DCpowe_2'!$G$3/2-'ver pressoflex 6p C2 DCpowe_2'!AF418*'ver pressoflex 6p C2 DCpowe_2'!D418)</f>
        <v>3588849.315187776</v>
      </c>
      <c r="U418" s="29">
        <f>M418*IF(($G$3/2-$M$8)&gt;0,('ver pressoflex 6p C2 DCpowe_2'!$G$3/2-'ver pressoflex 6p C2 DCpowe_2'!$M$8),'ver pressoflex 6p C2 DCpowe_2'!$G$3/2-('ver pressoflex 6p C2 DCpowe_2'!$G$3-'ver pressoflex 6p C2 DCpowe_2'!$M$8))*IF(($G$3/2-$M$8)&gt;0,-1,1)</f>
        <v>1294.8582480847413</v>
      </c>
      <c r="V418" s="29">
        <f>N418*IF(($G$3/2-$M$9)&gt;0,('ver pressoflex 6p C2 DCpowe_2'!$G$3/2-'ver pressoflex 6p C2 DCpowe_2'!$M$9),'ver pressoflex 6p C2 DCpowe_2'!$G$3/2-('ver pressoflex 6p C2 DCpowe_2'!$G$3-'ver pressoflex 6p C2 DCpowe_2'!$M$9))*IF(($G$3/2-$M$9)&gt;0,-1,1)</f>
        <v>0</v>
      </c>
      <c r="W418" s="29">
        <f>O418*IF(($G$3/2-$M$10)&gt;0,('ver pressoflex 6p C2 DCpowe_2'!$G$3/2-'ver pressoflex 6p C2 DCpowe_2'!$M$10),'ver pressoflex 6p C2 DCpowe_2'!$G$3/2-('ver pressoflex 6p C2 DCpowe_2'!$G$3-'ver pressoflex 6p C2 DCpowe_2'!$M$10))*IF(($G$3/2-$M$10)&gt;0,-1,1)</f>
        <v>0</v>
      </c>
      <c r="X418" s="29">
        <f>P418*IF(($G$3/2-$M$11)&gt;0,('ver pressoflex 6p C2 DCpowe_2'!$G$3/2-'ver pressoflex 6p C2 DCpowe_2'!$M$11),'ver pressoflex 6p C2 DCpowe_2'!$G$3/2-('ver pressoflex 6p C2 DCpowe_2'!$G$3-'ver pressoflex 6p C2 DCpowe_2'!$M$11))*IF(($G$3/2-$M$11)&gt;0,-1,1)</f>
        <v>0</v>
      </c>
      <c r="Y418" s="29">
        <f>Q418*IF(($G$3/2-$M$12)&gt;0,('ver pressoflex 6p C2 DCpowe_2'!$G$3/2-'ver pressoflex 6p C2 DCpowe_2'!$M$12),'ver pressoflex 6p C2 DCpowe_2'!$G$3/2-('ver pressoflex 6p C2 DCpowe_2'!$G$3-'ver pressoflex 6p C2 DCpowe_2'!$M$12))*IF(($G$3/2-$M$12)&gt;0,-1,1)</f>
        <v>0</v>
      </c>
      <c r="Z418" s="29">
        <f>R418*IF(($G$3/2-$M$13)&gt;0,('ver pressoflex 6p C2 DCpowe_2'!$G$3/2-'ver pressoflex 6p C2 DCpowe_2'!$M$13),'ver pressoflex 6p C2 DCpowe_2'!$G$3/2-('ver pressoflex 6p C2 DCpowe_2'!$G$3-'ver pressoflex 6p C2 DCpowe_2'!$M$13))*IF(($G$3/2-$M$13)&gt;0,-1,1)</f>
        <v>18248587.500000004</v>
      </c>
      <c r="AA418" s="113">
        <f t="shared" si="93"/>
        <v>21838731.673435863</v>
      </c>
      <c r="AB418" s="193">
        <f t="shared" si="94"/>
        <v>5.3851644232585244E-4</v>
      </c>
      <c r="AC418" s="191">
        <f t="shared" si="95"/>
        <v>7.8641629276530968E-4</v>
      </c>
      <c r="AD418" s="194">
        <f t="shared" si="96"/>
        <v>2.3611107665718875E-7</v>
      </c>
      <c r="AE418" s="191">
        <f t="shared" si="97"/>
        <v>5.8981221957398224E-2</v>
      </c>
      <c r="AF418" s="191">
        <f t="shared" si="98"/>
        <v>0.44247430074905791</v>
      </c>
    </row>
    <row r="419" spans="2:32">
      <c r="B419" s="116">
        <f t="shared" si="84"/>
        <v>56565.777610678517</v>
      </c>
      <c r="C419" s="115">
        <f t="shared" si="99"/>
        <v>19.07</v>
      </c>
      <c r="D419" s="68">
        <f>'ver pressoflex 6p C2 DCpowe_2'!$G$3/2/$C$557*C419</f>
        <v>233.60750000000002</v>
      </c>
      <c r="E419" s="114">
        <f t="shared" si="86"/>
        <v>-7.7925284937691114E-5</v>
      </c>
      <c r="F419" s="114">
        <f t="shared" si="87"/>
        <v>1.0756970263994146E-4</v>
      </c>
      <c r="G419" s="114">
        <f t="shared" si="88"/>
        <v>2.9306469021757401E-4</v>
      </c>
      <c r="H419" s="114">
        <f t="shared" si="89"/>
        <v>4.304393796583878E-3</v>
      </c>
      <c r="I419" s="114">
        <f t="shared" si="90"/>
        <v>4.4898887841615101E-3</v>
      </c>
      <c r="J419" s="114">
        <f t="shared" si="91"/>
        <v>4.675383771739143E-3</v>
      </c>
      <c r="K419" s="114">
        <f t="shared" si="92"/>
        <v>5.1391212406832242E-3</v>
      </c>
      <c r="L419" s="113">
        <f>-'ver pressoflex 6p C2 DCpowe_2'!$G$2*'ver pressoflex 6p C2 DCpowe_2'!D419*'ver pressoflex 6p C2 DCpowe_2'!$G$17*'ver pressoflex 6p C2 DCpowe_2'!$G$13*'ver pressoflex 6p C2 DCpowe_2'!AE419</f>
        <v>-3236.4105796196664</v>
      </c>
      <c r="M419" s="572">
        <f>IF(ABS(E419)&lt;'ver pressoflex 6p C2 DCpowe_2'!$G$7,'ver pressoflex 6p C2 DCpowe_2'!$G$16*E419*'ver pressoflex 6p C2 DCpowe_2'!$O$8,SIGN(E419)*'ver pressoflex 6p C2 DCpowe_2'!$G$15*'ver pressoflex 6p C2 DCpowe_2'!$O$8)</f>
        <v>-1.3118097018226049</v>
      </c>
      <c r="N419" s="572">
        <f>IF(ABS(F419)&lt;'ver pressoflex 6p C2 DCpowe_2'!$G$7,'ver pressoflex 6p C2 DCpowe_2'!$G$16*F419*'ver pressoflex 6p C2 DCpowe_2'!$O$9,SIGN(F419)*'ver pressoflex 6p C2 DCpowe_2'!$G$15*'ver pressoflex 6p C2 DCpowe_2'!$O$9)</f>
        <v>0</v>
      </c>
      <c r="O419" s="572">
        <f>IF(ABS(G419)&lt;'ver pressoflex 6p C2 DCpowe_2'!$G$7,'ver pressoflex 6p C2 DCpowe_2'!$G$16*G419*'ver pressoflex 6p C2 DCpowe_2'!$O$10,SIGN(G419)*'ver pressoflex 6p C2 DCpowe_2'!$G$15*'ver pressoflex 6p C2 DCpowe_2'!$O$10)</f>
        <v>0</v>
      </c>
      <c r="P419" s="572">
        <f>IF(ABS(H419)&lt;'ver pressoflex 6p C2 DCpowe_2'!$G$7,'ver pressoflex 6p C2 DCpowe_2'!$G$16*H419*'ver pressoflex 6p C2 DCpowe_2'!$O$11,SIGN(H419)*'ver pressoflex 6p C2 DCpowe_2'!$G$15*'ver pressoflex 6p C2 DCpowe_2'!$O$11)</f>
        <v>0</v>
      </c>
      <c r="Q419" s="572">
        <f>IF(ABS(I419)&lt;'ver pressoflex 6p C2 DCpowe_2'!$G$7,'ver pressoflex 6p C2 DCpowe_2'!$G$16*I419*'ver pressoflex 6p C2 DCpowe_2'!$O$12,SIGN(I419)*'ver pressoflex 6p C2 DCpowe_2'!$G$15*'ver pressoflex 6p C2 DCpowe_2'!$O$12)</f>
        <v>0</v>
      </c>
      <c r="R419" s="572">
        <f>IF(ABS(J419)&lt;'ver pressoflex 6p C2 DCpowe_2'!$G$7,'ver pressoflex 6p C2 DCpowe_2'!$G$16*J419*'ver pressoflex 6p C2 DCpowe_2'!$O$13,SIGN(J419)*'ver pressoflex 6p C2 DCpowe_2'!$G$15*'ver pressoflex 6p C2 DCpowe_2'!$O$13)</f>
        <v>17803.500000000004</v>
      </c>
      <c r="S419" s="113">
        <f t="shared" si="85"/>
        <v>14565.777610678515</v>
      </c>
      <c r="T419" s="575">
        <f>-L419*('ver pressoflex 6p C2 DCpowe_2'!$G$3/2-'ver pressoflex 6p C2 DCpowe_2'!AF419*'ver pressoflex 6p C2 DCpowe_2'!D419)</f>
        <v>3629839.5016645105</v>
      </c>
      <c r="U419" s="29">
        <f>M419*IF(($G$3/2-$M$8)&gt;0,('ver pressoflex 6p C2 DCpowe_2'!$G$3/2-'ver pressoflex 6p C2 DCpowe_2'!$M$8),'ver pressoflex 6p C2 DCpowe_2'!$G$3/2-('ver pressoflex 6p C2 DCpowe_2'!$G$3-'ver pressoflex 6p C2 DCpowe_2'!$M$8))*IF(($G$3/2-$M$8)&gt;0,-1,1)</f>
        <v>1344.60494436817</v>
      </c>
      <c r="V419" s="29">
        <f>N419*IF(($G$3/2-$M$9)&gt;0,('ver pressoflex 6p C2 DCpowe_2'!$G$3/2-'ver pressoflex 6p C2 DCpowe_2'!$M$9),'ver pressoflex 6p C2 DCpowe_2'!$G$3/2-('ver pressoflex 6p C2 DCpowe_2'!$G$3-'ver pressoflex 6p C2 DCpowe_2'!$M$9))*IF(($G$3/2-$M$9)&gt;0,-1,1)</f>
        <v>0</v>
      </c>
      <c r="W419" s="29">
        <f>O419*IF(($G$3/2-$M$10)&gt;0,('ver pressoflex 6p C2 DCpowe_2'!$G$3/2-'ver pressoflex 6p C2 DCpowe_2'!$M$10),'ver pressoflex 6p C2 DCpowe_2'!$G$3/2-('ver pressoflex 6p C2 DCpowe_2'!$G$3-'ver pressoflex 6p C2 DCpowe_2'!$M$10))*IF(($G$3/2-$M$10)&gt;0,-1,1)</f>
        <v>0</v>
      </c>
      <c r="X419" s="29">
        <f>P419*IF(($G$3/2-$M$11)&gt;0,('ver pressoflex 6p C2 DCpowe_2'!$G$3/2-'ver pressoflex 6p C2 DCpowe_2'!$M$11),'ver pressoflex 6p C2 DCpowe_2'!$G$3/2-('ver pressoflex 6p C2 DCpowe_2'!$G$3-'ver pressoflex 6p C2 DCpowe_2'!$M$11))*IF(($G$3/2-$M$11)&gt;0,-1,1)</f>
        <v>0</v>
      </c>
      <c r="Y419" s="29">
        <f>Q419*IF(($G$3/2-$M$12)&gt;0,('ver pressoflex 6p C2 DCpowe_2'!$G$3/2-'ver pressoflex 6p C2 DCpowe_2'!$M$12),'ver pressoflex 6p C2 DCpowe_2'!$G$3/2-('ver pressoflex 6p C2 DCpowe_2'!$G$3-'ver pressoflex 6p C2 DCpowe_2'!$M$12))*IF(($G$3/2-$M$12)&gt;0,-1,1)</f>
        <v>0</v>
      </c>
      <c r="Z419" s="29">
        <f>R419*IF(($G$3/2-$M$13)&gt;0,('ver pressoflex 6p C2 DCpowe_2'!$G$3/2-'ver pressoflex 6p C2 DCpowe_2'!$M$13),'ver pressoflex 6p C2 DCpowe_2'!$G$3/2-('ver pressoflex 6p C2 DCpowe_2'!$G$3-'ver pressoflex 6p C2 DCpowe_2'!$M$13))*IF(($G$3/2-$M$13)&gt;0,-1,1)</f>
        <v>18248587.500000004</v>
      </c>
      <c r="AA419" s="113">
        <f t="shared" si="93"/>
        <v>21879771.606608883</v>
      </c>
      <c r="AB419" s="193">
        <f t="shared" si="94"/>
        <v>5.4166275388177248E-4</v>
      </c>
      <c r="AC419" s="191">
        <f t="shared" si="95"/>
        <v>7.9166014535850975E-4</v>
      </c>
      <c r="AD419" s="194">
        <f t="shared" si="96"/>
        <v>2.3894322689676585E-7</v>
      </c>
      <c r="AE419" s="191">
        <f t="shared" si="97"/>
        <v>5.9374510901888229E-2</v>
      </c>
      <c r="AF419" s="191">
        <f t="shared" si="98"/>
        <v>0.44277964922705382</v>
      </c>
    </row>
    <row r="420" spans="2:32">
      <c r="B420" s="116">
        <f t="shared" si="84"/>
        <v>56527.183336965812</v>
      </c>
      <c r="C420" s="115">
        <f t="shared" si="99"/>
        <v>19.170000000000002</v>
      </c>
      <c r="D420" s="68">
        <f>'ver pressoflex 6p C2 DCpowe_2'!$G$3/2/$C$557*C420</f>
        <v>234.83250000000001</v>
      </c>
      <c r="E420" s="114">
        <f t="shared" si="86"/>
        <v>-8.0811584250412111E-5</v>
      </c>
      <c r="F420" s="114">
        <f t="shared" si="87"/>
        <v>1.0478883891855271E-4</v>
      </c>
      <c r="G420" s="114">
        <f t="shared" si="88"/>
        <v>2.9038926208751754E-4</v>
      </c>
      <c r="H420" s="114">
        <f t="shared" si="89"/>
        <v>4.3039984131163821E-3</v>
      </c>
      <c r="I420" s="114">
        <f t="shared" si="90"/>
        <v>4.4895988362853466E-3</v>
      </c>
      <c r="J420" s="114">
        <f t="shared" si="91"/>
        <v>4.6751992594543119E-3</v>
      </c>
      <c r="K420" s="114">
        <f t="shared" si="92"/>
        <v>5.1392003173767239E-3</v>
      </c>
      <c r="L420" s="113">
        <f>-'ver pressoflex 6p C2 DCpowe_2'!$G$2*'ver pressoflex 6p C2 DCpowe_2'!D420*'ver pressoflex 6p C2 DCpowe_2'!$G$17*'ver pressoflex 6p C2 DCpowe_2'!$G$13*'ver pressoflex 6p C2 DCpowe_2'!AE420</f>
        <v>-3274.9562647972843</v>
      </c>
      <c r="M420" s="572">
        <f>IF(ABS(E420)&lt;'ver pressoflex 6p C2 DCpowe_2'!$G$7,'ver pressoflex 6p C2 DCpowe_2'!$G$16*E420*'ver pressoflex 6p C2 DCpowe_2'!$O$8,SIGN(E420)*'ver pressoflex 6p C2 DCpowe_2'!$G$15*'ver pressoflex 6p C2 DCpowe_2'!$O$8)</f>
        <v>-1.360398236902314</v>
      </c>
      <c r="N420" s="572">
        <f>IF(ABS(F420)&lt;'ver pressoflex 6p C2 DCpowe_2'!$G$7,'ver pressoflex 6p C2 DCpowe_2'!$G$16*F420*'ver pressoflex 6p C2 DCpowe_2'!$O$9,SIGN(F420)*'ver pressoflex 6p C2 DCpowe_2'!$G$15*'ver pressoflex 6p C2 DCpowe_2'!$O$9)</f>
        <v>0</v>
      </c>
      <c r="O420" s="572">
        <f>IF(ABS(G420)&lt;'ver pressoflex 6p C2 DCpowe_2'!$G$7,'ver pressoflex 6p C2 DCpowe_2'!$G$16*G420*'ver pressoflex 6p C2 DCpowe_2'!$O$10,SIGN(G420)*'ver pressoflex 6p C2 DCpowe_2'!$G$15*'ver pressoflex 6p C2 DCpowe_2'!$O$10)</f>
        <v>0</v>
      </c>
      <c r="P420" s="572">
        <f>IF(ABS(H420)&lt;'ver pressoflex 6p C2 DCpowe_2'!$G$7,'ver pressoflex 6p C2 DCpowe_2'!$G$16*H420*'ver pressoflex 6p C2 DCpowe_2'!$O$11,SIGN(H420)*'ver pressoflex 6p C2 DCpowe_2'!$G$15*'ver pressoflex 6p C2 DCpowe_2'!$O$11)</f>
        <v>0</v>
      </c>
      <c r="Q420" s="572">
        <f>IF(ABS(I420)&lt;'ver pressoflex 6p C2 DCpowe_2'!$G$7,'ver pressoflex 6p C2 DCpowe_2'!$G$16*I420*'ver pressoflex 6p C2 DCpowe_2'!$O$12,SIGN(I420)*'ver pressoflex 6p C2 DCpowe_2'!$G$15*'ver pressoflex 6p C2 DCpowe_2'!$O$12)</f>
        <v>0</v>
      </c>
      <c r="R420" s="572">
        <f>IF(ABS(J420)&lt;'ver pressoflex 6p C2 DCpowe_2'!$G$7,'ver pressoflex 6p C2 DCpowe_2'!$G$16*J420*'ver pressoflex 6p C2 DCpowe_2'!$O$13,SIGN(J420)*'ver pressoflex 6p C2 DCpowe_2'!$G$15*'ver pressoflex 6p C2 DCpowe_2'!$O$13)</f>
        <v>17803.500000000004</v>
      </c>
      <c r="S420" s="113">
        <f t="shared" si="85"/>
        <v>14527.183336965816</v>
      </c>
      <c r="T420" s="575">
        <f>-L420*('ver pressoflex 6p C2 DCpowe_2'!$G$3/2-'ver pressoflex 6p C2 DCpowe_2'!AF420*'ver pressoflex 6p C2 DCpowe_2'!D420)</f>
        <v>3671061.9032559502</v>
      </c>
      <c r="U420" s="29">
        <f>M420*IF(($G$3/2-$M$8)&gt;0,('ver pressoflex 6p C2 DCpowe_2'!$G$3/2-'ver pressoflex 6p C2 DCpowe_2'!$M$8),'ver pressoflex 6p C2 DCpowe_2'!$G$3/2-('ver pressoflex 6p C2 DCpowe_2'!$G$3-'ver pressoflex 6p C2 DCpowe_2'!$M$8))*IF(($G$3/2-$M$8)&gt;0,-1,1)</f>
        <v>1394.4081928248718</v>
      </c>
      <c r="V420" s="29">
        <f>N420*IF(($G$3/2-$M$9)&gt;0,('ver pressoflex 6p C2 DCpowe_2'!$G$3/2-'ver pressoflex 6p C2 DCpowe_2'!$M$9),'ver pressoflex 6p C2 DCpowe_2'!$G$3/2-('ver pressoflex 6p C2 DCpowe_2'!$G$3-'ver pressoflex 6p C2 DCpowe_2'!$M$9))*IF(($G$3/2-$M$9)&gt;0,-1,1)</f>
        <v>0</v>
      </c>
      <c r="W420" s="29">
        <f>O420*IF(($G$3/2-$M$10)&gt;0,('ver pressoflex 6p C2 DCpowe_2'!$G$3/2-'ver pressoflex 6p C2 DCpowe_2'!$M$10),'ver pressoflex 6p C2 DCpowe_2'!$G$3/2-('ver pressoflex 6p C2 DCpowe_2'!$G$3-'ver pressoflex 6p C2 DCpowe_2'!$M$10))*IF(($G$3/2-$M$10)&gt;0,-1,1)</f>
        <v>0</v>
      </c>
      <c r="X420" s="29">
        <f>P420*IF(($G$3/2-$M$11)&gt;0,('ver pressoflex 6p C2 DCpowe_2'!$G$3/2-'ver pressoflex 6p C2 DCpowe_2'!$M$11),'ver pressoflex 6p C2 DCpowe_2'!$G$3/2-('ver pressoflex 6p C2 DCpowe_2'!$G$3-'ver pressoflex 6p C2 DCpowe_2'!$M$11))*IF(($G$3/2-$M$11)&gt;0,-1,1)</f>
        <v>0</v>
      </c>
      <c r="Y420" s="29">
        <f>Q420*IF(($G$3/2-$M$12)&gt;0,('ver pressoflex 6p C2 DCpowe_2'!$G$3/2-'ver pressoflex 6p C2 DCpowe_2'!$M$12),'ver pressoflex 6p C2 DCpowe_2'!$G$3/2-('ver pressoflex 6p C2 DCpowe_2'!$G$3-'ver pressoflex 6p C2 DCpowe_2'!$M$12))*IF(($G$3/2-$M$12)&gt;0,-1,1)</f>
        <v>0</v>
      </c>
      <c r="Z420" s="29">
        <f>R420*IF(($G$3/2-$M$13)&gt;0,('ver pressoflex 6p C2 DCpowe_2'!$G$3/2-'ver pressoflex 6p C2 DCpowe_2'!$M$13),'ver pressoflex 6p C2 DCpowe_2'!$G$3/2-('ver pressoflex 6p C2 DCpowe_2'!$G$3-'ver pressoflex 6p C2 DCpowe_2'!$M$13))*IF(($G$3/2-$M$13)&gt;0,-1,1)</f>
        <v>18248587.500000004</v>
      </c>
      <c r="AA420" s="113">
        <f t="shared" si="93"/>
        <v>21921043.811448779</v>
      </c>
      <c r="AB420" s="193">
        <f t="shared" si="94"/>
        <v>5.4481264217282413E-4</v>
      </c>
      <c r="AC420" s="191">
        <f t="shared" si="95"/>
        <v>7.9690995917692923E-4</v>
      </c>
      <c r="AD420" s="194">
        <f t="shared" si="96"/>
        <v>2.4179512367055591E-7</v>
      </c>
      <c r="AE420" s="191">
        <f t="shared" si="97"/>
        <v>5.9768246938269688E-2</v>
      </c>
      <c r="AF420" s="191">
        <f t="shared" si="98"/>
        <v>0.44308218943824096</v>
      </c>
    </row>
    <row r="421" spans="2:32">
      <c r="B421" s="116">
        <f t="shared" si="84"/>
        <v>56488.339254344035</v>
      </c>
      <c r="C421" s="115">
        <f t="shared" si="99"/>
        <v>19.270000000000003</v>
      </c>
      <c r="D421" s="68">
        <f>'ver pressoflex 6p C2 DCpowe_2'!$G$3/2/$C$557*C421</f>
        <v>236.05750000000003</v>
      </c>
      <c r="E421" s="114">
        <f t="shared" si="86"/>
        <v>-8.3701166581744943E-5</v>
      </c>
      <c r="F421" s="114">
        <f t="shared" si="87"/>
        <v>1.0200481210617267E-4</v>
      </c>
      <c r="G421" s="114">
        <f t="shared" si="88"/>
        <v>2.8771079079409031E-4</v>
      </c>
      <c r="H421" s="114">
        <f t="shared" si="89"/>
        <v>4.3036025799203081E-3</v>
      </c>
      <c r="I421" s="114">
        <f t="shared" si="90"/>
        <v>4.4893085586082257E-3</v>
      </c>
      <c r="J421" s="114">
        <f t="shared" si="91"/>
        <v>4.6750145372961441E-3</v>
      </c>
      <c r="K421" s="114">
        <f t="shared" si="92"/>
        <v>5.1392794840159385E-3</v>
      </c>
      <c r="L421" s="113">
        <f>-'ver pressoflex 6p C2 DCpowe_2'!$G$2*'ver pressoflex 6p C2 DCpowe_2'!D421*'ver pressoflex 6p C2 DCpowe_2'!$G$17*'ver pressoflex 6p C2 DCpowe_2'!$G$13*'ver pressoflex 6p C2 DCpowe_2'!AE421</f>
        <v>-3313.7517036169993</v>
      </c>
      <c r="M421" s="572">
        <f>IF(ABS(E421)&lt;'ver pressoflex 6p C2 DCpowe_2'!$G$7,'ver pressoflex 6p C2 DCpowe_2'!$G$16*E421*'ver pressoflex 6p C2 DCpowe_2'!$O$8,SIGN(E421)*'ver pressoflex 6p C2 DCpowe_2'!$G$15*'ver pressoflex 6p C2 DCpowe_2'!$O$8)</f>
        <v>-1.4090420389684666</v>
      </c>
      <c r="N421" s="572">
        <f>IF(ABS(F421)&lt;'ver pressoflex 6p C2 DCpowe_2'!$G$7,'ver pressoflex 6p C2 DCpowe_2'!$G$16*F421*'ver pressoflex 6p C2 DCpowe_2'!$O$9,SIGN(F421)*'ver pressoflex 6p C2 DCpowe_2'!$G$15*'ver pressoflex 6p C2 DCpowe_2'!$O$9)</f>
        <v>0</v>
      </c>
      <c r="O421" s="572">
        <f>IF(ABS(G421)&lt;'ver pressoflex 6p C2 DCpowe_2'!$G$7,'ver pressoflex 6p C2 DCpowe_2'!$G$16*G421*'ver pressoflex 6p C2 DCpowe_2'!$O$10,SIGN(G421)*'ver pressoflex 6p C2 DCpowe_2'!$G$15*'ver pressoflex 6p C2 DCpowe_2'!$O$10)</f>
        <v>0</v>
      </c>
      <c r="P421" s="572">
        <f>IF(ABS(H421)&lt;'ver pressoflex 6p C2 DCpowe_2'!$G$7,'ver pressoflex 6p C2 DCpowe_2'!$G$16*H421*'ver pressoflex 6p C2 DCpowe_2'!$O$11,SIGN(H421)*'ver pressoflex 6p C2 DCpowe_2'!$G$15*'ver pressoflex 6p C2 DCpowe_2'!$O$11)</f>
        <v>0</v>
      </c>
      <c r="Q421" s="572">
        <f>IF(ABS(I421)&lt;'ver pressoflex 6p C2 DCpowe_2'!$G$7,'ver pressoflex 6p C2 DCpowe_2'!$G$16*I421*'ver pressoflex 6p C2 DCpowe_2'!$O$12,SIGN(I421)*'ver pressoflex 6p C2 DCpowe_2'!$G$15*'ver pressoflex 6p C2 DCpowe_2'!$O$12)</f>
        <v>0</v>
      </c>
      <c r="R421" s="572">
        <f>IF(ABS(J421)&lt;'ver pressoflex 6p C2 DCpowe_2'!$G$7,'ver pressoflex 6p C2 DCpowe_2'!$G$16*J421*'ver pressoflex 6p C2 DCpowe_2'!$O$13,SIGN(J421)*'ver pressoflex 6p C2 DCpowe_2'!$G$15*'ver pressoflex 6p C2 DCpowe_2'!$O$13)</f>
        <v>17803.500000000004</v>
      </c>
      <c r="S421" s="113">
        <f t="shared" si="85"/>
        <v>14488.339254344035</v>
      </c>
      <c r="T421" s="575">
        <f>-L421*('ver pressoflex 6p C2 DCpowe_2'!$G$3/2-'ver pressoflex 6p C2 DCpowe_2'!AF421*'ver pressoflex 6p C2 DCpowe_2'!D421)</f>
        <v>3712516.5327240145</v>
      </c>
      <c r="U421" s="29">
        <f>M421*IF(($G$3/2-$M$8)&gt;0,('ver pressoflex 6p C2 DCpowe_2'!$G$3/2-'ver pressoflex 6p C2 DCpowe_2'!$M$8),'ver pressoflex 6p C2 DCpowe_2'!$G$3/2-('ver pressoflex 6p C2 DCpowe_2'!$G$3-'ver pressoflex 6p C2 DCpowe_2'!$M$8))*IF(($G$3/2-$M$8)&gt;0,-1,1)</f>
        <v>1444.2680899426782</v>
      </c>
      <c r="V421" s="29">
        <f>N421*IF(($G$3/2-$M$9)&gt;0,('ver pressoflex 6p C2 DCpowe_2'!$G$3/2-'ver pressoflex 6p C2 DCpowe_2'!$M$9),'ver pressoflex 6p C2 DCpowe_2'!$G$3/2-('ver pressoflex 6p C2 DCpowe_2'!$G$3-'ver pressoflex 6p C2 DCpowe_2'!$M$9))*IF(($G$3/2-$M$9)&gt;0,-1,1)</f>
        <v>0</v>
      </c>
      <c r="W421" s="29">
        <f>O421*IF(($G$3/2-$M$10)&gt;0,('ver pressoflex 6p C2 DCpowe_2'!$G$3/2-'ver pressoflex 6p C2 DCpowe_2'!$M$10),'ver pressoflex 6p C2 DCpowe_2'!$G$3/2-('ver pressoflex 6p C2 DCpowe_2'!$G$3-'ver pressoflex 6p C2 DCpowe_2'!$M$10))*IF(($G$3/2-$M$10)&gt;0,-1,1)</f>
        <v>0</v>
      </c>
      <c r="X421" s="29">
        <f>P421*IF(($G$3/2-$M$11)&gt;0,('ver pressoflex 6p C2 DCpowe_2'!$G$3/2-'ver pressoflex 6p C2 DCpowe_2'!$M$11),'ver pressoflex 6p C2 DCpowe_2'!$G$3/2-('ver pressoflex 6p C2 DCpowe_2'!$G$3-'ver pressoflex 6p C2 DCpowe_2'!$M$11))*IF(($G$3/2-$M$11)&gt;0,-1,1)</f>
        <v>0</v>
      </c>
      <c r="Y421" s="29">
        <f>Q421*IF(($G$3/2-$M$12)&gt;0,('ver pressoflex 6p C2 DCpowe_2'!$G$3/2-'ver pressoflex 6p C2 DCpowe_2'!$M$12),'ver pressoflex 6p C2 DCpowe_2'!$G$3/2-('ver pressoflex 6p C2 DCpowe_2'!$G$3-'ver pressoflex 6p C2 DCpowe_2'!$M$12))*IF(($G$3/2-$M$12)&gt;0,-1,1)</f>
        <v>0</v>
      </c>
      <c r="Z421" s="29">
        <f>R421*IF(($G$3/2-$M$13)&gt;0,('ver pressoflex 6p C2 DCpowe_2'!$G$3/2-'ver pressoflex 6p C2 DCpowe_2'!$M$13),'ver pressoflex 6p C2 DCpowe_2'!$G$3/2-('ver pressoflex 6p C2 DCpowe_2'!$G$3-'ver pressoflex 6p C2 DCpowe_2'!$M$13))*IF(($G$3/2-$M$13)&gt;0,-1,1)</f>
        <v>18248587.500000004</v>
      </c>
      <c r="AA421" s="113">
        <f t="shared" si="93"/>
        <v>21962548.300813962</v>
      </c>
      <c r="AB421" s="193">
        <f t="shared" si="94"/>
        <v>5.4796611330153893E-4</v>
      </c>
      <c r="AC421" s="191">
        <f t="shared" si="95"/>
        <v>8.0216574439145394E-4</v>
      </c>
      <c r="AD421" s="194">
        <f t="shared" si="96"/>
        <v>2.4466682888344034E-7</v>
      </c>
      <c r="AE421" s="191">
        <f t="shared" si="97"/>
        <v>6.0162430829359043E-2</v>
      </c>
      <c r="AF421" s="191">
        <f t="shared" si="98"/>
        <v>0.44338195835866123</v>
      </c>
    </row>
    <row r="422" spans="2:32">
      <c r="B422" s="116">
        <f t="shared" si="84"/>
        <v>56449.244936353251</v>
      </c>
      <c r="C422" s="115">
        <f t="shared" si="99"/>
        <v>19.370000000000005</v>
      </c>
      <c r="D422" s="68">
        <f>'ver pressoflex 6p C2 DCpowe_2'!$G$3/2/$C$557*C422</f>
        <v>237.28250000000006</v>
      </c>
      <c r="E422" s="114">
        <f t="shared" si="86"/>
        <v>-8.6594037536276961E-5</v>
      </c>
      <c r="F422" s="114">
        <f t="shared" si="87"/>
        <v>9.9217616802947797E-5</v>
      </c>
      <c r="G422" s="114">
        <f t="shared" si="88"/>
        <v>2.8502927114217253E-4</v>
      </c>
      <c r="H422" s="114">
        <f t="shared" si="89"/>
        <v>4.303206296227908E-3</v>
      </c>
      <c r="I422" s="114">
        <f t="shared" si="90"/>
        <v>4.4890179505671325E-3</v>
      </c>
      <c r="J422" s="114">
        <f t="shared" si="91"/>
        <v>4.6748296049063578E-3</v>
      </c>
      <c r="K422" s="114">
        <f t="shared" si="92"/>
        <v>5.1393587407544189E-3</v>
      </c>
      <c r="L422" s="113">
        <f>-'ver pressoflex 6p C2 DCpowe_2'!$G$2*'ver pressoflex 6p C2 DCpowe_2'!D422*'ver pressoflex 6p C2 DCpowe_2'!$G$17*'ver pressoflex 6p C2 DCpowe_2'!$G$13*'ver pressoflex 6p C2 DCpowe_2'!AE422</f>
        <v>-3352.7973224443854</v>
      </c>
      <c r="M422" s="572">
        <f>IF(ABS(E422)&lt;'ver pressoflex 6p C2 DCpowe_2'!$G$7,'ver pressoflex 6p C2 DCpowe_2'!$G$16*E422*'ver pressoflex 6p C2 DCpowe_2'!$O$8,SIGN(E422)*'ver pressoflex 6p C2 DCpowe_2'!$G$15*'ver pressoflex 6p C2 DCpowe_2'!$O$8)</f>
        <v>-1.457741202369798</v>
      </c>
      <c r="N422" s="572">
        <f>IF(ABS(F422)&lt;'ver pressoflex 6p C2 DCpowe_2'!$G$7,'ver pressoflex 6p C2 DCpowe_2'!$G$16*F422*'ver pressoflex 6p C2 DCpowe_2'!$O$9,SIGN(F422)*'ver pressoflex 6p C2 DCpowe_2'!$G$15*'ver pressoflex 6p C2 DCpowe_2'!$O$9)</f>
        <v>0</v>
      </c>
      <c r="O422" s="572">
        <f>IF(ABS(G422)&lt;'ver pressoflex 6p C2 DCpowe_2'!$G$7,'ver pressoflex 6p C2 DCpowe_2'!$G$16*G422*'ver pressoflex 6p C2 DCpowe_2'!$O$10,SIGN(G422)*'ver pressoflex 6p C2 DCpowe_2'!$G$15*'ver pressoflex 6p C2 DCpowe_2'!$O$10)</f>
        <v>0</v>
      </c>
      <c r="P422" s="572">
        <f>IF(ABS(H422)&lt;'ver pressoflex 6p C2 DCpowe_2'!$G$7,'ver pressoflex 6p C2 DCpowe_2'!$G$16*H422*'ver pressoflex 6p C2 DCpowe_2'!$O$11,SIGN(H422)*'ver pressoflex 6p C2 DCpowe_2'!$G$15*'ver pressoflex 6p C2 DCpowe_2'!$O$11)</f>
        <v>0</v>
      </c>
      <c r="Q422" s="572">
        <f>IF(ABS(I422)&lt;'ver pressoflex 6p C2 DCpowe_2'!$G$7,'ver pressoflex 6p C2 DCpowe_2'!$G$16*I422*'ver pressoflex 6p C2 DCpowe_2'!$O$12,SIGN(I422)*'ver pressoflex 6p C2 DCpowe_2'!$G$15*'ver pressoflex 6p C2 DCpowe_2'!$O$12)</f>
        <v>0</v>
      </c>
      <c r="R422" s="572">
        <f>IF(ABS(J422)&lt;'ver pressoflex 6p C2 DCpowe_2'!$G$7,'ver pressoflex 6p C2 DCpowe_2'!$G$16*J422*'ver pressoflex 6p C2 DCpowe_2'!$O$13,SIGN(J422)*'ver pressoflex 6p C2 DCpowe_2'!$G$15*'ver pressoflex 6p C2 DCpowe_2'!$O$13)</f>
        <v>17803.500000000004</v>
      </c>
      <c r="S422" s="113">
        <f t="shared" si="85"/>
        <v>14449.244936353249</v>
      </c>
      <c r="T422" s="575">
        <f>-L422*('ver pressoflex 6p C2 DCpowe_2'!$G$3/2-'ver pressoflex 6p C2 DCpowe_2'!AF422*'ver pressoflex 6p C2 DCpowe_2'!D422)</f>
        <v>3754203.4028596706</v>
      </c>
      <c r="U422" s="29">
        <f>M422*IF(($G$3/2-$M$8)&gt;0,('ver pressoflex 6p C2 DCpowe_2'!$G$3/2-'ver pressoflex 6p C2 DCpowe_2'!$M$8),'ver pressoflex 6p C2 DCpowe_2'!$G$3/2-('ver pressoflex 6p C2 DCpowe_2'!$G$3-'ver pressoflex 6p C2 DCpowe_2'!$M$8))*IF(($G$3/2-$M$8)&gt;0,-1,1)</f>
        <v>1494.1847324290429</v>
      </c>
      <c r="V422" s="29">
        <f>N422*IF(($G$3/2-$M$9)&gt;0,('ver pressoflex 6p C2 DCpowe_2'!$G$3/2-'ver pressoflex 6p C2 DCpowe_2'!$M$9),'ver pressoflex 6p C2 DCpowe_2'!$G$3/2-('ver pressoflex 6p C2 DCpowe_2'!$G$3-'ver pressoflex 6p C2 DCpowe_2'!$M$9))*IF(($G$3/2-$M$9)&gt;0,-1,1)</f>
        <v>0</v>
      </c>
      <c r="W422" s="29">
        <f>O422*IF(($G$3/2-$M$10)&gt;0,('ver pressoflex 6p C2 DCpowe_2'!$G$3/2-'ver pressoflex 6p C2 DCpowe_2'!$M$10),'ver pressoflex 6p C2 DCpowe_2'!$G$3/2-('ver pressoflex 6p C2 DCpowe_2'!$G$3-'ver pressoflex 6p C2 DCpowe_2'!$M$10))*IF(($G$3/2-$M$10)&gt;0,-1,1)</f>
        <v>0</v>
      </c>
      <c r="X422" s="29">
        <f>P422*IF(($G$3/2-$M$11)&gt;0,('ver pressoflex 6p C2 DCpowe_2'!$G$3/2-'ver pressoflex 6p C2 DCpowe_2'!$M$11),'ver pressoflex 6p C2 DCpowe_2'!$G$3/2-('ver pressoflex 6p C2 DCpowe_2'!$G$3-'ver pressoflex 6p C2 DCpowe_2'!$M$11))*IF(($G$3/2-$M$11)&gt;0,-1,1)</f>
        <v>0</v>
      </c>
      <c r="Y422" s="29">
        <f>Q422*IF(($G$3/2-$M$12)&gt;0,('ver pressoflex 6p C2 DCpowe_2'!$G$3/2-'ver pressoflex 6p C2 DCpowe_2'!$M$12),'ver pressoflex 6p C2 DCpowe_2'!$G$3/2-('ver pressoflex 6p C2 DCpowe_2'!$G$3-'ver pressoflex 6p C2 DCpowe_2'!$M$12))*IF(($G$3/2-$M$12)&gt;0,-1,1)</f>
        <v>0</v>
      </c>
      <c r="Z422" s="29">
        <f>R422*IF(($G$3/2-$M$13)&gt;0,('ver pressoflex 6p C2 DCpowe_2'!$G$3/2-'ver pressoflex 6p C2 DCpowe_2'!$M$13),'ver pressoflex 6p C2 DCpowe_2'!$G$3/2-('ver pressoflex 6p C2 DCpowe_2'!$G$3-'ver pressoflex 6p C2 DCpowe_2'!$M$13))*IF(($G$3/2-$M$13)&gt;0,-1,1)</f>
        <v>18248587.500000004</v>
      </c>
      <c r="AA422" s="113">
        <f t="shared" si="93"/>
        <v>22004285.087592103</v>
      </c>
      <c r="AB422" s="193">
        <f t="shared" si="94"/>
        <v>5.5112317338433883E-4</v>
      </c>
      <c r="AC422" s="191">
        <f t="shared" si="95"/>
        <v>8.0742751119612026E-4</v>
      </c>
      <c r="AD422" s="194">
        <f t="shared" si="96"/>
        <v>2.4755840464546447E-7</v>
      </c>
      <c r="AE422" s="191">
        <f t="shared" si="97"/>
        <v>6.0557063339709012E-2</v>
      </c>
      <c r="AF422" s="191">
        <f t="shared" si="98"/>
        <v>0.44367899236049224</v>
      </c>
    </row>
    <row r="423" spans="2:32">
      <c r="B423" s="116">
        <f t="shared" si="84"/>
        <v>56409.899955562272</v>
      </c>
      <c r="C423" s="115">
        <f t="shared" si="99"/>
        <v>19.470000000000006</v>
      </c>
      <c r="D423" s="68">
        <f>'ver pressoflex 6p C2 DCpowe_2'!$G$3/2/$C$557*C423</f>
        <v>238.50750000000008</v>
      </c>
      <c r="E423" s="114">
        <f t="shared" si="86"/>
        <v>-8.9490202731359924E-5</v>
      </c>
      <c r="F423" s="114">
        <f t="shared" si="87"/>
        <v>9.6427247596726288E-5</v>
      </c>
      <c r="G423" s="114">
        <f t="shared" si="88"/>
        <v>2.8234469792481247E-4</v>
      </c>
      <c r="H423" s="114">
        <f t="shared" si="89"/>
        <v>4.3028095612696769E-3</v>
      </c>
      <c r="I423" s="114">
        <f t="shared" si="90"/>
        <v>4.4887270115977632E-3</v>
      </c>
      <c r="J423" s="114">
        <f t="shared" si="91"/>
        <v>4.6746444619258495E-3</v>
      </c>
      <c r="K423" s="114">
        <f t="shared" si="92"/>
        <v>5.1394380877460653E-3</v>
      </c>
      <c r="L423" s="113">
        <f>-'ver pressoflex 6p C2 DCpowe_2'!$G$2*'ver pressoflex 6p C2 DCpowe_2'!D423*'ver pressoflex 6p C2 DCpowe_2'!$G$17*'ver pressoflex 6p C2 DCpowe_2'!$G$13*'ver pressoflex 6p C2 DCpowe_2'!AE423</f>
        <v>-3392.0935486160606</v>
      </c>
      <c r="M423" s="572">
        <f>IF(ABS(E423)&lt;'ver pressoflex 6p C2 DCpowe_2'!$G$7,'ver pressoflex 6p C2 DCpowe_2'!$G$16*E423*'ver pressoflex 6p C2 DCpowe_2'!$O$8,SIGN(E423)*'ver pressoflex 6p C2 DCpowe_2'!$G$15*'ver pressoflex 6p C2 DCpowe_2'!$O$8)</f>
        <v>-1.5064958216699214</v>
      </c>
      <c r="N423" s="572">
        <f>IF(ABS(F423)&lt;'ver pressoflex 6p C2 DCpowe_2'!$G$7,'ver pressoflex 6p C2 DCpowe_2'!$G$16*F423*'ver pressoflex 6p C2 DCpowe_2'!$O$9,SIGN(F423)*'ver pressoflex 6p C2 DCpowe_2'!$G$15*'ver pressoflex 6p C2 DCpowe_2'!$O$9)</f>
        <v>0</v>
      </c>
      <c r="O423" s="572">
        <f>IF(ABS(G423)&lt;'ver pressoflex 6p C2 DCpowe_2'!$G$7,'ver pressoflex 6p C2 DCpowe_2'!$G$16*G423*'ver pressoflex 6p C2 DCpowe_2'!$O$10,SIGN(G423)*'ver pressoflex 6p C2 DCpowe_2'!$G$15*'ver pressoflex 6p C2 DCpowe_2'!$O$10)</f>
        <v>0</v>
      </c>
      <c r="P423" s="572">
        <f>IF(ABS(H423)&lt;'ver pressoflex 6p C2 DCpowe_2'!$G$7,'ver pressoflex 6p C2 DCpowe_2'!$G$16*H423*'ver pressoflex 6p C2 DCpowe_2'!$O$11,SIGN(H423)*'ver pressoflex 6p C2 DCpowe_2'!$G$15*'ver pressoflex 6p C2 DCpowe_2'!$O$11)</f>
        <v>0</v>
      </c>
      <c r="Q423" s="572">
        <f>IF(ABS(I423)&lt;'ver pressoflex 6p C2 DCpowe_2'!$G$7,'ver pressoflex 6p C2 DCpowe_2'!$G$16*I423*'ver pressoflex 6p C2 DCpowe_2'!$O$12,SIGN(I423)*'ver pressoflex 6p C2 DCpowe_2'!$G$15*'ver pressoflex 6p C2 DCpowe_2'!$O$12)</f>
        <v>0</v>
      </c>
      <c r="R423" s="572">
        <f>IF(ABS(J423)&lt;'ver pressoflex 6p C2 DCpowe_2'!$G$7,'ver pressoflex 6p C2 DCpowe_2'!$G$16*J423*'ver pressoflex 6p C2 DCpowe_2'!$O$13,SIGN(J423)*'ver pressoflex 6p C2 DCpowe_2'!$G$15*'ver pressoflex 6p C2 DCpowe_2'!$O$13)</f>
        <v>17803.500000000004</v>
      </c>
      <c r="S423" s="113">
        <f t="shared" si="85"/>
        <v>14409.899955562272</v>
      </c>
      <c r="T423" s="575">
        <f>-L423*('ver pressoflex 6p C2 DCpowe_2'!$G$3/2-'ver pressoflex 6p C2 DCpowe_2'!AF423*'ver pressoflex 6p C2 DCpowe_2'!D423)</f>
        <v>3796122.5264830166</v>
      </c>
      <c r="U423" s="29">
        <f>M423*IF(($G$3/2-$M$8)&gt;0,('ver pressoflex 6p C2 DCpowe_2'!$G$3/2-'ver pressoflex 6p C2 DCpowe_2'!$M$8),'ver pressoflex 6p C2 DCpowe_2'!$G$3/2-('ver pressoflex 6p C2 DCpowe_2'!$G$3-'ver pressoflex 6p C2 DCpowe_2'!$M$8))*IF(($G$3/2-$M$8)&gt;0,-1,1)</f>
        <v>1544.1582172116694</v>
      </c>
      <c r="V423" s="29">
        <f>N423*IF(($G$3/2-$M$9)&gt;0,('ver pressoflex 6p C2 DCpowe_2'!$G$3/2-'ver pressoflex 6p C2 DCpowe_2'!$M$9),'ver pressoflex 6p C2 DCpowe_2'!$G$3/2-('ver pressoflex 6p C2 DCpowe_2'!$G$3-'ver pressoflex 6p C2 DCpowe_2'!$M$9))*IF(($G$3/2-$M$9)&gt;0,-1,1)</f>
        <v>0</v>
      </c>
      <c r="W423" s="29">
        <f>O423*IF(($G$3/2-$M$10)&gt;0,('ver pressoflex 6p C2 DCpowe_2'!$G$3/2-'ver pressoflex 6p C2 DCpowe_2'!$M$10),'ver pressoflex 6p C2 DCpowe_2'!$G$3/2-('ver pressoflex 6p C2 DCpowe_2'!$G$3-'ver pressoflex 6p C2 DCpowe_2'!$M$10))*IF(($G$3/2-$M$10)&gt;0,-1,1)</f>
        <v>0</v>
      </c>
      <c r="X423" s="29">
        <f>P423*IF(($G$3/2-$M$11)&gt;0,('ver pressoflex 6p C2 DCpowe_2'!$G$3/2-'ver pressoflex 6p C2 DCpowe_2'!$M$11),'ver pressoflex 6p C2 DCpowe_2'!$G$3/2-('ver pressoflex 6p C2 DCpowe_2'!$G$3-'ver pressoflex 6p C2 DCpowe_2'!$M$11))*IF(($G$3/2-$M$11)&gt;0,-1,1)</f>
        <v>0</v>
      </c>
      <c r="Y423" s="29">
        <f>Q423*IF(($G$3/2-$M$12)&gt;0,('ver pressoflex 6p C2 DCpowe_2'!$G$3/2-'ver pressoflex 6p C2 DCpowe_2'!$M$12),'ver pressoflex 6p C2 DCpowe_2'!$G$3/2-('ver pressoflex 6p C2 DCpowe_2'!$G$3-'ver pressoflex 6p C2 DCpowe_2'!$M$12))*IF(($G$3/2-$M$12)&gt;0,-1,1)</f>
        <v>0</v>
      </c>
      <c r="Z423" s="29">
        <f>R423*IF(($G$3/2-$M$13)&gt;0,('ver pressoflex 6p C2 DCpowe_2'!$G$3/2-'ver pressoflex 6p C2 DCpowe_2'!$M$13),'ver pressoflex 6p C2 DCpowe_2'!$G$3/2-('ver pressoflex 6p C2 DCpowe_2'!$G$3-'ver pressoflex 6p C2 DCpowe_2'!$M$13))*IF(($G$3/2-$M$13)&gt;0,-1,1)</f>
        <v>18248587.500000004</v>
      </c>
      <c r="AA423" s="113">
        <f t="shared" si="93"/>
        <v>22046254.184700232</v>
      </c>
      <c r="AB423" s="193">
        <f t="shared" si="94"/>
        <v>5.5428382855157547E-4</v>
      </c>
      <c r="AC423" s="191">
        <f t="shared" si="95"/>
        <v>8.1269526980818144E-4</v>
      </c>
      <c r="AD423" s="194">
        <f t="shared" si="96"/>
        <v>2.5046991327260474E-7</v>
      </c>
      <c r="AE423" s="191">
        <f t="shared" si="97"/>
        <v>6.0952145235613604E-2</v>
      </c>
      <c r="AF423" s="191">
        <f t="shared" si="98"/>
        <v>0.44397332722285465</v>
      </c>
    </row>
    <row r="424" spans="2:32">
      <c r="B424" s="116">
        <f t="shared" si="84"/>
        <v>56370.303883565903</v>
      </c>
      <c r="C424" s="115">
        <f t="shared" si="99"/>
        <v>19.570000000000007</v>
      </c>
      <c r="D424" s="68">
        <f>'ver pressoflex 6p C2 DCpowe_2'!$G$3/2/$C$557*C424</f>
        <v>239.7325000000001</v>
      </c>
      <c r="E424" s="114">
        <f t="shared" si="86"/>
        <v>-9.238966779714641E-5</v>
      </c>
      <c r="F424" s="114">
        <f t="shared" si="87"/>
        <v>9.3633699063023332E-5</v>
      </c>
      <c r="G424" s="114">
        <f t="shared" si="88"/>
        <v>2.7965706592319306E-4</v>
      </c>
      <c r="H424" s="114">
        <f t="shared" si="89"/>
        <v>4.3024123742743635E-3</v>
      </c>
      <c r="I424" s="114">
        <f t="shared" si="90"/>
        <v>4.4884357411345338E-3</v>
      </c>
      <c r="J424" s="114">
        <f t="shared" si="91"/>
        <v>4.6744591079947032E-3</v>
      </c>
      <c r="K424" s="114">
        <f t="shared" si="92"/>
        <v>5.1395175251451276E-3</v>
      </c>
      <c r="L424" s="113">
        <f>-'ver pressoflex 6p C2 DCpowe_2'!$G$2*'ver pressoflex 6p C2 DCpowe_2'!D424*'ver pressoflex 6p C2 DCpowe_2'!$G$17*'ver pressoflex 6p C2 DCpowe_2'!$G$13*'ver pressoflex 6p C2 DCpowe_2'!AE424</f>
        <v>-3431.6408104424513</v>
      </c>
      <c r="M424" s="572">
        <f>IF(ABS(E424)&lt;'ver pressoflex 6p C2 DCpowe_2'!$G$7,'ver pressoflex 6p C2 DCpowe_2'!$G$16*E424*'ver pressoflex 6p C2 DCpowe_2'!$O$8,SIGN(E424)*'ver pressoflex 6p C2 DCpowe_2'!$G$15*'ver pressoflex 6p C2 DCpowe_2'!$O$8)</f>
        <v>-1.5553059916479428</v>
      </c>
      <c r="N424" s="572">
        <f>IF(ABS(F424)&lt;'ver pressoflex 6p C2 DCpowe_2'!$G$7,'ver pressoflex 6p C2 DCpowe_2'!$G$16*F424*'ver pressoflex 6p C2 DCpowe_2'!$O$9,SIGN(F424)*'ver pressoflex 6p C2 DCpowe_2'!$G$15*'ver pressoflex 6p C2 DCpowe_2'!$O$9)</f>
        <v>0</v>
      </c>
      <c r="O424" s="572">
        <f>IF(ABS(G424)&lt;'ver pressoflex 6p C2 DCpowe_2'!$G$7,'ver pressoflex 6p C2 DCpowe_2'!$G$16*G424*'ver pressoflex 6p C2 DCpowe_2'!$O$10,SIGN(G424)*'ver pressoflex 6p C2 DCpowe_2'!$G$15*'ver pressoflex 6p C2 DCpowe_2'!$O$10)</f>
        <v>0</v>
      </c>
      <c r="P424" s="572">
        <f>IF(ABS(H424)&lt;'ver pressoflex 6p C2 DCpowe_2'!$G$7,'ver pressoflex 6p C2 DCpowe_2'!$G$16*H424*'ver pressoflex 6p C2 DCpowe_2'!$O$11,SIGN(H424)*'ver pressoflex 6p C2 DCpowe_2'!$G$15*'ver pressoflex 6p C2 DCpowe_2'!$O$11)</f>
        <v>0</v>
      </c>
      <c r="Q424" s="572">
        <f>IF(ABS(I424)&lt;'ver pressoflex 6p C2 DCpowe_2'!$G$7,'ver pressoflex 6p C2 DCpowe_2'!$G$16*I424*'ver pressoflex 6p C2 DCpowe_2'!$O$12,SIGN(I424)*'ver pressoflex 6p C2 DCpowe_2'!$G$15*'ver pressoflex 6p C2 DCpowe_2'!$O$12)</f>
        <v>0</v>
      </c>
      <c r="R424" s="572">
        <f>IF(ABS(J424)&lt;'ver pressoflex 6p C2 DCpowe_2'!$G$7,'ver pressoflex 6p C2 DCpowe_2'!$G$16*J424*'ver pressoflex 6p C2 DCpowe_2'!$O$13,SIGN(J424)*'ver pressoflex 6p C2 DCpowe_2'!$G$15*'ver pressoflex 6p C2 DCpowe_2'!$O$13)</f>
        <v>17803.500000000004</v>
      </c>
      <c r="S424" s="113">
        <f t="shared" si="85"/>
        <v>14370.303883565904</v>
      </c>
      <c r="T424" s="575">
        <f>-L424*('ver pressoflex 6p C2 DCpowe_2'!$G$3/2-'ver pressoflex 6p C2 DCpowe_2'!AF424*'ver pressoflex 6p C2 DCpowe_2'!D424)</f>
        <v>3838273.9164433647</v>
      </c>
      <c r="U424" s="29">
        <f>M424*IF(($G$3/2-$M$8)&gt;0,('ver pressoflex 6p C2 DCpowe_2'!$G$3/2-'ver pressoflex 6p C2 DCpowe_2'!$M$8),'ver pressoflex 6p C2 DCpowe_2'!$G$3/2-('ver pressoflex 6p C2 DCpowe_2'!$G$3-'ver pressoflex 6p C2 DCpowe_2'!$M$8))*IF(($G$3/2-$M$8)&gt;0,-1,1)</f>
        <v>1594.1886414391413</v>
      </c>
      <c r="V424" s="29">
        <f>N424*IF(($G$3/2-$M$9)&gt;0,('ver pressoflex 6p C2 DCpowe_2'!$G$3/2-'ver pressoflex 6p C2 DCpowe_2'!$M$9),'ver pressoflex 6p C2 DCpowe_2'!$G$3/2-('ver pressoflex 6p C2 DCpowe_2'!$G$3-'ver pressoflex 6p C2 DCpowe_2'!$M$9))*IF(($G$3/2-$M$9)&gt;0,-1,1)</f>
        <v>0</v>
      </c>
      <c r="W424" s="29">
        <f>O424*IF(($G$3/2-$M$10)&gt;0,('ver pressoflex 6p C2 DCpowe_2'!$G$3/2-'ver pressoflex 6p C2 DCpowe_2'!$M$10),'ver pressoflex 6p C2 DCpowe_2'!$G$3/2-('ver pressoflex 6p C2 DCpowe_2'!$G$3-'ver pressoflex 6p C2 DCpowe_2'!$M$10))*IF(($G$3/2-$M$10)&gt;0,-1,1)</f>
        <v>0</v>
      </c>
      <c r="X424" s="29">
        <f>P424*IF(($G$3/2-$M$11)&gt;0,('ver pressoflex 6p C2 DCpowe_2'!$G$3/2-'ver pressoflex 6p C2 DCpowe_2'!$M$11),'ver pressoflex 6p C2 DCpowe_2'!$G$3/2-('ver pressoflex 6p C2 DCpowe_2'!$G$3-'ver pressoflex 6p C2 DCpowe_2'!$M$11))*IF(($G$3/2-$M$11)&gt;0,-1,1)</f>
        <v>0</v>
      </c>
      <c r="Y424" s="29">
        <f>Q424*IF(($G$3/2-$M$12)&gt;0,('ver pressoflex 6p C2 DCpowe_2'!$G$3/2-'ver pressoflex 6p C2 DCpowe_2'!$M$12),'ver pressoflex 6p C2 DCpowe_2'!$G$3/2-('ver pressoflex 6p C2 DCpowe_2'!$G$3-'ver pressoflex 6p C2 DCpowe_2'!$M$12))*IF(($G$3/2-$M$12)&gt;0,-1,1)</f>
        <v>0</v>
      </c>
      <c r="Z424" s="29">
        <f>R424*IF(($G$3/2-$M$13)&gt;0,('ver pressoflex 6p C2 DCpowe_2'!$G$3/2-'ver pressoflex 6p C2 DCpowe_2'!$M$13),'ver pressoflex 6p C2 DCpowe_2'!$G$3/2-('ver pressoflex 6p C2 DCpowe_2'!$G$3-'ver pressoflex 6p C2 DCpowe_2'!$M$13))*IF(($G$3/2-$M$13)&gt;0,-1,1)</f>
        <v>18248587.500000004</v>
      </c>
      <c r="AA424" s="113">
        <f t="shared" si="93"/>
        <v>22088455.605084807</v>
      </c>
      <c r="AB424" s="193">
        <f t="shared" si="94"/>
        <v>5.5744808494757078E-4</v>
      </c>
      <c r="AC424" s="191">
        <f t="shared" si="95"/>
        <v>8.1796903046817354E-4</v>
      </c>
      <c r="AD424" s="194">
        <f t="shared" si="96"/>
        <v>2.5340141728753956E-7</v>
      </c>
      <c r="AE424" s="191">
        <f t="shared" si="97"/>
        <v>6.1347677285113013E-2</v>
      </c>
      <c r="AF424" s="191">
        <f t="shared" si="98"/>
        <v>0.44426499814245279</v>
      </c>
    </row>
    <row r="425" spans="2:32">
      <c r="B425" s="116">
        <f t="shared" si="84"/>
        <v>56330.45629098214</v>
      </c>
      <c r="C425" s="115">
        <f t="shared" si="99"/>
        <v>19.670000000000009</v>
      </c>
      <c r="D425" s="68">
        <f>'ver pressoflex 6p C2 DCpowe_2'!$G$3/2/$C$557*C425</f>
        <v>240.9575000000001</v>
      </c>
      <c r="E425" s="114">
        <f t="shared" si="86"/>
        <v>-9.5292438376626092E-5</v>
      </c>
      <c r="F425" s="114">
        <f t="shared" si="87"/>
        <v>9.0836965764985814E-5</v>
      </c>
      <c r="G425" s="114">
        <f t="shared" si="88"/>
        <v>2.7696636990659772E-4</v>
      </c>
      <c r="H425" s="114">
        <f t="shared" si="89"/>
        <v>4.302014734468956E-3</v>
      </c>
      <c r="I425" s="114">
        <f t="shared" si="90"/>
        <v>4.4881441386105669E-3</v>
      </c>
      <c r="J425" s="114">
        <f t="shared" si="91"/>
        <v>4.6742735427521788E-3</v>
      </c>
      <c r="K425" s="114">
        <f t="shared" si="92"/>
        <v>5.1395970531062088E-3</v>
      </c>
      <c r="L425" s="113">
        <f>-'ver pressoflex 6p C2 DCpowe_2'!$G$2*'ver pressoflex 6p C2 DCpowe_2'!D425*'ver pressoflex 6p C2 DCpowe_2'!$G$17*'ver pressoflex 6p C2 DCpowe_2'!$G$13*'ver pressoflex 6p C2 DCpowe_2'!AE425</f>
        <v>-3471.4395372105669</v>
      </c>
      <c r="M425" s="572">
        <f>IF(ABS(E425)&lt;'ver pressoflex 6p C2 DCpowe_2'!$G$7,'ver pressoflex 6p C2 DCpowe_2'!$G$16*E425*'ver pressoflex 6p C2 DCpowe_2'!$O$8,SIGN(E425)*'ver pressoflex 6p C2 DCpowe_2'!$G$15*'ver pressoflex 6p C2 DCpowe_2'!$O$8)</f>
        <v>-1.6041718072990687</v>
      </c>
      <c r="N425" s="572">
        <f>IF(ABS(F425)&lt;'ver pressoflex 6p C2 DCpowe_2'!$G$7,'ver pressoflex 6p C2 DCpowe_2'!$G$16*F425*'ver pressoflex 6p C2 DCpowe_2'!$O$9,SIGN(F425)*'ver pressoflex 6p C2 DCpowe_2'!$G$15*'ver pressoflex 6p C2 DCpowe_2'!$O$9)</f>
        <v>0</v>
      </c>
      <c r="O425" s="572">
        <f>IF(ABS(G425)&lt;'ver pressoflex 6p C2 DCpowe_2'!$G$7,'ver pressoflex 6p C2 DCpowe_2'!$G$16*G425*'ver pressoflex 6p C2 DCpowe_2'!$O$10,SIGN(G425)*'ver pressoflex 6p C2 DCpowe_2'!$G$15*'ver pressoflex 6p C2 DCpowe_2'!$O$10)</f>
        <v>0</v>
      </c>
      <c r="P425" s="572">
        <f>IF(ABS(H425)&lt;'ver pressoflex 6p C2 DCpowe_2'!$G$7,'ver pressoflex 6p C2 DCpowe_2'!$G$16*H425*'ver pressoflex 6p C2 DCpowe_2'!$O$11,SIGN(H425)*'ver pressoflex 6p C2 DCpowe_2'!$G$15*'ver pressoflex 6p C2 DCpowe_2'!$O$11)</f>
        <v>0</v>
      </c>
      <c r="Q425" s="572">
        <f>IF(ABS(I425)&lt;'ver pressoflex 6p C2 DCpowe_2'!$G$7,'ver pressoflex 6p C2 DCpowe_2'!$G$16*I425*'ver pressoflex 6p C2 DCpowe_2'!$O$12,SIGN(I425)*'ver pressoflex 6p C2 DCpowe_2'!$G$15*'ver pressoflex 6p C2 DCpowe_2'!$O$12)</f>
        <v>0</v>
      </c>
      <c r="R425" s="572">
        <f>IF(ABS(J425)&lt;'ver pressoflex 6p C2 DCpowe_2'!$G$7,'ver pressoflex 6p C2 DCpowe_2'!$G$16*J425*'ver pressoflex 6p C2 DCpowe_2'!$O$13,SIGN(J425)*'ver pressoflex 6p C2 DCpowe_2'!$G$15*'ver pressoflex 6p C2 DCpowe_2'!$O$13)</f>
        <v>17803.500000000004</v>
      </c>
      <c r="S425" s="113">
        <f t="shared" si="85"/>
        <v>14330.456290982138</v>
      </c>
      <c r="T425" s="575">
        <f>-L425*('ver pressoflex 6p C2 DCpowe_2'!$G$3/2-'ver pressoflex 6p C2 DCpowe_2'!AF425*'ver pressoflex 6p C2 DCpowe_2'!D425)</f>
        <v>3880657.5856193234</v>
      </c>
      <c r="U425" s="29">
        <f>M425*IF(($G$3/2-$M$8)&gt;0,('ver pressoflex 6p C2 DCpowe_2'!$G$3/2-'ver pressoflex 6p C2 DCpowe_2'!$M$8),'ver pressoflex 6p C2 DCpowe_2'!$G$3/2-('ver pressoflex 6p C2 DCpowe_2'!$G$3-'ver pressoflex 6p C2 DCpowe_2'!$M$8))*IF(($G$3/2-$M$8)&gt;0,-1,1)</f>
        <v>1644.2761024815454</v>
      </c>
      <c r="V425" s="29">
        <f>N425*IF(($G$3/2-$M$9)&gt;0,('ver pressoflex 6p C2 DCpowe_2'!$G$3/2-'ver pressoflex 6p C2 DCpowe_2'!$M$9),'ver pressoflex 6p C2 DCpowe_2'!$G$3/2-('ver pressoflex 6p C2 DCpowe_2'!$G$3-'ver pressoflex 6p C2 DCpowe_2'!$M$9))*IF(($G$3/2-$M$9)&gt;0,-1,1)</f>
        <v>0</v>
      </c>
      <c r="W425" s="29">
        <f>O425*IF(($G$3/2-$M$10)&gt;0,('ver pressoflex 6p C2 DCpowe_2'!$G$3/2-'ver pressoflex 6p C2 DCpowe_2'!$M$10),'ver pressoflex 6p C2 DCpowe_2'!$G$3/2-('ver pressoflex 6p C2 DCpowe_2'!$G$3-'ver pressoflex 6p C2 DCpowe_2'!$M$10))*IF(($G$3/2-$M$10)&gt;0,-1,1)</f>
        <v>0</v>
      </c>
      <c r="X425" s="29">
        <f>P425*IF(($G$3/2-$M$11)&gt;0,('ver pressoflex 6p C2 DCpowe_2'!$G$3/2-'ver pressoflex 6p C2 DCpowe_2'!$M$11),'ver pressoflex 6p C2 DCpowe_2'!$G$3/2-('ver pressoflex 6p C2 DCpowe_2'!$G$3-'ver pressoflex 6p C2 DCpowe_2'!$M$11))*IF(($G$3/2-$M$11)&gt;0,-1,1)</f>
        <v>0</v>
      </c>
      <c r="Y425" s="29">
        <f>Q425*IF(($G$3/2-$M$12)&gt;0,('ver pressoflex 6p C2 DCpowe_2'!$G$3/2-'ver pressoflex 6p C2 DCpowe_2'!$M$12),'ver pressoflex 6p C2 DCpowe_2'!$G$3/2-('ver pressoflex 6p C2 DCpowe_2'!$G$3-'ver pressoflex 6p C2 DCpowe_2'!$M$12))*IF(($G$3/2-$M$12)&gt;0,-1,1)</f>
        <v>0</v>
      </c>
      <c r="Z425" s="29">
        <f>R425*IF(($G$3/2-$M$13)&gt;0,('ver pressoflex 6p C2 DCpowe_2'!$G$3/2-'ver pressoflex 6p C2 DCpowe_2'!$M$13),'ver pressoflex 6p C2 DCpowe_2'!$G$3/2-('ver pressoflex 6p C2 DCpowe_2'!$G$3-'ver pressoflex 6p C2 DCpowe_2'!$M$13))*IF(($G$3/2-$M$13)&gt;0,-1,1)</f>
        <v>18248587.500000004</v>
      </c>
      <c r="AA425" s="113">
        <f t="shared" si="93"/>
        <v>22130889.36172181</v>
      </c>
      <c r="AB425" s="193">
        <f t="shared" si="94"/>
        <v>5.6061594873065587E-4</v>
      </c>
      <c r="AC425" s="191">
        <f t="shared" si="95"/>
        <v>8.2324880343998203E-4</v>
      </c>
      <c r="AD425" s="194">
        <f t="shared" si="96"/>
        <v>2.5635297942042226E-7</v>
      </c>
      <c r="AE425" s="191">
        <f t="shared" si="97"/>
        <v>6.1743660257998649E-2</v>
      </c>
      <c r="AF425" s="191">
        <f t="shared" si="98"/>
        <v>0.44455403974404983</v>
      </c>
    </row>
    <row r="426" spans="2:32">
      <c r="B426" s="116">
        <f t="shared" si="84"/>
        <v>56290.356747449376</v>
      </c>
      <c r="C426" s="115">
        <f t="shared" si="99"/>
        <v>19.77000000000001</v>
      </c>
      <c r="D426" s="68">
        <f>'ver pressoflex 6p C2 DCpowe_2'!$G$3/2/$C$557*C426</f>
        <v>242.18250000000012</v>
      </c>
      <c r="E426" s="114">
        <f t="shared" si="86"/>
        <v>-9.8198520125662711E-5</v>
      </c>
      <c r="F426" s="114">
        <f t="shared" si="87"/>
        <v>8.8037042253356912E-5</v>
      </c>
      <c r="G426" s="114">
        <f t="shared" si="88"/>
        <v>2.7427260463237655E-4</v>
      </c>
      <c r="H426" s="114">
        <f t="shared" si="89"/>
        <v>4.3016166410786765E-3</v>
      </c>
      <c r="I426" s="114">
        <f t="shared" si="90"/>
        <v>4.4878522034576956E-3</v>
      </c>
      <c r="J426" s="114">
        <f t="shared" si="91"/>
        <v>4.6740877658367147E-3</v>
      </c>
      <c r="K426" s="114">
        <f t="shared" si="92"/>
        <v>5.1396766717842646E-3</v>
      </c>
      <c r="L426" s="113">
        <f>-'ver pressoflex 6p C2 DCpowe_2'!$G$2*'ver pressoflex 6p C2 DCpowe_2'!D426*'ver pressoflex 6p C2 DCpowe_2'!$G$17*'ver pressoflex 6p C2 DCpowe_2'!$G$13*'ver pressoflex 6p C2 DCpowe_2'!AE426</f>
        <v>-3511.4901591867911</v>
      </c>
      <c r="M426" s="572">
        <f>IF(ABS(E426)&lt;'ver pressoflex 6p C2 DCpowe_2'!$G$7,'ver pressoflex 6p C2 DCpowe_2'!$G$16*E426*'ver pressoflex 6p C2 DCpowe_2'!$O$8,SIGN(E426)*'ver pressoflex 6p C2 DCpowe_2'!$G$15*'ver pressoflex 6p C2 DCpowe_2'!$O$8)</f>
        <v>-1.6530933638352312</v>
      </c>
      <c r="N426" s="572">
        <f>IF(ABS(F426)&lt;'ver pressoflex 6p C2 DCpowe_2'!$G$7,'ver pressoflex 6p C2 DCpowe_2'!$G$16*F426*'ver pressoflex 6p C2 DCpowe_2'!$O$9,SIGN(F426)*'ver pressoflex 6p C2 DCpowe_2'!$G$15*'ver pressoflex 6p C2 DCpowe_2'!$O$9)</f>
        <v>0</v>
      </c>
      <c r="O426" s="572">
        <f>IF(ABS(G426)&lt;'ver pressoflex 6p C2 DCpowe_2'!$G$7,'ver pressoflex 6p C2 DCpowe_2'!$G$16*G426*'ver pressoflex 6p C2 DCpowe_2'!$O$10,SIGN(G426)*'ver pressoflex 6p C2 DCpowe_2'!$G$15*'ver pressoflex 6p C2 DCpowe_2'!$O$10)</f>
        <v>0</v>
      </c>
      <c r="P426" s="572">
        <f>IF(ABS(H426)&lt;'ver pressoflex 6p C2 DCpowe_2'!$G$7,'ver pressoflex 6p C2 DCpowe_2'!$G$16*H426*'ver pressoflex 6p C2 DCpowe_2'!$O$11,SIGN(H426)*'ver pressoflex 6p C2 DCpowe_2'!$G$15*'ver pressoflex 6p C2 DCpowe_2'!$O$11)</f>
        <v>0</v>
      </c>
      <c r="Q426" s="572">
        <f>IF(ABS(I426)&lt;'ver pressoflex 6p C2 DCpowe_2'!$G$7,'ver pressoflex 6p C2 DCpowe_2'!$G$16*I426*'ver pressoflex 6p C2 DCpowe_2'!$O$12,SIGN(I426)*'ver pressoflex 6p C2 DCpowe_2'!$G$15*'ver pressoflex 6p C2 DCpowe_2'!$O$12)</f>
        <v>0</v>
      </c>
      <c r="R426" s="572">
        <f>IF(ABS(J426)&lt;'ver pressoflex 6p C2 DCpowe_2'!$G$7,'ver pressoflex 6p C2 DCpowe_2'!$G$16*J426*'ver pressoflex 6p C2 DCpowe_2'!$O$13,SIGN(J426)*'ver pressoflex 6p C2 DCpowe_2'!$G$15*'ver pressoflex 6p C2 DCpowe_2'!$O$13)</f>
        <v>17803.500000000004</v>
      </c>
      <c r="S426" s="113">
        <f t="shared" si="85"/>
        <v>14290.356747449378</v>
      </c>
      <c r="T426" s="575">
        <f>-L426*('ver pressoflex 6p C2 DCpowe_2'!$G$3/2-'ver pressoflex 6p C2 DCpowe_2'!AF426*'ver pressoflex 6p C2 DCpowe_2'!D426)</f>
        <v>3923273.546918889</v>
      </c>
      <c r="U426" s="29">
        <f>M426*IF(($G$3/2-$M$8)&gt;0,('ver pressoflex 6p C2 DCpowe_2'!$G$3/2-'ver pressoflex 6p C2 DCpowe_2'!$M$8),'ver pressoflex 6p C2 DCpowe_2'!$G$3/2-('ver pressoflex 6p C2 DCpowe_2'!$G$3-'ver pressoflex 6p C2 DCpowe_2'!$M$8))*IF(($G$3/2-$M$8)&gt;0,-1,1)</f>
        <v>1694.420697931112</v>
      </c>
      <c r="V426" s="29">
        <f>N426*IF(($G$3/2-$M$9)&gt;0,('ver pressoflex 6p C2 DCpowe_2'!$G$3/2-'ver pressoflex 6p C2 DCpowe_2'!$M$9),'ver pressoflex 6p C2 DCpowe_2'!$G$3/2-('ver pressoflex 6p C2 DCpowe_2'!$G$3-'ver pressoflex 6p C2 DCpowe_2'!$M$9))*IF(($G$3/2-$M$9)&gt;0,-1,1)</f>
        <v>0</v>
      </c>
      <c r="W426" s="29">
        <f>O426*IF(($G$3/2-$M$10)&gt;0,('ver pressoflex 6p C2 DCpowe_2'!$G$3/2-'ver pressoflex 6p C2 DCpowe_2'!$M$10),'ver pressoflex 6p C2 DCpowe_2'!$G$3/2-('ver pressoflex 6p C2 DCpowe_2'!$G$3-'ver pressoflex 6p C2 DCpowe_2'!$M$10))*IF(($G$3/2-$M$10)&gt;0,-1,1)</f>
        <v>0</v>
      </c>
      <c r="X426" s="29">
        <f>P426*IF(($G$3/2-$M$11)&gt;0,('ver pressoflex 6p C2 DCpowe_2'!$G$3/2-'ver pressoflex 6p C2 DCpowe_2'!$M$11),'ver pressoflex 6p C2 DCpowe_2'!$G$3/2-('ver pressoflex 6p C2 DCpowe_2'!$G$3-'ver pressoflex 6p C2 DCpowe_2'!$M$11))*IF(($G$3/2-$M$11)&gt;0,-1,1)</f>
        <v>0</v>
      </c>
      <c r="Y426" s="29">
        <f>Q426*IF(($G$3/2-$M$12)&gt;0,('ver pressoflex 6p C2 DCpowe_2'!$G$3/2-'ver pressoflex 6p C2 DCpowe_2'!$M$12),'ver pressoflex 6p C2 DCpowe_2'!$G$3/2-('ver pressoflex 6p C2 DCpowe_2'!$G$3-'ver pressoflex 6p C2 DCpowe_2'!$M$12))*IF(($G$3/2-$M$12)&gt;0,-1,1)</f>
        <v>0</v>
      </c>
      <c r="Z426" s="29">
        <f>R426*IF(($G$3/2-$M$13)&gt;0,('ver pressoflex 6p C2 DCpowe_2'!$G$3/2-'ver pressoflex 6p C2 DCpowe_2'!$M$13),'ver pressoflex 6p C2 DCpowe_2'!$G$3/2-('ver pressoflex 6p C2 DCpowe_2'!$G$3-'ver pressoflex 6p C2 DCpowe_2'!$M$13))*IF(($G$3/2-$M$13)&gt;0,-1,1)</f>
        <v>18248587.500000004</v>
      </c>
      <c r="AA426" s="113">
        <f t="shared" si="93"/>
        <v>22173555.467616823</v>
      </c>
      <c r="AB426" s="193">
        <f t="shared" si="94"/>
        <v>5.6378742607321182E-4</v>
      </c>
      <c r="AC426" s="191">
        <f t="shared" si="95"/>
        <v>8.2853459901090871E-4</v>
      </c>
      <c r="AD426" s="194">
        <f t="shared" si="96"/>
        <v>2.5932466260965889E-7</v>
      </c>
      <c r="AE426" s="191">
        <f t="shared" si="97"/>
        <v>6.2140094925818151E-2</v>
      </c>
      <c r="AF426" s="191">
        <f t="shared" si="98"/>
        <v>0.44484048609077287</v>
      </c>
    </row>
    <row r="427" spans="2:32">
      <c r="B427" s="116">
        <f t="shared" si="84"/>
        <v>56250.004821623654</v>
      </c>
      <c r="C427" s="115">
        <f t="shared" si="99"/>
        <v>19.870000000000012</v>
      </c>
      <c r="D427" s="68">
        <f>'ver pressoflex 6p C2 DCpowe_2'!$G$3/2/$C$557*C427</f>
        <v>243.40750000000014</v>
      </c>
      <c r="E427" s="114">
        <f t="shared" si="86"/>
        <v>-1.0110791871303042E-4</v>
      </c>
      <c r="F427" s="114">
        <f t="shared" si="87"/>
        <v>8.5233923066441034E-5</v>
      </c>
      <c r="G427" s="114">
        <f t="shared" si="88"/>
        <v>2.7157576484591244E-4</v>
      </c>
      <c r="H427" s="114">
        <f t="shared" si="89"/>
        <v>4.3012180933269823E-3</v>
      </c>
      <c r="I427" s="114">
        <f t="shared" si="90"/>
        <v>4.4875599351064535E-3</v>
      </c>
      <c r="J427" s="114">
        <f t="shared" si="91"/>
        <v>4.6739017768859248E-3</v>
      </c>
      <c r="K427" s="114">
        <f t="shared" si="92"/>
        <v>5.1397563813346033E-3</v>
      </c>
      <c r="L427" s="113">
        <f>-'ver pressoflex 6p C2 DCpowe_2'!$G$2*'ver pressoflex 6p C2 DCpowe_2'!D427*'ver pressoflex 6p C2 DCpowe_2'!$G$17*'ver pressoflex 6p C2 DCpowe_2'!$G$13*'ver pressoflex 6p C2 DCpowe_2'!AE427</f>
        <v>-3551.7931076196651</v>
      </c>
      <c r="M427" s="572">
        <f>IF(ABS(E427)&lt;'ver pressoflex 6p C2 DCpowe_2'!$G$7,'ver pressoflex 6p C2 DCpowe_2'!$G$16*E427*'ver pressoflex 6p C2 DCpowe_2'!$O$8,SIGN(E427)*'ver pressoflex 6p C2 DCpowe_2'!$G$15*'ver pressoflex 6p C2 DCpowe_2'!$O$8)</f>
        <v>-1.7020707566856992</v>
      </c>
      <c r="N427" s="572">
        <f>IF(ABS(F427)&lt;'ver pressoflex 6p C2 DCpowe_2'!$G$7,'ver pressoflex 6p C2 DCpowe_2'!$G$16*F427*'ver pressoflex 6p C2 DCpowe_2'!$O$9,SIGN(F427)*'ver pressoflex 6p C2 DCpowe_2'!$G$15*'ver pressoflex 6p C2 DCpowe_2'!$O$9)</f>
        <v>0</v>
      </c>
      <c r="O427" s="572">
        <f>IF(ABS(G427)&lt;'ver pressoflex 6p C2 DCpowe_2'!$G$7,'ver pressoflex 6p C2 DCpowe_2'!$G$16*G427*'ver pressoflex 6p C2 DCpowe_2'!$O$10,SIGN(G427)*'ver pressoflex 6p C2 DCpowe_2'!$G$15*'ver pressoflex 6p C2 DCpowe_2'!$O$10)</f>
        <v>0</v>
      </c>
      <c r="P427" s="572">
        <f>IF(ABS(H427)&lt;'ver pressoflex 6p C2 DCpowe_2'!$G$7,'ver pressoflex 6p C2 DCpowe_2'!$G$16*H427*'ver pressoflex 6p C2 DCpowe_2'!$O$11,SIGN(H427)*'ver pressoflex 6p C2 DCpowe_2'!$G$15*'ver pressoflex 6p C2 DCpowe_2'!$O$11)</f>
        <v>0</v>
      </c>
      <c r="Q427" s="572">
        <f>IF(ABS(I427)&lt;'ver pressoflex 6p C2 DCpowe_2'!$G$7,'ver pressoflex 6p C2 DCpowe_2'!$G$16*I427*'ver pressoflex 6p C2 DCpowe_2'!$O$12,SIGN(I427)*'ver pressoflex 6p C2 DCpowe_2'!$G$15*'ver pressoflex 6p C2 DCpowe_2'!$O$12)</f>
        <v>0</v>
      </c>
      <c r="R427" s="572">
        <f>IF(ABS(J427)&lt;'ver pressoflex 6p C2 DCpowe_2'!$G$7,'ver pressoflex 6p C2 DCpowe_2'!$G$16*J427*'ver pressoflex 6p C2 DCpowe_2'!$O$13,SIGN(J427)*'ver pressoflex 6p C2 DCpowe_2'!$G$15*'ver pressoflex 6p C2 DCpowe_2'!$O$13)</f>
        <v>17803.500000000004</v>
      </c>
      <c r="S427" s="113">
        <f t="shared" si="85"/>
        <v>14250.004821623654</v>
      </c>
      <c r="T427" s="575">
        <f>-L427*('ver pressoflex 6p C2 DCpowe_2'!$G$3/2-'ver pressoflex 6p C2 DCpowe_2'!AF427*'ver pressoflex 6p C2 DCpowe_2'!D427)</f>
        <v>3966121.8132795156</v>
      </c>
      <c r="U427" s="29">
        <f>M427*IF(($G$3/2-$M$8)&gt;0,('ver pressoflex 6p C2 DCpowe_2'!$G$3/2-'ver pressoflex 6p C2 DCpowe_2'!$M$8),'ver pressoflex 6p C2 DCpowe_2'!$G$3/2-('ver pressoflex 6p C2 DCpowe_2'!$G$3-'ver pressoflex 6p C2 DCpowe_2'!$M$8))*IF(($G$3/2-$M$8)&gt;0,-1,1)</f>
        <v>1744.6225256028417</v>
      </c>
      <c r="V427" s="29">
        <f>N427*IF(($G$3/2-$M$9)&gt;0,('ver pressoflex 6p C2 DCpowe_2'!$G$3/2-'ver pressoflex 6p C2 DCpowe_2'!$M$9),'ver pressoflex 6p C2 DCpowe_2'!$G$3/2-('ver pressoflex 6p C2 DCpowe_2'!$G$3-'ver pressoflex 6p C2 DCpowe_2'!$M$9))*IF(($G$3/2-$M$9)&gt;0,-1,1)</f>
        <v>0</v>
      </c>
      <c r="W427" s="29">
        <f>O427*IF(($G$3/2-$M$10)&gt;0,('ver pressoflex 6p C2 DCpowe_2'!$G$3/2-'ver pressoflex 6p C2 DCpowe_2'!$M$10),'ver pressoflex 6p C2 DCpowe_2'!$G$3/2-('ver pressoflex 6p C2 DCpowe_2'!$G$3-'ver pressoflex 6p C2 DCpowe_2'!$M$10))*IF(($G$3/2-$M$10)&gt;0,-1,1)</f>
        <v>0</v>
      </c>
      <c r="X427" s="29">
        <f>P427*IF(($G$3/2-$M$11)&gt;0,('ver pressoflex 6p C2 DCpowe_2'!$G$3/2-'ver pressoflex 6p C2 DCpowe_2'!$M$11),'ver pressoflex 6p C2 DCpowe_2'!$G$3/2-('ver pressoflex 6p C2 DCpowe_2'!$G$3-'ver pressoflex 6p C2 DCpowe_2'!$M$11))*IF(($G$3/2-$M$11)&gt;0,-1,1)</f>
        <v>0</v>
      </c>
      <c r="Y427" s="29">
        <f>Q427*IF(($G$3/2-$M$12)&gt;0,('ver pressoflex 6p C2 DCpowe_2'!$G$3/2-'ver pressoflex 6p C2 DCpowe_2'!$M$12),'ver pressoflex 6p C2 DCpowe_2'!$G$3/2-('ver pressoflex 6p C2 DCpowe_2'!$G$3-'ver pressoflex 6p C2 DCpowe_2'!$M$12))*IF(($G$3/2-$M$12)&gt;0,-1,1)</f>
        <v>0</v>
      </c>
      <c r="Z427" s="29">
        <f>R427*IF(($G$3/2-$M$13)&gt;0,('ver pressoflex 6p C2 DCpowe_2'!$G$3/2-'ver pressoflex 6p C2 DCpowe_2'!$M$13),'ver pressoflex 6p C2 DCpowe_2'!$G$3/2-('ver pressoflex 6p C2 DCpowe_2'!$G$3-'ver pressoflex 6p C2 DCpowe_2'!$M$13))*IF(($G$3/2-$M$13)&gt;0,-1,1)</f>
        <v>18248587.500000004</v>
      </c>
      <c r="AA427" s="113">
        <f t="shared" si="93"/>
        <v>22216453.935805123</v>
      </c>
      <c r="AB427" s="193">
        <f t="shared" si="94"/>
        <v>5.6696252316170901E-4</v>
      </c>
      <c r="AC427" s="191">
        <f t="shared" si="95"/>
        <v>8.3382642749173729E-4</v>
      </c>
      <c r="AD427" s="194">
        <f t="shared" si="96"/>
        <v>2.6231653000268731E-7</v>
      </c>
      <c r="AE427" s="191">
        <f t="shared" si="97"/>
        <v>6.2536982061880297E-2</v>
      </c>
      <c r="AF427" s="191">
        <f t="shared" si="98"/>
        <v>0.44512437069425281</v>
      </c>
    </row>
    <row r="428" spans="2:32">
      <c r="B428" s="116">
        <f t="shared" si="84"/>
        <v>56209.400081175801</v>
      </c>
      <c r="C428" s="115">
        <f t="shared" si="99"/>
        <v>19.970000000000013</v>
      </c>
      <c r="D428" s="68">
        <f>'ver pressoflex 6p C2 DCpowe_2'!$G$3/2/$C$557*C428</f>
        <v>244.63250000000016</v>
      </c>
      <c r="E428" s="114">
        <f t="shared" si="86"/>
        <v>-1.0402063982045073E-4</v>
      </c>
      <c r="F428" s="114">
        <f t="shared" si="87"/>
        <v>8.242760273006802E-5</v>
      </c>
      <c r="G428" s="114">
        <f t="shared" si="88"/>
        <v>2.6887584528058681E-4</v>
      </c>
      <c r="H428" s="114">
        <f t="shared" si="89"/>
        <v>4.3008190904355549E-3</v>
      </c>
      <c r="I428" s="114">
        <f t="shared" si="90"/>
        <v>4.4872673329860733E-3</v>
      </c>
      <c r="J428" s="114">
        <f t="shared" si="91"/>
        <v>4.6737155755365925E-3</v>
      </c>
      <c r="K428" s="114">
        <f t="shared" si="92"/>
        <v>5.1398361819128893E-3</v>
      </c>
      <c r="L428" s="113">
        <f>-'ver pressoflex 6p C2 DCpowe_2'!$G$2*'ver pressoflex 6p C2 DCpowe_2'!D428*'ver pressoflex 6p C2 DCpowe_2'!$G$17*'ver pressoflex 6p C2 DCpowe_2'!$G$13*'ver pressoflex 6p C2 DCpowe_2'!AE428</f>
        <v>-3592.3488147427011</v>
      </c>
      <c r="M428" s="572">
        <f>IF(ABS(E428)&lt;'ver pressoflex 6p C2 DCpowe_2'!$G$7,'ver pressoflex 6p C2 DCpowe_2'!$G$16*E428*'ver pressoflex 6p C2 DCpowe_2'!$O$8,SIGN(E428)*'ver pressoflex 6p C2 DCpowe_2'!$G$15*'ver pressoflex 6p C2 DCpowe_2'!$O$8)</f>
        <v>-1.7511040814976988</v>
      </c>
      <c r="N428" s="572">
        <f>IF(ABS(F428)&lt;'ver pressoflex 6p C2 DCpowe_2'!$G$7,'ver pressoflex 6p C2 DCpowe_2'!$G$16*F428*'ver pressoflex 6p C2 DCpowe_2'!$O$9,SIGN(F428)*'ver pressoflex 6p C2 DCpowe_2'!$G$15*'ver pressoflex 6p C2 DCpowe_2'!$O$9)</f>
        <v>0</v>
      </c>
      <c r="O428" s="572">
        <f>IF(ABS(G428)&lt;'ver pressoflex 6p C2 DCpowe_2'!$G$7,'ver pressoflex 6p C2 DCpowe_2'!$G$16*G428*'ver pressoflex 6p C2 DCpowe_2'!$O$10,SIGN(G428)*'ver pressoflex 6p C2 DCpowe_2'!$G$15*'ver pressoflex 6p C2 DCpowe_2'!$O$10)</f>
        <v>0</v>
      </c>
      <c r="P428" s="572">
        <f>IF(ABS(H428)&lt;'ver pressoflex 6p C2 DCpowe_2'!$G$7,'ver pressoflex 6p C2 DCpowe_2'!$G$16*H428*'ver pressoflex 6p C2 DCpowe_2'!$O$11,SIGN(H428)*'ver pressoflex 6p C2 DCpowe_2'!$G$15*'ver pressoflex 6p C2 DCpowe_2'!$O$11)</f>
        <v>0</v>
      </c>
      <c r="Q428" s="572">
        <f>IF(ABS(I428)&lt;'ver pressoflex 6p C2 DCpowe_2'!$G$7,'ver pressoflex 6p C2 DCpowe_2'!$G$16*I428*'ver pressoflex 6p C2 DCpowe_2'!$O$12,SIGN(I428)*'ver pressoflex 6p C2 DCpowe_2'!$G$15*'ver pressoflex 6p C2 DCpowe_2'!$O$12)</f>
        <v>0</v>
      </c>
      <c r="R428" s="572">
        <f>IF(ABS(J428)&lt;'ver pressoflex 6p C2 DCpowe_2'!$G$7,'ver pressoflex 6p C2 DCpowe_2'!$G$16*J428*'ver pressoflex 6p C2 DCpowe_2'!$O$13,SIGN(J428)*'ver pressoflex 6p C2 DCpowe_2'!$G$15*'ver pressoflex 6p C2 DCpowe_2'!$O$13)</f>
        <v>17803.500000000004</v>
      </c>
      <c r="S428" s="113">
        <f t="shared" si="85"/>
        <v>14209.400081175805</v>
      </c>
      <c r="T428" s="575">
        <f>-L428*('ver pressoflex 6p C2 DCpowe_2'!$G$3/2-'ver pressoflex 6p C2 DCpowe_2'!AF428*'ver pressoflex 6p C2 DCpowe_2'!D428)</f>
        <v>4009202.3976682071</v>
      </c>
      <c r="U428" s="29">
        <f>M428*IF(($G$3/2-$M$8)&gt;0,('ver pressoflex 6p C2 DCpowe_2'!$G$3/2-'ver pressoflex 6p C2 DCpowe_2'!$M$8),'ver pressoflex 6p C2 DCpowe_2'!$G$3/2-('ver pressoflex 6p C2 DCpowe_2'!$G$3-'ver pressoflex 6p C2 DCpowe_2'!$M$8))*IF(($G$3/2-$M$8)&gt;0,-1,1)</f>
        <v>1794.8816835351413</v>
      </c>
      <c r="V428" s="29">
        <f>N428*IF(($G$3/2-$M$9)&gt;0,('ver pressoflex 6p C2 DCpowe_2'!$G$3/2-'ver pressoflex 6p C2 DCpowe_2'!$M$9),'ver pressoflex 6p C2 DCpowe_2'!$G$3/2-('ver pressoflex 6p C2 DCpowe_2'!$G$3-'ver pressoflex 6p C2 DCpowe_2'!$M$9))*IF(($G$3/2-$M$9)&gt;0,-1,1)</f>
        <v>0</v>
      </c>
      <c r="W428" s="29">
        <f>O428*IF(($G$3/2-$M$10)&gt;0,('ver pressoflex 6p C2 DCpowe_2'!$G$3/2-'ver pressoflex 6p C2 DCpowe_2'!$M$10),'ver pressoflex 6p C2 DCpowe_2'!$G$3/2-('ver pressoflex 6p C2 DCpowe_2'!$G$3-'ver pressoflex 6p C2 DCpowe_2'!$M$10))*IF(($G$3/2-$M$10)&gt;0,-1,1)</f>
        <v>0</v>
      </c>
      <c r="X428" s="29">
        <f>P428*IF(($G$3/2-$M$11)&gt;0,('ver pressoflex 6p C2 DCpowe_2'!$G$3/2-'ver pressoflex 6p C2 DCpowe_2'!$M$11),'ver pressoflex 6p C2 DCpowe_2'!$G$3/2-('ver pressoflex 6p C2 DCpowe_2'!$G$3-'ver pressoflex 6p C2 DCpowe_2'!$M$11))*IF(($G$3/2-$M$11)&gt;0,-1,1)</f>
        <v>0</v>
      </c>
      <c r="Y428" s="29">
        <f>Q428*IF(($G$3/2-$M$12)&gt;0,('ver pressoflex 6p C2 DCpowe_2'!$G$3/2-'ver pressoflex 6p C2 DCpowe_2'!$M$12),'ver pressoflex 6p C2 DCpowe_2'!$G$3/2-('ver pressoflex 6p C2 DCpowe_2'!$G$3-'ver pressoflex 6p C2 DCpowe_2'!$M$12))*IF(($G$3/2-$M$12)&gt;0,-1,1)</f>
        <v>0</v>
      </c>
      <c r="Z428" s="29">
        <f>R428*IF(($G$3/2-$M$13)&gt;0,('ver pressoflex 6p C2 DCpowe_2'!$G$3/2-'ver pressoflex 6p C2 DCpowe_2'!$M$13),'ver pressoflex 6p C2 DCpowe_2'!$G$3/2-('ver pressoflex 6p C2 DCpowe_2'!$G$3-'ver pressoflex 6p C2 DCpowe_2'!$M$13))*IF(($G$3/2-$M$13)&gt;0,-1,1)</f>
        <v>18248587.500000004</v>
      </c>
      <c r="AA428" s="113">
        <f t="shared" si="93"/>
        <v>22259584.779351745</v>
      </c>
      <c r="AB428" s="193">
        <f t="shared" si="94"/>
        <v>5.7014124619674759E-4</v>
      </c>
      <c r="AC428" s="191">
        <f t="shared" si="95"/>
        <v>8.3912429921680163E-4</v>
      </c>
      <c r="AD428" s="194">
        <f t="shared" si="96"/>
        <v>2.6532864495676142E-7</v>
      </c>
      <c r="AE428" s="191">
        <f t="shared" si="97"/>
        <v>6.2934322441260113E-2</v>
      </c>
      <c r="AF428" s="191">
        <f t="shared" si="98"/>
        <v>0.44540572652459465</v>
      </c>
    </row>
    <row r="429" spans="2:32">
      <c r="B429" s="116">
        <f t="shared" si="84"/>
        <v>56168.542092788673</v>
      </c>
      <c r="C429" s="115">
        <f t="shared" si="99"/>
        <v>20.070000000000014</v>
      </c>
      <c r="D429" s="68">
        <f>'ver pressoflex 6p C2 DCpowe_2'!$G$3/2/$C$557*C429</f>
        <v>245.85750000000019</v>
      </c>
      <c r="E429" s="114">
        <f t="shared" si="86"/>
        <v>-1.0693668914262973E-4</v>
      </c>
      <c r="F429" s="114">
        <f t="shared" si="87"/>
        <v>7.9618075757557666E-5</v>
      </c>
      <c r="G429" s="114">
        <f t="shared" si="88"/>
        <v>2.6617284065774503E-4</v>
      </c>
      <c r="H429" s="114">
        <f t="shared" si="89"/>
        <v>4.3004196316242969E-3</v>
      </c>
      <c r="I429" s="114">
        <f t="shared" si="90"/>
        <v>4.4869743965244846E-3</v>
      </c>
      <c r="J429" s="114">
        <f t="shared" si="91"/>
        <v>4.6735291614246723E-3</v>
      </c>
      <c r="K429" s="114">
        <f t="shared" si="92"/>
        <v>5.1399160736751411E-3</v>
      </c>
      <c r="L429" s="113">
        <f>-'ver pressoflex 6p C2 DCpowe_2'!$G$2*'ver pressoflex 6p C2 DCpowe_2'!D429*'ver pressoflex 6p C2 DCpowe_2'!$G$17*'ver pressoflex 6p C2 DCpowe_2'!$G$13*'ver pressoflex 6p C2 DCpowe_2'!AE429</f>
        <v>-3633.1577137771928</v>
      </c>
      <c r="M429" s="572">
        <f>IF(ABS(E429)&lt;'ver pressoflex 6p C2 DCpowe_2'!$G$7,'ver pressoflex 6p C2 DCpowe_2'!$G$16*E429*'ver pressoflex 6p C2 DCpowe_2'!$O$8,SIGN(E429)*'ver pressoflex 6p C2 DCpowe_2'!$G$15*'ver pressoflex 6p C2 DCpowe_2'!$O$8)</f>
        <v>-1.8001934341370425</v>
      </c>
      <c r="N429" s="572">
        <f>IF(ABS(F429)&lt;'ver pressoflex 6p C2 DCpowe_2'!$G$7,'ver pressoflex 6p C2 DCpowe_2'!$G$16*F429*'ver pressoflex 6p C2 DCpowe_2'!$O$9,SIGN(F429)*'ver pressoflex 6p C2 DCpowe_2'!$G$15*'ver pressoflex 6p C2 DCpowe_2'!$O$9)</f>
        <v>0</v>
      </c>
      <c r="O429" s="572">
        <f>IF(ABS(G429)&lt;'ver pressoflex 6p C2 DCpowe_2'!$G$7,'ver pressoflex 6p C2 DCpowe_2'!$G$16*G429*'ver pressoflex 6p C2 DCpowe_2'!$O$10,SIGN(G429)*'ver pressoflex 6p C2 DCpowe_2'!$G$15*'ver pressoflex 6p C2 DCpowe_2'!$O$10)</f>
        <v>0</v>
      </c>
      <c r="P429" s="572">
        <f>IF(ABS(H429)&lt;'ver pressoflex 6p C2 DCpowe_2'!$G$7,'ver pressoflex 6p C2 DCpowe_2'!$G$16*H429*'ver pressoflex 6p C2 DCpowe_2'!$O$11,SIGN(H429)*'ver pressoflex 6p C2 DCpowe_2'!$G$15*'ver pressoflex 6p C2 DCpowe_2'!$O$11)</f>
        <v>0</v>
      </c>
      <c r="Q429" s="572">
        <f>IF(ABS(I429)&lt;'ver pressoflex 6p C2 DCpowe_2'!$G$7,'ver pressoflex 6p C2 DCpowe_2'!$G$16*I429*'ver pressoflex 6p C2 DCpowe_2'!$O$12,SIGN(I429)*'ver pressoflex 6p C2 DCpowe_2'!$G$15*'ver pressoflex 6p C2 DCpowe_2'!$O$12)</f>
        <v>0</v>
      </c>
      <c r="R429" s="572">
        <f>IF(ABS(J429)&lt;'ver pressoflex 6p C2 DCpowe_2'!$G$7,'ver pressoflex 6p C2 DCpowe_2'!$G$16*J429*'ver pressoflex 6p C2 DCpowe_2'!$O$13,SIGN(J429)*'ver pressoflex 6p C2 DCpowe_2'!$G$15*'ver pressoflex 6p C2 DCpowe_2'!$O$13)</f>
        <v>17803.500000000004</v>
      </c>
      <c r="S429" s="113">
        <f t="shared" si="85"/>
        <v>14168.542092788673</v>
      </c>
      <c r="T429" s="575">
        <f>-L429*('ver pressoflex 6p C2 DCpowe_2'!$G$3/2-'ver pressoflex 6p C2 DCpowe_2'!AF429*'ver pressoflex 6p C2 DCpowe_2'!D429)</f>
        <v>4052515.3130816035</v>
      </c>
      <c r="U429" s="29">
        <f>M429*IF(($G$3/2-$M$8)&gt;0,('ver pressoflex 6p C2 DCpowe_2'!$G$3/2-'ver pressoflex 6p C2 DCpowe_2'!$M$8),'ver pressoflex 6p C2 DCpowe_2'!$G$3/2-('ver pressoflex 6p C2 DCpowe_2'!$G$3-'ver pressoflex 6p C2 DCpowe_2'!$M$8))*IF(($G$3/2-$M$8)&gt;0,-1,1)</f>
        <v>1845.1982699904686</v>
      </c>
      <c r="V429" s="29">
        <f>N429*IF(($G$3/2-$M$9)&gt;0,('ver pressoflex 6p C2 DCpowe_2'!$G$3/2-'ver pressoflex 6p C2 DCpowe_2'!$M$9),'ver pressoflex 6p C2 DCpowe_2'!$G$3/2-('ver pressoflex 6p C2 DCpowe_2'!$G$3-'ver pressoflex 6p C2 DCpowe_2'!$M$9))*IF(($G$3/2-$M$9)&gt;0,-1,1)</f>
        <v>0</v>
      </c>
      <c r="W429" s="29">
        <f>O429*IF(($G$3/2-$M$10)&gt;0,('ver pressoflex 6p C2 DCpowe_2'!$G$3/2-'ver pressoflex 6p C2 DCpowe_2'!$M$10),'ver pressoflex 6p C2 DCpowe_2'!$G$3/2-('ver pressoflex 6p C2 DCpowe_2'!$G$3-'ver pressoflex 6p C2 DCpowe_2'!$M$10))*IF(($G$3/2-$M$10)&gt;0,-1,1)</f>
        <v>0</v>
      </c>
      <c r="X429" s="29">
        <f>P429*IF(($G$3/2-$M$11)&gt;0,('ver pressoflex 6p C2 DCpowe_2'!$G$3/2-'ver pressoflex 6p C2 DCpowe_2'!$M$11),'ver pressoflex 6p C2 DCpowe_2'!$G$3/2-('ver pressoflex 6p C2 DCpowe_2'!$G$3-'ver pressoflex 6p C2 DCpowe_2'!$M$11))*IF(($G$3/2-$M$11)&gt;0,-1,1)</f>
        <v>0</v>
      </c>
      <c r="Y429" s="29">
        <f>Q429*IF(($G$3/2-$M$12)&gt;0,('ver pressoflex 6p C2 DCpowe_2'!$G$3/2-'ver pressoflex 6p C2 DCpowe_2'!$M$12),'ver pressoflex 6p C2 DCpowe_2'!$G$3/2-('ver pressoflex 6p C2 DCpowe_2'!$G$3-'ver pressoflex 6p C2 DCpowe_2'!$M$12))*IF(($G$3/2-$M$12)&gt;0,-1,1)</f>
        <v>0</v>
      </c>
      <c r="Z429" s="29">
        <f>R429*IF(($G$3/2-$M$13)&gt;0,('ver pressoflex 6p C2 DCpowe_2'!$G$3/2-'ver pressoflex 6p C2 DCpowe_2'!$M$13),'ver pressoflex 6p C2 DCpowe_2'!$G$3/2-('ver pressoflex 6p C2 DCpowe_2'!$G$3-'ver pressoflex 6p C2 DCpowe_2'!$M$13))*IF(($G$3/2-$M$13)&gt;0,-1,1)</f>
        <v>18248587.500000004</v>
      </c>
      <c r="AA429" s="113">
        <f t="shared" si="93"/>
        <v>22302948.011351597</v>
      </c>
      <c r="AB429" s="193">
        <f t="shared" si="94"/>
        <v>5.7332360139309823E-4</v>
      </c>
      <c r="AC429" s="191">
        <f t="shared" si="95"/>
        <v>8.4442822454405277E-4</v>
      </c>
      <c r="AD429" s="194">
        <f t="shared" si="96"/>
        <v>2.6836107103973794E-7</v>
      </c>
      <c r="AE429" s="191">
        <f t="shared" si="97"/>
        <v>6.3332116840803948E-2</v>
      </c>
      <c r="AF429" s="191">
        <f t="shared" si="98"/>
        <v>0.44568458602018202</v>
      </c>
    </row>
    <row r="430" spans="2:32">
      <c r="B430" s="116">
        <f t="shared" si="84"/>
        <v>56127.430422154277</v>
      </c>
      <c r="C430" s="115">
        <f t="shared" si="99"/>
        <v>20.170000000000016</v>
      </c>
      <c r="D430" s="68">
        <f>'ver pressoflex 6p C2 DCpowe_2'!$G$3/2/$C$557*C430</f>
        <v>247.08250000000021</v>
      </c>
      <c r="E430" s="114">
        <f t="shared" si="86"/>
        <v>-1.0985607238729494E-4</v>
      </c>
      <c r="F430" s="114">
        <f t="shared" si="87"/>
        <v>7.6805336649683899E-5</v>
      </c>
      <c r="G430" s="114">
        <f t="shared" si="88"/>
        <v>2.6346674568666277E-4</v>
      </c>
      <c r="H430" s="114">
        <f t="shared" si="89"/>
        <v>4.3000197161113295E-3</v>
      </c>
      <c r="I430" s="114">
        <f t="shared" si="90"/>
        <v>4.4866811251483086E-3</v>
      </c>
      <c r="J430" s="114">
        <f t="shared" si="91"/>
        <v>4.6733425341852876E-3</v>
      </c>
      <c r="K430" s="114">
        <f t="shared" si="92"/>
        <v>5.1399960567777344E-3</v>
      </c>
      <c r="L430" s="113">
        <f>-'ver pressoflex 6p C2 DCpowe_2'!$G$2*'ver pressoflex 6p C2 DCpowe_2'!D430*'ver pressoflex 6p C2 DCpowe_2'!$G$17*'ver pressoflex 6p C2 DCpowe_2'!$G$13*'ver pressoflex 6p C2 DCpowe_2'!AE430</f>
        <v>-3674.2202389350377</v>
      </c>
      <c r="M430" s="572">
        <f>IF(ABS(E430)&lt;'ver pressoflex 6p C2 DCpowe_2'!$G$7,'ver pressoflex 6p C2 DCpowe_2'!$G$16*E430*'ver pressoflex 6p C2 DCpowe_2'!$O$8,SIGN(E430)*'ver pressoflex 6p C2 DCpowe_2'!$G$15*'ver pressoflex 6p C2 DCpowe_2'!$O$8)</f>
        <v>-1.849338910688747</v>
      </c>
      <c r="N430" s="572">
        <f>IF(ABS(F430)&lt;'ver pressoflex 6p C2 DCpowe_2'!$G$7,'ver pressoflex 6p C2 DCpowe_2'!$G$16*F430*'ver pressoflex 6p C2 DCpowe_2'!$O$9,SIGN(F430)*'ver pressoflex 6p C2 DCpowe_2'!$G$15*'ver pressoflex 6p C2 DCpowe_2'!$O$9)</f>
        <v>0</v>
      </c>
      <c r="O430" s="572">
        <f>IF(ABS(G430)&lt;'ver pressoflex 6p C2 DCpowe_2'!$G$7,'ver pressoflex 6p C2 DCpowe_2'!$G$16*G430*'ver pressoflex 6p C2 DCpowe_2'!$O$10,SIGN(G430)*'ver pressoflex 6p C2 DCpowe_2'!$G$15*'ver pressoflex 6p C2 DCpowe_2'!$O$10)</f>
        <v>0</v>
      </c>
      <c r="P430" s="572">
        <f>IF(ABS(H430)&lt;'ver pressoflex 6p C2 DCpowe_2'!$G$7,'ver pressoflex 6p C2 DCpowe_2'!$G$16*H430*'ver pressoflex 6p C2 DCpowe_2'!$O$11,SIGN(H430)*'ver pressoflex 6p C2 DCpowe_2'!$G$15*'ver pressoflex 6p C2 DCpowe_2'!$O$11)</f>
        <v>0</v>
      </c>
      <c r="Q430" s="572">
        <f>IF(ABS(I430)&lt;'ver pressoflex 6p C2 DCpowe_2'!$G$7,'ver pressoflex 6p C2 DCpowe_2'!$G$16*I430*'ver pressoflex 6p C2 DCpowe_2'!$O$12,SIGN(I430)*'ver pressoflex 6p C2 DCpowe_2'!$G$15*'ver pressoflex 6p C2 DCpowe_2'!$O$12)</f>
        <v>0</v>
      </c>
      <c r="R430" s="572">
        <f>IF(ABS(J430)&lt;'ver pressoflex 6p C2 DCpowe_2'!$G$7,'ver pressoflex 6p C2 DCpowe_2'!$G$16*J430*'ver pressoflex 6p C2 DCpowe_2'!$O$13,SIGN(J430)*'ver pressoflex 6p C2 DCpowe_2'!$G$15*'ver pressoflex 6p C2 DCpowe_2'!$O$13)</f>
        <v>17803.500000000004</v>
      </c>
      <c r="S430" s="113">
        <f t="shared" si="85"/>
        <v>14127.430422154277</v>
      </c>
      <c r="T430" s="575">
        <f>-L430*('ver pressoflex 6p C2 DCpowe_2'!$G$3/2-'ver pressoflex 6p C2 DCpowe_2'!AF430*'ver pressoflex 6p C2 DCpowe_2'!D430)</f>
        <v>4096060.5725460639</v>
      </c>
      <c r="U430" s="29">
        <f>M430*IF(($G$3/2-$M$8)&gt;0,('ver pressoflex 6p C2 DCpowe_2'!$G$3/2-'ver pressoflex 6p C2 DCpowe_2'!$M$8),'ver pressoflex 6p C2 DCpowe_2'!$G$3/2-('ver pressoflex 6p C2 DCpowe_2'!$G$3-'ver pressoflex 6p C2 DCpowe_2'!$M$8))*IF(($G$3/2-$M$8)&gt;0,-1,1)</f>
        <v>1895.5723834559658</v>
      </c>
      <c r="V430" s="29">
        <f>N430*IF(($G$3/2-$M$9)&gt;0,('ver pressoflex 6p C2 DCpowe_2'!$G$3/2-'ver pressoflex 6p C2 DCpowe_2'!$M$9),'ver pressoflex 6p C2 DCpowe_2'!$G$3/2-('ver pressoflex 6p C2 DCpowe_2'!$G$3-'ver pressoflex 6p C2 DCpowe_2'!$M$9))*IF(($G$3/2-$M$9)&gt;0,-1,1)</f>
        <v>0</v>
      </c>
      <c r="W430" s="29">
        <f>O430*IF(($G$3/2-$M$10)&gt;0,('ver pressoflex 6p C2 DCpowe_2'!$G$3/2-'ver pressoflex 6p C2 DCpowe_2'!$M$10),'ver pressoflex 6p C2 DCpowe_2'!$G$3/2-('ver pressoflex 6p C2 DCpowe_2'!$G$3-'ver pressoflex 6p C2 DCpowe_2'!$M$10))*IF(($G$3/2-$M$10)&gt;0,-1,1)</f>
        <v>0</v>
      </c>
      <c r="X430" s="29">
        <f>P430*IF(($G$3/2-$M$11)&gt;0,('ver pressoflex 6p C2 DCpowe_2'!$G$3/2-'ver pressoflex 6p C2 DCpowe_2'!$M$11),'ver pressoflex 6p C2 DCpowe_2'!$G$3/2-('ver pressoflex 6p C2 DCpowe_2'!$G$3-'ver pressoflex 6p C2 DCpowe_2'!$M$11))*IF(($G$3/2-$M$11)&gt;0,-1,1)</f>
        <v>0</v>
      </c>
      <c r="Y430" s="29">
        <f>Q430*IF(($G$3/2-$M$12)&gt;0,('ver pressoflex 6p C2 DCpowe_2'!$G$3/2-'ver pressoflex 6p C2 DCpowe_2'!$M$12),'ver pressoflex 6p C2 DCpowe_2'!$G$3/2-('ver pressoflex 6p C2 DCpowe_2'!$G$3-'ver pressoflex 6p C2 DCpowe_2'!$M$12))*IF(($G$3/2-$M$12)&gt;0,-1,1)</f>
        <v>0</v>
      </c>
      <c r="Z430" s="29">
        <f>R430*IF(($G$3/2-$M$13)&gt;0,('ver pressoflex 6p C2 DCpowe_2'!$G$3/2-'ver pressoflex 6p C2 DCpowe_2'!$M$13),'ver pressoflex 6p C2 DCpowe_2'!$G$3/2-('ver pressoflex 6p C2 DCpowe_2'!$G$3-'ver pressoflex 6p C2 DCpowe_2'!$M$13))*IF(($G$3/2-$M$13)&gt;0,-1,1)</f>
        <v>18248587.500000004</v>
      </c>
      <c r="AA430" s="113">
        <f t="shared" si="93"/>
        <v>22346543.644929525</v>
      </c>
      <c r="AB430" s="193">
        <f t="shared" si="94"/>
        <v>5.7650959497974202E-4</v>
      </c>
      <c r="AC430" s="191">
        <f t="shared" si="95"/>
        <v>8.4973821385512572E-4</v>
      </c>
      <c r="AD430" s="194">
        <f t="shared" si="96"/>
        <v>2.7141387203086629E-7</v>
      </c>
      <c r="AE430" s="191">
        <f t="shared" si="97"/>
        <v>6.3730366039134428E-2</v>
      </c>
      <c r="AF430" s="191">
        <f t="shared" si="98"/>
        <v>0.4459609810973133</v>
      </c>
    </row>
    <row r="431" spans="2:32">
      <c r="B431" s="116">
        <f t="shared" si="84"/>
        <v>56086.064633970978</v>
      </c>
      <c r="C431" s="115">
        <f t="shared" si="99"/>
        <v>20.270000000000017</v>
      </c>
      <c r="D431" s="68">
        <f>'ver pressoflex 6p C2 DCpowe_2'!$G$3/2/$C$557*C431</f>
        <v>248.3075000000002</v>
      </c>
      <c r="E431" s="114">
        <f t="shared" si="86"/>
        <v>-1.1277879527523259E-4</v>
      </c>
      <c r="F431" s="114">
        <f t="shared" si="87"/>
        <v>7.3989379894638939E-5</v>
      </c>
      <c r="G431" s="114">
        <f t="shared" si="88"/>
        <v>2.6075755506451044E-4</v>
      </c>
      <c r="H431" s="114">
        <f t="shared" si="89"/>
        <v>4.2996193431129827E-3</v>
      </c>
      <c r="I431" s="114">
        <f t="shared" si="90"/>
        <v>4.4863875182828538E-3</v>
      </c>
      <c r="J431" s="114">
        <f t="shared" si="91"/>
        <v>4.6731556934527258E-3</v>
      </c>
      <c r="K431" s="114">
        <f t="shared" si="92"/>
        <v>5.1400761313774041E-3</v>
      </c>
      <c r="L431" s="113">
        <f>-'ver pressoflex 6p C2 DCpowe_2'!$G$2*'ver pressoflex 6p C2 DCpowe_2'!D431*'ver pressoflex 6p C2 DCpowe_2'!$G$17*'ver pressoflex 6p C2 DCpowe_2'!$G$13*'ver pressoflex 6p C2 DCpowe_2'!AE431</f>
        <v>-3715.5368254215687</v>
      </c>
      <c r="M431" s="572">
        <f>IF(ABS(E431)&lt;'ver pressoflex 6p C2 DCpowe_2'!$G$7,'ver pressoflex 6p C2 DCpowe_2'!$G$16*E431*'ver pressoflex 6p C2 DCpowe_2'!$O$8,SIGN(E431)*'ver pressoflex 6p C2 DCpowe_2'!$G$15*'ver pressoflex 6p C2 DCpowe_2'!$O$8)</f>
        <v>-1.8985406074576618</v>
      </c>
      <c r="N431" s="572">
        <f>IF(ABS(F431)&lt;'ver pressoflex 6p C2 DCpowe_2'!$G$7,'ver pressoflex 6p C2 DCpowe_2'!$G$16*F431*'ver pressoflex 6p C2 DCpowe_2'!$O$9,SIGN(F431)*'ver pressoflex 6p C2 DCpowe_2'!$G$15*'ver pressoflex 6p C2 DCpowe_2'!$O$9)</f>
        <v>0</v>
      </c>
      <c r="O431" s="572">
        <f>IF(ABS(G431)&lt;'ver pressoflex 6p C2 DCpowe_2'!$G$7,'ver pressoflex 6p C2 DCpowe_2'!$G$16*G431*'ver pressoflex 6p C2 DCpowe_2'!$O$10,SIGN(G431)*'ver pressoflex 6p C2 DCpowe_2'!$G$15*'ver pressoflex 6p C2 DCpowe_2'!$O$10)</f>
        <v>0</v>
      </c>
      <c r="P431" s="572">
        <f>IF(ABS(H431)&lt;'ver pressoflex 6p C2 DCpowe_2'!$G$7,'ver pressoflex 6p C2 DCpowe_2'!$G$16*H431*'ver pressoflex 6p C2 DCpowe_2'!$O$11,SIGN(H431)*'ver pressoflex 6p C2 DCpowe_2'!$G$15*'ver pressoflex 6p C2 DCpowe_2'!$O$11)</f>
        <v>0</v>
      </c>
      <c r="Q431" s="572">
        <f>IF(ABS(I431)&lt;'ver pressoflex 6p C2 DCpowe_2'!$G$7,'ver pressoflex 6p C2 DCpowe_2'!$G$16*I431*'ver pressoflex 6p C2 DCpowe_2'!$O$12,SIGN(I431)*'ver pressoflex 6p C2 DCpowe_2'!$G$15*'ver pressoflex 6p C2 DCpowe_2'!$O$12)</f>
        <v>0</v>
      </c>
      <c r="R431" s="572">
        <f>IF(ABS(J431)&lt;'ver pressoflex 6p C2 DCpowe_2'!$G$7,'ver pressoflex 6p C2 DCpowe_2'!$G$16*J431*'ver pressoflex 6p C2 DCpowe_2'!$O$13,SIGN(J431)*'ver pressoflex 6p C2 DCpowe_2'!$G$15*'ver pressoflex 6p C2 DCpowe_2'!$O$13)</f>
        <v>17803.500000000004</v>
      </c>
      <c r="S431" s="113">
        <f t="shared" si="85"/>
        <v>14086.064633970978</v>
      </c>
      <c r="T431" s="575">
        <f>-L431*('ver pressoflex 6p C2 DCpowe_2'!$G$3/2-'ver pressoflex 6p C2 DCpowe_2'!AF431*'ver pressoflex 6p C2 DCpowe_2'!D431)</f>
        <v>4139838.1891177418</v>
      </c>
      <c r="U431" s="29">
        <f>M431*IF(($G$3/2-$M$8)&gt;0,('ver pressoflex 6p C2 DCpowe_2'!$G$3/2-'ver pressoflex 6p C2 DCpowe_2'!$M$8),'ver pressoflex 6p C2 DCpowe_2'!$G$3/2-('ver pressoflex 6p C2 DCpowe_2'!$G$3-'ver pressoflex 6p C2 DCpowe_2'!$M$8))*IF(($G$3/2-$M$8)&gt;0,-1,1)</f>
        <v>1946.0041226441033</v>
      </c>
      <c r="V431" s="29">
        <f>N431*IF(($G$3/2-$M$9)&gt;0,('ver pressoflex 6p C2 DCpowe_2'!$G$3/2-'ver pressoflex 6p C2 DCpowe_2'!$M$9),'ver pressoflex 6p C2 DCpowe_2'!$G$3/2-('ver pressoflex 6p C2 DCpowe_2'!$G$3-'ver pressoflex 6p C2 DCpowe_2'!$M$9))*IF(($G$3/2-$M$9)&gt;0,-1,1)</f>
        <v>0</v>
      </c>
      <c r="W431" s="29">
        <f>O431*IF(($G$3/2-$M$10)&gt;0,('ver pressoflex 6p C2 DCpowe_2'!$G$3/2-'ver pressoflex 6p C2 DCpowe_2'!$M$10),'ver pressoflex 6p C2 DCpowe_2'!$G$3/2-('ver pressoflex 6p C2 DCpowe_2'!$G$3-'ver pressoflex 6p C2 DCpowe_2'!$M$10))*IF(($G$3/2-$M$10)&gt;0,-1,1)</f>
        <v>0</v>
      </c>
      <c r="X431" s="29">
        <f>P431*IF(($G$3/2-$M$11)&gt;0,('ver pressoflex 6p C2 DCpowe_2'!$G$3/2-'ver pressoflex 6p C2 DCpowe_2'!$M$11),'ver pressoflex 6p C2 DCpowe_2'!$G$3/2-('ver pressoflex 6p C2 DCpowe_2'!$G$3-'ver pressoflex 6p C2 DCpowe_2'!$M$11))*IF(($G$3/2-$M$11)&gt;0,-1,1)</f>
        <v>0</v>
      </c>
      <c r="Y431" s="29">
        <f>Q431*IF(($G$3/2-$M$12)&gt;0,('ver pressoflex 6p C2 DCpowe_2'!$G$3/2-'ver pressoflex 6p C2 DCpowe_2'!$M$12),'ver pressoflex 6p C2 DCpowe_2'!$G$3/2-('ver pressoflex 6p C2 DCpowe_2'!$G$3-'ver pressoflex 6p C2 DCpowe_2'!$M$12))*IF(($G$3/2-$M$12)&gt;0,-1,1)</f>
        <v>0</v>
      </c>
      <c r="Z431" s="29">
        <f>R431*IF(($G$3/2-$M$13)&gt;0,('ver pressoflex 6p C2 DCpowe_2'!$G$3/2-'ver pressoflex 6p C2 DCpowe_2'!$M$13),'ver pressoflex 6p C2 DCpowe_2'!$G$3/2-('ver pressoflex 6p C2 DCpowe_2'!$G$3-'ver pressoflex 6p C2 DCpowe_2'!$M$13))*IF(($G$3/2-$M$13)&gt;0,-1,1)</f>
        <v>18248587.500000004</v>
      </c>
      <c r="AA431" s="113">
        <f t="shared" si="93"/>
        <v>22390371.693240389</v>
      </c>
      <c r="AB431" s="193">
        <f t="shared" si="94"/>
        <v>5.7969923319991146E-4</v>
      </c>
      <c r="AC431" s="191">
        <f t="shared" si="95"/>
        <v>8.5505427755540797E-4</v>
      </c>
      <c r="AD431" s="194">
        <f t="shared" si="96"/>
        <v>2.7448711192158219E-7</v>
      </c>
      <c r="AE431" s="191">
        <f t="shared" si="97"/>
        <v>6.4129070816655587E-2</v>
      </c>
      <c r="AF431" s="191">
        <f t="shared" si="98"/>
        <v>0.44623494315967505</v>
      </c>
    </row>
    <row r="432" spans="2:32">
      <c r="B432" s="116">
        <f t="shared" si="84"/>
        <v>56044.444291940628</v>
      </c>
      <c r="C432" s="115">
        <f t="shared" si="99"/>
        <v>20.370000000000019</v>
      </c>
      <c r="D432" s="68">
        <f>'ver pressoflex 6p C2 DCpowe_2'!$G$3/2/$C$557*C432</f>
        <v>249.53250000000023</v>
      </c>
      <c r="E432" s="114">
        <f t="shared" si="86"/>
        <v>-1.1570486354032527E-4</v>
      </c>
      <c r="F432" s="114">
        <f t="shared" si="87"/>
        <v>7.1170199967997128E-5</v>
      </c>
      <c r="G432" s="114">
        <f t="shared" si="88"/>
        <v>2.5804526347631952E-4</v>
      </c>
      <c r="H432" s="114">
        <f t="shared" si="89"/>
        <v>4.2992185118437909E-3</v>
      </c>
      <c r="I432" s="114">
        <f t="shared" si="90"/>
        <v>4.4860935753521132E-3</v>
      </c>
      <c r="J432" s="114">
        <f t="shared" si="91"/>
        <v>4.6729686388604363E-3</v>
      </c>
      <c r="K432" s="114">
        <f t="shared" si="92"/>
        <v>5.1401562976312425E-3</v>
      </c>
      <c r="L432" s="113">
        <f>-'ver pressoflex 6p C2 DCpowe_2'!$G$2*'ver pressoflex 6p C2 DCpowe_2'!D432*'ver pressoflex 6p C2 DCpowe_2'!$G$17*'ver pressoflex 6p C2 DCpowe_2'!$G$13*'ver pressoflex 6p C2 DCpowe_2'!AE432</f>
        <v>-3757.1079094384063</v>
      </c>
      <c r="M432" s="572">
        <f>IF(ABS(E432)&lt;'ver pressoflex 6p C2 DCpowe_2'!$G$7,'ver pressoflex 6p C2 DCpowe_2'!$G$16*E432*'ver pressoflex 6p C2 DCpowe_2'!$O$8,SIGN(E432)*'ver pressoflex 6p C2 DCpowe_2'!$G$15*'ver pressoflex 6p C2 DCpowe_2'!$O$8)</f>
        <v>-1.9477986209691045</v>
      </c>
      <c r="N432" s="572">
        <f>IF(ABS(F432)&lt;'ver pressoflex 6p C2 DCpowe_2'!$G$7,'ver pressoflex 6p C2 DCpowe_2'!$G$16*F432*'ver pressoflex 6p C2 DCpowe_2'!$O$9,SIGN(F432)*'ver pressoflex 6p C2 DCpowe_2'!$G$15*'ver pressoflex 6p C2 DCpowe_2'!$O$9)</f>
        <v>0</v>
      </c>
      <c r="O432" s="572">
        <f>IF(ABS(G432)&lt;'ver pressoflex 6p C2 DCpowe_2'!$G$7,'ver pressoflex 6p C2 DCpowe_2'!$G$16*G432*'ver pressoflex 6p C2 DCpowe_2'!$O$10,SIGN(G432)*'ver pressoflex 6p C2 DCpowe_2'!$G$15*'ver pressoflex 6p C2 DCpowe_2'!$O$10)</f>
        <v>0</v>
      </c>
      <c r="P432" s="572">
        <f>IF(ABS(H432)&lt;'ver pressoflex 6p C2 DCpowe_2'!$G$7,'ver pressoflex 6p C2 DCpowe_2'!$G$16*H432*'ver pressoflex 6p C2 DCpowe_2'!$O$11,SIGN(H432)*'ver pressoflex 6p C2 DCpowe_2'!$G$15*'ver pressoflex 6p C2 DCpowe_2'!$O$11)</f>
        <v>0</v>
      </c>
      <c r="Q432" s="572">
        <f>IF(ABS(I432)&lt;'ver pressoflex 6p C2 DCpowe_2'!$G$7,'ver pressoflex 6p C2 DCpowe_2'!$G$16*I432*'ver pressoflex 6p C2 DCpowe_2'!$O$12,SIGN(I432)*'ver pressoflex 6p C2 DCpowe_2'!$G$15*'ver pressoflex 6p C2 DCpowe_2'!$O$12)</f>
        <v>0</v>
      </c>
      <c r="R432" s="572">
        <f>IF(ABS(J432)&lt;'ver pressoflex 6p C2 DCpowe_2'!$G$7,'ver pressoflex 6p C2 DCpowe_2'!$G$16*J432*'ver pressoflex 6p C2 DCpowe_2'!$O$13,SIGN(J432)*'ver pressoflex 6p C2 DCpowe_2'!$G$15*'ver pressoflex 6p C2 DCpowe_2'!$O$13)</f>
        <v>17803.500000000004</v>
      </c>
      <c r="S432" s="113">
        <f t="shared" si="85"/>
        <v>14044.444291940628</v>
      </c>
      <c r="T432" s="575">
        <f>-L432*('ver pressoflex 6p C2 DCpowe_2'!$G$3/2-'ver pressoflex 6p C2 DCpowe_2'!AF432*'ver pressoflex 6p C2 DCpowe_2'!D432)</f>
        <v>4183848.1758826924</v>
      </c>
      <c r="U432" s="29">
        <f>M432*IF(($G$3/2-$M$8)&gt;0,('ver pressoflex 6p C2 DCpowe_2'!$G$3/2-'ver pressoflex 6p C2 DCpowe_2'!$M$8),'ver pressoflex 6p C2 DCpowe_2'!$G$3/2-('ver pressoflex 6p C2 DCpowe_2'!$G$3-'ver pressoflex 6p C2 DCpowe_2'!$M$8))*IF(($G$3/2-$M$8)&gt;0,-1,1)</f>
        <v>1996.493586493332</v>
      </c>
      <c r="V432" s="29">
        <f>N432*IF(($G$3/2-$M$9)&gt;0,('ver pressoflex 6p C2 DCpowe_2'!$G$3/2-'ver pressoflex 6p C2 DCpowe_2'!$M$9),'ver pressoflex 6p C2 DCpowe_2'!$G$3/2-('ver pressoflex 6p C2 DCpowe_2'!$G$3-'ver pressoflex 6p C2 DCpowe_2'!$M$9))*IF(($G$3/2-$M$9)&gt;0,-1,1)</f>
        <v>0</v>
      </c>
      <c r="W432" s="29">
        <f>O432*IF(($G$3/2-$M$10)&gt;0,('ver pressoflex 6p C2 DCpowe_2'!$G$3/2-'ver pressoflex 6p C2 DCpowe_2'!$M$10),'ver pressoflex 6p C2 DCpowe_2'!$G$3/2-('ver pressoflex 6p C2 DCpowe_2'!$G$3-'ver pressoflex 6p C2 DCpowe_2'!$M$10))*IF(($G$3/2-$M$10)&gt;0,-1,1)</f>
        <v>0</v>
      </c>
      <c r="X432" s="29">
        <f>P432*IF(($G$3/2-$M$11)&gt;0,('ver pressoflex 6p C2 DCpowe_2'!$G$3/2-'ver pressoflex 6p C2 DCpowe_2'!$M$11),'ver pressoflex 6p C2 DCpowe_2'!$G$3/2-('ver pressoflex 6p C2 DCpowe_2'!$G$3-'ver pressoflex 6p C2 DCpowe_2'!$M$11))*IF(($G$3/2-$M$11)&gt;0,-1,1)</f>
        <v>0</v>
      </c>
      <c r="Y432" s="29">
        <f>Q432*IF(($G$3/2-$M$12)&gt;0,('ver pressoflex 6p C2 DCpowe_2'!$G$3/2-'ver pressoflex 6p C2 DCpowe_2'!$M$12),'ver pressoflex 6p C2 DCpowe_2'!$G$3/2-('ver pressoflex 6p C2 DCpowe_2'!$G$3-'ver pressoflex 6p C2 DCpowe_2'!$M$12))*IF(($G$3/2-$M$12)&gt;0,-1,1)</f>
        <v>0</v>
      </c>
      <c r="Z432" s="29">
        <f>R432*IF(($G$3/2-$M$13)&gt;0,('ver pressoflex 6p C2 DCpowe_2'!$G$3/2-'ver pressoflex 6p C2 DCpowe_2'!$M$13),'ver pressoflex 6p C2 DCpowe_2'!$G$3/2-('ver pressoflex 6p C2 DCpowe_2'!$G$3-'ver pressoflex 6p C2 DCpowe_2'!$M$13))*IF(($G$3/2-$M$13)&gt;0,-1,1)</f>
        <v>18248587.500000004</v>
      </c>
      <c r="AA432" s="113">
        <f t="shared" si="93"/>
        <v>22434432.169469189</v>
      </c>
      <c r="AB432" s="193">
        <f t="shared" si="94"/>
        <v>5.8289252231113131E-4</v>
      </c>
      <c r="AC432" s="191">
        <f t="shared" si="95"/>
        <v>8.6037642607410779E-4</v>
      </c>
      <c r="AD432" s="194">
        <f t="shared" si="96"/>
        <v>2.7758085491630505E-7</v>
      </c>
      <c r="AE432" s="191">
        <f t="shared" si="97"/>
        <v>6.4528231955558082E-2</v>
      </c>
      <c r="AF432" s="191">
        <f t="shared" si="98"/>
        <v>0.44650650310764706</v>
      </c>
    </row>
    <row r="433" spans="2:32">
      <c r="B433" s="116">
        <f t="shared" si="84"/>
        <v>56002.56895876574</v>
      </c>
      <c r="C433" s="115">
        <f t="shared" si="99"/>
        <v>20.47000000000002</v>
      </c>
      <c r="D433" s="68">
        <f>'ver pressoflex 6p C2 DCpowe_2'!$G$3/2/$C$557*C433</f>
        <v>250.75750000000025</v>
      </c>
      <c r="E433" s="114">
        <f t="shared" si="86"/>
        <v>-1.1863428292958899E-4</v>
      </c>
      <c r="F433" s="114">
        <f t="shared" si="87"/>
        <v>6.83477913326791E-5</v>
      </c>
      <c r="G433" s="114">
        <f t="shared" si="88"/>
        <v>2.5532986559494717E-4</v>
      </c>
      <c r="H433" s="114">
        <f t="shared" si="89"/>
        <v>4.2988172215164952E-3</v>
      </c>
      <c r="I433" s="114">
        <f t="shared" si="90"/>
        <v>4.485799295778763E-3</v>
      </c>
      <c r="J433" s="114">
        <f t="shared" si="91"/>
        <v>4.6727813700410308E-3</v>
      </c>
      <c r="K433" s="114">
        <f t="shared" si="92"/>
        <v>5.1402365556967007E-3</v>
      </c>
      <c r="L433" s="113">
        <f>-'ver pressoflex 6p C2 DCpowe_2'!$G$2*'ver pressoflex 6p C2 DCpowe_2'!D433*'ver pressoflex 6p C2 DCpowe_2'!$G$17*'ver pressoflex 6p C2 DCpowe_2'!$G$13*'ver pressoflex 6p C2 DCpowe_2'!AE433</f>
        <v>-3798.9339281862958</v>
      </c>
      <c r="M433" s="572">
        <f>IF(ABS(E433)&lt;'ver pressoflex 6p C2 DCpowe_2'!$G$7,'ver pressoflex 6p C2 DCpowe_2'!$G$16*E433*'ver pressoflex 6p C2 DCpowe_2'!$O$8,SIGN(E433)*'ver pressoflex 6p C2 DCpowe_2'!$G$15*'ver pressoflex 6p C2 DCpowe_2'!$O$8)</f>
        <v>-1.9971130479694825</v>
      </c>
      <c r="N433" s="572">
        <f>IF(ABS(F433)&lt;'ver pressoflex 6p C2 DCpowe_2'!$G$7,'ver pressoflex 6p C2 DCpowe_2'!$G$16*F433*'ver pressoflex 6p C2 DCpowe_2'!$O$9,SIGN(F433)*'ver pressoflex 6p C2 DCpowe_2'!$G$15*'ver pressoflex 6p C2 DCpowe_2'!$O$9)</f>
        <v>0</v>
      </c>
      <c r="O433" s="572">
        <f>IF(ABS(G433)&lt;'ver pressoflex 6p C2 DCpowe_2'!$G$7,'ver pressoflex 6p C2 DCpowe_2'!$G$16*G433*'ver pressoflex 6p C2 DCpowe_2'!$O$10,SIGN(G433)*'ver pressoflex 6p C2 DCpowe_2'!$G$15*'ver pressoflex 6p C2 DCpowe_2'!$O$10)</f>
        <v>0</v>
      </c>
      <c r="P433" s="572">
        <f>IF(ABS(H433)&lt;'ver pressoflex 6p C2 DCpowe_2'!$G$7,'ver pressoflex 6p C2 DCpowe_2'!$G$16*H433*'ver pressoflex 6p C2 DCpowe_2'!$O$11,SIGN(H433)*'ver pressoflex 6p C2 DCpowe_2'!$G$15*'ver pressoflex 6p C2 DCpowe_2'!$O$11)</f>
        <v>0</v>
      </c>
      <c r="Q433" s="572">
        <f>IF(ABS(I433)&lt;'ver pressoflex 6p C2 DCpowe_2'!$G$7,'ver pressoflex 6p C2 DCpowe_2'!$G$16*I433*'ver pressoflex 6p C2 DCpowe_2'!$O$12,SIGN(I433)*'ver pressoflex 6p C2 DCpowe_2'!$G$15*'ver pressoflex 6p C2 DCpowe_2'!$O$12)</f>
        <v>0</v>
      </c>
      <c r="R433" s="572">
        <f>IF(ABS(J433)&lt;'ver pressoflex 6p C2 DCpowe_2'!$G$7,'ver pressoflex 6p C2 DCpowe_2'!$G$16*J433*'ver pressoflex 6p C2 DCpowe_2'!$O$13,SIGN(J433)*'ver pressoflex 6p C2 DCpowe_2'!$G$15*'ver pressoflex 6p C2 DCpowe_2'!$O$13)</f>
        <v>17803.500000000004</v>
      </c>
      <c r="S433" s="113">
        <f t="shared" si="85"/>
        <v>14002.568958765738</v>
      </c>
      <c r="T433" s="575">
        <f>-L433*('ver pressoflex 6p C2 DCpowe_2'!$G$3/2-'ver pressoflex 6p C2 DCpowe_2'!AF433*'ver pressoflex 6p C2 DCpowe_2'!D433)</f>
        <v>4228090.5459569339</v>
      </c>
      <c r="U433" s="29">
        <f>M433*IF(($G$3/2-$M$8)&gt;0,('ver pressoflex 6p C2 DCpowe_2'!$G$3/2-'ver pressoflex 6p C2 DCpowe_2'!$M$8),'ver pressoflex 6p C2 DCpowe_2'!$G$3/2-('ver pressoflex 6p C2 DCpowe_2'!$G$3-'ver pressoflex 6p C2 DCpowe_2'!$M$8))*IF(($G$3/2-$M$8)&gt;0,-1,1)</f>
        <v>2047.0408741687195</v>
      </c>
      <c r="V433" s="29">
        <f>N433*IF(($G$3/2-$M$9)&gt;0,('ver pressoflex 6p C2 DCpowe_2'!$G$3/2-'ver pressoflex 6p C2 DCpowe_2'!$M$9),'ver pressoflex 6p C2 DCpowe_2'!$G$3/2-('ver pressoflex 6p C2 DCpowe_2'!$G$3-'ver pressoflex 6p C2 DCpowe_2'!$M$9))*IF(($G$3/2-$M$9)&gt;0,-1,1)</f>
        <v>0</v>
      </c>
      <c r="W433" s="29">
        <f>O433*IF(($G$3/2-$M$10)&gt;0,('ver pressoflex 6p C2 DCpowe_2'!$G$3/2-'ver pressoflex 6p C2 DCpowe_2'!$M$10),'ver pressoflex 6p C2 DCpowe_2'!$G$3/2-('ver pressoflex 6p C2 DCpowe_2'!$G$3-'ver pressoflex 6p C2 DCpowe_2'!$M$10))*IF(($G$3/2-$M$10)&gt;0,-1,1)</f>
        <v>0</v>
      </c>
      <c r="X433" s="29">
        <f>P433*IF(($G$3/2-$M$11)&gt;0,('ver pressoflex 6p C2 DCpowe_2'!$G$3/2-'ver pressoflex 6p C2 DCpowe_2'!$M$11),'ver pressoflex 6p C2 DCpowe_2'!$G$3/2-('ver pressoflex 6p C2 DCpowe_2'!$G$3-'ver pressoflex 6p C2 DCpowe_2'!$M$11))*IF(($G$3/2-$M$11)&gt;0,-1,1)</f>
        <v>0</v>
      </c>
      <c r="Y433" s="29">
        <f>Q433*IF(($G$3/2-$M$12)&gt;0,('ver pressoflex 6p C2 DCpowe_2'!$G$3/2-'ver pressoflex 6p C2 DCpowe_2'!$M$12),'ver pressoflex 6p C2 DCpowe_2'!$G$3/2-('ver pressoflex 6p C2 DCpowe_2'!$G$3-'ver pressoflex 6p C2 DCpowe_2'!$M$12))*IF(($G$3/2-$M$12)&gt;0,-1,1)</f>
        <v>0</v>
      </c>
      <c r="Z433" s="29">
        <f>R433*IF(($G$3/2-$M$13)&gt;0,('ver pressoflex 6p C2 DCpowe_2'!$G$3/2-'ver pressoflex 6p C2 DCpowe_2'!$M$13),'ver pressoflex 6p C2 DCpowe_2'!$G$3/2-('ver pressoflex 6p C2 DCpowe_2'!$G$3-'ver pressoflex 6p C2 DCpowe_2'!$M$13))*IF(($G$3/2-$M$13)&gt;0,-1,1)</f>
        <v>18248587.500000004</v>
      </c>
      <c r="AA433" s="113">
        <f t="shared" si="93"/>
        <v>22478725.086831108</v>
      </c>
      <c r="AB433" s="193">
        <f t="shared" si="94"/>
        <v>5.8608946858525917E-4</v>
      </c>
      <c r="AC433" s="191">
        <f t="shared" si="95"/>
        <v>8.6570466986432082E-4</v>
      </c>
      <c r="AD433" s="194">
        <f t="shared" si="96"/>
        <v>2.8069516543323734E-7</v>
      </c>
      <c r="AE433" s="191">
        <f t="shared" si="97"/>
        <v>6.4927850239824059E-2</v>
      </c>
      <c r="AF433" s="191">
        <f t="shared" si="98"/>
        <v>0.44677569134744655</v>
      </c>
    </row>
    <row r="434" spans="2:32">
      <c r="B434" s="116">
        <f t="shared" si="84"/>
        <v>55960.438196146592</v>
      </c>
      <c r="C434" s="115">
        <f t="shared" si="99"/>
        <v>20.570000000000022</v>
      </c>
      <c r="D434" s="68">
        <f>'ver pressoflex 6p C2 DCpowe_2'!$G$3/2/$C$557*C434</f>
        <v>251.98250000000027</v>
      </c>
      <c r="E434" s="114">
        <f t="shared" si="86"/>
        <v>-1.215670592032111E-4</v>
      </c>
      <c r="F434" s="114">
        <f t="shared" si="87"/>
        <v>6.5522148438915321E-5</v>
      </c>
      <c r="G434" s="114">
        <f t="shared" si="88"/>
        <v>2.5261135608104174E-4</v>
      </c>
      <c r="H434" s="114">
        <f t="shared" si="89"/>
        <v>4.2984154713420252E-3</v>
      </c>
      <c r="I434" s="114">
        <f t="shared" si="90"/>
        <v>4.4855046789841523E-3</v>
      </c>
      <c r="J434" s="114">
        <f t="shared" si="91"/>
        <v>4.6725938866262785E-3</v>
      </c>
      <c r="K434" s="114">
        <f t="shared" si="92"/>
        <v>5.1403169057315946E-3</v>
      </c>
      <c r="L434" s="113">
        <f>-'ver pressoflex 6p C2 DCpowe_2'!$G$2*'ver pressoflex 6p C2 DCpowe_2'!D434*'ver pressoflex 6p C2 DCpowe_2'!$G$17*'ver pressoflex 6p C2 DCpowe_2'!$G$13*'ver pressoflex 6p C2 DCpowe_2'!AE434</f>
        <v>-3841.0153198679868</v>
      </c>
      <c r="M434" s="572">
        <f>IF(ABS(E434)&lt;'ver pressoflex 6p C2 DCpowe_2'!$G$7,'ver pressoflex 6p C2 DCpowe_2'!$G$16*E434*'ver pressoflex 6p C2 DCpowe_2'!$O$8,SIGN(E434)*'ver pressoflex 6p C2 DCpowe_2'!$G$15*'ver pressoflex 6p C2 DCpowe_2'!$O$8)</f>
        <v>-2.0464839854269314</v>
      </c>
      <c r="N434" s="572">
        <f>IF(ABS(F434)&lt;'ver pressoflex 6p C2 DCpowe_2'!$G$7,'ver pressoflex 6p C2 DCpowe_2'!$G$16*F434*'ver pressoflex 6p C2 DCpowe_2'!$O$9,SIGN(F434)*'ver pressoflex 6p C2 DCpowe_2'!$G$15*'ver pressoflex 6p C2 DCpowe_2'!$O$9)</f>
        <v>0</v>
      </c>
      <c r="O434" s="572">
        <f>IF(ABS(G434)&lt;'ver pressoflex 6p C2 DCpowe_2'!$G$7,'ver pressoflex 6p C2 DCpowe_2'!$G$16*G434*'ver pressoflex 6p C2 DCpowe_2'!$O$10,SIGN(G434)*'ver pressoflex 6p C2 DCpowe_2'!$G$15*'ver pressoflex 6p C2 DCpowe_2'!$O$10)</f>
        <v>0</v>
      </c>
      <c r="P434" s="572">
        <f>IF(ABS(H434)&lt;'ver pressoflex 6p C2 DCpowe_2'!$G$7,'ver pressoflex 6p C2 DCpowe_2'!$G$16*H434*'ver pressoflex 6p C2 DCpowe_2'!$O$11,SIGN(H434)*'ver pressoflex 6p C2 DCpowe_2'!$G$15*'ver pressoflex 6p C2 DCpowe_2'!$O$11)</f>
        <v>0</v>
      </c>
      <c r="Q434" s="572">
        <f>IF(ABS(I434)&lt;'ver pressoflex 6p C2 DCpowe_2'!$G$7,'ver pressoflex 6p C2 DCpowe_2'!$G$16*I434*'ver pressoflex 6p C2 DCpowe_2'!$O$12,SIGN(I434)*'ver pressoflex 6p C2 DCpowe_2'!$G$15*'ver pressoflex 6p C2 DCpowe_2'!$O$12)</f>
        <v>0</v>
      </c>
      <c r="R434" s="572">
        <f>IF(ABS(J434)&lt;'ver pressoflex 6p C2 DCpowe_2'!$G$7,'ver pressoflex 6p C2 DCpowe_2'!$G$16*J434*'ver pressoflex 6p C2 DCpowe_2'!$O$13,SIGN(J434)*'ver pressoflex 6p C2 DCpowe_2'!$G$15*'ver pressoflex 6p C2 DCpowe_2'!$O$13)</f>
        <v>17803.500000000004</v>
      </c>
      <c r="S434" s="113">
        <f t="shared" si="85"/>
        <v>13960.43819614659</v>
      </c>
      <c r="T434" s="575">
        <f>-L434*('ver pressoflex 6p C2 DCpowe_2'!$G$3/2-'ver pressoflex 6p C2 DCpowe_2'!AF434*'ver pressoflex 6p C2 DCpowe_2'!D434)</f>
        <v>4272565.3124865536</v>
      </c>
      <c r="U434" s="29">
        <f>M434*IF(($G$3/2-$M$8)&gt;0,('ver pressoflex 6p C2 DCpowe_2'!$G$3/2-'ver pressoflex 6p C2 DCpowe_2'!$M$8),'ver pressoflex 6p C2 DCpowe_2'!$G$3/2-('ver pressoflex 6p C2 DCpowe_2'!$G$3-'ver pressoflex 6p C2 DCpowe_2'!$M$8))*IF(($G$3/2-$M$8)&gt;0,-1,1)</f>
        <v>2097.6460850626049</v>
      </c>
      <c r="V434" s="29">
        <f>N434*IF(($G$3/2-$M$9)&gt;0,('ver pressoflex 6p C2 DCpowe_2'!$G$3/2-'ver pressoflex 6p C2 DCpowe_2'!$M$9),'ver pressoflex 6p C2 DCpowe_2'!$G$3/2-('ver pressoflex 6p C2 DCpowe_2'!$G$3-'ver pressoflex 6p C2 DCpowe_2'!$M$9))*IF(($G$3/2-$M$9)&gt;0,-1,1)</f>
        <v>0</v>
      </c>
      <c r="W434" s="29">
        <f>O434*IF(($G$3/2-$M$10)&gt;0,('ver pressoflex 6p C2 DCpowe_2'!$G$3/2-'ver pressoflex 6p C2 DCpowe_2'!$M$10),'ver pressoflex 6p C2 DCpowe_2'!$G$3/2-('ver pressoflex 6p C2 DCpowe_2'!$G$3-'ver pressoflex 6p C2 DCpowe_2'!$M$10))*IF(($G$3/2-$M$10)&gt;0,-1,1)</f>
        <v>0</v>
      </c>
      <c r="X434" s="29">
        <f>P434*IF(($G$3/2-$M$11)&gt;0,('ver pressoflex 6p C2 DCpowe_2'!$G$3/2-'ver pressoflex 6p C2 DCpowe_2'!$M$11),'ver pressoflex 6p C2 DCpowe_2'!$G$3/2-('ver pressoflex 6p C2 DCpowe_2'!$G$3-'ver pressoflex 6p C2 DCpowe_2'!$M$11))*IF(($G$3/2-$M$11)&gt;0,-1,1)</f>
        <v>0</v>
      </c>
      <c r="Y434" s="29">
        <f>Q434*IF(($G$3/2-$M$12)&gt;0,('ver pressoflex 6p C2 DCpowe_2'!$G$3/2-'ver pressoflex 6p C2 DCpowe_2'!$M$12),'ver pressoflex 6p C2 DCpowe_2'!$G$3/2-('ver pressoflex 6p C2 DCpowe_2'!$G$3-'ver pressoflex 6p C2 DCpowe_2'!$M$12))*IF(($G$3/2-$M$12)&gt;0,-1,1)</f>
        <v>0</v>
      </c>
      <c r="Z434" s="29">
        <f>R434*IF(($G$3/2-$M$13)&gt;0,('ver pressoflex 6p C2 DCpowe_2'!$G$3/2-'ver pressoflex 6p C2 DCpowe_2'!$M$13),'ver pressoflex 6p C2 DCpowe_2'!$G$3/2-('ver pressoflex 6p C2 DCpowe_2'!$G$3-'ver pressoflex 6p C2 DCpowe_2'!$M$13))*IF(($G$3/2-$M$13)&gt;0,-1,1)</f>
        <v>18248587.500000004</v>
      </c>
      <c r="AA434" s="113">
        <f t="shared" si="93"/>
        <v>22523250.45857162</v>
      </c>
      <c r="AB434" s="193">
        <f t="shared" si="94"/>
        <v>5.8929007830852711E-4</v>
      </c>
      <c r="AC434" s="191">
        <f t="shared" si="95"/>
        <v>8.7103901940310076E-4</v>
      </c>
      <c r="AD434" s="194">
        <f t="shared" si="96"/>
        <v>2.8383010810516945E-7</v>
      </c>
      <c r="AE434" s="191">
        <f t="shared" si="97"/>
        <v>6.5327926455232554E-2</v>
      </c>
      <c r="AF434" s="191">
        <f t="shared" si="98"/>
        <v>0.44704253780010894</v>
      </c>
    </row>
    <row r="435" spans="2:32">
      <c r="B435" s="116">
        <f t="shared" si="84"/>
        <v>55918.051564778383</v>
      </c>
      <c r="C435" s="115">
        <f t="shared" si="99"/>
        <v>20.670000000000023</v>
      </c>
      <c r="D435" s="68">
        <f>'ver pressoflex 6p C2 DCpowe_2'!$G$3/2/$C$557*C435</f>
        <v>253.20750000000029</v>
      </c>
      <c r="E435" s="114">
        <f t="shared" si="86"/>
        <v>-1.2450319813458796E-4</v>
      </c>
      <c r="F435" s="114">
        <f t="shared" si="87"/>
        <v>6.2693265724209798E-5</v>
      </c>
      <c r="G435" s="114">
        <f t="shared" si="88"/>
        <v>2.4988972958300755E-4</v>
      </c>
      <c r="H435" s="114">
        <f t="shared" si="89"/>
        <v>4.2980132605295093E-3</v>
      </c>
      <c r="I435" s="114">
        <f t="shared" si="90"/>
        <v>4.4852097243883067E-3</v>
      </c>
      <c r="J435" s="114">
        <f t="shared" si="91"/>
        <v>4.6724061882471041E-3</v>
      </c>
      <c r="K435" s="114">
        <f t="shared" si="92"/>
        <v>5.1403973478940986E-3</v>
      </c>
      <c r="L435" s="113">
        <f>-'ver pressoflex 6p C2 DCpowe_2'!$G$2*'ver pressoflex 6p C2 DCpowe_2'!D435*'ver pressoflex 6p C2 DCpowe_2'!$G$17*'ver pressoflex 6p C2 DCpowe_2'!$G$13*'ver pressoflex 6p C2 DCpowe_2'!AE435</f>
        <v>-3883.3525236910878</v>
      </c>
      <c r="M435" s="572">
        <f>IF(ABS(E435)&lt;'ver pressoflex 6p C2 DCpowe_2'!$G$7,'ver pressoflex 6p C2 DCpowe_2'!$G$16*E435*'ver pressoflex 6p C2 DCpowe_2'!$O$8,SIGN(E435)*'ver pressoflex 6p C2 DCpowe_2'!$G$15*'ver pressoflex 6p C2 DCpowe_2'!$O$8)</f>
        <v>-2.0959115305319509</v>
      </c>
      <c r="N435" s="572">
        <f>IF(ABS(F435)&lt;'ver pressoflex 6p C2 DCpowe_2'!$G$7,'ver pressoflex 6p C2 DCpowe_2'!$G$16*F435*'ver pressoflex 6p C2 DCpowe_2'!$O$9,SIGN(F435)*'ver pressoflex 6p C2 DCpowe_2'!$G$15*'ver pressoflex 6p C2 DCpowe_2'!$O$9)</f>
        <v>0</v>
      </c>
      <c r="O435" s="572">
        <f>IF(ABS(G435)&lt;'ver pressoflex 6p C2 DCpowe_2'!$G$7,'ver pressoflex 6p C2 DCpowe_2'!$G$16*G435*'ver pressoflex 6p C2 DCpowe_2'!$O$10,SIGN(G435)*'ver pressoflex 6p C2 DCpowe_2'!$G$15*'ver pressoflex 6p C2 DCpowe_2'!$O$10)</f>
        <v>0</v>
      </c>
      <c r="P435" s="572">
        <f>IF(ABS(H435)&lt;'ver pressoflex 6p C2 DCpowe_2'!$G$7,'ver pressoflex 6p C2 DCpowe_2'!$G$16*H435*'ver pressoflex 6p C2 DCpowe_2'!$O$11,SIGN(H435)*'ver pressoflex 6p C2 DCpowe_2'!$G$15*'ver pressoflex 6p C2 DCpowe_2'!$O$11)</f>
        <v>0</v>
      </c>
      <c r="Q435" s="572">
        <f>IF(ABS(I435)&lt;'ver pressoflex 6p C2 DCpowe_2'!$G$7,'ver pressoflex 6p C2 DCpowe_2'!$G$16*I435*'ver pressoflex 6p C2 DCpowe_2'!$O$12,SIGN(I435)*'ver pressoflex 6p C2 DCpowe_2'!$G$15*'ver pressoflex 6p C2 DCpowe_2'!$O$12)</f>
        <v>0</v>
      </c>
      <c r="R435" s="572">
        <f>IF(ABS(J435)&lt;'ver pressoflex 6p C2 DCpowe_2'!$G$7,'ver pressoflex 6p C2 DCpowe_2'!$G$16*J435*'ver pressoflex 6p C2 DCpowe_2'!$O$13,SIGN(J435)*'ver pressoflex 6p C2 DCpowe_2'!$G$15*'ver pressoflex 6p C2 DCpowe_2'!$O$13)</f>
        <v>17803.500000000004</v>
      </c>
      <c r="S435" s="113">
        <f t="shared" si="85"/>
        <v>13918.051564778383</v>
      </c>
      <c r="T435" s="575">
        <f>-L435*('ver pressoflex 6p C2 DCpowe_2'!$G$3/2-'ver pressoflex 6p C2 DCpowe_2'!AF435*'ver pressoflex 6p C2 DCpowe_2'!D435)</f>
        <v>4317272.4886477739</v>
      </c>
      <c r="U435" s="29">
        <f>M435*IF(($G$3/2-$M$8)&gt;0,('ver pressoflex 6p C2 DCpowe_2'!$G$3/2-'ver pressoflex 6p C2 DCpowe_2'!$M$8),'ver pressoflex 6p C2 DCpowe_2'!$G$3/2-('ver pressoflex 6p C2 DCpowe_2'!$G$3-'ver pressoflex 6p C2 DCpowe_2'!$M$8))*IF(($G$3/2-$M$8)&gt;0,-1,1)</f>
        <v>2148.3093187952495</v>
      </c>
      <c r="V435" s="29">
        <f>N435*IF(($G$3/2-$M$9)&gt;0,('ver pressoflex 6p C2 DCpowe_2'!$G$3/2-'ver pressoflex 6p C2 DCpowe_2'!$M$9),'ver pressoflex 6p C2 DCpowe_2'!$G$3/2-('ver pressoflex 6p C2 DCpowe_2'!$G$3-'ver pressoflex 6p C2 DCpowe_2'!$M$9))*IF(($G$3/2-$M$9)&gt;0,-1,1)</f>
        <v>0</v>
      </c>
      <c r="W435" s="29">
        <f>O435*IF(($G$3/2-$M$10)&gt;0,('ver pressoflex 6p C2 DCpowe_2'!$G$3/2-'ver pressoflex 6p C2 DCpowe_2'!$M$10),'ver pressoflex 6p C2 DCpowe_2'!$G$3/2-('ver pressoflex 6p C2 DCpowe_2'!$G$3-'ver pressoflex 6p C2 DCpowe_2'!$M$10))*IF(($G$3/2-$M$10)&gt;0,-1,1)</f>
        <v>0</v>
      </c>
      <c r="X435" s="29">
        <f>P435*IF(($G$3/2-$M$11)&gt;0,('ver pressoflex 6p C2 DCpowe_2'!$G$3/2-'ver pressoflex 6p C2 DCpowe_2'!$M$11),'ver pressoflex 6p C2 DCpowe_2'!$G$3/2-('ver pressoflex 6p C2 DCpowe_2'!$G$3-'ver pressoflex 6p C2 DCpowe_2'!$M$11))*IF(($G$3/2-$M$11)&gt;0,-1,1)</f>
        <v>0</v>
      </c>
      <c r="Y435" s="29">
        <f>Q435*IF(($G$3/2-$M$12)&gt;0,('ver pressoflex 6p C2 DCpowe_2'!$G$3/2-'ver pressoflex 6p C2 DCpowe_2'!$M$12),'ver pressoflex 6p C2 DCpowe_2'!$G$3/2-('ver pressoflex 6p C2 DCpowe_2'!$G$3-'ver pressoflex 6p C2 DCpowe_2'!$M$12))*IF(($G$3/2-$M$12)&gt;0,-1,1)</f>
        <v>0</v>
      </c>
      <c r="Z435" s="29">
        <f>R435*IF(($G$3/2-$M$13)&gt;0,('ver pressoflex 6p C2 DCpowe_2'!$G$3/2-'ver pressoflex 6p C2 DCpowe_2'!$M$13),'ver pressoflex 6p C2 DCpowe_2'!$G$3/2-('ver pressoflex 6p C2 DCpowe_2'!$G$3-'ver pressoflex 6p C2 DCpowe_2'!$M$13))*IF(($G$3/2-$M$13)&gt;0,-1,1)</f>
        <v>18248587.500000004</v>
      </c>
      <c r="AA435" s="113">
        <f t="shared" si="93"/>
        <v>22568008.297966573</v>
      </c>
      <c r="AB435" s="193">
        <f t="shared" si="94"/>
        <v>5.924943577815823E-4</v>
      </c>
      <c r="AC435" s="191">
        <f t="shared" si="95"/>
        <v>8.7637948519152611E-4</v>
      </c>
      <c r="AD435" s="194">
        <f t="shared" si="96"/>
        <v>2.8698574778028583E-7</v>
      </c>
      <c r="AE435" s="191">
        <f t="shared" si="97"/>
        <v>6.5728461389364459E-2</v>
      </c>
      <c r="AF435" s="191">
        <f t="shared" si="98"/>
        <v>0.44730707191030805</v>
      </c>
    </row>
    <row r="436" spans="2:32">
      <c r="B436" s="116">
        <f t="shared" si="84"/>
        <v>55875.408624348347</v>
      </c>
      <c r="C436" s="115">
        <f t="shared" si="99"/>
        <v>20.770000000000024</v>
      </c>
      <c r="D436" s="68">
        <f>'ver pressoflex 6p C2 DCpowe_2'!$G$3/2/$C$557*C436</f>
        <v>254.43250000000029</v>
      </c>
      <c r="E436" s="114">
        <f t="shared" si="86"/>
        <v>-1.2744270551036271E-4</v>
      </c>
      <c r="F436" s="114">
        <f t="shared" si="87"/>
        <v>5.9861137613303519E-5</v>
      </c>
      <c r="G436" s="114">
        <f t="shared" si="88"/>
        <v>2.4716498073696974E-4</v>
      </c>
      <c r="H436" s="114">
        <f t="shared" si="89"/>
        <v>4.2976105882862516E-3</v>
      </c>
      <c r="I436" s="114">
        <f t="shared" si="90"/>
        <v>4.4849144314099186E-3</v>
      </c>
      <c r="J436" s="114">
        <f t="shared" si="91"/>
        <v>4.6722182745335839E-3</v>
      </c>
      <c r="K436" s="114">
        <f t="shared" si="92"/>
        <v>5.1404778823427493E-3</v>
      </c>
      <c r="L436" s="113">
        <f>-'ver pressoflex 6p C2 DCpowe_2'!$G$2*'ver pressoflex 6p C2 DCpowe_2'!D436*'ver pressoflex 6p C2 DCpowe_2'!$G$17*'ver pressoflex 6p C2 DCpowe_2'!$G$13*'ver pressoflex 6p C2 DCpowe_2'!AE436</f>
        <v>-3925.9459798709609</v>
      </c>
      <c r="M436" s="572">
        <f>IF(ABS(E436)&lt;'ver pressoflex 6p C2 DCpowe_2'!$G$7,'ver pressoflex 6p C2 DCpowe_2'!$G$16*E436*'ver pressoflex 6p C2 DCpowe_2'!$O$8,SIGN(E436)*'ver pressoflex 6p C2 DCpowe_2'!$G$15*'ver pressoflex 6p C2 DCpowe_2'!$O$8)</f>
        <v>-2.1453957806980388</v>
      </c>
      <c r="N436" s="572">
        <f>IF(ABS(F436)&lt;'ver pressoflex 6p C2 DCpowe_2'!$G$7,'ver pressoflex 6p C2 DCpowe_2'!$G$16*F436*'ver pressoflex 6p C2 DCpowe_2'!$O$9,SIGN(F436)*'ver pressoflex 6p C2 DCpowe_2'!$G$15*'ver pressoflex 6p C2 DCpowe_2'!$O$9)</f>
        <v>0</v>
      </c>
      <c r="O436" s="572">
        <f>IF(ABS(G436)&lt;'ver pressoflex 6p C2 DCpowe_2'!$G$7,'ver pressoflex 6p C2 DCpowe_2'!$G$16*G436*'ver pressoflex 6p C2 DCpowe_2'!$O$10,SIGN(G436)*'ver pressoflex 6p C2 DCpowe_2'!$G$15*'ver pressoflex 6p C2 DCpowe_2'!$O$10)</f>
        <v>0</v>
      </c>
      <c r="P436" s="572">
        <f>IF(ABS(H436)&lt;'ver pressoflex 6p C2 DCpowe_2'!$G$7,'ver pressoflex 6p C2 DCpowe_2'!$G$16*H436*'ver pressoflex 6p C2 DCpowe_2'!$O$11,SIGN(H436)*'ver pressoflex 6p C2 DCpowe_2'!$G$15*'ver pressoflex 6p C2 DCpowe_2'!$O$11)</f>
        <v>0</v>
      </c>
      <c r="Q436" s="572">
        <f>IF(ABS(I436)&lt;'ver pressoflex 6p C2 DCpowe_2'!$G$7,'ver pressoflex 6p C2 DCpowe_2'!$G$16*I436*'ver pressoflex 6p C2 DCpowe_2'!$O$12,SIGN(I436)*'ver pressoflex 6p C2 DCpowe_2'!$G$15*'ver pressoflex 6p C2 DCpowe_2'!$O$12)</f>
        <v>0</v>
      </c>
      <c r="R436" s="572">
        <f>IF(ABS(J436)&lt;'ver pressoflex 6p C2 DCpowe_2'!$G$7,'ver pressoflex 6p C2 DCpowe_2'!$G$16*J436*'ver pressoflex 6p C2 DCpowe_2'!$O$13,SIGN(J436)*'ver pressoflex 6p C2 DCpowe_2'!$G$15*'ver pressoflex 6p C2 DCpowe_2'!$O$13)</f>
        <v>17803.500000000004</v>
      </c>
      <c r="S436" s="113">
        <f t="shared" si="85"/>
        <v>13875.408624348345</v>
      </c>
      <c r="T436" s="575">
        <f>-L436*('ver pressoflex 6p C2 DCpowe_2'!$G$3/2-'ver pressoflex 6p C2 DCpowe_2'!AF436*'ver pressoflex 6p C2 DCpowe_2'!D436)</f>
        <v>4362212.087647059</v>
      </c>
      <c r="U436" s="29">
        <f>M436*IF(($G$3/2-$M$8)&gt;0,('ver pressoflex 6p C2 DCpowe_2'!$G$3/2-'ver pressoflex 6p C2 DCpowe_2'!$M$8),'ver pressoflex 6p C2 DCpowe_2'!$G$3/2-('ver pressoflex 6p C2 DCpowe_2'!$G$3-'ver pressoflex 6p C2 DCpowe_2'!$M$8))*IF(($G$3/2-$M$8)&gt;0,-1,1)</f>
        <v>2199.0306752154897</v>
      </c>
      <c r="V436" s="29">
        <f>N436*IF(($G$3/2-$M$9)&gt;0,('ver pressoflex 6p C2 DCpowe_2'!$G$3/2-'ver pressoflex 6p C2 DCpowe_2'!$M$9),'ver pressoflex 6p C2 DCpowe_2'!$G$3/2-('ver pressoflex 6p C2 DCpowe_2'!$G$3-'ver pressoflex 6p C2 DCpowe_2'!$M$9))*IF(($G$3/2-$M$9)&gt;0,-1,1)</f>
        <v>0</v>
      </c>
      <c r="W436" s="29">
        <f>O436*IF(($G$3/2-$M$10)&gt;0,('ver pressoflex 6p C2 DCpowe_2'!$G$3/2-'ver pressoflex 6p C2 DCpowe_2'!$M$10),'ver pressoflex 6p C2 DCpowe_2'!$G$3/2-('ver pressoflex 6p C2 DCpowe_2'!$G$3-'ver pressoflex 6p C2 DCpowe_2'!$M$10))*IF(($G$3/2-$M$10)&gt;0,-1,1)</f>
        <v>0</v>
      </c>
      <c r="X436" s="29">
        <f>P436*IF(($G$3/2-$M$11)&gt;0,('ver pressoflex 6p C2 DCpowe_2'!$G$3/2-'ver pressoflex 6p C2 DCpowe_2'!$M$11),'ver pressoflex 6p C2 DCpowe_2'!$G$3/2-('ver pressoflex 6p C2 DCpowe_2'!$G$3-'ver pressoflex 6p C2 DCpowe_2'!$M$11))*IF(($G$3/2-$M$11)&gt;0,-1,1)</f>
        <v>0</v>
      </c>
      <c r="Y436" s="29">
        <f>Q436*IF(($G$3/2-$M$12)&gt;0,('ver pressoflex 6p C2 DCpowe_2'!$G$3/2-'ver pressoflex 6p C2 DCpowe_2'!$M$12),'ver pressoflex 6p C2 DCpowe_2'!$G$3/2-('ver pressoflex 6p C2 DCpowe_2'!$G$3-'ver pressoflex 6p C2 DCpowe_2'!$M$12))*IF(($G$3/2-$M$12)&gt;0,-1,1)</f>
        <v>0</v>
      </c>
      <c r="Z436" s="29">
        <f>R436*IF(($G$3/2-$M$13)&gt;0,('ver pressoflex 6p C2 DCpowe_2'!$G$3/2-'ver pressoflex 6p C2 DCpowe_2'!$M$13),'ver pressoflex 6p C2 DCpowe_2'!$G$3/2-('ver pressoflex 6p C2 DCpowe_2'!$G$3-'ver pressoflex 6p C2 DCpowe_2'!$M$13))*IF(($G$3/2-$M$13)&gt;0,-1,1)</f>
        <v>18248587.500000004</v>
      </c>
      <c r="AA436" s="113">
        <f t="shared" si="93"/>
        <v>22612998.618322279</v>
      </c>
      <c r="AB436" s="193">
        <f t="shared" si="94"/>
        <v>5.9570231331952824E-4</v>
      </c>
      <c r="AC436" s="191">
        <f t="shared" si="95"/>
        <v>8.8172607775476941E-4</v>
      </c>
      <c r="AD436" s="194">
        <f t="shared" si="96"/>
        <v>2.9016214952297562E-7</v>
      </c>
      <c r="AE436" s="191">
        <f t="shared" si="97"/>
        <v>6.6129455831607703E-2</v>
      </c>
      <c r="AF436" s="191">
        <f t="shared" si="98"/>
        <v>0.44756932265501781</v>
      </c>
    </row>
    <row r="437" spans="2:32">
      <c r="B437" s="116">
        <f t="shared" si="84"/>
        <v>55832.50893353283</v>
      </c>
      <c r="C437" s="115">
        <f t="shared" si="99"/>
        <v>20.870000000000026</v>
      </c>
      <c r="D437" s="68">
        <f>'ver pressoflex 6p C2 DCpowe_2'!$G$3/2/$C$557*C437</f>
        <v>255.65750000000031</v>
      </c>
      <c r="E437" s="114">
        <f t="shared" si="86"/>
        <v>-1.3038558713046364E-4</v>
      </c>
      <c r="F437" s="114">
        <f t="shared" si="87"/>
        <v>5.7025758518137769E-5</v>
      </c>
      <c r="G437" s="114">
        <f t="shared" si="88"/>
        <v>2.4443710416673916E-4</v>
      </c>
      <c r="H437" s="114">
        <f t="shared" si="89"/>
        <v>4.2972074538177446E-3</v>
      </c>
      <c r="I437" s="114">
        <f t="shared" si="90"/>
        <v>4.4846187994663457E-3</v>
      </c>
      <c r="J437" s="114">
        <f t="shared" si="91"/>
        <v>4.6720301451149476E-3</v>
      </c>
      <c r="K437" s="114">
        <f t="shared" si="92"/>
        <v>5.1405585092364516E-3</v>
      </c>
      <c r="L437" s="113">
        <f>-'ver pressoflex 6p C2 DCpowe_2'!$G$2*'ver pressoflex 6p C2 DCpowe_2'!D437*'ver pressoflex 6p C2 DCpowe_2'!$G$17*'ver pressoflex 6p C2 DCpowe_2'!$G$13*'ver pressoflex 6p C2 DCpowe_2'!AE437</f>
        <v>-3968.7961296336102</v>
      </c>
      <c r="M437" s="572">
        <f>IF(ABS(E437)&lt;'ver pressoflex 6p C2 DCpowe_2'!$G$7,'ver pressoflex 6p C2 DCpowe_2'!$G$16*E437*'ver pressoflex 6p C2 DCpowe_2'!$O$8,SIGN(E437)*'ver pressoflex 6p C2 DCpowe_2'!$G$15*'ver pressoflex 6p C2 DCpowe_2'!$O$8)</f>
        <v>-2.1949368335623394</v>
      </c>
      <c r="N437" s="572">
        <f>IF(ABS(F437)&lt;'ver pressoflex 6p C2 DCpowe_2'!$G$7,'ver pressoflex 6p C2 DCpowe_2'!$G$16*F437*'ver pressoflex 6p C2 DCpowe_2'!$O$9,SIGN(F437)*'ver pressoflex 6p C2 DCpowe_2'!$G$15*'ver pressoflex 6p C2 DCpowe_2'!$O$9)</f>
        <v>0</v>
      </c>
      <c r="O437" s="572">
        <f>IF(ABS(G437)&lt;'ver pressoflex 6p C2 DCpowe_2'!$G$7,'ver pressoflex 6p C2 DCpowe_2'!$G$16*G437*'ver pressoflex 6p C2 DCpowe_2'!$O$10,SIGN(G437)*'ver pressoflex 6p C2 DCpowe_2'!$G$15*'ver pressoflex 6p C2 DCpowe_2'!$O$10)</f>
        <v>0</v>
      </c>
      <c r="P437" s="572">
        <f>IF(ABS(H437)&lt;'ver pressoflex 6p C2 DCpowe_2'!$G$7,'ver pressoflex 6p C2 DCpowe_2'!$G$16*H437*'ver pressoflex 6p C2 DCpowe_2'!$O$11,SIGN(H437)*'ver pressoflex 6p C2 DCpowe_2'!$G$15*'ver pressoflex 6p C2 DCpowe_2'!$O$11)</f>
        <v>0</v>
      </c>
      <c r="Q437" s="572">
        <f>IF(ABS(I437)&lt;'ver pressoflex 6p C2 DCpowe_2'!$G$7,'ver pressoflex 6p C2 DCpowe_2'!$G$16*I437*'ver pressoflex 6p C2 DCpowe_2'!$O$12,SIGN(I437)*'ver pressoflex 6p C2 DCpowe_2'!$G$15*'ver pressoflex 6p C2 DCpowe_2'!$O$12)</f>
        <v>0</v>
      </c>
      <c r="R437" s="572">
        <f>IF(ABS(J437)&lt;'ver pressoflex 6p C2 DCpowe_2'!$G$7,'ver pressoflex 6p C2 DCpowe_2'!$G$16*J437*'ver pressoflex 6p C2 DCpowe_2'!$O$13,SIGN(J437)*'ver pressoflex 6p C2 DCpowe_2'!$G$15*'ver pressoflex 6p C2 DCpowe_2'!$O$13)</f>
        <v>17803.500000000004</v>
      </c>
      <c r="S437" s="113">
        <f t="shared" si="85"/>
        <v>13832.50893353283</v>
      </c>
      <c r="T437" s="575">
        <f>-L437*('ver pressoflex 6p C2 DCpowe_2'!$G$3/2-'ver pressoflex 6p C2 DCpowe_2'!AF437*'ver pressoflex 6p C2 DCpowe_2'!D437)</f>
        <v>4407384.1227211906</v>
      </c>
      <c r="U437" s="29">
        <f>M437*IF(($G$3/2-$M$8)&gt;0,('ver pressoflex 6p C2 DCpowe_2'!$G$3/2-'ver pressoflex 6p C2 DCpowe_2'!$M$8),'ver pressoflex 6p C2 DCpowe_2'!$G$3/2-('ver pressoflex 6p C2 DCpowe_2'!$G$3-'ver pressoflex 6p C2 DCpowe_2'!$M$8))*IF(($G$3/2-$M$8)&gt;0,-1,1)</f>
        <v>2249.8102544013977</v>
      </c>
      <c r="V437" s="29">
        <f>N437*IF(($G$3/2-$M$9)&gt;0,('ver pressoflex 6p C2 DCpowe_2'!$G$3/2-'ver pressoflex 6p C2 DCpowe_2'!$M$9),'ver pressoflex 6p C2 DCpowe_2'!$G$3/2-('ver pressoflex 6p C2 DCpowe_2'!$G$3-'ver pressoflex 6p C2 DCpowe_2'!$M$9))*IF(($G$3/2-$M$9)&gt;0,-1,1)</f>
        <v>0</v>
      </c>
      <c r="W437" s="29">
        <f>O437*IF(($G$3/2-$M$10)&gt;0,('ver pressoflex 6p C2 DCpowe_2'!$G$3/2-'ver pressoflex 6p C2 DCpowe_2'!$M$10),'ver pressoflex 6p C2 DCpowe_2'!$G$3/2-('ver pressoflex 6p C2 DCpowe_2'!$G$3-'ver pressoflex 6p C2 DCpowe_2'!$M$10))*IF(($G$3/2-$M$10)&gt;0,-1,1)</f>
        <v>0</v>
      </c>
      <c r="X437" s="29">
        <f>P437*IF(($G$3/2-$M$11)&gt;0,('ver pressoflex 6p C2 DCpowe_2'!$G$3/2-'ver pressoflex 6p C2 DCpowe_2'!$M$11),'ver pressoflex 6p C2 DCpowe_2'!$G$3/2-('ver pressoflex 6p C2 DCpowe_2'!$G$3-'ver pressoflex 6p C2 DCpowe_2'!$M$11))*IF(($G$3/2-$M$11)&gt;0,-1,1)</f>
        <v>0</v>
      </c>
      <c r="Y437" s="29">
        <f>Q437*IF(($G$3/2-$M$12)&gt;0,('ver pressoflex 6p C2 DCpowe_2'!$G$3/2-'ver pressoflex 6p C2 DCpowe_2'!$M$12),'ver pressoflex 6p C2 DCpowe_2'!$G$3/2-('ver pressoflex 6p C2 DCpowe_2'!$G$3-'ver pressoflex 6p C2 DCpowe_2'!$M$12))*IF(($G$3/2-$M$12)&gt;0,-1,1)</f>
        <v>0</v>
      </c>
      <c r="Z437" s="29">
        <f>R437*IF(($G$3/2-$M$13)&gt;0,('ver pressoflex 6p C2 DCpowe_2'!$G$3/2-'ver pressoflex 6p C2 DCpowe_2'!$M$13),'ver pressoflex 6p C2 DCpowe_2'!$G$3/2-('ver pressoflex 6p C2 DCpowe_2'!$G$3-'ver pressoflex 6p C2 DCpowe_2'!$M$13))*IF(($G$3/2-$M$13)&gt;0,-1,1)</f>
        <v>18248587.500000004</v>
      </c>
      <c r="AA437" s="113">
        <f t="shared" si="93"/>
        <v>22658221.432975598</v>
      </c>
      <c r="AB437" s="193">
        <f t="shared" si="94"/>
        <v>5.9891395125196713E-4</v>
      </c>
      <c r="AC437" s="191">
        <f t="shared" si="95"/>
        <v>8.8707880764216747E-4</v>
      </c>
      <c r="AD437" s="194">
        <f t="shared" si="96"/>
        <v>2.9335937861464749E-7</v>
      </c>
      <c r="AE437" s="191">
        <f t="shared" si="97"/>
        <v>6.6530910573162558E-2</v>
      </c>
      <c r="AF437" s="191">
        <f t="shared" si="98"/>
        <v>0.4478293185520148</v>
      </c>
    </row>
    <row r="438" spans="2:32">
      <c r="B438" s="116">
        <f t="shared" si="84"/>
        <v>55789.352049994435</v>
      </c>
      <c r="C438" s="115">
        <f t="shared" si="99"/>
        <v>20.970000000000027</v>
      </c>
      <c r="D438" s="68">
        <f>'ver pressoflex 6p C2 DCpowe_2'!$G$3/2/$C$557*C438</f>
        <v>256.88250000000033</v>
      </c>
      <c r="E438" s="114">
        <f t="shared" si="86"/>
        <v>-1.3333184880814193E-4</v>
      </c>
      <c r="F438" s="114">
        <f t="shared" si="87"/>
        <v>5.4187122837817576E-5</v>
      </c>
      <c r="G438" s="114">
        <f t="shared" si="88"/>
        <v>2.4170609448377709E-4</v>
      </c>
      <c r="H438" s="114">
        <f t="shared" si="89"/>
        <v>4.2968038563276521E-3</v>
      </c>
      <c r="I438" s="114">
        <f t="shared" si="90"/>
        <v>4.4843228279736105E-3</v>
      </c>
      <c r="J438" s="114">
        <f t="shared" si="91"/>
        <v>4.6718417996195706E-3</v>
      </c>
      <c r="K438" s="114">
        <f t="shared" si="92"/>
        <v>5.1406392287344695E-3</v>
      </c>
      <c r="L438" s="113">
        <f>-'ver pressoflex 6p C2 DCpowe_2'!$G$2*'ver pressoflex 6p C2 DCpowe_2'!D438*'ver pressoflex 6p C2 DCpowe_2'!$G$17*'ver pressoflex 6p C2 DCpowe_2'!$G$13*'ver pressoflex 6p C2 DCpowe_2'!AE438</f>
        <v>-4011.9034152185836</v>
      </c>
      <c r="M438" s="572">
        <f>IF(ABS(E438)&lt;'ver pressoflex 6p C2 DCpowe_2'!$G$7,'ver pressoflex 6p C2 DCpowe_2'!$G$16*E438*'ver pressoflex 6p C2 DCpowe_2'!$O$8,SIGN(E438)*'ver pressoflex 6p C2 DCpowe_2'!$G$15*'ver pressoflex 6p C2 DCpowe_2'!$O$8)</f>
        <v>-2.2445347869862751</v>
      </c>
      <c r="N438" s="572">
        <f>IF(ABS(F438)&lt;'ver pressoflex 6p C2 DCpowe_2'!$G$7,'ver pressoflex 6p C2 DCpowe_2'!$G$16*F438*'ver pressoflex 6p C2 DCpowe_2'!$O$9,SIGN(F438)*'ver pressoflex 6p C2 DCpowe_2'!$G$15*'ver pressoflex 6p C2 DCpowe_2'!$O$9)</f>
        <v>0</v>
      </c>
      <c r="O438" s="572">
        <f>IF(ABS(G438)&lt;'ver pressoflex 6p C2 DCpowe_2'!$G$7,'ver pressoflex 6p C2 DCpowe_2'!$G$16*G438*'ver pressoflex 6p C2 DCpowe_2'!$O$10,SIGN(G438)*'ver pressoflex 6p C2 DCpowe_2'!$G$15*'ver pressoflex 6p C2 DCpowe_2'!$O$10)</f>
        <v>0</v>
      </c>
      <c r="P438" s="572">
        <f>IF(ABS(H438)&lt;'ver pressoflex 6p C2 DCpowe_2'!$G$7,'ver pressoflex 6p C2 DCpowe_2'!$G$16*H438*'ver pressoflex 6p C2 DCpowe_2'!$O$11,SIGN(H438)*'ver pressoflex 6p C2 DCpowe_2'!$G$15*'ver pressoflex 6p C2 DCpowe_2'!$O$11)</f>
        <v>0</v>
      </c>
      <c r="Q438" s="572">
        <f>IF(ABS(I438)&lt;'ver pressoflex 6p C2 DCpowe_2'!$G$7,'ver pressoflex 6p C2 DCpowe_2'!$G$16*I438*'ver pressoflex 6p C2 DCpowe_2'!$O$12,SIGN(I438)*'ver pressoflex 6p C2 DCpowe_2'!$G$15*'ver pressoflex 6p C2 DCpowe_2'!$O$12)</f>
        <v>0</v>
      </c>
      <c r="R438" s="572">
        <f>IF(ABS(J438)&lt;'ver pressoflex 6p C2 DCpowe_2'!$G$7,'ver pressoflex 6p C2 DCpowe_2'!$G$16*J438*'ver pressoflex 6p C2 DCpowe_2'!$O$13,SIGN(J438)*'ver pressoflex 6p C2 DCpowe_2'!$G$15*'ver pressoflex 6p C2 DCpowe_2'!$O$13)</f>
        <v>17803.500000000004</v>
      </c>
      <c r="S438" s="113">
        <f t="shared" si="85"/>
        <v>13789.352049994433</v>
      </c>
      <c r="T438" s="575">
        <f>-L438*('ver pressoflex 6p C2 DCpowe_2'!$G$3/2-'ver pressoflex 6p C2 DCpowe_2'!AF438*'ver pressoflex 6p C2 DCpowe_2'!D438)</f>
        <v>4452788.6071373522</v>
      </c>
      <c r="U438" s="29">
        <f>M438*IF(($G$3/2-$M$8)&gt;0,('ver pressoflex 6p C2 DCpowe_2'!$G$3/2-'ver pressoflex 6p C2 DCpowe_2'!$M$8),'ver pressoflex 6p C2 DCpowe_2'!$G$3/2-('ver pressoflex 6p C2 DCpowe_2'!$G$3-'ver pressoflex 6p C2 DCpowe_2'!$M$8))*IF(($G$3/2-$M$8)&gt;0,-1,1)</f>
        <v>2300.6481566609318</v>
      </c>
      <c r="V438" s="29">
        <f>N438*IF(($G$3/2-$M$9)&gt;0,('ver pressoflex 6p C2 DCpowe_2'!$G$3/2-'ver pressoflex 6p C2 DCpowe_2'!$M$9),'ver pressoflex 6p C2 DCpowe_2'!$G$3/2-('ver pressoflex 6p C2 DCpowe_2'!$G$3-'ver pressoflex 6p C2 DCpowe_2'!$M$9))*IF(($G$3/2-$M$9)&gt;0,-1,1)</f>
        <v>0</v>
      </c>
      <c r="W438" s="29">
        <f>O438*IF(($G$3/2-$M$10)&gt;0,('ver pressoflex 6p C2 DCpowe_2'!$G$3/2-'ver pressoflex 6p C2 DCpowe_2'!$M$10),'ver pressoflex 6p C2 DCpowe_2'!$G$3/2-('ver pressoflex 6p C2 DCpowe_2'!$G$3-'ver pressoflex 6p C2 DCpowe_2'!$M$10))*IF(($G$3/2-$M$10)&gt;0,-1,1)</f>
        <v>0</v>
      </c>
      <c r="X438" s="29">
        <f>P438*IF(($G$3/2-$M$11)&gt;0,('ver pressoflex 6p C2 DCpowe_2'!$G$3/2-'ver pressoflex 6p C2 DCpowe_2'!$M$11),'ver pressoflex 6p C2 DCpowe_2'!$G$3/2-('ver pressoflex 6p C2 DCpowe_2'!$G$3-'ver pressoflex 6p C2 DCpowe_2'!$M$11))*IF(($G$3/2-$M$11)&gt;0,-1,1)</f>
        <v>0</v>
      </c>
      <c r="Y438" s="29">
        <f>Q438*IF(($G$3/2-$M$12)&gt;0,('ver pressoflex 6p C2 DCpowe_2'!$G$3/2-'ver pressoflex 6p C2 DCpowe_2'!$M$12),'ver pressoflex 6p C2 DCpowe_2'!$G$3/2-('ver pressoflex 6p C2 DCpowe_2'!$G$3-'ver pressoflex 6p C2 DCpowe_2'!$M$12))*IF(($G$3/2-$M$12)&gt;0,-1,1)</f>
        <v>0</v>
      </c>
      <c r="Z438" s="29">
        <f>R438*IF(($G$3/2-$M$13)&gt;0,('ver pressoflex 6p C2 DCpowe_2'!$G$3/2-'ver pressoflex 6p C2 DCpowe_2'!$M$13),'ver pressoflex 6p C2 DCpowe_2'!$G$3/2-('ver pressoflex 6p C2 DCpowe_2'!$G$3-'ver pressoflex 6p C2 DCpowe_2'!$M$13))*IF(($G$3/2-$M$13)&gt;0,-1,1)</f>
        <v>18248587.500000004</v>
      </c>
      <c r="AA438" s="113">
        <f t="shared" si="93"/>
        <v>22703676.755294017</v>
      </c>
      <c r="AB438" s="193">
        <f t="shared" si="94"/>
        <v>6.0212927792304078E-4</v>
      </c>
      <c r="AC438" s="191">
        <f t="shared" si="95"/>
        <v>8.9243768542729028E-4</v>
      </c>
      <c r="AD438" s="194">
        <f t="shared" si="96"/>
        <v>2.965775005545465E-7</v>
      </c>
      <c r="AE438" s="191">
        <f t="shared" si="97"/>
        <v>6.6932826407046772E-2</v>
      </c>
      <c r="AF438" s="191">
        <f t="shared" si="98"/>
        <v>0.44808708766822825</v>
      </c>
    </row>
    <row r="439" spans="2:32">
      <c r="B439" s="116">
        <f t="shared" si="84"/>
        <v>55745.937530379066</v>
      </c>
      <c r="C439" s="115">
        <f t="shared" si="99"/>
        <v>21.070000000000029</v>
      </c>
      <c r="D439" s="68">
        <f>'ver pressoflex 6p C2 DCpowe_2'!$G$3/2/$C$557*C439</f>
        <v>258.10750000000036</v>
      </c>
      <c r="E439" s="114">
        <f t="shared" si="86"/>
        <v>-1.3628149637001015E-4</v>
      </c>
      <c r="F439" s="114">
        <f t="shared" si="87"/>
        <v>5.1345224958574715E-5</v>
      </c>
      <c r="G439" s="114">
        <f t="shared" si="88"/>
        <v>2.3897194628715959E-4</v>
      </c>
      <c r="H439" s="114">
        <f t="shared" si="89"/>
        <v>4.296399795017807E-3</v>
      </c>
      <c r="I439" s="114">
        <f t="shared" si="90"/>
        <v>4.4840265163463922E-3</v>
      </c>
      <c r="J439" s="114">
        <f t="shared" si="91"/>
        <v>4.6716532376749774E-3</v>
      </c>
      <c r="K439" s="114">
        <f t="shared" si="92"/>
        <v>5.1407200409964385E-3</v>
      </c>
      <c r="L439" s="113">
        <f>-'ver pressoflex 6p C2 DCpowe_2'!$G$2*'ver pressoflex 6p C2 DCpowe_2'!D439*'ver pressoflex 6p C2 DCpowe_2'!$G$17*'ver pressoflex 6p C2 DCpowe_2'!$G$13*'ver pressoflex 6p C2 DCpowe_2'!AE439</f>
        <v>-4055.2682798818819</v>
      </c>
      <c r="M439" s="572">
        <f>IF(ABS(E439)&lt;'ver pressoflex 6p C2 DCpowe_2'!$G$7,'ver pressoflex 6p C2 DCpowe_2'!$G$16*E439*'ver pressoflex 6p C2 DCpowe_2'!$O$8,SIGN(E439)*'ver pressoflex 6p C2 DCpowe_2'!$G$15*'ver pressoflex 6p C2 DCpowe_2'!$O$8)</f>
        <v>-2.2941897390561978</v>
      </c>
      <c r="N439" s="572">
        <f>IF(ABS(F439)&lt;'ver pressoflex 6p C2 DCpowe_2'!$G$7,'ver pressoflex 6p C2 DCpowe_2'!$G$16*F439*'ver pressoflex 6p C2 DCpowe_2'!$O$9,SIGN(F439)*'ver pressoflex 6p C2 DCpowe_2'!$G$15*'ver pressoflex 6p C2 DCpowe_2'!$O$9)</f>
        <v>0</v>
      </c>
      <c r="O439" s="572">
        <f>IF(ABS(G439)&lt;'ver pressoflex 6p C2 DCpowe_2'!$G$7,'ver pressoflex 6p C2 DCpowe_2'!$G$16*G439*'ver pressoflex 6p C2 DCpowe_2'!$O$10,SIGN(G439)*'ver pressoflex 6p C2 DCpowe_2'!$G$15*'ver pressoflex 6p C2 DCpowe_2'!$O$10)</f>
        <v>0</v>
      </c>
      <c r="P439" s="572">
        <f>IF(ABS(H439)&lt;'ver pressoflex 6p C2 DCpowe_2'!$G$7,'ver pressoflex 6p C2 DCpowe_2'!$G$16*H439*'ver pressoflex 6p C2 DCpowe_2'!$O$11,SIGN(H439)*'ver pressoflex 6p C2 DCpowe_2'!$G$15*'ver pressoflex 6p C2 DCpowe_2'!$O$11)</f>
        <v>0</v>
      </c>
      <c r="Q439" s="572">
        <f>IF(ABS(I439)&lt;'ver pressoflex 6p C2 DCpowe_2'!$G$7,'ver pressoflex 6p C2 DCpowe_2'!$G$16*I439*'ver pressoflex 6p C2 DCpowe_2'!$O$12,SIGN(I439)*'ver pressoflex 6p C2 DCpowe_2'!$G$15*'ver pressoflex 6p C2 DCpowe_2'!$O$12)</f>
        <v>0</v>
      </c>
      <c r="R439" s="572">
        <f>IF(ABS(J439)&lt;'ver pressoflex 6p C2 DCpowe_2'!$G$7,'ver pressoflex 6p C2 DCpowe_2'!$G$16*J439*'ver pressoflex 6p C2 DCpowe_2'!$O$13,SIGN(J439)*'ver pressoflex 6p C2 DCpowe_2'!$G$15*'ver pressoflex 6p C2 DCpowe_2'!$O$13)</f>
        <v>17803.500000000004</v>
      </c>
      <c r="S439" s="113">
        <f t="shared" si="85"/>
        <v>13745.937530379066</v>
      </c>
      <c r="T439" s="575">
        <f>-L439*('ver pressoflex 6p C2 DCpowe_2'!$G$3/2-'ver pressoflex 6p C2 DCpowe_2'!AF439*'ver pressoflex 6p C2 DCpowe_2'!D439)</f>
        <v>4498425.5541932238</v>
      </c>
      <c r="U439" s="29">
        <f>M439*IF(($G$3/2-$M$8)&gt;0,('ver pressoflex 6p C2 DCpowe_2'!$G$3/2-'ver pressoflex 6p C2 DCpowe_2'!$M$8),'ver pressoflex 6p C2 DCpowe_2'!$G$3/2-('ver pressoflex 6p C2 DCpowe_2'!$G$3-'ver pressoflex 6p C2 DCpowe_2'!$M$8))*IF(($G$3/2-$M$8)&gt;0,-1,1)</f>
        <v>2351.5444825326026</v>
      </c>
      <c r="V439" s="29">
        <f>N439*IF(($G$3/2-$M$9)&gt;0,('ver pressoflex 6p C2 DCpowe_2'!$G$3/2-'ver pressoflex 6p C2 DCpowe_2'!$M$9),'ver pressoflex 6p C2 DCpowe_2'!$G$3/2-('ver pressoflex 6p C2 DCpowe_2'!$G$3-'ver pressoflex 6p C2 DCpowe_2'!$M$9))*IF(($G$3/2-$M$9)&gt;0,-1,1)</f>
        <v>0</v>
      </c>
      <c r="W439" s="29">
        <f>O439*IF(($G$3/2-$M$10)&gt;0,('ver pressoflex 6p C2 DCpowe_2'!$G$3/2-'ver pressoflex 6p C2 DCpowe_2'!$M$10),'ver pressoflex 6p C2 DCpowe_2'!$G$3/2-('ver pressoflex 6p C2 DCpowe_2'!$G$3-'ver pressoflex 6p C2 DCpowe_2'!$M$10))*IF(($G$3/2-$M$10)&gt;0,-1,1)</f>
        <v>0</v>
      </c>
      <c r="X439" s="29">
        <f>P439*IF(($G$3/2-$M$11)&gt;0,('ver pressoflex 6p C2 DCpowe_2'!$G$3/2-'ver pressoflex 6p C2 DCpowe_2'!$M$11),'ver pressoflex 6p C2 DCpowe_2'!$G$3/2-('ver pressoflex 6p C2 DCpowe_2'!$G$3-'ver pressoflex 6p C2 DCpowe_2'!$M$11))*IF(($G$3/2-$M$11)&gt;0,-1,1)</f>
        <v>0</v>
      </c>
      <c r="Y439" s="29">
        <f>Q439*IF(($G$3/2-$M$12)&gt;0,('ver pressoflex 6p C2 DCpowe_2'!$G$3/2-'ver pressoflex 6p C2 DCpowe_2'!$M$12),'ver pressoflex 6p C2 DCpowe_2'!$G$3/2-('ver pressoflex 6p C2 DCpowe_2'!$G$3-'ver pressoflex 6p C2 DCpowe_2'!$M$12))*IF(($G$3/2-$M$12)&gt;0,-1,1)</f>
        <v>0</v>
      </c>
      <c r="Z439" s="29">
        <f>R439*IF(($G$3/2-$M$13)&gt;0,('ver pressoflex 6p C2 DCpowe_2'!$G$3/2-'ver pressoflex 6p C2 DCpowe_2'!$M$13),'ver pressoflex 6p C2 DCpowe_2'!$G$3/2-('ver pressoflex 6p C2 DCpowe_2'!$G$3-'ver pressoflex 6p C2 DCpowe_2'!$M$13))*IF(($G$3/2-$M$13)&gt;0,-1,1)</f>
        <v>18248587.500000004</v>
      </c>
      <c r="AA439" s="113">
        <f t="shared" si="93"/>
        <v>22749364.598675761</v>
      </c>
      <c r="AB439" s="193">
        <f t="shared" si="94"/>
        <v>6.053482996914724E-4</v>
      </c>
      <c r="AC439" s="191">
        <f t="shared" si="95"/>
        <v>8.9780272170800961E-4</v>
      </c>
      <c r="AD439" s="194">
        <f t="shared" si="96"/>
        <v>2.9981658106057501E-7</v>
      </c>
      <c r="AE439" s="191">
        <f t="shared" si="97"/>
        <v>6.733520412810072E-2</v>
      </c>
      <c r="AF439" s="191">
        <f t="shared" si="98"/>
        <v>0.44834265762793224</v>
      </c>
    </row>
    <row r="440" spans="2:32">
      <c r="B440" s="116">
        <f t="shared" si="84"/>
        <v>55702.264930313031</v>
      </c>
      <c r="C440" s="115">
        <f t="shared" si="99"/>
        <v>21.17000000000003</v>
      </c>
      <c r="D440" s="68">
        <f>'ver pressoflex 6p C2 DCpowe_2'!$G$3/2/$C$557*C440</f>
        <v>259.33250000000038</v>
      </c>
      <c r="E440" s="114">
        <f t="shared" si="86"/>
        <v>-1.3923453565608052E-4</v>
      </c>
      <c r="F440" s="114">
        <f t="shared" si="87"/>
        <v>4.8500059253730638E-5</v>
      </c>
      <c r="G440" s="114">
        <f t="shared" si="88"/>
        <v>2.3623465416354179E-4</v>
      </c>
      <c r="H440" s="114">
        <f t="shared" si="89"/>
        <v>4.2959952690882078E-3</v>
      </c>
      <c r="I440" s="114">
        <f t="shared" si="90"/>
        <v>4.4837298639980195E-3</v>
      </c>
      <c r="J440" s="114">
        <f t="shared" si="91"/>
        <v>4.6714644589078303E-3</v>
      </c>
      <c r="K440" s="114">
        <f t="shared" si="92"/>
        <v>5.1408009461823582E-3</v>
      </c>
      <c r="L440" s="113">
        <f>-'ver pressoflex 6p C2 DCpowe_2'!$G$2*'ver pressoflex 6p C2 DCpowe_2'!D440*'ver pressoflex 6p C2 DCpowe_2'!$G$17*'ver pressoflex 6p C2 DCpowe_2'!$G$13*'ver pressoflex 6p C2 DCpowe_2'!AE440</f>
        <v>-4098.8911678988843</v>
      </c>
      <c r="M440" s="572">
        <f>IF(ABS(E440)&lt;'ver pressoflex 6p C2 DCpowe_2'!$G$7,'ver pressoflex 6p C2 DCpowe_2'!$G$16*E440*'ver pressoflex 6p C2 DCpowe_2'!$O$8,SIGN(E440)*'ver pressoflex 6p C2 DCpowe_2'!$G$15*'ver pressoflex 6p C2 DCpowe_2'!$O$8)</f>
        <v>-2.3439017880840312</v>
      </c>
      <c r="N440" s="572">
        <f>IF(ABS(F440)&lt;'ver pressoflex 6p C2 DCpowe_2'!$G$7,'ver pressoflex 6p C2 DCpowe_2'!$G$16*F440*'ver pressoflex 6p C2 DCpowe_2'!$O$9,SIGN(F440)*'ver pressoflex 6p C2 DCpowe_2'!$G$15*'ver pressoflex 6p C2 DCpowe_2'!$O$9)</f>
        <v>0</v>
      </c>
      <c r="O440" s="572">
        <f>IF(ABS(G440)&lt;'ver pressoflex 6p C2 DCpowe_2'!$G$7,'ver pressoflex 6p C2 DCpowe_2'!$G$16*G440*'ver pressoflex 6p C2 DCpowe_2'!$O$10,SIGN(G440)*'ver pressoflex 6p C2 DCpowe_2'!$G$15*'ver pressoflex 6p C2 DCpowe_2'!$O$10)</f>
        <v>0</v>
      </c>
      <c r="P440" s="572">
        <f>IF(ABS(H440)&lt;'ver pressoflex 6p C2 DCpowe_2'!$G$7,'ver pressoflex 6p C2 DCpowe_2'!$G$16*H440*'ver pressoflex 6p C2 DCpowe_2'!$O$11,SIGN(H440)*'ver pressoflex 6p C2 DCpowe_2'!$G$15*'ver pressoflex 6p C2 DCpowe_2'!$O$11)</f>
        <v>0</v>
      </c>
      <c r="Q440" s="572">
        <f>IF(ABS(I440)&lt;'ver pressoflex 6p C2 DCpowe_2'!$G$7,'ver pressoflex 6p C2 DCpowe_2'!$G$16*I440*'ver pressoflex 6p C2 DCpowe_2'!$O$12,SIGN(I440)*'ver pressoflex 6p C2 DCpowe_2'!$G$15*'ver pressoflex 6p C2 DCpowe_2'!$O$12)</f>
        <v>0</v>
      </c>
      <c r="R440" s="572">
        <f>IF(ABS(J440)&lt;'ver pressoflex 6p C2 DCpowe_2'!$G$7,'ver pressoflex 6p C2 DCpowe_2'!$G$16*J440*'ver pressoflex 6p C2 DCpowe_2'!$O$13,SIGN(J440)*'ver pressoflex 6p C2 DCpowe_2'!$G$15*'ver pressoflex 6p C2 DCpowe_2'!$O$13)</f>
        <v>17803.500000000004</v>
      </c>
      <c r="S440" s="113">
        <f t="shared" si="85"/>
        <v>13702.264930313035</v>
      </c>
      <c r="T440" s="575">
        <f>-L440*('ver pressoflex 6p C2 DCpowe_2'!$G$3/2-'ver pressoflex 6p C2 DCpowe_2'!AF440*'ver pressoflex 6p C2 DCpowe_2'!D440)</f>
        <v>4544294.977217067</v>
      </c>
      <c r="U440" s="29">
        <f>M440*IF(($G$3/2-$M$8)&gt;0,('ver pressoflex 6p C2 DCpowe_2'!$G$3/2-'ver pressoflex 6p C2 DCpowe_2'!$M$8),'ver pressoflex 6p C2 DCpowe_2'!$G$3/2-('ver pressoflex 6p C2 DCpowe_2'!$G$3-'ver pressoflex 6p C2 DCpowe_2'!$M$8))*IF(($G$3/2-$M$8)&gt;0,-1,1)</f>
        <v>2402.4993327861321</v>
      </c>
      <c r="V440" s="29">
        <f>N440*IF(($G$3/2-$M$9)&gt;0,('ver pressoflex 6p C2 DCpowe_2'!$G$3/2-'ver pressoflex 6p C2 DCpowe_2'!$M$9),'ver pressoflex 6p C2 DCpowe_2'!$G$3/2-('ver pressoflex 6p C2 DCpowe_2'!$G$3-'ver pressoflex 6p C2 DCpowe_2'!$M$9))*IF(($G$3/2-$M$9)&gt;0,-1,1)</f>
        <v>0</v>
      </c>
      <c r="W440" s="29">
        <f>O440*IF(($G$3/2-$M$10)&gt;0,('ver pressoflex 6p C2 DCpowe_2'!$G$3/2-'ver pressoflex 6p C2 DCpowe_2'!$M$10),'ver pressoflex 6p C2 DCpowe_2'!$G$3/2-('ver pressoflex 6p C2 DCpowe_2'!$G$3-'ver pressoflex 6p C2 DCpowe_2'!$M$10))*IF(($G$3/2-$M$10)&gt;0,-1,1)</f>
        <v>0</v>
      </c>
      <c r="X440" s="29">
        <f>P440*IF(($G$3/2-$M$11)&gt;0,('ver pressoflex 6p C2 DCpowe_2'!$G$3/2-'ver pressoflex 6p C2 DCpowe_2'!$M$11),'ver pressoflex 6p C2 DCpowe_2'!$G$3/2-('ver pressoflex 6p C2 DCpowe_2'!$G$3-'ver pressoflex 6p C2 DCpowe_2'!$M$11))*IF(($G$3/2-$M$11)&gt;0,-1,1)</f>
        <v>0</v>
      </c>
      <c r="Y440" s="29">
        <f>Q440*IF(($G$3/2-$M$12)&gt;0,('ver pressoflex 6p C2 DCpowe_2'!$G$3/2-'ver pressoflex 6p C2 DCpowe_2'!$M$12),'ver pressoflex 6p C2 DCpowe_2'!$G$3/2-('ver pressoflex 6p C2 DCpowe_2'!$G$3-'ver pressoflex 6p C2 DCpowe_2'!$M$12))*IF(($G$3/2-$M$12)&gt;0,-1,1)</f>
        <v>0</v>
      </c>
      <c r="Z440" s="29">
        <f>R440*IF(($G$3/2-$M$13)&gt;0,('ver pressoflex 6p C2 DCpowe_2'!$G$3/2-'ver pressoflex 6p C2 DCpowe_2'!$M$13),'ver pressoflex 6p C2 DCpowe_2'!$G$3/2-('ver pressoflex 6p C2 DCpowe_2'!$G$3-'ver pressoflex 6p C2 DCpowe_2'!$M$13))*IF(($G$3/2-$M$13)&gt;0,-1,1)</f>
        <v>18248587.500000004</v>
      </c>
      <c r="AA440" s="113">
        <f t="shared" si="93"/>
        <v>22795284.976549856</v>
      </c>
      <c r="AB440" s="193">
        <f t="shared" si="94"/>
        <v>6.0857102293060839E-4</v>
      </c>
      <c r="AC440" s="191">
        <f t="shared" si="95"/>
        <v>9.0317392710656964E-4</v>
      </c>
      <c r="AD440" s="194">
        <f t="shared" si="96"/>
        <v>3.0307668607011705E-7</v>
      </c>
      <c r="AE440" s="191">
        <f t="shared" si="97"/>
        <v>6.7738044532992717E-2</v>
      </c>
      <c r="AF440" s="191">
        <f t="shared" si="98"/>
        <v>0.44859605562078952</v>
      </c>
    </row>
    <row r="441" spans="2:32">
      <c r="B441" s="116">
        <f t="shared" si="84"/>
        <v>55658.333804400114</v>
      </c>
      <c r="C441" s="115">
        <f t="shared" si="99"/>
        <v>21.270000000000032</v>
      </c>
      <c r="D441" s="68">
        <f>'ver pressoflex 6p C2 DCpowe_2'!$G$3/2/$C$557*C441</f>
        <v>260.5575000000004</v>
      </c>
      <c r="E441" s="114">
        <f t="shared" si="86"/>
        <v>-1.4219097251980369E-4</v>
      </c>
      <c r="F441" s="114">
        <f t="shared" si="87"/>
        <v>4.5651620083659462E-5</v>
      </c>
      <c r="G441" s="114">
        <f t="shared" si="88"/>
        <v>2.334942126871226E-4</v>
      </c>
      <c r="H441" s="114">
        <f t="shared" si="89"/>
        <v>4.2955902777370132E-3</v>
      </c>
      <c r="I441" s="114">
        <f t="shared" si="90"/>
        <v>4.4834328703404766E-3</v>
      </c>
      <c r="J441" s="114">
        <f t="shared" si="91"/>
        <v>4.67127546294394E-3</v>
      </c>
      <c r="K441" s="114">
        <f t="shared" si="92"/>
        <v>5.1408819444525976E-3</v>
      </c>
      <c r="L441" s="113">
        <f>-'ver pressoflex 6p C2 DCpowe_2'!$G$2*'ver pressoflex 6p C2 DCpowe_2'!D441*'ver pressoflex 6p C2 DCpowe_2'!$G$17*'ver pressoflex 6p C2 DCpowe_2'!$G$13*'ver pressoflex 6p C2 DCpowe_2'!AE441</f>
        <v>-4142.7725245672818</v>
      </c>
      <c r="M441" s="572">
        <f>IF(ABS(E441)&lt;'ver pressoflex 6p C2 DCpowe_2'!$G$7,'ver pressoflex 6p C2 DCpowe_2'!$G$16*E441*'ver pressoflex 6p C2 DCpowe_2'!$O$8,SIGN(E441)*'ver pressoflex 6p C2 DCpowe_2'!$G$15*'ver pressoflex 6p C2 DCpowe_2'!$O$8)</f>
        <v>-2.3936710326079251</v>
      </c>
      <c r="N441" s="572">
        <f>IF(ABS(F441)&lt;'ver pressoflex 6p C2 DCpowe_2'!$G$7,'ver pressoflex 6p C2 DCpowe_2'!$G$16*F441*'ver pressoflex 6p C2 DCpowe_2'!$O$9,SIGN(F441)*'ver pressoflex 6p C2 DCpowe_2'!$G$15*'ver pressoflex 6p C2 DCpowe_2'!$O$9)</f>
        <v>0</v>
      </c>
      <c r="O441" s="572">
        <f>IF(ABS(G441)&lt;'ver pressoflex 6p C2 DCpowe_2'!$G$7,'ver pressoflex 6p C2 DCpowe_2'!$G$16*G441*'ver pressoflex 6p C2 DCpowe_2'!$O$10,SIGN(G441)*'ver pressoflex 6p C2 DCpowe_2'!$G$15*'ver pressoflex 6p C2 DCpowe_2'!$O$10)</f>
        <v>0</v>
      </c>
      <c r="P441" s="572">
        <f>IF(ABS(H441)&lt;'ver pressoflex 6p C2 DCpowe_2'!$G$7,'ver pressoflex 6p C2 DCpowe_2'!$G$16*H441*'ver pressoflex 6p C2 DCpowe_2'!$O$11,SIGN(H441)*'ver pressoflex 6p C2 DCpowe_2'!$G$15*'ver pressoflex 6p C2 DCpowe_2'!$O$11)</f>
        <v>0</v>
      </c>
      <c r="Q441" s="572">
        <f>IF(ABS(I441)&lt;'ver pressoflex 6p C2 DCpowe_2'!$G$7,'ver pressoflex 6p C2 DCpowe_2'!$G$16*I441*'ver pressoflex 6p C2 DCpowe_2'!$O$12,SIGN(I441)*'ver pressoflex 6p C2 DCpowe_2'!$G$15*'ver pressoflex 6p C2 DCpowe_2'!$O$12)</f>
        <v>0</v>
      </c>
      <c r="R441" s="572">
        <f>IF(ABS(J441)&lt;'ver pressoflex 6p C2 DCpowe_2'!$G$7,'ver pressoflex 6p C2 DCpowe_2'!$G$16*J441*'ver pressoflex 6p C2 DCpowe_2'!$O$13,SIGN(J441)*'ver pressoflex 6p C2 DCpowe_2'!$G$15*'ver pressoflex 6p C2 DCpowe_2'!$O$13)</f>
        <v>17803.500000000004</v>
      </c>
      <c r="S441" s="113">
        <f t="shared" si="85"/>
        <v>13658.333804400114</v>
      </c>
      <c r="T441" s="575">
        <f>-L441*('ver pressoflex 6p C2 DCpowe_2'!$G$3/2-'ver pressoflex 6p C2 DCpowe_2'!AF441*'ver pressoflex 6p C2 DCpowe_2'!D441)</f>
        <v>4590396.8895678148</v>
      </c>
      <c r="U441" s="29">
        <f>M441*IF(($G$3/2-$M$8)&gt;0,('ver pressoflex 6p C2 DCpowe_2'!$G$3/2-'ver pressoflex 6p C2 DCpowe_2'!$M$8),'ver pressoflex 6p C2 DCpowe_2'!$G$3/2-('ver pressoflex 6p C2 DCpowe_2'!$G$3-'ver pressoflex 6p C2 DCpowe_2'!$M$8))*IF(($G$3/2-$M$8)&gt;0,-1,1)</f>
        <v>2453.5128084231233</v>
      </c>
      <c r="V441" s="29">
        <f>N441*IF(($G$3/2-$M$9)&gt;0,('ver pressoflex 6p C2 DCpowe_2'!$G$3/2-'ver pressoflex 6p C2 DCpowe_2'!$M$9),'ver pressoflex 6p C2 DCpowe_2'!$G$3/2-('ver pressoflex 6p C2 DCpowe_2'!$G$3-'ver pressoflex 6p C2 DCpowe_2'!$M$9))*IF(($G$3/2-$M$9)&gt;0,-1,1)</f>
        <v>0</v>
      </c>
      <c r="W441" s="29">
        <f>O441*IF(($G$3/2-$M$10)&gt;0,('ver pressoflex 6p C2 DCpowe_2'!$G$3/2-'ver pressoflex 6p C2 DCpowe_2'!$M$10),'ver pressoflex 6p C2 DCpowe_2'!$G$3/2-('ver pressoflex 6p C2 DCpowe_2'!$G$3-'ver pressoflex 6p C2 DCpowe_2'!$M$10))*IF(($G$3/2-$M$10)&gt;0,-1,1)</f>
        <v>0</v>
      </c>
      <c r="X441" s="29">
        <f>P441*IF(($G$3/2-$M$11)&gt;0,('ver pressoflex 6p C2 DCpowe_2'!$G$3/2-'ver pressoflex 6p C2 DCpowe_2'!$M$11),'ver pressoflex 6p C2 DCpowe_2'!$G$3/2-('ver pressoflex 6p C2 DCpowe_2'!$G$3-'ver pressoflex 6p C2 DCpowe_2'!$M$11))*IF(($G$3/2-$M$11)&gt;0,-1,1)</f>
        <v>0</v>
      </c>
      <c r="Y441" s="29">
        <f>Q441*IF(($G$3/2-$M$12)&gt;0,('ver pressoflex 6p C2 DCpowe_2'!$G$3/2-'ver pressoflex 6p C2 DCpowe_2'!$M$12),'ver pressoflex 6p C2 DCpowe_2'!$G$3/2-('ver pressoflex 6p C2 DCpowe_2'!$G$3-'ver pressoflex 6p C2 DCpowe_2'!$M$12))*IF(($G$3/2-$M$12)&gt;0,-1,1)</f>
        <v>0</v>
      </c>
      <c r="Z441" s="29">
        <f>R441*IF(($G$3/2-$M$13)&gt;0,('ver pressoflex 6p C2 DCpowe_2'!$G$3/2-'ver pressoflex 6p C2 DCpowe_2'!$M$13),'ver pressoflex 6p C2 DCpowe_2'!$G$3/2-('ver pressoflex 6p C2 DCpowe_2'!$G$3-'ver pressoflex 6p C2 DCpowe_2'!$M$13))*IF(($G$3/2-$M$13)&gt;0,-1,1)</f>
        <v>18248587.500000004</v>
      </c>
      <c r="AA441" s="113">
        <f t="shared" si="93"/>
        <v>22841437.902376242</v>
      </c>
      <c r="AB441" s="193">
        <f t="shared" si="94"/>
        <v>6.117974540284615E-4</v>
      </c>
      <c r="AC441" s="191">
        <f t="shared" si="95"/>
        <v>9.0855131226965811E-4</v>
      </c>
      <c r="AD441" s="194">
        <f t="shared" si="96"/>
        <v>3.0635788174086736E-7</v>
      </c>
      <c r="AE441" s="191">
        <f t="shared" si="97"/>
        <v>6.814134842022436E-2</v>
      </c>
      <c r="AF441" s="191">
        <f t="shared" si="98"/>
        <v>0.44884730840974352</v>
      </c>
    </row>
    <row r="442" spans="2:32">
      <c r="B442" s="116">
        <f t="shared" ref="B442:B505" si="100">ABS(+S442-$C$53)</f>
        <v>55614.143706218594</v>
      </c>
      <c r="C442" s="115">
        <f t="shared" si="99"/>
        <v>21.370000000000033</v>
      </c>
      <c r="D442" s="68">
        <f>'ver pressoflex 6p C2 DCpowe_2'!$G$3/2/$C$557*C442</f>
        <v>261.78250000000043</v>
      </c>
      <c r="E442" s="114">
        <f t="shared" si="86"/>
        <v>-1.4515081282810718E-4</v>
      </c>
      <c r="F442" s="114">
        <f t="shared" si="87"/>
        <v>4.2799901795750618E-5</v>
      </c>
      <c r="G442" s="114">
        <f t="shared" si="88"/>
        <v>2.3075061641960842E-4</v>
      </c>
      <c r="H442" s="114">
        <f t="shared" si="89"/>
        <v>4.2951848201605329E-3</v>
      </c>
      <c r="I442" s="114">
        <f t="shared" si="90"/>
        <v>4.4831355347843905E-3</v>
      </c>
      <c r="J442" s="114">
        <f t="shared" si="91"/>
        <v>4.6710862494082489E-3</v>
      </c>
      <c r="K442" s="114">
        <f t="shared" si="92"/>
        <v>5.1409630359678929E-3</v>
      </c>
      <c r="L442" s="113">
        <f>-'ver pressoflex 6p C2 DCpowe_2'!$G$2*'ver pressoflex 6p C2 DCpowe_2'!D442*'ver pressoflex 6p C2 DCpowe_2'!$G$17*'ver pressoflex 6p C2 DCpowe_2'!$G$13*'ver pressoflex 6p C2 DCpowe_2'!AE442</f>
        <v>-4186.9127962100156</v>
      </c>
      <c r="M442" s="572">
        <f>IF(ABS(E442)&lt;'ver pressoflex 6p C2 DCpowe_2'!$G$7,'ver pressoflex 6p C2 DCpowe_2'!$G$16*E442*'ver pressoflex 6p C2 DCpowe_2'!$O$8,SIGN(E442)*'ver pressoflex 6p C2 DCpowe_2'!$G$15*'ver pressoflex 6p C2 DCpowe_2'!$O$8)</f>
        <v>-2.4434975713929008</v>
      </c>
      <c r="N442" s="572">
        <f>IF(ABS(F442)&lt;'ver pressoflex 6p C2 DCpowe_2'!$G$7,'ver pressoflex 6p C2 DCpowe_2'!$G$16*F442*'ver pressoflex 6p C2 DCpowe_2'!$O$9,SIGN(F442)*'ver pressoflex 6p C2 DCpowe_2'!$G$15*'ver pressoflex 6p C2 DCpowe_2'!$O$9)</f>
        <v>0</v>
      </c>
      <c r="O442" s="572">
        <f>IF(ABS(G442)&lt;'ver pressoflex 6p C2 DCpowe_2'!$G$7,'ver pressoflex 6p C2 DCpowe_2'!$G$16*G442*'ver pressoflex 6p C2 DCpowe_2'!$O$10,SIGN(G442)*'ver pressoflex 6p C2 DCpowe_2'!$G$15*'ver pressoflex 6p C2 DCpowe_2'!$O$10)</f>
        <v>0</v>
      </c>
      <c r="P442" s="572">
        <f>IF(ABS(H442)&lt;'ver pressoflex 6p C2 DCpowe_2'!$G$7,'ver pressoflex 6p C2 DCpowe_2'!$G$16*H442*'ver pressoflex 6p C2 DCpowe_2'!$O$11,SIGN(H442)*'ver pressoflex 6p C2 DCpowe_2'!$G$15*'ver pressoflex 6p C2 DCpowe_2'!$O$11)</f>
        <v>0</v>
      </c>
      <c r="Q442" s="572">
        <f>IF(ABS(I442)&lt;'ver pressoflex 6p C2 DCpowe_2'!$G$7,'ver pressoflex 6p C2 DCpowe_2'!$G$16*I442*'ver pressoflex 6p C2 DCpowe_2'!$O$12,SIGN(I442)*'ver pressoflex 6p C2 DCpowe_2'!$G$15*'ver pressoflex 6p C2 DCpowe_2'!$O$12)</f>
        <v>0</v>
      </c>
      <c r="R442" s="572">
        <f>IF(ABS(J442)&lt;'ver pressoflex 6p C2 DCpowe_2'!$G$7,'ver pressoflex 6p C2 DCpowe_2'!$G$16*J442*'ver pressoflex 6p C2 DCpowe_2'!$O$13,SIGN(J442)*'ver pressoflex 6p C2 DCpowe_2'!$G$15*'ver pressoflex 6p C2 DCpowe_2'!$O$13)</f>
        <v>17803.500000000004</v>
      </c>
      <c r="S442" s="113">
        <f t="shared" ref="S442:S505" si="101">L442+M442+N442+O442+P442+Q442+R442</f>
        <v>13614.143706218594</v>
      </c>
      <c r="T442" s="575">
        <f>-L442*('ver pressoflex 6p C2 DCpowe_2'!$G$3/2-'ver pressoflex 6p C2 DCpowe_2'!AF442*'ver pressoflex 6p C2 DCpowe_2'!D442)</f>
        <v>4636731.3046351541</v>
      </c>
      <c r="U442" s="29">
        <f>M442*IF(($G$3/2-$M$8)&gt;0,('ver pressoflex 6p C2 DCpowe_2'!$G$3/2-'ver pressoflex 6p C2 DCpowe_2'!$M$8),'ver pressoflex 6p C2 DCpowe_2'!$G$3/2-('ver pressoflex 6p C2 DCpowe_2'!$G$3-'ver pressoflex 6p C2 DCpowe_2'!$M$8))*IF(($G$3/2-$M$8)&gt;0,-1,1)</f>
        <v>2504.5850106777234</v>
      </c>
      <c r="V442" s="29">
        <f>N442*IF(($G$3/2-$M$9)&gt;0,('ver pressoflex 6p C2 DCpowe_2'!$G$3/2-'ver pressoflex 6p C2 DCpowe_2'!$M$9),'ver pressoflex 6p C2 DCpowe_2'!$G$3/2-('ver pressoflex 6p C2 DCpowe_2'!$G$3-'ver pressoflex 6p C2 DCpowe_2'!$M$9))*IF(($G$3/2-$M$9)&gt;0,-1,1)</f>
        <v>0</v>
      </c>
      <c r="W442" s="29">
        <f>O442*IF(($G$3/2-$M$10)&gt;0,('ver pressoflex 6p C2 DCpowe_2'!$G$3/2-'ver pressoflex 6p C2 DCpowe_2'!$M$10),'ver pressoflex 6p C2 DCpowe_2'!$G$3/2-('ver pressoflex 6p C2 DCpowe_2'!$G$3-'ver pressoflex 6p C2 DCpowe_2'!$M$10))*IF(($G$3/2-$M$10)&gt;0,-1,1)</f>
        <v>0</v>
      </c>
      <c r="X442" s="29">
        <f>P442*IF(($G$3/2-$M$11)&gt;0,('ver pressoflex 6p C2 DCpowe_2'!$G$3/2-'ver pressoflex 6p C2 DCpowe_2'!$M$11),'ver pressoflex 6p C2 DCpowe_2'!$G$3/2-('ver pressoflex 6p C2 DCpowe_2'!$G$3-'ver pressoflex 6p C2 DCpowe_2'!$M$11))*IF(($G$3/2-$M$11)&gt;0,-1,1)</f>
        <v>0</v>
      </c>
      <c r="Y442" s="29">
        <f>Q442*IF(($G$3/2-$M$12)&gt;0,('ver pressoflex 6p C2 DCpowe_2'!$G$3/2-'ver pressoflex 6p C2 DCpowe_2'!$M$12),'ver pressoflex 6p C2 DCpowe_2'!$G$3/2-('ver pressoflex 6p C2 DCpowe_2'!$G$3-'ver pressoflex 6p C2 DCpowe_2'!$M$12))*IF(($G$3/2-$M$12)&gt;0,-1,1)</f>
        <v>0</v>
      </c>
      <c r="Z442" s="29">
        <f>R442*IF(($G$3/2-$M$13)&gt;0,('ver pressoflex 6p C2 DCpowe_2'!$G$3/2-'ver pressoflex 6p C2 DCpowe_2'!$M$13),'ver pressoflex 6p C2 DCpowe_2'!$G$3/2-('ver pressoflex 6p C2 DCpowe_2'!$G$3-'ver pressoflex 6p C2 DCpowe_2'!$M$13))*IF(($G$3/2-$M$13)&gt;0,-1,1)</f>
        <v>18248587.500000004</v>
      </c>
      <c r="AA442" s="113">
        <f t="shared" si="93"/>
        <v>22887823.389645837</v>
      </c>
      <c r="AB442" s="193">
        <f t="shared" si="94"/>
        <v>6.1502759938775165E-4</v>
      </c>
      <c r="AC442" s="191">
        <f t="shared" si="95"/>
        <v>9.1393488786847507E-4</v>
      </c>
      <c r="AD442" s="194">
        <f t="shared" si="96"/>
        <v>3.0966023445166177E-7</v>
      </c>
      <c r="AE442" s="191">
        <f t="shared" si="97"/>
        <v>6.8545116590135624E-2</v>
      </c>
      <c r="AF442" s="191">
        <f t="shared" si="98"/>
        <v>0.44909644233876367</v>
      </c>
    </row>
    <row r="443" spans="2:32">
      <c r="B443" s="116">
        <f t="shared" si="100"/>
        <v>55569.694188318346</v>
      </c>
      <c r="C443" s="115">
        <f t="shared" si="99"/>
        <v>21.470000000000034</v>
      </c>
      <c r="D443" s="68">
        <f>'ver pressoflex 6p C2 DCpowe_2'!$G$3/2/$C$557*C443</f>
        <v>263.00750000000045</v>
      </c>
      <c r="E443" s="114">
        <f t="shared" ref="E443:E506" si="102">$G$8*($M$8-D443)/($G$5-D443)</f>
        <v>-1.4811406246143433E-4</v>
      </c>
      <c r="F443" s="114">
        <f t="shared" ref="F443:F506" si="103">$G$8*($M$9-D443)/($G$5-D443)</f>
        <v>3.9944898724371516E-5</v>
      </c>
      <c r="G443" s="114">
        <f t="shared" ref="G443:G506" si="104">$G$8*($M$10-D443)/($G$5-D443)</f>
        <v>2.2800385991017736E-4</v>
      </c>
      <c r="H443" s="114">
        <f t="shared" ref="H443:H506" si="105">$G$8*($M$11-D443)/($G$5-D443)</f>
        <v>4.2947788955532288E-3</v>
      </c>
      <c r="I443" s="114">
        <f t="shared" ref="I443:I506" si="106">$G$8*($M$12-D443)/($G$5-D443)</f>
        <v>4.4828378567390347E-3</v>
      </c>
      <c r="J443" s="114">
        <f t="shared" ref="J443:J506" si="107">$G$8*($M$13-D443)/($G$5-D443)</f>
        <v>4.6708968179248397E-3</v>
      </c>
      <c r="K443" s="114">
        <f t="shared" ref="K443:K506" si="108">$G$8*($G$3-D443)/($G$5-D443)</f>
        <v>5.1410442208893545E-3</v>
      </c>
      <c r="L443" s="113">
        <f>-'ver pressoflex 6p C2 DCpowe_2'!$G$2*'ver pressoflex 6p C2 DCpowe_2'!D443*'ver pressoflex 6p C2 DCpowe_2'!$G$17*'ver pressoflex 6p C2 DCpowe_2'!$G$13*'ver pressoflex 6p C2 DCpowe_2'!AE443</f>
        <v>-4231.31243017823</v>
      </c>
      <c r="M443" s="572">
        <f>IF(ABS(E443)&lt;'ver pressoflex 6p C2 DCpowe_2'!$G$7,'ver pressoflex 6p C2 DCpowe_2'!$G$16*E443*'ver pressoflex 6p C2 DCpowe_2'!$O$8,SIGN(E443)*'ver pressoflex 6p C2 DCpowe_2'!$G$15*'ver pressoflex 6p C2 DCpowe_2'!$O$8)</f>
        <v>-2.4933815034315074</v>
      </c>
      <c r="N443" s="572">
        <f>IF(ABS(F443)&lt;'ver pressoflex 6p C2 DCpowe_2'!$G$7,'ver pressoflex 6p C2 DCpowe_2'!$G$16*F443*'ver pressoflex 6p C2 DCpowe_2'!$O$9,SIGN(F443)*'ver pressoflex 6p C2 DCpowe_2'!$G$15*'ver pressoflex 6p C2 DCpowe_2'!$O$9)</f>
        <v>0</v>
      </c>
      <c r="O443" s="572">
        <f>IF(ABS(G443)&lt;'ver pressoflex 6p C2 DCpowe_2'!$G$7,'ver pressoflex 6p C2 DCpowe_2'!$G$16*G443*'ver pressoflex 6p C2 DCpowe_2'!$O$10,SIGN(G443)*'ver pressoflex 6p C2 DCpowe_2'!$G$15*'ver pressoflex 6p C2 DCpowe_2'!$O$10)</f>
        <v>0</v>
      </c>
      <c r="P443" s="572">
        <f>IF(ABS(H443)&lt;'ver pressoflex 6p C2 DCpowe_2'!$G$7,'ver pressoflex 6p C2 DCpowe_2'!$G$16*H443*'ver pressoflex 6p C2 DCpowe_2'!$O$11,SIGN(H443)*'ver pressoflex 6p C2 DCpowe_2'!$G$15*'ver pressoflex 6p C2 DCpowe_2'!$O$11)</f>
        <v>0</v>
      </c>
      <c r="Q443" s="572">
        <f>IF(ABS(I443)&lt;'ver pressoflex 6p C2 DCpowe_2'!$G$7,'ver pressoflex 6p C2 DCpowe_2'!$G$16*I443*'ver pressoflex 6p C2 DCpowe_2'!$O$12,SIGN(I443)*'ver pressoflex 6p C2 DCpowe_2'!$G$15*'ver pressoflex 6p C2 DCpowe_2'!$O$12)</f>
        <v>0</v>
      </c>
      <c r="R443" s="572">
        <f>IF(ABS(J443)&lt;'ver pressoflex 6p C2 DCpowe_2'!$G$7,'ver pressoflex 6p C2 DCpowe_2'!$G$16*J443*'ver pressoflex 6p C2 DCpowe_2'!$O$13,SIGN(J443)*'ver pressoflex 6p C2 DCpowe_2'!$G$15*'ver pressoflex 6p C2 DCpowe_2'!$O$13)</f>
        <v>17803.500000000004</v>
      </c>
      <c r="S443" s="113">
        <f t="shared" si="101"/>
        <v>13569.694188318343</v>
      </c>
      <c r="T443" s="575">
        <f>-L443*('ver pressoflex 6p C2 DCpowe_2'!$G$3/2-'ver pressoflex 6p C2 DCpowe_2'!AF443*'ver pressoflex 6p C2 DCpowe_2'!D443)</f>
        <v>4683298.2358396174</v>
      </c>
      <c r="U443" s="29">
        <f>M443*IF(($G$3/2-$M$8)&gt;0,('ver pressoflex 6p C2 DCpowe_2'!$G$3/2-'ver pressoflex 6p C2 DCpowe_2'!$M$8),'ver pressoflex 6p C2 DCpowe_2'!$G$3/2-('ver pressoflex 6p C2 DCpowe_2'!$G$3-'ver pressoflex 6p C2 DCpowe_2'!$M$8))*IF(($G$3/2-$M$8)&gt;0,-1,1)</f>
        <v>2555.7160410172951</v>
      </c>
      <c r="V443" s="29">
        <f>N443*IF(($G$3/2-$M$9)&gt;0,('ver pressoflex 6p C2 DCpowe_2'!$G$3/2-'ver pressoflex 6p C2 DCpowe_2'!$M$9),'ver pressoflex 6p C2 DCpowe_2'!$G$3/2-('ver pressoflex 6p C2 DCpowe_2'!$G$3-'ver pressoflex 6p C2 DCpowe_2'!$M$9))*IF(($G$3/2-$M$9)&gt;0,-1,1)</f>
        <v>0</v>
      </c>
      <c r="W443" s="29">
        <f>O443*IF(($G$3/2-$M$10)&gt;0,('ver pressoflex 6p C2 DCpowe_2'!$G$3/2-'ver pressoflex 6p C2 DCpowe_2'!$M$10),'ver pressoflex 6p C2 DCpowe_2'!$G$3/2-('ver pressoflex 6p C2 DCpowe_2'!$G$3-'ver pressoflex 6p C2 DCpowe_2'!$M$10))*IF(($G$3/2-$M$10)&gt;0,-1,1)</f>
        <v>0</v>
      </c>
      <c r="X443" s="29">
        <f>P443*IF(($G$3/2-$M$11)&gt;0,('ver pressoflex 6p C2 DCpowe_2'!$G$3/2-'ver pressoflex 6p C2 DCpowe_2'!$M$11),'ver pressoflex 6p C2 DCpowe_2'!$G$3/2-('ver pressoflex 6p C2 DCpowe_2'!$G$3-'ver pressoflex 6p C2 DCpowe_2'!$M$11))*IF(($G$3/2-$M$11)&gt;0,-1,1)</f>
        <v>0</v>
      </c>
      <c r="Y443" s="29">
        <f>Q443*IF(($G$3/2-$M$12)&gt;0,('ver pressoflex 6p C2 DCpowe_2'!$G$3/2-'ver pressoflex 6p C2 DCpowe_2'!$M$12),'ver pressoflex 6p C2 DCpowe_2'!$G$3/2-('ver pressoflex 6p C2 DCpowe_2'!$G$3-'ver pressoflex 6p C2 DCpowe_2'!$M$12))*IF(($G$3/2-$M$12)&gt;0,-1,1)</f>
        <v>0</v>
      </c>
      <c r="Z443" s="29">
        <f>R443*IF(($G$3/2-$M$13)&gt;0,('ver pressoflex 6p C2 DCpowe_2'!$G$3/2-'ver pressoflex 6p C2 DCpowe_2'!$M$13),'ver pressoflex 6p C2 DCpowe_2'!$G$3/2-('ver pressoflex 6p C2 DCpowe_2'!$G$3-'ver pressoflex 6p C2 DCpowe_2'!$M$13))*IF(($G$3/2-$M$13)&gt;0,-1,1)</f>
        <v>18248587.500000004</v>
      </c>
      <c r="AA443" s="113">
        <f t="shared" ref="AA443:AA506" si="109">T443+U443+V443+W443+X443+Y443+Z443</f>
        <v>22934441.451880638</v>
      </c>
      <c r="AB443" s="193">
        <f t="shared" ref="AB443:AB506" si="110">$G$8*D443/($G$5-D443)</f>
        <v>6.1826146542594892E-4</v>
      </c>
      <c r="AC443" s="191">
        <f t="shared" ref="AC443:AC506" si="111">IF(AB443&lt;ABS($G$10),$G$17/ABS($G$10)*(ABS(AB443)^2-ABS(AB443)^3/(3*ABS($G$10))),$G$17*(AB443-ABS($G$10))+$G$17/ABS($G$10)*(ABS($G$10)^2-ABS($G$10)^3/(3*ABS($G$10))))</f>
        <v>9.1932466459880373E-4</v>
      </c>
      <c r="AD443" s="194">
        <f t="shared" ref="AD443:AD506" si="112">IF(AB443&lt;ABS($G$10),2*$G$17/ABS($G$10)*(ABS(AB443)^3/3-ABS(AB443)^4/(8*ABS($G$10))),$G$17/2*(AB443^2-ABS($G$10)^2)+2*$G$17/ABS($G$10)*(ABS($G$10)^3/3-ABS($G$10)^4/(8*ABS($G$10))))</f>
        <v>3.1298381080331264E-7</v>
      </c>
      <c r="AE443" s="191">
        <f t="shared" ref="AE443:AE506" si="113">AC443/(ABS($G$9)*$G$17)</f>
        <v>6.8949349844910274E-2</v>
      </c>
      <c r="AF443" s="191">
        <f t="shared" ref="AF443:AF506" si="114">1-AD443/(AC443*AB443)</f>
        <v>0.44934348334044361</v>
      </c>
    </row>
    <row r="444" spans="2:32">
      <c r="B444" s="116">
        <f t="shared" si="100"/>
        <v>55524.984802217827</v>
      </c>
      <c r="C444" s="115">
        <f t="shared" si="99"/>
        <v>21.570000000000036</v>
      </c>
      <c r="D444" s="68">
        <f>'ver pressoflex 6p C2 DCpowe_2'!$G$3/2/$C$557*C444</f>
        <v>264.23250000000041</v>
      </c>
      <c r="E444" s="114">
        <f t="shared" si="102"/>
        <v>-1.5108072731378298E-4</v>
      </c>
      <c r="F444" s="114">
        <f t="shared" si="103"/>
        <v>3.7086605190830118E-5</v>
      </c>
      <c r="G444" s="114">
        <f t="shared" si="104"/>
        <v>2.252539376954432E-4</v>
      </c>
      <c r="H444" s="114">
        <f t="shared" si="105"/>
        <v>4.2943725031077008E-3</v>
      </c>
      <c r="I444" s="114">
        <f t="shared" si="106"/>
        <v>4.4825398356123144E-3</v>
      </c>
      <c r="J444" s="114">
        <f t="shared" si="107"/>
        <v>4.670707168116928E-3</v>
      </c>
      <c r="K444" s="114">
        <f t="shared" si="108"/>
        <v>5.1411254993784603E-3</v>
      </c>
      <c r="L444" s="113">
        <f>-'ver pressoflex 6p C2 DCpowe_2'!$G$2*'ver pressoflex 6p C2 DCpowe_2'!D444*'ver pressoflex 6p C2 DCpowe_2'!$G$17*'ver pressoflex 6p C2 DCpowe_2'!$G$13*'ver pressoflex 6p C2 DCpowe_2'!AE444</f>
        <v>-4275.9718748542346</v>
      </c>
      <c r="M444" s="572">
        <f>IF(ABS(E444)&lt;'ver pressoflex 6p C2 DCpowe_2'!$G$7,'ver pressoflex 6p C2 DCpowe_2'!$G$16*E444*'ver pressoflex 6p C2 DCpowe_2'!$O$8,SIGN(E444)*'ver pressoflex 6p C2 DCpowe_2'!$G$15*'ver pressoflex 6p C2 DCpowe_2'!$O$8)</f>
        <v>-2.5433229279444736</v>
      </c>
      <c r="N444" s="572">
        <f>IF(ABS(F444)&lt;'ver pressoflex 6p C2 DCpowe_2'!$G$7,'ver pressoflex 6p C2 DCpowe_2'!$G$16*F444*'ver pressoflex 6p C2 DCpowe_2'!$O$9,SIGN(F444)*'ver pressoflex 6p C2 DCpowe_2'!$G$15*'ver pressoflex 6p C2 DCpowe_2'!$O$9)</f>
        <v>0</v>
      </c>
      <c r="O444" s="572">
        <f>IF(ABS(G444)&lt;'ver pressoflex 6p C2 DCpowe_2'!$G$7,'ver pressoflex 6p C2 DCpowe_2'!$G$16*G444*'ver pressoflex 6p C2 DCpowe_2'!$O$10,SIGN(G444)*'ver pressoflex 6p C2 DCpowe_2'!$G$15*'ver pressoflex 6p C2 DCpowe_2'!$O$10)</f>
        <v>0</v>
      </c>
      <c r="P444" s="572">
        <f>IF(ABS(H444)&lt;'ver pressoflex 6p C2 DCpowe_2'!$G$7,'ver pressoflex 6p C2 DCpowe_2'!$G$16*H444*'ver pressoflex 6p C2 DCpowe_2'!$O$11,SIGN(H444)*'ver pressoflex 6p C2 DCpowe_2'!$G$15*'ver pressoflex 6p C2 DCpowe_2'!$O$11)</f>
        <v>0</v>
      </c>
      <c r="Q444" s="572">
        <f>IF(ABS(I444)&lt;'ver pressoflex 6p C2 DCpowe_2'!$G$7,'ver pressoflex 6p C2 DCpowe_2'!$G$16*I444*'ver pressoflex 6p C2 DCpowe_2'!$O$12,SIGN(I444)*'ver pressoflex 6p C2 DCpowe_2'!$G$15*'ver pressoflex 6p C2 DCpowe_2'!$O$12)</f>
        <v>0</v>
      </c>
      <c r="R444" s="572">
        <f>IF(ABS(J444)&lt;'ver pressoflex 6p C2 DCpowe_2'!$G$7,'ver pressoflex 6p C2 DCpowe_2'!$G$16*J444*'ver pressoflex 6p C2 DCpowe_2'!$O$13,SIGN(J444)*'ver pressoflex 6p C2 DCpowe_2'!$G$15*'ver pressoflex 6p C2 DCpowe_2'!$O$13)</f>
        <v>17803.500000000004</v>
      </c>
      <c r="S444" s="113">
        <f t="shared" si="101"/>
        <v>13524.984802217825</v>
      </c>
      <c r="T444" s="575">
        <f>-L444*('ver pressoflex 6p C2 DCpowe_2'!$G$3/2-'ver pressoflex 6p C2 DCpowe_2'!AF444*'ver pressoflex 6p C2 DCpowe_2'!D444)</f>
        <v>4730097.696632674</v>
      </c>
      <c r="U444" s="29">
        <f>M444*IF(($G$3/2-$M$8)&gt;0,('ver pressoflex 6p C2 DCpowe_2'!$G$3/2-'ver pressoflex 6p C2 DCpowe_2'!$M$8),'ver pressoflex 6p C2 DCpowe_2'!$G$3/2-('ver pressoflex 6p C2 DCpowe_2'!$G$3-'ver pressoflex 6p C2 DCpowe_2'!$M$8))*IF(($G$3/2-$M$8)&gt;0,-1,1)</f>
        <v>2606.9060011430856</v>
      </c>
      <c r="V444" s="29">
        <f>N444*IF(($G$3/2-$M$9)&gt;0,('ver pressoflex 6p C2 DCpowe_2'!$G$3/2-'ver pressoflex 6p C2 DCpowe_2'!$M$9),'ver pressoflex 6p C2 DCpowe_2'!$G$3/2-('ver pressoflex 6p C2 DCpowe_2'!$G$3-'ver pressoflex 6p C2 DCpowe_2'!$M$9))*IF(($G$3/2-$M$9)&gt;0,-1,1)</f>
        <v>0</v>
      </c>
      <c r="W444" s="29">
        <f>O444*IF(($G$3/2-$M$10)&gt;0,('ver pressoflex 6p C2 DCpowe_2'!$G$3/2-'ver pressoflex 6p C2 DCpowe_2'!$M$10),'ver pressoflex 6p C2 DCpowe_2'!$G$3/2-('ver pressoflex 6p C2 DCpowe_2'!$G$3-'ver pressoflex 6p C2 DCpowe_2'!$M$10))*IF(($G$3/2-$M$10)&gt;0,-1,1)</f>
        <v>0</v>
      </c>
      <c r="X444" s="29">
        <f>P444*IF(($G$3/2-$M$11)&gt;0,('ver pressoflex 6p C2 DCpowe_2'!$G$3/2-'ver pressoflex 6p C2 DCpowe_2'!$M$11),'ver pressoflex 6p C2 DCpowe_2'!$G$3/2-('ver pressoflex 6p C2 DCpowe_2'!$G$3-'ver pressoflex 6p C2 DCpowe_2'!$M$11))*IF(($G$3/2-$M$11)&gt;0,-1,1)</f>
        <v>0</v>
      </c>
      <c r="Y444" s="29">
        <f>Q444*IF(($G$3/2-$M$12)&gt;0,('ver pressoflex 6p C2 DCpowe_2'!$G$3/2-'ver pressoflex 6p C2 DCpowe_2'!$M$12),'ver pressoflex 6p C2 DCpowe_2'!$G$3/2-('ver pressoflex 6p C2 DCpowe_2'!$G$3-'ver pressoflex 6p C2 DCpowe_2'!$M$12))*IF(($G$3/2-$M$12)&gt;0,-1,1)</f>
        <v>0</v>
      </c>
      <c r="Z444" s="29">
        <f>R444*IF(($G$3/2-$M$13)&gt;0,('ver pressoflex 6p C2 DCpowe_2'!$G$3/2-'ver pressoflex 6p C2 DCpowe_2'!$M$13),'ver pressoflex 6p C2 DCpowe_2'!$G$3/2-('ver pressoflex 6p C2 DCpowe_2'!$G$3-'ver pressoflex 6p C2 DCpowe_2'!$M$13))*IF(($G$3/2-$M$13)&gt;0,-1,1)</f>
        <v>18248587.500000004</v>
      </c>
      <c r="AA444" s="113">
        <f t="shared" si="109"/>
        <v>22981292.102633819</v>
      </c>
      <c r="AB444" s="193">
        <f t="shared" si="110"/>
        <v>6.2149905857531568E-4</v>
      </c>
      <c r="AC444" s="191">
        <f t="shared" si="111"/>
        <v>9.2472065318108167E-4</v>
      </c>
      <c r="AD444" s="194">
        <f t="shared" si="112"/>
        <v>3.1632867761944752E-7</v>
      </c>
      <c r="AE444" s="191">
        <f t="shared" si="113"/>
        <v>6.9354048988581121E-2</v>
      </c>
      <c r="AF444" s="191">
        <f t="shared" si="114"/>
        <v>0.44958845694345773</v>
      </c>
    </row>
    <row r="445" spans="2:32">
      <c r="B445" s="116">
        <f t="shared" si="100"/>
        <v>55480.015098401142</v>
      </c>
      <c r="C445" s="115">
        <f t="shared" si="99"/>
        <v>21.670000000000037</v>
      </c>
      <c r="D445" s="68">
        <f>'ver pressoflex 6p C2 DCpowe_2'!$G$3/2/$C$557*C445</f>
        <v>265.45750000000044</v>
      </c>
      <c r="E445" s="114">
        <f t="shared" si="102"/>
        <v>-1.5405081329274525E-4</v>
      </c>
      <c r="F445" s="114">
        <f t="shared" si="103"/>
        <v>3.4225015503336758E-5</v>
      </c>
      <c r="G445" s="114">
        <f t="shared" si="104"/>
        <v>2.2250084429941878E-4</v>
      </c>
      <c r="H445" s="114">
        <f t="shared" si="105"/>
        <v>4.2939656420146926E-3</v>
      </c>
      <c r="I445" s="114">
        <f t="shared" si="106"/>
        <v>4.4822414708107746E-3</v>
      </c>
      <c r="J445" s="114">
        <f t="shared" si="107"/>
        <v>4.6705172996068566E-3</v>
      </c>
      <c r="K445" s="114">
        <f t="shared" si="108"/>
        <v>5.1412068715970616E-3</v>
      </c>
      <c r="L445" s="113">
        <f>-'ver pressoflex 6p C2 DCpowe_2'!$G$2*'ver pressoflex 6p C2 DCpowe_2'!D445*'ver pressoflex 6p C2 DCpowe_2'!$G$17*'ver pressoflex 6p C2 DCpowe_2'!$G$13*'ver pressoflex 6p C2 DCpowe_2'!AE445</f>
        <v>-4320.8915796544852</v>
      </c>
      <c r="M445" s="572">
        <f>IF(ABS(E445)&lt;'ver pressoflex 6p C2 DCpowe_2'!$G$7,'ver pressoflex 6p C2 DCpowe_2'!$G$16*E445*'ver pressoflex 6p C2 DCpowe_2'!$O$8,SIGN(E445)*'ver pressoflex 6p C2 DCpowe_2'!$G$15*'ver pressoflex 6p C2 DCpowe_2'!$O$8)</f>
        <v>-2.5933219443813766</v>
      </c>
      <c r="N445" s="572">
        <f>IF(ABS(F445)&lt;'ver pressoflex 6p C2 DCpowe_2'!$G$7,'ver pressoflex 6p C2 DCpowe_2'!$G$16*F445*'ver pressoflex 6p C2 DCpowe_2'!$O$9,SIGN(F445)*'ver pressoflex 6p C2 DCpowe_2'!$G$15*'ver pressoflex 6p C2 DCpowe_2'!$O$9)</f>
        <v>0</v>
      </c>
      <c r="O445" s="572">
        <f>IF(ABS(G445)&lt;'ver pressoflex 6p C2 DCpowe_2'!$G$7,'ver pressoflex 6p C2 DCpowe_2'!$G$16*G445*'ver pressoflex 6p C2 DCpowe_2'!$O$10,SIGN(G445)*'ver pressoflex 6p C2 DCpowe_2'!$G$15*'ver pressoflex 6p C2 DCpowe_2'!$O$10)</f>
        <v>0</v>
      </c>
      <c r="P445" s="572">
        <f>IF(ABS(H445)&lt;'ver pressoflex 6p C2 DCpowe_2'!$G$7,'ver pressoflex 6p C2 DCpowe_2'!$G$16*H445*'ver pressoflex 6p C2 DCpowe_2'!$O$11,SIGN(H445)*'ver pressoflex 6p C2 DCpowe_2'!$G$15*'ver pressoflex 6p C2 DCpowe_2'!$O$11)</f>
        <v>0</v>
      </c>
      <c r="Q445" s="572">
        <f>IF(ABS(I445)&lt;'ver pressoflex 6p C2 DCpowe_2'!$G$7,'ver pressoflex 6p C2 DCpowe_2'!$G$16*I445*'ver pressoflex 6p C2 DCpowe_2'!$O$12,SIGN(I445)*'ver pressoflex 6p C2 DCpowe_2'!$G$15*'ver pressoflex 6p C2 DCpowe_2'!$O$12)</f>
        <v>0</v>
      </c>
      <c r="R445" s="572">
        <f>IF(ABS(J445)&lt;'ver pressoflex 6p C2 DCpowe_2'!$G$7,'ver pressoflex 6p C2 DCpowe_2'!$G$16*J445*'ver pressoflex 6p C2 DCpowe_2'!$O$13,SIGN(J445)*'ver pressoflex 6p C2 DCpowe_2'!$G$15*'ver pressoflex 6p C2 DCpowe_2'!$O$13)</f>
        <v>17803.500000000004</v>
      </c>
      <c r="S445" s="113">
        <f t="shared" si="101"/>
        <v>13480.015098401138</v>
      </c>
      <c r="T445" s="575">
        <f>-L445*('ver pressoflex 6p C2 DCpowe_2'!$G$3/2-'ver pressoflex 6p C2 DCpowe_2'!AF445*'ver pressoflex 6p C2 DCpowe_2'!D445)</f>
        <v>4777129.7004968207</v>
      </c>
      <c r="U445" s="29">
        <f>M445*IF(($G$3/2-$M$8)&gt;0,('ver pressoflex 6p C2 DCpowe_2'!$G$3/2-'ver pressoflex 6p C2 DCpowe_2'!$M$8),'ver pressoflex 6p C2 DCpowe_2'!$G$3/2-('ver pressoflex 6p C2 DCpowe_2'!$G$3-'ver pressoflex 6p C2 DCpowe_2'!$M$8))*IF(($G$3/2-$M$8)&gt;0,-1,1)</f>
        <v>2658.1549929909111</v>
      </c>
      <c r="V445" s="29">
        <f>N445*IF(($G$3/2-$M$9)&gt;0,('ver pressoflex 6p C2 DCpowe_2'!$G$3/2-'ver pressoflex 6p C2 DCpowe_2'!$M$9),'ver pressoflex 6p C2 DCpowe_2'!$G$3/2-('ver pressoflex 6p C2 DCpowe_2'!$G$3-'ver pressoflex 6p C2 DCpowe_2'!$M$9))*IF(($G$3/2-$M$9)&gt;0,-1,1)</f>
        <v>0</v>
      </c>
      <c r="W445" s="29">
        <f>O445*IF(($G$3/2-$M$10)&gt;0,('ver pressoflex 6p C2 DCpowe_2'!$G$3/2-'ver pressoflex 6p C2 DCpowe_2'!$M$10),'ver pressoflex 6p C2 DCpowe_2'!$G$3/2-('ver pressoflex 6p C2 DCpowe_2'!$G$3-'ver pressoflex 6p C2 DCpowe_2'!$M$10))*IF(($G$3/2-$M$10)&gt;0,-1,1)</f>
        <v>0</v>
      </c>
      <c r="X445" s="29">
        <f>P445*IF(($G$3/2-$M$11)&gt;0,('ver pressoflex 6p C2 DCpowe_2'!$G$3/2-'ver pressoflex 6p C2 DCpowe_2'!$M$11),'ver pressoflex 6p C2 DCpowe_2'!$G$3/2-('ver pressoflex 6p C2 DCpowe_2'!$G$3-'ver pressoflex 6p C2 DCpowe_2'!$M$11))*IF(($G$3/2-$M$11)&gt;0,-1,1)</f>
        <v>0</v>
      </c>
      <c r="Y445" s="29">
        <f>Q445*IF(($G$3/2-$M$12)&gt;0,('ver pressoflex 6p C2 DCpowe_2'!$G$3/2-'ver pressoflex 6p C2 DCpowe_2'!$M$12),'ver pressoflex 6p C2 DCpowe_2'!$G$3/2-('ver pressoflex 6p C2 DCpowe_2'!$G$3-'ver pressoflex 6p C2 DCpowe_2'!$M$12))*IF(($G$3/2-$M$12)&gt;0,-1,1)</f>
        <v>0</v>
      </c>
      <c r="Z445" s="29">
        <f>R445*IF(($G$3/2-$M$13)&gt;0,('ver pressoflex 6p C2 DCpowe_2'!$G$3/2-'ver pressoflex 6p C2 DCpowe_2'!$M$13),'ver pressoflex 6p C2 DCpowe_2'!$G$3/2-('ver pressoflex 6p C2 DCpowe_2'!$G$3-'ver pressoflex 6p C2 DCpowe_2'!$M$13))*IF(($G$3/2-$M$13)&gt;0,-1,1)</f>
        <v>18248587.500000004</v>
      </c>
      <c r="AA445" s="113">
        <f t="shared" si="109"/>
        <v>23028375.355489817</v>
      </c>
      <c r="AB445" s="193">
        <f t="shared" si="110"/>
        <v>6.2474038528295033E-4</v>
      </c>
      <c r="AC445" s="191">
        <f t="shared" si="111"/>
        <v>9.3012286436047276E-4</v>
      </c>
      <c r="AD445" s="194">
        <f t="shared" si="112"/>
        <v>3.1969490194735216E-7</v>
      </c>
      <c r="AE445" s="191">
        <f t="shared" si="113"/>
        <v>6.9759214827035454E-2</v>
      </c>
      <c r="AF445" s="191">
        <f t="shared" si="114"/>
        <v>0.44983138827987468</v>
      </c>
    </row>
    <row r="446" spans="2:32">
      <c r="B446" s="116">
        <f t="shared" si="100"/>
        <v>55434.784626315028</v>
      </c>
      <c r="C446" s="115">
        <f t="shared" si="99"/>
        <v>21.770000000000039</v>
      </c>
      <c r="D446" s="68">
        <f>'ver pressoflex 6p C2 DCpowe_2'!$G$3/2/$C$557*C446</f>
        <v>266.68250000000046</v>
      </c>
      <c r="E446" s="114">
        <f t="shared" si="102"/>
        <v>-1.5702432631954587E-4</v>
      </c>
      <c r="F446" s="114">
        <f t="shared" si="103"/>
        <v>3.1360123956967206E-5</v>
      </c>
      <c r="G446" s="114">
        <f t="shared" si="104"/>
        <v>2.1974457423348028E-4</v>
      </c>
      <c r="H446" s="114">
        <f t="shared" si="105"/>
        <v>4.2935583114630761E-3</v>
      </c>
      <c r="I446" s="114">
        <f t="shared" si="106"/>
        <v>4.481942761739589E-3</v>
      </c>
      <c r="J446" s="114">
        <f t="shared" si="107"/>
        <v>4.6703272120161019E-3</v>
      </c>
      <c r="K446" s="114">
        <f t="shared" si="108"/>
        <v>5.1412883377073846E-3</v>
      </c>
      <c r="L446" s="113">
        <f>-'ver pressoflex 6p C2 DCpowe_2'!$G$2*'ver pressoflex 6p C2 DCpowe_2'!D446*'ver pressoflex 6p C2 DCpowe_2'!$G$17*'ver pressoflex 6p C2 DCpowe_2'!$G$13*'ver pressoflex 6p C2 DCpowe_2'!AE446</f>
        <v>-4366.0719950325538</v>
      </c>
      <c r="M446" s="572">
        <f>IF(ABS(E446)&lt;'ver pressoflex 6p C2 DCpowe_2'!$G$7,'ver pressoflex 6p C2 DCpowe_2'!$G$16*E446*'ver pressoflex 6p C2 DCpowe_2'!$O$8,SIGN(E446)*'ver pressoflex 6p C2 DCpowe_2'!$G$15*'ver pressoflex 6p C2 DCpowe_2'!$O$8)</f>
        <v>-2.6433786524212888</v>
      </c>
      <c r="N446" s="572">
        <f>IF(ABS(F446)&lt;'ver pressoflex 6p C2 DCpowe_2'!$G$7,'ver pressoflex 6p C2 DCpowe_2'!$G$16*F446*'ver pressoflex 6p C2 DCpowe_2'!$O$9,SIGN(F446)*'ver pressoflex 6p C2 DCpowe_2'!$G$15*'ver pressoflex 6p C2 DCpowe_2'!$O$9)</f>
        <v>0</v>
      </c>
      <c r="O446" s="572">
        <f>IF(ABS(G446)&lt;'ver pressoflex 6p C2 DCpowe_2'!$G$7,'ver pressoflex 6p C2 DCpowe_2'!$G$16*G446*'ver pressoflex 6p C2 DCpowe_2'!$O$10,SIGN(G446)*'ver pressoflex 6p C2 DCpowe_2'!$G$15*'ver pressoflex 6p C2 DCpowe_2'!$O$10)</f>
        <v>0</v>
      </c>
      <c r="P446" s="572">
        <f>IF(ABS(H446)&lt;'ver pressoflex 6p C2 DCpowe_2'!$G$7,'ver pressoflex 6p C2 DCpowe_2'!$G$16*H446*'ver pressoflex 6p C2 DCpowe_2'!$O$11,SIGN(H446)*'ver pressoflex 6p C2 DCpowe_2'!$G$15*'ver pressoflex 6p C2 DCpowe_2'!$O$11)</f>
        <v>0</v>
      </c>
      <c r="Q446" s="572">
        <f>IF(ABS(I446)&lt;'ver pressoflex 6p C2 DCpowe_2'!$G$7,'ver pressoflex 6p C2 DCpowe_2'!$G$16*I446*'ver pressoflex 6p C2 DCpowe_2'!$O$12,SIGN(I446)*'ver pressoflex 6p C2 DCpowe_2'!$G$15*'ver pressoflex 6p C2 DCpowe_2'!$O$12)</f>
        <v>0</v>
      </c>
      <c r="R446" s="572">
        <f>IF(ABS(J446)&lt;'ver pressoflex 6p C2 DCpowe_2'!$G$7,'ver pressoflex 6p C2 DCpowe_2'!$G$16*J446*'ver pressoflex 6p C2 DCpowe_2'!$O$13,SIGN(J446)*'ver pressoflex 6p C2 DCpowe_2'!$G$15*'ver pressoflex 6p C2 DCpowe_2'!$O$13)</f>
        <v>17803.500000000004</v>
      </c>
      <c r="S446" s="113">
        <f t="shared" si="101"/>
        <v>13434.784626315028</v>
      </c>
      <c r="T446" s="575">
        <f>-L446*('ver pressoflex 6p C2 DCpowe_2'!$G$3/2-'ver pressoflex 6p C2 DCpowe_2'!AF446*'ver pressoflex 6p C2 DCpowe_2'!D446)</f>
        <v>4824394.2609456629</v>
      </c>
      <c r="U446" s="29">
        <f>M446*IF(($G$3/2-$M$8)&gt;0,('ver pressoflex 6p C2 DCpowe_2'!$G$3/2-'ver pressoflex 6p C2 DCpowe_2'!$M$8),'ver pressoflex 6p C2 DCpowe_2'!$G$3/2-('ver pressoflex 6p C2 DCpowe_2'!$G$3-'ver pressoflex 6p C2 DCpowe_2'!$M$8))*IF(($G$3/2-$M$8)&gt;0,-1,1)</f>
        <v>2709.4631187318209</v>
      </c>
      <c r="V446" s="29">
        <f>N446*IF(($G$3/2-$M$9)&gt;0,('ver pressoflex 6p C2 DCpowe_2'!$G$3/2-'ver pressoflex 6p C2 DCpowe_2'!$M$9),'ver pressoflex 6p C2 DCpowe_2'!$G$3/2-('ver pressoflex 6p C2 DCpowe_2'!$G$3-'ver pressoflex 6p C2 DCpowe_2'!$M$9))*IF(($G$3/2-$M$9)&gt;0,-1,1)</f>
        <v>0</v>
      </c>
      <c r="W446" s="29">
        <f>O446*IF(($G$3/2-$M$10)&gt;0,('ver pressoflex 6p C2 DCpowe_2'!$G$3/2-'ver pressoflex 6p C2 DCpowe_2'!$M$10),'ver pressoflex 6p C2 DCpowe_2'!$G$3/2-('ver pressoflex 6p C2 DCpowe_2'!$G$3-'ver pressoflex 6p C2 DCpowe_2'!$M$10))*IF(($G$3/2-$M$10)&gt;0,-1,1)</f>
        <v>0</v>
      </c>
      <c r="X446" s="29">
        <f>P446*IF(($G$3/2-$M$11)&gt;0,('ver pressoflex 6p C2 DCpowe_2'!$G$3/2-'ver pressoflex 6p C2 DCpowe_2'!$M$11),'ver pressoflex 6p C2 DCpowe_2'!$G$3/2-('ver pressoflex 6p C2 DCpowe_2'!$G$3-'ver pressoflex 6p C2 DCpowe_2'!$M$11))*IF(($G$3/2-$M$11)&gt;0,-1,1)</f>
        <v>0</v>
      </c>
      <c r="Y446" s="29">
        <f>Q446*IF(($G$3/2-$M$12)&gt;0,('ver pressoflex 6p C2 DCpowe_2'!$G$3/2-'ver pressoflex 6p C2 DCpowe_2'!$M$12),'ver pressoflex 6p C2 DCpowe_2'!$G$3/2-('ver pressoflex 6p C2 DCpowe_2'!$G$3-'ver pressoflex 6p C2 DCpowe_2'!$M$12))*IF(($G$3/2-$M$12)&gt;0,-1,1)</f>
        <v>0</v>
      </c>
      <c r="Z446" s="29">
        <f>R446*IF(($G$3/2-$M$13)&gt;0,('ver pressoflex 6p C2 DCpowe_2'!$G$3/2-'ver pressoflex 6p C2 DCpowe_2'!$M$13),'ver pressoflex 6p C2 DCpowe_2'!$G$3/2-('ver pressoflex 6p C2 DCpowe_2'!$G$3-'ver pressoflex 6p C2 DCpowe_2'!$M$13))*IF(($G$3/2-$M$13)&gt;0,-1,1)</f>
        <v>18248587.500000004</v>
      </c>
      <c r="AA446" s="113">
        <f t="shared" si="109"/>
        <v>23075691.224064399</v>
      </c>
      <c r="AB446" s="193">
        <f t="shared" si="110"/>
        <v>6.2798545201082857E-4</v>
      </c>
      <c r="AC446" s="191">
        <f t="shared" si="111"/>
        <v>9.3553130890693657E-4</v>
      </c>
      <c r="AD446" s="194">
        <f t="shared" si="112"/>
        <v>3.23082551058815E-7</v>
      </c>
      <c r="AE446" s="191">
        <f t="shared" si="113"/>
        <v>7.0164848168020238E-2</v>
      </c>
      <c r="AF446" s="191">
        <f t="shared" si="114"/>
        <v>0.45007230209233284</v>
      </c>
    </row>
    <row r="447" spans="2:32">
      <c r="B447" s="116">
        <f t="shared" si="100"/>
        <v>55389.292934365898</v>
      </c>
      <c r="C447" s="115">
        <f t="shared" si="99"/>
        <v>21.87000000000004</v>
      </c>
      <c r="D447" s="68">
        <f>'ver pressoflex 6p C2 DCpowe_2'!$G$3/2/$C$557*C447</f>
        <v>267.90750000000048</v>
      </c>
      <c r="E447" s="114">
        <f t="shared" si="102"/>
        <v>-1.60001272329082E-4</v>
      </c>
      <c r="F447" s="114">
        <f t="shared" si="103"/>
        <v>2.8491924833624171E-5</v>
      </c>
      <c r="G447" s="114">
        <f t="shared" si="104"/>
        <v>2.1698512199633035E-4</v>
      </c>
      <c r="H447" s="114">
        <f t="shared" si="105"/>
        <v>4.2931505106398506E-3</v>
      </c>
      <c r="I447" s="114">
        <f t="shared" si="106"/>
        <v>4.4816437078025574E-3</v>
      </c>
      <c r="J447" s="114">
        <f t="shared" si="107"/>
        <v>4.6701369049652634E-3</v>
      </c>
      <c r="K447" s="114">
        <f t="shared" si="108"/>
        <v>5.14136989787203E-3</v>
      </c>
      <c r="L447" s="113">
        <f>-'ver pressoflex 6p C2 DCpowe_2'!$G$2*'ver pressoflex 6p C2 DCpowe_2'!D447*'ver pressoflex 6p C2 DCpowe_2'!$G$17*'ver pressoflex 6p C2 DCpowe_2'!$G$13*'ver pressoflex 6p C2 DCpowe_2'!AE447</f>
        <v>-4411.5135724821321</v>
      </c>
      <c r="M447" s="572">
        <f>IF(ABS(E447)&lt;'ver pressoflex 6p C2 DCpowe_2'!$G$7,'ver pressoflex 6p C2 DCpowe_2'!$G$16*E447*'ver pressoflex 6p C2 DCpowe_2'!$O$8,SIGN(E447)*'ver pressoflex 6p C2 DCpowe_2'!$G$15*'ver pressoflex 6p C2 DCpowe_2'!$O$8)</f>
        <v>-2.6934931519734455</v>
      </c>
      <c r="N447" s="572">
        <f>IF(ABS(F447)&lt;'ver pressoflex 6p C2 DCpowe_2'!$G$7,'ver pressoflex 6p C2 DCpowe_2'!$G$16*F447*'ver pressoflex 6p C2 DCpowe_2'!$O$9,SIGN(F447)*'ver pressoflex 6p C2 DCpowe_2'!$G$15*'ver pressoflex 6p C2 DCpowe_2'!$O$9)</f>
        <v>0</v>
      </c>
      <c r="O447" s="572">
        <f>IF(ABS(G447)&lt;'ver pressoflex 6p C2 DCpowe_2'!$G$7,'ver pressoflex 6p C2 DCpowe_2'!$G$16*G447*'ver pressoflex 6p C2 DCpowe_2'!$O$10,SIGN(G447)*'ver pressoflex 6p C2 DCpowe_2'!$G$15*'ver pressoflex 6p C2 DCpowe_2'!$O$10)</f>
        <v>0</v>
      </c>
      <c r="P447" s="572">
        <f>IF(ABS(H447)&lt;'ver pressoflex 6p C2 DCpowe_2'!$G$7,'ver pressoflex 6p C2 DCpowe_2'!$G$16*H447*'ver pressoflex 6p C2 DCpowe_2'!$O$11,SIGN(H447)*'ver pressoflex 6p C2 DCpowe_2'!$G$15*'ver pressoflex 6p C2 DCpowe_2'!$O$11)</f>
        <v>0</v>
      </c>
      <c r="Q447" s="572">
        <f>IF(ABS(I447)&lt;'ver pressoflex 6p C2 DCpowe_2'!$G$7,'ver pressoflex 6p C2 DCpowe_2'!$G$16*I447*'ver pressoflex 6p C2 DCpowe_2'!$O$12,SIGN(I447)*'ver pressoflex 6p C2 DCpowe_2'!$G$15*'ver pressoflex 6p C2 DCpowe_2'!$O$12)</f>
        <v>0</v>
      </c>
      <c r="R447" s="572">
        <f>IF(ABS(J447)&lt;'ver pressoflex 6p C2 DCpowe_2'!$G$7,'ver pressoflex 6p C2 DCpowe_2'!$G$16*J447*'ver pressoflex 6p C2 DCpowe_2'!$O$13,SIGN(J447)*'ver pressoflex 6p C2 DCpowe_2'!$G$15*'ver pressoflex 6p C2 DCpowe_2'!$O$13)</f>
        <v>17803.500000000004</v>
      </c>
      <c r="S447" s="113">
        <f t="shared" si="101"/>
        <v>13389.292934365898</v>
      </c>
      <c r="T447" s="575">
        <f>-L447*('ver pressoflex 6p C2 DCpowe_2'!$G$3/2-'ver pressoflex 6p C2 DCpowe_2'!AF447*'ver pressoflex 6p C2 DCpowe_2'!D447)</f>
        <v>4871891.3915240131</v>
      </c>
      <c r="U447" s="29">
        <f>M447*IF(($G$3/2-$M$8)&gt;0,('ver pressoflex 6p C2 DCpowe_2'!$G$3/2-'ver pressoflex 6p C2 DCpowe_2'!$M$8),'ver pressoflex 6p C2 DCpowe_2'!$G$3/2-('ver pressoflex 6p C2 DCpowe_2'!$G$3-'ver pressoflex 6p C2 DCpowe_2'!$M$8))*IF(($G$3/2-$M$8)&gt;0,-1,1)</f>
        <v>2760.8304807727818</v>
      </c>
      <c r="V447" s="29">
        <f>N447*IF(($G$3/2-$M$9)&gt;0,('ver pressoflex 6p C2 DCpowe_2'!$G$3/2-'ver pressoflex 6p C2 DCpowe_2'!$M$9),'ver pressoflex 6p C2 DCpowe_2'!$G$3/2-('ver pressoflex 6p C2 DCpowe_2'!$G$3-'ver pressoflex 6p C2 DCpowe_2'!$M$9))*IF(($G$3/2-$M$9)&gt;0,-1,1)</f>
        <v>0</v>
      </c>
      <c r="W447" s="29">
        <f>O447*IF(($G$3/2-$M$10)&gt;0,('ver pressoflex 6p C2 DCpowe_2'!$G$3/2-'ver pressoflex 6p C2 DCpowe_2'!$M$10),'ver pressoflex 6p C2 DCpowe_2'!$G$3/2-('ver pressoflex 6p C2 DCpowe_2'!$G$3-'ver pressoflex 6p C2 DCpowe_2'!$M$10))*IF(($G$3/2-$M$10)&gt;0,-1,1)</f>
        <v>0</v>
      </c>
      <c r="X447" s="29">
        <f>P447*IF(($G$3/2-$M$11)&gt;0,('ver pressoflex 6p C2 DCpowe_2'!$G$3/2-'ver pressoflex 6p C2 DCpowe_2'!$M$11),'ver pressoflex 6p C2 DCpowe_2'!$G$3/2-('ver pressoflex 6p C2 DCpowe_2'!$G$3-'ver pressoflex 6p C2 DCpowe_2'!$M$11))*IF(($G$3/2-$M$11)&gt;0,-1,1)</f>
        <v>0</v>
      </c>
      <c r="Y447" s="29">
        <f>Q447*IF(($G$3/2-$M$12)&gt;0,('ver pressoflex 6p C2 DCpowe_2'!$G$3/2-'ver pressoflex 6p C2 DCpowe_2'!$M$12),'ver pressoflex 6p C2 DCpowe_2'!$G$3/2-('ver pressoflex 6p C2 DCpowe_2'!$G$3-'ver pressoflex 6p C2 DCpowe_2'!$M$12))*IF(($G$3/2-$M$12)&gt;0,-1,1)</f>
        <v>0</v>
      </c>
      <c r="Z447" s="29">
        <f>R447*IF(($G$3/2-$M$13)&gt;0,('ver pressoflex 6p C2 DCpowe_2'!$G$3/2-'ver pressoflex 6p C2 DCpowe_2'!$M$13),'ver pressoflex 6p C2 DCpowe_2'!$G$3/2-('ver pressoflex 6p C2 DCpowe_2'!$G$3-'ver pressoflex 6p C2 DCpowe_2'!$M$13))*IF(($G$3/2-$M$13)&gt;0,-1,1)</f>
        <v>18248587.500000004</v>
      </c>
      <c r="AA447" s="113">
        <f t="shared" si="109"/>
        <v>23123239.72200479</v>
      </c>
      <c r="AB447" s="193">
        <f t="shared" si="110"/>
        <v>6.3123426523584744E-4</v>
      </c>
      <c r="AC447" s="191">
        <f t="shared" si="111"/>
        <v>9.4094599761530145E-4</v>
      </c>
      <c r="AD447" s="194">
        <f t="shared" si="112"/>
        <v>3.2649169245097792E-7</v>
      </c>
      <c r="AE447" s="191">
        <f t="shared" si="113"/>
        <v>7.0570949821147602E-2</v>
      </c>
      <c r="AF447" s="191">
        <f t="shared" si="114"/>
        <v>0.4503112227410776</v>
      </c>
    </row>
    <row r="448" spans="2:32">
      <c r="B448" s="116">
        <f t="shared" si="100"/>
        <v>55343.5395699168</v>
      </c>
      <c r="C448" s="115">
        <f t="shared" si="99"/>
        <v>21.970000000000041</v>
      </c>
      <c r="D448" s="68">
        <f>'ver pressoflex 6p C2 DCpowe_2'!$G$3/2/$C$557*C448</f>
        <v>269.1325000000005</v>
      </c>
      <c r="E448" s="114">
        <f t="shared" si="102"/>
        <v>-1.6298165726996272E-4</v>
      </c>
      <c r="F448" s="114">
        <f t="shared" si="103"/>
        <v>2.5620412401999413E-5</v>
      </c>
      <c r="G448" s="114">
        <f t="shared" si="104"/>
        <v>2.1422248207396156E-4</v>
      </c>
      <c r="H448" s="114">
        <f t="shared" si="105"/>
        <v>4.2927422387301429E-3</v>
      </c>
      <c r="I448" s="114">
        <f t="shared" si="106"/>
        <v>4.4813443084021042E-3</v>
      </c>
      <c r="J448" s="114">
        <f t="shared" si="107"/>
        <v>4.6699463780740663E-3</v>
      </c>
      <c r="K448" s="114">
        <f t="shared" si="108"/>
        <v>5.1414515522539717E-3</v>
      </c>
      <c r="L448" s="113">
        <f>-'ver pressoflex 6p C2 DCpowe_2'!$G$2*'ver pressoflex 6p C2 DCpowe_2'!D448*'ver pressoflex 6p C2 DCpowe_2'!$G$17*'ver pressoflex 6p C2 DCpowe_2'!$G$13*'ver pressoflex 6p C2 DCpowe_2'!AE448</f>
        <v>-4457.2167645400277</v>
      </c>
      <c r="M448" s="572">
        <f>IF(ABS(E448)&lt;'ver pressoflex 6p C2 DCpowe_2'!$G$7,'ver pressoflex 6p C2 DCpowe_2'!$G$16*E448*'ver pressoflex 6p C2 DCpowe_2'!$O$8,SIGN(E448)*'ver pressoflex 6p C2 DCpowe_2'!$G$15*'ver pressoflex 6p C2 DCpowe_2'!$O$8)</f>
        <v>-2.7436655431779111</v>
      </c>
      <c r="N448" s="572">
        <f>IF(ABS(F448)&lt;'ver pressoflex 6p C2 DCpowe_2'!$G$7,'ver pressoflex 6p C2 DCpowe_2'!$G$16*F448*'ver pressoflex 6p C2 DCpowe_2'!$O$9,SIGN(F448)*'ver pressoflex 6p C2 DCpowe_2'!$G$15*'ver pressoflex 6p C2 DCpowe_2'!$O$9)</f>
        <v>0</v>
      </c>
      <c r="O448" s="572">
        <f>IF(ABS(G448)&lt;'ver pressoflex 6p C2 DCpowe_2'!$G$7,'ver pressoflex 6p C2 DCpowe_2'!$G$16*G448*'ver pressoflex 6p C2 DCpowe_2'!$O$10,SIGN(G448)*'ver pressoflex 6p C2 DCpowe_2'!$G$15*'ver pressoflex 6p C2 DCpowe_2'!$O$10)</f>
        <v>0</v>
      </c>
      <c r="P448" s="572">
        <f>IF(ABS(H448)&lt;'ver pressoflex 6p C2 DCpowe_2'!$G$7,'ver pressoflex 6p C2 DCpowe_2'!$G$16*H448*'ver pressoflex 6p C2 DCpowe_2'!$O$11,SIGN(H448)*'ver pressoflex 6p C2 DCpowe_2'!$G$15*'ver pressoflex 6p C2 DCpowe_2'!$O$11)</f>
        <v>0</v>
      </c>
      <c r="Q448" s="572">
        <f>IF(ABS(I448)&lt;'ver pressoflex 6p C2 DCpowe_2'!$G$7,'ver pressoflex 6p C2 DCpowe_2'!$G$16*I448*'ver pressoflex 6p C2 DCpowe_2'!$O$12,SIGN(I448)*'ver pressoflex 6p C2 DCpowe_2'!$G$15*'ver pressoflex 6p C2 DCpowe_2'!$O$12)</f>
        <v>0</v>
      </c>
      <c r="R448" s="572">
        <f>IF(ABS(J448)&lt;'ver pressoflex 6p C2 DCpowe_2'!$G$7,'ver pressoflex 6p C2 DCpowe_2'!$G$16*J448*'ver pressoflex 6p C2 DCpowe_2'!$O$13,SIGN(J448)*'ver pressoflex 6p C2 DCpowe_2'!$G$15*'ver pressoflex 6p C2 DCpowe_2'!$O$13)</f>
        <v>17803.500000000004</v>
      </c>
      <c r="S448" s="113">
        <f t="shared" si="101"/>
        <v>13343.539569916798</v>
      </c>
      <c r="T448" s="575">
        <f>-L448*('ver pressoflex 6p C2 DCpowe_2'!$G$3/2-'ver pressoflex 6p C2 DCpowe_2'!AF448*'ver pressoflex 6p C2 DCpowe_2'!D448)</f>
        <v>4919621.105807974</v>
      </c>
      <c r="U448" s="29">
        <f>M448*IF(($G$3/2-$M$8)&gt;0,('ver pressoflex 6p C2 DCpowe_2'!$G$3/2-'ver pressoflex 6p C2 DCpowe_2'!$M$8),'ver pressoflex 6p C2 DCpowe_2'!$G$3/2-('ver pressoflex 6p C2 DCpowe_2'!$G$3-'ver pressoflex 6p C2 DCpowe_2'!$M$8))*IF(($G$3/2-$M$8)&gt;0,-1,1)</f>
        <v>2812.2571817573589</v>
      </c>
      <c r="V448" s="29">
        <f>N448*IF(($G$3/2-$M$9)&gt;0,('ver pressoflex 6p C2 DCpowe_2'!$G$3/2-'ver pressoflex 6p C2 DCpowe_2'!$M$9),'ver pressoflex 6p C2 DCpowe_2'!$G$3/2-('ver pressoflex 6p C2 DCpowe_2'!$G$3-'ver pressoflex 6p C2 DCpowe_2'!$M$9))*IF(($G$3/2-$M$9)&gt;0,-1,1)</f>
        <v>0</v>
      </c>
      <c r="W448" s="29">
        <f>O448*IF(($G$3/2-$M$10)&gt;0,('ver pressoflex 6p C2 DCpowe_2'!$G$3/2-'ver pressoflex 6p C2 DCpowe_2'!$M$10),'ver pressoflex 6p C2 DCpowe_2'!$G$3/2-('ver pressoflex 6p C2 DCpowe_2'!$G$3-'ver pressoflex 6p C2 DCpowe_2'!$M$10))*IF(($G$3/2-$M$10)&gt;0,-1,1)</f>
        <v>0</v>
      </c>
      <c r="X448" s="29">
        <f>P448*IF(($G$3/2-$M$11)&gt;0,('ver pressoflex 6p C2 DCpowe_2'!$G$3/2-'ver pressoflex 6p C2 DCpowe_2'!$M$11),'ver pressoflex 6p C2 DCpowe_2'!$G$3/2-('ver pressoflex 6p C2 DCpowe_2'!$G$3-'ver pressoflex 6p C2 DCpowe_2'!$M$11))*IF(($G$3/2-$M$11)&gt;0,-1,1)</f>
        <v>0</v>
      </c>
      <c r="Y448" s="29">
        <f>Q448*IF(($G$3/2-$M$12)&gt;0,('ver pressoflex 6p C2 DCpowe_2'!$G$3/2-'ver pressoflex 6p C2 DCpowe_2'!$M$12),'ver pressoflex 6p C2 DCpowe_2'!$G$3/2-('ver pressoflex 6p C2 DCpowe_2'!$G$3-'ver pressoflex 6p C2 DCpowe_2'!$M$12))*IF(($G$3/2-$M$12)&gt;0,-1,1)</f>
        <v>0</v>
      </c>
      <c r="Z448" s="29">
        <f>R448*IF(($G$3/2-$M$13)&gt;0,('ver pressoflex 6p C2 DCpowe_2'!$G$3/2-'ver pressoflex 6p C2 DCpowe_2'!$M$13),'ver pressoflex 6p C2 DCpowe_2'!$G$3/2-('ver pressoflex 6p C2 DCpowe_2'!$G$3-'ver pressoflex 6p C2 DCpowe_2'!$M$13))*IF(($G$3/2-$M$13)&gt;0,-1,1)</f>
        <v>18248587.500000004</v>
      </c>
      <c r="AA448" s="113">
        <f t="shared" si="109"/>
        <v>23171020.862989735</v>
      </c>
      <c r="AB448" s="193">
        <f t="shared" si="110"/>
        <v>6.3448683144986802E-4</v>
      </c>
      <c r="AC448" s="191">
        <f t="shared" si="111"/>
        <v>9.4636694130533568E-4</v>
      </c>
      <c r="AD448" s="194">
        <f t="shared" si="112"/>
        <v>3.2992239384718883E-7</v>
      </c>
      <c r="AE448" s="191">
        <f t="shared" si="113"/>
        <v>7.0977520597900176E-2</v>
      </c>
      <c r="AF448" s="191">
        <f t="shared" si="114"/>
        <v>0.45054817421086502</v>
      </c>
    </row>
    <row r="449" spans="2:32">
      <c r="B449" s="116">
        <f t="shared" si="100"/>
        <v>55297.524079284412</v>
      </c>
      <c r="C449" s="115">
        <f t="shared" si="99"/>
        <v>22.070000000000043</v>
      </c>
      <c r="D449" s="68">
        <f>'ver pressoflex 6p C2 DCpowe_2'!$G$3/2/$C$557*C449</f>
        <v>270.35750000000053</v>
      </c>
      <c r="E449" s="114">
        <f t="shared" si="102"/>
        <v>-1.6596548710454839E-4</v>
      </c>
      <c r="F449" s="114">
        <f t="shared" si="103"/>
        <v>2.2745580917535562E-5</v>
      </c>
      <c r="G449" s="114">
        <f t="shared" si="104"/>
        <v>2.1145664893961952E-4</v>
      </c>
      <c r="H449" s="114">
        <f t="shared" si="105"/>
        <v>4.2923334949171851E-3</v>
      </c>
      <c r="I449" s="114">
        <f t="shared" si="106"/>
        <v>4.481044562939269E-3</v>
      </c>
      <c r="J449" s="114">
        <f t="shared" si="107"/>
        <v>4.6697556309613537E-3</v>
      </c>
      <c r="K449" s="114">
        <f t="shared" si="108"/>
        <v>5.1415333010165635E-3</v>
      </c>
      <c r="L449" s="113">
        <f>-'ver pressoflex 6p C2 DCpowe_2'!$G$2*'ver pressoflex 6p C2 DCpowe_2'!D449*'ver pressoflex 6p C2 DCpowe_2'!$G$17*'ver pressoflex 6p C2 DCpowe_2'!$G$13*'ver pressoflex 6p C2 DCpowe_2'!AE449</f>
        <v>-4503.1820247891847</v>
      </c>
      <c r="M449" s="572">
        <f>IF(ABS(E449)&lt;'ver pressoflex 6p C2 DCpowe_2'!$G$7,'ver pressoflex 6p C2 DCpowe_2'!$G$16*E449*'ver pressoflex 6p C2 DCpowe_2'!$O$8,SIGN(E449)*'ver pressoflex 6p C2 DCpowe_2'!$G$15*'ver pressoflex 6p C2 DCpowe_2'!$O$8)</f>
        <v>-2.7938959264062437</v>
      </c>
      <c r="N449" s="572">
        <f>IF(ABS(F449)&lt;'ver pressoflex 6p C2 DCpowe_2'!$G$7,'ver pressoflex 6p C2 DCpowe_2'!$G$16*F449*'ver pressoflex 6p C2 DCpowe_2'!$O$9,SIGN(F449)*'ver pressoflex 6p C2 DCpowe_2'!$G$15*'ver pressoflex 6p C2 DCpowe_2'!$O$9)</f>
        <v>0</v>
      </c>
      <c r="O449" s="572">
        <f>IF(ABS(G449)&lt;'ver pressoflex 6p C2 DCpowe_2'!$G$7,'ver pressoflex 6p C2 DCpowe_2'!$G$16*G449*'ver pressoflex 6p C2 DCpowe_2'!$O$10,SIGN(G449)*'ver pressoflex 6p C2 DCpowe_2'!$G$15*'ver pressoflex 6p C2 DCpowe_2'!$O$10)</f>
        <v>0</v>
      </c>
      <c r="P449" s="572">
        <f>IF(ABS(H449)&lt;'ver pressoflex 6p C2 DCpowe_2'!$G$7,'ver pressoflex 6p C2 DCpowe_2'!$G$16*H449*'ver pressoflex 6p C2 DCpowe_2'!$O$11,SIGN(H449)*'ver pressoflex 6p C2 DCpowe_2'!$G$15*'ver pressoflex 6p C2 DCpowe_2'!$O$11)</f>
        <v>0</v>
      </c>
      <c r="Q449" s="572">
        <f>IF(ABS(I449)&lt;'ver pressoflex 6p C2 DCpowe_2'!$G$7,'ver pressoflex 6p C2 DCpowe_2'!$G$16*I449*'ver pressoflex 6p C2 DCpowe_2'!$O$12,SIGN(I449)*'ver pressoflex 6p C2 DCpowe_2'!$G$15*'ver pressoflex 6p C2 DCpowe_2'!$O$12)</f>
        <v>0</v>
      </c>
      <c r="R449" s="572">
        <f>IF(ABS(J449)&lt;'ver pressoflex 6p C2 DCpowe_2'!$G$7,'ver pressoflex 6p C2 DCpowe_2'!$G$16*J449*'ver pressoflex 6p C2 DCpowe_2'!$O$13,SIGN(J449)*'ver pressoflex 6p C2 DCpowe_2'!$G$15*'ver pressoflex 6p C2 DCpowe_2'!$O$13)</f>
        <v>17803.500000000004</v>
      </c>
      <c r="S449" s="113">
        <f t="shared" si="101"/>
        <v>13297.524079284412</v>
      </c>
      <c r="T449" s="575">
        <f>-L449*('ver pressoflex 6p C2 DCpowe_2'!$G$3/2-'ver pressoflex 6p C2 DCpowe_2'!AF449*'ver pressoflex 6p C2 DCpowe_2'!D449)</f>
        <v>4967583.4174050335</v>
      </c>
      <c r="U449" s="29">
        <f>M449*IF(($G$3/2-$M$8)&gt;0,('ver pressoflex 6p C2 DCpowe_2'!$G$3/2-'ver pressoflex 6p C2 DCpowe_2'!$M$8),'ver pressoflex 6p C2 DCpowe_2'!$G$3/2-('ver pressoflex 6p C2 DCpowe_2'!$G$3-'ver pressoflex 6p C2 DCpowe_2'!$M$8))*IF(($G$3/2-$M$8)&gt;0,-1,1)</f>
        <v>2863.7433245663997</v>
      </c>
      <c r="V449" s="29">
        <f>N449*IF(($G$3/2-$M$9)&gt;0,('ver pressoflex 6p C2 DCpowe_2'!$G$3/2-'ver pressoflex 6p C2 DCpowe_2'!$M$9),'ver pressoflex 6p C2 DCpowe_2'!$G$3/2-('ver pressoflex 6p C2 DCpowe_2'!$G$3-'ver pressoflex 6p C2 DCpowe_2'!$M$9))*IF(($G$3/2-$M$9)&gt;0,-1,1)</f>
        <v>0</v>
      </c>
      <c r="W449" s="29">
        <f>O449*IF(($G$3/2-$M$10)&gt;0,('ver pressoflex 6p C2 DCpowe_2'!$G$3/2-'ver pressoflex 6p C2 DCpowe_2'!$M$10),'ver pressoflex 6p C2 DCpowe_2'!$G$3/2-('ver pressoflex 6p C2 DCpowe_2'!$G$3-'ver pressoflex 6p C2 DCpowe_2'!$M$10))*IF(($G$3/2-$M$10)&gt;0,-1,1)</f>
        <v>0</v>
      </c>
      <c r="X449" s="29">
        <f>P449*IF(($G$3/2-$M$11)&gt;0,('ver pressoflex 6p C2 DCpowe_2'!$G$3/2-'ver pressoflex 6p C2 DCpowe_2'!$M$11),'ver pressoflex 6p C2 DCpowe_2'!$G$3/2-('ver pressoflex 6p C2 DCpowe_2'!$G$3-'ver pressoflex 6p C2 DCpowe_2'!$M$11))*IF(($G$3/2-$M$11)&gt;0,-1,1)</f>
        <v>0</v>
      </c>
      <c r="Y449" s="29">
        <f>Q449*IF(($G$3/2-$M$12)&gt;0,('ver pressoflex 6p C2 DCpowe_2'!$G$3/2-'ver pressoflex 6p C2 DCpowe_2'!$M$12),'ver pressoflex 6p C2 DCpowe_2'!$G$3/2-('ver pressoflex 6p C2 DCpowe_2'!$G$3-'ver pressoflex 6p C2 DCpowe_2'!$M$12))*IF(($G$3/2-$M$12)&gt;0,-1,1)</f>
        <v>0</v>
      </c>
      <c r="Z449" s="29">
        <f>R449*IF(($G$3/2-$M$13)&gt;0,('ver pressoflex 6p C2 DCpowe_2'!$G$3/2-'ver pressoflex 6p C2 DCpowe_2'!$M$13),'ver pressoflex 6p C2 DCpowe_2'!$G$3/2-('ver pressoflex 6p C2 DCpowe_2'!$G$3-'ver pressoflex 6p C2 DCpowe_2'!$M$13))*IF(($G$3/2-$M$13)&gt;0,-1,1)</f>
        <v>18248587.500000004</v>
      </c>
      <c r="AA449" s="113">
        <f t="shared" si="109"/>
        <v>23219034.660729602</v>
      </c>
      <c r="AB449" s="193">
        <f t="shared" si="110"/>
        <v>6.3774315715975827E-4</v>
      </c>
      <c r="AC449" s="191">
        <f t="shared" si="111"/>
        <v>9.5179415082181939E-4</v>
      </c>
      <c r="AD449" s="194">
        <f t="shared" si="112"/>
        <v>3.333747231978579E-7</v>
      </c>
      <c r="AE449" s="191">
        <f t="shared" si="113"/>
        <v>7.1384561311636452E-2</v>
      </c>
      <c r="AF449" s="191">
        <f t="shared" si="114"/>
        <v>0.450783180117733</v>
      </c>
    </row>
    <row r="450" spans="2:32">
      <c r="B450" s="116">
        <f t="shared" si="100"/>
        <v>55251.24600773603</v>
      </c>
      <c r="C450" s="115">
        <f t="shared" si="99"/>
        <v>22.170000000000044</v>
      </c>
      <c r="D450" s="68">
        <f>'ver pressoflex 6p C2 DCpowe_2'!$G$3/2/$C$557*C450</f>
        <v>271.58250000000055</v>
      </c>
      <c r="E450" s="114">
        <f t="shared" si="102"/>
        <v>-1.6895276780899083E-4</v>
      </c>
      <c r="F450" s="114">
        <f t="shared" si="103"/>
        <v>1.9867424622387824E-5</v>
      </c>
      <c r="G450" s="114">
        <f t="shared" si="104"/>
        <v>2.0868761705376647E-4</v>
      </c>
      <c r="H450" s="114">
        <f t="shared" si="105"/>
        <v>4.2919242783823301E-3</v>
      </c>
      <c r="I450" s="114">
        <f t="shared" si="106"/>
        <v>4.4807444708137092E-3</v>
      </c>
      <c r="J450" s="114">
        <f t="shared" si="107"/>
        <v>4.6695646632450875E-3</v>
      </c>
      <c r="K450" s="114">
        <f t="shared" si="108"/>
        <v>5.1416151443235344E-3</v>
      </c>
      <c r="L450" s="113">
        <f>-'ver pressoflex 6p C2 DCpowe_2'!$G$2*'ver pressoflex 6p C2 DCpowe_2'!D450*'ver pressoflex 6p C2 DCpowe_2'!$G$17*'ver pressoflex 6p C2 DCpowe_2'!$G$13*'ver pressoflex 6p C2 DCpowe_2'!AE450</f>
        <v>-4549.409807861708</v>
      </c>
      <c r="M450" s="572">
        <f>IF(ABS(E450)&lt;'ver pressoflex 6p C2 DCpowe_2'!$G$7,'ver pressoflex 6p C2 DCpowe_2'!$G$16*E450*'ver pressoflex 6p C2 DCpowe_2'!$O$8,SIGN(E450)*'ver pressoflex 6p C2 DCpowe_2'!$G$15*'ver pressoflex 6p C2 DCpowe_2'!$O$8)</f>
        <v>-2.8441844022621674</v>
      </c>
      <c r="N450" s="572">
        <f>IF(ABS(F450)&lt;'ver pressoflex 6p C2 DCpowe_2'!$G$7,'ver pressoflex 6p C2 DCpowe_2'!$G$16*F450*'ver pressoflex 6p C2 DCpowe_2'!$O$9,SIGN(F450)*'ver pressoflex 6p C2 DCpowe_2'!$G$15*'ver pressoflex 6p C2 DCpowe_2'!$O$9)</f>
        <v>0</v>
      </c>
      <c r="O450" s="572">
        <f>IF(ABS(G450)&lt;'ver pressoflex 6p C2 DCpowe_2'!$G$7,'ver pressoflex 6p C2 DCpowe_2'!$G$16*G450*'ver pressoflex 6p C2 DCpowe_2'!$O$10,SIGN(G450)*'ver pressoflex 6p C2 DCpowe_2'!$G$15*'ver pressoflex 6p C2 DCpowe_2'!$O$10)</f>
        <v>0</v>
      </c>
      <c r="P450" s="572">
        <f>IF(ABS(H450)&lt;'ver pressoflex 6p C2 DCpowe_2'!$G$7,'ver pressoflex 6p C2 DCpowe_2'!$G$16*H450*'ver pressoflex 6p C2 DCpowe_2'!$O$11,SIGN(H450)*'ver pressoflex 6p C2 DCpowe_2'!$G$15*'ver pressoflex 6p C2 DCpowe_2'!$O$11)</f>
        <v>0</v>
      </c>
      <c r="Q450" s="572">
        <f>IF(ABS(I450)&lt;'ver pressoflex 6p C2 DCpowe_2'!$G$7,'ver pressoflex 6p C2 DCpowe_2'!$G$16*I450*'ver pressoflex 6p C2 DCpowe_2'!$O$12,SIGN(I450)*'ver pressoflex 6p C2 DCpowe_2'!$G$15*'ver pressoflex 6p C2 DCpowe_2'!$O$12)</f>
        <v>0</v>
      </c>
      <c r="R450" s="572">
        <f>IF(ABS(J450)&lt;'ver pressoflex 6p C2 DCpowe_2'!$G$7,'ver pressoflex 6p C2 DCpowe_2'!$G$16*J450*'ver pressoflex 6p C2 DCpowe_2'!$O$13,SIGN(J450)*'ver pressoflex 6p C2 DCpowe_2'!$G$15*'ver pressoflex 6p C2 DCpowe_2'!$O$13)</f>
        <v>17803.500000000004</v>
      </c>
      <c r="S450" s="113">
        <f t="shared" si="101"/>
        <v>13251.246007736034</v>
      </c>
      <c r="T450" s="575">
        <f>-L450*('ver pressoflex 6p C2 DCpowe_2'!$G$3/2-'ver pressoflex 6p C2 DCpowe_2'!AF450*'ver pressoflex 6p C2 DCpowe_2'!D450)</f>
        <v>5015778.3399541546</v>
      </c>
      <c r="U450" s="29">
        <f>M450*IF(($G$3/2-$M$8)&gt;0,('ver pressoflex 6p C2 DCpowe_2'!$G$3/2-'ver pressoflex 6p C2 DCpowe_2'!$M$8),'ver pressoflex 6p C2 DCpowe_2'!$G$3/2-('ver pressoflex 6p C2 DCpowe_2'!$G$3-'ver pressoflex 6p C2 DCpowe_2'!$M$8))*IF(($G$3/2-$M$8)&gt;0,-1,1)</f>
        <v>2915.2890123187217</v>
      </c>
      <c r="V450" s="29">
        <f>N450*IF(($G$3/2-$M$9)&gt;0,('ver pressoflex 6p C2 DCpowe_2'!$G$3/2-'ver pressoflex 6p C2 DCpowe_2'!$M$9),'ver pressoflex 6p C2 DCpowe_2'!$G$3/2-('ver pressoflex 6p C2 DCpowe_2'!$G$3-'ver pressoflex 6p C2 DCpowe_2'!$M$9))*IF(($G$3/2-$M$9)&gt;0,-1,1)</f>
        <v>0</v>
      </c>
      <c r="W450" s="29">
        <f>O450*IF(($G$3/2-$M$10)&gt;0,('ver pressoflex 6p C2 DCpowe_2'!$G$3/2-'ver pressoflex 6p C2 DCpowe_2'!$M$10),'ver pressoflex 6p C2 DCpowe_2'!$G$3/2-('ver pressoflex 6p C2 DCpowe_2'!$G$3-'ver pressoflex 6p C2 DCpowe_2'!$M$10))*IF(($G$3/2-$M$10)&gt;0,-1,1)</f>
        <v>0</v>
      </c>
      <c r="X450" s="29">
        <f>P450*IF(($G$3/2-$M$11)&gt;0,('ver pressoflex 6p C2 DCpowe_2'!$G$3/2-'ver pressoflex 6p C2 DCpowe_2'!$M$11),'ver pressoflex 6p C2 DCpowe_2'!$G$3/2-('ver pressoflex 6p C2 DCpowe_2'!$G$3-'ver pressoflex 6p C2 DCpowe_2'!$M$11))*IF(($G$3/2-$M$11)&gt;0,-1,1)</f>
        <v>0</v>
      </c>
      <c r="Y450" s="29">
        <f>Q450*IF(($G$3/2-$M$12)&gt;0,('ver pressoflex 6p C2 DCpowe_2'!$G$3/2-'ver pressoflex 6p C2 DCpowe_2'!$M$12),'ver pressoflex 6p C2 DCpowe_2'!$G$3/2-('ver pressoflex 6p C2 DCpowe_2'!$G$3-'ver pressoflex 6p C2 DCpowe_2'!$M$12))*IF(($G$3/2-$M$12)&gt;0,-1,1)</f>
        <v>0</v>
      </c>
      <c r="Z450" s="29">
        <f>R450*IF(($G$3/2-$M$13)&gt;0,('ver pressoflex 6p C2 DCpowe_2'!$G$3/2-'ver pressoflex 6p C2 DCpowe_2'!$M$13),'ver pressoflex 6p C2 DCpowe_2'!$G$3/2-('ver pressoflex 6p C2 DCpowe_2'!$G$3-'ver pressoflex 6p C2 DCpowe_2'!$M$13))*IF(($G$3/2-$M$13)&gt;0,-1,1)</f>
        <v>18248587.500000004</v>
      </c>
      <c r="AA450" s="113">
        <f t="shared" si="109"/>
        <v>23267281.128966477</v>
      </c>
      <c r="AB450" s="193">
        <f t="shared" si="110"/>
        <v>6.4100324888743748E-4</v>
      </c>
      <c r="AC450" s="191">
        <f t="shared" si="111"/>
        <v>9.5722763703461815E-4</v>
      </c>
      <c r="AD450" s="194">
        <f t="shared" si="112"/>
        <v>3.3684874868131954E-7</v>
      </c>
      <c r="AE450" s="191">
        <f t="shared" si="113"/>
        <v>7.1792072777596361E-2</v>
      </c>
      <c r="AF450" s="191">
        <f t="shared" si="114"/>
        <v>0.45101626371564008</v>
      </c>
    </row>
    <row r="451" spans="2:32">
      <c r="B451" s="116">
        <f t="shared" si="100"/>
        <v>55204.704899486533</v>
      </c>
      <c r="C451" s="115">
        <f t="shared" si="99"/>
        <v>22.270000000000046</v>
      </c>
      <c r="D451" s="68">
        <f>'ver pressoflex 6p C2 DCpowe_2'!$G$3/2/$C$557*C451</f>
        <v>272.80750000000057</v>
      </c>
      <c r="E451" s="114">
        <f t="shared" si="102"/>
        <v>-1.7194350537327286E-4</v>
      </c>
      <c r="F451" s="114">
        <f t="shared" si="103"/>
        <v>1.6985937745385528E-5</v>
      </c>
      <c r="G451" s="114">
        <f t="shared" si="104"/>
        <v>2.0591538086404393E-4</v>
      </c>
      <c r="H451" s="114">
        <f t="shared" si="105"/>
        <v>4.291514588305032E-3</v>
      </c>
      <c r="I451" s="114">
        <f t="shared" si="106"/>
        <v>4.4804440314236901E-3</v>
      </c>
      <c r="J451" s="114">
        <f t="shared" si="107"/>
        <v>4.6693734745423491E-3</v>
      </c>
      <c r="K451" s="114">
        <f t="shared" si="108"/>
        <v>5.1416970823389939E-3</v>
      </c>
      <c r="L451" s="113">
        <f>-'ver pressoflex 6p C2 DCpowe_2'!$G$2*'ver pressoflex 6p C2 DCpowe_2'!D451*'ver pressoflex 6p C2 DCpowe_2'!$G$17*'ver pressoflex 6p C2 DCpowe_2'!$G$13*'ver pressoflex 6p C2 DCpowe_2'!AE451</f>
        <v>-4595.9005694418929</v>
      </c>
      <c r="M451" s="572">
        <f>IF(ABS(E451)&lt;'ver pressoflex 6p C2 DCpowe_2'!$G$7,'ver pressoflex 6p C2 DCpowe_2'!$G$16*E451*'ver pressoflex 6p C2 DCpowe_2'!$O$8,SIGN(E451)*'ver pressoflex 6p C2 DCpowe_2'!$G$15*'ver pressoflex 6p C2 DCpowe_2'!$O$8)</f>
        <v>-2.8945310715822412</v>
      </c>
      <c r="N451" s="572">
        <f>IF(ABS(F451)&lt;'ver pressoflex 6p C2 DCpowe_2'!$G$7,'ver pressoflex 6p C2 DCpowe_2'!$G$16*F451*'ver pressoflex 6p C2 DCpowe_2'!$O$9,SIGN(F451)*'ver pressoflex 6p C2 DCpowe_2'!$G$15*'ver pressoflex 6p C2 DCpowe_2'!$O$9)</f>
        <v>0</v>
      </c>
      <c r="O451" s="572">
        <f>IF(ABS(G451)&lt;'ver pressoflex 6p C2 DCpowe_2'!$G$7,'ver pressoflex 6p C2 DCpowe_2'!$G$16*G451*'ver pressoflex 6p C2 DCpowe_2'!$O$10,SIGN(G451)*'ver pressoflex 6p C2 DCpowe_2'!$G$15*'ver pressoflex 6p C2 DCpowe_2'!$O$10)</f>
        <v>0</v>
      </c>
      <c r="P451" s="572">
        <f>IF(ABS(H451)&lt;'ver pressoflex 6p C2 DCpowe_2'!$G$7,'ver pressoflex 6p C2 DCpowe_2'!$G$16*H451*'ver pressoflex 6p C2 DCpowe_2'!$O$11,SIGN(H451)*'ver pressoflex 6p C2 DCpowe_2'!$G$15*'ver pressoflex 6p C2 DCpowe_2'!$O$11)</f>
        <v>0</v>
      </c>
      <c r="Q451" s="572">
        <f>IF(ABS(I451)&lt;'ver pressoflex 6p C2 DCpowe_2'!$G$7,'ver pressoflex 6p C2 DCpowe_2'!$G$16*I451*'ver pressoflex 6p C2 DCpowe_2'!$O$12,SIGN(I451)*'ver pressoflex 6p C2 DCpowe_2'!$G$15*'ver pressoflex 6p C2 DCpowe_2'!$O$12)</f>
        <v>0</v>
      </c>
      <c r="R451" s="572">
        <f>IF(ABS(J451)&lt;'ver pressoflex 6p C2 DCpowe_2'!$G$7,'ver pressoflex 6p C2 DCpowe_2'!$G$16*J451*'ver pressoflex 6p C2 DCpowe_2'!$O$13,SIGN(J451)*'ver pressoflex 6p C2 DCpowe_2'!$G$15*'ver pressoflex 6p C2 DCpowe_2'!$O$13)</f>
        <v>17803.500000000004</v>
      </c>
      <c r="S451" s="113">
        <f t="shared" si="101"/>
        <v>13204.704899486529</v>
      </c>
      <c r="T451" s="575">
        <f>-L451*('ver pressoflex 6p C2 DCpowe_2'!$G$3/2-'ver pressoflex 6p C2 DCpowe_2'!AF451*'ver pressoflex 6p C2 DCpowe_2'!D451)</f>
        <v>5064205.8871258674</v>
      </c>
      <c r="U451" s="29">
        <f>M451*IF(($G$3/2-$M$8)&gt;0,('ver pressoflex 6p C2 DCpowe_2'!$G$3/2-'ver pressoflex 6p C2 DCpowe_2'!$M$8),'ver pressoflex 6p C2 DCpowe_2'!$G$3/2-('ver pressoflex 6p C2 DCpowe_2'!$G$3-'ver pressoflex 6p C2 DCpowe_2'!$M$8))*IF(($G$3/2-$M$8)&gt;0,-1,1)</f>
        <v>2966.8943483717972</v>
      </c>
      <c r="V451" s="29">
        <f>N451*IF(($G$3/2-$M$9)&gt;0,('ver pressoflex 6p C2 DCpowe_2'!$G$3/2-'ver pressoflex 6p C2 DCpowe_2'!$M$9),'ver pressoflex 6p C2 DCpowe_2'!$G$3/2-('ver pressoflex 6p C2 DCpowe_2'!$G$3-'ver pressoflex 6p C2 DCpowe_2'!$M$9))*IF(($G$3/2-$M$9)&gt;0,-1,1)</f>
        <v>0</v>
      </c>
      <c r="W451" s="29">
        <f>O451*IF(($G$3/2-$M$10)&gt;0,('ver pressoflex 6p C2 DCpowe_2'!$G$3/2-'ver pressoflex 6p C2 DCpowe_2'!$M$10),'ver pressoflex 6p C2 DCpowe_2'!$G$3/2-('ver pressoflex 6p C2 DCpowe_2'!$G$3-'ver pressoflex 6p C2 DCpowe_2'!$M$10))*IF(($G$3/2-$M$10)&gt;0,-1,1)</f>
        <v>0</v>
      </c>
      <c r="X451" s="29">
        <f>P451*IF(($G$3/2-$M$11)&gt;0,('ver pressoflex 6p C2 DCpowe_2'!$G$3/2-'ver pressoflex 6p C2 DCpowe_2'!$M$11),'ver pressoflex 6p C2 DCpowe_2'!$G$3/2-('ver pressoflex 6p C2 DCpowe_2'!$G$3-'ver pressoflex 6p C2 DCpowe_2'!$M$11))*IF(($G$3/2-$M$11)&gt;0,-1,1)</f>
        <v>0</v>
      </c>
      <c r="Y451" s="29">
        <f>Q451*IF(($G$3/2-$M$12)&gt;0,('ver pressoflex 6p C2 DCpowe_2'!$G$3/2-'ver pressoflex 6p C2 DCpowe_2'!$M$12),'ver pressoflex 6p C2 DCpowe_2'!$G$3/2-('ver pressoflex 6p C2 DCpowe_2'!$G$3-'ver pressoflex 6p C2 DCpowe_2'!$M$12))*IF(($G$3/2-$M$12)&gt;0,-1,1)</f>
        <v>0</v>
      </c>
      <c r="Z451" s="29">
        <f>R451*IF(($G$3/2-$M$13)&gt;0,('ver pressoflex 6p C2 DCpowe_2'!$G$3/2-'ver pressoflex 6p C2 DCpowe_2'!$M$13),'ver pressoflex 6p C2 DCpowe_2'!$G$3/2-('ver pressoflex 6p C2 DCpowe_2'!$G$3-'ver pressoflex 6p C2 DCpowe_2'!$M$13))*IF(($G$3/2-$M$13)&gt;0,-1,1)</f>
        <v>18248587.500000004</v>
      </c>
      <c r="AA451" s="113">
        <f t="shared" si="109"/>
        <v>23315760.281474244</v>
      </c>
      <c r="AB451" s="193">
        <f t="shared" si="110"/>
        <v>6.4426711316991887E-4</v>
      </c>
      <c r="AC451" s="191">
        <f t="shared" si="111"/>
        <v>9.6266741083875381E-4</v>
      </c>
      <c r="AD451" s="194">
        <f t="shared" si="112"/>
        <v>3.4034453870469535E-7</v>
      </c>
      <c r="AE451" s="191">
        <f t="shared" si="113"/>
        <v>7.2200055812906533E-2</v>
      </c>
      <c r="AF451" s="191">
        <f t="shared" si="114"/>
        <v>0.45124744790297888</v>
      </c>
    </row>
    <row r="452" spans="2:32">
      <c r="B452" s="116">
        <f t="shared" si="100"/>
        <v>55157.900297695291</v>
      </c>
      <c r="C452" s="115">
        <f t="shared" si="99"/>
        <v>22.370000000000047</v>
      </c>
      <c r="D452" s="68">
        <f>'ver pressoflex 6p C2 DCpowe_2'!$G$3/2/$C$557*C452</f>
        <v>274.0325000000006</v>
      </c>
      <c r="E452" s="114">
        <f t="shared" si="102"/>
        <v>-1.7493770580124843E-4</v>
      </c>
      <c r="F452" s="114">
        <f t="shared" si="103"/>
        <v>1.4101114501993547E-5</v>
      </c>
      <c r="G452" s="114">
        <f t="shared" si="104"/>
        <v>2.0313993480523552E-4</v>
      </c>
      <c r="H452" s="114">
        <f t="shared" si="105"/>
        <v>4.2911044238628428E-3</v>
      </c>
      <c r="I452" s="114">
        <f t="shared" si="106"/>
        <v>4.4801432441660847E-3</v>
      </c>
      <c r="J452" s="114">
        <f t="shared" si="107"/>
        <v>4.6691820644693266E-3</v>
      </c>
      <c r="K452" s="114">
        <f t="shared" si="108"/>
        <v>5.1417791152274317E-3</v>
      </c>
      <c r="L452" s="113">
        <f>-'ver pressoflex 6p C2 DCpowe_2'!$G$2*'ver pressoflex 6p C2 DCpowe_2'!D452*'ver pressoflex 6p C2 DCpowe_2'!$G$17*'ver pressoflex 6p C2 DCpowe_2'!$G$13*'ver pressoflex 6p C2 DCpowe_2'!AE452</f>
        <v>-4642.6547662692756</v>
      </c>
      <c r="M452" s="572">
        <f>IF(ABS(E452)&lt;'ver pressoflex 6p C2 DCpowe_2'!$G$7,'ver pressoflex 6p C2 DCpowe_2'!$G$16*E452*'ver pressoflex 6p C2 DCpowe_2'!$O$8,SIGN(E452)*'ver pressoflex 6p C2 DCpowe_2'!$G$15*'ver pressoflex 6p C2 DCpowe_2'!$O$8)</f>
        <v>-2.9449360354365335</v>
      </c>
      <c r="N452" s="572">
        <f>IF(ABS(F452)&lt;'ver pressoflex 6p C2 DCpowe_2'!$G$7,'ver pressoflex 6p C2 DCpowe_2'!$G$16*F452*'ver pressoflex 6p C2 DCpowe_2'!$O$9,SIGN(F452)*'ver pressoflex 6p C2 DCpowe_2'!$G$15*'ver pressoflex 6p C2 DCpowe_2'!$O$9)</f>
        <v>0</v>
      </c>
      <c r="O452" s="572">
        <f>IF(ABS(G452)&lt;'ver pressoflex 6p C2 DCpowe_2'!$G$7,'ver pressoflex 6p C2 DCpowe_2'!$G$16*G452*'ver pressoflex 6p C2 DCpowe_2'!$O$10,SIGN(G452)*'ver pressoflex 6p C2 DCpowe_2'!$G$15*'ver pressoflex 6p C2 DCpowe_2'!$O$10)</f>
        <v>0</v>
      </c>
      <c r="P452" s="572">
        <f>IF(ABS(H452)&lt;'ver pressoflex 6p C2 DCpowe_2'!$G$7,'ver pressoflex 6p C2 DCpowe_2'!$G$16*H452*'ver pressoflex 6p C2 DCpowe_2'!$O$11,SIGN(H452)*'ver pressoflex 6p C2 DCpowe_2'!$G$15*'ver pressoflex 6p C2 DCpowe_2'!$O$11)</f>
        <v>0</v>
      </c>
      <c r="Q452" s="572">
        <f>IF(ABS(I452)&lt;'ver pressoflex 6p C2 DCpowe_2'!$G$7,'ver pressoflex 6p C2 DCpowe_2'!$G$16*I452*'ver pressoflex 6p C2 DCpowe_2'!$O$12,SIGN(I452)*'ver pressoflex 6p C2 DCpowe_2'!$G$15*'ver pressoflex 6p C2 DCpowe_2'!$O$12)</f>
        <v>0</v>
      </c>
      <c r="R452" s="572">
        <f>IF(ABS(J452)&lt;'ver pressoflex 6p C2 DCpowe_2'!$G$7,'ver pressoflex 6p C2 DCpowe_2'!$G$16*J452*'ver pressoflex 6p C2 DCpowe_2'!$O$13,SIGN(J452)*'ver pressoflex 6p C2 DCpowe_2'!$G$15*'ver pressoflex 6p C2 DCpowe_2'!$O$13)</f>
        <v>17803.500000000004</v>
      </c>
      <c r="S452" s="113">
        <f t="shared" si="101"/>
        <v>13157.900297695291</v>
      </c>
      <c r="T452" s="575">
        <f>-L452*('ver pressoflex 6p C2 DCpowe_2'!$G$3/2-'ver pressoflex 6p C2 DCpowe_2'!AF452*'ver pressoflex 6p C2 DCpowe_2'!D452)</f>
        <v>5112866.072622356</v>
      </c>
      <c r="U452" s="29">
        <f>M452*IF(($G$3/2-$M$8)&gt;0,('ver pressoflex 6p C2 DCpowe_2'!$G$3/2-'ver pressoflex 6p C2 DCpowe_2'!$M$8),'ver pressoflex 6p C2 DCpowe_2'!$G$3/2-('ver pressoflex 6p C2 DCpowe_2'!$G$3-'ver pressoflex 6p C2 DCpowe_2'!$M$8))*IF(($G$3/2-$M$8)&gt;0,-1,1)</f>
        <v>3018.5594363224468</v>
      </c>
      <c r="V452" s="29">
        <f>N452*IF(($G$3/2-$M$9)&gt;0,('ver pressoflex 6p C2 DCpowe_2'!$G$3/2-'ver pressoflex 6p C2 DCpowe_2'!$M$9),'ver pressoflex 6p C2 DCpowe_2'!$G$3/2-('ver pressoflex 6p C2 DCpowe_2'!$G$3-'ver pressoflex 6p C2 DCpowe_2'!$M$9))*IF(($G$3/2-$M$9)&gt;0,-1,1)</f>
        <v>0</v>
      </c>
      <c r="W452" s="29">
        <f>O452*IF(($G$3/2-$M$10)&gt;0,('ver pressoflex 6p C2 DCpowe_2'!$G$3/2-'ver pressoflex 6p C2 DCpowe_2'!$M$10),'ver pressoflex 6p C2 DCpowe_2'!$G$3/2-('ver pressoflex 6p C2 DCpowe_2'!$G$3-'ver pressoflex 6p C2 DCpowe_2'!$M$10))*IF(($G$3/2-$M$10)&gt;0,-1,1)</f>
        <v>0</v>
      </c>
      <c r="X452" s="29">
        <f>P452*IF(($G$3/2-$M$11)&gt;0,('ver pressoflex 6p C2 DCpowe_2'!$G$3/2-'ver pressoflex 6p C2 DCpowe_2'!$M$11),'ver pressoflex 6p C2 DCpowe_2'!$G$3/2-('ver pressoflex 6p C2 DCpowe_2'!$G$3-'ver pressoflex 6p C2 DCpowe_2'!$M$11))*IF(($G$3/2-$M$11)&gt;0,-1,1)</f>
        <v>0</v>
      </c>
      <c r="Y452" s="29">
        <f>Q452*IF(($G$3/2-$M$12)&gt;0,('ver pressoflex 6p C2 DCpowe_2'!$G$3/2-'ver pressoflex 6p C2 DCpowe_2'!$M$12),'ver pressoflex 6p C2 DCpowe_2'!$G$3/2-('ver pressoflex 6p C2 DCpowe_2'!$G$3-'ver pressoflex 6p C2 DCpowe_2'!$M$12))*IF(($G$3/2-$M$12)&gt;0,-1,1)</f>
        <v>0</v>
      </c>
      <c r="Z452" s="29">
        <f>R452*IF(($G$3/2-$M$13)&gt;0,('ver pressoflex 6p C2 DCpowe_2'!$G$3/2-'ver pressoflex 6p C2 DCpowe_2'!$M$13),'ver pressoflex 6p C2 DCpowe_2'!$G$3/2-('ver pressoflex 6p C2 DCpowe_2'!$G$3-'ver pressoflex 6p C2 DCpowe_2'!$M$13))*IF(($G$3/2-$M$13)&gt;0,-1,1)</f>
        <v>18248587.500000004</v>
      </c>
      <c r="AA452" s="113">
        <f t="shared" si="109"/>
        <v>23364472.13205868</v>
      </c>
      <c r="AB452" s="193">
        <f t="shared" si="110"/>
        <v>6.4753475655935332E-4</v>
      </c>
      <c r="AC452" s="191">
        <f t="shared" si="111"/>
        <v>9.6811348315447784E-4</v>
      </c>
      <c r="AD452" s="194">
        <f t="shared" si="112"/>
        <v>3.4386216190476191E-7</v>
      </c>
      <c r="AE452" s="191">
        <f t="shared" si="113"/>
        <v>7.2608511236585835E-2</v>
      </c>
      <c r="AF452" s="191">
        <f t="shared" si="114"/>
        <v>0.4514767552289618</v>
      </c>
    </row>
    <row r="453" spans="2:32">
      <c r="B453" s="116">
        <f t="shared" si="100"/>
        <v>55110.831744463183</v>
      </c>
      <c r="C453" s="115">
        <f t="shared" si="99"/>
        <v>22.470000000000049</v>
      </c>
      <c r="D453" s="68">
        <f>'ver pressoflex 6p C2 DCpowe_2'!$G$3/2/$C$557*C453</f>
        <v>275.25750000000062</v>
      </c>
      <c r="E453" s="114">
        <f t="shared" si="102"/>
        <v>-1.7793537511068285E-4</v>
      </c>
      <c r="F453" s="114">
        <f t="shared" si="103"/>
        <v>1.1212949094273613E-5</v>
      </c>
      <c r="G453" s="114">
        <f t="shared" si="104"/>
        <v>2.0036127329923009E-4</v>
      </c>
      <c r="H453" s="114">
        <f t="shared" si="105"/>
        <v>4.2906937842314133E-3</v>
      </c>
      <c r="I453" s="114">
        <f t="shared" si="106"/>
        <v>4.4798421084363705E-3</v>
      </c>
      <c r="J453" s="114">
        <f t="shared" si="107"/>
        <v>4.668990432641326E-3</v>
      </c>
      <c r="K453" s="114">
        <f t="shared" si="108"/>
        <v>5.141861243153717E-3</v>
      </c>
      <c r="L453" s="113">
        <f>-'ver pressoflex 6p C2 DCpowe_2'!$G$2*'ver pressoflex 6p C2 DCpowe_2'!D453*'ver pressoflex 6p C2 DCpowe_2'!$G$17*'ver pressoflex 6p C2 DCpowe_2'!$G$13*'ver pressoflex 6p C2 DCpowe_2'!AE453</f>
        <v>-4689.6728561416903</v>
      </c>
      <c r="M453" s="572">
        <f>IF(ABS(E453)&lt;'ver pressoflex 6p C2 DCpowe_2'!$G$7,'ver pressoflex 6p C2 DCpowe_2'!$G$16*E453*'ver pressoflex 6p C2 DCpowe_2'!$O$8,SIGN(E453)*'ver pressoflex 6p C2 DCpowe_2'!$G$15*'ver pressoflex 6p C2 DCpowe_2'!$O$8)</f>
        <v>-2.995399395129299</v>
      </c>
      <c r="N453" s="572">
        <f>IF(ABS(F453)&lt;'ver pressoflex 6p C2 DCpowe_2'!$G$7,'ver pressoflex 6p C2 DCpowe_2'!$G$16*F453*'ver pressoflex 6p C2 DCpowe_2'!$O$9,SIGN(F453)*'ver pressoflex 6p C2 DCpowe_2'!$G$15*'ver pressoflex 6p C2 DCpowe_2'!$O$9)</f>
        <v>0</v>
      </c>
      <c r="O453" s="572">
        <f>IF(ABS(G453)&lt;'ver pressoflex 6p C2 DCpowe_2'!$G$7,'ver pressoflex 6p C2 DCpowe_2'!$G$16*G453*'ver pressoflex 6p C2 DCpowe_2'!$O$10,SIGN(G453)*'ver pressoflex 6p C2 DCpowe_2'!$G$15*'ver pressoflex 6p C2 DCpowe_2'!$O$10)</f>
        <v>0</v>
      </c>
      <c r="P453" s="572">
        <f>IF(ABS(H453)&lt;'ver pressoflex 6p C2 DCpowe_2'!$G$7,'ver pressoflex 6p C2 DCpowe_2'!$G$16*H453*'ver pressoflex 6p C2 DCpowe_2'!$O$11,SIGN(H453)*'ver pressoflex 6p C2 DCpowe_2'!$G$15*'ver pressoflex 6p C2 DCpowe_2'!$O$11)</f>
        <v>0</v>
      </c>
      <c r="Q453" s="572">
        <f>IF(ABS(I453)&lt;'ver pressoflex 6p C2 DCpowe_2'!$G$7,'ver pressoflex 6p C2 DCpowe_2'!$G$16*I453*'ver pressoflex 6p C2 DCpowe_2'!$O$12,SIGN(I453)*'ver pressoflex 6p C2 DCpowe_2'!$G$15*'ver pressoflex 6p C2 DCpowe_2'!$O$12)</f>
        <v>0</v>
      </c>
      <c r="R453" s="572">
        <f>IF(ABS(J453)&lt;'ver pressoflex 6p C2 DCpowe_2'!$G$7,'ver pressoflex 6p C2 DCpowe_2'!$G$16*J453*'ver pressoflex 6p C2 DCpowe_2'!$O$13,SIGN(J453)*'ver pressoflex 6p C2 DCpowe_2'!$G$15*'ver pressoflex 6p C2 DCpowe_2'!$O$13)</f>
        <v>17803.500000000004</v>
      </c>
      <c r="S453" s="113">
        <f t="shared" si="101"/>
        <v>13110.831744463183</v>
      </c>
      <c r="T453" s="575">
        <f>-L453*('ver pressoflex 6p C2 DCpowe_2'!$G$3/2-'ver pressoflex 6p C2 DCpowe_2'!AF453*'ver pressoflex 6p C2 DCpowe_2'!D453)</f>
        <v>5161758.9101775568</v>
      </c>
      <c r="U453" s="29">
        <f>M453*IF(($G$3/2-$M$8)&gt;0,('ver pressoflex 6p C2 DCpowe_2'!$G$3/2-'ver pressoflex 6p C2 DCpowe_2'!$M$8),'ver pressoflex 6p C2 DCpowe_2'!$G$3/2-('ver pressoflex 6p C2 DCpowe_2'!$G$3-'ver pressoflex 6p C2 DCpowe_2'!$M$8))*IF(($G$3/2-$M$8)&gt;0,-1,1)</f>
        <v>3070.2843800075316</v>
      </c>
      <c r="V453" s="29">
        <f>N453*IF(($G$3/2-$M$9)&gt;0,('ver pressoflex 6p C2 DCpowe_2'!$G$3/2-'ver pressoflex 6p C2 DCpowe_2'!$M$9),'ver pressoflex 6p C2 DCpowe_2'!$G$3/2-('ver pressoflex 6p C2 DCpowe_2'!$G$3-'ver pressoflex 6p C2 DCpowe_2'!$M$9))*IF(($G$3/2-$M$9)&gt;0,-1,1)</f>
        <v>0</v>
      </c>
      <c r="W453" s="29">
        <f>O453*IF(($G$3/2-$M$10)&gt;0,('ver pressoflex 6p C2 DCpowe_2'!$G$3/2-'ver pressoflex 6p C2 DCpowe_2'!$M$10),'ver pressoflex 6p C2 DCpowe_2'!$G$3/2-('ver pressoflex 6p C2 DCpowe_2'!$G$3-'ver pressoflex 6p C2 DCpowe_2'!$M$10))*IF(($G$3/2-$M$10)&gt;0,-1,1)</f>
        <v>0</v>
      </c>
      <c r="X453" s="29">
        <f>P453*IF(($G$3/2-$M$11)&gt;0,('ver pressoflex 6p C2 DCpowe_2'!$G$3/2-'ver pressoflex 6p C2 DCpowe_2'!$M$11),'ver pressoflex 6p C2 DCpowe_2'!$G$3/2-('ver pressoflex 6p C2 DCpowe_2'!$G$3-'ver pressoflex 6p C2 DCpowe_2'!$M$11))*IF(($G$3/2-$M$11)&gt;0,-1,1)</f>
        <v>0</v>
      </c>
      <c r="Y453" s="29">
        <f>Q453*IF(($G$3/2-$M$12)&gt;0,('ver pressoflex 6p C2 DCpowe_2'!$G$3/2-'ver pressoflex 6p C2 DCpowe_2'!$M$12),'ver pressoflex 6p C2 DCpowe_2'!$G$3/2-('ver pressoflex 6p C2 DCpowe_2'!$G$3-'ver pressoflex 6p C2 DCpowe_2'!$M$12))*IF(($G$3/2-$M$12)&gt;0,-1,1)</f>
        <v>0</v>
      </c>
      <c r="Z453" s="29">
        <f>R453*IF(($G$3/2-$M$13)&gt;0,('ver pressoflex 6p C2 DCpowe_2'!$G$3/2-'ver pressoflex 6p C2 DCpowe_2'!$M$13),'ver pressoflex 6p C2 DCpowe_2'!$G$3/2-('ver pressoflex 6p C2 DCpowe_2'!$G$3-'ver pressoflex 6p C2 DCpowe_2'!$M$13))*IF(($G$3/2-$M$13)&gt;0,-1,1)</f>
        <v>18248587.500000004</v>
      </c>
      <c r="AA453" s="113">
        <f t="shared" si="109"/>
        <v>23413416.69455757</v>
      </c>
      <c r="AB453" s="193">
        <f t="shared" si="110"/>
        <v>6.5080618562307407E-4</v>
      </c>
      <c r="AC453" s="191">
        <f t="shared" si="111"/>
        <v>9.7356586492734569E-4</v>
      </c>
      <c r="AD453" s="194">
        <f t="shared" si="112"/>
        <v>3.4740168714882372E-7</v>
      </c>
      <c r="AE453" s="191">
        <f t="shared" si="113"/>
        <v>7.3017439869550921E-2</v>
      </c>
      <c r="AF453" s="191">
        <f t="shared" si="114"/>
        <v>0.45170420789988364</v>
      </c>
    </row>
    <row r="454" spans="2:32">
      <c r="B454" s="116">
        <f t="shared" si="100"/>
        <v>55063.498780829468</v>
      </c>
      <c r="C454" s="115">
        <f t="shared" si="99"/>
        <v>22.57000000000005</v>
      </c>
      <c r="D454" s="68">
        <f>'ver pressoflex 6p C2 DCpowe_2'!$G$3/2/$C$557*C454</f>
        <v>276.48250000000064</v>
      </c>
      <c r="E454" s="114">
        <f t="shared" si="102"/>
        <v>-1.8093651933329309E-4</v>
      </c>
      <c r="F454" s="114">
        <f t="shared" si="103"/>
        <v>8.3214357108454488E-6</v>
      </c>
      <c r="G454" s="114">
        <f t="shared" si="104"/>
        <v>1.9757939075498401E-4</v>
      </c>
      <c r="H454" s="114">
        <f t="shared" si="105"/>
        <v>4.2902826685844806E-3</v>
      </c>
      <c r="I454" s="114">
        <f t="shared" si="106"/>
        <v>4.479540623628619E-3</v>
      </c>
      <c r="J454" s="114">
        <f t="shared" si="107"/>
        <v>4.6687985786727573E-3</v>
      </c>
      <c r="K454" s="114">
        <f t="shared" si="108"/>
        <v>5.1419434662831037E-3</v>
      </c>
      <c r="L454" s="113">
        <f>-'ver pressoflex 6p C2 DCpowe_2'!$G$2*'ver pressoflex 6p C2 DCpowe_2'!D454*'ver pressoflex 6p C2 DCpowe_2'!$G$17*'ver pressoflex 6p C2 DCpowe_2'!$G$13*'ver pressoflex 6p C2 DCpowe_2'!AE454</f>
        <v>-4736.9552979183309</v>
      </c>
      <c r="M454" s="572">
        <f>IF(ABS(E454)&lt;'ver pressoflex 6p C2 DCpowe_2'!$G$7,'ver pressoflex 6p C2 DCpowe_2'!$G$16*E454*'ver pressoflex 6p C2 DCpowe_2'!$O$8,SIGN(E454)*'ver pressoflex 6p C2 DCpowe_2'!$G$15*'ver pressoflex 6p C2 DCpowe_2'!$O$8)</f>
        <v>-3.0459212521996575</v>
      </c>
      <c r="N454" s="572">
        <f>IF(ABS(F454)&lt;'ver pressoflex 6p C2 DCpowe_2'!$G$7,'ver pressoflex 6p C2 DCpowe_2'!$G$16*F454*'ver pressoflex 6p C2 DCpowe_2'!$O$9,SIGN(F454)*'ver pressoflex 6p C2 DCpowe_2'!$G$15*'ver pressoflex 6p C2 DCpowe_2'!$O$9)</f>
        <v>0</v>
      </c>
      <c r="O454" s="572">
        <f>IF(ABS(G454)&lt;'ver pressoflex 6p C2 DCpowe_2'!$G$7,'ver pressoflex 6p C2 DCpowe_2'!$G$16*G454*'ver pressoflex 6p C2 DCpowe_2'!$O$10,SIGN(G454)*'ver pressoflex 6p C2 DCpowe_2'!$G$15*'ver pressoflex 6p C2 DCpowe_2'!$O$10)</f>
        <v>0</v>
      </c>
      <c r="P454" s="572">
        <f>IF(ABS(H454)&lt;'ver pressoflex 6p C2 DCpowe_2'!$G$7,'ver pressoflex 6p C2 DCpowe_2'!$G$16*H454*'ver pressoflex 6p C2 DCpowe_2'!$O$11,SIGN(H454)*'ver pressoflex 6p C2 DCpowe_2'!$G$15*'ver pressoflex 6p C2 DCpowe_2'!$O$11)</f>
        <v>0</v>
      </c>
      <c r="Q454" s="572">
        <f>IF(ABS(I454)&lt;'ver pressoflex 6p C2 DCpowe_2'!$G$7,'ver pressoflex 6p C2 DCpowe_2'!$G$16*I454*'ver pressoflex 6p C2 DCpowe_2'!$O$12,SIGN(I454)*'ver pressoflex 6p C2 DCpowe_2'!$G$15*'ver pressoflex 6p C2 DCpowe_2'!$O$12)</f>
        <v>0</v>
      </c>
      <c r="R454" s="572">
        <f>IF(ABS(J454)&lt;'ver pressoflex 6p C2 DCpowe_2'!$G$7,'ver pressoflex 6p C2 DCpowe_2'!$G$16*J454*'ver pressoflex 6p C2 DCpowe_2'!$O$13,SIGN(J454)*'ver pressoflex 6p C2 DCpowe_2'!$G$15*'ver pressoflex 6p C2 DCpowe_2'!$O$13)</f>
        <v>17803.500000000004</v>
      </c>
      <c r="S454" s="113">
        <f t="shared" si="101"/>
        <v>13063.498780829472</v>
      </c>
      <c r="T454" s="575">
        <f>-L454*('ver pressoflex 6p C2 DCpowe_2'!$G$3/2-'ver pressoflex 6p C2 DCpowe_2'!AF454*'ver pressoflex 6p C2 DCpowe_2'!D454)</f>
        <v>5210884.4135572445</v>
      </c>
      <c r="U454" s="29">
        <f>M454*IF(($G$3/2-$M$8)&gt;0,('ver pressoflex 6p C2 DCpowe_2'!$G$3/2-'ver pressoflex 6p C2 DCpowe_2'!$M$8),'ver pressoflex 6p C2 DCpowe_2'!$G$3/2-('ver pressoflex 6p C2 DCpowe_2'!$G$3-'ver pressoflex 6p C2 DCpowe_2'!$M$8))*IF(($G$3/2-$M$8)&gt;0,-1,1)</f>
        <v>3122.0692835046489</v>
      </c>
      <c r="V454" s="29">
        <f>N454*IF(($G$3/2-$M$9)&gt;0,('ver pressoflex 6p C2 DCpowe_2'!$G$3/2-'ver pressoflex 6p C2 DCpowe_2'!$M$9),'ver pressoflex 6p C2 DCpowe_2'!$G$3/2-('ver pressoflex 6p C2 DCpowe_2'!$G$3-'ver pressoflex 6p C2 DCpowe_2'!$M$9))*IF(($G$3/2-$M$9)&gt;0,-1,1)</f>
        <v>0</v>
      </c>
      <c r="W454" s="29">
        <f>O454*IF(($G$3/2-$M$10)&gt;0,('ver pressoflex 6p C2 DCpowe_2'!$G$3/2-'ver pressoflex 6p C2 DCpowe_2'!$M$10),'ver pressoflex 6p C2 DCpowe_2'!$G$3/2-('ver pressoflex 6p C2 DCpowe_2'!$G$3-'ver pressoflex 6p C2 DCpowe_2'!$M$10))*IF(($G$3/2-$M$10)&gt;0,-1,1)</f>
        <v>0</v>
      </c>
      <c r="X454" s="29">
        <f>P454*IF(($G$3/2-$M$11)&gt;0,('ver pressoflex 6p C2 DCpowe_2'!$G$3/2-'ver pressoflex 6p C2 DCpowe_2'!$M$11),'ver pressoflex 6p C2 DCpowe_2'!$G$3/2-('ver pressoflex 6p C2 DCpowe_2'!$G$3-'ver pressoflex 6p C2 DCpowe_2'!$M$11))*IF(($G$3/2-$M$11)&gt;0,-1,1)</f>
        <v>0</v>
      </c>
      <c r="Y454" s="29">
        <f>Q454*IF(($G$3/2-$M$12)&gt;0,('ver pressoflex 6p C2 DCpowe_2'!$G$3/2-'ver pressoflex 6p C2 DCpowe_2'!$M$12),'ver pressoflex 6p C2 DCpowe_2'!$G$3/2-('ver pressoflex 6p C2 DCpowe_2'!$G$3-'ver pressoflex 6p C2 DCpowe_2'!$M$12))*IF(($G$3/2-$M$12)&gt;0,-1,1)</f>
        <v>0</v>
      </c>
      <c r="Z454" s="29">
        <f>R454*IF(($G$3/2-$M$13)&gt;0,('ver pressoflex 6p C2 DCpowe_2'!$G$3/2-'ver pressoflex 6p C2 DCpowe_2'!$M$13),'ver pressoflex 6p C2 DCpowe_2'!$G$3/2-('ver pressoflex 6p C2 DCpowe_2'!$G$3-'ver pressoflex 6p C2 DCpowe_2'!$M$13))*IF(($G$3/2-$M$13)&gt;0,-1,1)</f>
        <v>18248587.500000004</v>
      </c>
      <c r="AA454" s="113">
        <f t="shared" si="109"/>
        <v>23462593.982840754</v>
      </c>
      <c r="AB454" s="193">
        <f t="shared" si="110"/>
        <v>6.5408140694363942E-4</v>
      </c>
      <c r="AC454" s="191">
        <f t="shared" si="111"/>
        <v>9.790245671282879E-4</v>
      </c>
      <c r="AD454" s="194">
        <f t="shared" si="112"/>
        <v>3.5096318353558679E-7</v>
      </c>
      <c r="AE454" s="191">
        <f t="shared" si="113"/>
        <v>7.3426842534621589E-2</v>
      </c>
      <c r="AF454" s="191">
        <f t="shared" si="114"/>
        <v>0.45192982778526292</v>
      </c>
    </row>
    <row r="455" spans="2:32">
      <c r="B455" s="116">
        <f t="shared" si="100"/>
        <v>55015.900946768743</v>
      </c>
      <c r="C455" s="115">
        <f t="shared" si="99"/>
        <v>22.670000000000051</v>
      </c>
      <c r="D455" s="68">
        <f>'ver pressoflex 6p C2 DCpowe_2'!$G$3/2/$C$557*C455</f>
        <v>277.70750000000061</v>
      </c>
      <c r="E455" s="114">
        <f t="shared" si="102"/>
        <v>-1.8394114451478812E-4</v>
      </c>
      <c r="F455" s="114">
        <f t="shared" si="103"/>
        <v>5.4265685268479471E-6</v>
      </c>
      <c r="G455" s="114">
        <f t="shared" si="104"/>
        <v>1.9479428156848403E-4</v>
      </c>
      <c r="H455" s="114">
        <f t="shared" si="105"/>
        <v>4.2898710760938645E-3</v>
      </c>
      <c r="I455" s="114">
        <f t="shared" si="106"/>
        <v>4.4792387891355E-3</v>
      </c>
      <c r="J455" s="114">
        <f t="shared" si="107"/>
        <v>4.6686065021771363E-3</v>
      </c>
      <c r="K455" s="114">
        <f t="shared" si="108"/>
        <v>5.1420257847812276E-3</v>
      </c>
      <c r="L455" s="113">
        <f>-'ver pressoflex 6p C2 DCpowe_2'!$G$2*'ver pressoflex 6p C2 DCpowe_2'!D455*'ver pressoflex 6p C2 DCpowe_2'!$G$17*'ver pressoflex 6p C2 DCpowe_2'!$G$13*'ver pressoflex 6p C2 DCpowe_2'!AE455</f>
        <v>-4784.5025515228353</v>
      </c>
      <c r="M455" s="572">
        <f>IF(ABS(E455)&lt;'ver pressoflex 6p C2 DCpowe_2'!$G$7,'ver pressoflex 6p C2 DCpowe_2'!$G$16*E455*'ver pressoflex 6p C2 DCpowe_2'!$O$8,SIGN(E455)*'ver pressoflex 6p C2 DCpowe_2'!$G$15*'ver pressoflex 6p C2 DCpowe_2'!$O$8)</f>
        <v>-3.0965017084222723</v>
      </c>
      <c r="N455" s="572">
        <f>IF(ABS(F455)&lt;'ver pressoflex 6p C2 DCpowe_2'!$G$7,'ver pressoflex 6p C2 DCpowe_2'!$G$16*F455*'ver pressoflex 6p C2 DCpowe_2'!$O$9,SIGN(F455)*'ver pressoflex 6p C2 DCpowe_2'!$G$15*'ver pressoflex 6p C2 DCpowe_2'!$O$9)</f>
        <v>0</v>
      </c>
      <c r="O455" s="572">
        <f>IF(ABS(G455)&lt;'ver pressoflex 6p C2 DCpowe_2'!$G$7,'ver pressoflex 6p C2 DCpowe_2'!$G$16*G455*'ver pressoflex 6p C2 DCpowe_2'!$O$10,SIGN(G455)*'ver pressoflex 6p C2 DCpowe_2'!$G$15*'ver pressoflex 6p C2 DCpowe_2'!$O$10)</f>
        <v>0</v>
      </c>
      <c r="P455" s="572">
        <f>IF(ABS(H455)&lt;'ver pressoflex 6p C2 DCpowe_2'!$G$7,'ver pressoflex 6p C2 DCpowe_2'!$G$16*H455*'ver pressoflex 6p C2 DCpowe_2'!$O$11,SIGN(H455)*'ver pressoflex 6p C2 DCpowe_2'!$G$15*'ver pressoflex 6p C2 DCpowe_2'!$O$11)</f>
        <v>0</v>
      </c>
      <c r="Q455" s="572">
        <f>IF(ABS(I455)&lt;'ver pressoflex 6p C2 DCpowe_2'!$G$7,'ver pressoflex 6p C2 DCpowe_2'!$G$16*I455*'ver pressoflex 6p C2 DCpowe_2'!$O$12,SIGN(I455)*'ver pressoflex 6p C2 DCpowe_2'!$G$15*'ver pressoflex 6p C2 DCpowe_2'!$O$12)</f>
        <v>0</v>
      </c>
      <c r="R455" s="572">
        <f>IF(ABS(J455)&lt;'ver pressoflex 6p C2 DCpowe_2'!$G$7,'ver pressoflex 6p C2 DCpowe_2'!$G$16*J455*'ver pressoflex 6p C2 DCpowe_2'!$O$13,SIGN(J455)*'ver pressoflex 6p C2 DCpowe_2'!$G$15*'ver pressoflex 6p C2 DCpowe_2'!$O$13)</f>
        <v>17803.500000000004</v>
      </c>
      <c r="S455" s="113">
        <f t="shared" si="101"/>
        <v>13015.900946768747</v>
      </c>
      <c r="T455" s="575">
        <f>-L455*('ver pressoflex 6p C2 DCpowe_2'!$G$3/2-'ver pressoflex 6p C2 DCpowe_2'!AF455*'ver pressoflex 6p C2 DCpowe_2'!D455)</f>
        <v>5260242.5965591287</v>
      </c>
      <c r="U455" s="29">
        <f>M455*IF(($G$3/2-$M$8)&gt;0,('ver pressoflex 6p C2 DCpowe_2'!$G$3/2-'ver pressoflex 6p C2 DCpowe_2'!$M$8),'ver pressoflex 6p C2 DCpowe_2'!$G$3/2-('ver pressoflex 6p C2 DCpowe_2'!$G$3-'ver pressoflex 6p C2 DCpowe_2'!$M$8))*IF(($G$3/2-$M$8)&gt;0,-1,1)</f>
        <v>3173.9142511328291</v>
      </c>
      <c r="V455" s="29">
        <f>N455*IF(($G$3/2-$M$9)&gt;0,('ver pressoflex 6p C2 DCpowe_2'!$G$3/2-'ver pressoflex 6p C2 DCpowe_2'!$M$9),'ver pressoflex 6p C2 DCpowe_2'!$G$3/2-('ver pressoflex 6p C2 DCpowe_2'!$G$3-'ver pressoflex 6p C2 DCpowe_2'!$M$9))*IF(($G$3/2-$M$9)&gt;0,-1,1)</f>
        <v>0</v>
      </c>
      <c r="W455" s="29">
        <f>O455*IF(($G$3/2-$M$10)&gt;0,('ver pressoflex 6p C2 DCpowe_2'!$G$3/2-'ver pressoflex 6p C2 DCpowe_2'!$M$10),'ver pressoflex 6p C2 DCpowe_2'!$G$3/2-('ver pressoflex 6p C2 DCpowe_2'!$G$3-'ver pressoflex 6p C2 DCpowe_2'!$M$10))*IF(($G$3/2-$M$10)&gt;0,-1,1)</f>
        <v>0</v>
      </c>
      <c r="X455" s="29">
        <f>P455*IF(($G$3/2-$M$11)&gt;0,('ver pressoflex 6p C2 DCpowe_2'!$G$3/2-'ver pressoflex 6p C2 DCpowe_2'!$M$11),'ver pressoflex 6p C2 DCpowe_2'!$G$3/2-('ver pressoflex 6p C2 DCpowe_2'!$G$3-'ver pressoflex 6p C2 DCpowe_2'!$M$11))*IF(($G$3/2-$M$11)&gt;0,-1,1)</f>
        <v>0</v>
      </c>
      <c r="Y455" s="29">
        <f>Q455*IF(($G$3/2-$M$12)&gt;0,('ver pressoflex 6p C2 DCpowe_2'!$G$3/2-'ver pressoflex 6p C2 DCpowe_2'!$M$12),'ver pressoflex 6p C2 DCpowe_2'!$G$3/2-('ver pressoflex 6p C2 DCpowe_2'!$G$3-'ver pressoflex 6p C2 DCpowe_2'!$M$12))*IF(($G$3/2-$M$12)&gt;0,-1,1)</f>
        <v>0</v>
      </c>
      <c r="Z455" s="29">
        <f>R455*IF(($G$3/2-$M$13)&gt;0,('ver pressoflex 6p C2 DCpowe_2'!$G$3/2-'ver pressoflex 6p C2 DCpowe_2'!$M$13),'ver pressoflex 6p C2 DCpowe_2'!$G$3/2-('ver pressoflex 6p C2 DCpowe_2'!$G$3-'ver pressoflex 6p C2 DCpowe_2'!$M$13))*IF(($G$3/2-$M$13)&gt;0,-1,1)</f>
        <v>18248587.500000004</v>
      </c>
      <c r="AA455" s="113">
        <f t="shared" si="109"/>
        <v>23512004.010810263</v>
      </c>
      <c r="AB455" s="193">
        <f t="shared" si="110"/>
        <v>6.5736042711887841E-4</v>
      </c>
      <c r="AC455" s="191">
        <f t="shared" si="111"/>
        <v>9.8448960075368623E-4</v>
      </c>
      <c r="AD455" s="194">
        <f t="shared" si="112"/>
        <v>3.545467203960397E-7</v>
      </c>
      <c r="AE455" s="191">
        <f t="shared" si="113"/>
        <v>7.3836720056526459E-2</v>
      </c>
      <c r="AF455" s="191">
        <f t="shared" si="114"/>
        <v>0.45215363642386397</v>
      </c>
    </row>
    <row r="456" spans="2:32">
      <c r="B456" s="116">
        <f t="shared" si="100"/>
        <v>54968.037781187821</v>
      </c>
      <c r="C456" s="115">
        <f t="shared" si="99"/>
        <v>22.770000000000053</v>
      </c>
      <c r="D456" s="68">
        <f>'ver pressoflex 6p C2 DCpowe_2'!$G$3/2/$C$557*C456</f>
        <v>278.93250000000063</v>
      </c>
      <c r="E456" s="114">
        <f t="shared" si="102"/>
        <v>-1.8694925671491002E-4</v>
      </c>
      <c r="F456" s="114">
        <f t="shared" si="103"/>
        <v>2.5283417038994975E-6</v>
      </c>
      <c r="G456" s="114">
        <f t="shared" si="104"/>
        <v>1.9200594012270901E-4</v>
      </c>
      <c r="H456" s="114">
        <f t="shared" si="105"/>
        <v>4.2894590059294651E-3</v>
      </c>
      <c r="I456" s="114">
        <f t="shared" si="106"/>
        <v>4.4789366043482748E-3</v>
      </c>
      <c r="J456" s="114">
        <f t="shared" si="107"/>
        <v>4.6684142027670844E-3</v>
      </c>
      <c r="K456" s="114">
        <f t="shared" si="108"/>
        <v>5.1421081988141069E-3</v>
      </c>
      <c r="L456" s="113">
        <f>-'ver pressoflex 6p C2 DCpowe_2'!$G$2*'ver pressoflex 6p C2 DCpowe_2'!D456*'ver pressoflex 6p C2 DCpowe_2'!$G$17*'ver pressoflex 6p C2 DCpowe_2'!$G$13*'ver pressoflex 6p C2 DCpowe_2'!AE456</f>
        <v>-4832.315077946374</v>
      </c>
      <c r="M456" s="572">
        <f>IF(ABS(E456)&lt;'ver pressoflex 6p C2 DCpowe_2'!$G$7,'ver pressoflex 6p C2 DCpowe_2'!$G$16*E456*'ver pressoflex 6p C2 DCpowe_2'!$O$8,SIGN(E456)*'ver pressoflex 6p C2 DCpowe_2'!$G$15*'ver pressoflex 6p C2 DCpowe_2'!$O$8)</f>
        <v>-3.1471408658080442</v>
      </c>
      <c r="N456" s="572">
        <f>IF(ABS(F456)&lt;'ver pressoflex 6p C2 DCpowe_2'!$G$7,'ver pressoflex 6p C2 DCpowe_2'!$G$16*F456*'ver pressoflex 6p C2 DCpowe_2'!$O$9,SIGN(F456)*'ver pressoflex 6p C2 DCpowe_2'!$G$15*'ver pressoflex 6p C2 DCpowe_2'!$O$9)</f>
        <v>0</v>
      </c>
      <c r="O456" s="572">
        <f>IF(ABS(G456)&lt;'ver pressoflex 6p C2 DCpowe_2'!$G$7,'ver pressoflex 6p C2 DCpowe_2'!$G$16*G456*'ver pressoflex 6p C2 DCpowe_2'!$O$10,SIGN(G456)*'ver pressoflex 6p C2 DCpowe_2'!$G$15*'ver pressoflex 6p C2 DCpowe_2'!$O$10)</f>
        <v>0</v>
      </c>
      <c r="P456" s="572">
        <f>IF(ABS(H456)&lt;'ver pressoflex 6p C2 DCpowe_2'!$G$7,'ver pressoflex 6p C2 DCpowe_2'!$G$16*H456*'ver pressoflex 6p C2 DCpowe_2'!$O$11,SIGN(H456)*'ver pressoflex 6p C2 DCpowe_2'!$G$15*'ver pressoflex 6p C2 DCpowe_2'!$O$11)</f>
        <v>0</v>
      </c>
      <c r="Q456" s="572">
        <f>IF(ABS(I456)&lt;'ver pressoflex 6p C2 DCpowe_2'!$G$7,'ver pressoflex 6p C2 DCpowe_2'!$G$16*I456*'ver pressoflex 6p C2 DCpowe_2'!$O$12,SIGN(I456)*'ver pressoflex 6p C2 DCpowe_2'!$G$15*'ver pressoflex 6p C2 DCpowe_2'!$O$12)</f>
        <v>0</v>
      </c>
      <c r="R456" s="572">
        <f>IF(ABS(J456)&lt;'ver pressoflex 6p C2 DCpowe_2'!$G$7,'ver pressoflex 6p C2 DCpowe_2'!$G$16*J456*'ver pressoflex 6p C2 DCpowe_2'!$O$13,SIGN(J456)*'ver pressoflex 6p C2 DCpowe_2'!$G$15*'ver pressoflex 6p C2 DCpowe_2'!$O$13)</f>
        <v>17803.500000000004</v>
      </c>
      <c r="S456" s="113">
        <f t="shared" si="101"/>
        <v>12968.037781187821</v>
      </c>
      <c r="T456" s="575">
        <f>-L456*('ver pressoflex 6p C2 DCpowe_2'!$G$3/2-'ver pressoflex 6p C2 DCpowe_2'!AF456*'ver pressoflex 6p C2 DCpowe_2'!D456)</f>
        <v>5309833.4730129493</v>
      </c>
      <c r="U456" s="29">
        <f>M456*IF(($G$3/2-$M$8)&gt;0,('ver pressoflex 6p C2 DCpowe_2'!$G$3/2-'ver pressoflex 6p C2 DCpowe_2'!$M$8),'ver pressoflex 6p C2 DCpowe_2'!$G$3/2-('ver pressoflex 6p C2 DCpowe_2'!$G$3-'ver pressoflex 6p C2 DCpowe_2'!$M$8))*IF(($G$3/2-$M$8)&gt;0,-1,1)</f>
        <v>3225.8193874532453</v>
      </c>
      <c r="V456" s="29">
        <f>N456*IF(($G$3/2-$M$9)&gt;0,('ver pressoflex 6p C2 DCpowe_2'!$G$3/2-'ver pressoflex 6p C2 DCpowe_2'!$M$9),'ver pressoflex 6p C2 DCpowe_2'!$G$3/2-('ver pressoflex 6p C2 DCpowe_2'!$G$3-'ver pressoflex 6p C2 DCpowe_2'!$M$9))*IF(($G$3/2-$M$9)&gt;0,-1,1)</f>
        <v>0</v>
      </c>
      <c r="W456" s="29">
        <f>O456*IF(($G$3/2-$M$10)&gt;0,('ver pressoflex 6p C2 DCpowe_2'!$G$3/2-'ver pressoflex 6p C2 DCpowe_2'!$M$10),'ver pressoflex 6p C2 DCpowe_2'!$G$3/2-('ver pressoflex 6p C2 DCpowe_2'!$G$3-'ver pressoflex 6p C2 DCpowe_2'!$M$10))*IF(($G$3/2-$M$10)&gt;0,-1,1)</f>
        <v>0</v>
      </c>
      <c r="X456" s="29">
        <f>P456*IF(($G$3/2-$M$11)&gt;0,('ver pressoflex 6p C2 DCpowe_2'!$G$3/2-'ver pressoflex 6p C2 DCpowe_2'!$M$11),'ver pressoflex 6p C2 DCpowe_2'!$G$3/2-('ver pressoflex 6p C2 DCpowe_2'!$G$3-'ver pressoflex 6p C2 DCpowe_2'!$M$11))*IF(($G$3/2-$M$11)&gt;0,-1,1)</f>
        <v>0</v>
      </c>
      <c r="Y456" s="29">
        <f>Q456*IF(($G$3/2-$M$12)&gt;0,('ver pressoflex 6p C2 DCpowe_2'!$G$3/2-'ver pressoflex 6p C2 DCpowe_2'!$M$12),'ver pressoflex 6p C2 DCpowe_2'!$G$3/2-('ver pressoflex 6p C2 DCpowe_2'!$G$3-'ver pressoflex 6p C2 DCpowe_2'!$M$12))*IF(($G$3/2-$M$12)&gt;0,-1,1)</f>
        <v>0</v>
      </c>
      <c r="Z456" s="29">
        <f>R456*IF(($G$3/2-$M$13)&gt;0,('ver pressoflex 6p C2 DCpowe_2'!$G$3/2-'ver pressoflex 6p C2 DCpowe_2'!$M$13),'ver pressoflex 6p C2 DCpowe_2'!$G$3/2-('ver pressoflex 6p C2 DCpowe_2'!$G$3-'ver pressoflex 6p C2 DCpowe_2'!$M$13))*IF(($G$3/2-$M$13)&gt;0,-1,1)</f>
        <v>18248587.500000004</v>
      </c>
      <c r="AA456" s="113">
        <f t="shared" si="109"/>
        <v>23561646.792400405</v>
      </c>
      <c r="AB456" s="193">
        <f t="shared" si="110"/>
        <v>6.6064325276193382E-4</v>
      </c>
      <c r="AC456" s="191">
        <f t="shared" si="111"/>
        <v>9.8996097682544542E-4</v>
      </c>
      <c r="AD456" s="194">
        <f t="shared" si="112"/>
        <v>3.5815236729433476E-7</v>
      </c>
      <c r="AE456" s="191">
        <f t="shared" si="113"/>
        <v>7.4247073261908408E-2</v>
      </c>
      <c r="AF456" s="191">
        <f t="shared" si="114"/>
        <v>0.45237565502960109</v>
      </c>
    </row>
    <row r="457" spans="2:32">
      <c r="B457" s="116">
        <f t="shared" si="100"/>
        <v>54919.908821922669</v>
      </c>
      <c r="C457" s="115">
        <f t="shared" si="99"/>
        <v>22.870000000000054</v>
      </c>
      <c r="D457" s="68">
        <f>'ver pressoflex 6p C2 DCpowe_2'!$G$3/2/$C$557*C457</f>
        <v>280.15750000000065</v>
      </c>
      <c r="E457" s="114">
        <f t="shared" si="102"/>
        <v>-1.8996086200747376E-4</v>
      </c>
      <c r="F457" s="114">
        <f t="shared" si="103"/>
        <v>-3.7325060994044011E-7</v>
      </c>
      <c r="G457" s="114">
        <f t="shared" si="104"/>
        <v>1.8921436078759286E-4</v>
      </c>
      <c r="H457" s="114">
        <f t="shared" si="105"/>
        <v>4.2890464572592499E-3</v>
      </c>
      <c r="I457" s="114">
        <f t="shared" si="106"/>
        <v>4.478634068656783E-3</v>
      </c>
      <c r="J457" s="114">
        <f t="shared" si="107"/>
        <v>4.6682216800543169E-3</v>
      </c>
      <c r="K457" s="114">
        <f t="shared" si="108"/>
        <v>5.1421907085481503E-3</v>
      </c>
      <c r="L457" s="113">
        <f>-'ver pressoflex 6p C2 DCpowe_2'!$G$2*'ver pressoflex 6p C2 DCpowe_2'!D457*'ver pressoflex 6p C2 DCpowe_2'!$G$17*'ver pressoflex 6p C2 DCpowe_2'!$G$13*'ver pressoflex 6p C2 DCpowe_2'!AE457</f>
        <v>-4880.3933392507315</v>
      </c>
      <c r="M457" s="572">
        <f>IF(ABS(E457)&lt;'ver pressoflex 6p C2 DCpowe_2'!$G$7,'ver pressoflex 6p C2 DCpowe_2'!$G$16*E457*'ver pressoflex 6p C2 DCpowe_2'!$O$8,SIGN(E457)*'ver pressoflex 6p C2 DCpowe_2'!$G$15*'ver pressoflex 6p C2 DCpowe_2'!$O$8)</f>
        <v>-3.1978388266047784</v>
      </c>
      <c r="N457" s="572">
        <f>IF(ABS(F457)&lt;'ver pressoflex 6p C2 DCpowe_2'!$G$7,'ver pressoflex 6p C2 DCpowe_2'!$G$16*F457*'ver pressoflex 6p C2 DCpowe_2'!$O$9,SIGN(F457)*'ver pressoflex 6p C2 DCpowe_2'!$G$15*'ver pressoflex 6p C2 DCpowe_2'!$O$9)</f>
        <v>0</v>
      </c>
      <c r="O457" s="572">
        <f>IF(ABS(G457)&lt;'ver pressoflex 6p C2 DCpowe_2'!$G$7,'ver pressoflex 6p C2 DCpowe_2'!$G$16*G457*'ver pressoflex 6p C2 DCpowe_2'!$O$10,SIGN(G457)*'ver pressoflex 6p C2 DCpowe_2'!$G$15*'ver pressoflex 6p C2 DCpowe_2'!$O$10)</f>
        <v>0</v>
      </c>
      <c r="P457" s="572">
        <f>IF(ABS(H457)&lt;'ver pressoflex 6p C2 DCpowe_2'!$G$7,'ver pressoflex 6p C2 DCpowe_2'!$G$16*H457*'ver pressoflex 6p C2 DCpowe_2'!$O$11,SIGN(H457)*'ver pressoflex 6p C2 DCpowe_2'!$G$15*'ver pressoflex 6p C2 DCpowe_2'!$O$11)</f>
        <v>0</v>
      </c>
      <c r="Q457" s="572">
        <f>IF(ABS(I457)&lt;'ver pressoflex 6p C2 DCpowe_2'!$G$7,'ver pressoflex 6p C2 DCpowe_2'!$G$16*I457*'ver pressoflex 6p C2 DCpowe_2'!$O$12,SIGN(I457)*'ver pressoflex 6p C2 DCpowe_2'!$G$15*'ver pressoflex 6p C2 DCpowe_2'!$O$12)</f>
        <v>0</v>
      </c>
      <c r="R457" s="572">
        <f>IF(ABS(J457)&lt;'ver pressoflex 6p C2 DCpowe_2'!$G$7,'ver pressoflex 6p C2 DCpowe_2'!$G$16*J457*'ver pressoflex 6p C2 DCpowe_2'!$O$13,SIGN(J457)*'ver pressoflex 6p C2 DCpowe_2'!$G$15*'ver pressoflex 6p C2 DCpowe_2'!$O$13)</f>
        <v>17803.500000000004</v>
      </c>
      <c r="S457" s="113">
        <f t="shared" si="101"/>
        <v>12919.908821922667</v>
      </c>
      <c r="T457" s="575">
        <f>-L457*('ver pressoflex 6p C2 DCpowe_2'!$G$3/2-'ver pressoflex 6p C2 DCpowe_2'!AF457*'ver pressoflex 6p C2 DCpowe_2'!D457)</f>
        <v>5359657.0567805525</v>
      </c>
      <c r="U457" s="29">
        <f>M457*IF(($G$3/2-$M$8)&gt;0,('ver pressoflex 6p C2 DCpowe_2'!$G$3/2-'ver pressoflex 6p C2 DCpowe_2'!$M$8),'ver pressoflex 6p C2 DCpowe_2'!$G$3/2-('ver pressoflex 6p C2 DCpowe_2'!$G$3-'ver pressoflex 6p C2 DCpowe_2'!$M$8))*IF(($G$3/2-$M$8)&gt;0,-1,1)</f>
        <v>3277.7847972698978</v>
      </c>
      <c r="V457" s="29">
        <f>N457*IF(($G$3/2-$M$9)&gt;0,('ver pressoflex 6p C2 DCpowe_2'!$G$3/2-'ver pressoflex 6p C2 DCpowe_2'!$M$9),'ver pressoflex 6p C2 DCpowe_2'!$G$3/2-('ver pressoflex 6p C2 DCpowe_2'!$G$3-'ver pressoflex 6p C2 DCpowe_2'!$M$9))*IF(($G$3/2-$M$9)&gt;0,-1,1)</f>
        <v>0</v>
      </c>
      <c r="W457" s="29">
        <f>O457*IF(($G$3/2-$M$10)&gt;0,('ver pressoflex 6p C2 DCpowe_2'!$G$3/2-'ver pressoflex 6p C2 DCpowe_2'!$M$10),'ver pressoflex 6p C2 DCpowe_2'!$G$3/2-('ver pressoflex 6p C2 DCpowe_2'!$G$3-'ver pressoflex 6p C2 DCpowe_2'!$M$10))*IF(($G$3/2-$M$10)&gt;0,-1,1)</f>
        <v>0</v>
      </c>
      <c r="X457" s="29">
        <f>P457*IF(($G$3/2-$M$11)&gt;0,('ver pressoflex 6p C2 DCpowe_2'!$G$3/2-'ver pressoflex 6p C2 DCpowe_2'!$M$11),'ver pressoflex 6p C2 DCpowe_2'!$G$3/2-('ver pressoflex 6p C2 DCpowe_2'!$G$3-'ver pressoflex 6p C2 DCpowe_2'!$M$11))*IF(($G$3/2-$M$11)&gt;0,-1,1)</f>
        <v>0</v>
      </c>
      <c r="Y457" s="29">
        <f>Q457*IF(($G$3/2-$M$12)&gt;0,('ver pressoflex 6p C2 DCpowe_2'!$G$3/2-'ver pressoflex 6p C2 DCpowe_2'!$M$12),'ver pressoflex 6p C2 DCpowe_2'!$G$3/2-('ver pressoflex 6p C2 DCpowe_2'!$G$3-'ver pressoflex 6p C2 DCpowe_2'!$M$12))*IF(($G$3/2-$M$12)&gt;0,-1,1)</f>
        <v>0</v>
      </c>
      <c r="Z457" s="29">
        <f>R457*IF(($G$3/2-$M$13)&gt;0,('ver pressoflex 6p C2 DCpowe_2'!$G$3/2-'ver pressoflex 6p C2 DCpowe_2'!$M$13),'ver pressoflex 6p C2 DCpowe_2'!$G$3/2-('ver pressoflex 6p C2 DCpowe_2'!$G$3-'ver pressoflex 6p C2 DCpowe_2'!$M$13))*IF(($G$3/2-$M$13)&gt;0,-1,1)</f>
        <v>18248587.500000004</v>
      </c>
      <c r="AA457" s="113">
        <f t="shared" si="109"/>
        <v>23611522.341577828</v>
      </c>
      <c r="AB457" s="193">
        <f t="shared" si="110"/>
        <v>6.6392989050130698E-4</v>
      </c>
      <c r="AC457" s="191">
        <f t="shared" si="111"/>
        <v>9.9543870639106735E-4</v>
      </c>
      <c r="AD457" s="194">
        <f t="shared" si="112"/>
        <v>3.6178019402867568E-7</v>
      </c>
      <c r="AE457" s="191">
        <f t="shared" si="113"/>
        <v>7.4657902979330046E-2</v>
      </c>
      <c r="AF457" s="191">
        <f t="shared" si="114"/>
        <v>0.45259590449732823</v>
      </c>
    </row>
    <row r="458" spans="2:32">
      <c r="B458" s="116">
        <f t="shared" si="100"/>
        <v>54871.513605735265</v>
      </c>
      <c r="C458" s="115">
        <f t="shared" si="99"/>
        <v>22.970000000000056</v>
      </c>
      <c r="D458" s="68">
        <f>'ver pressoflex 6p C2 DCpowe_2'!$G$3/2/$C$557*C458</f>
        <v>281.38250000000068</v>
      </c>
      <c r="E458" s="114">
        <f t="shared" si="102"/>
        <v>-1.9297596648040885E-4</v>
      </c>
      <c r="F458" s="114">
        <f t="shared" si="103"/>
        <v>-3.278214280211266E-6</v>
      </c>
      <c r="G458" s="114">
        <f t="shared" si="104"/>
        <v>1.8641953791998634E-4</v>
      </c>
      <c r="H458" s="114">
        <f t="shared" si="105"/>
        <v>4.2886334292492594E-3</v>
      </c>
      <c r="I458" s="114">
        <f t="shared" si="106"/>
        <v>4.4783311814494565E-3</v>
      </c>
      <c r="J458" s="114">
        <f t="shared" si="107"/>
        <v>4.6680289336496544E-3</v>
      </c>
      <c r="K458" s="114">
        <f t="shared" si="108"/>
        <v>5.1422733141501488E-3</v>
      </c>
      <c r="L458" s="113">
        <f>-'ver pressoflex 6p C2 DCpowe_2'!$G$2*'ver pressoflex 6p C2 DCpowe_2'!D458*'ver pressoflex 6p C2 DCpowe_2'!$G$17*'ver pressoflex 6p C2 DCpowe_2'!$G$13*'ver pressoflex 6p C2 DCpowe_2'!AE458</f>
        <v>-4928.7377985714447</v>
      </c>
      <c r="M458" s="572">
        <f>IF(ABS(E458)&lt;'ver pressoflex 6p C2 DCpowe_2'!$G$7,'ver pressoflex 6p C2 DCpowe_2'!$G$16*E458*'ver pressoflex 6p C2 DCpowe_2'!$O$8,SIGN(E458)*'ver pressoflex 6p C2 DCpowe_2'!$G$15*'ver pressoflex 6p C2 DCpowe_2'!$O$8)</f>
        <v>-3.2485956932978883</v>
      </c>
      <c r="N458" s="572">
        <f>IF(ABS(F458)&lt;'ver pressoflex 6p C2 DCpowe_2'!$G$7,'ver pressoflex 6p C2 DCpowe_2'!$G$16*F458*'ver pressoflex 6p C2 DCpowe_2'!$O$9,SIGN(F458)*'ver pressoflex 6p C2 DCpowe_2'!$G$15*'ver pressoflex 6p C2 DCpowe_2'!$O$9)</f>
        <v>0</v>
      </c>
      <c r="O458" s="572">
        <f>IF(ABS(G458)&lt;'ver pressoflex 6p C2 DCpowe_2'!$G$7,'ver pressoflex 6p C2 DCpowe_2'!$G$16*G458*'ver pressoflex 6p C2 DCpowe_2'!$O$10,SIGN(G458)*'ver pressoflex 6p C2 DCpowe_2'!$G$15*'ver pressoflex 6p C2 DCpowe_2'!$O$10)</f>
        <v>0</v>
      </c>
      <c r="P458" s="572">
        <f>IF(ABS(H458)&lt;'ver pressoflex 6p C2 DCpowe_2'!$G$7,'ver pressoflex 6p C2 DCpowe_2'!$G$16*H458*'ver pressoflex 6p C2 DCpowe_2'!$O$11,SIGN(H458)*'ver pressoflex 6p C2 DCpowe_2'!$G$15*'ver pressoflex 6p C2 DCpowe_2'!$O$11)</f>
        <v>0</v>
      </c>
      <c r="Q458" s="572">
        <f>IF(ABS(I458)&lt;'ver pressoflex 6p C2 DCpowe_2'!$G$7,'ver pressoflex 6p C2 DCpowe_2'!$G$16*I458*'ver pressoflex 6p C2 DCpowe_2'!$O$12,SIGN(I458)*'ver pressoflex 6p C2 DCpowe_2'!$G$15*'ver pressoflex 6p C2 DCpowe_2'!$O$12)</f>
        <v>0</v>
      </c>
      <c r="R458" s="572">
        <f>IF(ABS(J458)&lt;'ver pressoflex 6p C2 DCpowe_2'!$G$7,'ver pressoflex 6p C2 DCpowe_2'!$G$16*J458*'ver pressoflex 6p C2 DCpowe_2'!$O$13,SIGN(J458)*'ver pressoflex 6p C2 DCpowe_2'!$G$15*'ver pressoflex 6p C2 DCpowe_2'!$O$13)</f>
        <v>17803.500000000004</v>
      </c>
      <c r="S458" s="113">
        <f t="shared" si="101"/>
        <v>12871.513605735261</v>
      </c>
      <c r="T458" s="575">
        <f>-L458*('ver pressoflex 6p C2 DCpowe_2'!$G$3/2-'ver pressoflex 6p C2 DCpowe_2'!AF458*'ver pressoflex 6p C2 DCpowe_2'!D458)</f>
        <v>5409713.3617560072</v>
      </c>
      <c r="U458" s="29">
        <f>M458*IF(($G$3/2-$M$8)&gt;0,('ver pressoflex 6p C2 DCpowe_2'!$G$3/2-'ver pressoflex 6p C2 DCpowe_2'!$M$8),'ver pressoflex 6p C2 DCpowe_2'!$G$3/2-('ver pressoflex 6p C2 DCpowe_2'!$G$3-'ver pressoflex 6p C2 DCpowe_2'!$M$8))*IF(($G$3/2-$M$8)&gt;0,-1,1)</f>
        <v>3329.8105856303355</v>
      </c>
      <c r="V458" s="29">
        <f>N458*IF(($G$3/2-$M$9)&gt;0,('ver pressoflex 6p C2 DCpowe_2'!$G$3/2-'ver pressoflex 6p C2 DCpowe_2'!$M$9),'ver pressoflex 6p C2 DCpowe_2'!$G$3/2-('ver pressoflex 6p C2 DCpowe_2'!$G$3-'ver pressoflex 6p C2 DCpowe_2'!$M$9))*IF(($G$3/2-$M$9)&gt;0,-1,1)</f>
        <v>0</v>
      </c>
      <c r="W458" s="29">
        <f>O458*IF(($G$3/2-$M$10)&gt;0,('ver pressoflex 6p C2 DCpowe_2'!$G$3/2-'ver pressoflex 6p C2 DCpowe_2'!$M$10),'ver pressoflex 6p C2 DCpowe_2'!$G$3/2-('ver pressoflex 6p C2 DCpowe_2'!$G$3-'ver pressoflex 6p C2 DCpowe_2'!$M$10))*IF(($G$3/2-$M$10)&gt;0,-1,1)</f>
        <v>0</v>
      </c>
      <c r="X458" s="29">
        <f>P458*IF(($G$3/2-$M$11)&gt;0,('ver pressoflex 6p C2 DCpowe_2'!$G$3/2-'ver pressoflex 6p C2 DCpowe_2'!$M$11),'ver pressoflex 6p C2 DCpowe_2'!$G$3/2-('ver pressoflex 6p C2 DCpowe_2'!$G$3-'ver pressoflex 6p C2 DCpowe_2'!$M$11))*IF(($G$3/2-$M$11)&gt;0,-1,1)</f>
        <v>0</v>
      </c>
      <c r="Y458" s="29">
        <f>Q458*IF(($G$3/2-$M$12)&gt;0,('ver pressoflex 6p C2 DCpowe_2'!$G$3/2-'ver pressoflex 6p C2 DCpowe_2'!$M$12),'ver pressoflex 6p C2 DCpowe_2'!$G$3/2-('ver pressoflex 6p C2 DCpowe_2'!$G$3-'ver pressoflex 6p C2 DCpowe_2'!$M$12))*IF(($G$3/2-$M$12)&gt;0,-1,1)</f>
        <v>0</v>
      </c>
      <c r="Z458" s="29">
        <f>R458*IF(($G$3/2-$M$13)&gt;0,('ver pressoflex 6p C2 DCpowe_2'!$G$3/2-'ver pressoflex 6p C2 DCpowe_2'!$M$13),'ver pressoflex 6p C2 DCpowe_2'!$G$3/2-('ver pressoflex 6p C2 DCpowe_2'!$G$3-'ver pressoflex 6p C2 DCpowe_2'!$M$13))*IF(($G$3/2-$M$13)&gt;0,-1,1)</f>
        <v>18248587.500000004</v>
      </c>
      <c r="AA458" s="113">
        <f t="shared" si="109"/>
        <v>23661630.672341641</v>
      </c>
      <c r="AB458" s="193">
        <f t="shared" si="110"/>
        <v>6.6722034698090272E-4</v>
      </c>
      <c r="AC458" s="191">
        <f t="shared" si="111"/>
        <v>1.0009228005237267E-3</v>
      </c>
      <c r="AD458" s="194">
        <f t="shared" si="112"/>
        <v>3.6543027063220796E-7</v>
      </c>
      <c r="AE458" s="191">
        <f t="shared" si="113"/>
        <v>7.5069210039279508E-2</v>
      </c>
      <c r="AF458" s="191">
        <f t="shared" si="114"/>
        <v>0.4528144054085167</v>
      </c>
    </row>
    <row r="459" spans="2:32">
      <c r="B459" s="116">
        <f t="shared" si="100"/>
        <v>54822.85166831049</v>
      </c>
      <c r="C459" s="115">
        <f t="shared" si="99"/>
        <v>23.070000000000057</v>
      </c>
      <c r="D459" s="68">
        <f>'ver pressoflex 6p C2 DCpowe_2'!$G$3/2/$C$557*C459</f>
        <v>282.6075000000007</v>
      </c>
      <c r="E459" s="114">
        <f t="shared" si="102"/>
        <v>-1.9599457623580021E-4</v>
      </c>
      <c r="F459" s="114">
        <f t="shared" si="103"/>
        <v>-6.1865551860906283E-6</v>
      </c>
      <c r="G459" s="114">
        <f t="shared" si="104"/>
        <v>1.8362146586361897E-4</v>
      </c>
      <c r="H459" s="114">
        <f t="shared" si="105"/>
        <v>4.2882199210635885E-3</v>
      </c>
      <c r="I459" s="114">
        <f t="shared" si="106"/>
        <v>4.4780279421132978E-3</v>
      </c>
      <c r="J459" s="114">
        <f t="shared" si="107"/>
        <v>4.6678359631630081E-3</v>
      </c>
      <c r="K459" s="114">
        <f t="shared" si="108"/>
        <v>5.1423560157872819E-3</v>
      </c>
      <c r="L459" s="113">
        <f>-'ver pressoflex 6p C2 DCpowe_2'!$G$2*'ver pressoflex 6p C2 DCpowe_2'!D459*'ver pressoflex 6p C2 DCpowe_2'!$G$17*'ver pressoflex 6p C2 DCpowe_2'!$G$13*'ver pressoflex 6p C2 DCpowe_2'!AE459</f>
        <v>-4977.3489201209031</v>
      </c>
      <c r="M459" s="572">
        <f>IF(ABS(E459)&lt;'ver pressoflex 6p C2 DCpowe_2'!$G$7,'ver pressoflex 6p C2 DCpowe_2'!$G$16*E459*'ver pressoflex 6p C2 DCpowe_2'!$O$8,SIGN(E459)*'ver pressoflex 6p C2 DCpowe_2'!$G$15*'ver pressoflex 6p C2 DCpowe_2'!$O$8)</f>
        <v>-3.2994115686110814</v>
      </c>
      <c r="N459" s="572">
        <f>IF(ABS(F459)&lt;'ver pressoflex 6p C2 DCpowe_2'!$G$7,'ver pressoflex 6p C2 DCpowe_2'!$G$16*F459*'ver pressoflex 6p C2 DCpowe_2'!$O$9,SIGN(F459)*'ver pressoflex 6p C2 DCpowe_2'!$G$15*'ver pressoflex 6p C2 DCpowe_2'!$O$9)</f>
        <v>0</v>
      </c>
      <c r="O459" s="572">
        <f>IF(ABS(G459)&lt;'ver pressoflex 6p C2 DCpowe_2'!$G$7,'ver pressoflex 6p C2 DCpowe_2'!$G$16*G459*'ver pressoflex 6p C2 DCpowe_2'!$O$10,SIGN(G459)*'ver pressoflex 6p C2 DCpowe_2'!$G$15*'ver pressoflex 6p C2 DCpowe_2'!$O$10)</f>
        <v>0</v>
      </c>
      <c r="P459" s="572">
        <f>IF(ABS(H459)&lt;'ver pressoflex 6p C2 DCpowe_2'!$G$7,'ver pressoflex 6p C2 DCpowe_2'!$G$16*H459*'ver pressoflex 6p C2 DCpowe_2'!$O$11,SIGN(H459)*'ver pressoflex 6p C2 DCpowe_2'!$G$15*'ver pressoflex 6p C2 DCpowe_2'!$O$11)</f>
        <v>0</v>
      </c>
      <c r="Q459" s="572">
        <f>IF(ABS(I459)&lt;'ver pressoflex 6p C2 DCpowe_2'!$G$7,'ver pressoflex 6p C2 DCpowe_2'!$G$16*I459*'ver pressoflex 6p C2 DCpowe_2'!$O$12,SIGN(I459)*'ver pressoflex 6p C2 DCpowe_2'!$G$15*'ver pressoflex 6p C2 DCpowe_2'!$O$12)</f>
        <v>0</v>
      </c>
      <c r="R459" s="572">
        <f>IF(ABS(J459)&lt;'ver pressoflex 6p C2 DCpowe_2'!$G$7,'ver pressoflex 6p C2 DCpowe_2'!$G$16*J459*'ver pressoflex 6p C2 DCpowe_2'!$O$13,SIGN(J459)*'ver pressoflex 6p C2 DCpowe_2'!$G$15*'ver pressoflex 6p C2 DCpowe_2'!$O$13)</f>
        <v>17803.500000000004</v>
      </c>
      <c r="S459" s="113">
        <f t="shared" si="101"/>
        <v>12822.85166831049</v>
      </c>
      <c r="T459" s="575">
        <f>-L459*('ver pressoflex 6p C2 DCpowe_2'!$G$3/2-'ver pressoflex 6p C2 DCpowe_2'!AF459*'ver pressoflex 6p C2 DCpowe_2'!D459)</f>
        <v>5460002.4018656854</v>
      </c>
      <c r="U459" s="29">
        <f>M459*IF(($G$3/2-$M$8)&gt;0,('ver pressoflex 6p C2 DCpowe_2'!$G$3/2-'ver pressoflex 6p C2 DCpowe_2'!$M$8),'ver pressoflex 6p C2 DCpowe_2'!$G$3/2-('ver pressoflex 6p C2 DCpowe_2'!$G$3-'ver pressoflex 6p C2 DCpowe_2'!$M$8))*IF(($G$3/2-$M$8)&gt;0,-1,1)</f>
        <v>3381.8968578263584</v>
      </c>
      <c r="V459" s="29">
        <f>N459*IF(($G$3/2-$M$9)&gt;0,('ver pressoflex 6p C2 DCpowe_2'!$G$3/2-'ver pressoflex 6p C2 DCpowe_2'!$M$9),'ver pressoflex 6p C2 DCpowe_2'!$G$3/2-('ver pressoflex 6p C2 DCpowe_2'!$G$3-'ver pressoflex 6p C2 DCpowe_2'!$M$9))*IF(($G$3/2-$M$9)&gt;0,-1,1)</f>
        <v>0</v>
      </c>
      <c r="W459" s="29">
        <f>O459*IF(($G$3/2-$M$10)&gt;0,('ver pressoflex 6p C2 DCpowe_2'!$G$3/2-'ver pressoflex 6p C2 DCpowe_2'!$M$10),'ver pressoflex 6p C2 DCpowe_2'!$G$3/2-('ver pressoflex 6p C2 DCpowe_2'!$G$3-'ver pressoflex 6p C2 DCpowe_2'!$M$10))*IF(($G$3/2-$M$10)&gt;0,-1,1)</f>
        <v>0</v>
      </c>
      <c r="X459" s="29">
        <f>P459*IF(($G$3/2-$M$11)&gt;0,('ver pressoflex 6p C2 DCpowe_2'!$G$3/2-'ver pressoflex 6p C2 DCpowe_2'!$M$11),'ver pressoflex 6p C2 DCpowe_2'!$G$3/2-('ver pressoflex 6p C2 DCpowe_2'!$G$3-'ver pressoflex 6p C2 DCpowe_2'!$M$11))*IF(($G$3/2-$M$11)&gt;0,-1,1)</f>
        <v>0</v>
      </c>
      <c r="Y459" s="29">
        <f>Q459*IF(($G$3/2-$M$12)&gt;0,('ver pressoflex 6p C2 DCpowe_2'!$G$3/2-'ver pressoflex 6p C2 DCpowe_2'!$M$12),'ver pressoflex 6p C2 DCpowe_2'!$G$3/2-('ver pressoflex 6p C2 DCpowe_2'!$G$3-'ver pressoflex 6p C2 DCpowe_2'!$M$12))*IF(($G$3/2-$M$12)&gt;0,-1,1)</f>
        <v>0</v>
      </c>
      <c r="Z459" s="29">
        <f>R459*IF(($G$3/2-$M$13)&gt;0,('ver pressoflex 6p C2 DCpowe_2'!$G$3/2-'ver pressoflex 6p C2 DCpowe_2'!$M$13),'ver pressoflex 6p C2 DCpowe_2'!$G$3/2-('ver pressoflex 6p C2 DCpowe_2'!$G$3-'ver pressoflex 6p C2 DCpowe_2'!$M$13))*IF(($G$3/2-$M$13)&gt;0,-1,1)</f>
        <v>18248587.500000004</v>
      </c>
      <c r="AA459" s="113">
        <f t="shared" si="109"/>
        <v>23711971.798723515</v>
      </c>
      <c r="AB459" s="193">
        <f t="shared" si="110"/>
        <v>6.7051462886007413E-4</v>
      </c>
      <c r="AC459" s="191">
        <f t="shared" si="111"/>
        <v>1.0064132703223459E-3</v>
      </c>
      <c r="AD459" s="194">
        <f t="shared" si="112"/>
        <v>3.6910266737391357E-7</v>
      </c>
      <c r="AE459" s="191">
        <f t="shared" si="113"/>
        <v>7.5480995274175941E-2</v>
      </c>
      <c r="AF459" s="191">
        <f t="shared" si="114"/>
        <v>0.45303117803682136</v>
      </c>
    </row>
    <row r="460" spans="2:32">
      <c r="B460" s="116">
        <f t="shared" si="100"/>
        <v>54773.922544253001</v>
      </c>
      <c r="C460" s="115">
        <f t="shared" si="99"/>
        <v>23.170000000000059</v>
      </c>
      <c r="D460" s="68">
        <f>'ver pressoflex 6p C2 DCpowe_2'!$G$3/2/$C$557*C460</f>
        <v>283.83250000000072</v>
      </c>
      <c r="E460" s="114">
        <f t="shared" si="102"/>
        <v>-1.9901669738992925E-4</v>
      </c>
      <c r="F460" s="114">
        <f t="shared" si="103"/>
        <v>-9.0982792204340885E-6</v>
      </c>
      <c r="G460" s="114">
        <f t="shared" si="104"/>
        <v>1.8082013894906104E-4</v>
      </c>
      <c r="H460" s="114">
        <f t="shared" si="105"/>
        <v>4.2878059318643942E-3</v>
      </c>
      <c r="I460" s="114">
        <f t="shared" si="106"/>
        <v>4.4777243500338888E-3</v>
      </c>
      <c r="J460" s="114">
        <f t="shared" si="107"/>
        <v>4.6676427682033842E-3</v>
      </c>
      <c r="K460" s="114">
        <f t="shared" si="108"/>
        <v>5.1424388136271214E-3</v>
      </c>
      <c r="L460" s="113">
        <f>-'ver pressoflex 6p C2 DCpowe_2'!$G$2*'ver pressoflex 6p C2 DCpowe_2'!D460*'ver pressoflex 6p C2 DCpowe_2'!$G$17*'ver pressoflex 6p C2 DCpowe_2'!$G$13*'ver pressoflex 6p C2 DCpowe_2'!AE460</f>
        <v>-5026.2271691914912</v>
      </c>
      <c r="M460" s="572">
        <f>IF(ABS(E460)&lt;'ver pressoflex 6p C2 DCpowe_2'!$G$7,'ver pressoflex 6p C2 DCpowe_2'!$G$16*E460*'ver pressoflex 6p C2 DCpowe_2'!$O$8,SIGN(E460)*'ver pressoflex 6p C2 DCpowe_2'!$G$15*'ver pressoflex 6p C2 DCpowe_2'!$O$8)</f>
        <v>-3.3502865555070516</v>
      </c>
      <c r="N460" s="572">
        <f>IF(ABS(F460)&lt;'ver pressoflex 6p C2 DCpowe_2'!$G$7,'ver pressoflex 6p C2 DCpowe_2'!$G$16*F460*'ver pressoflex 6p C2 DCpowe_2'!$O$9,SIGN(F460)*'ver pressoflex 6p C2 DCpowe_2'!$G$15*'ver pressoflex 6p C2 DCpowe_2'!$O$9)</f>
        <v>0</v>
      </c>
      <c r="O460" s="572">
        <f>IF(ABS(G460)&lt;'ver pressoflex 6p C2 DCpowe_2'!$G$7,'ver pressoflex 6p C2 DCpowe_2'!$G$16*G460*'ver pressoflex 6p C2 DCpowe_2'!$O$10,SIGN(G460)*'ver pressoflex 6p C2 DCpowe_2'!$G$15*'ver pressoflex 6p C2 DCpowe_2'!$O$10)</f>
        <v>0</v>
      </c>
      <c r="P460" s="572">
        <f>IF(ABS(H460)&lt;'ver pressoflex 6p C2 DCpowe_2'!$G$7,'ver pressoflex 6p C2 DCpowe_2'!$G$16*H460*'ver pressoflex 6p C2 DCpowe_2'!$O$11,SIGN(H460)*'ver pressoflex 6p C2 DCpowe_2'!$G$15*'ver pressoflex 6p C2 DCpowe_2'!$O$11)</f>
        <v>0</v>
      </c>
      <c r="Q460" s="572">
        <f>IF(ABS(I460)&lt;'ver pressoflex 6p C2 DCpowe_2'!$G$7,'ver pressoflex 6p C2 DCpowe_2'!$G$16*I460*'ver pressoflex 6p C2 DCpowe_2'!$O$12,SIGN(I460)*'ver pressoflex 6p C2 DCpowe_2'!$G$15*'ver pressoflex 6p C2 DCpowe_2'!$O$12)</f>
        <v>0</v>
      </c>
      <c r="R460" s="572">
        <f>IF(ABS(J460)&lt;'ver pressoflex 6p C2 DCpowe_2'!$G$7,'ver pressoflex 6p C2 DCpowe_2'!$G$16*J460*'ver pressoflex 6p C2 DCpowe_2'!$O$13,SIGN(J460)*'ver pressoflex 6p C2 DCpowe_2'!$G$15*'ver pressoflex 6p C2 DCpowe_2'!$O$13)</f>
        <v>17803.500000000004</v>
      </c>
      <c r="S460" s="113">
        <f t="shared" si="101"/>
        <v>12773.922544253004</v>
      </c>
      <c r="T460" s="575">
        <f>-L460*('ver pressoflex 6p C2 DCpowe_2'!$G$3/2-'ver pressoflex 6p C2 DCpowe_2'!AF460*'ver pressoflex 6p C2 DCpowe_2'!D460)</f>
        <v>5510524.1910683615</v>
      </c>
      <c r="U460" s="29">
        <f>M460*IF(($G$3/2-$M$8)&gt;0,('ver pressoflex 6p C2 DCpowe_2'!$G$3/2-'ver pressoflex 6p C2 DCpowe_2'!$M$8),'ver pressoflex 6p C2 DCpowe_2'!$G$3/2-('ver pressoflex 6p C2 DCpowe_2'!$G$3-'ver pressoflex 6p C2 DCpowe_2'!$M$8))*IF(($G$3/2-$M$8)&gt;0,-1,1)</f>
        <v>3434.0437193947278</v>
      </c>
      <c r="V460" s="29">
        <f>N460*IF(($G$3/2-$M$9)&gt;0,('ver pressoflex 6p C2 DCpowe_2'!$G$3/2-'ver pressoflex 6p C2 DCpowe_2'!$M$9),'ver pressoflex 6p C2 DCpowe_2'!$G$3/2-('ver pressoflex 6p C2 DCpowe_2'!$G$3-'ver pressoflex 6p C2 DCpowe_2'!$M$9))*IF(($G$3/2-$M$9)&gt;0,-1,1)</f>
        <v>0</v>
      </c>
      <c r="W460" s="29">
        <f>O460*IF(($G$3/2-$M$10)&gt;0,('ver pressoflex 6p C2 DCpowe_2'!$G$3/2-'ver pressoflex 6p C2 DCpowe_2'!$M$10),'ver pressoflex 6p C2 DCpowe_2'!$G$3/2-('ver pressoflex 6p C2 DCpowe_2'!$G$3-'ver pressoflex 6p C2 DCpowe_2'!$M$10))*IF(($G$3/2-$M$10)&gt;0,-1,1)</f>
        <v>0</v>
      </c>
      <c r="X460" s="29">
        <f>P460*IF(($G$3/2-$M$11)&gt;0,('ver pressoflex 6p C2 DCpowe_2'!$G$3/2-'ver pressoflex 6p C2 DCpowe_2'!$M$11),'ver pressoflex 6p C2 DCpowe_2'!$G$3/2-('ver pressoflex 6p C2 DCpowe_2'!$G$3-'ver pressoflex 6p C2 DCpowe_2'!$M$11))*IF(($G$3/2-$M$11)&gt;0,-1,1)</f>
        <v>0</v>
      </c>
      <c r="Y460" s="29">
        <f>Q460*IF(($G$3/2-$M$12)&gt;0,('ver pressoflex 6p C2 DCpowe_2'!$G$3/2-'ver pressoflex 6p C2 DCpowe_2'!$M$12),'ver pressoflex 6p C2 DCpowe_2'!$G$3/2-('ver pressoflex 6p C2 DCpowe_2'!$G$3-'ver pressoflex 6p C2 DCpowe_2'!$M$12))*IF(($G$3/2-$M$12)&gt;0,-1,1)</f>
        <v>0</v>
      </c>
      <c r="Z460" s="29">
        <f>R460*IF(($G$3/2-$M$13)&gt;0,('ver pressoflex 6p C2 DCpowe_2'!$G$3/2-'ver pressoflex 6p C2 DCpowe_2'!$M$13),'ver pressoflex 6p C2 DCpowe_2'!$G$3/2-('ver pressoflex 6p C2 DCpowe_2'!$G$3-'ver pressoflex 6p C2 DCpowe_2'!$M$13))*IF(($G$3/2-$M$13)&gt;0,-1,1)</f>
        <v>18248587.500000004</v>
      </c>
      <c r="AA460" s="113">
        <f t="shared" si="109"/>
        <v>23762545.734787762</v>
      </c>
      <c r="AB460" s="193">
        <f t="shared" si="110"/>
        <v>6.7381274281366711E-4</v>
      </c>
      <c r="AC460" s="191">
        <f t="shared" si="111"/>
        <v>1.0119101269116676E-3</v>
      </c>
      <c r="AD460" s="194">
        <f t="shared" si="112"/>
        <v>3.7279745475950869E-7</v>
      </c>
      <c r="AE460" s="191">
        <f t="shared" si="113"/>
        <v>7.589325951837507E-2</v>
      </c>
      <c r="AF460" s="191">
        <f t="shared" si="114"/>
        <v>0.45324624235353739</v>
      </c>
    </row>
    <row r="461" spans="2:32">
      <c r="B461" s="116">
        <f t="shared" si="100"/>
        <v>54724.725767084099</v>
      </c>
      <c r="C461" s="115">
        <f t="shared" si="99"/>
        <v>23.27000000000006</v>
      </c>
      <c r="D461" s="68">
        <f>'ver pressoflex 6p C2 DCpowe_2'!$G$3/2/$C$557*C461</f>
        <v>285.05750000000074</v>
      </c>
      <c r="E461" s="114">
        <f t="shared" si="102"/>
        <v>-2.02042336073315E-4</v>
      </c>
      <c r="F461" s="114">
        <f t="shared" si="103"/>
        <v>-1.2013392289814912E-5</v>
      </c>
      <c r="G461" s="114">
        <f t="shared" si="104"/>
        <v>1.7801555149368517E-4</v>
      </c>
      <c r="H461" s="114">
        <f t="shared" si="105"/>
        <v>4.2873914608118745E-3</v>
      </c>
      <c r="I461" s="114">
        <f t="shared" si="106"/>
        <v>4.4774204045953747E-3</v>
      </c>
      <c r="J461" s="114">
        <f t="shared" si="107"/>
        <v>4.667449348378875E-3</v>
      </c>
      <c r="K461" s="114">
        <f t="shared" si="108"/>
        <v>5.1425217078376259E-3</v>
      </c>
      <c r="L461" s="113">
        <f>-'ver pressoflex 6p C2 DCpowe_2'!$G$2*'ver pressoflex 6p C2 DCpowe_2'!D461*'ver pressoflex 6p C2 DCpowe_2'!$G$17*'ver pressoflex 6p C2 DCpowe_2'!$G$13*'ver pressoflex 6p C2 DCpowe_2'!AE461</f>
        <v>-5075.3730121587159</v>
      </c>
      <c r="M461" s="572">
        <f>IF(ABS(E461)&lt;'ver pressoflex 6p C2 DCpowe_2'!$G$7,'ver pressoflex 6p C2 DCpowe_2'!$G$16*E461*'ver pressoflex 6p C2 DCpowe_2'!$O$8,SIGN(E461)*'ver pressoflex 6p C2 DCpowe_2'!$G$15*'ver pressoflex 6p C2 DCpowe_2'!$O$8)</f>
        <v>-3.401220757188173</v>
      </c>
      <c r="N461" s="572">
        <f>IF(ABS(F461)&lt;'ver pressoflex 6p C2 DCpowe_2'!$G$7,'ver pressoflex 6p C2 DCpowe_2'!$G$16*F461*'ver pressoflex 6p C2 DCpowe_2'!$O$9,SIGN(F461)*'ver pressoflex 6p C2 DCpowe_2'!$G$15*'ver pressoflex 6p C2 DCpowe_2'!$O$9)</f>
        <v>0</v>
      </c>
      <c r="O461" s="572">
        <f>IF(ABS(G461)&lt;'ver pressoflex 6p C2 DCpowe_2'!$G$7,'ver pressoflex 6p C2 DCpowe_2'!$G$16*G461*'ver pressoflex 6p C2 DCpowe_2'!$O$10,SIGN(G461)*'ver pressoflex 6p C2 DCpowe_2'!$G$15*'ver pressoflex 6p C2 DCpowe_2'!$O$10)</f>
        <v>0</v>
      </c>
      <c r="P461" s="572">
        <f>IF(ABS(H461)&lt;'ver pressoflex 6p C2 DCpowe_2'!$G$7,'ver pressoflex 6p C2 DCpowe_2'!$G$16*H461*'ver pressoflex 6p C2 DCpowe_2'!$O$11,SIGN(H461)*'ver pressoflex 6p C2 DCpowe_2'!$G$15*'ver pressoflex 6p C2 DCpowe_2'!$O$11)</f>
        <v>0</v>
      </c>
      <c r="Q461" s="572">
        <f>IF(ABS(I461)&lt;'ver pressoflex 6p C2 DCpowe_2'!$G$7,'ver pressoflex 6p C2 DCpowe_2'!$G$16*I461*'ver pressoflex 6p C2 DCpowe_2'!$O$12,SIGN(I461)*'ver pressoflex 6p C2 DCpowe_2'!$G$15*'ver pressoflex 6p C2 DCpowe_2'!$O$12)</f>
        <v>0</v>
      </c>
      <c r="R461" s="572">
        <f>IF(ABS(J461)&lt;'ver pressoflex 6p C2 DCpowe_2'!$G$7,'ver pressoflex 6p C2 DCpowe_2'!$G$16*J461*'ver pressoflex 6p C2 DCpowe_2'!$O$13,SIGN(J461)*'ver pressoflex 6p C2 DCpowe_2'!$G$15*'ver pressoflex 6p C2 DCpowe_2'!$O$13)</f>
        <v>17803.500000000004</v>
      </c>
      <c r="S461" s="113">
        <f t="shared" si="101"/>
        <v>12724.725767084099</v>
      </c>
      <c r="T461" s="575">
        <f>-L461*('ver pressoflex 6p C2 DCpowe_2'!$G$3/2-'ver pressoflex 6p C2 DCpowe_2'!AF461*'ver pressoflex 6p C2 DCpowe_2'!D461)</f>
        <v>5561278.7433552956</v>
      </c>
      <c r="U461" s="29">
        <f>M461*IF(($G$3/2-$M$8)&gt;0,('ver pressoflex 6p C2 DCpowe_2'!$G$3/2-'ver pressoflex 6p C2 DCpowe_2'!$M$8),'ver pressoflex 6p C2 DCpowe_2'!$G$3/2-('ver pressoflex 6p C2 DCpowe_2'!$G$3-'ver pressoflex 6p C2 DCpowe_2'!$M$8))*IF(($G$3/2-$M$8)&gt;0,-1,1)</f>
        <v>3486.2512761178773</v>
      </c>
      <c r="V461" s="29">
        <f>N461*IF(($G$3/2-$M$9)&gt;0,('ver pressoflex 6p C2 DCpowe_2'!$G$3/2-'ver pressoflex 6p C2 DCpowe_2'!$M$9),'ver pressoflex 6p C2 DCpowe_2'!$G$3/2-('ver pressoflex 6p C2 DCpowe_2'!$G$3-'ver pressoflex 6p C2 DCpowe_2'!$M$9))*IF(($G$3/2-$M$9)&gt;0,-1,1)</f>
        <v>0</v>
      </c>
      <c r="W461" s="29">
        <f>O461*IF(($G$3/2-$M$10)&gt;0,('ver pressoflex 6p C2 DCpowe_2'!$G$3/2-'ver pressoflex 6p C2 DCpowe_2'!$M$10),'ver pressoflex 6p C2 DCpowe_2'!$G$3/2-('ver pressoflex 6p C2 DCpowe_2'!$G$3-'ver pressoflex 6p C2 DCpowe_2'!$M$10))*IF(($G$3/2-$M$10)&gt;0,-1,1)</f>
        <v>0</v>
      </c>
      <c r="X461" s="29">
        <f>P461*IF(($G$3/2-$M$11)&gt;0,('ver pressoflex 6p C2 DCpowe_2'!$G$3/2-'ver pressoflex 6p C2 DCpowe_2'!$M$11),'ver pressoflex 6p C2 DCpowe_2'!$G$3/2-('ver pressoflex 6p C2 DCpowe_2'!$G$3-'ver pressoflex 6p C2 DCpowe_2'!$M$11))*IF(($G$3/2-$M$11)&gt;0,-1,1)</f>
        <v>0</v>
      </c>
      <c r="Y461" s="29">
        <f>Q461*IF(($G$3/2-$M$12)&gt;0,('ver pressoflex 6p C2 DCpowe_2'!$G$3/2-'ver pressoflex 6p C2 DCpowe_2'!$M$12),'ver pressoflex 6p C2 DCpowe_2'!$G$3/2-('ver pressoflex 6p C2 DCpowe_2'!$G$3-'ver pressoflex 6p C2 DCpowe_2'!$M$12))*IF(($G$3/2-$M$12)&gt;0,-1,1)</f>
        <v>0</v>
      </c>
      <c r="Z461" s="29">
        <f>R461*IF(($G$3/2-$M$13)&gt;0,('ver pressoflex 6p C2 DCpowe_2'!$G$3/2-'ver pressoflex 6p C2 DCpowe_2'!$M$13),'ver pressoflex 6p C2 DCpowe_2'!$G$3/2-('ver pressoflex 6p C2 DCpowe_2'!$G$3-'ver pressoflex 6p C2 DCpowe_2'!$M$13))*IF(($G$3/2-$M$13)&gt;0,-1,1)</f>
        <v>18248587.500000004</v>
      </c>
      <c r="AA461" s="113">
        <f t="shared" si="109"/>
        <v>23813352.494631417</v>
      </c>
      <c r="AB461" s="193">
        <f t="shared" si="110"/>
        <v>6.7711469553206525E-4</v>
      </c>
      <c r="AC461" s="191">
        <f t="shared" si="111"/>
        <v>1.0174133814423311E-3</v>
      </c>
      <c r="AD461" s="194">
        <f t="shared" si="112"/>
        <v>3.7651470353234564E-7</v>
      </c>
      <c r="AE461" s="191">
        <f t="shared" si="113"/>
        <v>7.6306003608174827E-2</v>
      </c>
      <c r="AF461" s="191">
        <f t="shared" si="114"/>
        <v>0.45345961803295232</v>
      </c>
    </row>
    <row r="462" spans="2:32">
      <c r="B462" s="116">
        <f t="shared" si="100"/>
        <v>54675.260869238526</v>
      </c>
      <c r="C462" s="115">
        <f t="shared" si="99"/>
        <v>23.370000000000061</v>
      </c>
      <c r="D462" s="68">
        <f>'ver pressoflex 6p C2 DCpowe_2'!$G$3/2/$C$557*C462</f>
        <v>286.28250000000077</v>
      </c>
      <c r="E462" s="114">
        <f t="shared" si="102"/>
        <v>-2.0507149843075603E-4</v>
      </c>
      <c r="F462" s="114">
        <f t="shared" si="103"/>
        <v>-1.4931900314564025E-5</v>
      </c>
      <c r="G462" s="114">
        <f t="shared" si="104"/>
        <v>1.7520769780162798E-4</v>
      </c>
      <c r="H462" s="114">
        <f t="shared" si="105"/>
        <v>4.28697650706428E-3</v>
      </c>
      <c r="I462" s="114">
        <f t="shared" si="106"/>
        <v>4.4771161051804726E-3</v>
      </c>
      <c r="J462" s="114">
        <f t="shared" si="107"/>
        <v>4.6672557032966635E-3</v>
      </c>
      <c r="K462" s="114">
        <f t="shared" si="108"/>
        <v>5.1426046985871441E-3</v>
      </c>
      <c r="L462" s="113">
        <f>-'ver pressoflex 6p C2 DCpowe_2'!$G$2*'ver pressoflex 6p C2 DCpowe_2'!D462*'ver pressoflex 6p C2 DCpowe_2'!$G$17*'ver pressoflex 6p C2 DCpowe_2'!$G$13*'ver pressoflex 6p C2 DCpowe_2'!AE462</f>
        <v>-5124.7869164843805</v>
      </c>
      <c r="M462" s="572">
        <f>IF(ABS(E462)&lt;'ver pressoflex 6p C2 DCpowe_2'!$G$7,'ver pressoflex 6p C2 DCpowe_2'!$G$16*E462*'ver pressoflex 6p C2 DCpowe_2'!$O$8,SIGN(E462)*'ver pressoflex 6p C2 DCpowe_2'!$G$15*'ver pressoflex 6p C2 DCpowe_2'!$O$8)</f>
        <v>-3.4522142770972031</v>
      </c>
      <c r="N462" s="572">
        <f>IF(ABS(F462)&lt;'ver pressoflex 6p C2 DCpowe_2'!$G$7,'ver pressoflex 6p C2 DCpowe_2'!$G$16*F462*'ver pressoflex 6p C2 DCpowe_2'!$O$9,SIGN(F462)*'ver pressoflex 6p C2 DCpowe_2'!$G$15*'ver pressoflex 6p C2 DCpowe_2'!$O$9)</f>
        <v>0</v>
      </c>
      <c r="O462" s="572">
        <f>IF(ABS(G462)&lt;'ver pressoflex 6p C2 DCpowe_2'!$G$7,'ver pressoflex 6p C2 DCpowe_2'!$G$16*G462*'ver pressoflex 6p C2 DCpowe_2'!$O$10,SIGN(G462)*'ver pressoflex 6p C2 DCpowe_2'!$G$15*'ver pressoflex 6p C2 DCpowe_2'!$O$10)</f>
        <v>0</v>
      </c>
      <c r="P462" s="572">
        <f>IF(ABS(H462)&lt;'ver pressoflex 6p C2 DCpowe_2'!$G$7,'ver pressoflex 6p C2 DCpowe_2'!$G$16*H462*'ver pressoflex 6p C2 DCpowe_2'!$O$11,SIGN(H462)*'ver pressoflex 6p C2 DCpowe_2'!$G$15*'ver pressoflex 6p C2 DCpowe_2'!$O$11)</f>
        <v>0</v>
      </c>
      <c r="Q462" s="572">
        <f>IF(ABS(I462)&lt;'ver pressoflex 6p C2 DCpowe_2'!$G$7,'ver pressoflex 6p C2 DCpowe_2'!$G$16*I462*'ver pressoflex 6p C2 DCpowe_2'!$O$12,SIGN(I462)*'ver pressoflex 6p C2 DCpowe_2'!$G$15*'ver pressoflex 6p C2 DCpowe_2'!$O$12)</f>
        <v>0</v>
      </c>
      <c r="R462" s="572">
        <f>IF(ABS(J462)&lt;'ver pressoflex 6p C2 DCpowe_2'!$G$7,'ver pressoflex 6p C2 DCpowe_2'!$G$16*J462*'ver pressoflex 6p C2 DCpowe_2'!$O$13,SIGN(J462)*'ver pressoflex 6p C2 DCpowe_2'!$G$15*'ver pressoflex 6p C2 DCpowe_2'!$O$13)</f>
        <v>17803.500000000004</v>
      </c>
      <c r="S462" s="113">
        <f t="shared" si="101"/>
        <v>12675.260869238526</v>
      </c>
      <c r="T462" s="575">
        <f>-L462*('ver pressoflex 6p C2 DCpowe_2'!$G$3/2-'ver pressoflex 6p C2 DCpowe_2'!AF462*'ver pressoflex 6p C2 DCpowe_2'!D462)</f>
        <v>5612266.072750343</v>
      </c>
      <c r="U462" s="29">
        <f>M462*IF(($G$3/2-$M$8)&gt;0,('ver pressoflex 6p C2 DCpowe_2'!$G$3/2-'ver pressoflex 6p C2 DCpowe_2'!$M$8),'ver pressoflex 6p C2 DCpowe_2'!$G$3/2-('ver pressoflex 6p C2 DCpowe_2'!$G$3-'ver pressoflex 6p C2 DCpowe_2'!$M$8))*IF(($G$3/2-$M$8)&gt;0,-1,1)</f>
        <v>3538.519634024633</v>
      </c>
      <c r="V462" s="29">
        <f>N462*IF(($G$3/2-$M$9)&gt;0,('ver pressoflex 6p C2 DCpowe_2'!$G$3/2-'ver pressoflex 6p C2 DCpowe_2'!$M$9),'ver pressoflex 6p C2 DCpowe_2'!$G$3/2-('ver pressoflex 6p C2 DCpowe_2'!$G$3-'ver pressoflex 6p C2 DCpowe_2'!$M$9))*IF(($G$3/2-$M$9)&gt;0,-1,1)</f>
        <v>0</v>
      </c>
      <c r="W462" s="29">
        <f>O462*IF(($G$3/2-$M$10)&gt;0,('ver pressoflex 6p C2 DCpowe_2'!$G$3/2-'ver pressoflex 6p C2 DCpowe_2'!$M$10),'ver pressoflex 6p C2 DCpowe_2'!$G$3/2-('ver pressoflex 6p C2 DCpowe_2'!$G$3-'ver pressoflex 6p C2 DCpowe_2'!$M$10))*IF(($G$3/2-$M$10)&gt;0,-1,1)</f>
        <v>0</v>
      </c>
      <c r="X462" s="29">
        <f>P462*IF(($G$3/2-$M$11)&gt;0,('ver pressoflex 6p C2 DCpowe_2'!$G$3/2-'ver pressoflex 6p C2 DCpowe_2'!$M$11),'ver pressoflex 6p C2 DCpowe_2'!$G$3/2-('ver pressoflex 6p C2 DCpowe_2'!$G$3-'ver pressoflex 6p C2 DCpowe_2'!$M$11))*IF(($G$3/2-$M$11)&gt;0,-1,1)</f>
        <v>0</v>
      </c>
      <c r="Y462" s="29">
        <f>Q462*IF(($G$3/2-$M$12)&gt;0,('ver pressoflex 6p C2 DCpowe_2'!$G$3/2-'ver pressoflex 6p C2 DCpowe_2'!$M$12),'ver pressoflex 6p C2 DCpowe_2'!$G$3/2-('ver pressoflex 6p C2 DCpowe_2'!$G$3-'ver pressoflex 6p C2 DCpowe_2'!$M$12))*IF(($G$3/2-$M$12)&gt;0,-1,1)</f>
        <v>0</v>
      </c>
      <c r="Z462" s="29">
        <f>R462*IF(($G$3/2-$M$13)&gt;0,('ver pressoflex 6p C2 DCpowe_2'!$G$3/2-'ver pressoflex 6p C2 DCpowe_2'!$M$13),'ver pressoflex 6p C2 DCpowe_2'!$G$3/2-('ver pressoflex 6p C2 DCpowe_2'!$G$3-'ver pressoflex 6p C2 DCpowe_2'!$M$13))*IF(($G$3/2-$M$13)&gt;0,-1,1)</f>
        <v>18248587.500000004</v>
      </c>
      <c r="AA462" s="113">
        <f t="shared" si="109"/>
        <v>23864392.092384372</v>
      </c>
      <c r="AB462" s="193">
        <f t="shared" si="110"/>
        <v>6.8042049372123593E-4</v>
      </c>
      <c r="AC462" s="191">
        <f t="shared" si="111"/>
        <v>1.0229230450909488E-3</v>
      </c>
      <c r="AD462" s="194">
        <f t="shared" si="112"/>
        <v>3.8025448467431985E-7</v>
      </c>
      <c r="AE462" s="191">
        <f t="shared" si="113"/>
        <v>7.6719228381821158E-2</v>
      </c>
      <c r="AF462" s="191">
        <f t="shared" si="114"/>
        <v>0.45367132445759273</v>
      </c>
    </row>
    <row r="463" spans="2:32">
      <c r="B463" s="116">
        <f t="shared" si="100"/>
        <v>54625.527382061351</v>
      </c>
      <c r="C463" s="115">
        <f t="shared" si="99"/>
        <v>23.470000000000063</v>
      </c>
      <c r="D463" s="68">
        <f>'ver pressoflex 6p C2 DCpowe_2'!$G$3/2/$C$557*C463</f>
        <v>287.50750000000079</v>
      </c>
      <c r="E463" s="114">
        <f t="shared" si="102"/>
        <v>-2.0810419062137158E-4</v>
      </c>
      <c r="F463" s="114">
        <f t="shared" si="103"/>
        <v>-1.785380922881007E-5</v>
      </c>
      <c r="G463" s="114">
        <f t="shared" si="104"/>
        <v>1.7239657216375144E-4</v>
      </c>
      <c r="H463" s="114">
        <f t="shared" si="105"/>
        <v>4.2865610697778939E-3</v>
      </c>
      <c r="I463" s="114">
        <f t="shared" si="106"/>
        <v>4.4768114511704558E-3</v>
      </c>
      <c r="J463" s="114">
        <f t="shared" si="107"/>
        <v>4.6670618325630169E-3</v>
      </c>
      <c r="K463" s="114">
        <f t="shared" si="108"/>
        <v>5.1426877860444213E-3</v>
      </c>
      <c r="L463" s="113">
        <f>-'ver pressoflex 6p C2 DCpowe_2'!$G$2*'ver pressoflex 6p C2 DCpowe_2'!D463*'ver pressoflex 6p C2 DCpowe_2'!$G$17*'ver pressoflex 6p C2 DCpowe_2'!$G$13*'ver pressoflex 6p C2 DCpowe_2'!AE463</f>
        <v>-5174.4693507197389</v>
      </c>
      <c r="M463" s="572">
        <f>IF(ABS(E463)&lt;'ver pressoflex 6p C2 DCpowe_2'!$G$7,'ver pressoflex 6p C2 DCpowe_2'!$G$16*E463*'ver pressoflex 6p C2 DCpowe_2'!$O$8,SIGN(E463)*'ver pressoflex 6p C2 DCpowe_2'!$G$15*'ver pressoflex 6p C2 DCpowe_2'!$O$8)</f>
        <v>-3.5032672189179759</v>
      </c>
      <c r="N463" s="572">
        <f>IF(ABS(F463)&lt;'ver pressoflex 6p C2 DCpowe_2'!$G$7,'ver pressoflex 6p C2 DCpowe_2'!$G$16*F463*'ver pressoflex 6p C2 DCpowe_2'!$O$9,SIGN(F463)*'ver pressoflex 6p C2 DCpowe_2'!$G$15*'ver pressoflex 6p C2 DCpowe_2'!$O$9)</f>
        <v>0</v>
      </c>
      <c r="O463" s="572">
        <f>IF(ABS(G463)&lt;'ver pressoflex 6p C2 DCpowe_2'!$G$7,'ver pressoflex 6p C2 DCpowe_2'!$G$16*G463*'ver pressoflex 6p C2 DCpowe_2'!$O$10,SIGN(G463)*'ver pressoflex 6p C2 DCpowe_2'!$G$15*'ver pressoflex 6p C2 DCpowe_2'!$O$10)</f>
        <v>0</v>
      </c>
      <c r="P463" s="572">
        <f>IF(ABS(H463)&lt;'ver pressoflex 6p C2 DCpowe_2'!$G$7,'ver pressoflex 6p C2 DCpowe_2'!$G$16*H463*'ver pressoflex 6p C2 DCpowe_2'!$O$11,SIGN(H463)*'ver pressoflex 6p C2 DCpowe_2'!$G$15*'ver pressoflex 6p C2 DCpowe_2'!$O$11)</f>
        <v>0</v>
      </c>
      <c r="Q463" s="572">
        <f>IF(ABS(I463)&lt;'ver pressoflex 6p C2 DCpowe_2'!$G$7,'ver pressoflex 6p C2 DCpowe_2'!$G$16*I463*'ver pressoflex 6p C2 DCpowe_2'!$O$12,SIGN(I463)*'ver pressoflex 6p C2 DCpowe_2'!$G$15*'ver pressoflex 6p C2 DCpowe_2'!$O$12)</f>
        <v>0</v>
      </c>
      <c r="R463" s="572">
        <f>IF(ABS(J463)&lt;'ver pressoflex 6p C2 DCpowe_2'!$G$7,'ver pressoflex 6p C2 DCpowe_2'!$G$16*J463*'ver pressoflex 6p C2 DCpowe_2'!$O$13,SIGN(J463)*'ver pressoflex 6p C2 DCpowe_2'!$G$15*'ver pressoflex 6p C2 DCpowe_2'!$O$13)</f>
        <v>17803.500000000004</v>
      </c>
      <c r="S463" s="113">
        <f t="shared" si="101"/>
        <v>12625.527382061347</v>
      </c>
      <c r="T463" s="575">
        <f>-L463*('ver pressoflex 6p C2 DCpowe_2'!$G$3/2-'ver pressoflex 6p C2 DCpowe_2'!AF463*'ver pressoflex 6p C2 DCpowe_2'!D463)</f>
        <v>5663486.1933100428</v>
      </c>
      <c r="U463" s="29">
        <f>M463*IF(($G$3/2-$M$8)&gt;0,('ver pressoflex 6p C2 DCpowe_2'!$G$3/2-'ver pressoflex 6p C2 DCpowe_2'!$M$8),'ver pressoflex 6p C2 DCpowe_2'!$G$3/2-('ver pressoflex 6p C2 DCpowe_2'!$G$3-'ver pressoflex 6p C2 DCpowe_2'!$M$8))*IF(($G$3/2-$M$8)&gt;0,-1,1)</f>
        <v>3590.8488993909255</v>
      </c>
      <c r="V463" s="29">
        <f>N463*IF(($G$3/2-$M$9)&gt;0,('ver pressoflex 6p C2 DCpowe_2'!$G$3/2-'ver pressoflex 6p C2 DCpowe_2'!$M$9),'ver pressoflex 6p C2 DCpowe_2'!$G$3/2-('ver pressoflex 6p C2 DCpowe_2'!$G$3-'ver pressoflex 6p C2 DCpowe_2'!$M$9))*IF(($G$3/2-$M$9)&gt;0,-1,1)</f>
        <v>0</v>
      </c>
      <c r="W463" s="29">
        <f>O463*IF(($G$3/2-$M$10)&gt;0,('ver pressoflex 6p C2 DCpowe_2'!$G$3/2-'ver pressoflex 6p C2 DCpowe_2'!$M$10),'ver pressoflex 6p C2 DCpowe_2'!$G$3/2-('ver pressoflex 6p C2 DCpowe_2'!$G$3-'ver pressoflex 6p C2 DCpowe_2'!$M$10))*IF(($G$3/2-$M$10)&gt;0,-1,1)</f>
        <v>0</v>
      </c>
      <c r="X463" s="29">
        <f>P463*IF(($G$3/2-$M$11)&gt;0,('ver pressoflex 6p C2 DCpowe_2'!$G$3/2-'ver pressoflex 6p C2 DCpowe_2'!$M$11),'ver pressoflex 6p C2 DCpowe_2'!$G$3/2-('ver pressoflex 6p C2 DCpowe_2'!$G$3-'ver pressoflex 6p C2 DCpowe_2'!$M$11))*IF(($G$3/2-$M$11)&gt;0,-1,1)</f>
        <v>0</v>
      </c>
      <c r="Y463" s="29">
        <f>Q463*IF(($G$3/2-$M$12)&gt;0,('ver pressoflex 6p C2 DCpowe_2'!$G$3/2-'ver pressoflex 6p C2 DCpowe_2'!$M$12),'ver pressoflex 6p C2 DCpowe_2'!$G$3/2-('ver pressoflex 6p C2 DCpowe_2'!$G$3-'ver pressoflex 6p C2 DCpowe_2'!$M$12))*IF(($G$3/2-$M$12)&gt;0,-1,1)</f>
        <v>0</v>
      </c>
      <c r="Z463" s="29">
        <f>R463*IF(($G$3/2-$M$13)&gt;0,('ver pressoflex 6p C2 DCpowe_2'!$G$3/2-'ver pressoflex 6p C2 DCpowe_2'!$M$13),'ver pressoflex 6p C2 DCpowe_2'!$G$3/2-('ver pressoflex 6p C2 DCpowe_2'!$G$3-'ver pressoflex 6p C2 DCpowe_2'!$M$13))*IF(($G$3/2-$M$13)&gt;0,-1,1)</f>
        <v>18248587.500000004</v>
      </c>
      <c r="AA463" s="113">
        <f t="shared" si="109"/>
        <v>23915664.542209439</v>
      </c>
      <c r="AB463" s="193">
        <f t="shared" si="110"/>
        <v>6.837301441027753E-4</v>
      </c>
      <c r="AC463" s="191">
        <f t="shared" si="111"/>
        <v>1.0284391290601811E-3</v>
      </c>
      <c r="AD463" s="194">
        <f t="shared" si="112"/>
        <v>3.8401686940677936E-7</v>
      </c>
      <c r="AE463" s="191">
        <f t="shared" si="113"/>
        <v>7.7132934679513571E-2</v>
      </c>
      <c r="AF463" s="191">
        <f t="shared" si="114"/>
        <v>0.45388138072336792</v>
      </c>
    </row>
    <row r="464" spans="2:32">
      <c r="B464" s="116">
        <f t="shared" si="100"/>
        <v>54575.524835804754</v>
      </c>
      <c r="C464" s="115">
        <f t="shared" ref="C464:C501" si="115">+C463+0.1</f>
        <v>23.570000000000064</v>
      </c>
      <c r="D464" s="68">
        <f>'ver pressoflex 6p C2 DCpowe_2'!$G$3/2/$C$557*C464</f>
        <v>288.73250000000081</v>
      </c>
      <c r="E464" s="114">
        <f t="shared" si="102"/>
        <v>-2.1114041881864365E-4</v>
      </c>
      <c r="F464" s="114">
        <f t="shared" si="103"/>
        <v>-2.0779124980519652E-5</v>
      </c>
      <c r="G464" s="114">
        <f t="shared" si="104"/>
        <v>1.6958216885760432E-4</v>
      </c>
      <c r="H464" s="114">
        <f t="shared" si="105"/>
        <v>4.2861451481070361E-3</v>
      </c>
      <c r="I464" s="114">
        <f t="shared" si="106"/>
        <v>4.4765064419451592E-3</v>
      </c>
      <c r="J464" s="114">
        <f t="shared" si="107"/>
        <v>4.6668677357832831E-3</v>
      </c>
      <c r="K464" s="114">
        <f t="shared" si="108"/>
        <v>5.1427709703785931E-3</v>
      </c>
      <c r="L464" s="113">
        <f>-'ver pressoflex 6p C2 DCpowe_2'!$G$2*'ver pressoflex 6p C2 DCpowe_2'!D464*'ver pressoflex 6p C2 DCpowe_2'!$G$17*'ver pressoflex 6p C2 DCpowe_2'!$G$13*'ver pressoflex 6p C2 DCpowe_2'!AE464</f>
        <v>-5224.4207845086694</v>
      </c>
      <c r="M464" s="572">
        <f>IF(ABS(E464)&lt;'ver pressoflex 6p C2 DCpowe_2'!$G$7,'ver pressoflex 6p C2 DCpowe_2'!$G$16*E464*'ver pressoflex 6p C2 DCpowe_2'!$O$8,SIGN(E464)*'ver pressoflex 6p C2 DCpowe_2'!$G$15*'ver pressoflex 6p C2 DCpowe_2'!$O$8)</f>
        <v>-3.5543796865761137</v>
      </c>
      <c r="N464" s="572">
        <f>IF(ABS(F464)&lt;'ver pressoflex 6p C2 DCpowe_2'!$G$7,'ver pressoflex 6p C2 DCpowe_2'!$G$16*F464*'ver pressoflex 6p C2 DCpowe_2'!$O$9,SIGN(F464)*'ver pressoflex 6p C2 DCpowe_2'!$G$15*'ver pressoflex 6p C2 DCpowe_2'!$O$9)</f>
        <v>0</v>
      </c>
      <c r="O464" s="572">
        <f>IF(ABS(G464)&lt;'ver pressoflex 6p C2 DCpowe_2'!$G$7,'ver pressoflex 6p C2 DCpowe_2'!$G$16*G464*'ver pressoflex 6p C2 DCpowe_2'!$O$10,SIGN(G464)*'ver pressoflex 6p C2 DCpowe_2'!$G$15*'ver pressoflex 6p C2 DCpowe_2'!$O$10)</f>
        <v>0</v>
      </c>
      <c r="P464" s="572">
        <f>IF(ABS(H464)&lt;'ver pressoflex 6p C2 DCpowe_2'!$G$7,'ver pressoflex 6p C2 DCpowe_2'!$G$16*H464*'ver pressoflex 6p C2 DCpowe_2'!$O$11,SIGN(H464)*'ver pressoflex 6p C2 DCpowe_2'!$G$15*'ver pressoflex 6p C2 DCpowe_2'!$O$11)</f>
        <v>0</v>
      </c>
      <c r="Q464" s="572">
        <f>IF(ABS(I464)&lt;'ver pressoflex 6p C2 DCpowe_2'!$G$7,'ver pressoflex 6p C2 DCpowe_2'!$G$16*I464*'ver pressoflex 6p C2 DCpowe_2'!$O$12,SIGN(I464)*'ver pressoflex 6p C2 DCpowe_2'!$G$15*'ver pressoflex 6p C2 DCpowe_2'!$O$12)</f>
        <v>0</v>
      </c>
      <c r="R464" s="572">
        <f>IF(ABS(J464)&lt;'ver pressoflex 6p C2 DCpowe_2'!$G$7,'ver pressoflex 6p C2 DCpowe_2'!$G$16*J464*'ver pressoflex 6p C2 DCpowe_2'!$O$13,SIGN(J464)*'ver pressoflex 6p C2 DCpowe_2'!$G$15*'ver pressoflex 6p C2 DCpowe_2'!$O$13)</f>
        <v>17803.500000000004</v>
      </c>
      <c r="S464" s="113">
        <f t="shared" si="101"/>
        <v>12575.524835804757</v>
      </c>
      <c r="T464" s="575">
        <f>-L464*('ver pressoflex 6p C2 DCpowe_2'!$G$3/2-'ver pressoflex 6p C2 DCpowe_2'!AF464*'ver pressoflex 6p C2 DCpowe_2'!D464)</f>
        <v>5714939.1191237131</v>
      </c>
      <c r="U464" s="29">
        <f>M464*IF(($G$3/2-$M$8)&gt;0,('ver pressoflex 6p C2 DCpowe_2'!$G$3/2-'ver pressoflex 6p C2 DCpowe_2'!$M$8),'ver pressoflex 6p C2 DCpowe_2'!$G$3/2-('ver pressoflex 6p C2 DCpowe_2'!$G$3-'ver pressoflex 6p C2 DCpowe_2'!$M$8))*IF(($G$3/2-$M$8)&gt;0,-1,1)</f>
        <v>3643.2391787405168</v>
      </c>
      <c r="V464" s="29">
        <f>N464*IF(($G$3/2-$M$9)&gt;0,('ver pressoflex 6p C2 DCpowe_2'!$G$3/2-'ver pressoflex 6p C2 DCpowe_2'!$M$9),'ver pressoflex 6p C2 DCpowe_2'!$G$3/2-('ver pressoflex 6p C2 DCpowe_2'!$G$3-'ver pressoflex 6p C2 DCpowe_2'!$M$9))*IF(($G$3/2-$M$9)&gt;0,-1,1)</f>
        <v>0</v>
      </c>
      <c r="W464" s="29">
        <f>O464*IF(($G$3/2-$M$10)&gt;0,('ver pressoflex 6p C2 DCpowe_2'!$G$3/2-'ver pressoflex 6p C2 DCpowe_2'!$M$10),'ver pressoflex 6p C2 DCpowe_2'!$G$3/2-('ver pressoflex 6p C2 DCpowe_2'!$G$3-'ver pressoflex 6p C2 DCpowe_2'!$M$10))*IF(($G$3/2-$M$10)&gt;0,-1,1)</f>
        <v>0</v>
      </c>
      <c r="X464" s="29">
        <f>P464*IF(($G$3/2-$M$11)&gt;0,('ver pressoflex 6p C2 DCpowe_2'!$G$3/2-'ver pressoflex 6p C2 DCpowe_2'!$M$11),'ver pressoflex 6p C2 DCpowe_2'!$G$3/2-('ver pressoflex 6p C2 DCpowe_2'!$G$3-'ver pressoflex 6p C2 DCpowe_2'!$M$11))*IF(($G$3/2-$M$11)&gt;0,-1,1)</f>
        <v>0</v>
      </c>
      <c r="Y464" s="29">
        <f>Q464*IF(($G$3/2-$M$12)&gt;0,('ver pressoflex 6p C2 DCpowe_2'!$G$3/2-'ver pressoflex 6p C2 DCpowe_2'!$M$12),'ver pressoflex 6p C2 DCpowe_2'!$G$3/2-('ver pressoflex 6p C2 DCpowe_2'!$G$3-'ver pressoflex 6p C2 DCpowe_2'!$M$12))*IF(($G$3/2-$M$12)&gt;0,-1,1)</f>
        <v>0</v>
      </c>
      <c r="Z464" s="29">
        <f>R464*IF(($G$3/2-$M$13)&gt;0,('ver pressoflex 6p C2 DCpowe_2'!$G$3/2-'ver pressoflex 6p C2 DCpowe_2'!$M$13),'ver pressoflex 6p C2 DCpowe_2'!$G$3/2-('ver pressoflex 6p C2 DCpowe_2'!$G$3-'ver pressoflex 6p C2 DCpowe_2'!$M$13))*IF(($G$3/2-$M$13)&gt;0,-1,1)</f>
        <v>18248587.500000004</v>
      </c>
      <c r="AA464" s="113">
        <f t="shared" si="109"/>
        <v>23967169.858302459</v>
      </c>
      <c r="AB464" s="193">
        <f t="shared" si="110"/>
        <v>6.8704365341395362E-4</v>
      </c>
      <c r="AC464" s="191">
        <f t="shared" si="111"/>
        <v>1.0339616445788117E-3</v>
      </c>
      <c r="AD464" s="194">
        <f t="shared" si="112"/>
        <v>3.8780192919143847E-7</v>
      </c>
      <c r="AE464" s="191">
        <f t="shared" si="113"/>
        <v>7.7547123343410865E-2</v>
      </c>
      <c r="AF464" s="191">
        <f t="shared" si="114"/>
        <v>0.45408980564461388</v>
      </c>
    </row>
    <row r="465" spans="2:32">
      <c r="B465" s="116">
        <f t="shared" si="100"/>
        <v>54525.252759624906</v>
      </c>
      <c r="C465" s="115">
        <f t="shared" si="115"/>
        <v>23.670000000000066</v>
      </c>
      <c r="D465" s="68">
        <f>'ver pressoflex 6p C2 DCpowe_2'!$G$3/2/$C$557*C465</f>
        <v>289.95750000000078</v>
      </c>
      <c r="E465" s="114">
        <f t="shared" si="102"/>
        <v>-2.141801892104584E-4</v>
      </c>
      <c r="F465" s="114">
        <f t="shared" si="103"/>
        <v>-2.3707853531537534E-5</v>
      </c>
      <c r="G465" s="114">
        <f t="shared" si="104"/>
        <v>1.6676448214738332E-4</v>
      </c>
      <c r="H465" s="114">
        <f t="shared" si="105"/>
        <v>4.2857287412040469E-3</v>
      </c>
      <c r="I465" s="114">
        <f t="shared" si="106"/>
        <v>4.476201076882967E-3</v>
      </c>
      <c r="J465" s="114">
        <f t="shared" si="107"/>
        <v>4.666673412561888E-3</v>
      </c>
      <c r="K465" s="114">
        <f t="shared" si="108"/>
        <v>5.1428542517591904E-3</v>
      </c>
      <c r="L465" s="113">
        <f>-'ver pressoflex 6p C2 DCpowe_2'!$G$2*'ver pressoflex 6p C2 DCpowe_2'!D465*'ver pressoflex 6p C2 DCpowe_2'!$G$17*'ver pressoflex 6p C2 DCpowe_2'!$G$13*'ver pressoflex 6p C2 DCpowe_2'!AE465</f>
        <v>-5274.6416885908602</v>
      </c>
      <c r="M465" s="572">
        <f>IF(ABS(E465)&lt;'ver pressoflex 6p C2 DCpowe_2'!$G$7,'ver pressoflex 6p C2 DCpowe_2'!$G$16*E465*'ver pressoflex 6p C2 DCpowe_2'!$O$8,SIGN(E465)*'ver pressoflex 6p C2 DCpowe_2'!$G$15*'ver pressoflex 6p C2 DCpowe_2'!$O$8)</f>
        <v>-3.6055517842397173</v>
      </c>
      <c r="N465" s="572">
        <f>IF(ABS(F465)&lt;'ver pressoflex 6p C2 DCpowe_2'!$G$7,'ver pressoflex 6p C2 DCpowe_2'!$G$16*F465*'ver pressoflex 6p C2 DCpowe_2'!$O$9,SIGN(F465)*'ver pressoflex 6p C2 DCpowe_2'!$G$15*'ver pressoflex 6p C2 DCpowe_2'!$O$9)</f>
        <v>0</v>
      </c>
      <c r="O465" s="572">
        <f>IF(ABS(G465)&lt;'ver pressoflex 6p C2 DCpowe_2'!$G$7,'ver pressoflex 6p C2 DCpowe_2'!$G$16*G465*'ver pressoflex 6p C2 DCpowe_2'!$O$10,SIGN(G465)*'ver pressoflex 6p C2 DCpowe_2'!$G$15*'ver pressoflex 6p C2 DCpowe_2'!$O$10)</f>
        <v>0</v>
      </c>
      <c r="P465" s="572">
        <f>IF(ABS(H465)&lt;'ver pressoflex 6p C2 DCpowe_2'!$G$7,'ver pressoflex 6p C2 DCpowe_2'!$G$16*H465*'ver pressoflex 6p C2 DCpowe_2'!$O$11,SIGN(H465)*'ver pressoflex 6p C2 DCpowe_2'!$G$15*'ver pressoflex 6p C2 DCpowe_2'!$O$11)</f>
        <v>0</v>
      </c>
      <c r="Q465" s="572">
        <f>IF(ABS(I465)&lt;'ver pressoflex 6p C2 DCpowe_2'!$G$7,'ver pressoflex 6p C2 DCpowe_2'!$G$16*I465*'ver pressoflex 6p C2 DCpowe_2'!$O$12,SIGN(I465)*'ver pressoflex 6p C2 DCpowe_2'!$G$15*'ver pressoflex 6p C2 DCpowe_2'!$O$12)</f>
        <v>0</v>
      </c>
      <c r="R465" s="572">
        <f>IF(ABS(J465)&lt;'ver pressoflex 6p C2 DCpowe_2'!$G$7,'ver pressoflex 6p C2 DCpowe_2'!$G$16*J465*'ver pressoflex 6p C2 DCpowe_2'!$O$13,SIGN(J465)*'ver pressoflex 6p C2 DCpowe_2'!$G$15*'ver pressoflex 6p C2 DCpowe_2'!$O$13)</f>
        <v>17803.500000000004</v>
      </c>
      <c r="S465" s="113">
        <f t="shared" si="101"/>
        <v>12525.252759624904</v>
      </c>
      <c r="T465" s="575">
        <f>-L465*('ver pressoflex 6p C2 DCpowe_2'!$G$3/2-'ver pressoflex 6p C2 DCpowe_2'!AF465*'ver pressoflex 6p C2 DCpowe_2'!D465)</f>
        <v>5766624.8643135419</v>
      </c>
      <c r="U465" s="29">
        <f>M465*IF(($G$3/2-$M$8)&gt;0,('ver pressoflex 6p C2 DCpowe_2'!$G$3/2-'ver pressoflex 6p C2 DCpowe_2'!$M$8),'ver pressoflex 6p C2 DCpowe_2'!$G$3/2-('ver pressoflex 6p C2 DCpowe_2'!$G$3-'ver pressoflex 6p C2 DCpowe_2'!$M$8))*IF(($G$3/2-$M$8)&gt;0,-1,1)</f>
        <v>3695.6905788457102</v>
      </c>
      <c r="V465" s="29">
        <f>N465*IF(($G$3/2-$M$9)&gt;0,('ver pressoflex 6p C2 DCpowe_2'!$G$3/2-'ver pressoflex 6p C2 DCpowe_2'!$M$9),'ver pressoflex 6p C2 DCpowe_2'!$G$3/2-('ver pressoflex 6p C2 DCpowe_2'!$G$3-'ver pressoflex 6p C2 DCpowe_2'!$M$9))*IF(($G$3/2-$M$9)&gt;0,-1,1)</f>
        <v>0</v>
      </c>
      <c r="W465" s="29">
        <f>O465*IF(($G$3/2-$M$10)&gt;0,('ver pressoflex 6p C2 DCpowe_2'!$G$3/2-'ver pressoflex 6p C2 DCpowe_2'!$M$10),'ver pressoflex 6p C2 DCpowe_2'!$G$3/2-('ver pressoflex 6p C2 DCpowe_2'!$G$3-'ver pressoflex 6p C2 DCpowe_2'!$M$10))*IF(($G$3/2-$M$10)&gt;0,-1,1)</f>
        <v>0</v>
      </c>
      <c r="X465" s="29">
        <f>P465*IF(($G$3/2-$M$11)&gt;0,('ver pressoflex 6p C2 DCpowe_2'!$G$3/2-'ver pressoflex 6p C2 DCpowe_2'!$M$11),'ver pressoflex 6p C2 DCpowe_2'!$G$3/2-('ver pressoflex 6p C2 DCpowe_2'!$G$3-'ver pressoflex 6p C2 DCpowe_2'!$M$11))*IF(($G$3/2-$M$11)&gt;0,-1,1)</f>
        <v>0</v>
      </c>
      <c r="Y465" s="29">
        <f>Q465*IF(($G$3/2-$M$12)&gt;0,('ver pressoflex 6p C2 DCpowe_2'!$G$3/2-'ver pressoflex 6p C2 DCpowe_2'!$M$12),'ver pressoflex 6p C2 DCpowe_2'!$G$3/2-('ver pressoflex 6p C2 DCpowe_2'!$G$3-'ver pressoflex 6p C2 DCpowe_2'!$M$12))*IF(($G$3/2-$M$12)&gt;0,-1,1)</f>
        <v>0</v>
      </c>
      <c r="Z465" s="29">
        <f>R465*IF(($G$3/2-$M$13)&gt;0,('ver pressoflex 6p C2 DCpowe_2'!$G$3/2-'ver pressoflex 6p C2 DCpowe_2'!$M$13),'ver pressoflex 6p C2 DCpowe_2'!$G$3/2-('ver pressoflex 6p C2 DCpowe_2'!$G$3-'ver pressoflex 6p C2 DCpowe_2'!$M$13))*IF(($G$3/2-$M$13)&gt;0,-1,1)</f>
        <v>18248587.500000004</v>
      </c>
      <c r="AA465" s="113">
        <f t="shared" si="109"/>
        <v>24018908.054892391</v>
      </c>
      <c r="AB465" s="193">
        <f t="shared" si="110"/>
        <v>6.9036102840776064E-4</v>
      </c>
      <c r="AC465" s="191">
        <f t="shared" si="111"/>
        <v>1.0394906029018234E-3</v>
      </c>
      <c r="AD465" s="194">
        <f t="shared" si="112"/>
        <v>3.916097357312952E-7</v>
      </c>
      <c r="AE465" s="191">
        <f t="shared" si="113"/>
        <v>7.7961795217636756E-2</v>
      </c>
      <c r="AF465" s="191">
        <f t="shared" si="114"/>
        <v>0.45429661775903851</v>
      </c>
    </row>
    <row r="466" spans="2:32">
      <c r="B466" s="116">
        <f t="shared" si="100"/>
        <v>54474.710681578668</v>
      </c>
      <c r="C466" s="115">
        <f t="shared" si="115"/>
        <v>23.770000000000067</v>
      </c>
      <c r="D466" s="68">
        <f>'ver pressoflex 6p C2 DCpowe_2'!$G$3/2/$C$557*C466</f>
        <v>291.1825000000008</v>
      </c>
      <c r="E466" s="114">
        <f t="shared" si="102"/>
        <v>-2.1722350799914912E-4</v>
      </c>
      <c r="F466" s="114">
        <f t="shared" si="103"/>
        <v>-2.6640000857627699E-5</v>
      </c>
      <c r="G466" s="114">
        <f t="shared" si="104"/>
        <v>1.6394350628389374E-4</v>
      </c>
      <c r="H466" s="114">
        <f t="shared" si="105"/>
        <v>4.2853118482192943E-3</v>
      </c>
      <c r="I466" s="114">
        <f t="shared" si="106"/>
        <v>4.475895355360816E-3</v>
      </c>
      <c r="J466" s="114">
        <f t="shared" si="107"/>
        <v>4.6664788625023377E-3</v>
      </c>
      <c r="K466" s="114">
        <f t="shared" si="108"/>
        <v>5.1429376303561416E-3</v>
      </c>
      <c r="L466" s="113">
        <f>-'ver pressoflex 6p C2 DCpowe_2'!$G$2*'ver pressoflex 6p C2 DCpowe_2'!D466*'ver pressoflex 6p C2 DCpowe_2'!$G$17*'ver pressoflex 6p C2 DCpowe_2'!$G$13*'ver pressoflex 6p C2 DCpowe_2'!AE466</f>
        <v>-5325.1325348050141</v>
      </c>
      <c r="M466" s="572">
        <f>IF(ABS(E466)&lt;'ver pressoflex 6p C2 DCpowe_2'!$G$7,'ver pressoflex 6p C2 DCpowe_2'!$G$16*E466*'ver pressoflex 6p C2 DCpowe_2'!$O$8,SIGN(E466)*'ver pressoflex 6p C2 DCpowe_2'!$G$15*'ver pressoflex 6p C2 DCpowe_2'!$O$8)</f>
        <v>-3.6567836163200966</v>
      </c>
      <c r="N466" s="572">
        <f>IF(ABS(F466)&lt;'ver pressoflex 6p C2 DCpowe_2'!$G$7,'ver pressoflex 6p C2 DCpowe_2'!$G$16*F466*'ver pressoflex 6p C2 DCpowe_2'!$O$9,SIGN(F466)*'ver pressoflex 6p C2 DCpowe_2'!$G$15*'ver pressoflex 6p C2 DCpowe_2'!$O$9)</f>
        <v>0</v>
      </c>
      <c r="O466" s="572">
        <f>IF(ABS(G466)&lt;'ver pressoflex 6p C2 DCpowe_2'!$G$7,'ver pressoflex 6p C2 DCpowe_2'!$G$16*G466*'ver pressoflex 6p C2 DCpowe_2'!$O$10,SIGN(G466)*'ver pressoflex 6p C2 DCpowe_2'!$G$15*'ver pressoflex 6p C2 DCpowe_2'!$O$10)</f>
        <v>0</v>
      </c>
      <c r="P466" s="572">
        <f>IF(ABS(H466)&lt;'ver pressoflex 6p C2 DCpowe_2'!$G$7,'ver pressoflex 6p C2 DCpowe_2'!$G$16*H466*'ver pressoflex 6p C2 DCpowe_2'!$O$11,SIGN(H466)*'ver pressoflex 6p C2 DCpowe_2'!$G$15*'ver pressoflex 6p C2 DCpowe_2'!$O$11)</f>
        <v>0</v>
      </c>
      <c r="Q466" s="572">
        <f>IF(ABS(I466)&lt;'ver pressoflex 6p C2 DCpowe_2'!$G$7,'ver pressoflex 6p C2 DCpowe_2'!$G$16*I466*'ver pressoflex 6p C2 DCpowe_2'!$O$12,SIGN(I466)*'ver pressoflex 6p C2 DCpowe_2'!$G$15*'ver pressoflex 6p C2 DCpowe_2'!$O$12)</f>
        <v>0</v>
      </c>
      <c r="R466" s="572">
        <f>IF(ABS(J466)&lt;'ver pressoflex 6p C2 DCpowe_2'!$G$7,'ver pressoflex 6p C2 DCpowe_2'!$G$16*J466*'ver pressoflex 6p C2 DCpowe_2'!$O$13,SIGN(J466)*'ver pressoflex 6p C2 DCpowe_2'!$G$15*'ver pressoflex 6p C2 DCpowe_2'!$O$13)</f>
        <v>17803.500000000004</v>
      </c>
      <c r="S466" s="113">
        <f t="shared" si="101"/>
        <v>12474.710681578668</v>
      </c>
      <c r="T466" s="575">
        <f>-L466*('ver pressoflex 6p C2 DCpowe_2'!$G$3/2-'ver pressoflex 6p C2 DCpowe_2'!AF466*'ver pressoflex 6p C2 DCpowe_2'!D466)</f>
        <v>5818543.4430346852</v>
      </c>
      <c r="U466" s="29">
        <f>M466*IF(($G$3/2-$M$8)&gt;0,('ver pressoflex 6p C2 DCpowe_2'!$G$3/2-'ver pressoflex 6p C2 DCpowe_2'!$M$8),'ver pressoflex 6p C2 DCpowe_2'!$G$3/2-('ver pressoflex 6p C2 DCpowe_2'!$G$3-'ver pressoflex 6p C2 DCpowe_2'!$M$8))*IF(($G$3/2-$M$8)&gt;0,-1,1)</f>
        <v>3748.2032067280988</v>
      </c>
      <c r="V466" s="29">
        <f>N466*IF(($G$3/2-$M$9)&gt;0,('ver pressoflex 6p C2 DCpowe_2'!$G$3/2-'ver pressoflex 6p C2 DCpowe_2'!$M$9),'ver pressoflex 6p C2 DCpowe_2'!$G$3/2-('ver pressoflex 6p C2 DCpowe_2'!$G$3-'ver pressoflex 6p C2 DCpowe_2'!$M$9))*IF(($G$3/2-$M$9)&gt;0,-1,1)</f>
        <v>0</v>
      </c>
      <c r="W466" s="29">
        <f>O466*IF(($G$3/2-$M$10)&gt;0,('ver pressoflex 6p C2 DCpowe_2'!$G$3/2-'ver pressoflex 6p C2 DCpowe_2'!$M$10),'ver pressoflex 6p C2 DCpowe_2'!$G$3/2-('ver pressoflex 6p C2 DCpowe_2'!$G$3-'ver pressoflex 6p C2 DCpowe_2'!$M$10))*IF(($G$3/2-$M$10)&gt;0,-1,1)</f>
        <v>0</v>
      </c>
      <c r="X466" s="29">
        <f>P466*IF(($G$3/2-$M$11)&gt;0,('ver pressoflex 6p C2 DCpowe_2'!$G$3/2-'ver pressoflex 6p C2 DCpowe_2'!$M$11),'ver pressoflex 6p C2 DCpowe_2'!$G$3/2-('ver pressoflex 6p C2 DCpowe_2'!$G$3-'ver pressoflex 6p C2 DCpowe_2'!$M$11))*IF(($G$3/2-$M$11)&gt;0,-1,1)</f>
        <v>0</v>
      </c>
      <c r="Y466" s="29">
        <f>Q466*IF(($G$3/2-$M$12)&gt;0,('ver pressoflex 6p C2 DCpowe_2'!$G$3/2-'ver pressoflex 6p C2 DCpowe_2'!$M$12),'ver pressoflex 6p C2 DCpowe_2'!$G$3/2-('ver pressoflex 6p C2 DCpowe_2'!$G$3-'ver pressoflex 6p C2 DCpowe_2'!$M$12))*IF(($G$3/2-$M$12)&gt;0,-1,1)</f>
        <v>0</v>
      </c>
      <c r="Z466" s="29">
        <f>R466*IF(($G$3/2-$M$13)&gt;0,('ver pressoflex 6p C2 DCpowe_2'!$G$3/2-'ver pressoflex 6p C2 DCpowe_2'!$M$13),'ver pressoflex 6p C2 DCpowe_2'!$G$3/2-('ver pressoflex 6p C2 DCpowe_2'!$G$3-'ver pressoflex 6p C2 DCpowe_2'!$M$13))*IF(($G$3/2-$M$13)&gt;0,-1,1)</f>
        <v>18248587.500000004</v>
      </c>
      <c r="AA466" s="113">
        <f t="shared" si="109"/>
        <v>24070879.146241419</v>
      </c>
      <c r="AB466" s="193">
        <f t="shared" si="110"/>
        <v>6.9368227585295272E-4</v>
      </c>
      <c r="AC466" s="191">
        <f t="shared" si="111"/>
        <v>1.0450260153104767E-3</v>
      </c>
      <c r="AD466" s="194">
        <f t="shared" si="112"/>
        <v>3.9544036097155445E-7</v>
      </c>
      <c r="AE466" s="191">
        <f t="shared" si="113"/>
        <v>7.8376951148285745E-2</v>
      </c>
      <c r="AF466" s="191">
        <f t="shared" si="114"/>
        <v>0.45450183533257038</v>
      </c>
    </row>
    <row r="467" spans="2:32">
      <c r="B467" s="116">
        <f t="shared" si="100"/>
        <v>54423.898128620465</v>
      </c>
      <c r="C467" s="115">
        <f t="shared" si="115"/>
        <v>23.870000000000068</v>
      </c>
      <c r="D467" s="68">
        <f>'ver pressoflex 6p C2 DCpowe_2'!$G$3/2/$C$557*C467</f>
        <v>292.40750000000082</v>
      </c>
      <c r="E467" s="114">
        <f t="shared" si="102"/>
        <v>-2.2027038140153736E-4</v>
      </c>
      <c r="F467" s="114">
        <f t="shared" si="103"/>
        <v>-2.9575572948513182E-5</v>
      </c>
      <c r="G467" s="114">
        <f t="shared" si="104"/>
        <v>1.6111923550451101E-4</v>
      </c>
      <c r="H467" s="114">
        <f t="shared" si="105"/>
        <v>4.2848944683011592E-3</v>
      </c>
      <c r="I467" s="114">
        <f t="shared" si="106"/>
        <v>4.4755892767541841E-3</v>
      </c>
      <c r="J467" s="114">
        <f t="shared" si="107"/>
        <v>4.6662840852072082E-3</v>
      </c>
      <c r="K467" s="114">
        <f t="shared" si="108"/>
        <v>5.1430211063397688E-3</v>
      </c>
      <c r="L467" s="113">
        <f>-'ver pressoflex 6p C2 DCpowe_2'!$G$2*'ver pressoflex 6p C2 DCpowe_2'!D467*'ver pressoflex 6p C2 DCpowe_2'!$G$17*'ver pressoflex 6p C2 DCpowe_2'!$G$13*'ver pressoflex 6p C2 DCpowe_2'!AE467</f>
        <v>-5375.8937960920612</v>
      </c>
      <c r="M467" s="572">
        <f>IF(ABS(E467)&lt;'ver pressoflex 6p C2 DCpowe_2'!$G$7,'ver pressoflex 6p C2 DCpowe_2'!$G$16*E467*'ver pressoflex 6p C2 DCpowe_2'!$O$8,SIGN(E467)*'ver pressoflex 6p C2 DCpowe_2'!$G$15*'ver pressoflex 6p C2 DCpowe_2'!$O$8)</f>
        <v>-3.7080752874724587</v>
      </c>
      <c r="N467" s="572">
        <f>IF(ABS(F467)&lt;'ver pressoflex 6p C2 DCpowe_2'!$G$7,'ver pressoflex 6p C2 DCpowe_2'!$G$16*F467*'ver pressoflex 6p C2 DCpowe_2'!$O$9,SIGN(F467)*'ver pressoflex 6p C2 DCpowe_2'!$G$15*'ver pressoflex 6p C2 DCpowe_2'!$O$9)</f>
        <v>0</v>
      </c>
      <c r="O467" s="572">
        <f>IF(ABS(G467)&lt;'ver pressoflex 6p C2 DCpowe_2'!$G$7,'ver pressoflex 6p C2 DCpowe_2'!$G$16*G467*'ver pressoflex 6p C2 DCpowe_2'!$O$10,SIGN(G467)*'ver pressoflex 6p C2 DCpowe_2'!$G$15*'ver pressoflex 6p C2 DCpowe_2'!$O$10)</f>
        <v>0</v>
      </c>
      <c r="P467" s="572">
        <f>IF(ABS(H467)&lt;'ver pressoflex 6p C2 DCpowe_2'!$G$7,'ver pressoflex 6p C2 DCpowe_2'!$G$16*H467*'ver pressoflex 6p C2 DCpowe_2'!$O$11,SIGN(H467)*'ver pressoflex 6p C2 DCpowe_2'!$G$15*'ver pressoflex 6p C2 DCpowe_2'!$O$11)</f>
        <v>0</v>
      </c>
      <c r="Q467" s="572">
        <f>IF(ABS(I467)&lt;'ver pressoflex 6p C2 DCpowe_2'!$G$7,'ver pressoflex 6p C2 DCpowe_2'!$G$16*I467*'ver pressoflex 6p C2 DCpowe_2'!$O$12,SIGN(I467)*'ver pressoflex 6p C2 DCpowe_2'!$G$15*'ver pressoflex 6p C2 DCpowe_2'!$O$12)</f>
        <v>0</v>
      </c>
      <c r="R467" s="572">
        <f>IF(ABS(J467)&lt;'ver pressoflex 6p C2 DCpowe_2'!$G$7,'ver pressoflex 6p C2 DCpowe_2'!$G$16*J467*'ver pressoflex 6p C2 DCpowe_2'!$O$13,SIGN(J467)*'ver pressoflex 6p C2 DCpowe_2'!$G$15*'ver pressoflex 6p C2 DCpowe_2'!$O$13)</f>
        <v>17803.500000000004</v>
      </c>
      <c r="S467" s="113">
        <f t="shared" si="101"/>
        <v>12423.898128620469</v>
      </c>
      <c r="T467" s="575">
        <f>-L467*('ver pressoflex 6p C2 DCpowe_2'!$G$3/2-'ver pressoflex 6p C2 DCpowe_2'!AF467*'ver pressoflex 6p C2 DCpowe_2'!D467)</f>
        <v>5870694.8694753824</v>
      </c>
      <c r="U467" s="29">
        <f>M467*IF(($G$3/2-$M$8)&gt;0,('ver pressoflex 6p C2 DCpowe_2'!$G$3/2-'ver pressoflex 6p C2 DCpowe_2'!$M$8),'ver pressoflex 6p C2 DCpowe_2'!$G$3/2-('ver pressoflex 6p C2 DCpowe_2'!$G$3-'ver pressoflex 6p C2 DCpowe_2'!$M$8))*IF(($G$3/2-$M$8)&gt;0,-1,1)</f>
        <v>3800.7771696592704</v>
      </c>
      <c r="V467" s="29">
        <f>N467*IF(($G$3/2-$M$9)&gt;0,('ver pressoflex 6p C2 DCpowe_2'!$G$3/2-'ver pressoflex 6p C2 DCpowe_2'!$M$9),'ver pressoflex 6p C2 DCpowe_2'!$G$3/2-('ver pressoflex 6p C2 DCpowe_2'!$G$3-'ver pressoflex 6p C2 DCpowe_2'!$M$9))*IF(($G$3/2-$M$9)&gt;0,-1,1)</f>
        <v>0</v>
      </c>
      <c r="W467" s="29">
        <f>O467*IF(($G$3/2-$M$10)&gt;0,('ver pressoflex 6p C2 DCpowe_2'!$G$3/2-'ver pressoflex 6p C2 DCpowe_2'!$M$10),'ver pressoflex 6p C2 DCpowe_2'!$G$3/2-('ver pressoflex 6p C2 DCpowe_2'!$G$3-'ver pressoflex 6p C2 DCpowe_2'!$M$10))*IF(($G$3/2-$M$10)&gt;0,-1,1)</f>
        <v>0</v>
      </c>
      <c r="X467" s="29">
        <f>P467*IF(($G$3/2-$M$11)&gt;0,('ver pressoflex 6p C2 DCpowe_2'!$G$3/2-'ver pressoflex 6p C2 DCpowe_2'!$M$11),'ver pressoflex 6p C2 DCpowe_2'!$G$3/2-('ver pressoflex 6p C2 DCpowe_2'!$G$3-'ver pressoflex 6p C2 DCpowe_2'!$M$11))*IF(($G$3/2-$M$11)&gt;0,-1,1)</f>
        <v>0</v>
      </c>
      <c r="Y467" s="29">
        <f>Q467*IF(($G$3/2-$M$12)&gt;0,('ver pressoflex 6p C2 DCpowe_2'!$G$3/2-'ver pressoflex 6p C2 DCpowe_2'!$M$12),'ver pressoflex 6p C2 DCpowe_2'!$G$3/2-('ver pressoflex 6p C2 DCpowe_2'!$G$3-'ver pressoflex 6p C2 DCpowe_2'!$M$12))*IF(($G$3/2-$M$12)&gt;0,-1,1)</f>
        <v>0</v>
      </c>
      <c r="Z467" s="29">
        <f>R467*IF(($G$3/2-$M$13)&gt;0,('ver pressoflex 6p C2 DCpowe_2'!$G$3/2-'ver pressoflex 6p C2 DCpowe_2'!$M$13),'ver pressoflex 6p C2 DCpowe_2'!$G$3/2-('ver pressoflex 6p C2 DCpowe_2'!$G$3-'ver pressoflex 6p C2 DCpowe_2'!$M$13))*IF(($G$3/2-$M$13)&gt;0,-1,1)</f>
        <v>18248587.500000004</v>
      </c>
      <c r="AA467" s="113">
        <f t="shared" si="109"/>
        <v>24123083.146645047</v>
      </c>
      <c r="AB467" s="193">
        <f t="shared" si="110"/>
        <v>6.9700740253409777E-4</v>
      </c>
      <c r="AC467" s="191">
        <f t="shared" si="111"/>
        <v>1.0505678931123853E-3</v>
      </c>
      <c r="AD467" s="194">
        <f t="shared" si="112"/>
        <v>3.9929387710055261E-7</v>
      </c>
      <c r="AE467" s="191">
        <f t="shared" si="113"/>
        <v>7.8792591983428889E-2</v>
      </c>
      <c r="AF467" s="191">
        <f t="shared" si="114"/>
        <v>0.45470547636411274</v>
      </c>
    </row>
    <row r="468" spans="2:32">
      <c r="B468" s="116">
        <f t="shared" si="100"/>
        <v>54372.814626599044</v>
      </c>
      <c r="C468" s="115">
        <f t="shared" si="115"/>
        <v>23.97000000000007</v>
      </c>
      <c r="D468" s="68">
        <f>'ver pressoflex 6p C2 DCpowe_2'!$G$3/2/$C$557*C468</f>
        <v>293.63250000000085</v>
      </c>
      <c r="E468" s="114">
        <f t="shared" si="102"/>
        <v>-2.2332081564897585E-4</v>
      </c>
      <c r="F468" s="114">
        <f t="shared" si="103"/>
        <v>-3.2514575807917386E-5</v>
      </c>
      <c r="G468" s="114">
        <f t="shared" si="104"/>
        <v>1.5829166403314107E-4</v>
      </c>
      <c r="H468" s="114">
        <f t="shared" si="105"/>
        <v>4.2844766005960301E-3</v>
      </c>
      <c r="I468" s="114">
        <f t="shared" si="106"/>
        <v>4.4752828404370885E-3</v>
      </c>
      <c r="J468" s="114">
        <f t="shared" si="107"/>
        <v>4.6660890802781478E-3</v>
      </c>
      <c r="K468" s="114">
        <f t="shared" si="108"/>
        <v>5.1431046798807939E-3</v>
      </c>
      <c r="L468" s="113">
        <f>-'ver pressoflex 6p C2 DCpowe_2'!$G$2*'ver pressoflex 6p C2 DCpowe_2'!D468*'ver pressoflex 6p C2 DCpowe_2'!$G$17*'ver pressoflex 6p C2 DCpowe_2'!$G$13*'ver pressoflex 6p C2 DCpowe_2'!AE468</f>
        <v>-5426.9259464983634</v>
      </c>
      <c r="M468" s="572">
        <f>IF(ABS(E468)&lt;'ver pressoflex 6p C2 DCpowe_2'!$G$7,'ver pressoflex 6p C2 DCpowe_2'!$G$16*E468*'ver pressoflex 6p C2 DCpowe_2'!$O$8,SIGN(E468)*'ver pressoflex 6p C2 DCpowe_2'!$G$15*'ver pressoflex 6p C2 DCpowe_2'!$O$8)</f>
        <v>-3.7594269025966303</v>
      </c>
      <c r="N468" s="572">
        <f>IF(ABS(F468)&lt;'ver pressoflex 6p C2 DCpowe_2'!$G$7,'ver pressoflex 6p C2 DCpowe_2'!$G$16*F468*'ver pressoflex 6p C2 DCpowe_2'!$O$9,SIGN(F468)*'ver pressoflex 6p C2 DCpowe_2'!$G$15*'ver pressoflex 6p C2 DCpowe_2'!$O$9)</f>
        <v>0</v>
      </c>
      <c r="O468" s="572">
        <f>IF(ABS(G468)&lt;'ver pressoflex 6p C2 DCpowe_2'!$G$7,'ver pressoflex 6p C2 DCpowe_2'!$G$16*G468*'ver pressoflex 6p C2 DCpowe_2'!$O$10,SIGN(G468)*'ver pressoflex 6p C2 DCpowe_2'!$G$15*'ver pressoflex 6p C2 DCpowe_2'!$O$10)</f>
        <v>0</v>
      </c>
      <c r="P468" s="572">
        <f>IF(ABS(H468)&lt;'ver pressoflex 6p C2 DCpowe_2'!$G$7,'ver pressoflex 6p C2 DCpowe_2'!$G$16*H468*'ver pressoflex 6p C2 DCpowe_2'!$O$11,SIGN(H468)*'ver pressoflex 6p C2 DCpowe_2'!$G$15*'ver pressoflex 6p C2 DCpowe_2'!$O$11)</f>
        <v>0</v>
      </c>
      <c r="Q468" s="572">
        <f>IF(ABS(I468)&lt;'ver pressoflex 6p C2 DCpowe_2'!$G$7,'ver pressoflex 6p C2 DCpowe_2'!$G$16*I468*'ver pressoflex 6p C2 DCpowe_2'!$O$12,SIGN(I468)*'ver pressoflex 6p C2 DCpowe_2'!$G$15*'ver pressoflex 6p C2 DCpowe_2'!$O$12)</f>
        <v>0</v>
      </c>
      <c r="R468" s="572">
        <f>IF(ABS(J468)&lt;'ver pressoflex 6p C2 DCpowe_2'!$G$7,'ver pressoflex 6p C2 DCpowe_2'!$G$16*J468*'ver pressoflex 6p C2 DCpowe_2'!$O$13,SIGN(J468)*'ver pressoflex 6p C2 DCpowe_2'!$G$15*'ver pressoflex 6p C2 DCpowe_2'!$O$13)</f>
        <v>17803.500000000004</v>
      </c>
      <c r="S468" s="113">
        <f t="shared" si="101"/>
        <v>12372.814626599044</v>
      </c>
      <c r="T468" s="575">
        <f>-L468*('ver pressoflex 6p C2 DCpowe_2'!$G$3/2-'ver pressoflex 6p C2 DCpowe_2'!AF468*'ver pressoflex 6p C2 DCpowe_2'!D468)</f>
        <v>5923079.1578570176</v>
      </c>
      <c r="U468" s="29">
        <f>M468*IF(($G$3/2-$M$8)&gt;0,('ver pressoflex 6p C2 DCpowe_2'!$G$3/2-'ver pressoflex 6p C2 DCpowe_2'!$M$8),'ver pressoflex 6p C2 DCpowe_2'!$G$3/2-('ver pressoflex 6p C2 DCpowe_2'!$G$3-'ver pressoflex 6p C2 DCpowe_2'!$M$8))*IF(($G$3/2-$M$8)&gt;0,-1,1)</f>
        <v>3853.4125751615461</v>
      </c>
      <c r="V468" s="29">
        <f>N468*IF(($G$3/2-$M$9)&gt;0,('ver pressoflex 6p C2 DCpowe_2'!$G$3/2-'ver pressoflex 6p C2 DCpowe_2'!$M$9),'ver pressoflex 6p C2 DCpowe_2'!$G$3/2-('ver pressoflex 6p C2 DCpowe_2'!$G$3-'ver pressoflex 6p C2 DCpowe_2'!$M$9))*IF(($G$3/2-$M$9)&gt;0,-1,1)</f>
        <v>0</v>
      </c>
      <c r="W468" s="29">
        <f>O468*IF(($G$3/2-$M$10)&gt;0,('ver pressoflex 6p C2 DCpowe_2'!$G$3/2-'ver pressoflex 6p C2 DCpowe_2'!$M$10),'ver pressoflex 6p C2 DCpowe_2'!$G$3/2-('ver pressoflex 6p C2 DCpowe_2'!$G$3-'ver pressoflex 6p C2 DCpowe_2'!$M$10))*IF(($G$3/2-$M$10)&gt;0,-1,1)</f>
        <v>0</v>
      </c>
      <c r="X468" s="29">
        <f>P468*IF(($G$3/2-$M$11)&gt;0,('ver pressoflex 6p C2 DCpowe_2'!$G$3/2-'ver pressoflex 6p C2 DCpowe_2'!$M$11),'ver pressoflex 6p C2 DCpowe_2'!$G$3/2-('ver pressoflex 6p C2 DCpowe_2'!$G$3-'ver pressoflex 6p C2 DCpowe_2'!$M$11))*IF(($G$3/2-$M$11)&gt;0,-1,1)</f>
        <v>0</v>
      </c>
      <c r="Y468" s="29">
        <f>Q468*IF(($G$3/2-$M$12)&gt;0,('ver pressoflex 6p C2 DCpowe_2'!$G$3/2-'ver pressoflex 6p C2 DCpowe_2'!$M$12),'ver pressoflex 6p C2 DCpowe_2'!$G$3/2-('ver pressoflex 6p C2 DCpowe_2'!$G$3-'ver pressoflex 6p C2 DCpowe_2'!$M$12))*IF(($G$3/2-$M$12)&gt;0,-1,1)</f>
        <v>0</v>
      </c>
      <c r="Z468" s="29">
        <f>R468*IF(($G$3/2-$M$13)&gt;0,('ver pressoflex 6p C2 DCpowe_2'!$G$3/2-'ver pressoflex 6p C2 DCpowe_2'!$M$13),'ver pressoflex 6p C2 DCpowe_2'!$G$3/2-('ver pressoflex 6p C2 DCpowe_2'!$G$3-'ver pressoflex 6p C2 DCpowe_2'!$M$13))*IF(($G$3/2-$M$13)&gt;0,-1,1)</f>
        <v>18248587.500000004</v>
      </c>
      <c r="AA468" s="113">
        <f t="shared" si="109"/>
        <v>24175520.070432182</v>
      </c>
      <c r="AB468" s="193">
        <f t="shared" si="110"/>
        <v>7.0033641525162201E-4</v>
      </c>
      <c r="AC468" s="191">
        <f t="shared" si="111"/>
        <v>1.0561162476415923E-3</v>
      </c>
      <c r="AD468" s="194">
        <f t="shared" si="112"/>
        <v>4.0317035655068809E-7</v>
      </c>
      <c r="AE468" s="191">
        <f t="shared" si="113"/>
        <v>7.9208718573119424E-2</v>
      </c>
      <c r="AF468" s="191">
        <f t="shared" si="114"/>
        <v>0.45490755859020404</v>
      </c>
    </row>
    <row r="469" spans="2:32">
      <c r="B469" s="116">
        <f t="shared" si="100"/>
        <v>54321.459700254214</v>
      </c>
      <c r="C469" s="115">
        <f t="shared" si="115"/>
        <v>24.070000000000071</v>
      </c>
      <c r="D469" s="68">
        <f>'ver pressoflex 6p C2 DCpowe_2'!$G$3/2/$C$557*C469</f>
        <v>294.85750000000087</v>
      </c>
      <c r="E469" s="114">
        <f t="shared" si="102"/>
        <v>-2.2637481698739088E-4</v>
      </c>
      <c r="F469" s="114">
        <f t="shared" si="103"/>
        <v>-3.545701545360489E-5</v>
      </c>
      <c r="G469" s="114">
        <f t="shared" si="104"/>
        <v>1.554607860801811E-4</v>
      </c>
      <c r="H469" s="114">
        <f t="shared" si="105"/>
        <v>4.2840582442483024E-3</v>
      </c>
      <c r="I469" s="114">
        <f t="shared" si="106"/>
        <v>4.4749760457820885E-3</v>
      </c>
      <c r="J469" s="114">
        <f t="shared" si="107"/>
        <v>4.6658938473158745E-3</v>
      </c>
      <c r="K469" s="114">
        <f t="shared" si="108"/>
        <v>5.1431883511503396E-3</v>
      </c>
      <c r="L469" s="113">
        <f>-'ver pressoflex 6p C2 DCpowe_2'!$G$2*'ver pressoflex 6p C2 DCpowe_2'!D469*'ver pressoflex 6p C2 DCpowe_2'!$G$17*'ver pressoflex 6p C2 DCpowe_2'!$G$13*'ver pressoflex 6p C2 DCpowe_2'!AE469</f>
        <v>-5478.2294611789557</v>
      </c>
      <c r="M469" s="572">
        <f>IF(ABS(E469)&lt;'ver pressoflex 6p C2 DCpowe_2'!$G$7,'ver pressoflex 6p C2 DCpowe_2'!$G$16*E469*'ver pressoflex 6p C2 DCpowe_2'!$O$8,SIGN(E469)*'ver pressoflex 6p C2 DCpowe_2'!$G$15*'ver pressoflex 6p C2 DCpowe_2'!$O$8)</f>
        <v>-3.810838566837774</v>
      </c>
      <c r="N469" s="572">
        <f>IF(ABS(F469)&lt;'ver pressoflex 6p C2 DCpowe_2'!$G$7,'ver pressoflex 6p C2 DCpowe_2'!$G$16*F469*'ver pressoflex 6p C2 DCpowe_2'!$O$9,SIGN(F469)*'ver pressoflex 6p C2 DCpowe_2'!$G$15*'ver pressoflex 6p C2 DCpowe_2'!$O$9)</f>
        <v>0</v>
      </c>
      <c r="O469" s="572">
        <f>IF(ABS(G469)&lt;'ver pressoflex 6p C2 DCpowe_2'!$G$7,'ver pressoflex 6p C2 DCpowe_2'!$G$16*G469*'ver pressoflex 6p C2 DCpowe_2'!$O$10,SIGN(G469)*'ver pressoflex 6p C2 DCpowe_2'!$G$15*'ver pressoflex 6p C2 DCpowe_2'!$O$10)</f>
        <v>0</v>
      </c>
      <c r="P469" s="572">
        <f>IF(ABS(H469)&lt;'ver pressoflex 6p C2 DCpowe_2'!$G$7,'ver pressoflex 6p C2 DCpowe_2'!$G$16*H469*'ver pressoflex 6p C2 DCpowe_2'!$O$11,SIGN(H469)*'ver pressoflex 6p C2 DCpowe_2'!$G$15*'ver pressoflex 6p C2 DCpowe_2'!$O$11)</f>
        <v>0</v>
      </c>
      <c r="Q469" s="572">
        <f>IF(ABS(I469)&lt;'ver pressoflex 6p C2 DCpowe_2'!$G$7,'ver pressoflex 6p C2 DCpowe_2'!$G$16*I469*'ver pressoflex 6p C2 DCpowe_2'!$O$12,SIGN(I469)*'ver pressoflex 6p C2 DCpowe_2'!$G$15*'ver pressoflex 6p C2 DCpowe_2'!$O$12)</f>
        <v>0</v>
      </c>
      <c r="R469" s="572">
        <f>IF(ABS(J469)&lt;'ver pressoflex 6p C2 DCpowe_2'!$G$7,'ver pressoflex 6p C2 DCpowe_2'!$G$16*J469*'ver pressoflex 6p C2 DCpowe_2'!$O$13,SIGN(J469)*'ver pressoflex 6p C2 DCpowe_2'!$G$15*'ver pressoflex 6p C2 DCpowe_2'!$O$13)</f>
        <v>17803.500000000004</v>
      </c>
      <c r="S469" s="113">
        <f t="shared" si="101"/>
        <v>12321.45970025421</v>
      </c>
      <c r="T469" s="575">
        <f>-L469*('ver pressoflex 6p C2 DCpowe_2'!$G$3/2-'ver pressoflex 6p C2 DCpowe_2'!AF469*'ver pressoflex 6p C2 DCpowe_2'!D469)</f>
        <v>5975696.32243424</v>
      </c>
      <c r="U469" s="29">
        <f>M469*IF(($G$3/2-$M$8)&gt;0,('ver pressoflex 6p C2 DCpowe_2'!$G$3/2-'ver pressoflex 6p C2 DCpowe_2'!$M$8),'ver pressoflex 6p C2 DCpowe_2'!$G$3/2-('ver pressoflex 6p C2 DCpowe_2'!$G$3-'ver pressoflex 6p C2 DCpowe_2'!$M$8))*IF(($G$3/2-$M$8)&gt;0,-1,1)</f>
        <v>3906.1095310087185</v>
      </c>
      <c r="V469" s="29">
        <f>N469*IF(($G$3/2-$M$9)&gt;0,('ver pressoflex 6p C2 DCpowe_2'!$G$3/2-'ver pressoflex 6p C2 DCpowe_2'!$M$9),'ver pressoflex 6p C2 DCpowe_2'!$G$3/2-('ver pressoflex 6p C2 DCpowe_2'!$G$3-'ver pressoflex 6p C2 DCpowe_2'!$M$9))*IF(($G$3/2-$M$9)&gt;0,-1,1)</f>
        <v>0</v>
      </c>
      <c r="W469" s="29">
        <f>O469*IF(($G$3/2-$M$10)&gt;0,('ver pressoflex 6p C2 DCpowe_2'!$G$3/2-'ver pressoflex 6p C2 DCpowe_2'!$M$10),'ver pressoflex 6p C2 DCpowe_2'!$G$3/2-('ver pressoflex 6p C2 DCpowe_2'!$G$3-'ver pressoflex 6p C2 DCpowe_2'!$M$10))*IF(($G$3/2-$M$10)&gt;0,-1,1)</f>
        <v>0</v>
      </c>
      <c r="X469" s="29">
        <f>P469*IF(($G$3/2-$M$11)&gt;0,('ver pressoflex 6p C2 DCpowe_2'!$G$3/2-'ver pressoflex 6p C2 DCpowe_2'!$M$11),'ver pressoflex 6p C2 DCpowe_2'!$G$3/2-('ver pressoflex 6p C2 DCpowe_2'!$G$3-'ver pressoflex 6p C2 DCpowe_2'!$M$11))*IF(($G$3/2-$M$11)&gt;0,-1,1)</f>
        <v>0</v>
      </c>
      <c r="Y469" s="29">
        <f>Q469*IF(($G$3/2-$M$12)&gt;0,('ver pressoflex 6p C2 DCpowe_2'!$G$3/2-'ver pressoflex 6p C2 DCpowe_2'!$M$12),'ver pressoflex 6p C2 DCpowe_2'!$G$3/2-('ver pressoflex 6p C2 DCpowe_2'!$G$3-'ver pressoflex 6p C2 DCpowe_2'!$M$12))*IF(($G$3/2-$M$12)&gt;0,-1,1)</f>
        <v>0</v>
      </c>
      <c r="Z469" s="29">
        <f>R469*IF(($G$3/2-$M$13)&gt;0,('ver pressoflex 6p C2 DCpowe_2'!$G$3/2-'ver pressoflex 6p C2 DCpowe_2'!$M$13),'ver pressoflex 6p C2 DCpowe_2'!$G$3/2-('ver pressoflex 6p C2 DCpowe_2'!$G$3-'ver pressoflex 6p C2 DCpowe_2'!$M$13))*IF(($G$3/2-$M$13)&gt;0,-1,1)</f>
        <v>18248587.500000004</v>
      </c>
      <c r="AA469" s="113">
        <f t="shared" si="109"/>
        <v>24228189.931965254</v>
      </c>
      <c r="AB469" s="193">
        <f t="shared" si="110"/>
        <v>7.0366932082185582E-4</v>
      </c>
      <c r="AC469" s="191">
        <f t="shared" si="111"/>
        <v>1.0616710902586486E-3</v>
      </c>
      <c r="AD469" s="194">
        <f t="shared" si="112"/>
        <v>4.0706987199935431E-7</v>
      </c>
      <c r="AE469" s="191">
        <f t="shared" si="113"/>
        <v>7.9625331769398636E-2</v>
      </c>
      <c r="AF469" s="191">
        <f t="shared" si="114"/>
        <v>0.45510809948958952</v>
      </c>
    </row>
    <row r="470" spans="2:32">
      <c r="B470" s="116">
        <f t="shared" si="100"/>
        <v>54269.832873213621</v>
      </c>
      <c r="C470" s="115">
        <f t="shared" si="115"/>
        <v>24.170000000000073</v>
      </c>
      <c r="D470" s="68">
        <f>'ver pressoflex 6p C2 DCpowe_2'!$G$3/2/$C$557*C470</f>
        <v>296.08250000000089</v>
      </c>
      <c r="E470" s="114">
        <f t="shared" si="102"/>
        <v>-2.2943239167732475E-4</v>
      </c>
      <c r="F470" s="114">
        <f t="shared" si="103"/>
        <v>-3.8402897917422479E-5</v>
      </c>
      <c r="G470" s="114">
        <f t="shared" si="104"/>
        <v>1.5262659584247979E-4</v>
      </c>
      <c r="H470" s="114">
        <f t="shared" si="105"/>
        <v>4.2836393984003662E-3</v>
      </c>
      <c r="I470" s="114">
        <f t="shared" si="106"/>
        <v>4.4746688921602686E-3</v>
      </c>
      <c r="J470" s="114">
        <f t="shared" si="107"/>
        <v>4.6656983859201719E-3</v>
      </c>
      <c r="K470" s="114">
        <f t="shared" si="108"/>
        <v>5.1432721203199276E-3</v>
      </c>
      <c r="L470" s="113">
        <f>-'ver pressoflex 6p C2 DCpowe_2'!$G$2*'ver pressoflex 6p C2 DCpowe_2'!D470*'ver pressoflex 6p C2 DCpowe_2'!$G$17*'ver pressoflex 6p C2 DCpowe_2'!$G$13*'ver pressoflex 6p C2 DCpowe_2'!AE470</f>
        <v>-5529.804816400796</v>
      </c>
      <c r="M470" s="572">
        <f>IF(ABS(E470)&lt;'ver pressoflex 6p C2 DCpowe_2'!$G$7,'ver pressoflex 6p C2 DCpowe_2'!$G$16*E470*'ver pressoflex 6p C2 DCpowe_2'!$O$8,SIGN(E470)*'ver pressoflex 6p C2 DCpowe_2'!$G$15*'ver pressoflex 6p C2 DCpowe_2'!$O$8)</f>
        <v>-3.8623103855871013</v>
      </c>
      <c r="N470" s="572">
        <f>IF(ABS(F470)&lt;'ver pressoflex 6p C2 DCpowe_2'!$G$7,'ver pressoflex 6p C2 DCpowe_2'!$G$16*F470*'ver pressoflex 6p C2 DCpowe_2'!$O$9,SIGN(F470)*'ver pressoflex 6p C2 DCpowe_2'!$G$15*'ver pressoflex 6p C2 DCpowe_2'!$O$9)</f>
        <v>0</v>
      </c>
      <c r="O470" s="572">
        <f>IF(ABS(G470)&lt;'ver pressoflex 6p C2 DCpowe_2'!$G$7,'ver pressoflex 6p C2 DCpowe_2'!$G$16*G470*'ver pressoflex 6p C2 DCpowe_2'!$O$10,SIGN(G470)*'ver pressoflex 6p C2 DCpowe_2'!$G$15*'ver pressoflex 6p C2 DCpowe_2'!$O$10)</f>
        <v>0</v>
      </c>
      <c r="P470" s="572">
        <f>IF(ABS(H470)&lt;'ver pressoflex 6p C2 DCpowe_2'!$G$7,'ver pressoflex 6p C2 DCpowe_2'!$G$16*H470*'ver pressoflex 6p C2 DCpowe_2'!$O$11,SIGN(H470)*'ver pressoflex 6p C2 DCpowe_2'!$G$15*'ver pressoflex 6p C2 DCpowe_2'!$O$11)</f>
        <v>0</v>
      </c>
      <c r="Q470" s="572">
        <f>IF(ABS(I470)&lt;'ver pressoflex 6p C2 DCpowe_2'!$G$7,'ver pressoflex 6p C2 DCpowe_2'!$G$16*I470*'ver pressoflex 6p C2 DCpowe_2'!$O$12,SIGN(I470)*'ver pressoflex 6p C2 DCpowe_2'!$G$15*'ver pressoflex 6p C2 DCpowe_2'!$O$12)</f>
        <v>0</v>
      </c>
      <c r="R470" s="572">
        <f>IF(ABS(J470)&lt;'ver pressoflex 6p C2 DCpowe_2'!$G$7,'ver pressoflex 6p C2 DCpowe_2'!$G$16*J470*'ver pressoflex 6p C2 DCpowe_2'!$O$13,SIGN(J470)*'ver pressoflex 6p C2 DCpowe_2'!$G$15*'ver pressoflex 6p C2 DCpowe_2'!$O$13)</f>
        <v>17803.500000000004</v>
      </c>
      <c r="S470" s="113">
        <f t="shared" si="101"/>
        <v>12269.832873213621</v>
      </c>
      <c r="T470" s="575">
        <f>-L470*('ver pressoflex 6p C2 DCpowe_2'!$G$3/2-'ver pressoflex 6p C2 DCpowe_2'!AF470*'ver pressoflex 6p C2 DCpowe_2'!D470)</f>
        <v>6028546.3774950653</v>
      </c>
      <c r="U470" s="29">
        <f>M470*IF(($G$3/2-$M$8)&gt;0,('ver pressoflex 6p C2 DCpowe_2'!$G$3/2-'ver pressoflex 6p C2 DCpowe_2'!$M$8),'ver pressoflex 6p C2 DCpowe_2'!$G$3/2-('ver pressoflex 6p C2 DCpowe_2'!$G$3-'ver pressoflex 6p C2 DCpowe_2'!$M$8))*IF(($G$3/2-$M$8)&gt;0,-1,1)</f>
        <v>3958.8681452267788</v>
      </c>
      <c r="V470" s="29">
        <f>N470*IF(($G$3/2-$M$9)&gt;0,('ver pressoflex 6p C2 DCpowe_2'!$G$3/2-'ver pressoflex 6p C2 DCpowe_2'!$M$9),'ver pressoflex 6p C2 DCpowe_2'!$G$3/2-('ver pressoflex 6p C2 DCpowe_2'!$G$3-'ver pressoflex 6p C2 DCpowe_2'!$M$9))*IF(($G$3/2-$M$9)&gt;0,-1,1)</f>
        <v>0</v>
      </c>
      <c r="W470" s="29">
        <f>O470*IF(($G$3/2-$M$10)&gt;0,('ver pressoflex 6p C2 DCpowe_2'!$G$3/2-'ver pressoflex 6p C2 DCpowe_2'!$M$10),'ver pressoflex 6p C2 DCpowe_2'!$G$3/2-('ver pressoflex 6p C2 DCpowe_2'!$G$3-'ver pressoflex 6p C2 DCpowe_2'!$M$10))*IF(($G$3/2-$M$10)&gt;0,-1,1)</f>
        <v>0</v>
      </c>
      <c r="X470" s="29">
        <f>P470*IF(($G$3/2-$M$11)&gt;0,('ver pressoflex 6p C2 DCpowe_2'!$G$3/2-'ver pressoflex 6p C2 DCpowe_2'!$M$11),'ver pressoflex 6p C2 DCpowe_2'!$G$3/2-('ver pressoflex 6p C2 DCpowe_2'!$G$3-'ver pressoflex 6p C2 DCpowe_2'!$M$11))*IF(($G$3/2-$M$11)&gt;0,-1,1)</f>
        <v>0</v>
      </c>
      <c r="Y470" s="29">
        <f>Q470*IF(($G$3/2-$M$12)&gt;0,('ver pressoflex 6p C2 DCpowe_2'!$G$3/2-'ver pressoflex 6p C2 DCpowe_2'!$M$12),'ver pressoflex 6p C2 DCpowe_2'!$G$3/2-('ver pressoflex 6p C2 DCpowe_2'!$G$3-'ver pressoflex 6p C2 DCpowe_2'!$M$12))*IF(($G$3/2-$M$12)&gt;0,-1,1)</f>
        <v>0</v>
      </c>
      <c r="Z470" s="29">
        <f>R470*IF(($G$3/2-$M$13)&gt;0,('ver pressoflex 6p C2 DCpowe_2'!$G$3/2-'ver pressoflex 6p C2 DCpowe_2'!$M$13),'ver pressoflex 6p C2 DCpowe_2'!$G$3/2-('ver pressoflex 6p C2 DCpowe_2'!$G$3-'ver pressoflex 6p C2 DCpowe_2'!$M$13))*IF(($G$3/2-$M$13)&gt;0,-1,1)</f>
        <v>18248587.500000004</v>
      </c>
      <c r="AA470" s="113">
        <f t="shared" si="109"/>
        <v>24281092.745640296</v>
      </c>
      <c r="AB470" s="193">
        <f t="shared" si="110"/>
        <v>7.0700612607708046E-4</v>
      </c>
      <c r="AC470" s="191">
        <f t="shared" si="111"/>
        <v>1.0672324323506897E-3</v>
      </c>
      <c r="AD470" s="194">
        <f t="shared" si="112"/>
        <v>4.1099249636987828E-7</v>
      </c>
      <c r="AE470" s="191">
        <f t="shared" si="113"/>
        <v>8.0042432426301727E-2</v>
      </c>
      <c r="AF470" s="191">
        <f t="shared" si="114"/>
        <v>0.45530711628770093</v>
      </c>
    </row>
    <row r="471" spans="2:32">
      <c r="B471" s="116">
        <f t="shared" si="100"/>
        <v>54217.93366798952</v>
      </c>
      <c r="C471" s="115">
        <f t="shared" si="115"/>
        <v>24.270000000000074</v>
      </c>
      <c r="D471" s="68">
        <f>'ver pressoflex 6p C2 DCpowe_2'!$G$3/2/$C$557*C471</f>
        <v>297.30750000000091</v>
      </c>
      <c r="E471" s="114">
        <f t="shared" si="102"/>
        <v>-2.3249354599397894E-4</v>
      </c>
      <c r="F471" s="114">
        <f t="shared" si="103"/>
        <v>-4.1352229245340443E-5</v>
      </c>
      <c r="G471" s="114">
        <f t="shared" si="104"/>
        <v>1.4978908750329804E-4</v>
      </c>
      <c r="H471" s="114">
        <f t="shared" si="105"/>
        <v>4.283220062192606E-3</v>
      </c>
      <c r="I471" s="114">
        <f t="shared" si="106"/>
        <v>4.4743613789412435E-3</v>
      </c>
      <c r="J471" s="114">
        <f t="shared" si="107"/>
        <v>4.6655026956898826E-3</v>
      </c>
      <c r="K471" s="114">
        <f t="shared" si="108"/>
        <v>5.1433559875614784E-3</v>
      </c>
      <c r="L471" s="113">
        <f>-'ver pressoflex 6p C2 DCpowe_2'!$G$2*'ver pressoflex 6p C2 DCpowe_2'!D471*'ver pressoflex 6p C2 DCpowe_2'!$G$17*'ver pressoflex 6p C2 DCpowe_2'!$G$13*'ver pressoflex 6p C2 DCpowe_2'!AE471</f>
        <v>-5581.6524895460016</v>
      </c>
      <c r="M471" s="572">
        <f>IF(ABS(E471)&lt;'ver pressoflex 6p C2 DCpowe_2'!$G$7,'ver pressoflex 6p C2 DCpowe_2'!$G$16*E471*'ver pressoflex 6p C2 DCpowe_2'!$O$8,SIGN(E471)*'ver pressoflex 6p C2 DCpowe_2'!$G$15*'ver pressoflex 6p C2 DCpowe_2'!$O$8)</f>
        <v>-3.9138424644825975</v>
      </c>
      <c r="N471" s="572">
        <f>IF(ABS(F471)&lt;'ver pressoflex 6p C2 DCpowe_2'!$G$7,'ver pressoflex 6p C2 DCpowe_2'!$G$16*F471*'ver pressoflex 6p C2 DCpowe_2'!$O$9,SIGN(F471)*'ver pressoflex 6p C2 DCpowe_2'!$G$15*'ver pressoflex 6p C2 DCpowe_2'!$O$9)</f>
        <v>0</v>
      </c>
      <c r="O471" s="572">
        <f>IF(ABS(G471)&lt;'ver pressoflex 6p C2 DCpowe_2'!$G$7,'ver pressoflex 6p C2 DCpowe_2'!$G$16*G471*'ver pressoflex 6p C2 DCpowe_2'!$O$10,SIGN(G471)*'ver pressoflex 6p C2 DCpowe_2'!$G$15*'ver pressoflex 6p C2 DCpowe_2'!$O$10)</f>
        <v>0</v>
      </c>
      <c r="P471" s="572">
        <f>IF(ABS(H471)&lt;'ver pressoflex 6p C2 DCpowe_2'!$G$7,'ver pressoflex 6p C2 DCpowe_2'!$G$16*H471*'ver pressoflex 6p C2 DCpowe_2'!$O$11,SIGN(H471)*'ver pressoflex 6p C2 DCpowe_2'!$G$15*'ver pressoflex 6p C2 DCpowe_2'!$O$11)</f>
        <v>0</v>
      </c>
      <c r="Q471" s="572">
        <f>IF(ABS(I471)&lt;'ver pressoflex 6p C2 DCpowe_2'!$G$7,'ver pressoflex 6p C2 DCpowe_2'!$G$16*I471*'ver pressoflex 6p C2 DCpowe_2'!$O$12,SIGN(I471)*'ver pressoflex 6p C2 DCpowe_2'!$G$15*'ver pressoflex 6p C2 DCpowe_2'!$O$12)</f>
        <v>0</v>
      </c>
      <c r="R471" s="572">
        <f>IF(ABS(J471)&lt;'ver pressoflex 6p C2 DCpowe_2'!$G$7,'ver pressoflex 6p C2 DCpowe_2'!$G$16*J471*'ver pressoflex 6p C2 DCpowe_2'!$O$13,SIGN(J471)*'ver pressoflex 6p C2 DCpowe_2'!$G$15*'ver pressoflex 6p C2 DCpowe_2'!$O$13)</f>
        <v>17803.500000000004</v>
      </c>
      <c r="S471" s="113">
        <f t="shared" si="101"/>
        <v>12217.93366798952</v>
      </c>
      <c r="T471" s="575">
        <f>-L471*('ver pressoflex 6p C2 DCpowe_2'!$G$3/2-'ver pressoflex 6p C2 DCpowe_2'!AF471*'ver pressoflex 6p C2 DCpowe_2'!D471)</f>
        <v>6081629.3373609493</v>
      </c>
      <c r="U471" s="29">
        <f>M471*IF(($G$3/2-$M$8)&gt;0,('ver pressoflex 6p C2 DCpowe_2'!$G$3/2-'ver pressoflex 6p C2 DCpowe_2'!$M$8),'ver pressoflex 6p C2 DCpowe_2'!$G$3/2-('ver pressoflex 6p C2 DCpowe_2'!$G$3-'ver pressoflex 6p C2 DCpowe_2'!$M$8))*IF(($G$3/2-$M$8)&gt;0,-1,1)</f>
        <v>4011.6885260946624</v>
      </c>
      <c r="V471" s="29">
        <f>N471*IF(($G$3/2-$M$9)&gt;0,('ver pressoflex 6p C2 DCpowe_2'!$G$3/2-'ver pressoflex 6p C2 DCpowe_2'!$M$9),'ver pressoflex 6p C2 DCpowe_2'!$G$3/2-('ver pressoflex 6p C2 DCpowe_2'!$G$3-'ver pressoflex 6p C2 DCpowe_2'!$M$9))*IF(($G$3/2-$M$9)&gt;0,-1,1)</f>
        <v>0</v>
      </c>
      <c r="W471" s="29">
        <f>O471*IF(($G$3/2-$M$10)&gt;0,('ver pressoflex 6p C2 DCpowe_2'!$G$3/2-'ver pressoflex 6p C2 DCpowe_2'!$M$10),'ver pressoflex 6p C2 DCpowe_2'!$G$3/2-('ver pressoflex 6p C2 DCpowe_2'!$G$3-'ver pressoflex 6p C2 DCpowe_2'!$M$10))*IF(($G$3/2-$M$10)&gt;0,-1,1)</f>
        <v>0</v>
      </c>
      <c r="X471" s="29">
        <f>P471*IF(($G$3/2-$M$11)&gt;0,('ver pressoflex 6p C2 DCpowe_2'!$G$3/2-'ver pressoflex 6p C2 DCpowe_2'!$M$11),'ver pressoflex 6p C2 DCpowe_2'!$G$3/2-('ver pressoflex 6p C2 DCpowe_2'!$G$3-'ver pressoflex 6p C2 DCpowe_2'!$M$11))*IF(($G$3/2-$M$11)&gt;0,-1,1)</f>
        <v>0</v>
      </c>
      <c r="Y471" s="29">
        <f>Q471*IF(($G$3/2-$M$12)&gt;0,('ver pressoflex 6p C2 DCpowe_2'!$G$3/2-'ver pressoflex 6p C2 DCpowe_2'!$M$12),'ver pressoflex 6p C2 DCpowe_2'!$G$3/2-('ver pressoflex 6p C2 DCpowe_2'!$G$3-'ver pressoflex 6p C2 DCpowe_2'!$M$12))*IF(($G$3/2-$M$12)&gt;0,-1,1)</f>
        <v>0</v>
      </c>
      <c r="Z471" s="29">
        <f>R471*IF(($G$3/2-$M$13)&gt;0,('ver pressoflex 6p C2 DCpowe_2'!$G$3/2-'ver pressoflex 6p C2 DCpowe_2'!$M$13),'ver pressoflex 6p C2 DCpowe_2'!$G$3/2-('ver pressoflex 6p C2 DCpowe_2'!$G$3-'ver pressoflex 6p C2 DCpowe_2'!$M$13))*IF(($G$3/2-$M$13)&gt;0,-1,1)</f>
        <v>18248587.500000004</v>
      </c>
      <c r="AA471" s="113">
        <f t="shared" si="109"/>
        <v>24334228.52588705</v>
      </c>
      <c r="AB471" s="193">
        <f t="shared" si="110"/>
        <v>7.1034683786557514E-4</v>
      </c>
      <c r="AC471" s="191">
        <f t="shared" si="111"/>
        <v>1.0728002853315141E-3</v>
      </c>
      <c r="AD471" s="194">
        <f t="shared" si="112"/>
        <v>4.1493830283246257E-7</v>
      </c>
      <c r="AE471" s="191">
        <f t="shared" si="113"/>
        <v>8.0460021399863552E-2</v>
      </c>
      <c r="AF471" s="191">
        <f t="shared" si="114"/>
        <v>0.45550462596105123</v>
      </c>
    </row>
    <row r="472" spans="2:32">
      <c r="B472" s="116">
        <f t="shared" si="100"/>
        <v>54165.761605975451</v>
      </c>
      <c r="C472" s="115">
        <f t="shared" si="115"/>
        <v>24.370000000000076</v>
      </c>
      <c r="D472" s="68">
        <f>'ver pressoflex 6p C2 DCpowe_2'!$G$3/2/$C$557*C472</f>
        <v>298.53250000000094</v>
      </c>
      <c r="E472" s="114">
        <f t="shared" si="102"/>
        <v>-2.3555828622725671E-4</v>
      </c>
      <c r="F472" s="114">
        <f t="shared" si="103"/>
        <v>-4.4305015497493856E-5</v>
      </c>
      <c r="G472" s="114">
        <f t="shared" si="104"/>
        <v>1.4694825523226896E-4</v>
      </c>
      <c r="H472" s="114">
        <f t="shared" si="105"/>
        <v>4.28280023476339E-3</v>
      </c>
      <c r="I472" s="114">
        <f t="shared" si="106"/>
        <v>4.4740535054931529E-3</v>
      </c>
      <c r="J472" s="114">
        <f t="shared" si="107"/>
        <v>4.6653067762229151E-3</v>
      </c>
      <c r="K472" s="114">
        <f t="shared" si="108"/>
        <v>5.1434399530473221E-3</v>
      </c>
      <c r="L472" s="113">
        <f>-'ver pressoflex 6p C2 DCpowe_2'!$G$2*'ver pressoflex 6p C2 DCpowe_2'!D472*'ver pressoflex 6p C2 DCpowe_2'!$G$17*'ver pressoflex 6p C2 DCpowe_2'!$G$13*'ver pressoflex 6p C2 DCpowe_2'!AE472</f>
        <v>-5633.7729591151392</v>
      </c>
      <c r="M472" s="572">
        <f>IF(ABS(E472)&lt;'ver pressoflex 6p C2 DCpowe_2'!$G$7,'ver pressoflex 6p C2 DCpowe_2'!$G$16*E472*'ver pressoflex 6p C2 DCpowe_2'!$O$8,SIGN(E472)*'ver pressoflex 6p C2 DCpowe_2'!$G$15*'ver pressoflex 6p C2 DCpowe_2'!$O$8)</f>
        <v>-3.9654349094097414</v>
      </c>
      <c r="N472" s="572">
        <f>IF(ABS(F472)&lt;'ver pressoflex 6p C2 DCpowe_2'!$G$7,'ver pressoflex 6p C2 DCpowe_2'!$G$16*F472*'ver pressoflex 6p C2 DCpowe_2'!$O$9,SIGN(F472)*'ver pressoflex 6p C2 DCpowe_2'!$G$15*'ver pressoflex 6p C2 DCpowe_2'!$O$9)</f>
        <v>0</v>
      </c>
      <c r="O472" s="572">
        <f>IF(ABS(G472)&lt;'ver pressoflex 6p C2 DCpowe_2'!$G$7,'ver pressoflex 6p C2 DCpowe_2'!$G$16*G472*'ver pressoflex 6p C2 DCpowe_2'!$O$10,SIGN(G472)*'ver pressoflex 6p C2 DCpowe_2'!$G$15*'ver pressoflex 6p C2 DCpowe_2'!$O$10)</f>
        <v>0</v>
      </c>
      <c r="P472" s="572">
        <f>IF(ABS(H472)&lt;'ver pressoflex 6p C2 DCpowe_2'!$G$7,'ver pressoflex 6p C2 DCpowe_2'!$G$16*H472*'ver pressoflex 6p C2 DCpowe_2'!$O$11,SIGN(H472)*'ver pressoflex 6p C2 DCpowe_2'!$G$15*'ver pressoflex 6p C2 DCpowe_2'!$O$11)</f>
        <v>0</v>
      </c>
      <c r="Q472" s="572">
        <f>IF(ABS(I472)&lt;'ver pressoflex 6p C2 DCpowe_2'!$G$7,'ver pressoflex 6p C2 DCpowe_2'!$G$16*I472*'ver pressoflex 6p C2 DCpowe_2'!$O$12,SIGN(I472)*'ver pressoflex 6p C2 DCpowe_2'!$G$15*'ver pressoflex 6p C2 DCpowe_2'!$O$12)</f>
        <v>0</v>
      </c>
      <c r="R472" s="572">
        <f>IF(ABS(J472)&lt;'ver pressoflex 6p C2 DCpowe_2'!$G$7,'ver pressoflex 6p C2 DCpowe_2'!$G$16*J472*'ver pressoflex 6p C2 DCpowe_2'!$O$13,SIGN(J472)*'ver pressoflex 6p C2 DCpowe_2'!$G$15*'ver pressoflex 6p C2 DCpowe_2'!$O$13)</f>
        <v>17803.500000000004</v>
      </c>
      <c r="S472" s="113">
        <f t="shared" si="101"/>
        <v>12165.761605975455</v>
      </c>
      <c r="T472" s="575">
        <f>-L472*('ver pressoflex 6p C2 DCpowe_2'!$G$3/2-'ver pressoflex 6p C2 DCpowe_2'!AF472*'ver pressoflex 6p C2 DCpowe_2'!D472)</f>
        <v>6134945.2163869161</v>
      </c>
      <c r="U472" s="29">
        <f>M472*IF(($G$3/2-$M$8)&gt;0,('ver pressoflex 6p C2 DCpowe_2'!$G$3/2-'ver pressoflex 6p C2 DCpowe_2'!$M$8),'ver pressoflex 6p C2 DCpowe_2'!$G$3/2-('ver pressoflex 6p C2 DCpowe_2'!$G$3-'ver pressoflex 6p C2 DCpowe_2'!$M$8))*IF(($G$3/2-$M$8)&gt;0,-1,1)</f>
        <v>4064.5707821449851</v>
      </c>
      <c r="V472" s="29">
        <f>N472*IF(($G$3/2-$M$9)&gt;0,('ver pressoflex 6p C2 DCpowe_2'!$G$3/2-'ver pressoflex 6p C2 DCpowe_2'!$M$9),'ver pressoflex 6p C2 DCpowe_2'!$G$3/2-('ver pressoflex 6p C2 DCpowe_2'!$G$3-'ver pressoflex 6p C2 DCpowe_2'!$M$9))*IF(($G$3/2-$M$9)&gt;0,-1,1)</f>
        <v>0</v>
      </c>
      <c r="W472" s="29">
        <f>O472*IF(($G$3/2-$M$10)&gt;0,('ver pressoflex 6p C2 DCpowe_2'!$G$3/2-'ver pressoflex 6p C2 DCpowe_2'!$M$10),'ver pressoflex 6p C2 DCpowe_2'!$G$3/2-('ver pressoflex 6p C2 DCpowe_2'!$G$3-'ver pressoflex 6p C2 DCpowe_2'!$M$10))*IF(($G$3/2-$M$10)&gt;0,-1,1)</f>
        <v>0</v>
      </c>
      <c r="X472" s="29">
        <f>P472*IF(($G$3/2-$M$11)&gt;0,('ver pressoflex 6p C2 DCpowe_2'!$G$3/2-'ver pressoflex 6p C2 DCpowe_2'!$M$11),'ver pressoflex 6p C2 DCpowe_2'!$G$3/2-('ver pressoflex 6p C2 DCpowe_2'!$G$3-'ver pressoflex 6p C2 DCpowe_2'!$M$11))*IF(($G$3/2-$M$11)&gt;0,-1,1)</f>
        <v>0</v>
      </c>
      <c r="Y472" s="29">
        <f>Q472*IF(($G$3/2-$M$12)&gt;0,('ver pressoflex 6p C2 DCpowe_2'!$G$3/2-'ver pressoflex 6p C2 DCpowe_2'!$M$12),'ver pressoflex 6p C2 DCpowe_2'!$G$3/2-('ver pressoflex 6p C2 DCpowe_2'!$G$3-'ver pressoflex 6p C2 DCpowe_2'!$M$12))*IF(($G$3/2-$M$12)&gt;0,-1,1)</f>
        <v>0</v>
      </c>
      <c r="Z472" s="29">
        <f>R472*IF(($G$3/2-$M$13)&gt;0,('ver pressoflex 6p C2 DCpowe_2'!$G$3/2-'ver pressoflex 6p C2 DCpowe_2'!$M$13),'ver pressoflex 6p C2 DCpowe_2'!$G$3/2-('ver pressoflex 6p C2 DCpowe_2'!$G$3-'ver pressoflex 6p C2 DCpowe_2'!$M$13))*IF(($G$3/2-$M$13)&gt;0,-1,1)</f>
        <v>18248587.500000004</v>
      </c>
      <c r="AA472" s="113">
        <f t="shared" si="109"/>
        <v>24387597.287169065</v>
      </c>
      <c r="AB472" s="193">
        <f t="shared" si="110"/>
        <v>7.1369146305166377E-4</v>
      </c>
      <c r="AC472" s="191">
        <f t="shared" si="111"/>
        <v>1.0783746606416618E-3</v>
      </c>
      <c r="AD472" s="194">
        <f t="shared" si="112"/>
        <v>4.189073648051314E-7</v>
      </c>
      <c r="AE472" s="191">
        <f t="shared" si="113"/>
        <v>8.0878099548124638E-2</v>
      </c>
      <c r="AF472" s="191">
        <f t="shared" si="114"/>
        <v>0.45570064524154263</v>
      </c>
    </row>
    <row r="473" spans="2:32">
      <c r="B473" s="116">
        <f t="shared" si="100"/>
        <v>54113.316207443029</v>
      </c>
      <c r="C473" s="115">
        <f t="shared" si="115"/>
        <v>24.470000000000077</v>
      </c>
      <c r="D473" s="68">
        <f>'ver pressoflex 6p C2 DCpowe_2'!$G$3/2/$C$557*C473</f>
        <v>299.75750000000096</v>
      </c>
      <c r="E473" s="114">
        <f t="shared" si="102"/>
        <v>-2.3862661868180609E-4</v>
      </c>
      <c r="F473" s="114">
        <f t="shared" si="103"/>
        <v>-4.7261262748224118E-5</v>
      </c>
      <c r="G473" s="114">
        <f t="shared" si="104"/>
        <v>1.4410409318535786E-4</v>
      </c>
      <c r="H473" s="114">
        <f t="shared" si="105"/>
        <v>4.2823799152490677E-3</v>
      </c>
      <c r="I473" s="114">
        <f t="shared" si="106"/>
        <v>4.4737452711826496E-3</v>
      </c>
      <c r="J473" s="114">
        <f t="shared" si="107"/>
        <v>4.6651106271162314E-3</v>
      </c>
      <c r="K473" s="114">
        <f t="shared" si="108"/>
        <v>5.1435240169501861E-3</v>
      </c>
      <c r="L473" s="113">
        <f>-'ver pressoflex 6p C2 DCpowe_2'!$G$2*'ver pressoflex 6p C2 DCpowe_2'!D473*'ver pressoflex 6p C2 DCpowe_2'!$G$17*'ver pressoflex 6p C2 DCpowe_2'!$G$13*'ver pressoflex 6p C2 DCpowe_2'!AE473</f>
        <v>-5686.1667047304727</v>
      </c>
      <c r="M473" s="572">
        <f>IF(ABS(E473)&lt;'ver pressoflex 6p C2 DCpowe_2'!$G$7,'ver pressoflex 6p C2 DCpowe_2'!$G$16*E473*'ver pressoflex 6p C2 DCpowe_2'!$O$8,SIGN(E473)*'ver pressoflex 6p C2 DCpowe_2'!$G$15*'ver pressoflex 6p C2 DCpowe_2'!$O$8)</f>
        <v>-4.0170878265022294</v>
      </c>
      <c r="N473" s="572">
        <f>IF(ABS(F473)&lt;'ver pressoflex 6p C2 DCpowe_2'!$G$7,'ver pressoflex 6p C2 DCpowe_2'!$G$16*F473*'ver pressoflex 6p C2 DCpowe_2'!$O$9,SIGN(F473)*'ver pressoflex 6p C2 DCpowe_2'!$G$15*'ver pressoflex 6p C2 DCpowe_2'!$O$9)</f>
        <v>0</v>
      </c>
      <c r="O473" s="572">
        <f>IF(ABS(G473)&lt;'ver pressoflex 6p C2 DCpowe_2'!$G$7,'ver pressoflex 6p C2 DCpowe_2'!$G$16*G473*'ver pressoflex 6p C2 DCpowe_2'!$O$10,SIGN(G473)*'ver pressoflex 6p C2 DCpowe_2'!$G$15*'ver pressoflex 6p C2 DCpowe_2'!$O$10)</f>
        <v>0</v>
      </c>
      <c r="P473" s="572">
        <f>IF(ABS(H473)&lt;'ver pressoflex 6p C2 DCpowe_2'!$G$7,'ver pressoflex 6p C2 DCpowe_2'!$G$16*H473*'ver pressoflex 6p C2 DCpowe_2'!$O$11,SIGN(H473)*'ver pressoflex 6p C2 DCpowe_2'!$G$15*'ver pressoflex 6p C2 DCpowe_2'!$O$11)</f>
        <v>0</v>
      </c>
      <c r="Q473" s="572">
        <f>IF(ABS(I473)&lt;'ver pressoflex 6p C2 DCpowe_2'!$G$7,'ver pressoflex 6p C2 DCpowe_2'!$G$16*I473*'ver pressoflex 6p C2 DCpowe_2'!$O$12,SIGN(I473)*'ver pressoflex 6p C2 DCpowe_2'!$G$15*'ver pressoflex 6p C2 DCpowe_2'!$O$12)</f>
        <v>0</v>
      </c>
      <c r="R473" s="572">
        <f>IF(ABS(J473)&lt;'ver pressoflex 6p C2 DCpowe_2'!$G$7,'ver pressoflex 6p C2 DCpowe_2'!$G$16*J473*'ver pressoflex 6p C2 DCpowe_2'!$O$13,SIGN(J473)*'ver pressoflex 6p C2 DCpowe_2'!$G$15*'ver pressoflex 6p C2 DCpowe_2'!$O$13)</f>
        <v>17803.500000000004</v>
      </c>
      <c r="S473" s="113">
        <f t="shared" si="101"/>
        <v>12113.316207443029</v>
      </c>
      <c r="T473" s="575">
        <f>-L473*('ver pressoflex 6p C2 DCpowe_2'!$G$3/2-'ver pressoflex 6p C2 DCpowe_2'!AF473*'ver pressoflex 6p C2 DCpowe_2'!D473)</f>
        <v>6188494.028961625</v>
      </c>
      <c r="U473" s="29">
        <f>M473*IF(($G$3/2-$M$8)&gt;0,('ver pressoflex 6p C2 DCpowe_2'!$G$3/2-'ver pressoflex 6p C2 DCpowe_2'!$M$8),'ver pressoflex 6p C2 DCpowe_2'!$G$3/2-('ver pressoflex 6p C2 DCpowe_2'!$G$3-'ver pressoflex 6p C2 DCpowe_2'!$M$8))*IF(($G$3/2-$M$8)&gt;0,-1,1)</f>
        <v>4117.5150221647855</v>
      </c>
      <c r="V473" s="29">
        <f>N473*IF(($G$3/2-$M$9)&gt;0,('ver pressoflex 6p C2 DCpowe_2'!$G$3/2-'ver pressoflex 6p C2 DCpowe_2'!$M$9),'ver pressoflex 6p C2 DCpowe_2'!$G$3/2-('ver pressoflex 6p C2 DCpowe_2'!$G$3-'ver pressoflex 6p C2 DCpowe_2'!$M$9))*IF(($G$3/2-$M$9)&gt;0,-1,1)</f>
        <v>0</v>
      </c>
      <c r="W473" s="29">
        <f>O473*IF(($G$3/2-$M$10)&gt;0,('ver pressoflex 6p C2 DCpowe_2'!$G$3/2-'ver pressoflex 6p C2 DCpowe_2'!$M$10),'ver pressoflex 6p C2 DCpowe_2'!$G$3/2-('ver pressoflex 6p C2 DCpowe_2'!$G$3-'ver pressoflex 6p C2 DCpowe_2'!$M$10))*IF(($G$3/2-$M$10)&gt;0,-1,1)</f>
        <v>0</v>
      </c>
      <c r="X473" s="29">
        <f>P473*IF(($G$3/2-$M$11)&gt;0,('ver pressoflex 6p C2 DCpowe_2'!$G$3/2-'ver pressoflex 6p C2 DCpowe_2'!$M$11),'ver pressoflex 6p C2 DCpowe_2'!$G$3/2-('ver pressoflex 6p C2 DCpowe_2'!$G$3-'ver pressoflex 6p C2 DCpowe_2'!$M$11))*IF(($G$3/2-$M$11)&gt;0,-1,1)</f>
        <v>0</v>
      </c>
      <c r="Y473" s="29">
        <f>Q473*IF(($G$3/2-$M$12)&gt;0,('ver pressoflex 6p C2 DCpowe_2'!$G$3/2-'ver pressoflex 6p C2 DCpowe_2'!$M$12),'ver pressoflex 6p C2 DCpowe_2'!$G$3/2-('ver pressoflex 6p C2 DCpowe_2'!$G$3-'ver pressoflex 6p C2 DCpowe_2'!$M$12))*IF(($G$3/2-$M$12)&gt;0,-1,1)</f>
        <v>0</v>
      </c>
      <c r="Z473" s="29">
        <f>R473*IF(($G$3/2-$M$13)&gt;0,('ver pressoflex 6p C2 DCpowe_2'!$G$3/2-'ver pressoflex 6p C2 DCpowe_2'!$M$13),'ver pressoflex 6p C2 DCpowe_2'!$G$3/2-('ver pressoflex 6p C2 DCpowe_2'!$G$3-'ver pressoflex 6p C2 DCpowe_2'!$M$13))*IF(($G$3/2-$M$13)&gt;0,-1,1)</f>
        <v>18248587.500000004</v>
      </c>
      <c r="AA473" s="113">
        <f t="shared" si="109"/>
        <v>24441199.043983795</v>
      </c>
      <c r="AB473" s="193">
        <f t="shared" si="110"/>
        <v>7.1704000851576096E-4</v>
      </c>
      <c r="AC473" s="191">
        <f t="shared" si="111"/>
        <v>1.0839555697484905E-3</v>
      </c>
      <c r="AD473" s="194">
        <f t="shared" si="112"/>
        <v>4.228997559546799E-7</v>
      </c>
      <c r="AE473" s="191">
        <f t="shared" si="113"/>
        <v>8.1296667731136779E-2</v>
      </c>
      <c r="AF473" s="191">
        <f t="shared" si="114"/>
        <v>0.45589519062069084</v>
      </c>
    </row>
    <row r="474" spans="2:32">
      <c r="B474" s="116">
        <f t="shared" si="100"/>
        <v>54060.596991538579</v>
      </c>
      <c r="C474" s="115">
        <f t="shared" si="115"/>
        <v>24.570000000000078</v>
      </c>
      <c r="D474" s="68">
        <f>'ver pressoflex 6p C2 DCpowe_2'!$G$3/2/$C$557*C474</f>
        <v>300.98250000000098</v>
      </c>
      <c r="E474" s="114">
        <f t="shared" si="102"/>
        <v>-2.4169854967706354E-4</v>
      </c>
      <c r="F474" s="114">
        <f t="shared" si="103"/>
        <v>-5.0220977086120614E-5</v>
      </c>
      <c r="G474" s="114">
        <f t="shared" si="104"/>
        <v>1.4125659550482238E-4</v>
      </c>
      <c r="H474" s="114">
        <f t="shared" si="105"/>
        <v>4.2819591027839646E-3</v>
      </c>
      <c r="I474" s="114">
        <f t="shared" si="106"/>
        <v>4.4734366753749069E-3</v>
      </c>
      <c r="J474" s="114">
        <f t="shared" si="107"/>
        <v>4.6649142479658501E-3</v>
      </c>
      <c r="K474" s="114">
        <f t="shared" si="108"/>
        <v>5.1436081794432069E-3</v>
      </c>
      <c r="L474" s="113">
        <f>-'ver pressoflex 6p C2 DCpowe_2'!$G$2*'ver pressoflex 6p C2 DCpowe_2'!D474*'ver pressoflex 6p C2 DCpowe_2'!$G$17*'ver pressoflex 6p C2 DCpowe_2'!$G$13*'ver pressoflex 6p C2 DCpowe_2'!AE474</f>
        <v>-5738.8342071392844</v>
      </c>
      <c r="M474" s="572">
        <f>IF(ABS(E474)&lt;'ver pressoflex 6p C2 DCpowe_2'!$G$7,'ver pressoflex 6p C2 DCpowe_2'!$G$16*E474*'ver pressoflex 6p C2 DCpowe_2'!$O$8,SIGN(E474)*'ver pressoflex 6p C2 DCpowe_2'!$G$15*'ver pressoflex 6p C2 DCpowe_2'!$O$8)</f>
        <v>-4.0688013221427077</v>
      </c>
      <c r="N474" s="572">
        <f>IF(ABS(F474)&lt;'ver pressoflex 6p C2 DCpowe_2'!$G$7,'ver pressoflex 6p C2 DCpowe_2'!$G$16*F474*'ver pressoflex 6p C2 DCpowe_2'!$O$9,SIGN(F474)*'ver pressoflex 6p C2 DCpowe_2'!$G$15*'ver pressoflex 6p C2 DCpowe_2'!$O$9)</f>
        <v>0</v>
      </c>
      <c r="O474" s="572">
        <f>IF(ABS(G474)&lt;'ver pressoflex 6p C2 DCpowe_2'!$G$7,'ver pressoflex 6p C2 DCpowe_2'!$G$16*G474*'ver pressoflex 6p C2 DCpowe_2'!$O$10,SIGN(G474)*'ver pressoflex 6p C2 DCpowe_2'!$G$15*'ver pressoflex 6p C2 DCpowe_2'!$O$10)</f>
        <v>0</v>
      </c>
      <c r="P474" s="572">
        <f>IF(ABS(H474)&lt;'ver pressoflex 6p C2 DCpowe_2'!$G$7,'ver pressoflex 6p C2 DCpowe_2'!$G$16*H474*'ver pressoflex 6p C2 DCpowe_2'!$O$11,SIGN(H474)*'ver pressoflex 6p C2 DCpowe_2'!$G$15*'ver pressoflex 6p C2 DCpowe_2'!$O$11)</f>
        <v>0</v>
      </c>
      <c r="Q474" s="572">
        <f>IF(ABS(I474)&lt;'ver pressoflex 6p C2 DCpowe_2'!$G$7,'ver pressoflex 6p C2 DCpowe_2'!$G$16*I474*'ver pressoflex 6p C2 DCpowe_2'!$O$12,SIGN(I474)*'ver pressoflex 6p C2 DCpowe_2'!$G$15*'ver pressoflex 6p C2 DCpowe_2'!$O$12)</f>
        <v>0</v>
      </c>
      <c r="R474" s="572">
        <f>IF(ABS(J474)&lt;'ver pressoflex 6p C2 DCpowe_2'!$G$7,'ver pressoflex 6p C2 DCpowe_2'!$G$16*J474*'ver pressoflex 6p C2 DCpowe_2'!$O$13,SIGN(J474)*'ver pressoflex 6p C2 DCpowe_2'!$G$15*'ver pressoflex 6p C2 DCpowe_2'!$O$13)</f>
        <v>17803.500000000004</v>
      </c>
      <c r="S474" s="113">
        <f t="shared" si="101"/>
        <v>12060.596991538576</v>
      </c>
      <c r="T474" s="575">
        <f>-L474*('ver pressoflex 6p C2 DCpowe_2'!$G$3/2-'ver pressoflex 6p C2 DCpowe_2'!AF474*'ver pressoflex 6p C2 DCpowe_2'!D474)</f>
        <v>6242275.7895075027</v>
      </c>
      <c r="U474" s="29">
        <f>M474*IF(($G$3/2-$M$8)&gt;0,('ver pressoflex 6p C2 DCpowe_2'!$G$3/2-'ver pressoflex 6p C2 DCpowe_2'!$M$8),'ver pressoflex 6p C2 DCpowe_2'!$G$3/2-('ver pressoflex 6p C2 DCpowe_2'!$G$3-'ver pressoflex 6p C2 DCpowe_2'!$M$8))*IF(($G$3/2-$M$8)&gt;0,-1,1)</f>
        <v>4170.5213551962752</v>
      </c>
      <c r="V474" s="29">
        <f>N474*IF(($G$3/2-$M$9)&gt;0,('ver pressoflex 6p C2 DCpowe_2'!$G$3/2-'ver pressoflex 6p C2 DCpowe_2'!$M$9),'ver pressoflex 6p C2 DCpowe_2'!$G$3/2-('ver pressoflex 6p C2 DCpowe_2'!$G$3-'ver pressoflex 6p C2 DCpowe_2'!$M$9))*IF(($G$3/2-$M$9)&gt;0,-1,1)</f>
        <v>0</v>
      </c>
      <c r="W474" s="29">
        <f>O474*IF(($G$3/2-$M$10)&gt;0,('ver pressoflex 6p C2 DCpowe_2'!$G$3/2-'ver pressoflex 6p C2 DCpowe_2'!$M$10),'ver pressoflex 6p C2 DCpowe_2'!$G$3/2-('ver pressoflex 6p C2 DCpowe_2'!$G$3-'ver pressoflex 6p C2 DCpowe_2'!$M$10))*IF(($G$3/2-$M$10)&gt;0,-1,1)</f>
        <v>0</v>
      </c>
      <c r="X474" s="29">
        <f>P474*IF(($G$3/2-$M$11)&gt;0,('ver pressoflex 6p C2 DCpowe_2'!$G$3/2-'ver pressoflex 6p C2 DCpowe_2'!$M$11),'ver pressoflex 6p C2 DCpowe_2'!$G$3/2-('ver pressoflex 6p C2 DCpowe_2'!$G$3-'ver pressoflex 6p C2 DCpowe_2'!$M$11))*IF(($G$3/2-$M$11)&gt;0,-1,1)</f>
        <v>0</v>
      </c>
      <c r="Y474" s="29">
        <f>Q474*IF(($G$3/2-$M$12)&gt;0,('ver pressoflex 6p C2 DCpowe_2'!$G$3/2-'ver pressoflex 6p C2 DCpowe_2'!$M$12),'ver pressoflex 6p C2 DCpowe_2'!$G$3/2-('ver pressoflex 6p C2 DCpowe_2'!$G$3-'ver pressoflex 6p C2 DCpowe_2'!$M$12))*IF(($G$3/2-$M$12)&gt;0,-1,1)</f>
        <v>0</v>
      </c>
      <c r="Z474" s="29">
        <f>R474*IF(($G$3/2-$M$13)&gt;0,('ver pressoflex 6p C2 DCpowe_2'!$G$3/2-'ver pressoflex 6p C2 DCpowe_2'!$M$13),'ver pressoflex 6p C2 DCpowe_2'!$G$3/2-('ver pressoflex 6p C2 DCpowe_2'!$G$3-'ver pressoflex 6p C2 DCpowe_2'!$M$13))*IF(($G$3/2-$M$13)&gt;0,-1,1)</f>
        <v>18248587.500000004</v>
      </c>
      <c r="AA474" s="113">
        <f t="shared" si="109"/>
        <v>24495033.810862701</v>
      </c>
      <c r="AB474" s="193">
        <f t="shared" si="110"/>
        <v>7.2039248115442103E-4</v>
      </c>
      <c r="AC474" s="191">
        <f t="shared" si="111"/>
        <v>1.0895430241462574E-3</v>
      </c>
      <c r="AD474" s="194">
        <f t="shared" si="112"/>
        <v>4.2691555019763012E-7</v>
      </c>
      <c r="AE474" s="191">
        <f t="shared" si="113"/>
        <v>8.1715726810969294E-2</v>
      </c>
      <c r="AF474" s="191">
        <f t="shared" si="114"/>
        <v>0.45608827835376742</v>
      </c>
    </row>
    <row r="475" spans="2:32">
      <c r="B475" s="116">
        <f t="shared" si="100"/>
        <v>54007.603476279895</v>
      </c>
      <c r="C475" s="115">
        <f t="shared" si="115"/>
        <v>24.67000000000008</v>
      </c>
      <c r="D475" s="68">
        <f>'ver pressoflex 6p C2 DCpowe_2'!$G$3/2/$C$557*C475</f>
        <v>302.207500000001</v>
      </c>
      <c r="E475" s="114">
        <f t="shared" si="102"/>
        <v>-2.4477408554729707E-4</v>
      </c>
      <c r="F475" s="114">
        <f t="shared" si="103"/>
        <v>-5.3184164614062491E-5</v>
      </c>
      <c r="G475" s="114">
        <f t="shared" si="104"/>
        <v>1.3840575631917209E-4</v>
      </c>
      <c r="H475" s="114">
        <f t="shared" si="105"/>
        <v>4.2815377965003702E-3</v>
      </c>
      <c r="I475" s="114">
        <f t="shared" si="106"/>
        <v>4.4731277174336051E-3</v>
      </c>
      <c r="J475" s="114">
        <f t="shared" si="107"/>
        <v>4.6647176383668399E-3</v>
      </c>
      <c r="K475" s="114">
        <f t="shared" si="108"/>
        <v>5.1436924406999263E-3</v>
      </c>
      <c r="L475" s="113">
        <f>-'ver pressoflex 6p C2 DCpowe_2'!$G$2*'ver pressoflex 6p C2 DCpowe_2'!D475*'ver pressoflex 6p C2 DCpowe_2'!$G$17*'ver pressoflex 6p C2 DCpowe_2'!$G$13*'ver pressoflex 6p C2 DCpowe_2'!AE475</f>
        <v>-5791.7759482171459</v>
      </c>
      <c r="M475" s="572">
        <f>IF(ABS(E475)&lt;'ver pressoflex 6p C2 DCpowe_2'!$G$7,'ver pressoflex 6p C2 DCpowe_2'!$G$16*E475*'ver pressoflex 6p C2 DCpowe_2'!$O$8,SIGN(E475)*'ver pressoflex 6p C2 DCpowe_2'!$G$15*'ver pressoflex 6p C2 DCpowe_2'!$O$8)</f>
        <v>-4.1205755029634998</v>
      </c>
      <c r="N475" s="572">
        <f>IF(ABS(F475)&lt;'ver pressoflex 6p C2 DCpowe_2'!$G$7,'ver pressoflex 6p C2 DCpowe_2'!$G$16*F475*'ver pressoflex 6p C2 DCpowe_2'!$O$9,SIGN(F475)*'ver pressoflex 6p C2 DCpowe_2'!$G$15*'ver pressoflex 6p C2 DCpowe_2'!$O$9)</f>
        <v>0</v>
      </c>
      <c r="O475" s="572">
        <f>IF(ABS(G475)&lt;'ver pressoflex 6p C2 DCpowe_2'!$G$7,'ver pressoflex 6p C2 DCpowe_2'!$G$16*G475*'ver pressoflex 6p C2 DCpowe_2'!$O$10,SIGN(G475)*'ver pressoflex 6p C2 DCpowe_2'!$G$15*'ver pressoflex 6p C2 DCpowe_2'!$O$10)</f>
        <v>0</v>
      </c>
      <c r="P475" s="572">
        <f>IF(ABS(H475)&lt;'ver pressoflex 6p C2 DCpowe_2'!$G$7,'ver pressoflex 6p C2 DCpowe_2'!$G$16*H475*'ver pressoflex 6p C2 DCpowe_2'!$O$11,SIGN(H475)*'ver pressoflex 6p C2 DCpowe_2'!$G$15*'ver pressoflex 6p C2 DCpowe_2'!$O$11)</f>
        <v>0</v>
      </c>
      <c r="Q475" s="572">
        <f>IF(ABS(I475)&lt;'ver pressoflex 6p C2 DCpowe_2'!$G$7,'ver pressoflex 6p C2 DCpowe_2'!$G$16*I475*'ver pressoflex 6p C2 DCpowe_2'!$O$12,SIGN(I475)*'ver pressoflex 6p C2 DCpowe_2'!$G$15*'ver pressoflex 6p C2 DCpowe_2'!$O$12)</f>
        <v>0</v>
      </c>
      <c r="R475" s="572">
        <f>IF(ABS(J475)&lt;'ver pressoflex 6p C2 DCpowe_2'!$G$7,'ver pressoflex 6p C2 DCpowe_2'!$G$16*J475*'ver pressoflex 6p C2 DCpowe_2'!$O$13,SIGN(J475)*'ver pressoflex 6p C2 DCpowe_2'!$G$15*'ver pressoflex 6p C2 DCpowe_2'!$O$13)</f>
        <v>17803.500000000004</v>
      </c>
      <c r="S475" s="113">
        <f t="shared" si="101"/>
        <v>12007.603476279895</v>
      </c>
      <c r="T475" s="575">
        <f>-L475*('ver pressoflex 6p C2 DCpowe_2'!$G$3/2-'ver pressoflex 6p C2 DCpowe_2'!AF475*'ver pressoflex 6p C2 DCpowe_2'!D475)</f>
        <v>6296290.5124808103</v>
      </c>
      <c r="U475" s="29">
        <f>M475*IF(($G$3/2-$M$8)&gt;0,('ver pressoflex 6p C2 DCpowe_2'!$G$3/2-'ver pressoflex 6p C2 DCpowe_2'!$M$8),'ver pressoflex 6p C2 DCpowe_2'!$G$3/2-('ver pressoflex 6p C2 DCpowe_2'!$G$3-'ver pressoflex 6p C2 DCpowe_2'!$M$8))*IF(($G$3/2-$M$8)&gt;0,-1,1)</f>
        <v>4223.5898905375871</v>
      </c>
      <c r="V475" s="29">
        <f>N475*IF(($G$3/2-$M$9)&gt;0,('ver pressoflex 6p C2 DCpowe_2'!$G$3/2-'ver pressoflex 6p C2 DCpowe_2'!$M$9),'ver pressoflex 6p C2 DCpowe_2'!$G$3/2-('ver pressoflex 6p C2 DCpowe_2'!$G$3-'ver pressoflex 6p C2 DCpowe_2'!$M$9))*IF(($G$3/2-$M$9)&gt;0,-1,1)</f>
        <v>0</v>
      </c>
      <c r="W475" s="29">
        <f>O475*IF(($G$3/2-$M$10)&gt;0,('ver pressoflex 6p C2 DCpowe_2'!$G$3/2-'ver pressoflex 6p C2 DCpowe_2'!$M$10),'ver pressoflex 6p C2 DCpowe_2'!$G$3/2-('ver pressoflex 6p C2 DCpowe_2'!$G$3-'ver pressoflex 6p C2 DCpowe_2'!$M$10))*IF(($G$3/2-$M$10)&gt;0,-1,1)</f>
        <v>0</v>
      </c>
      <c r="X475" s="29">
        <f>P475*IF(($G$3/2-$M$11)&gt;0,('ver pressoflex 6p C2 DCpowe_2'!$G$3/2-'ver pressoflex 6p C2 DCpowe_2'!$M$11),'ver pressoflex 6p C2 DCpowe_2'!$G$3/2-('ver pressoflex 6p C2 DCpowe_2'!$G$3-'ver pressoflex 6p C2 DCpowe_2'!$M$11))*IF(($G$3/2-$M$11)&gt;0,-1,1)</f>
        <v>0</v>
      </c>
      <c r="Y475" s="29">
        <f>Q475*IF(($G$3/2-$M$12)&gt;0,('ver pressoflex 6p C2 DCpowe_2'!$G$3/2-'ver pressoflex 6p C2 DCpowe_2'!$M$12),'ver pressoflex 6p C2 DCpowe_2'!$G$3/2-('ver pressoflex 6p C2 DCpowe_2'!$G$3-'ver pressoflex 6p C2 DCpowe_2'!$M$12))*IF(($G$3/2-$M$12)&gt;0,-1,1)</f>
        <v>0</v>
      </c>
      <c r="Z475" s="29">
        <f>R475*IF(($G$3/2-$M$13)&gt;0,('ver pressoflex 6p C2 DCpowe_2'!$G$3/2-'ver pressoflex 6p C2 DCpowe_2'!$M$13),'ver pressoflex 6p C2 DCpowe_2'!$G$3/2-('ver pressoflex 6p C2 DCpowe_2'!$G$3-'ver pressoflex 6p C2 DCpowe_2'!$M$13))*IF(($G$3/2-$M$13)&gt;0,-1,1)</f>
        <v>18248587.500000004</v>
      </c>
      <c r="AA475" s="113">
        <f t="shared" si="109"/>
        <v>24549101.60237135</v>
      </c>
      <c r="AB475" s="193">
        <f t="shared" si="110"/>
        <v>7.2374888788038355E-4</v>
      </c>
      <c r="AC475" s="191">
        <f t="shared" si="111"/>
        <v>1.0951370353561949E-3</v>
      </c>
      <c r="AD475" s="194">
        <f t="shared" si="112"/>
        <v>4.3095482170118779E-7</v>
      </c>
      <c r="AE475" s="191">
        <f t="shared" si="113"/>
        <v>8.2135277651714605E-2</v>
      </c>
      <c r="AF475" s="191">
        <f t="shared" si="114"/>
        <v>0.45627992446386123</v>
      </c>
    </row>
    <row r="476" spans="2:32">
      <c r="B476" s="116">
        <f t="shared" si="100"/>
        <v>53954.335178552908</v>
      </c>
      <c r="C476" s="115">
        <f t="shared" si="115"/>
        <v>24.770000000000081</v>
      </c>
      <c r="D476" s="68">
        <f>'ver pressoflex 6p C2 DCpowe_2'!$G$3/2/$C$557*C476</f>
        <v>303.43250000000097</v>
      </c>
      <c r="E476" s="114">
        <f t="shared" si="102"/>
        <v>-2.4785323264164952E-4</v>
      </c>
      <c r="F476" s="114">
        <f t="shared" si="103"/>
        <v>-5.6150831449260525E-5</v>
      </c>
      <c r="G476" s="114">
        <f t="shared" si="104"/>
        <v>1.3555156974312849E-4</v>
      </c>
      <c r="H476" s="114">
        <f t="shared" si="105"/>
        <v>4.2811159955285401E-3</v>
      </c>
      <c r="I476" s="114">
        <f t="shared" si="106"/>
        <v>4.4728183967209295E-3</v>
      </c>
      <c r="J476" s="114">
        <f t="shared" si="107"/>
        <v>4.6645207979133189E-3</v>
      </c>
      <c r="K476" s="114">
        <f t="shared" si="108"/>
        <v>5.1437768008942919E-3</v>
      </c>
      <c r="L476" s="113">
        <f>-'ver pressoflex 6p C2 DCpowe_2'!$G$2*'ver pressoflex 6p C2 DCpowe_2'!D476*'ver pressoflex 6p C2 DCpowe_2'!$G$17*'ver pressoflex 6p C2 DCpowe_2'!$G$13*'ver pressoflex 6p C2 DCpowe_2'!AE476</f>
        <v>-5844.9924109712492</v>
      </c>
      <c r="M476" s="572">
        <f>IF(ABS(E476)&lt;'ver pressoflex 6p C2 DCpowe_2'!$G$7,'ver pressoflex 6p C2 DCpowe_2'!$G$16*E476*'ver pressoflex 6p C2 DCpowe_2'!$O$8,SIGN(E476)*'ver pressoflex 6p C2 DCpowe_2'!$G$15*'ver pressoflex 6p C2 DCpowe_2'!$O$8)</f>
        <v>-4.1724104758473359</v>
      </c>
      <c r="N476" s="572">
        <f>IF(ABS(F476)&lt;'ver pressoflex 6p C2 DCpowe_2'!$G$7,'ver pressoflex 6p C2 DCpowe_2'!$G$16*F476*'ver pressoflex 6p C2 DCpowe_2'!$O$9,SIGN(F476)*'ver pressoflex 6p C2 DCpowe_2'!$G$15*'ver pressoflex 6p C2 DCpowe_2'!$O$9)</f>
        <v>0</v>
      </c>
      <c r="O476" s="572">
        <f>IF(ABS(G476)&lt;'ver pressoflex 6p C2 DCpowe_2'!$G$7,'ver pressoflex 6p C2 DCpowe_2'!$G$16*G476*'ver pressoflex 6p C2 DCpowe_2'!$O$10,SIGN(G476)*'ver pressoflex 6p C2 DCpowe_2'!$G$15*'ver pressoflex 6p C2 DCpowe_2'!$O$10)</f>
        <v>0</v>
      </c>
      <c r="P476" s="572">
        <f>IF(ABS(H476)&lt;'ver pressoflex 6p C2 DCpowe_2'!$G$7,'ver pressoflex 6p C2 DCpowe_2'!$G$16*H476*'ver pressoflex 6p C2 DCpowe_2'!$O$11,SIGN(H476)*'ver pressoflex 6p C2 DCpowe_2'!$G$15*'ver pressoflex 6p C2 DCpowe_2'!$O$11)</f>
        <v>0</v>
      </c>
      <c r="Q476" s="572">
        <f>IF(ABS(I476)&lt;'ver pressoflex 6p C2 DCpowe_2'!$G$7,'ver pressoflex 6p C2 DCpowe_2'!$G$16*I476*'ver pressoflex 6p C2 DCpowe_2'!$O$12,SIGN(I476)*'ver pressoflex 6p C2 DCpowe_2'!$G$15*'ver pressoflex 6p C2 DCpowe_2'!$O$12)</f>
        <v>0</v>
      </c>
      <c r="R476" s="572">
        <f>IF(ABS(J476)&lt;'ver pressoflex 6p C2 DCpowe_2'!$G$7,'ver pressoflex 6p C2 DCpowe_2'!$G$16*J476*'ver pressoflex 6p C2 DCpowe_2'!$O$13,SIGN(J476)*'ver pressoflex 6p C2 DCpowe_2'!$G$15*'ver pressoflex 6p C2 DCpowe_2'!$O$13)</f>
        <v>17803.500000000004</v>
      </c>
      <c r="S476" s="113">
        <f t="shared" si="101"/>
        <v>11954.335178552907</v>
      </c>
      <c r="T476" s="575">
        <f>-L476*('ver pressoflex 6p C2 DCpowe_2'!$G$3/2-'ver pressoflex 6p C2 DCpowe_2'!AF476*'ver pressoflex 6p C2 DCpowe_2'!D476)</f>
        <v>6350538.2123717647</v>
      </c>
      <c r="U476" s="29">
        <f>M476*IF(($G$3/2-$M$8)&gt;0,('ver pressoflex 6p C2 DCpowe_2'!$G$3/2-'ver pressoflex 6p C2 DCpowe_2'!$M$8),'ver pressoflex 6p C2 DCpowe_2'!$G$3/2-('ver pressoflex 6p C2 DCpowe_2'!$G$3-'ver pressoflex 6p C2 DCpowe_2'!$M$8))*IF(($G$3/2-$M$8)&gt;0,-1,1)</f>
        <v>4276.7207377435197</v>
      </c>
      <c r="V476" s="29">
        <f>N476*IF(($G$3/2-$M$9)&gt;0,('ver pressoflex 6p C2 DCpowe_2'!$G$3/2-'ver pressoflex 6p C2 DCpowe_2'!$M$9),'ver pressoflex 6p C2 DCpowe_2'!$G$3/2-('ver pressoflex 6p C2 DCpowe_2'!$G$3-'ver pressoflex 6p C2 DCpowe_2'!$M$9))*IF(($G$3/2-$M$9)&gt;0,-1,1)</f>
        <v>0</v>
      </c>
      <c r="W476" s="29">
        <f>O476*IF(($G$3/2-$M$10)&gt;0,('ver pressoflex 6p C2 DCpowe_2'!$G$3/2-'ver pressoflex 6p C2 DCpowe_2'!$M$10),'ver pressoflex 6p C2 DCpowe_2'!$G$3/2-('ver pressoflex 6p C2 DCpowe_2'!$G$3-'ver pressoflex 6p C2 DCpowe_2'!$M$10))*IF(($G$3/2-$M$10)&gt;0,-1,1)</f>
        <v>0</v>
      </c>
      <c r="X476" s="29">
        <f>P476*IF(($G$3/2-$M$11)&gt;0,('ver pressoflex 6p C2 DCpowe_2'!$G$3/2-'ver pressoflex 6p C2 DCpowe_2'!$M$11),'ver pressoflex 6p C2 DCpowe_2'!$G$3/2-('ver pressoflex 6p C2 DCpowe_2'!$G$3-'ver pressoflex 6p C2 DCpowe_2'!$M$11))*IF(($G$3/2-$M$11)&gt;0,-1,1)</f>
        <v>0</v>
      </c>
      <c r="Y476" s="29">
        <f>Q476*IF(($G$3/2-$M$12)&gt;0,('ver pressoflex 6p C2 DCpowe_2'!$G$3/2-'ver pressoflex 6p C2 DCpowe_2'!$M$12),'ver pressoflex 6p C2 DCpowe_2'!$G$3/2-('ver pressoflex 6p C2 DCpowe_2'!$G$3-'ver pressoflex 6p C2 DCpowe_2'!$M$12))*IF(($G$3/2-$M$12)&gt;0,-1,1)</f>
        <v>0</v>
      </c>
      <c r="Z476" s="29">
        <f>R476*IF(($G$3/2-$M$13)&gt;0,('ver pressoflex 6p C2 DCpowe_2'!$G$3/2-'ver pressoflex 6p C2 DCpowe_2'!$M$13),'ver pressoflex 6p C2 DCpowe_2'!$G$3/2-('ver pressoflex 6p C2 DCpowe_2'!$G$3-'ver pressoflex 6p C2 DCpowe_2'!$M$13))*IF(($G$3/2-$M$13)&gt;0,-1,1)</f>
        <v>18248587.500000004</v>
      </c>
      <c r="AA476" s="113">
        <f t="shared" si="109"/>
        <v>24603402.433109511</v>
      </c>
      <c r="AB476" s="193">
        <f t="shared" si="110"/>
        <v>7.2710923562262209E-4</v>
      </c>
      <c r="AC476" s="191">
        <f t="shared" si="111"/>
        <v>1.1007376149265924E-3</v>
      </c>
      <c r="AD476" s="194">
        <f t="shared" si="112"/>
        <v>4.3501764488420591E-7</v>
      </c>
      <c r="AE476" s="191">
        <f t="shared" si="113"/>
        <v>8.2555321119494415E-2</v>
      </c>
      <c r="AF476" s="191">
        <f t="shared" si="114"/>
        <v>0.45647014474586223</v>
      </c>
    </row>
    <row r="477" spans="2:32">
      <c r="B477" s="116">
        <f t="shared" si="100"/>
        <v>53900.791614108341</v>
      </c>
      <c r="C477" s="115">
        <f t="shared" si="115"/>
        <v>24.870000000000083</v>
      </c>
      <c r="D477" s="68">
        <f>'ver pressoflex 6p C2 DCpowe_2'!$G$3/2/$C$557*C477</f>
        <v>304.65750000000099</v>
      </c>
      <c r="E477" s="114">
        <f t="shared" si="102"/>
        <v>-2.5093599732418313E-4</v>
      </c>
      <c r="F477" s="114">
        <f t="shared" si="103"/>
        <v>-5.9120983723299674E-5</v>
      </c>
      <c r="G477" s="114">
        <f t="shared" si="104"/>
        <v>1.3269402987758374E-4</v>
      </c>
      <c r="H477" s="114">
        <f t="shared" si="105"/>
        <v>4.2806936989966881E-3</v>
      </c>
      <c r="I477" s="114">
        <f t="shared" si="106"/>
        <v>4.4725087125975713E-3</v>
      </c>
      <c r="J477" s="114">
        <f t="shared" si="107"/>
        <v>4.6643237261984553E-3</v>
      </c>
      <c r="K477" s="114">
        <f t="shared" si="108"/>
        <v>5.1438612602006627E-3</v>
      </c>
      <c r="L477" s="113">
        <f>-'ver pressoflex 6p C2 DCpowe_2'!$G$2*'ver pressoflex 6p C2 DCpowe_2'!D477*'ver pressoflex 6p C2 DCpowe_2'!$G$17*'ver pressoflex 6p C2 DCpowe_2'!$G$13*'ver pressoflex 6p C2 DCpowe_2'!AE477</f>
        <v>-5898.4840795437322</v>
      </c>
      <c r="M477" s="572">
        <f>IF(ABS(E477)&lt;'ver pressoflex 6p C2 DCpowe_2'!$G$7,'ver pressoflex 6p C2 DCpowe_2'!$G$16*E477*'ver pressoflex 6p C2 DCpowe_2'!$O$8,SIGN(E477)*'ver pressoflex 6p C2 DCpowe_2'!$G$15*'ver pressoflex 6p C2 DCpowe_2'!$O$8)</f>
        <v>-4.2243063479281018</v>
      </c>
      <c r="N477" s="572">
        <f>IF(ABS(F477)&lt;'ver pressoflex 6p C2 DCpowe_2'!$G$7,'ver pressoflex 6p C2 DCpowe_2'!$G$16*F477*'ver pressoflex 6p C2 DCpowe_2'!$O$9,SIGN(F477)*'ver pressoflex 6p C2 DCpowe_2'!$G$15*'ver pressoflex 6p C2 DCpowe_2'!$O$9)</f>
        <v>0</v>
      </c>
      <c r="O477" s="572">
        <f>IF(ABS(G477)&lt;'ver pressoflex 6p C2 DCpowe_2'!$G$7,'ver pressoflex 6p C2 DCpowe_2'!$G$16*G477*'ver pressoflex 6p C2 DCpowe_2'!$O$10,SIGN(G477)*'ver pressoflex 6p C2 DCpowe_2'!$G$15*'ver pressoflex 6p C2 DCpowe_2'!$O$10)</f>
        <v>0</v>
      </c>
      <c r="P477" s="572">
        <f>IF(ABS(H477)&lt;'ver pressoflex 6p C2 DCpowe_2'!$G$7,'ver pressoflex 6p C2 DCpowe_2'!$G$16*H477*'ver pressoflex 6p C2 DCpowe_2'!$O$11,SIGN(H477)*'ver pressoflex 6p C2 DCpowe_2'!$G$15*'ver pressoflex 6p C2 DCpowe_2'!$O$11)</f>
        <v>0</v>
      </c>
      <c r="Q477" s="572">
        <f>IF(ABS(I477)&lt;'ver pressoflex 6p C2 DCpowe_2'!$G$7,'ver pressoflex 6p C2 DCpowe_2'!$G$16*I477*'ver pressoflex 6p C2 DCpowe_2'!$O$12,SIGN(I477)*'ver pressoflex 6p C2 DCpowe_2'!$G$15*'ver pressoflex 6p C2 DCpowe_2'!$O$12)</f>
        <v>0</v>
      </c>
      <c r="R477" s="572">
        <f>IF(ABS(J477)&lt;'ver pressoflex 6p C2 DCpowe_2'!$G$7,'ver pressoflex 6p C2 DCpowe_2'!$G$16*J477*'ver pressoflex 6p C2 DCpowe_2'!$O$13,SIGN(J477)*'ver pressoflex 6p C2 DCpowe_2'!$G$15*'ver pressoflex 6p C2 DCpowe_2'!$O$13)</f>
        <v>17803.500000000004</v>
      </c>
      <c r="S477" s="113">
        <f t="shared" si="101"/>
        <v>11900.791614108344</v>
      </c>
      <c r="T477" s="575">
        <f>-L477*('ver pressoflex 6p C2 DCpowe_2'!$G$3/2-'ver pressoflex 6p C2 DCpowe_2'!AF477*'ver pressoflex 6p C2 DCpowe_2'!D477)</f>
        <v>6405018.9037046358</v>
      </c>
      <c r="U477" s="29">
        <f>M477*IF(($G$3/2-$M$8)&gt;0,('ver pressoflex 6p C2 DCpowe_2'!$G$3/2-'ver pressoflex 6p C2 DCpowe_2'!$M$8),'ver pressoflex 6p C2 DCpowe_2'!$G$3/2-('ver pressoflex 6p C2 DCpowe_2'!$G$3-'ver pressoflex 6p C2 DCpowe_2'!$M$8))*IF(($G$3/2-$M$8)&gt;0,-1,1)</f>
        <v>4329.9140066263044</v>
      </c>
      <c r="V477" s="29">
        <f>N477*IF(($G$3/2-$M$9)&gt;0,('ver pressoflex 6p C2 DCpowe_2'!$G$3/2-'ver pressoflex 6p C2 DCpowe_2'!$M$9),'ver pressoflex 6p C2 DCpowe_2'!$G$3/2-('ver pressoflex 6p C2 DCpowe_2'!$G$3-'ver pressoflex 6p C2 DCpowe_2'!$M$9))*IF(($G$3/2-$M$9)&gt;0,-1,1)</f>
        <v>0</v>
      </c>
      <c r="W477" s="29">
        <f>O477*IF(($G$3/2-$M$10)&gt;0,('ver pressoflex 6p C2 DCpowe_2'!$G$3/2-'ver pressoflex 6p C2 DCpowe_2'!$M$10),'ver pressoflex 6p C2 DCpowe_2'!$G$3/2-('ver pressoflex 6p C2 DCpowe_2'!$G$3-'ver pressoflex 6p C2 DCpowe_2'!$M$10))*IF(($G$3/2-$M$10)&gt;0,-1,1)</f>
        <v>0</v>
      </c>
      <c r="X477" s="29">
        <f>P477*IF(($G$3/2-$M$11)&gt;0,('ver pressoflex 6p C2 DCpowe_2'!$G$3/2-'ver pressoflex 6p C2 DCpowe_2'!$M$11),'ver pressoflex 6p C2 DCpowe_2'!$G$3/2-('ver pressoflex 6p C2 DCpowe_2'!$G$3-'ver pressoflex 6p C2 DCpowe_2'!$M$11))*IF(($G$3/2-$M$11)&gt;0,-1,1)</f>
        <v>0</v>
      </c>
      <c r="Y477" s="29">
        <f>Q477*IF(($G$3/2-$M$12)&gt;0,('ver pressoflex 6p C2 DCpowe_2'!$G$3/2-'ver pressoflex 6p C2 DCpowe_2'!$M$12),'ver pressoflex 6p C2 DCpowe_2'!$G$3/2-('ver pressoflex 6p C2 DCpowe_2'!$G$3-'ver pressoflex 6p C2 DCpowe_2'!$M$12))*IF(($G$3/2-$M$12)&gt;0,-1,1)</f>
        <v>0</v>
      </c>
      <c r="Z477" s="29">
        <f>R477*IF(($G$3/2-$M$13)&gt;0,('ver pressoflex 6p C2 DCpowe_2'!$G$3/2-'ver pressoflex 6p C2 DCpowe_2'!$M$13),'ver pressoflex 6p C2 DCpowe_2'!$G$3/2-('ver pressoflex 6p C2 DCpowe_2'!$G$3-'ver pressoflex 6p C2 DCpowe_2'!$M$13))*IF(($G$3/2-$M$13)&gt;0,-1,1)</f>
        <v>18248587.500000004</v>
      </c>
      <c r="AA477" s="113">
        <f t="shared" si="109"/>
        <v>24657936.317711264</v>
      </c>
      <c r="AB477" s="193">
        <f t="shared" si="110"/>
        <v>7.3047353132639167E-4</v>
      </c>
      <c r="AC477" s="191">
        <f t="shared" si="111"/>
        <v>1.106344774432875E-3</v>
      </c>
      <c r="AD477" s="194">
        <f t="shared" si="112"/>
        <v>4.3910409441815183E-7</v>
      </c>
      <c r="AE477" s="191">
        <f t="shared" si="113"/>
        <v>8.2975858082465617E-2</v>
      </c>
      <c r="AF477" s="191">
        <f t="shared" si="114"/>
        <v>0.45665895477036644</v>
      </c>
    </row>
    <row r="478" spans="2:32">
      <c r="B478" s="116">
        <f t="shared" si="100"/>
        <v>53846.972297558415</v>
      </c>
      <c r="C478" s="115">
        <f t="shared" si="115"/>
        <v>24.970000000000084</v>
      </c>
      <c r="D478" s="68">
        <f>'ver pressoflex 6p C2 DCpowe_2'!$G$3/2/$C$557*C478</f>
        <v>305.88250000000102</v>
      </c>
      <c r="E478" s="114">
        <f t="shared" si="102"/>
        <v>-2.54022385973922E-4</v>
      </c>
      <c r="F478" s="114">
        <f t="shared" si="103"/>
        <v>-6.2094627582180538E-5</v>
      </c>
      <c r="G478" s="114">
        <f t="shared" si="104"/>
        <v>1.2983313080956093E-4</v>
      </c>
      <c r="H478" s="114">
        <f t="shared" si="105"/>
        <v>4.2802709060309699E-3</v>
      </c>
      <c r="I478" s="114">
        <f t="shared" si="106"/>
        <v>4.4721986644227114E-3</v>
      </c>
      <c r="J478" s="114">
        <f t="shared" si="107"/>
        <v>4.6641264228144529E-3</v>
      </c>
      <c r="K478" s="114">
        <f t="shared" si="108"/>
        <v>5.1439458187938067E-3</v>
      </c>
      <c r="L478" s="113">
        <f>-'ver pressoflex 6p C2 DCpowe_2'!$G$2*'ver pressoflex 6p C2 DCpowe_2'!D478*'ver pressoflex 6p C2 DCpowe_2'!$G$17*'ver pressoflex 6p C2 DCpowe_2'!$G$13*'ver pressoflex 6p C2 DCpowe_2'!AE478</f>
        <v>-5952.2514392149924</v>
      </c>
      <c r="M478" s="572">
        <f>IF(ABS(E478)&lt;'ver pressoflex 6p C2 DCpowe_2'!$G$7,'ver pressoflex 6p C2 DCpowe_2'!$G$16*E478*'ver pressoflex 6p C2 DCpowe_2'!$O$8,SIGN(E478)*'ver pressoflex 6p C2 DCpowe_2'!$G$15*'ver pressoflex 6p C2 DCpowe_2'!$O$8)</f>
        <v>-4.2762632265915554</v>
      </c>
      <c r="N478" s="572">
        <f>IF(ABS(F478)&lt;'ver pressoflex 6p C2 DCpowe_2'!$G$7,'ver pressoflex 6p C2 DCpowe_2'!$G$16*F478*'ver pressoflex 6p C2 DCpowe_2'!$O$9,SIGN(F478)*'ver pressoflex 6p C2 DCpowe_2'!$G$15*'ver pressoflex 6p C2 DCpowe_2'!$O$9)</f>
        <v>0</v>
      </c>
      <c r="O478" s="572">
        <f>IF(ABS(G478)&lt;'ver pressoflex 6p C2 DCpowe_2'!$G$7,'ver pressoflex 6p C2 DCpowe_2'!$G$16*G478*'ver pressoflex 6p C2 DCpowe_2'!$O$10,SIGN(G478)*'ver pressoflex 6p C2 DCpowe_2'!$G$15*'ver pressoflex 6p C2 DCpowe_2'!$O$10)</f>
        <v>0</v>
      </c>
      <c r="P478" s="572">
        <f>IF(ABS(H478)&lt;'ver pressoflex 6p C2 DCpowe_2'!$G$7,'ver pressoflex 6p C2 DCpowe_2'!$G$16*H478*'ver pressoflex 6p C2 DCpowe_2'!$O$11,SIGN(H478)*'ver pressoflex 6p C2 DCpowe_2'!$G$15*'ver pressoflex 6p C2 DCpowe_2'!$O$11)</f>
        <v>0</v>
      </c>
      <c r="Q478" s="572">
        <f>IF(ABS(I478)&lt;'ver pressoflex 6p C2 DCpowe_2'!$G$7,'ver pressoflex 6p C2 DCpowe_2'!$G$16*I478*'ver pressoflex 6p C2 DCpowe_2'!$O$12,SIGN(I478)*'ver pressoflex 6p C2 DCpowe_2'!$G$15*'ver pressoflex 6p C2 DCpowe_2'!$O$12)</f>
        <v>0</v>
      </c>
      <c r="R478" s="572">
        <f>IF(ABS(J478)&lt;'ver pressoflex 6p C2 DCpowe_2'!$G$7,'ver pressoflex 6p C2 DCpowe_2'!$G$16*J478*'ver pressoflex 6p C2 DCpowe_2'!$O$13,SIGN(J478)*'ver pressoflex 6p C2 DCpowe_2'!$G$15*'ver pressoflex 6p C2 DCpowe_2'!$O$13)</f>
        <v>17803.500000000004</v>
      </c>
      <c r="S478" s="113">
        <f t="shared" si="101"/>
        <v>11846.972297558419</v>
      </c>
      <c r="T478" s="575">
        <f>-L478*('ver pressoflex 6p C2 DCpowe_2'!$G$3/2-'ver pressoflex 6p C2 DCpowe_2'!AF478*'ver pressoflex 6p C2 DCpowe_2'!D478)</f>
        <v>6459732.601037832</v>
      </c>
      <c r="U478" s="29">
        <f>M478*IF(($G$3/2-$M$8)&gt;0,('ver pressoflex 6p C2 DCpowe_2'!$G$3/2-'ver pressoflex 6p C2 DCpowe_2'!$M$8),'ver pressoflex 6p C2 DCpowe_2'!$G$3/2-('ver pressoflex 6p C2 DCpowe_2'!$G$3-'ver pressoflex 6p C2 DCpowe_2'!$M$8))*IF(($G$3/2-$M$8)&gt;0,-1,1)</f>
        <v>4383.169807256344</v>
      </c>
      <c r="V478" s="29">
        <f>N478*IF(($G$3/2-$M$9)&gt;0,('ver pressoflex 6p C2 DCpowe_2'!$G$3/2-'ver pressoflex 6p C2 DCpowe_2'!$M$9),'ver pressoflex 6p C2 DCpowe_2'!$G$3/2-('ver pressoflex 6p C2 DCpowe_2'!$G$3-'ver pressoflex 6p C2 DCpowe_2'!$M$9))*IF(($G$3/2-$M$9)&gt;0,-1,1)</f>
        <v>0</v>
      </c>
      <c r="W478" s="29">
        <f>O478*IF(($G$3/2-$M$10)&gt;0,('ver pressoflex 6p C2 DCpowe_2'!$G$3/2-'ver pressoflex 6p C2 DCpowe_2'!$M$10),'ver pressoflex 6p C2 DCpowe_2'!$G$3/2-('ver pressoflex 6p C2 DCpowe_2'!$G$3-'ver pressoflex 6p C2 DCpowe_2'!$M$10))*IF(($G$3/2-$M$10)&gt;0,-1,1)</f>
        <v>0</v>
      </c>
      <c r="X478" s="29">
        <f>P478*IF(($G$3/2-$M$11)&gt;0,('ver pressoflex 6p C2 DCpowe_2'!$G$3/2-'ver pressoflex 6p C2 DCpowe_2'!$M$11),'ver pressoflex 6p C2 DCpowe_2'!$G$3/2-('ver pressoflex 6p C2 DCpowe_2'!$G$3-'ver pressoflex 6p C2 DCpowe_2'!$M$11))*IF(($G$3/2-$M$11)&gt;0,-1,1)</f>
        <v>0</v>
      </c>
      <c r="Y478" s="29">
        <f>Q478*IF(($G$3/2-$M$12)&gt;0,('ver pressoflex 6p C2 DCpowe_2'!$G$3/2-'ver pressoflex 6p C2 DCpowe_2'!$M$12),'ver pressoflex 6p C2 DCpowe_2'!$G$3/2-('ver pressoflex 6p C2 DCpowe_2'!$G$3-'ver pressoflex 6p C2 DCpowe_2'!$M$12))*IF(($G$3/2-$M$12)&gt;0,-1,1)</f>
        <v>0</v>
      </c>
      <c r="Z478" s="29">
        <f>R478*IF(($G$3/2-$M$13)&gt;0,('ver pressoflex 6p C2 DCpowe_2'!$G$3/2-'ver pressoflex 6p C2 DCpowe_2'!$M$13),'ver pressoflex 6p C2 DCpowe_2'!$G$3/2-('ver pressoflex 6p C2 DCpowe_2'!$G$3-'ver pressoflex 6p C2 DCpowe_2'!$M$13))*IF(($G$3/2-$M$13)&gt;0,-1,1)</f>
        <v>18248587.500000004</v>
      </c>
      <c r="AA478" s="113">
        <f t="shared" si="109"/>
        <v>24712703.270845093</v>
      </c>
      <c r="AB478" s="193">
        <f t="shared" si="110"/>
        <v>7.3384178195327562E-4</v>
      </c>
      <c r="AC478" s="191">
        <f t="shared" si="111"/>
        <v>1.1119585254776817E-3</v>
      </c>
      <c r="AD478" s="194">
        <f t="shared" si="112"/>
        <v>4.4321424522807686E-7</v>
      </c>
      <c r="AE478" s="191">
        <f t="shared" si="113"/>
        <v>8.3396889410826125E-2</v>
      </c>
      <c r="AF478" s="191">
        <f t="shared" si="114"/>
        <v>0.45684636988750582</v>
      </c>
    </row>
    <row r="479" spans="2:32">
      <c r="B479" s="116">
        <f t="shared" si="100"/>
        <v>53792.876742373475</v>
      </c>
      <c r="C479" s="115">
        <f t="shared" si="115"/>
        <v>25.070000000000086</v>
      </c>
      <c r="D479" s="68">
        <f>'ver pressoflex 6p C2 DCpowe_2'!$G$3/2/$C$557*C479</f>
        <v>307.10750000000104</v>
      </c>
      <c r="E479" s="114">
        <f t="shared" si="102"/>
        <v>-2.5711240498489744E-4</v>
      </c>
      <c r="F479" s="114">
        <f t="shared" si="103"/>
        <v>-6.5071769186362364E-5</v>
      </c>
      <c r="G479" s="114">
        <f t="shared" si="104"/>
        <v>1.2696886661217271E-4</v>
      </c>
      <c r="H479" s="114">
        <f t="shared" si="105"/>
        <v>4.2798476157554942E-3</v>
      </c>
      <c r="I479" s="114">
        <f t="shared" si="106"/>
        <v>4.4718882515540287E-3</v>
      </c>
      <c r="J479" s="114">
        <f t="shared" si="107"/>
        <v>4.6639288873525633E-3</v>
      </c>
      <c r="K479" s="114">
        <f t="shared" si="108"/>
        <v>5.1440304768489006E-3</v>
      </c>
      <c r="L479" s="113">
        <f>-'ver pressoflex 6p C2 DCpowe_2'!$G$2*'ver pressoflex 6p C2 DCpowe_2'!D479*'ver pressoflex 6p C2 DCpowe_2'!$G$17*'ver pressoflex 6p C2 DCpowe_2'!$G$13*'ver pressoflex 6p C2 DCpowe_2'!AE479</f>
        <v>-6006.2949764070545</v>
      </c>
      <c r="M479" s="572">
        <f>IF(ABS(E479)&lt;'ver pressoflex 6p C2 DCpowe_2'!$G$7,'ver pressoflex 6p C2 DCpowe_2'!$G$16*E479*'ver pressoflex 6p C2 DCpowe_2'!$O$8,SIGN(E479)*'ver pressoflex 6p C2 DCpowe_2'!$G$15*'ver pressoflex 6p C2 DCpowe_2'!$O$8)</f>
        <v>-4.3282812194760867</v>
      </c>
      <c r="N479" s="572">
        <f>IF(ABS(F479)&lt;'ver pressoflex 6p C2 DCpowe_2'!$G$7,'ver pressoflex 6p C2 DCpowe_2'!$G$16*F479*'ver pressoflex 6p C2 DCpowe_2'!$O$9,SIGN(F479)*'ver pressoflex 6p C2 DCpowe_2'!$G$15*'ver pressoflex 6p C2 DCpowe_2'!$O$9)</f>
        <v>0</v>
      </c>
      <c r="O479" s="572">
        <f>IF(ABS(G479)&lt;'ver pressoflex 6p C2 DCpowe_2'!$G$7,'ver pressoflex 6p C2 DCpowe_2'!$G$16*G479*'ver pressoflex 6p C2 DCpowe_2'!$O$10,SIGN(G479)*'ver pressoflex 6p C2 DCpowe_2'!$G$15*'ver pressoflex 6p C2 DCpowe_2'!$O$10)</f>
        <v>0</v>
      </c>
      <c r="P479" s="572">
        <f>IF(ABS(H479)&lt;'ver pressoflex 6p C2 DCpowe_2'!$G$7,'ver pressoflex 6p C2 DCpowe_2'!$G$16*H479*'ver pressoflex 6p C2 DCpowe_2'!$O$11,SIGN(H479)*'ver pressoflex 6p C2 DCpowe_2'!$G$15*'ver pressoflex 6p C2 DCpowe_2'!$O$11)</f>
        <v>0</v>
      </c>
      <c r="Q479" s="572">
        <f>IF(ABS(I479)&lt;'ver pressoflex 6p C2 DCpowe_2'!$G$7,'ver pressoflex 6p C2 DCpowe_2'!$G$16*I479*'ver pressoflex 6p C2 DCpowe_2'!$O$12,SIGN(I479)*'ver pressoflex 6p C2 DCpowe_2'!$G$15*'ver pressoflex 6p C2 DCpowe_2'!$O$12)</f>
        <v>0</v>
      </c>
      <c r="R479" s="572">
        <f>IF(ABS(J479)&lt;'ver pressoflex 6p C2 DCpowe_2'!$G$7,'ver pressoflex 6p C2 DCpowe_2'!$G$16*J479*'ver pressoflex 6p C2 DCpowe_2'!$O$13,SIGN(J479)*'ver pressoflex 6p C2 DCpowe_2'!$G$15*'ver pressoflex 6p C2 DCpowe_2'!$O$13)</f>
        <v>17803.500000000004</v>
      </c>
      <c r="S479" s="113">
        <f t="shared" si="101"/>
        <v>11792.876742373473</v>
      </c>
      <c r="T479" s="575">
        <f>-L479*('ver pressoflex 6p C2 DCpowe_2'!$G$3/2-'ver pressoflex 6p C2 DCpowe_2'!AF479*'ver pressoflex 6p C2 DCpowe_2'!D479)</f>
        <v>6514679.318964011</v>
      </c>
      <c r="U479" s="29">
        <f>M479*IF(($G$3/2-$M$8)&gt;0,('ver pressoflex 6p C2 DCpowe_2'!$G$3/2-'ver pressoflex 6p C2 DCpowe_2'!$M$8),'ver pressoflex 6p C2 DCpowe_2'!$G$3/2-('ver pressoflex 6p C2 DCpowe_2'!$G$3-'ver pressoflex 6p C2 DCpowe_2'!$M$8))*IF(($G$3/2-$M$8)&gt;0,-1,1)</f>
        <v>4436.4882499629884</v>
      </c>
      <c r="V479" s="29">
        <f>N479*IF(($G$3/2-$M$9)&gt;0,('ver pressoflex 6p C2 DCpowe_2'!$G$3/2-'ver pressoflex 6p C2 DCpowe_2'!$M$9),'ver pressoflex 6p C2 DCpowe_2'!$G$3/2-('ver pressoflex 6p C2 DCpowe_2'!$G$3-'ver pressoflex 6p C2 DCpowe_2'!$M$9))*IF(($G$3/2-$M$9)&gt;0,-1,1)</f>
        <v>0</v>
      </c>
      <c r="W479" s="29">
        <f>O479*IF(($G$3/2-$M$10)&gt;0,('ver pressoflex 6p C2 DCpowe_2'!$G$3/2-'ver pressoflex 6p C2 DCpowe_2'!$M$10),'ver pressoflex 6p C2 DCpowe_2'!$G$3/2-('ver pressoflex 6p C2 DCpowe_2'!$G$3-'ver pressoflex 6p C2 DCpowe_2'!$M$10))*IF(($G$3/2-$M$10)&gt;0,-1,1)</f>
        <v>0</v>
      </c>
      <c r="X479" s="29">
        <f>P479*IF(($G$3/2-$M$11)&gt;0,('ver pressoflex 6p C2 DCpowe_2'!$G$3/2-'ver pressoflex 6p C2 DCpowe_2'!$M$11),'ver pressoflex 6p C2 DCpowe_2'!$G$3/2-('ver pressoflex 6p C2 DCpowe_2'!$G$3-'ver pressoflex 6p C2 DCpowe_2'!$M$11))*IF(($G$3/2-$M$11)&gt;0,-1,1)</f>
        <v>0</v>
      </c>
      <c r="Y479" s="29">
        <f>Q479*IF(($G$3/2-$M$12)&gt;0,('ver pressoflex 6p C2 DCpowe_2'!$G$3/2-'ver pressoflex 6p C2 DCpowe_2'!$M$12),'ver pressoflex 6p C2 DCpowe_2'!$G$3/2-('ver pressoflex 6p C2 DCpowe_2'!$G$3-'ver pressoflex 6p C2 DCpowe_2'!$M$12))*IF(($G$3/2-$M$12)&gt;0,-1,1)</f>
        <v>0</v>
      </c>
      <c r="Z479" s="29">
        <f>R479*IF(($G$3/2-$M$13)&gt;0,('ver pressoflex 6p C2 DCpowe_2'!$G$3/2-'ver pressoflex 6p C2 DCpowe_2'!$M$13),'ver pressoflex 6p C2 DCpowe_2'!$G$3/2-('ver pressoflex 6p C2 DCpowe_2'!$G$3-'ver pressoflex 6p C2 DCpowe_2'!$M$13))*IF(($G$3/2-$M$13)&gt;0,-1,1)</f>
        <v>18248587.500000004</v>
      </c>
      <c r="AA479" s="113">
        <f t="shared" si="109"/>
        <v>24767703.307213977</v>
      </c>
      <c r="AB479" s="193">
        <f t="shared" si="110"/>
        <v>7.3721399448123512E-4</v>
      </c>
      <c r="AC479" s="191">
        <f t="shared" si="111"/>
        <v>1.1175788796909474E-3</v>
      </c>
      <c r="AD479" s="194">
        <f t="shared" si="112"/>
        <v>4.4734817249359324E-7</v>
      </c>
      <c r="AE479" s="191">
        <f t="shared" si="113"/>
        <v>8.3818415976821048E-2</v>
      </c>
      <c r="AF479" s="191">
        <f t="shared" si="114"/>
        <v>0.45703240523070476</v>
      </c>
    </row>
    <row r="480" spans="2:32">
      <c r="B480" s="116">
        <f t="shared" si="100"/>
        <v>53738.504460878605</v>
      </c>
      <c r="C480" s="115">
        <f t="shared" si="115"/>
        <v>25.170000000000087</v>
      </c>
      <c r="D480" s="68">
        <f>'ver pressoflex 6p C2 DCpowe_2'!$G$3/2/$C$557*C480</f>
        <v>308.33250000000106</v>
      </c>
      <c r="E480" s="114">
        <f t="shared" si="102"/>
        <v>-2.6020606076619136E-4</v>
      </c>
      <c r="F480" s="114">
        <f t="shared" si="103"/>
        <v>-6.8052414710805347E-5</v>
      </c>
      <c r="G480" s="114">
        <f t="shared" si="104"/>
        <v>1.2410123134458061E-4</v>
      </c>
      <c r="H480" s="114">
        <f t="shared" si="105"/>
        <v>4.2794238272923025E-3</v>
      </c>
      <c r="I480" s="114">
        <f t="shared" si="106"/>
        <v>4.4715774733476883E-3</v>
      </c>
      <c r="J480" s="114">
        <f t="shared" si="107"/>
        <v>4.6637311194030742E-3</v>
      </c>
      <c r="K480" s="114">
        <f t="shared" si="108"/>
        <v>5.1441152345415393E-3</v>
      </c>
      <c r="L480" s="113">
        <f>-'ver pressoflex 6p C2 DCpowe_2'!$G$2*'ver pressoflex 6p C2 DCpowe_2'!D480*'ver pressoflex 6p C2 DCpowe_2'!$G$17*'ver pressoflex 6p C2 DCpowe_2'!$G$13*'ver pressoflex 6p C2 DCpowe_2'!AE480</f>
        <v>-6060.615178686925</v>
      </c>
      <c r="M480" s="572">
        <f>IF(ABS(E480)&lt;'ver pressoflex 6p C2 DCpowe_2'!$G$7,'ver pressoflex 6p C2 DCpowe_2'!$G$16*E480*'ver pressoflex 6p C2 DCpowe_2'!$O$8,SIGN(E480)*'ver pressoflex 6p C2 DCpowe_2'!$G$15*'ver pressoflex 6p C2 DCpowe_2'!$O$8)</f>
        <v>-4.3803604344734515</v>
      </c>
      <c r="N480" s="572">
        <f>IF(ABS(F480)&lt;'ver pressoflex 6p C2 DCpowe_2'!$G$7,'ver pressoflex 6p C2 DCpowe_2'!$G$16*F480*'ver pressoflex 6p C2 DCpowe_2'!$O$9,SIGN(F480)*'ver pressoflex 6p C2 DCpowe_2'!$G$15*'ver pressoflex 6p C2 DCpowe_2'!$O$9)</f>
        <v>0</v>
      </c>
      <c r="O480" s="572">
        <f>IF(ABS(G480)&lt;'ver pressoflex 6p C2 DCpowe_2'!$G$7,'ver pressoflex 6p C2 DCpowe_2'!$G$16*G480*'ver pressoflex 6p C2 DCpowe_2'!$O$10,SIGN(G480)*'ver pressoflex 6p C2 DCpowe_2'!$G$15*'ver pressoflex 6p C2 DCpowe_2'!$O$10)</f>
        <v>0</v>
      </c>
      <c r="P480" s="572">
        <f>IF(ABS(H480)&lt;'ver pressoflex 6p C2 DCpowe_2'!$G$7,'ver pressoflex 6p C2 DCpowe_2'!$G$16*H480*'ver pressoflex 6p C2 DCpowe_2'!$O$11,SIGN(H480)*'ver pressoflex 6p C2 DCpowe_2'!$G$15*'ver pressoflex 6p C2 DCpowe_2'!$O$11)</f>
        <v>0</v>
      </c>
      <c r="Q480" s="572">
        <f>IF(ABS(I480)&lt;'ver pressoflex 6p C2 DCpowe_2'!$G$7,'ver pressoflex 6p C2 DCpowe_2'!$G$16*I480*'ver pressoflex 6p C2 DCpowe_2'!$O$12,SIGN(I480)*'ver pressoflex 6p C2 DCpowe_2'!$G$15*'ver pressoflex 6p C2 DCpowe_2'!$O$12)</f>
        <v>0</v>
      </c>
      <c r="R480" s="572">
        <f>IF(ABS(J480)&lt;'ver pressoflex 6p C2 DCpowe_2'!$G$7,'ver pressoflex 6p C2 DCpowe_2'!$G$16*J480*'ver pressoflex 6p C2 DCpowe_2'!$O$13,SIGN(J480)*'ver pressoflex 6p C2 DCpowe_2'!$G$15*'ver pressoflex 6p C2 DCpowe_2'!$O$13)</f>
        <v>17803.500000000004</v>
      </c>
      <c r="S480" s="113">
        <f t="shared" si="101"/>
        <v>11738.504460878605</v>
      </c>
      <c r="T480" s="575">
        <f>-L480*('ver pressoflex 6p C2 DCpowe_2'!$G$3/2-'ver pressoflex 6p C2 DCpowe_2'!AF480*'ver pressoflex 6p C2 DCpowe_2'!D480)</f>
        <v>6569859.0721101845</v>
      </c>
      <c r="U480" s="29">
        <f>M480*IF(($G$3/2-$M$8)&gt;0,('ver pressoflex 6p C2 DCpowe_2'!$G$3/2-'ver pressoflex 6p C2 DCpowe_2'!$M$8),'ver pressoflex 6p C2 DCpowe_2'!$G$3/2-('ver pressoflex 6p C2 DCpowe_2'!$G$3-'ver pressoflex 6p C2 DCpowe_2'!$M$8))*IF(($G$3/2-$M$8)&gt;0,-1,1)</f>
        <v>4489.8694453352873</v>
      </c>
      <c r="V480" s="29">
        <f>N480*IF(($G$3/2-$M$9)&gt;0,('ver pressoflex 6p C2 DCpowe_2'!$G$3/2-'ver pressoflex 6p C2 DCpowe_2'!$M$9),'ver pressoflex 6p C2 DCpowe_2'!$G$3/2-('ver pressoflex 6p C2 DCpowe_2'!$G$3-'ver pressoflex 6p C2 DCpowe_2'!$M$9))*IF(($G$3/2-$M$9)&gt;0,-1,1)</f>
        <v>0</v>
      </c>
      <c r="W480" s="29">
        <f>O480*IF(($G$3/2-$M$10)&gt;0,('ver pressoflex 6p C2 DCpowe_2'!$G$3/2-'ver pressoflex 6p C2 DCpowe_2'!$M$10),'ver pressoflex 6p C2 DCpowe_2'!$G$3/2-('ver pressoflex 6p C2 DCpowe_2'!$G$3-'ver pressoflex 6p C2 DCpowe_2'!$M$10))*IF(($G$3/2-$M$10)&gt;0,-1,1)</f>
        <v>0</v>
      </c>
      <c r="X480" s="29">
        <f>P480*IF(($G$3/2-$M$11)&gt;0,('ver pressoflex 6p C2 DCpowe_2'!$G$3/2-'ver pressoflex 6p C2 DCpowe_2'!$M$11),'ver pressoflex 6p C2 DCpowe_2'!$G$3/2-('ver pressoflex 6p C2 DCpowe_2'!$G$3-'ver pressoflex 6p C2 DCpowe_2'!$M$11))*IF(($G$3/2-$M$11)&gt;0,-1,1)</f>
        <v>0</v>
      </c>
      <c r="Y480" s="29">
        <f>Q480*IF(($G$3/2-$M$12)&gt;0,('ver pressoflex 6p C2 DCpowe_2'!$G$3/2-'ver pressoflex 6p C2 DCpowe_2'!$M$12),'ver pressoflex 6p C2 DCpowe_2'!$G$3/2-('ver pressoflex 6p C2 DCpowe_2'!$G$3-'ver pressoflex 6p C2 DCpowe_2'!$M$12))*IF(($G$3/2-$M$12)&gt;0,-1,1)</f>
        <v>0</v>
      </c>
      <c r="Z480" s="29">
        <f>R480*IF(($G$3/2-$M$13)&gt;0,('ver pressoflex 6p C2 DCpowe_2'!$G$3/2-'ver pressoflex 6p C2 DCpowe_2'!$M$13),'ver pressoflex 6p C2 DCpowe_2'!$G$3/2-('ver pressoflex 6p C2 DCpowe_2'!$G$3-'ver pressoflex 6p C2 DCpowe_2'!$M$13))*IF(($G$3/2-$M$13)&gt;0,-1,1)</f>
        <v>18248587.500000004</v>
      </c>
      <c r="AA480" s="113">
        <f t="shared" si="109"/>
        <v>24822936.441555522</v>
      </c>
      <c r="AB480" s="193">
        <f t="shared" si="110"/>
        <v>7.4059017590465625E-4</v>
      </c>
      <c r="AC480" s="191">
        <f t="shared" si="111"/>
        <v>1.1232058487299827E-3</v>
      </c>
      <c r="AD480" s="194">
        <f t="shared" si="112"/>
        <v>4.5150595164985255E-7</v>
      </c>
      <c r="AE480" s="191">
        <f t="shared" si="113"/>
        <v>8.4240438654748701E-2</v>
      </c>
      <c r="AF480" s="191">
        <f t="shared" si="114"/>
        <v>0.45721707572036341</v>
      </c>
    </row>
    <row r="481" spans="2:32">
      <c r="B481" s="116">
        <f t="shared" si="100"/>
        <v>53683.854964250313</v>
      </c>
      <c r="C481" s="115">
        <f t="shared" si="115"/>
        <v>25.270000000000088</v>
      </c>
      <c r="D481" s="68">
        <f>'ver pressoflex 6p C2 DCpowe_2'!$G$3/2/$C$557*C481</f>
        <v>309.55750000000108</v>
      </c>
      <c r="E481" s="114">
        <f t="shared" si="102"/>
        <v>-2.6330335974198072E-4</v>
      </c>
      <c r="F481" s="114">
        <f t="shared" si="103"/>
        <v>-7.1036570345013394E-5</v>
      </c>
      <c r="G481" s="114">
        <f t="shared" si="104"/>
        <v>1.2123021905195396E-4</v>
      </c>
      <c r="H481" s="114">
        <f t="shared" si="105"/>
        <v>4.2789995397613731E-3</v>
      </c>
      <c r="I481" s="114">
        <f t="shared" si="106"/>
        <v>4.4712663291583401E-3</v>
      </c>
      <c r="J481" s="114">
        <f t="shared" si="107"/>
        <v>4.6635331185553072E-3</v>
      </c>
      <c r="K481" s="114">
        <f t="shared" si="108"/>
        <v>5.144200092047726E-3</v>
      </c>
      <c r="L481" s="113">
        <f>-'ver pressoflex 6p C2 DCpowe_2'!$G$2*'ver pressoflex 6p C2 DCpowe_2'!D481*'ver pressoflex 6p C2 DCpowe_2'!$G$17*'ver pressoflex 6p C2 DCpowe_2'!$G$13*'ver pressoflex 6p C2 DCpowe_2'!AE481</f>
        <v>-6115.212534769963</v>
      </c>
      <c r="M481" s="572">
        <f>IF(ABS(E481)&lt;'ver pressoflex 6p C2 DCpowe_2'!$G$7,'ver pressoflex 6p C2 DCpowe_2'!$G$16*E481*'ver pressoflex 6p C2 DCpowe_2'!$O$8,SIGN(E481)*'ver pressoflex 6p C2 DCpowe_2'!$G$15*'ver pressoflex 6p C2 DCpowe_2'!$O$8)</f>
        <v>-4.432500979729519</v>
      </c>
      <c r="N481" s="572">
        <f>IF(ABS(F481)&lt;'ver pressoflex 6p C2 DCpowe_2'!$G$7,'ver pressoflex 6p C2 DCpowe_2'!$G$16*F481*'ver pressoflex 6p C2 DCpowe_2'!$O$9,SIGN(F481)*'ver pressoflex 6p C2 DCpowe_2'!$G$15*'ver pressoflex 6p C2 DCpowe_2'!$O$9)</f>
        <v>0</v>
      </c>
      <c r="O481" s="572">
        <f>IF(ABS(G481)&lt;'ver pressoflex 6p C2 DCpowe_2'!$G$7,'ver pressoflex 6p C2 DCpowe_2'!$G$16*G481*'ver pressoflex 6p C2 DCpowe_2'!$O$10,SIGN(G481)*'ver pressoflex 6p C2 DCpowe_2'!$G$15*'ver pressoflex 6p C2 DCpowe_2'!$O$10)</f>
        <v>0</v>
      </c>
      <c r="P481" s="572">
        <f>IF(ABS(H481)&lt;'ver pressoflex 6p C2 DCpowe_2'!$G$7,'ver pressoflex 6p C2 DCpowe_2'!$G$16*H481*'ver pressoflex 6p C2 DCpowe_2'!$O$11,SIGN(H481)*'ver pressoflex 6p C2 DCpowe_2'!$G$15*'ver pressoflex 6p C2 DCpowe_2'!$O$11)</f>
        <v>0</v>
      </c>
      <c r="Q481" s="572">
        <f>IF(ABS(I481)&lt;'ver pressoflex 6p C2 DCpowe_2'!$G$7,'ver pressoflex 6p C2 DCpowe_2'!$G$16*I481*'ver pressoflex 6p C2 DCpowe_2'!$O$12,SIGN(I481)*'ver pressoflex 6p C2 DCpowe_2'!$G$15*'ver pressoflex 6p C2 DCpowe_2'!$O$12)</f>
        <v>0</v>
      </c>
      <c r="R481" s="572">
        <f>IF(ABS(J481)&lt;'ver pressoflex 6p C2 DCpowe_2'!$G$7,'ver pressoflex 6p C2 DCpowe_2'!$G$16*J481*'ver pressoflex 6p C2 DCpowe_2'!$O$13,SIGN(J481)*'ver pressoflex 6p C2 DCpowe_2'!$G$15*'ver pressoflex 6p C2 DCpowe_2'!$O$13)</f>
        <v>17803.500000000004</v>
      </c>
      <c r="S481" s="113">
        <f t="shared" si="101"/>
        <v>11683.854964250311</v>
      </c>
      <c r="T481" s="575">
        <f>-L481*('ver pressoflex 6p C2 DCpowe_2'!$G$3/2-'ver pressoflex 6p C2 DCpowe_2'!AF481*'ver pressoflex 6p C2 DCpowe_2'!D481)</f>
        <v>6625271.875137818</v>
      </c>
      <c r="U481" s="29">
        <f>M481*IF(($G$3/2-$M$8)&gt;0,('ver pressoflex 6p C2 DCpowe_2'!$G$3/2-'ver pressoflex 6p C2 DCpowe_2'!$M$8),'ver pressoflex 6p C2 DCpowe_2'!$G$3/2-('ver pressoflex 6p C2 DCpowe_2'!$G$3-'ver pressoflex 6p C2 DCpowe_2'!$M$8))*IF(($G$3/2-$M$8)&gt;0,-1,1)</f>
        <v>4543.3135042227568</v>
      </c>
      <c r="V481" s="29">
        <f>N481*IF(($G$3/2-$M$9)&gt;0,('ver pressoflex 6p C2 DCpowe_2'!$G$3/2-'ver pressoflex 6p C2 DCpowe_2'!$M$9),'ver pressoflex 6p C2 DCpowe_2'!$G$3/2-('ver pressoflex 6p C2 DCpowe_2'!$G$3-'ver pressoflex 6p C2 DCpowe_2'!$M$9))*IF(($G$3/2-$M$9)&gt;0,-1,1)</f>
        <v>0</v>
      </c>
      <c r="W481" s="29">
        <f>O481*IF(($G$3/2-$M$10)&gt;0,('ver pressoflex 6p C2 DCpowe_2'!$G$3/2-'ver pressoflex 6p C2 DCpowe_2'!$M$10),'ver pressoflex 6p C2 DCpowe_2'!$G$3/2-('ver pressoflex 6p C2 DCpowe_2'!$G$3-'ver pressoflex 6p C2 DCpowe_2'!$M$10))*IF(($G$3/2-$M$10)&gt;0,-1,1)</f>
        <v>0</v>
      </c>
      <c r="X481" s="29">
        <f>P481*IF(($G$3/2-$M$11)&gt;0,('ver pressoflex 6p C2 DCpowe_2'!$G$3/2-'ver pressoflex 6p C2 DCpowe_2'!$M$11),'ver pressoflex 6p C2 DCpowe_2'!$G$3/2-('ver pressoflex 6p C2 DCpowe_2'!$G$3-'ver pressoflex 6p C2 DCpowe_2'!$M$11))*IF(($G$3/2-$M$11)&gt;0,-1,1)</f>
        <v>0</v>
      </c>
      <c r="Y481" s="29">
        <f>Q481*IF(($G$3/2-$M$12)&gt;0,('ver pressoflex 6p C2 DCpowe_2'!$G$3/2-'ver pressoflex 6p C2 DCpowe_2'!$M$12),'ver pressoflex 6p C2 DCpowe_2'!$G$3/2-('ver pressoflex 6p C2 DCpowe_2'!$G$3-'ver pressoflex 6p C2 DCpowe_2'!$M$12))*IF(($G$3/2-$M$12)&gt;0,-1,1)</f>
        <v>0</v>
      </c>
      <c r="Z481" s="29">
        <f>R481*IF(($G$3/2-$M$13)&gt;0,('ver pressoflex 6p C2 DCpowe_2'!$G$3/2-'ver pressoflex 6p C2 DCpowe_2'!$M$13),'ver pressoflex 6p C2 DCpowe_2'!$G$3/2-('ver pressoflex 6p C2 DCpowe_2'!$G$3-'ver pressoflex 6p C2 DCpowe_2'!$M$13))*IF(($G$3/2-$M$13)&gt;0,-1,1)</f>
        <v>18248587.500000004</v>
      </c>
      <c r="AA481" s="113">
        <f t="shared" si="109"/>
        <v>24878402.688642044</v>
      </c>
      <c r="AB481" s="193">
        <f t="shared" si="110"/>
        <v>7.4397033323439911E-4</v>
      </c>
      <c r="AC481" s="191">
        <f t="shared" si="111"/>
        <v>1.1288394442795541E-3</v>
      </c>
      <c r="AD481" s="194">
        <f t="shared" si="112"/>
        <v>4.5568765838853015E-7</v>
      </c>
      <c r="AE481" s="191">
        <f t="shared" si="113"/>
        <v>8.4662958320966555E-2</v>
      </c>
      <c r="AF481" s="191">
        <f t="shared" si="114"/>
        <v>0.45740039606746963</v>
      </c>
    </row>
    <row r="482" spans="2:32">
      <c r="B482" s="116">
        <f t="shared" si="100"/>
        <v>53628.927762513107</v>
      </c>
      <c r="C482" s="115">
        <f t="shared" si="115"/>
        <v>25.37000000000009</v>
      </c>
      <c r="D482" s="68">
        <f>'ver pressoflex 6p C2 DCpowe_2'!$G$3/2/$C$557*C482</f>
        <v>310.78250000000111</v>
      </c>
      <c r="E482" s="114">
        <f t="shared" si="102"/>
        <v>-2.664043083515822E-4</v>
      </c>
      <c r="F482" s="114">
        <f t="shared" si="103"/>
        <v>-7.40242422930769E-5</v>
      </c>
      <c r="G482" s="114">
        <f t="shared" si="104"/>
        <v>1.1835582376542839E-4</v>
      </c>
      <c r="H482" s="114">
        <f t="shared" si="105"/>
        <v>4.2785747522806053E-3</v>
      </c>
      <c r="I482" s="114">
        <f t="shared" si="106"/>
        <v>4.470954818339111E-3</v>
      </c>
      <c r="J482" s="114">
        <f t="shared" si="107"/>
        <v>4.6633348843976158E-3</v>
      </c>
      <c r="K482" s="114">
        <f t="shared" si="108"/>
        <v>5.1442850495438787E-3</v>
      </c>
      <c r="L482" s="113">
        <f>-'ver pressoflex 6p C2 DCpowe_2'!$G$2*'ver pressoflex 6p C2 DCpowe_2'!D482*'ver pressoflex 6p C2 DCpowe_2'!$G$17*'ver pressoflex 6p C2 DCpowe_2'!$G$13*'ver pressoflex 6p C2 DCpowe_2'!AE482</f>
        <v>-6170.0875345232553</v>
      </c>
      <c r="M482" s="572">
        <f>IF(ABS(E482)&lt;'ver pressoflex 6p C2 DCpowe_2'!$G$7,'ver pressoflex 6p C2 DCpowe_2'!$G$16*E482*'ver pressoflex 6p C2 DCpowe_2'!$O$8,SIGN(E482)*'ver pressoflex 6p C2 DCpowe_2'!$G$15*'ver pressoflex 6p C2 DCpowe_2'!$O$8)</f>
        <v>-4.4847029636450255</v>
      </c>
      <c r="N482" s="572">
        <f>IF(ABS(F482)&lt;'ver pressoflex 6p C2 DCpowe_2'!$G$7,'ver pressoflex 6p C2 DCpowe_2'!$G$16*F482*'ver pressoflex 6p C2 DCpowe_2'!$O$9,SIGN(F482)*'ver pressoflex 6p C2 DCpowe_2'!$G$15*'ver pressoflex 6p C2 DCpowe_2'!$O$9)</f>
        <v>0</v>
      </c>
      <c r="O482" s="572">
        <f>IF(ABS(G482)&lt;'ver pressoflex 6p C2 DCpowe_2'!$G$7,'ver pressoflex 6p C2 DCpowe_2'!$G$16*G482*'ver pressoflex 6p C2 DCpowe_2'!$O$10,SIGN(G482)*'ver pressoflex 6p C2 DCpowe_2'!$G$15*'ver pressoflex 6p C2 DCpowe_2'!$O$10)</f>
        <v>0</v>
      </c>
      <c r="P482" s="572">
        <f>IF(ABS(H482)&lt;'ver pressoflex 6p C2 DCpowe_2'!$G$7,'ver pressoflex 6p C2 DCpowe_2'!$G$16*H482*'ver pressoflex 6p C2 DCpowe_2'!$O$11,SIGN(H482)*'ver pressoflex 6p C2 DCpowe_2'!$G$15*'ver pressoflex 6p C2 DCpowe_2'!$O$11)</f>
        <v>0</v>
      </c>
      <c r="Q482" s="572">
        <f>IF(ABS(I482)&lt;'ver pressoflex 6p C2 DCpowe_2'!$G$7,'ver pressoflex 6p C2 DCpowe_2'!$G$16*I482*'ver pressoflex 6p C2 DCpowe_2'!$O$12,SIGN(I482)*'ver pressoflex 6p C2 DCpowe_2'!$G$15*'ver pressoflex 6p C2 DCpowe_2'!$O$12)</f>
        <v>0</v>
      </c>
      <c r="R482" s="572">
        <f>IF(ABS(J482)&lt;'ver pressoflex 6p C2 DCpowe_2'!$G$7,'ver pressoflex 6p C2 DCpowe_2'!$G$16*J482*'ver pressoflex 6p C2 DCpowe_2'!$O$13,SIGN(J482)*'ver pressoflex 6p C2 DCpowe_2'!$G$15*'ver pressoflex 6p C2 DCpowe_2'!$O$13)</f>
        <v>17803.500000000004</v>
      </c>
      <c r="S482" s="113">
        <f t="shared" si="101"/>
        <v>11628.927762513104</v>
      </c>
      <c r="T482" s="575">
        <f>-L482*('ver pressoflex 6p C2 DCpowe_2'!$G$3/2-'ver pressoflex 6p C2 DCpowe_2'!AF482*'ver pressoflex 6p C2 DCpowe_2'!D482)</f>
        <v>6680917.7427429175</v>
      </c>
      <c r="U482" s="29">
        <f>M482*IF(($G$3/2-$M$8)&gt;0,('ver pressoflex 6p C2 DCpowe_2'!$G$3/2-'ver pressoflex 6p C2 DCpowe_2'!$M$8),'ver pressoflex 6p C2 DCpowe_2'!$G$3/2-('ver pressoflex 6p C2 DCpowe_2'!$G$3-'ver pressoflex 6p C2 DCpowe_2'!$M$8))*IF(($G$3/2-$M$8)&gt;0,-1,1)</f>
        <v>4596.820537736151</v>
      </c>
      <c r="V482" s="29">
        <f>N482*IF(($G$3/2-$M$9)&gt;0,('ver pressoflex 6p C2 DCpowe_2'!$G$3/2-'ver pressoflex 6p C2 DCpowe_2'!$M$9),'ver pressoflex 6p C2 DCpowe_2'!$G$3/2-('ver pressoflex 6p C2 DCpowe_2'!$G$3-'ver pressoflex 6p C2 DCpowe_2'!$M$9))*IF(($G$3/2-$M$9)&gt;0,-1,1)</f>
        <v>0</v>
      </c>
      <c r="W482" s="29">
        <f>O482*IF(($G$3/2-$M$10)&gt;0,('ver pressoflex 6p C2 DCpowe_2'!$G$3/2-'ver pressoflex 6p C2 DCpowe_2'!$M$10),'ver pressoflex 6p C2 DCpowe_2'!$G$3/2-('ver pressoflex 6p C2 DCpowe_2'!$G$3-'ver pressoflex 6p C2 DCpowe_2'!$M$10))*IF(($G$3/2-$M$10)&gt;0,-1,1)</f>
        <v>0</v>
      </c>
      <c r="X482" s="29">
        <f>P482*IF(($G$3/2-$M$11)&gt;0,('ver pressoflex 6p C2 DCpowe_2'!$G$3/2-'ver pressoflex 6p C2 DCpowe_2'!$M$11),'ver pressoflex 6p C2 DCpowe_2'!$G$3/2-('ver pressoflex 6p C2 DCpowe_2'!$G$3-'ver pressoflex 6p C2 DCpowe_2'!$M$11))*IF(($G$3/2-$M$11)&gt;0,-1,1)</f>
        <v>0</v>
      </c>
      <c r="Y482" s="29">
        <f>Q482*IF(($G$3/2-$M$12)&gt;0,('ver pressoflex 6p C2 DCpowe_2'!$G$3/2-'ver pressoflex 6p C2 DCpowe_2'!$M$12),'ver pressoflex 6p C2 DCpowe_2'!$G$3/2-('ver pressoflex 6p C2 DCpowe_2'!$G$3-'ver pressoflex 6p C2 DCpowe_2'!$M$12))*IF(($G$3/2-$M$12)&gt;0,-1,1)</f>
        <v>0</v>
      </c>
      <c r="Z482" s="29">
        <f>R482*IF(($G$3/2-$M$13)&gt;0,('ver pressoflex 6p C2 DCpowe_2'!$G$3/2-'ver pressoflex 6p C2 DCpowe_2'!$M$13),'ver pressoflex 6p C2 DCpowe_2'!$G$3/2-('ver pressoflex 6p C2 DCpowe_2'!$G$3-'ver pressoflex 6p C2 DCpowe_2'!$M$13))*IF(($G$3/2-$M$13)&gt;0,-1,1)</f>
        <v>18248587.500000004</v>
      </c>
      <c r="AA482" s="113">
        <f t="shared" si="109"/>
        <v>24934102.063280657</v>
      </c>
      <c r="AB482" s="193">
        <f t="shared" si="110"/>
        <v>7.4735447349784541E-4</v>
      </c>
      <c r="AC482" s="191">
        <f t="shared" si="111"/>
        <v>1.1344796780519647E-3</v>
      </c>
      <c r="AD482" s="194">
        <f t="shared" si="112"/>
        <v>4.598933686588125E-7</v>
      </c>
      <c r="AE482" s="191">
        <f t="shared" si="113"/>
        <v>8.508597585389735E-2</v>
      </c>
      <c r="AF482" s="191">
        <f t="shared" si="114"/>
        <v>0.45758238077714175</v>
      </c>
    </row>
    <row r="483" spans="2:32">
      <c r="B483" s="116">
        <f t="shared" si="100"/>
        <v>53573.722364536108</v>
      </c>
      <c r="C483" s="115">
        <f t="shared" si="115"/>
        <v>25.470000000000091</v>
      </c>
      <c r="D483" s="68">
        <f>'ver pressoflex 6p C2 DCpowe_2'!$G$3/2/$C$557*C483</f>
        <v>312.00750000000113</v>
      </c>
      <c r="E483" s="114">
        <f t="shared" si="102"/>
        <v>-2.6950891304949653E-4</v>
      </c>
      <c r="F483" s="114">
        <f t="shared" si="103"/>
        <v>-7.7015436773715849E-5</v>
      </c>
      <c r="G483" s="114">
        <f t="shared" si="104"/>
        <v>1.1547803950206485E-4</v>
      </c>
      <c r="H483" s="114">
        <f t="shared" si="105"/>
        <v>4.2781494639658217E-3</v>
      </c>
      <c r="I483" s="114">
        <f t="shared" si="106"/>
        <v>4.4706429402416028E-3</v>
      </c>
      <c r="J483" s="114">
        <f t="shared" si="107"/>
        <v>4.663136416517384E-3</v>
      </c>
      <c r="K483" s="114">
        <f t="shared" si="108"/>
        <v>5.144370107206836E-3</v>
      </c>
      <c r="L483" s="113">
        <f>-'ver pressoflex 6p C2 DCpowe_2'!$G$2*'ver pressoflex 6p C2 DCpowe_2'!D483*'ver pressoflex 6p C2 DCpowe_2'!$G$17*'ver pressoflex 6p C2 DCpowe_2'!$G$13*'ver pressoflex 6p C2 DCpowe_2'!AE483</f>
        <v>-6225.2406689690197</v>
      </c>
      <c r="M483" s="572">
        <f>IF(ABS(E483)&lt;'ver pressoflex 6p C2 DCpowe_2'!$G$7,'ver pressoflex 6p C2 DCpowe_2'!$G$16*E483*'ver pressoflex 6p C2 DCpowe_2'!$O$8,SIGN(E483)*'ver pressoflex 6p C2 DCpowe_2'!$G$15*'ver pressoflex 6p C2 DCpowe_2'!$O$8)</f>
        <v>-4.5369664948763138</v>
      </c>
      <c r="N483" s="572">
        <f>IF(ABS(F483)&lt;'ver pressoflex 6p C2 DCpowe_2'!$G$7,'ver pressoflex 6p C2 DCpowe_2'!$G$16*F483*'ver pressoflex 6p C2 DCpowe_2'!$O$9,SIGN(F483)*'ver pressoflex 6p C2 DCpowe_2'!$G$15*'ver pressoflex 6p C2 DCpowe_2'!$O$9)</f>
        <v>0</v>
      </c>
      <c r="O483" s="572">
        <f>IF(ABS(G483)&lt;'ver pressoflex 6p C2 DCpowe_2'!$G$7,'ver pressoflex 6p C2 DCpowe_2'!$G$16*G483*'ver pressoflex 6p C2 DCpowe_2'!$O$10,SIGN(G483)*'ver pressoflex 6p C2 DCpowe_2'!$G$15*'ver pressoflex 6p C2 DCpowe_2'!$O$10)</f>
        <v>0</v>
      </c>
      <c r="P483" s="572">
        <f>IF(ABS(H483)&lt;'ver pressoflex 6p C2 DCpowe_2'!$G$7,'ver pressoflex 6p C2 DCpowe_2'!$G$16*H483*'ver pressoflex 6p C2 DCpowe_2'!$O$11,SIGN(H483)*'ver pressoflex 6p C2 DCpowe_2'!$G$15*'ver pressoflex 6p C2 DCpowe_2'!$O$11)</f>
        <v>0</v>
      </c>
      <c r="Q483" s="572">
        <f>IF(ABS(I483)&lt;'ver pressoflex 6p C2 DCpowe_2'!$G$7,'ver pressoflex 6p C2 DCpowe_2'!$G$16*I483*'ver pressoflex 6p C2 DCpowe_2'!$O$12,SIGN(I483)*'ver pressoflex 6p C2 DCpowe_2'!$G$15*'ver pressoflex 6p C2 DCpowe_2'!$O$12)</f>
        <v>0</v>
      </c>
      <c r="R483" s="572">
        <f>IF(ABS(J483)&lt;'ver pressoflex 6p C2 DCpowe_2'!$G$7,'ver pressoflex 6p C2 DCpowe_2'!$G$16*J483*'ver pressoflex 6p C2 DCpowe_2'!$O$13,SIGN(J483)*'ver pressoflex 6p C2 DCpowe_2'!$G$15*'ver pressoflex 6p C2 DCpowe_2'!$O$13)</f>
        <v>17803.500000000004</v>
      </c>
      <c r="S483" s="113">
        <f t="shared" si="101"/>
        <v>11573.722364536108</v>
      </c>
      <c r="T483" s="575">
        <f>-L483*('ver pressoflex 6p C2 DCpowe_2'!$G$3/2-'ver pressoflex 6p C2 DCpowe_2'!AF483*'ver pressoflex 6p C2 DCpowe_2'!D483)</f>
        <v>6736796.6896561524</v>
      </c>
      <c r="U483" s="29">
        <f>M483*IF(($G$3/2-$M$8)&gt;0,('ver pressoflex 6p C2 DCpowe_2'!$G$3/2-'ver pressoflex 6p C2 DCpowe_2'!$M$8),'ver pressoflex 6p C2 DCpowe_2'!$G$3/2-('ver pressoflex 6p C2 DCpowe_2'!$G$3-'ver pressoflex 6p C2 DCpowe_2'!$M$8))*IF(($G$3/2-$M$8)&gt;0,-1,1)</f>
        <v>4650.3906572482219</v>
      </c>
      <c r="V483" s="29">
        <f>N483*IF(($G$3/2-$M$9)&gt;0,('ver pressoflex 6p C2 DCpowe_2'!$G$3/2-'ver pressoflex 6p C2 DCpowe_2'!$M$9),'ver pressoflex 6p C2 DCpowe_2'!$G$3/2-('ver pressoflex 6p C2 DCpowe_2'!$G$3-'ver pressoflex 6p C2 DCpowe_2'!$M$9))*IF(($G$3/2-$M$9)&gt;0,-1,1)</f>
        <v>0</v>
      </c>
      <c r="W483" s="29">
        <f>O483*IF(($G$3/2-$M$10)&gt;0,('ver pressoflex 6p C2 DCpowe_2'!$G$3/2-'ver pressoflex 6p C2 DCpowe_2'!$M$10),'ver pressoflex 6p C2 DCpowe_2'!$G$3/2-('ver pressoflex 6p C2 DCpowe_2'!$G$3-'ver pressoflex 6p C2 DCpowe_2'!$M$10))*IF(($G$3/2-$M$10)&gt;0,-1,1)</f>
        <v>0</v>
      </c>
      <c r="X483" s="29">
        <f>P483*IF(($G$3/2-$M$11)&gt;0,('ver pressoflex 6p C2 DCpowe_2'!$G$3/2-'ver pressoflex 6p C2 DCpowe_2'!$M$11),'ver pressoflex 6p C2 DCpowe_2'!$G$3/2-('ver pressoflex 6p C2 DCpowe_2'!$G$3-'ver pressoflex 6p C2 DCpowe_2'!$M$11))*IF(($G$3/2-$M$11)&gt;0,-1,1)</f>
        <v>0</v>
      </c>
      <c r="Y483" s="29">
        <f>Q483*IF(($G$3/2-$M$12)&gt;0,('ver pressoflex 6p C2 DCpowe_2'!$G$3/2-'ver pressoflex 6p C2 DCpowe_2'!$M$12),'ver pressoflex 6p C2 DCpowe_2'!$G$3/2-('ver pressoflex 6p C2 DCpowe_2'!$G$3-'ver pressoflex 6p C2 DCpowe_2'!$M$12))*IF(($G$3/2-$M$12)&gt;0,-1,1)</f>
        <v>0</v>
      </c>
      <c r="Z483" s="29">
        <f>R483*IF(($G$3/2-$M$13)&gt;0,('ver pressoflex 6p C2 DCpowe_2'!$G$3/2-'ver pressoflex 6p C2 DCpowe_2'!$M$13),'ver pressoflex 6p C2 DCpowe_2'!$G$3/2-('ver pressoflex 6p C2 DCpowe_2'!$G$3-'ver pressoflex 6p C2 DCpowe_2'!$M$13))*IF(($G$3/2-$M$13)&gt;0,-1,1)</f>
        <v>18248587.500000004</v>
      </c>
      <c r="AA483" s="113">
        <f t="shared" si="109"/>
        <v>24990034.580313403</v>
      </c>
      <c r="AB483" s="193">
        <f t="shared" si="110"/>
        <v>7.5074260373894826E-4</v>
      </c>
      <c r="AC483" s="191">
        <f t="shared" si="111"/>
        <v>1.1401265617871361E-3</v>
      </c>
      <c r="AD483" s="194">
        <f t="shared" si="112"/>
        <v>4.6412315866839065E-7</v>
      </c>
      <c r="AE483" s="191">
        <f t="shared" si="113"/>
        <v>8.5509492134035206E-2</v>
      </c>
      <c r="AF483" s="191">
        <f t="shared" si="114"/>
        <v>0.45776304415210278</v>
      </c>
    </row>
    <row r="484" spans="2:32">
      <c r="B484" s="116">
        <f t="shared" si="100"/>
        <v>53518.238278029654</v>
      </c>
      <c r="C484" s="115">
        <f t="shared" si="115"/>
        <v>25.570000000000093</v>
      </c>
      <c r="D484" s="68">
        <f>'ver pressoflex 6p C2 DCpowe_2'!$G$3/2/$C$557*C484</f>
        <v>313.23250000000115</v>
      </c>
      <c r="E484" s="114">
        <f t="shared" si="102"/>
        <v>-2.7261718030545357E-4</v>
      </c>
      <c r="F484" s="114">
        <f t="shared" si="103"/>
        <v>-8.0010160020322854E-5</v>
      </c>
      <c r="G484" s="114">
        <f t="shared" si="104"/>
        <v>1.1259686026480785E-4</v>
      </c>
      <c r="H484" s="114">
        <f t="shared" si="105"/>
        <v>4.2777236739307599E-3</v>
      </c>
      <c r="I484" s="114">
        <f t="shared" si="106"/>
        <v>4.4703306942158894E-3</v>
      </c>
      <c r="J484" s="114">
        <f t="shared" si="107"/>
        <v>4.6629377145010207E-3</v>
      </c>
      <c r="K484" s="114">
        <f t="shared" si="108"/>
        <v>5.1444552652138483E-3</v>
      </c>
      <c r="L484" s="113">
        <f>-'ver pressoflex 6p C2 DCpowe_2'!$G$2*'ver pressoflex 6p C2 DCpowe_2'!D484*'ver pressoflex 6p C2 DCpowe_2'!$G$17*'ver pressoflex 6p C2 DCpowe_2'!$G$13*'ver pressoflex 6p C2 DCpowe_2'!AE484</f>
        <v>-6280.6724302880139</v>
      </c>
      <c r="M484" s="572">
        <f>IF(ABS(E484)&lt;'ver pressoflex 6p C2 DCpowe_2'!$G$7,'ver pressoflex 6p C2 DCpowe_2'!$G$16*E484*'ver pressoflex 6p C2 DCpowe_2'!$O$8,SIGN(E484)*'ver pressoflex 6p C2 DCpowe_2'!$G$15*'ver pressoflex 6p C2 DCpowe_2'!$O$8)</f>
        <v>-4.5892916823360999</v>
      </c>
      <c r="N484" s="572">
        <f>IF(ABS(F484)&lt;'ver pressoflex 6p C2 DCpowe_2'!$G$7,'ver pressoflex 6p C2 DCpowe_2'!$G$16*F484*'ver pressoflex 6p C2 DCpowe_2'!$O$9,SIGN(F484)*'ver pressoflex 6p C2 DCpowe_2'!$G$15*'ver pressoflex 6p C2 DCpowe_2'!$O$9)</f>
        <v>0</v>
      </c>
      <c r="O484" s="572">
        <f>IF(ABS(G484)&lt;'ver pressoflex 6p C2 DCpowe_2'!$G$7,'ver pressoflex 6p C2 DCpowe_2'!$G$16*G484*'ver pressoflex 6p C2 DCpowe_2'!$O$10,SIGN(G484)*'ver pressoflex 6p C2 DCpowe_2'!$G$15*'ver pressoflex 6p C2 DCpowe_2'!$O$10)</f>
        <v>0</v>
      </c>
      <c r="P484" s="572">
        <f>IF(ABS(H484)&lt;'ver pressoflex 6p C2 DCpowe_2'!$G$7,'ver pressoflex 6p C2 DCpowe_2'!$G$16*H484*'ver pressoflex 6p C2 DCpowe_2'!$O$11,SIGN(H484)*'ver pressoflex 6p C2 DCpowe_2'!$G$15*'ver pressoflex 6p C2 DCpowe_2'!$O$11)</f>
        <v>0</v>
      </c>
      <c r="Q484" s="572">
        <f>IF(ABS(I484)&lt;'ver pressoflex 6p C2 DCpowe_2'!$G$7,'ver pressoflex 6p C2 DCpowe_2'!$G$16*I484*'ver pressoflex 6p C2 DCpowe_2'!$O$12,SIGN(I484)*'ver pressoflex 6p C2 DCpowe_2'!$G$15*'ver pressoflex 6p C2 DCpowe_2'!$O$12)</f>
        <v>0</v>
      </c>
      <c r="R484" s="572">
        <f>IF(ABS(J484)&lt;'ver pressoflex 6p C2 DCpowe_2'!$G$7,'ver pressoflex 6p C2 DCpowe_2'!$G$16*J484*'ver pressoflex 6p C2 DCpowe_2'!$O$13,SIGN(J484)*'ver pressoflex 6p C2 DCpowe_2'!$G$15*'ver pressoflex 6p C2 DCpowe_2'!$O$13)</f>
        <v>17803.500000000004</v>
      </c>
      <c r="S484" s="113">
        <f t="shared" si="101"/>
        <v>11518.238278029654</v>
      </c>
      <c r="T484" s="575">
        <f>-L484*('ver pressoflex 6p C2 DCpowe_2'!$G$3/2-'ver pressoflex 6p C2 DCpowe_2'!AF484*'ver pressoflex 6p C2 DCpowe_2'!D484)</f>
        <v>6792908.7306429446</v>
      </c>
      <c r="U484" s="29">
        <f>M484*IF(($G$3/2-$M$8)&gt;0,('ver pressoflex 6p C2 DCpowe_2'!$G$3/2-'ver pressoflex 6p C2 DCpowe_2'!$M$8),'ver pressoflex 6p C2 DCpowe_2'!$G$3/2-('ver pressoflex 6p C2 DCpowe_2'!$G$3-'ver pressoflex 6p C2 DCpowe_2'!$M$8))*IF(($G$3/2-$M$8)&gt;0,-1,1)</f>
        <v>4704.0239743945021</v>
      </c>
      <c r="V484" s="29">
        <f>N484*IF(($G$3/2-$M$9)&gt;0,('ver pressoflex 6p C2 DCpowe_2'!$G$3/2-'ver pressoflex 6p C2 DCpowe_2'!$M$9),'ver pressoflex 6p C2 DCpowe_2'!$G$3/2-('ver pressoflex 6p C2 DCpowe_2'!$G$3-'ver pressoflex 6p C2 DCpowe_2'!$M$9))*IF(($G$3/2-$M$9)&gt;0,-1,1)</f>
        <v>0</v>
      </c>
      <c r="W484" s="29">
        <f>O484*IF(($G$3/2-$M$10)&gt;0,('ver pressoflex 6p C2 DCpowe_2'!$G$3/2-'ver pressoflex 6p C2 DCpowe_2'!$M$10),'ver pressoflex 6p C2 DCpowe_2'!$G$3/2-('ver pressoflex 6p C2 DCpowe_2'!$G$3-'ver pressoflex 6p C2 DCpowe_2'!$M$10))*IF(($G$3/2-$M$10)&gt;0,-1,1)</f>
        <v>0</v>
      </c>
      <c r="X484" s="29">
        <f>P484*IF(($G$3/2-$M$11)&gt;0,('ver pressoflex 6p C2 DCpowe_2'!$G$3/2-'ver pressoflex 6p C2 DCpowe_2'!$M$11),'ver pressoflex 6p C2 DCpowe_2'!$G$3/2-('ver pressoflex 6p C2 DCpowe_2'!$G$3-'ver pressoflex 6p C2 DCpowe_2'!$M$11))*IF(($G$3/2-$M$11)&gt;0,-1,1)</f>
        <v>0</v>
      </c>
      <c r="Y484" s="29">
        <f>Q484*IF(($G$3/2-$M$12)&gt;0,('ver pressoflex 6p C2 DCpowe_2'!$G$3/2-'ver pressoflex 6p C2 DCpowe_2'!$M$12),'ver pressoflex 6p C2 DCpowe_2'!$G$3/2-('ver pressoflex 6p C2 DCpowe_2'!$G$3-'ver pressoflex 6p C2 DCpowe_2'!$M$12))*IF(($G$3/2-$M$12)&gt;0,-1,1)</f>
        <v>0</v>
      </c>
      <c r="Z484" s="29">
        <f>R484*IF(($G$3/2-$M$13)&gt;0,('ver pressoflex 6p C2 DCpowe_2'!$G$3/2-'ver pressoflex 6p C2 DCpowe_2'!$M$13),'ver pressoflex 6p C2 DCpowe_2'!$G$3/2-('ver pressoflex 6p C2 DCpowe_2'!$G$3-'ver pressoflex 6p C2 DCpowe_2'!$M$13))*IF(($G$3/2-$M$13)&gt;0,-1,1)</f>
        <v>18248587.500000004</v>
      </c>
      <c r="AA484" s="113">
        <f t="shared" si="109"/>
        <v>25046200.254617341</v>
      </c>
      <c r="AB484" s="193">
        <f t="shared" si="110"/>
        <v>7.5413473101828036E-4</v>
      </c>
      <c r="AC484" s="191">
        <f t="shared" si="111"/>
        <v>1.1457801072526895E-3</v>
      </c>
      <c r="AD484" s="194">
        <f t="shared" si="112"/>
        <v>4.6837710488445618E-7</v>
      </c>
      <c r="AE484" s="191">
        <f t="shared" si="113"/>
        <v>8.5933508043951709E-2</v>
      </c>
      <c r="AF484" s="191">
        <f t="shared" si="114"/>
        <v>0.45794240029608857</v>
      </c>
    </row>
    <row r="485" spans="2:32">
      <c r="B485" s="116">
        <f t="shared" si="100"/>
        <v>53462.475009541857</v>
      </c>
      <c r="C485" s="115">
        <f t="shared" si="115"/>
        <v>25.670000000000094</v>
      </c>
      <c r="D485" s="68">
        <f>'ver pressoflex 6p C2 DCpowe_2'!$G$3/2/$C$557*C485</f>
        <v>314.45750000000118</v>
      </c>
      <c r="E485" s="114">
        <f t="shared" si="102"/>
        <v>-2.7572911660445705E-4</v>
      </c>
      <c r="F485" s="114">
        <f t="shared" si="103"/>
        <v>-8.300841828100654E-5</v>
      </c>
      <c r="G485" s="114">
        <f t="shared" si="104"/>
        <v>1.0971228004244397E-4</v>
      </c>
      <c r="H485" s="114">
        <f t="shared" si="105"/>
        <v>4.2772973812870612E-3</v>
      </c>
      <c r="I485" s="114">
        <f t="shared" si="106"/>
        <v>4.4700180796105118E-3</v>
      </c>
      <c r="J485" s="114">
        <f t="shared" si="107"/>
        <v>4.6627387779339625E-3</v>
      </c>
      <c r="K485" s="114">
        <f t="shared" si="108"/>
        <v>5.1445405237425879E-3</v>
      </c>
      <c r="L485" s="113">
        <f>-'ver pressoflex 6p C2 DCpowe_2'!$G$2*'ver pressoflex 6p C2 DCpowe_2'!D485*'ver pressoflex 6p C2 DCpowe_2'!$G$17*'ver pressoflex 6p C2 DCpowe_2'!$G$13*'ver pressoflex 6p C2 DCpowe_2'!AE485</f>
        <v>-6336.3833118229486</v>
      </c>
      <c r="M485" s="572">
        <f>IF(ABS(E485)&lt;'ver pressoflex 6p C2 DCpowe_2'!$G$7,'ver pressoflex 6p C2 DCpowe_2'!$G$16*E485*'ver pressoflex 6p C2 DCpowe_2'!$O$8,SIGN(E485)*'ver pressoflex 6p C2 DCpowe_2'!$G$15*'ver pressoflex 6p C2 DCpowe_2'!$O$8)</f>
        <v>-4.6416786351942241</v>
      </c>
      <c r="N485" s="572">
        <f>IF(ABS(F485)&lt;'ver pressoflex 6p C2 DCpowe_2'!$G$7,'ver pressoflex 6p C2 DCpowe_2'!$G$16*F485*'ver pressoflex 6p C2 DCpowe_2'!$O$9,SIGN(F485)*'ver pressoflex 6p C2 DCpowe_2'!$G$15*'ver pressoflex 6p C2 DCpowe_2'!$O$9)</f>
        <v>0</v>
      </c>
      <c r="O485" s="572">
        <f>IF(ABS(G485)&lt;'ver pressoflex 6p C2 DCpowe_2'!$G$7,'ver pressoflex 6p C2 DCpowe_2'!$G$16*G485*'ver pressoflex 6p C2 DCpowe_2'!$O$10,SIGN(G485)*'ver pressoflex 6p C2 DCpowe_2'!$G$15*'ver pressoflex 6p C2 DCpowe_2'!$O$10)</f>
        <v>0</v>
      </c>
      <c r="P485" s="572">
        <f>IF(ABS(H485)&lt;'ver pressoflex 6p C2 DCpowe_2'!$G$7,'ver pressoflex 6p C2 DCpowe_2'!$G$16*H485*'ver pressoflex 6p C2 DCpowe_2'!$O$11,SIGN(H485)*'ver pressoflex 6p C2 DCpowe_2'!$G$15*'ver pressoflex 6p C2 DCpowe_2'!$O$11)</f>
        <v>0</v>
      </c>
      <c r="Q485" s="572">
        <f>IF(ABS(I485)&lt;'ver pressoflex 6p C2 DCpowe_2'!$G$7,'ver pressoflex 6p C2 DCpowe_2'!$G$16*I485*'ver pressoflex 6p C2 DCpowe_2'!$O$12,SIGN(I485)*'ver pressoflex 6p C2 DCpowe_2'!$G$15*'ver pressoflex 6p C2 DCpowe_2'!$O$12)</f>
        <v>0</v>
      </c>
      <c r="R485" s="572">
        <f>IF(ABS(J485)&lt;'ver pressoflex 6p C2 DCpowe_2'!$G$7,'ver pressoflex 6p C2 DCpowe_2'!$G$16*J485*'ver pressoflex 6p C2 DCpowe_2'!$O$13,SIGN(J485)*'ver pressoflex 6p C2 DCpowe_2'!$G$15*'ver pressoflex 6p C2 DCpowe_2'!$O$13)</f>
        <v>17803.500000000004</v>
      </c>
      <c r="S485" s="113">
        <f t="shared" si="101"/>
        <v>11462.47500954186</v>
      </c>
      <c r="T485" s="575">
        <f>-L485*('ver pressoflex 6p C2 DCpowe_2'!$G$3/2-'ver pressoflex 6p C2 DCpowe_2'!AF485*'ver pressoflex 6p C2 DCpowe_2'!D485)</f>
        <v>6849253.88050358</v>
      </c>
      <c r="U485" s="29">
        <f>M485*IF(($G$3/2-$M$8)&gt;0,('ver pressoflex 6p C2 DCpowe_2'!$G$3/2-'ver pressoflex 6p C2 DCpowe_2'!$M$8),'ver pressoflex 6p C2 DCpowe_2'!$G$3/2-('ver pressoflex 6p C2 DCpowe_2'!$G$3-'ver pressoflex 6p C2 DCpowe_2'!$M$8))*IF(($G$3/2-$M$8)&gt;0,-1,1)</f>
        <v>4757.7206010740792</v>
      </c>
      <c r="V485" s="29">
        <f>N485*IF(($G$3/2-$M$9)&gt;0,('ver pressoflex 6p C2 DCpowe_2'!$G$3/2-'ver pressoflex 6p C2 DCpowe_2'!$M$9),'ver pressoflex 6p C2 DCpowe_2'!$G$3/2-('ver pressoflex 6p C2 DCpowe_2'!$G$3-'ver pressoflex 6p C2 DCpowe_2'!$M$9))*IF(($G$3/2-$M$9)&gt;0,-1,1)</f>
        <v>0</v>
      </c>
      <c r="W485" s="29">
        <f>O485*IF(($G$3/2-$M$10)&gt;0,('ver pressoflex 6p C2 DCpowe_2'!$G$3/2-'ver pressoflex 6p C2 DCpowe_2'!$M$10),'ver pressoflex 6p C2 DCpowe_2'!$G$3/2-('ver pressoflex 6p C2 DCpowe_2'!$G$3-'ver pressoflex 6p C2 DCpowe_2'!$M$10))*IF(($G$3/2-$M$10)&gt;0,-1,1)</f>
        <v>0</v>
      </c>
      <c r="X485" s="29">
        <f>P485*IF(($G$3/2-$M$11)&gt;0,('ver pressoflex 6p C2 DCpowe_2'!$G$3/2-'ver pressoflex 6p C2 DCpowe_2'!$M$11),'ver pressoflex 6p C2 DCpowe_2'!$G$3/2-('ver pressoflex 6p C2 DCpowe_2'!$G$3-'ver pressoflex 6p C2 DCpowe_2'!$M$11))*IF(($G$3/2-$M$11)&gt;0,-1,1)</f>
        <v>0</v>
      </c>
      <c r="Y485" s="29">
        <f>Q485*IF(($G$3/2-$M$12)&gt;0,('ver pressoflex 6p C2 DCpowe_2'!$G$3/2-'ver pressoflex 6p C2 DCpowe_2'!$M$12),'ver pressoflex 6p C2 DCpowe_2'!$G$3/2-('ver pressoflex 6p C2 DCpowe_2'!$G$3-'ver pressoflex 6p C2 DCpowe_2'!$M$12))*IF(($G$3/2-$M$12)&gt;0,-1,1)</f>
        <v>0</v>
      </c>
      <c r="Z485" s="29">
        <f>R485*IF(($G$3/2-$M$13)&gt;0,('ver pressoflex 6p C2 DCpowe_2'!$G$3/2-'ver pressoflex 6p C2 DCpowe_2'!$M$13),'ver pressoflex 6p C2 DCpowe_2'!$G$3/2-('ver pressoflex 6p C2 DCpowe_2'!$G$3-'ver pressoflex 6p C2 DCpowe_2'!$M$13))*IF(($G$3/2-$M$13)&gt;0,-1,1)</f>
        <v>18248587.500000004</v>
      </c>
      <c r="AA485" s="113">
        <f t="shared" si="109"/>
        <v>25102599.101104658</v>
      </c>
      <c r="AB485" s="193">
        <f t="shared" si="110"/>
        <v>7.575308624130833E-4</v>
      </c>
      <c r="AC485" s="191">
        <f t="shared" si="111"/>
        <v>1.1514403262440278E-3</v>
      </c>
      <c r="AD485" s="194">
        <f t="shared" si="112"/>
        <v>4.7265528403470251E-7</v>
      </c>
      <c r="AE485" s="191">
        <f t="shared" si="113"/>
        <v>8.6358024468302083E-2</v>
      </c>
      <c r="AF485" s="191">
        <f t="shared" si="114"/>
        <v>0.4581204631171899</v>
      </c>
    </row>
    <row r="486" spans="2:32">
      <c r="B486" s="116">
        <f t="shared" si="100"/>
        <v>53406.432064455221</v>
      </c>
      <c r="C486" s="115">
        <f t="shared" si="115"/>
        <v>25.770000000000095</v>
      </c>
      <c r="D486" s="68">
        <f>'ver pressoflex 6p C2 DCpowe_2'!$G$3/2/$C$557*C486</f>
        <v>315.68250000000114</v>
      </c>
      <c r="E486" s="114">
        <f t="shared" si="102"/>
        <v>-2.7884472844682943E-4</v>
      </c>
      <c r="F486" s="114">
        <f t="shared" si="103"/>
        <v>-8.6010217818634723E-5</v>
      </c>
      <c r="G486" s="114">
        <f t="shared" si="104"/>
        <v>1.0682429280955998E-4</v>
      </c>
      <c r="H486" s="114">
        <f t="shared" si="105"/>
        <v>4.2768705851442693E-3</v>
      </c>
      <c r="I486" s="114">
        <f t="shared" si="106"/>
        <v>4.4697050957724646E-3</v>
      </c>
      <c r="J486" s="114">
        <f t="shared" si="107"/>
        <v>4.6625396064006591E-3</v>
      </c>
      <c r="K486" s="114">
        <f t="shared" si="108"/>
        <v>5.1446258829711457E-3</v>
      </c>
      <c r="L486" s="113">
        <f>-'ver pressoflex 6p C2 DCpowe_2'!$G$2*'ver pressoflex 6p C2 DCpowe_2'!D486*'ver pressoflex 6p C2 DCpowe_2'!$G$17*'ver pressoflex 6p C2 DCpowe_2'!$G$13*'ver pressoflex 6p C2 DCpowe_2'!AE486</f>
        <v>-6392.3738080819085</v>
      </c>
      <c r="M486" s="572">
        <f>IF(ABS(E486)&lt;'ver pressoflex 6p C2 DCpowe_2'!$G$7,'ver pressoflex 6p C2 DCpowe_2'!$G$16*E486*'ver pressoflex 6p C2 DCpowe_2'!$O$8,SIGN(E486)*'ver pressoflex 6p C2 DCpowe_2'!$G$15*'ver pressoflex 6p C2 DCpowe_2'!$O$8)</f>
        <v>-4.6941274628784031</v>
      </c>
      <c r="N486" s="572">
        <f>IF(ABS(F486)&lt;'ver pressoflex 6p C2 DCpowe_2'!$G$7,'ver pressoflex 6p C2 DCpowe_2'!$G$16*F486*'ver pressoflex 6p C2 DCpowe_2'!$O$9,SIGN(F486)*'ver pressoflex 6p C2 DCpowe_2'!$G$15*'ver pressoflex 6p C2 DCpowe_2'!$O$9)</f>
        <v>0</v>
      </c>
      <c r="O486" s="572">
        <f>IF(ABS(G486)&lt;'ver pressoflex 6p C2 DCpowe_2'!$G$7,'ver pressoflex 6p C2 DCpowe_2'!$G$16*G486*'ver pressoflex 6p C2 DCpowe_2'!$O$10,SIGN(G486)*'ver pressoflex 6p C2 DCpowe_2'!$G$15*'ver pressoflex 6p C2 DCpowe_2'!$O$10)</f>
        <v>0</v>
      </c>
      <c r="P486" s="572">
        <f>IF(ABS(H486)&lt;'ver pressoflex 6p C2 DCpowe_2'!$G$7,'ver pressoflex 6p C2 DCpowe_2'!$G$16*H486*'ver pressoflex 6p C2 DCpowe_2'!$O$11,SIGN(H486)*'ver pressoflex 6p C2 DCpowe_2'!$G$15*'ver pressoflex 6p C2 DCpowe_2'!$O$11)</f>
        <v>0</v>
      </c>
      <c r="Q486" s="572">
        <f>IF(ABS(I486)&lt;'ver pressoflex 6p C2 DCpowe_2'!$G$7,'ver pressoflex 6p C2 DCpowe_2'!$G$16*I486*'ver pressoflex 6p C2 DCpowe_2'!$O$12,SIGN(I486)*'ver pressoflex 6p C2 DCpowe_2'!$G$15*'ver pressoflex 6p C2 DCpowe_2'!$O$12)</f>
        <v>0</v>
      </c>
      <c r="R486" s="572">
        <f>IF(ABS(J486)&lt;'ver pressoflex 6p C2 DCpowe_2'!$G$7,'ver pressoflex 6p C2 DCpowe_2'!$G$16*J486*'ver pressoflex 6p C2 DCpowe_2'!$O$13,SIGN(J486)*'ver pressoflex 6p C2 DCpowe_2'!$G$15*'ver pressoflex 6p C2 DCpowe_2'!$O$13)</f>
        <v>17803.500000000004</v>
      </c>
      <c r="S486" s="113">
        <f t="shared" si="101"/>
        <v>11406.432064455217</v>
      </c>
      <c r="T486" s="575">
        <f>-L486*('ver pressoflex 6p C2 DCpowe_2'!$G$3/2-'ver pressoflex 6p C2 DCpowe_2'!AF486*'ver pressoflex 6p C2 DCpowe_2'!D486)</f>
        <v>6905832.1540732905</v>
      </c>
      <c r="U486" s="29">
        <f>M486*IF(($G$3/2-$M$8)&gt;0,('ver pressoflex 6p C2 DCpowe_2'!$G$3/2-'ver pressoflex 6p C2 DCpowe_2'!$M$8),'ver pressoflex 6p C2 DCpowe_2'!$G$3/2-('ver pressoflex 6p C2 DCpowe_2'!$G$3-'ver pressoflex 6p C2 DCpowe_2'!$M$8))*IF(($G$3/2-$M$8)&gt;0,-1,1)</f>
        <v>4811.4806494503628</v>
      </c>
      <c r="V486" s="29">
        <f>N486*IF(($G$3/2-$M$9)&gt;0,('ver pressoflex 6p C2 DCpowe_2'!$G$3/2-'ver pressoflex 6p C2 DCpowe_2'!$M$9),'ver pressoflex 6p C2 DCpowe_2'!$G$3/2-('ver pressoflex 6p C2 DCpowe_2'!$G$3-'ver pressoflex 6p C2 DCpowe_2'!$M$9))*IF(($G$3/2-$M$9)&gt;0,-1,1)</f>
        <v>0</v>
      </c>
      <c r="W486" s="29">
        <f>O486*IF(($G$3/2-$M$10)&gt;0,('ver pressoflex 6p C2 DCpowe_2'!$G$3/2-'ver pressoflex 6p C2 DCpowe_2'!$M$10),'ver pressoflex 6p C2 DCpowe_2'!$G$3/2-('ver pressoflex 6p C2 DCpowe_2'!$G$3-'ver pressoflex 6p C2 DCpowe_2'!$M$10))*IF(($G$3/2-$M$10)&gt;0,-1,1)</f>
        <v>0</v>
      </c>
      <c r="X486" s="29">
        <f>P486*IF(($G$3/2-$M$11)&gt;0,('ver pressoflex 6p C2 DCpowe_2'!$G$3/2-'ver pressoflex 6p C2 DCpowe_2'!$M$11),'ver pressoflex 6p C2 DCpowe_2'!$G$3/2-('ver pressoflex 6p C2 DCpowe_2'!$G$3-'ver pressoflex 6p C2 DCpowe_2'!$M$11))*IF(($G$3/2-$M$11)&gt;0,-1,1)</f>
        <v>0</v>
      </c>
      <c r="Y486" s="29">
        <f>Q486*IF(($G$3/2-$M$12)&gt;0,('ver pressoflex 6p C2 DCpowe_2'!$G$3/2-'ver pressoflex 6p C2 DCpowe_2'!$M$12),'ver pressoflex 6p C2 DCpowe_2'!$G$3/2-('ver pressoflex 6p C2 DCpowe_2'!$G$3-'ver pressoflex 6p C2 DCpowe_2'!$M$12))*IF(($G$3/2-$M$12)&gt;0,-1,1)</f>
        <v>0</v>
      </c>
      <c r="Z486" s="29">
        <f>R486*IF(($G$3/2-$M$13)&gt;0,('ver pressoflex 6p C2 DCpowe_2'!$G$3/2-'ver pressoflex 6p C2 DCpowe_2'!$M$13),'ver pressoflex 6p C2 DCpowe_2'!$G$3/2-('ver pressoflex 6p C2 DCpowe_2'!$G$3-'ver pressoflex 6p C2 DCpowe_2'!$M$13))*IF(($G$3/2-$M$13)&gt;0,-1,1)</f>
        <v>18248587.500000004</v>
      </c>
      <c r="AA486" s="113">
        <f t="shared" si="109"/>
        <v>25159231.134722747</v>
      </c>
      <c r="AB486" s="193">
        <f t="shared" si="110"/>
        <v>7.6093100501731616E-4</v>
      </c>
      <c r="AC486" s="191">
        <f t="shared" si="111"/>
        <v>1.1571072305844158E-3</v>
      </c>
      <c r="AD486" s="194">
        <f t="shared" si="112"/>
        <v>4.7695777310833019E-7</v>
      </c>
      <c r="AE486" s="191">
        <f t="shared" si="113"/>
        <v>8.6783042293831186E-2</v>
      </c>
      <c r="AF486" s="191">
        <f t="shared" si="114"/>
        <v>0.45829724633112956</v>
      </c>
    </row>
    <row r="487" spans="2:32">
      <c r="B487" s="116">
        <f t="shared" si="100"/>
        <v>53350.108946983106</v>
      </c>
      <c r="C487" s="115">
        <f t="shared" si="115"/>
        <v>25.870000000000097</v>
      </c>
      <c r="D487" s="68">
        <f>'ver pressoflex 6p C2 DCpowe_2'!$G$3/2/$C$557*C487</f>
        <v>316.90750000000116</v>
      </c>
      <c r="E487" s="114">
        <f t="shared" si="102"/>
        <v>-2.8196402234825806E-4</v>
      </c>
      <c r="F487" s="114">
        <f t="shared" si="103"/>
        <v>-8.9015564910878764E-5</v>
      </c>
      <c r="G487" s="114">
        <f t="shared" si="104"/>
        <v>1.0393289252650052E-4</v>
      </c>
      <c r="H487" s="114">
        <f t="shared" si="105"/>
        <v>4.2764432846098275E-3</v>
      </c>
      <c r="I487" s="114">
        <f t="shared" si="106"/>
        <v>4.4693917420472072E-3</v>
      </c>
      <c r="J487" s="114">
        <f t="shared" si="107"/>
        <v>4.6623401994845869E-3</v>
      </c>
      <c r="K487" s="114">
        <f t="shared" si="108"/>
        <v>5.1447113430780345E-3</v>
      </c>
      <c r="L487" s="113">
        <f>-'ver pressoflex 6p C2 DCpowe_2'!$G$2*'ver pressoflex 6p C2 DCpowe_2'!D487*'ver pressoflex 6p C2 DCpowe_2'!$G$17*'ver pressoflex 6p C2 DCpowe_2'!$G$13*'ver pressoflex 6p C2 DCpowe_2'!AE487</f>
        <v>-6448.6444147418251</v>
      </c>
      <c r="M487" s="572">
        <f>IF(ABS(E487)&lt;'ver pressoflex 6p C2 DCpowe_2'!$G$7,'ver pressoflex 6p C2 DCpowe_2'!$G$16*E487*'ver pressoflex 6p C2 DCpowe_2'!$O$8,SIGN(E487)*'ver pressoflex 6p C2 DCpowe_2'!$G$15*'ver pressoflex 6p C2 DCpowe_2'!$O$8)</f>
        <v>-4.7466382750750089</v>
      </c>
      <c r="N487" s="572">
        <f>IF(ABS(F487)&lt;'ver pressoflex 6p C2 DCpowe_2'!$G$7,'ver pressoflex 6p C2 DCpowe_2'!$G$16*F487*'ver pressoflex 6p C2 DCpowe_2'!$O$9,SIGN(F487)*'ver pressoflex 6p C2 DCpowe_2'!$G$15*'ver pressoflex 6p C2 DCpowe_2'!$O$9)</f>
        <v>0</v>
      </c>
      <c r="O487" s="572">
        <f>IF(ABS(G487)&lt;'ver pressoflex 6p C2 DCpowe_2'!$G$7,'ver pressoflex 6p C2 DCpowe_2'!$G$16*G487*'ver pressoflex 6p C2 DCpowe_2'!$O$10,SIGN(G487)*'ver pressoflex 6p C2 DCpowe_2'!$G$15*'ver pressoflex 6p C2 DCpowe_2'!$O$10)</f>
        <v>0</v>
      </c>
      <c r="P487" s="572">
        <f>IF(ABS(H487)&lt;'ver pressoflex 6p C2 DCpowe_2'!$G$7,'ver pressoflex 6p C2 DCpowe_2'!$G$16*H487*'ver pressoflex 6p C2 DCpowe_2'!$O$11,SIGN(H487)*'ver pressoflex 6p C2 DCpowe_2'!$G$15*'ver pressoflex 6p C2 DCpowe_2'!$O$11)</f>
        <v>0</v>
      </c>
      <c r="Q487" s="572">
        <f>IF(ABS(I487)&lt;'ver pressoflex 6p C2 DCpowe_2'!$G$7,'ver pressoflex 6p C2 DCpowe_2'!$G$16*I487*'ver pressoflex 6p C2 DCpowe_2'!$O$12,SIGN(I487)*'ver pressoflex 6p C2 DCpowe_2'!$G$15*'ver pressoflex 6p C2 DCpowe_2'!$O$12)</f>
        <v>0</v>
      </c>
      <c r="R487" s="572">
        <f>IF(ABS(J487)&lt;'ver pressoflex 6p C2 DCpowe_2'!$G$7,'ver pressoflex 6p C2 DCpowe_2'!$G$16*J487*'ver pressoflex 6p C2 DCpowe_2'!$O$13,SIGN(J487)*'ver pressoflex 6p C2 DCpowe_2'!$G$15*'ver pressoflex 6p C2 DCpowe_2'!$O$13)</f>
        <v>17803.500000000004</v>
      </c>
      <c r="S487" s="113">
        <f t="shared" si="101"/>
        <v>11350.108946983102</v>
      </c>
      <c r="T487" s="575">
        <f>-L487*('ver pressoflex 6p C2 DCpowe_2'!$G$3/2-'ver pressoflex 6p C2 DCpowe_2'!AF487*'ver pressoflex 6p C2 DCpowe_2'!D487)</f>
        <v>6962643.5662223939</v>
      </c>
      <c r="U487" s="29">
        <f>M487*IF(($G$3/2-$M$8)&gt;0,('ver pressoflex 6p C2 DCpowe_2'!$G$3/2-'ver pressoflex 6p C2 DCpowe_2'!$M$8),'ver pressoflex 6p C2 DCpowe_2'!$G$3/2-('ver pressoflex 6p C2 DCpowe_2'!$G$3-'ver pressoflex 6p C2 DCpowe_2'!$M$8))*IF(($G$3/2-$M$8)&gt;0,-1,1)</f>
        <v>4865.3042319518845</v>
      </c>
      <c r="V487" s="29">
        <f>N487*IF(($G$3/2-$M$9)&gt;0,('ver pressoflex 6p C2 DCpowe_2'!$G$3/2-'ver pressoflex 6p C2 DCpowe_2'!$M$9),'ver pressoflex 6p C2 DCpowe_2'!$G$3/2-('ver pressoflex 6p C2 DCpowe_2'!$G$3-'ver pressoflex 6p C2 DCpowe_2'!$M$9))*IF(($G$3/2-$M$9)&gt;0,-1,1)</f>
        <v>0</v>
      </c>
      <c r="W487" s="29">
        <f>O487*IF(($G$3/2-$M$10)&gt;0,('ver pressoflex 6p C2 DCpowe_2'!$G$3/2-'ver pressoflex 6p C2 DCpowe_2'!$M$10),'ver pressoflex 6p C2 DCpowe_2'!$G$3/2-('ver pressoflex 6p C2 DCpowe_2'!$G$3-'ver pressoflex 6p C2 DCpowe_2'!$M$10))*IF(($G$3/2-$M$10)&gt;0,-1,1)</f>
        <v>0</v>
      </c>
      <c r="X487" s="29">
        <f>P487*IF(($G$3/2-$M$11)&gt;0,('ver pressoflex 6p C2 DCpowe_2'!$G$3/2-'ver pressoflex 6p C2 DCpowe_2'!$M$11),'ver pressoflex 6p C2 DCpowe_2'!$G$3/2-('ver pressoflex 6p C2 DCpowe_2'!$G$3-'ver pressoflex 6p C2 DCpowe_2'!$M$11))*IF(($G$3/2-$M$11)&gt;0,-1,1)</f>
        <v>0</v>
      </c>
      <c r="Y487" s="29">
        <f>Q487*IF(($G$3/2-$M$12)&gt;0,('ver pressoflex 6p C2 DCpowe_2'!$G$3/2-'ver pressoflex 6p C2 DCpowe_2'!$M$12),'ver pressoflex 6p C2 DCpowe_2'!$G$3/2-('ver pressoflex 6p C2 DCpowe_2'!$G$3-'ver pressoflex 6p C2 DCpowe_2'!$M$12))*IF(($G$3/2-$M$12)&gt;0,-1,1)</f>
        <v>0</v>
      </c>
      <c r="Z487" s="29">
        <f>R487*IF(($G$3/2-$M$13)&gt;0,('ver pressoflex 6p C2 DCpowe_2'!$G$3/2-'ver pressoflex 6p C2 DCpowe_2'!$M$13),'ver pressoflex 6p C2 DCpowe_2'!$G$3/2-('ver pressoflex 6p C2 DCpowe_2'!$G$3-'ver pressoflex 6p C2 DCpowe_2'!$M$13))*IF(($G$3/2-$M$13)&gt;0,-1,1)</f>
        <v>18248587.500000004</v>
      </c>
      <c r="AA487" s="113">
        <f t="shared" si="109"/>
        <v>25216096.370454349</v>
      </c>
      <c r="AB487" s="193">
        <f t="shared" si="110"/>
        <v>7.6433516594170633E-4</v>
      </c>
      <c r="AC487" s="191">
        <f t="shared" si="111"/>
        <v>1.1627808321250661E-3</v>
      </c>
      <c r="AD487" s="194">
        <f t="shared" si="112"/>
        <v>4.8128464935705759E-7</v>
      </c>
      <c r="AE487" s="191">
        <f t="shared" si="113"/>
        <v>8.720856240937995E-2</v>
      </c>
      <c r="AF487" s="191">
        <f t="shared" si="114"/>
        <v>0.45847276346447974</v>
      </c>
    </row>
    <row r="488" spans="2:32">
      <c r="B488" s="116">
        <f t="shared" si="100"/>
        <v>53293.505160166373</v>
      </c>
      <c r="C488" s="115">
        <f t="shared" si="115"/>
        <v>25.970000000000098</v>
      </c>
      <c r="D488" s="68">
        <f>'ver pressoflex 6p C2 DCpowe_2'!$G$3/2/$C$557*C488</f>
        <v>318.13250000000119</v>
      </c>
      <c r="E488" s="114">
        <f t="shared" si="102"/>
        <v>-2.8508700483983958E-4</v>
      </c>
      <c r="F488" s="114">
        <f t="shared" si="103"/>
        <v>-9.2024465850256372E-5</v>
      </c>
      <c r="G488" s="114">
        <f t="shared" si="104"/>
        <v>1.0103807313932681E-4</v>
      </c>
      <c r="H488" s="114">
        <f t="shared" si="105"/>
        <v>4.2760154787890633E-3</v>
      </c>
      <c r="I488" s="114">
        <f t="shared" si="106"/>
        <v>4.4690780177786471E-3</v>
      </c>
      <c r="J488" s="114">
        <f t="shared" si="107"/>
        <v>4.6621405567682291E-3</v>
      </c>
      <c r="K488" s="114">
        <f t="shared" si="108"/>
        <v>5.1447969042421873E-3</v>
      </c>
      <c r="L488" s="113">
        <f>-'ver pressoflex 6p C2 DCpowe_2'!$G$2*'ver pressoflex 6p C2 DCpowe_2'!D488*'ver pressoflex 6p C2 DCpowe_2'!$G$17*'ver pressoflex 6p C2 DCpowe_2'!$G$13*'ver pressoflex 6p C2 DCpowe_2'!AE488</f>
        <v>-6505.1956286519044</v>
      </c>
      <c r="M488" s="572">
        <f>IF(ABS(E488)&lt;'ver pressoflex 6p C2 DCpowe_2'!$G$7,'ver pressoflex 6p C2 DCpowe_2'!$G$16*E488*'ver pressoflex 6p C2 DCpowe_2'!$O$8,SIGN(E488)*'ver pressoflex 6p C2 DCpowe_2'!$G$15*'ver pressoflex 6p C2 DCpowe_2'!$O$8)</f>
        <v>-4.7992111817298202</v>
      </c>
      <c r="N488" s="572">
        <f>IF(ABS(F488)&lt;'ver pressoflex 6p C2 DCpowe_2'!$G$7,'ver pressoflex 6p C2 DCpowe_2'!$G$16*F488*'ver pressoflex 6p C2 DCpowe_2'!$O$9,SIGN(F488)*'ver pressoflex 6p C2 DCpowe_2'!$G$15*'ver pressoflex 6p C2 DCpowe_2'!$O$9)</f>
        <v>0</v>
      </c>
      <c r="O488" s="572">
        <f>IF(ABS(G488)&lt;'ver pressoflex 6p C2 DCpowe_2'!$G$7,'ver pressoflex 6p C2 DCpowe_2'!$G$16*G488*'ver pressoflex 6p C2 DCpowe_2'!$O$10,SIGN(G488)*'ver pressoflex 6p C2 DCpowe_2'!$G$15*'ver pressoflex 6p C2 DCpowe_2'!$O$10)</f>
        <v>0</v>
      </c>
      <c r="P488" s="572">
        <f>IF(ABS(H488)&lt;'ver pressoflex 6p C2 DCpowe_2'!$G$7,'ver pressoflex 6p C2 DCpowe_2'!$G$16*H488*'ver pressoflex 6p C2 DCpowe_2'!$O$11,SIGN(H488)*'ver pressoflex 6p C2 DCpowe_2'!$G$15*'ver pressoflex 6p C2 DCpowe_2'!$O$11)</f>
        <v>0</v>
      </c>
      <c r="Q488" s="572">
        <f>IF(ABS(I488)&lt;'ver pressoflex 6p C2 DCpowe_2'!$G$7,'ver pressoflex 6p C2 DCpowe_2'!$G$16*I488*'ver pressoflex 6p C2 DCpowe_2'!$O$12,SIGN(I488)*'ver pressoflex 6p C2 DCpowe_2'!$G$15*'ver pressoflex 6p C2 DCpowe_2'!$O$12)</f>
        <v>0</v>
      </c>
      <c r="R488" s="572">
        <f>IF(ABS(J488)&lt;'ver pressoflex 6p C2 DCpowe_2'!$G$7,'ver pressoflex 6p C2 DCpowe_2'!$G$16*J488*'ver pressoflex 6p C2 DCpowe_2'!$O$13,SIGN(J488)*'ver pressoflex 6p C2 DCpowe_2'!$G$15*'ver pressoflex 6p C2 DCpowe_2'!$O$13)</f>
        <v>17803.500000000004</v>
      </c>
      <c r="S488" s="113">
        <f t="shared" si="101"/>
        <v>11293.505160166369</v>
      </c>
      <c r="T488" s="575">
        <f>-L488*('ver pressoflex 6p C2 DCpowe_2'!$G$3/2-'ver pressoflex 6p C2 DCpowe_2'!AF488*'ver pressoflex 6p C2 DCpowe_2'!D488)</f>
        <v>7019688.1318563661</v>
      </c>
      <c r="U488" s="29">
        <f>M488*IF(($G$3/2-$M$8)&gt;0,('ver pressoflex 6p C2 DCpowe_2'!$G$3/2-'ver pressoflex 6p C2 DCpowe_2'!$M$8),'ver pressoflex 6p C2 DCpowe_2'!$G$3/2-('ver pressoflex 6p C2 DCpowe_2'!$G$3-'ver pressoflex 6p C2 DCpowe_2'!$M$8))*IF(($G$3/2-$M$8)&gt;0,-1,1)</f>
        <v>4919.1914612730661</v>
      </c>
      <c r="V488" s="29">
        <f>N488*IF(($G$3/2-$M$9)&gt;0,('ver pressoflex 6p C2 DCpowe_2'!$G$3/2-'ver pressoflex 6p C2 DCpowe_2'!$M$9),'ver pressoflex 6p C2 DCpowe_2'!$G$3/2-('ver pressoflex 6p C2 DCpowe_2'!$G$3-'ver pressoflex 6p C2 DCpowe_2'!$M$9))*IF(($G$3/2-$M$9)&gt;0,-1,1)</f>
        <v>0</v>
      </c>
      <c r="W488" s="29">
        <f>O488*IF(($G$3/2-$M$10)&gt;0,('ver pressoflex 6p C2 DCpowe_2'!$G$3/2-'ver pressoflex 6p C2 DCpowe_2'!$M$10),'ver pressoflex 6p C2 DCpowe_2'!$G$3/2-('ver pressoflex 6p C2 DCpowe_2'!$G$3-'ver pressoflex 6p C2 DCpowe_2'!$M$10))*IF(($G$3/2-$M$10)&gt;0,-1,1)</f>
        <v>0</v>
      </c>
      <c r="X488" s="29">
        <f>P488*IF(($G$3/2-$M$11)&gt;0,('ver pressoflex 6p C2 DCpowe_2'!$G$3/2-'ver pressoflex 6p C2 DCpowe_2'!$M$11),'ver pressoflex 6p C2 DCpowe_2'!$G$3/2-('ver pressoflex 6p C2 DCpowe_2'!$G$3-'ver pressoflex 6p C2 DCpowe_2'!$M$11))*IF(($G$3/2-$M$11)&gt;0,-1,1)</f>
        <v>0</v>
      </c>
      <c r="Y488" s="29">
        <f>Q488*IF(($G$3/2-$M$12)&gt;0,('ver pressoflex 6p C2 DCpowe_2'!$G$3/2-'ver pressoflex 6p C2 DCpowe_2'!$M$12),'ver pressoflex 6p C2 DCpowe_2'!$G$3/2-('ver pressoflex 6p C2 DCpowe_2'!$G$3-'ver pressoflex 6p C2 DCpowe_2'!$M$12))*IF(($G$3/2-$M$12)&gt;0,-1,1)</f>
        <v>0</v>
      </c>
      <c r="Z488" s="29">
        <f>R488*IF(($G$3/2-$M$13)&gt;0,('ver pressoflex 6p C2 DCpowe_2'!$G$3/2-'ver pressoflex 6p C2 DCpowe_2'!$M$13),'ver pressoflex 6p C2 DCpowe_2'!$G$3/2-('ver pressoflex 6p C2 DCpowe_2'!$G$3-'ver pressoflex 6p C2 DCpowe_2'!$M$13))*IF(($G$3/2-$M$13)&gt;0,-1,1)</f>
        <v>18248587.500000004</v>
      </c>
      <c r="AA488" s="113">
        <f t="shared" si="109"/>
        <v>25273194.823317643</v>
      </c>
      <c r="AB488" s="193">
        <f t="shared" si="110"/>
        <v>7.6774335231379748E-4</v>
      </c>
      <c r="AC488" s="191">
        <f t="shared" si="111"/>
        <v>1.1684611427452182E-3</v>
      </c>
      <c r="AD488" s="194">
        <f t="shared" si="112"/>
        <v>4.8563599029613422E-7</v>
      </c>
      <c r="AE488" s="191">
        <f t="shared" si="113"/>
        <v>8.763458570589136E-2</v>
      </c>
      <c r="AF488" s="191">
        <f t="shared" si="114"/>
        <v>0.45864702785781408</v>
      </c>
    </row>
    <row r="489" spans="2:32">
      <c r="B489" s="116">
        <f t="shared" si="100"/>
        <v>53236.620205869855</v>
      </c>
      <c r="C489" s="115">
        <f t="shared" si="115"/>
        <v>26.0700000000001</v>
      </c>
      <c r="D489" s="68">
        <f>'ver pressoflex 6p C2 DCpowe_2'!$G$3/2/$C$557*C489</f>
        <v>319.35750000000121</v>
      </c>
      <c r="E489" s="114">
        <f t="shared" si="102"/>
        <v>-2.8821368246812585E-4</v>
      </c>
      <c r="F489" s="114">
        <f t="shared" si="103"/>
        <v>-9.5036926944176096E-5</v>
      </c>
      <c r="G489" s="114">
        <f t="shared" si="104"/>
        <v>9.8139828579773698E-5</v>
      </c>
      <c r="H489" s="114">
        <f t="shared" si="105"/>
        <v>4.2755871667851881E-3</v>
      </c>
      <c r="I489" s="114">
        <f t="shared" si="106"/>
        <v>4.4687639223091376E-3</v>
      </c>
      <c r="J489" s="114">
        <f t="shared" si="107"/>
        <v>4.6619406778330872E-3</v>
      </c>
      <c r="K489" s="114">
        <f t="shared" si="108"/>
        <v>5.1448825666429625E-3</v>
      </c>
      <c r="L489" s="113">
        <f>-'ver pressoflex 6p C2 DCpowe_2'!$G$2*'ver pressoflex 6p C2 DCpowe_2'!D489*'ver pressoflex 6p C2 DCpowe_2'!$G$17*'ver pressoflex 6p C2 DCpowe_2'!$G$13*'ver pressoflex 6p C2 DCpowe_2'!AE489</f>
        <v>-6562.0279478371003</v>
      </c>
      <c r="M489" s="572">
        <f>IF(ABS(E489)&lt;'ver pressoflex 6p C2 DCpowe_2'!$G$7,'ver pressoflex 6p C2 DCpowe_2'!$G$16*E489*'ver pressoflex 6p C2 DCpowe_2'!$O$8,SIGN(E489)*'ver pressoflex 6p C2 DCpowe_2'!$G$15*'ver pressoflex 6p C2 DCpowe_2'!$O$8)</f>
        <v>-4.8518462930487871</v>
      </c>
      <c r="N489" s="572">
        <f>IF(ABS(F489)&lt;'ver pressoflex 6p C2 DCpowe_2'!$G$7,'ver pressoflex 6p C2 DCpowe_2'!$G$16*F489*'ver pressoflex 6p C2 DCpowe_2'!$O$9,SIGN(F489)*'ver pressoflex 6p C2 DCpowe_2'!$G$15*'ver pressoflex 6p C2 DCpowe_2'!$O$9)</f>
        <v>0</v>
      </c>
      <c r="O489" s="572">
        <f>IF(ABS(G489)&lt;'ver pressoflex 6p C2 DCpowe_2'!$G$7,'ver pressoflex 6p C2 DCpowe_2'!$G$16*G489*'ver pressoflex 6p C2 DCpowe_2'!$O$10,SIGN(G489)*'ver pressoflex 6p C2 DCpowe_2'!$G$15*'ver pressoflex 6p C2 DCpowe_2'!$O$10)</f>
        <v>0</v>
      </c>
      <c r="P489" s="572">
        <f>IF(ABS(H489)&lt;'ver pressoflex 6p C2 DCpowe_2'!$G$7,'ver pressoflex 6p C2 DCpowe_2'!$G$16*H489*'ver pressoflex 6p C2 DCpowe_2'!$O$11,SIGN(H489)*'ver pressoflex 6p C2 DCpowe_2'!$G$15*'ver pressoflex 6p C2 DCpowe_2'!$O$11)</f>
        <v>0</v>
      </c>
      <c r="Q489" s="572">
        <f>IF(ABS(I489)&lt;'ver pressoflex 6p C2 DCpowe_2'!$G$7,'ver pressoflex 6p C2 DCpowe_2'!$G$16*I489*'ver pressoflex 6p C2 DCpowe_2'!$O$12,SIGN(I489)*'ver pressoflex 6p C2 DCpowe_2'!$G$15*'ver pressoflex 6p C2 DCpowe_2'!$O$12)</f>
        <v>0</v>
      </c>
      <c r="R489" s="572">
        <f>IF(ABS(J489)&lt;'ver pressoflex 6p C2 DCpowe_2'!$G$7,'ver pressoflex 6p C2 DCpowe_2'!$G$16*J489*'ver pressoflex 6p C2 DCpowe_2'!$O$13,SIGN(J489)*'ver pressoflex 6p C2 DCpowe_2'!$G$15*'ver pressoflex 6p C2 DCpowe_2'!$O$13)</f>
        <v>17803.500000000004</v>
      </c>
      <c r="S489" s="113">
        <f t="shared" si="101"/>
        <v>11236.620205869855</v>
      </c>
      <c r="T489" s="575">
        <f>-L489*('ver pressoflex 6p C2 DCpowe_2'!$G$3/2-'ver pressoflex 6p C2 DCpowe_2'!AF489*'ver pressoflex 6p C2 DCpowe_2'!D489)</f>
        <v>7076965.8659159495</v>
      </c>
      <c r="U489" s="29">
        <f>M489*IF(($G$3/2-$M$8)&gt;0,('ver pressoflex 6p C2 DCpowe_2'!$G$3/2-'ver pressoflex 6p C2 DCpowe_2'!$M$8),'ver pressoflex 6p C2 DCpowe_2'!$G$3/2-('ver pressoflex 6p C2 DCpowe_2'!$G$3-'ver pressoflex 6p C2 DCpowe_2'!$M$8))*IF(($G$3/2-$M$8)&gt;0,-1,1)</f>
        <v>4973.1424503750068</v>
      </c>
      <c r="V489" s="29">
        <f>N489*IF(($G$3/2-$M$9)&gt;0,('ver pressoflex 6p C2 DCpowe_2'!$G$3/2-'ver pressoflex 6p C2 DCpowe_2'!$M$9),'ver pressoflex 6p C2 DCpowe_2'!$G$3/2-('ver pressoflex 6p C2 DCpowe_2'!$G$3-'ver pressoflex 6p C2 DCpowe_2'!$M$9))*IF(($G$3/2-$M$9)&gt;0,-1,1)</f>
        <v>0</v>
      </c>
      <c r="W489" s="29">
        <f>O489*IF(($G$3/2-$M$10)&gt;0,('ver pressoflex 6p C2 DCpowe_2'!$G$3/2-'ver pressoflex 6p C2 DCpowe_2'!$M$10),'ver pressoflex 6p C2 DCpowe_2'!$G$3/2-('ver pressoflex 6p C2 DCpowe_2'!$G$3-'ver pressoflex 6p C2 DCpowe_2'!$M$10))*IF(($G$3/2-$M$10)&gt;0,-1,1)</f>
        <v>0</v>
      </c>
      <c r="X489" s="29">
        <f>P489*IF(($G$3/2-$M$11)&gt;0,('ver pressoflex 6p C2 DCpowe_2'!$G$3/2-'ver pressoflex 6p C2 DCpowe_2'!$M$11),'ver pressoflex 6p C2 DCpowe_2'!$G$3/2-('ver pressoflex 6p C2 DCpowe_2'!$G$3-'ver pressoflex 6p C2 DCpowe_2'!$M$11))*IF(($G$3/2-$M$11)&gt;0,-1,1)</f>
        <v>0</v>
      </c>
      <c r="Y489" s="29">
        <f>Q489*IF(($G$3/2-$M$12)&gt;0,('ver pressoflex 6p C2 DCpowe_2'!$G$3/2-'ver pressoflex 6p C2 DCpowe_2'!$M$12),'ver pressoflex 6p C2 DCpowe_2'!$G$3/2-('ver pressoflex 6p C2 DCpowe_2'!$G$3-'ver pressoflex 6p C2 DCpowe_2'!$M$12))*IF(($G$3/2-$M$12)&gt;0,-1,1)</f>
        <v>0</v>
      </c>
      <c r="Z489" s="29">
        <f>R489*IF(($G$3/2-$M$13)&gt;0,('ver pressoflex 6p C2 DCpowe_2'!$G$3/2-'ver pressoflex 6p C2 DCpowe_2'!$M$13),'ver pressoflex 6p C2 DCpowe_2'!$G$3/2-('ver pressoflex 6p C2 DCpowe_2'!$G$3-'ver pressoflex 6p C2 DCpowe_2'!$M$13))*IF(($G$3/2-$M$13)&gt;0,-1,1)</f>
        <v>18248587.500000004</v>
      </c>
      <c r="AA489" s="113">
        <f t="shared" si="109"/>
        <v>25330526.508366328</v>
      </c>
      <c r="AB489" s="193">
        <f t="shared" si="110"/>
        <v>7.7115557127800031E-4</v>
      </c>
      <c r="AC489" s="191">
        <f t="shared" si="111"/>
        <v>1.1741481743522228E-3</v>
      </c>
      <c r="AD489" s="194">
        <f t="shared" si="112"/>
        <v>4.9001187370536028E-7</v>
      </c>
      <c r="AE489" s="191">
        <f t="shared" si="113"/>
        <v>8.8061113076416703E-2</v>
      </c>
      <c r="AF489" s="191">
        <f t="shared" si="114"/>
        <v>0.45882005266880233</v>
      </c>
    </row>
    <row r="490" spans="2:32">
      <c r="B490" s="116">
        <f t="shared" si="100"/>
        <v>53179.453584778894</v>
      </c>
      <c r="C490" s="115">
        <f t="shared" si="115"/>
        <v>26.170000000000101</v>
      </c>
      <c r="D490" s="68">
        <f>'ver pressoflex 6p C2 DCpowe_2'!$G$3/2/$C$557*C490</f>
        <v>320.58250000000123</v>
      </c>
      <c r="E490" s="114">
        <f t="shared" si="102"/>
        <v>-2.9134406179517018E-4</v>
      </c>
      <c r="F490" s="114">
        <f t="shared" si="103"/>
        <v>-9.8052954514981285E-5</v>
      </c>
      <c r="G490" s="114">
        <f t="shared" si="104"/>
        <v>9.5238152765207587E-5</v>
      </c>
      <c r="H490" s="114">
        <f t="shared" si="105"/>
        <v>4.2751583476992915E-3</v>
      </c>
      <c r="I490" s="114">
        <f t="shared" si="106"/>
        <v>4.4684494549794805E-3</v>
      </c>
      <c r="J490" s="114">
        <f t="shared" si="107"/>
        <v>4.6617405622596695E-3</v>
      </c>
      <c r="K490" s="114">
        <f t="shared" si="108"/>
        <v>5.1449683304601425E-3</v>
      </c>
      <c r="L490" s="113">
        <f>-'ver pressoflex 6p C2 DCpowe_2'!$G$2*'ver pressoflex 6p C2 DCpowe_2'!D490*'ver pressoflex 6p C2 DCpowe_2'!$G$17*'ver pressoflex 6p C2 DCpowe_2'!$G$13*'ver pressoflex 6p C2 DCpowe_2'!AE490</f>
        <v>-6619.1418715016061</v>
      </c>
      <c r="M490" s="572">
        <f>IF(ABS(E490)&lt;'ver pressoflex 6p C2 DCpowe_2'!$G$7,'ver pressoflex 6p C2 DCpowe_2'!$G$16*E490*'ver pressoflex 6p C2 DCpowe_2'!$O$8,SIGN(E490)*'ver pressoflex 6p C2 DCpowe_2'!$G$15*'ver pressoflex 6p C2 DCpowe_2'!$O$8)</f>
        <v>-4.9045437194988182</v>
      </c>
      <c r="N490" s="572">
        <f>IF(ABS(F490)&lt;'ver pressoflex 6p C2 DCpowe_2'!$G$7,'ver pressoflex 6p C2 DCpowe_2'!$G$16*F490*'ver pressoflex 6p C2 DCpowe_2'!$O$9,SIGN(F490)*'ver pressoflex 6p C2 DCpowe_2'!$G$15*'ver pressoflex 6p C2 DCpowe_2'!$O$9)</f>
        <v>0</v>
      </c>
      <c r="O490" s="572">
        <f>IF(ABS(G490)&lt;'ver pressoflex 6p C2 DCpowe_2'!$G$7,'ver pressoflex 6p C2 DCpowe_2'!$G$16*G490*'ver pressoflex 6p C2 DCpowe_2'!$O$10,SIGN(G490)*'ver pressoflex 6p C2 DCpowe_2'!$G$15*'ver pressoflex 6p C2 DCpowe_2'!$O$10)</f>
        <v>0</v>
      </c>
      <c r="P490" s="572">
        <f>IF(ABS(H490)&lt;'ver pressoflex 6p C2 DCpowe_2'!$G$7,'ver pressoflex 6p C2 DCpowe_2'!$G$16*H490*'ver pressoflex 6p C2 DCpowe_2'!$O$11,SIGN(H490)*'ver pressoflex 6p C2 DCpowe_2'!$G$15*'ver pressoflex 6p C2 DCpowe_2'!$O$11)</f>
        <v>0</v>
      </c>
      <c r="Q490" s="572">
        <f>IF(ABS(I490)&lt;'ver pressoflex 6p C2 DCpowe_2'!$G$7,'ver pressoflex 6p C2 DCpowe_2'!$G$16*I490*'ver pressoflex 6p C2 DCpowe_2'!$O$12,SIGN(I490)*'ver pressoflex 6p C2 DCpowe_2'!$G$15*'ver pressoflex 6p C2 DCpowe_2'!$O$12)</f>
        <v>0</v>
      </c>
      <c r="R490" s="572">
        <f>IF(ABS(J490)&lt;'ver pressoflex 6p C2 DCpowe_2'!$G$7,'ver pressoflex 6p C2 DCpowe_2'!$G$16*J490*'ver pressoflex 6p C2 DCpowe_2'!$O$13,SIGN(J490)*'ver pressoflex 6p C2 DCpowe_2'!$G$15*'ver pressoflex 6p C2 DCpowe_2'!$O$13)</f>
        <v>17803.500000000004</v>
      </c>
      <c r="S490" s="113">
        <f t="shared" si="101"/>
        <v>11179.453584778897</v>
      </c>
      <c r="T490" s="575">
        <f>-L490*('ver pressoflex 6p C2 DCpowe_2'!$G$3/2-'ver pressoflex 6p C2 DCpowe_2'!AF490*'ver pressoflex 6p C2 DCpowe_2'!D490)</f>
        <v>7134476.7833772749</v>
      </c>
      <c r="U490" s="29">
        <f>M490*IF(($G$3/2-$M$8)&gt;0,('ver pressoflex 6p C2 DCpowe_2'!$G$3/2-'ver pressoflex 6p C2 DCpowe_2'!$M$8),'ver pressoflex 6p C2 DCpowe_2'!$G$3/2-('ver pressoflex 6p C2 DCpowe_2'!$G$3-'ver pressoflex 6p C2 DCpowe_2'!$M$8))*IF(($G$3/2-$M$8)&gt;0,-1,1)</f>
        <v>5027.1573124862889</v>
      </c>
      <c r="V490" s="29">
        <f>N490*IF(($G$3/2-$M$9)&gt;0,('ver pressoflex 6p C2 DCpowe_2'!$G$3/2-'ver pressoflex 6p C2 DCpowe_2'!$M$9),'ver pressoflex 6p C2 DCpowe_2'!$G$3/2-('ver pressoflex 6p C2 DCpowe_2'!$G$3-'ver pressoflex 6p C2 DCpowe_2'!$M$9))*IF(($G$3/2-$M$9)&gt;0,-1,1)</f>
        <v>0</v>
      </c>
      <c r="W490" s="29">
        <f>O490*IF(($G$3/2-$M$10)&gt;0,('ver pressoflex 6p C2 DCpowe_2'!$G$3/2-'ver pressoflex 6p C2 DCpowe_2'!$M$10),'ver pressoflex 6p C2 DCpowe_2'!$G$3/2-('ver pressoflex 6p C2 DCpowe_2'!$G$3-'ver pressoflex 6p C2 DCpowe_2'!$M$10))*IF(($G$3/2-$M$10)&gt;0,-1,1)</f>
        <v>0</v>
      </c>
      <c r="X490" s="29">
        <f>P490*IF(($G$3/2-$M$11)&gt;0,('ver pressoflex 6p C2 DCpowe_2'!$G$3/2-'ver pressoflex 6p C2 DCpowe_2'!$M$11),'ver pressoflex 6p C2 DCpowe_2'!$G$3/2-('ver pressoflex 6p C2 DCpowe_2'!$G$3-'ver pressoflex 6p C2 DCpowe_2'!$M$11))*IF(($G$3/2-$M$11)&gt;0,-1,1)</f>
        <v>0</v>
      </c>
      <c r="Y490" s="29">
        <f>Q490*IF(($G$3/2-$M$12)&gt;0,('ver pressoflex 6p C2 DCpowe_2'!$G$3/2-'ver pressoflex 6p C2 DCpowe_2'!$M$12),'ver pressoflex 6p C2 DCpowe_2'!$G$3/2-('ver pressoflex 6p C2 DCpowe_2'!$G$3-'ver pressoflex 6p C2 DCpowe_2'!$M$12))*IF(($G$3/2-$M$12)&gt;0,-1,1)</f>
        <v>0</v>
      </c>
      <c r="Z490" s="29">
        <f>R490*IF(($G$3/2-$M$13)&gt;0,('ver pressoflex 6p C2 DCpowe_2'!$G$3/2-'ver pressoflex 6p C2 DCpowe_2'!$M$13),'ver pressoflex 6p C2 DCpowe_2'!$G$3/2-('ver pressoflex 6p C2 DCpowe_2'!$G$3-'ver pressoflex 6p C2 DCpowe_2'!$M$13))*IF(($G$3/2-$M$13)&gt;0,-1,1)</f>
        <v>18248587.500000004</v>
      </c>
      <c r="AA490" s="113">
        <f t="shared" si="109"/>
        <v>25388091.440689765</v>
      </c>
      <c r="AB490" s="193">
        <f t="shared" si="110"/>
        <v>7.7457182999564236E-4</v>
      </c>
      <c r="AC490" s="191">
        <f t="shared" si="111"/>
        <v>1.1798419388816261E-3</v>
      </c>
      <c r="AD490" s="194">
        <f t="shared" si="112"/>
        <v>4.944123776301097E-7</v>
      </c>
      <c r="AE490" s="191">
        <f t="shared" si="113"/>
        <v>8.848814541612196E-2</v>
      </c>
      <c r="AF490" s="191">
        <f t="shared" si="114"/>
        <v>0.4589918508752453</v>
      </c>
    </row>
    <row r="491" spans="2:32">
      <c r="B491" s="116">
        <f t="shared" si="100"/>
        <v>53122.004796395864</v>
      </c>
      <c r="C491" s="115">
        <f t="shared" si="115"/>
        <v>26.270000000000103</v>
      </c>
      <c r="D491" s="68">
        <f>'ver pressoflex 6p C2 DCpowe_2'!$G$3/2/$C$557*C491</f>
        <v>321.80750000000126</v>
      </c>
      <c r="E491" s="114">
        <f t="shared" si="102"/>
        <v>-2.9447814939857227E-4</v>
      </c>
      <c r="F491" s="114">
        <f t="shared" si="103"/>
        <v>-1.0107255489999428E-4</v>
      </c>
      <c r="G491" s="114">
        <f t="shared" si="104"/>
        <v>9.2333039598583715E-5</v>
      </c>
      <c r="H491" s="114">
        <f t="shared" si="105"/>
        <v>4.2747290206303331E-3</v>
      </c>
      <c r="I491" s="114">
        <f t="shared" si="106"/>
        <v>4.46813461512891E-3</v>
      </c>
      <c r="J491" s="114">
        <f t="shared" si="107"/>
        <v>4.6615402096274886E-3</v>
      </c>
      <c r="K491" s="114">
        <f t="shared" si="108"/>
        <v>5.145054195873933E-3</v>
      </c>
      <c r="L491" s="113">
        <f>-'ver pressoflex 6p C2 DCpowe_2'!$G$2*'ver pressoflex 6p C2 DCpowe_2'!D491*'ver pressoflex 6p C2 DCpowe_2'!$G$17*'ver pressoflex 6p C2 DCpowe_2'!$G$13*'ver pressoflex 6p C2 DCpowe_2'!AE491</f>
        <v>-6676.5379000323346</v>
      </c>
      <c r="M491" s="572">
        <f>IF(ABS(E491)&lt;'ver pressoflex 6p C2 DCpowe_2'!$G$7,'ver pressoflex 6p C2 DCpowe_2'!$G$16*E491*'ver pressoflex 6p C2 DCpowe_2'!$O$8,SIGN(E491)*'ver pressoflex 6p C2 DCpowe_2'!$G$15*'ver pressoflex 6p C2 DCpowe_2'!$O$8)</f>
        <v>-4.9573035718085308</v>
      </c>
      <c r="N491" s="572">
        <f>IF(ABS(F491)&lt;'ver pressoflex 6p C2 DCpowe_2'!$G$7,'ver pressoflex 6p C2 DCpowe_2'!$G$16*F491*'ver pressoflex 6p C2 DCpowe_2'!$O$9,SIGN(F491)*'ver pressoflex 6p C2 DCpowe_2'!$G$15*'ver pressoflex 6p C2 DCpowe_2'!$O$9)</f>
        <v>0</v>
      </c>
      <c r="O491" s="572">
        <f>IF(ABS(G491)&lt;'ver pressoflex 6p C2 DCpowe_2'!$G$7,'ver pressoflex 6p C2 DCpowe_2'!$G$16*G491*'ver pressoflex 6p C2 DCpowe_2'!$O$10,SIGN(G491)*'ver pressoflex 6p C2 DCpowe_2'!$G$15*'ver pressoflex 6p C2 DCpowe_2'!$O$10)</f>
        <v>0</v>
      </c>
      <c r="P491" s="572">
        <f>IF(ABS(H491)&lt;'ver pressoflex 6p C2 DCpowe_2'!$G$7,'ver pressoflex 6p C2 DCpowe_2'!$G$16*H491*'ver pressoflex 6p C2 DCpowe_2'!$O$11,SIGN(H491)*'ver pressoflex 6p C2 DCpowe_2'!$G$15*'ver pressoflex 6p C2 DCpowe_2'!$O$11)</f>
        <v>0</v>
      </c>
      <c r="Q491" s="572">
        <f>IF(ABS(I491)&lt;'ver pressoflex 6p C2 DCpowe_2'!$G$7,'ver pressoflex 6p C2 DCpowe_2'!$G$16*I491*'ver pressoflex 6p C2 DCpowe_2'!$O$12,SIGN(I491)*'ver pressoflex 6p C2 DCpowe_2'!$G$15*'ver pressoflex 6p C2 DCpowe_2'!$O$12)</f>
        <v>0</v>
      </c>
      <c r="R491" s="572">
        <f>IF(ABS(J491)&lt;'ver pressoflex 6p C2 DCpowe_2'!$G$7,'ver pressoflex 6p C2 DCpowe_2'!$G$16*J491*'ver pressoflex 6p C2 DCpowe_2'!$O$13,SIGN(J491)*'ver pressoflex 6p C2 DCpowe_2'!$G$15*'ver pressoflex 6p C2 DCpowe_2'!$O$13)</f>
        <v>17803.500000000004</v>
      </c>
      <c r="S491" s="113">
        <f t="shared" si="101"/>
        <v>11122.00479639586</v>
      </c>
      <c r="T491" s="575">
        <f>-L491*('ver pressoflex 6p C2 DCpowe_2'!$G$3/2-'ver pressoflex 6p C2 DCpowe_2'!AF491*'ver pressoflex 6p C2 DCpowe_2'!D491)</f>
        <v>7192220.899251949</v>
      </c>
      <c r="U491" s="29">
        <f>M491*IF(($G$3/2-$M$8)&gt;0,('ver pressoflex 6p C2 DCpowe_2'!$G$3/2-'ver pressoflex 6p C2 DCpowe_2'!$M$8),'ver pressoflex 6p C2 DCpowe_2'!$G$3/2-('ver pressoflex 6p C2 DCpowe_2'!$G$3-'ver pressoflex 6p C2 DCpowe_2'!$M$8))*IF(($G$3/2-$M$8)&gt;0,-1,1)</f>
        <v>5081.2361611037441</v>
      </c>
      <c r="V491" s="29">
        <f>N491*IF(($G$3/2-$M$9)&gt;0,('ver pressoflex 6p C2 DCpowe_2'!$G$3/2-'ver pressoflex 6p C2 DCpowe_2'!$M$9),'ver pressoflex 6p C2 DCpowe_2'!$G$3/2-('ver pressoflex 6p C2 DCpowe_2'!$G$3-'ver pressoflex 6p C2 DCpowe_2'!$M$9))*IF(($G$3/2-$M$9)&gt;0,-1,1)</f>
        <v>0</v>
      </c>
      <c r="W491" s="29">
        <f>O491*IF(($G$3/2-$M$10)&gt;0,('ver pressoflex 6p C2 DCpowe_2'!$G$3/2-'ver pressoflex 6p C2 DCpowe_2'!$M$10),'ver pressoflex 6p C2 DCpowe_2'!$G$3/2-('ver pressoflex 6p C2 DCpowe_2'!$G$3-'ver pressoflex 6p C2 DCpowe_2'!$M$10))*IF(($G$3/2-$M$10)&gt;0,-1,1)</f>
        <v>0</v>
      </c>
      <c r="X491" s="29">
        <f>P491*IF(($G$3/2-$M$11)&gt;0,('ver pressoflex 6p C2 DCpowe_2'!$G$3/2-'ver pressoflex 6p C2 DCpowe_2'!$M$11),'ver pressoflex 6p C2 DCpowe_2'!$G$3/2-('ver pressoflex 6p C2 DCpowe_2'!$G$3-'ver pressoflex 6p C2 DCpowe_2'!$M$11))*IF(($G$3/2-$M$11)&gt;0,-1,1)</f>
        <v>0</v>
      </c>
      <c r="Y491" s="29">
        <f>Q491*IF(($G$3/2-$M$12)&gt;0,('ver pressoflex 6p C2 DCpowe_2'!$G$3/2-'ver pressoflex 6p C2 DCpowe_2'!$M$12),'ver pressoflex 6p C2 DCpowe_2'!$G$3/2-('ver pressoflex 6p C2 DCpowe_2'!$G$3-'ver pressoflex 6p C2 DCpowe_2'!$M$12))*IF(($G$3/2-$M$12)&gt;0,-1,1)</f>
        <v>0</v>
      </c>
      <c r="Z491" s="29">
        <f>R491*IF(($G$3/2-$M$13)&gt;0,('ver pressoflex 6p C2 DCpowe_2'!$G$3/2-'ver pressoflex 6p C2 DCpowe_2'!$M$13),'ver pressoflex 6p C2 DCpowe_2'!$G$3/2-('ver pressoflex 6p C2 DCpowe_2'!$G$3-'ver pressoflex 6p C2 DCpowe_2'!$M$13))*IF(($G$3/2-$M$13)&gt;0,-1,1)</f>
        <v>18248587.500000004</v>
      </c>
      <c r="AA491" s="113">
        <f t="shared" si="109"/>
        <v>25445889.635413058</v>
      </c>
      <c r="AB491" s="193">
        <f t="shared" si="110"/>
        <v>7.7799213564501727E-4</v>
      </c>
      <c r="AC491" s="191">
        <f t="shared" si="111"/>
        <v>1.185542448297251E-3</v>
      </c>
      <c r="AD491" s="194">
        <f t="shared" si="112"/>
        <v>4.9883758038235686E-7</v>
      </c>
      <c r="AE491" s="191">
        <f t="shared" si="113"/>
        <v>8.8915683622293823E-2</v>
      </c>
      <c r="AF491" s="191">
        <f t="shared" si="114"/>
        <v>0.45916243527805156</v>
      </c>
    </row>
    <row r="492" spans="2:32">
      <c r="B492" s="116">
        <f t="shared" si="100"/>
        <v>53064.273339036605</v>
      </c>
      <c r="C492" s="115">
        <f t="shared" si="115"/>
        <v>26.370000000000104</v>
      </c>
      <c r="D492" s="68">
        <f>'ver pressoflex 6p C2 DCpowe_2'!$G$3/2/$C$557*C492</f>
        <v>323.03250000000128</v>
      </c>
      <c r="E492" s="114">
        <f t="shared" si="102"/>
        <v>-2.9761595187152517E-4</v>
      </c>
      <c r="F492" s="114">
        <f t="shared" si="103"/>
        <v>-1.0409573445156081E-4</v>
      </c>
      <c r="G492" s="114">
        <f t="shared" si="104"/>
        <v>8.9424482968403568E-5</v>
      </c>
      <c r="H492" s="114">
        <f t="shared" si="105"/>
        <v>4.2742991846751333E-3</v>
      </c>
      <c r="I492" s="114">
        <f t="shared" si="106"/>
        <v>4.4678194020950981E-3</v>
      </c>
      <c r="J492" s="114">
        <f t="shared" si="107"/>
        <v>4.6613396195150621E-3</v>
      </c>
      <c r="K492" s="114">
        <f t="shared" si="108"/>
        <v>5.1451401630649733E-3</v>
      </c>
      <c r="L492" s="113">
        <f>-'ver pressoflex 6p C2 DCpowe_2'!$G$2*'ver pressoflex 6p C2 DCpowe_2'!D492*'ver pressoflex 6p C2 DCpowe_2'!$G$17*'ver pressoflex 6p C2 DCpowe_2'!$G$13*'ver pressoflex 6p C2 DCpowe_2'!AE492</f>
        <v>-6734.2165350024252</v>
      </c>
      <c r="M492" s="572">
        <f>IF(ABS(E492)&lt;'ver pressoflex 6p C2 DCpowe_2'!$G$7,'ver pressoflex 6p C2 DCpowe_2'!$G$16*E492*'ver pressoflex 6p C2 DCpowe_2'!$O$8,SIGN(E492)*'ver pressoflex 6p C2 DCpowe_2'!$G$15*'ver pressoflex 6p C2 DCpowe_2'!$O$8)</f>
        <v>-5.0101259609690434</v>
      </c>
      <c r="N492" s="572">
        <f>IF(ABS(F492)&lt;'ver pressoflex 6p C2 DCpowe_2'!$G$7,'ver pressoflex 6p C2 DCpowe_2'!$G$16*F492*'ver pressoflex 6p C2 DCpowe_2'!$O$9,SIGN(F492)*'ver pressoflex 6p C2 DCpowe_2'!$G$15*'ver pressoflex 6p C2 DCpowe_2'!$O$9)</f>
        <v>0</v>
      </c>
      <c r="O492" s="572">
        <f>IF(ABS(G492)&lt;'ver pressoflex 6p C2 DCpowe_2'!$G$7,'ver pressoflex 6p C2 DCpowe_2'!$G$16*G492*'ver pressoflex 6p C2 DCpowe_2'!$O$10,SIGN(G492)*'ver pressoflex 6p C2 DCpowe_2'!$G$15*'ver pressoflex 6p C2 DCpowe_2'!$O$10)</f>
        <v>0</v>
      </c>
      <c r="P492" s="572">
        <f>IF(ABS(H492)&lt;'ver pressoflex 6p C2 DCpowe_2'!$G$7,'ver pressoflex 6p C2 DCpowe_2'!$G$16*H492*'ver pressoflex 6p C2 DCpowe_2'!$O$11,SIGN(H492)*'ver pressoflex 6p C2 DCpowe_2'!$G$15*'ver pressoflex 6p C2 DCpowe_2'!$O$11)</f>
        <v>0</v>
      </c>
      <c r="Q492" s="572">
        <f>IF(ABS(I492)&lt;'ver pressoflex 6p C2 DCpowe_2'!$G$7,'ver pressoflex 6p C2 DCpowe_2'!$G$16*I492*'ver pressoflex 6p C2 DCpowe_2'!$O$12,SIGN(I492)*'ver pressoflex 6p C2 DCpowe_2'!$G$15*'ver pressoflex 6p C2 DCpowe_2'!$O$12)</f>
        <v>0</v>
      </c>
      <c r="R492" s="572">
        <f>IF(ABS(J492)&lt;'ver pressoflex 6p C2 DCpowe_2'!$G$7,'ver pressoflex 6p C2 DCpowe_2'!$G$16*J492*'ver pressoflex 6p C2 DCpowe_2'!$O$13,SIGN(J492)*'ver pressoflex 6p C2 DCpowe_2'!$G$15*'ver pressoflex 6p C2 DCpowe_2'!$O$13)</f>
        <v>17803.500000000004</v>
      </c>
      <c r="S492" s="113">
        <f t="shared" si="101"/>
        <v>11064.273339036608</v>
      </c>
      <c r="T492" s="575">
        <f>-L492*('ver pressoflex 6p C2 DCpowe_2'!$G$3/2-'ver pressoflex 6p C2 DCpowe_2'!AF492*'ver pressoflex 6p C2 DCpowe_2'!D492)</f>
        <v>7250198.2285871627</v>
      </c>
      <c r="U492" s="29">
        <f>M492*IF(($G$3/2-$M$8)&gt;0,('ver pressoflex 6p C2 DCpowe_2'!$G$3/2-'ver pressoflex 6p C2 DCpowe_2'!$M$8),'ver pressoflex 6p C2 DCpowe_2'!$G$3/2-('ver pressoflex 6p C2 DCpowe_2'!$G$3-'ver pressoflex 6p C2 DCpowe_2'!$M$8))*IF(($G$3/2-$M$8)&gt;0,-1,1)</f>
        <v>5135.3791099932696</v>
      </c>
      <c r="V492" s="29">
        <f>N492*IF(($G$3/2-$M$9)&gt;0,('ver pressoflex 6p C2 DCpowe_2'!$G$3/2-'ver pressoflex 6p C2 DCpowe_2'!$M$9),'ver pressoflex 6p C2 DCpowe_2'!$G$3/2-('ver pressoflex 6p C2 DCpowe_2'!$G$3-'ver pressoflex 6p C2 DCpowe_2'!$M$9))*IF(($G$3/2-$M$9)&gt;0,-1,1)</f>
        <v>0</v>
      </c>
      <c r="W492" s="29">
        <f>O492*IF(($G$3/2-$M$10)&gt;0,('ver pressoflex 6p C2 DCpowe_2'!$G$3/2-'ver pressoflex 6p C2 DCpowe_2'!$M$10),'ver pressoflex 6p C2 DCpowe_2'!$G$3/2-('ver pressoflex 6p C2 DCpowe_2'!$G$3-'ver pressoflex 6p C2 DCpowe_2'!$M$10))*IF(($G$3/2-$M$10)&gt;0,-1,1)</f>
        <v>0</v>
      </c>
      <c r="X492" s="29">
        <f>P492*IF(($G$3/2-$M$11)&gt;0,('ver pressoflex 6p C2 DCpowe_2'!$G$3/2-'ver pressoflex 6p C2 DCpowe_2'!$M$11),'ver pressoflex 6p C2 DCpowe_2'!$G$3/2-('ver pressoflex 6p C2 DCpowe_2'!$G$3-'ver pressoflex 6p C2 DCpowe_2'!$M$11))*IF(($G$3/2-$M$11)&gt;0,-1,1)</f>
        <v>0</v>
      </c>
      <c r="Y492" s="29">
        <f>Q492*IF(($G$3/2-$M$12)&gt;0,('ver pressoflex 6p C2 DCpowe_2'!$G$3/2-'ver pressoflex 6p C2 DCpowe_2'!$M$12),'ver pressoflex 6p C2 DCpowe_2'!$G$3/2-('ver pressoflex 6p C2 DCpowe_2'!$G$3-'ver pressoflex 6p C2 DCpowe_2'!$M$12))*IF(($G$3/2-$M$12)&gt;0,-1,1)</f>
        <v>0</v>
      </c>
      <c r="Z492" s="29">
        <f>R492*IF(($G$3/2-$M$13)&gt;0,('ver pressoflex 6p C2 DCpowe_2'!$G$3/2-'ver pressoflex 6p C2 DCpowe_2'!$M$13),'ver pressoflex 6p C2 DCpowe_2'!$G$3/2-('ver pressoflex 6p C2 DCpowe_2'!$G$3-'ver pressoflex 6p C2 DCpowe_2'!$M$13))*IF(($G$3/2-$M$13)&gt;0,-1,1)</f>
        <v>18248587.500000004</v>
      </c>
      <c r="AA492" s="113">
        <f t="shared" si="109"/>
        <v>25503921.107697159</v>
      </c>
      <c r="AB492" s="193">
        <f t="shared" si="110"/>
        <v>7.8141649542143614E-4</v>
      </c>
      <c r="AC492" s="191">
        <f t="shared" si="111"/>
        <v>1.1912497145912825E-3</v>
      </c>
      <c r="AD492" s="194">
        <f t="shared" si="112"/>
        <v>5.032875605417106E-7</v>
      </c>
      <c r="AE492" s="191">
        <f t="shared" si="113"/>
        <v>8.9343728594346181E-2</v>
      </c>
      <c r="AF492" s="191">
        <f t="shared" si="114"/>
        <v>0.45933181850415794</v>
      </c>
    </row>
    <row r="493" spans="2:32">
      <c r="B493" s="116">
        <f t="shared" si="100"/>
        <v>53006.258709827001</v>
      </c>
      <c r="C493" s="115">
        <f t="shared" si="115"/>
        <v>26.470000000000105</v>
      </c>
      <c r="D493" s="68">
        <f>'ver pressoflex 6p C2 DCpowe_2'!$G$3/2/$C$557*C493</f>
        <v>324.2575000000013</v>
      </c>
      <c r="E493" s="114">
        <f t="shared" si="102"/>
        <v>-3.0075747582286128E-4</v>
      </c>
      <c r="F493" s="114">
        <f t="shared" si="103"/>
        <v>-1.0712249953709463E-4</v>
      </c>
      <c r="G493" s="114">
        <f t="shared" si="104"/>
        <v>8.6512476748672036E-5</v>
      </c>
      <c r="H493" s="114">
        <f t="shared" si="105"/>
        <v>4.2738688389283757E-3</v>
      </c>
      <c r="I493" s="114">
        <f t="shared" si="106"/>
        <v>4.4675038152141421E-3</v>
      </c>
      <c r="J493" s="114">
        <f t="shared" si="107"/>
        <v>4.6611387914999086E-3</v>
      </c>
      <c r="K493" s="114">
        <f t="shared" si="108"/>
        <v>5.1452262322143243E-3</v>
      </c>
      <c r="L493" s="113">
        <f>-'ver pressoflex 6p C2 DCpowe_2'!$G$2*'ver pressoflex 6p C2 DCpowe_2'!D493*'ver pressoflex 6p C2 DCpowe_2'!$G$17*'ver pressoflex 6p C2 DCpowe_2'!$G$13*'ver pressoflex 6p C2 DCpowe_2'!AE493</f>
        <v>-6792.1782791747701</v>
      </c>
      <c r="M493" s="572">
        <f>IF(ABS(E493)&lt;'ver pressoflex 6p C2 DCpowe_2'!$G$7,'ver pressoflex 6p C2 DCpowe_2'!$G$16*E493*'ver pressoflex 6p C2 DCpowe_2'!$O$8,SIGN(E493)*'ver pressoflex 6p C2 DCpowe_2'!$G$15*'ver pressoflex 6p C2 DCpowe_2'!$O$8)</f>
        <v>-5.0630109982347529</v>
      </c>
      <c r="N493" s="572">
        <f>IF(ABS(F493)&lt;'ver pressoflex 6p C2 DCpowe_2'!$G$7,'ver pressoflex 6p C2 DCpowe_2'!$G$16*F493*'ver pressoflex 6p C2 DCpowe_2'!$O$9,SIGN(F493)*'ver pressoflex 6p C2 DCpowe_2'!$G$15*'ver pressoflex 6p C2 DCpowe_2'!$O$9)</f>
        <v>0</v>
      </c>
      <c r="O493" s="572">
        <f>IF(ABS(G493)&lt;'ver pressoflex 6p C2 DCpowe_2'!$G$7,'ver pressoflex 6p C2 DCpowe_2'!$G$16*G493*'ver pressoflex 6p C2 DCpowe_2'!$O$10,SIGN(G493)*'ver pressoflex 6p C2 DCpowe_2'!$G$15*'ver pressoflex 6p C2 DCpowe_2'!$O$10)</f>
        <v>0</v>
      </c>
      <c r="P493" s="572">
        <f>IF(ABS(H493)&lt;'ver pressoflex 6p C2 DCpowe_2'!$G$7,'ver pressoflex 6p C2 DCpowe_2'!$G$16*H493*'ver pressoflex 6p C2 DCpowe_2'!$O$11,SIGN(H493)*'ver pressoflex 6p C2 DCpowe_2'!$G$15*'ver pressoflex 6p C2 DCpowe_2'!$O$11)</f>
        <v>0</v>
      </c>
      <c r="Q493" s="572">
        <f>IF(ABS(I493)&lt;'ver pressoflex 6p C2 DCpowe_2'!$G$7,'ver pressoflex 6p C2 DCpowe_2'!$G$16*I493*'ver pressoflex 6p C2 DCpowe_2'!$O$12,SIGN(I493)*'ver pressoflex 6p C2 DCpowe_2'!$G$15*'ver pressoflex 6p C2 DCpowe_2'!$O$12)</f>
        <v>0</v>
      </c>
      <c r="R493" s="572">
        <f>IF(ABS(J493)&lt;'ver pressoflex 6p C2 DCpowe_2'!$G$7,'ver pressoflex 6p C2 DCpowe_2'!$G$16*J493*'ver pressoflex 6p C2 DCpowe_2'!$O$13,SIGN(J493)*'ver pressoflex 6p C2 DCpowe_2'!$G$15*'ver pressoflex 6p C2 DCpowe_2'!$O$13)</f>
        <v>17803.500000000004</v>
      </c>
      <c r="S493" s="113">
        <f t="shared" si="101"/>
        <v>11006.258709826998</v>
      </c>
      <c r="T493" s="575">
        <f>-L493*('ver pressoflex 6p C2 DCpowe_2'!$G$3/2-'ver pressoflex 6p C2 DCpowe_2'!AF493*'ver pressoflex 6p C2 DCpowe_2'!D493)</f>
        <v>7308408.7864658087</v>
      </c>
      <c r="U493" s="29">
        <f>M493*IF(($G$3/2-$M$8)&gt;0,('ver pressoflex 6p C2 DCpowe_2'!$G$3/2-'ver pressoflex 6p C2 DCpowe_2'!$M$8),'ver pressoflex 6p C2 DCpowe_2'!$G$3/2-('ver pressoflex 6p C2 DCpowe_2'!$G$3-'ver pressoflex 6p C2 DCpowe_2'!$M$8))*IF(($G$3/2-$M$8)&gt;0,-1,1)</f>
        <v>5189.5862731906218</v>
      </c>
      <c r="V493" s="29">
        <f>N493*IF(($G$3/2-$M$9)&gt;0,('ver pressoflex 6p C2 DCpowe_2'!$G$3/2-'ver pressoflex 6p C2 DCpowe_2'!$M$9),'ver pressoflex 6p C2 DCpowe_2'!$G$3/2-('ver pressoflex 6p C2 DCpowe_2'!$G$3-'ver pressoflex 6p C2 DCpowe_2'!$M$9))*IF(($G$3/2-$M$9)&gt;0,-1,1)</f>
        <v>0</v>
      </c>
      <c r="W493" s="29">
        <f>O493*IF(($G$3/2-$M$10)&gt;0,('ver pressoflex 6p C2 DCpowe_2'!$G$3/2-'ver pressoflex 6p C2 DCpowe_2'!$M$10),'ver pressoflex 6p C2 DCpowe_2'!$G$3/2-('ver pressoflex 6p C2 DCpowe_2'!$G$3-'ver pressoflex 6p C2 DCpowe_2'!$M$10))*IF(($G$3/2-$M$10)&gt;0,-1,1)</f>
        <v>0</v>
      </c>
      <c r="X493" s="29">
        <f>P493*IF(($G$3/2-$M$11)&gt;0,('ver pressoflex 6p C2 DCpowe_2'!$G$3/2-'ver pressoflex 6p C2 DCpowe_2'!$M$11),'ver pressoflex 6p C2 DCpowe_2'!$G$3/2-('ver pressoflex 6p C2 DCpowe_2'!$G$3-'ver pressoflex 6p C2 DCpowe_2'!$M$11))*IF(($G$3/2-$M$11)&gt;0,-1,1)</f>
        <v>0</v>
      </c>
      <c r="Y493" s="29">
        <f>Q493*IF(($G$3/2-$M$12)&gt;0,('ver pressoflex 6p C2 DCpowe_2'!$G$3/2-'ver pressoflex 6p C2 DCpowe_2'!$M$12),'ver pressoflex 6p C2 DCpowe_2'!$G$3/2-('ver pressoflex 6p C2 DCpowe_2'!$G$3-'ver pressoflex 6p C2 DCpowe_2'!$M$12))*IF(($G$3/2-$M$12)&gt;0,-1,1)</f>
        <v>0</v>
      </c>
      <c r="Z493" s="29">
        <f>R493*IF(($G$3/2-$M$13)&gt;0,('ver pressoflex 6p C2 DCpowe_2'!$G$3/2-'ver pressoflex 6p C2 DCpowe_2'!$M$13),'ver pressoflex 6p C2 DCpowe_2'!$G$3/2-('ver pressoflex 6p C2 DCpowe_2'!$G$3-'ver pressoflex 6p C2 DCpowe_2'!$M$13))*IF(($G$3/2-$M$13)&gt;0,-1,1)</f>
        <v>18248587.500000004</v>
      </c>
      <c r="AA493" s="113">
        <f t="shared" si="109"/>
        <v>25562185.872739002</v>
      </c>
      <c r="AB493" s="193">
        <f t="shared" si="110"/>
        <v>7.8484491653727786E-4</v>
      </c>
      <c r="AC493" s="191">
        <f t="shared" si="111"/>
        <v>1.1969637497843521E-3</v>
      </c>
      <c r="AD493" s="194">
        <f t="shared" si="112"/>
        <v>5.0776239695644991E-7</v>
      </c>
      <c r="AE493" s="191">
        <f t="shared" si="113"/>
        <v>8.9772281233826398E-2</v>
      </c>
      <c r="AF493" s="191">
        <f t="shared" si="114"/>
        <v>0.45950001300939547</v>
      </c>
    </row>
    <row r="494" spans="2:32">
      <c r="B494" s="116">
        <f t="shared" si="100"/>
        <v>52947.960404699348</v>
      </c>
      <c r="C494" s="115">
        <f t="shared" si="115"/>
        <v>26.570000000000107</v>
      </c>
      <c r="D494" s="68">
        <f>'ver pressoflex 6p C2 DCpowe_2'!$G$3/2/$C$557*C494</f>
        <v>325.48250000000132</v>
      </c>
      <c r="E494" s="114">
        <f t="shared" si="102"/>
        <v>-3.0390272787709816E-4</v>
      </c>
      <c r="F494" s="114">
        <f t="shared" si="103"/>
        <v>-1.1015285653912199E-4</v>
      </c>
      <c r="G494" s="114">
        <f t="shared" si="104"/>
        <v>8.3597014798854219E-5</v>
      </c>
      <c r="H494" s="114">
        <f t="shared" si="105"/>
        <v>4.2734379824825898E-3</v>
      </c>
      <c r="I494" s="114">
        <f t="shared" si="106"/>
        <v>4.4671878538205655E-3</v>
      </c>
      <c r="J494" s="114">
        <f t="shared" si="107"/>
        <v>4.6609377251585413E-3</v>
      </c>
      <c r="K494" s="114">
        <f t="shared" si="108"/>
        <v>5.1453124035034823E-3</v>
      </c>
      <c r="L494" s="113">
        <f>-'ver pressoflex 6p C2 DCpowe_2'!$G$2*'ver pressoflex 6p C2 DCpowe_2'!D494*'ver pressoflex 6p C2 DCpowe_2'!$G$17*'ver pressoflex 6p C2 DCpowe_2'!$G$13*'ver pressoflex 6p C2 DCpowe_2'!AE494</f>
        <v>-6850.4236365055267</v>
      </c>
      <c r="M494" s="572">
        <f>IF(ABS(E494)&lt;'ver pressoflex 6p C2 DCpowe_2'!$G$7,'ver pressoflex 6p C2 DCpowe_2'!$G$16*E494*'ver pressoflex 6p C2 DCpowe_2'!$O$8,SIGN(E494)*'ver pressoflex 6p C2 DCpowe_2'!$G$15*'ver pressoflex 6p C2 DCpowe_2'!$O$8)</f>
        <v>-5.1159587951240999</v>
      </c>
      <c r="N494" s="572">
        <f>IF(ABS(F494)&lt;'ver pressoflex 6p C2 DCpowe_2'!$G$7,'ver pressoflex 6p C2 DCpowe_2'!$G$16*F494*'ver pressoflex 6p C2 DCpowe_2'!$O$9,SIGN(F494)*'ver pressoflex 6p C2 DCpowe_2'!$G$15*'ver pressoflex 6p C2 DCpowe_2'!$O$9)</f>
        <v>0</v>
      </c>
      <c r="O494" s="572">
        <f>IF(ABS(G494)&lt;'ver pressoflex 6p C2 DCpowe_2'!$G$7,'ver pressoflex 6p C2 DCpowe_2'!$G$16*G494*'ver pressoflex 6p C2 DCpowe_2'!$O$10,SIGN(G494)*'ver pressoflex 6p C2 DCpowe_2'!$G$15*'ver pressoflex 6p C2 DCpowe_2'!$O$10)</f>
        <v>0</v>
      </c>
      <c r="P494" s="572">
        <f>IF(ABS(H494)&lt;'ver pressoflex 6p C2 DCpowe_2'!$G$7,'ver pressoflex 6p C2 DCpowe_2'!$G$16*H494*'ver pressoflex 6p C2 DCpowe_2'!$O$11,SIGN(H494)*'ver pressoflex 6p C2 DCpowe_2'!$G$15*'ver pressoflex 6p C2 DCpowe_2'!$O$11)</f>
        <v>0</v>
      </c>
      <c r="Q494" s="572">
        <f>IF(ABS(I494)&lt;'ver pressoflex 6p C2 DCpowe_2'!$G$7,'ver pressoflex 6p C2 DCpowe_2'!$G$16*I494*'ver pressoflex 6p C2 DCpowe_2'!$O$12,SIGN(I494)*'ver pressoflex 6p C2 DCpowe_2'!$G$15*'ver pressoflex 6p C2 DCpowe_2'!$O$12)</f>
        <v>0</v>
      </c>
      <c r="R494" s="572">
        <f>IF(ABS(J494)&lt;'ver pressoflex 6p C2 DCpowe_2'!$G$7,'ver pressoflex 6p C2 DCpowe_2'!$G$16*J494*'ver pressoflex 6p C2 DCpowe_2'!$O$13,SIGN(J494)*'ver pressoflex 6p C2 DCpowe_2'!$G$15*'ver pressoflex 6p C2 DCpowe_2'!$O$13)</f>
        <v>17803.500000000004</v>
      </c>
      <c r="S494" s="113">
        <f t="shared" si="101"/>
        <v>10947.960404699352</v>
      </c>
      <c r="T494" s="575">
        <f>-L494*('ver pressoflex 6p C2 DCpowe_2'!$G$3/2-'ver pressoflex 6p C2 DCpowe_2'!AF494*'ver pressoflex 6p C2 DCpowe_2'!D494)</f>
        <v>7366852.5880065644</v>
      </c>
      <c r="U494" s="29">
        <f>M494*IF(($G$3/2-$M$8)&gt;0,('ver pressoflex 6p C2 DCpowe_2'!$G$3/2-'ver pressoflex 6p C2 DCpowe_2'!$M$8),'ver pressoflex 6p C2 DCpowe_2'!$G$3/2-('ver pressoflex 6p C2 DCpowe_2'!$G$3-'ver pressoflex 6p C2 DCpowe_2'!$M$8))*IF(($G$3/2-$M$8)&gt;0,-1,1)</f>
        <v>5243.8577650022025</v>
      </c>
      <c r="V494" s="29">
        <f>N494*IF(($G$3/2-$M$9)&gt;0,('ver pressoflex 6p C2 DCpowe_2'!$G$3/2-'ver pressoflex 6p C2 DCpowe_2'!$M$9),'ver pressoflex 6p C2 DCpowe_2'!$G$3/2-('ver pressoflex 6p C2 DCpowe_2'!$G$3-'ver pressoflex 6p C2 DCpowe_2'!$M$9))*IF(($G$3/2-$M$9)&gt;0,-1,1)</f>
        <v>0</v>
      </c>
      <c r="W494" s="29">
        <f>O494*IF(($G$3/2-$M$10)&gt;0,('ver pressoflex 6p C2 DCpowe_2'!$G$3/2-'ver pressoflex 6p C2 DCpowe_2'!$M$10),'ver pressoflex 6p C2 DCpowe_2'!$G$3/2-('ver pressoflex 6p C2 DCpowe_2'!$G$3-'ver pressoflex 6p C2 DCpowe_2'!$M$10))*IF(($G$3/2-$M$10)&gt;0,-1,1)</f>
        <v>0</v>
      </c>
      <c r="X494" s="29">
        <f>P494*IF(($G$3/2-$M$11)&gt;0,('ver pressoflex 6p C2 DCpowe_2'!$G$3/2-'ver pressoflex 6p C2 DCpowe_2'!$M$11),'ver pressoflex 6p C2 DCpowe_2'!$G$3/2-('ver pressoflex 6p C2 DCpowe_2'!$G$3-'ver pressoflex 6p C2 DCpowe_2'!$M$11))*IF(($G$3/2-$M$11)&gt;0,-1,1)</f>
        <v>0</v>
      </c>
      <c r="Y494" s="29">
        <f>Q494*IF(($G$3/2-$M$12)&gt;0,('ver pressoflex 6p C2 DCpowe_2'!$G$3/2-'ver pressoflex 6p C2 DCpowe_2'!$M$12),'ver pressoflex 6p C2 DCpowe_2'!$G$3/2-('ver pressoflex 6p C2 DCpowe_2'!$G$3-'ver pressoflex 6p C2 DCpowe_2'!$M$12))*IF(($G$3/2-$M$12)&gt;0,-1,1)</f>
        <v>0</v>
      </c>
      <c r="Z494" s="29">
        <f>R494*IF(($G$3/2-$M$13)&gt;0,('ver pressoflex 6p C2 DCpowe_2'!$G$3/2-'ver pressoflex 6p C2 DCpowe_2'!$M$13),'ver pressoflex 6p C2 DCpowe_2'!$G$3/2-('ver pressoflex 6p C2 DCpowe_2'!$G$3-'ver pressoflex 6p C2 DCpowe_2'!$M$13))*IF(($G$3/2-$M$13)&gt;0,-1,1)</f>
        <v>18248587.500000004</v>
      </c>
      <c r="AA494" s="113">
        <f t="shared" si="109"/>
        <v>25620683.945771571</v>
      </c>
      <c r="AB494" s="193">
        <f t="shared" si="110"/>
        <v>7.8827740622203863E-4</v>
      </c>
      <c r="AC494" s="191">
        <f t="shared" si="111"/>
        <v>1.20268456592562E-3</v>
      </c>
      <c r="AD494" s="194">
        <f t="shared" si="112"/>
        <v>5.1226216874456519E-7</v>
      </c>
      <c r="AE494" s="191">
        <f t="shared" si="113"/>
        <v>9.0201342444421503E-2</v>
      </c>
      <c r="AF494" s="191">
        <f t="shared" si="114"/>
        <v>0.45966703108129903</v>
      </c>
    </row>
    <row r="495" spans="2:32">
      <c r="B495" s="116">
        <f t="shared" si="100"/>
        <v>52889.377918388898</v>
      </c>
      <c r="C495" s="115">
        <f t="shared" si="115"/>
        <v>26.670000000000108</v>
      </c>
      <c r="D495" s="68">
        <f>'ver pressoflex 6p C2 DCpowe_2'!$G$3/2/$C$557*C495</f>
        <v>326.70750000000135</v>
      </c>
      <c r="E495" s="114">
        <f t="shared" si="102"/>
        <v>-3.0705171467448612E-4</v>
      </c>
      <c r="F495" s="114">
        <f t="shared" si="103"/>
        <v>-1.131868118553268E-4</v>
      </c>
      <c r="G495" s="114">
        <f t="shared" si="104"/>
        <v>8.0678090963832497E-5</v>
      </c>
      <c r="H495" s="114">
        <f t="shared" si="105"/>
        <v>4.2730066144281527E-3</v>
      </c>
      <c r="I495" s="114">
        <f t="shared" si="106"/>
        <v>4.4668715172473117E-3</v>
      </c>
      <c r="J495" s="114">
        <f t="shared" si="107"/>
        <v>4.6607364200664716E-3</v>
      </c>
      <c r="K495" s="114">
        <f t="shared" si="108"/>
        <v>5.1453986771143696E-3</v>
      </c>
      <c r="L495" s="113">
        <f>-'ver pressoflex 6p C2 DCpowe_2'!$G$2*'ver pressoflex 6p C2 DCpowe_2'!D495*'ver pressoflex 6p C2 DCpowe_2'!$G$17*'ver pressoflex 6p C2 DCpowe_2'!$G$13*'ver pressoflex 6p C2 DCpowe_2'!AE495</f>
        <v>-6908.9531121476812</v>
      </c>
      <c r="M495" s="572">
        <f>IF(ABS(E495)&lt;'ver pressoflex 6p C2 DCpowe_2'!$G$7,'ver pressoflex 6p C2 DCpowe_2'!$G$16*E495*'ver pressoflex 6p C2 DCpowe_2'!$O$8,SIGN(E495)*'ver pressoflex 6p C2 DCpowe_2'!$G$15*'ver pressoflex 6p C2 DCpowe_2'!$O$8)</f>
        <v>-5.1689694634203773</v>
      </c>
      <c r="N495" s="572">
        <f>IF(ABS(F495)&lt;'ver pressoflex 6p C2 DCpowe_2'!$G$7,'ver pressoflex 6p C2 DCpowe_2'!$G$16*F495*'ver pressoflex 6p C2 DCpowe_2'!$O$9,SIGN(F495)*'ver pressoflex 6p C2 DCpowe_2'!$G$15*'ver pressoflex 6p C2 DCpowe_2'!$O$9)</f>
        <v>0</v>
      </c>
      <c r="O495" s="572">
        <f>IF(ABS(G495)&lt;'ver pressoflex 6p C2 DCpowe_2'!$G$7,'ver pressoflex 6p C2 DCpowe_2'!$G$16*G495*'ver pressoflex 6p C2 DCpowe_2'!$O$10,SIGN(G495)*'ver pressoflex 6p C2 DCpowe_2'!$G$15*'ver pressoflex 6p C2 DCpowe_2'!$O$10)</f>
        <v>0</v>
      </c>
      <c r="P495" s="572">
        <f>IF(ABS(H495)&lt;'ver pressoflex 6p C2 DCpowe_2'!$G$7,'ver pressoflex 6p C2 DCpowe_2'!$G$16*H495*'ver pressoflex 6p C2 DCpowe_2'!$O$11,SIGN(H495)*'ver pressoflex 6p C2 DCpowe_2'!$G$15*'ver pressoflex 6p C2 DCpowe_2'!$O$11)</f>
        <v>0</v>
      </c>
      <c r="Q495" s="572">
        <f>IF(ABS(I495)&lt;'ver pressoflex 6p C2 DCpowe_2'!$G$7,'ver pressoflex 6p C2 DCpowe_2'!$G$16*I495*'ver pressoflex 6p C2 DCpowe_2'!$O$12,SIGN(I495)*'ver pressoflex 6p C2 DCpowe_2'!$G$15*'ver pressoflex 6p C2 DCpowe_2'!$O$12)</f>
        <v>0</v>
      </c>
      <c r="R495" s="572">
        <f>IF(ABS(J495)&lt;'ver pressoflex 6p C2 DCpowe_2'!$G$7,'ver pressoflex 6p C2 DCpowe_2'!$G$16*J495*'ver pressoflex 6p C2 DCpowe_2'!$O$13,SIGN(J495)*'ver pressoflex 6p C2 DCpowe_2'!$G$15*'ver pressoflex 6p C2 DCpowe_2'!$O$13)</f>
        <v>17803.500000000004</v>
      </c>
      <c r="S495" s="113">
        <f t="shared" si="101"/>
        <v>10889.377918388902</v>
      </c>
      <c r="T495" s="575">
        <f>-L495*('ver pressoflex 6p C2 DCpowe_2'!$G$3/2-'ver pressoflex 6p C2 DCpowe_2'!AF495*'ver pressoflex 6p C2 DCpowe_2'!D495)</f>
        <v>7425529.6483640261</v>
      </c>
      <c r="U495" s="29">
        <f>M495*IF(($G$3/2-$M$8)&gt;0,('ver pressoflex 6p C2 DCpowe_2'!$G$3/2-'ver pressoflex 6p C2 DCpowe_2'!$M$8),'ver pressoflex 6p C2 DCpowe_2'!$G$3/2-('ver pressoflex 6p C2 DCpowe_2'!$G$3-'ver pressoflex 6p C2 DCpowe_2'!$M$8))*IF(($G$3/2-$M$8)&gt;0,-1,1)</f>
        <v>5298.193700005887</v>
      </c>
      <c r="V495" s="29">
        <f>N495*IF(($G$3/2-$M$9)&gt;0,('ver pressoflex 6p C2 DCpowe_2'!$G$3/2-'ver pressoflex 6p C2 DCpowe_2'!$M$9),'ver pressoflex 6p C2 DCpowe_2'!$G$3/2-('ver pressoflex 6p C2 DCpowe_2'!$G$3-'ver pressoflex 6p C2 DCpowe_2'!$M$9))*IF(($G$3/2-$M$9)&gt;0,-1,1)</f>
        <v>0</v>
      </c>
      <c r="W495" s="29">
        <f>O495*IF(($G$3/2-$M$10)&gt;0,('ver pressoflex 6p C2 DCpowe_2'!$G$3/2-'ver pressoflex 6p C2 DCpowe_2'!$M$10),'ver pressoflex 6p C2 DCpowe_2'!$G$3/2-('ver pressoflex 6p C2 DCpowe_2'!$G$3-'ver pressoflex 6p C2 DCpowe_2'!$M$10))*IF(($G$3/2-$M$10)&gt;0,-1,1)</f>
        <v>0</v>
      </c>
      <c r="X495" s="29">
        <f>P495*IF(($G$3/2-$M$11)&gt;0,('ver pressoflex 6p C2 DCpowe_2'!$G$3/2-'ver pressoflex 6p C2 DCpowe_2'!$M$11),'ver pressoflex 6p C2 DCpowe_2'!$G$3/2-('ver pressoflex 6p C2 DCpowe_2'!$G$3-'ver pressoflex 6p C2 DCpowe_2'!$M$11))*IF(($G$3/2-$M$11)&gt;0,-1,1)</f>
        <v>0</v>
      </c>
      <c r="Y495" s="29">
        <f>Q495*IF(($G$3/2-$M$12)&gt;0,('ver pressoflex 6p C2 DCpowe_2'!$G$3/2-'ver pressoflex 6p C2 DCpowe_2'!$M$12),'ver pressoflex 6p C2 DCpowe_2'!$G$3/2-('ver pressoflex 6p C2 DCpowe_2'!$G$3-'ver pressoflex 6p C2 DCpowe_2'!$M$12))*IF(($G$3/2-$M$12)&gt;0,-1,1)</f>
        <v>0</v>
      </c>
      <c r="Z495" s="29">
        <f>R495*IF(($G$3/2-$M$13)&gt;0,('ver pressoflex 6p C2 DCpowe_2'!$G$3/2-'ver pressoflex 6p C2 DCpowe_2'!$M$13),'ver pressoflex 6p C2 DCpowe_2'!$G$3/2-('ver pressoflex 6p C2 DCpowe_2'!$G$3-'ver pressoflex 6p C2 DCpowe_2'!$M$13))*IF(($G$3/2-$M$13)&gt;0,-1,1)</f>
        <v>18248587.500000004</v>
      </c>
      <c r="AA495" s="113">
        <f t="shared" si="109"/>
        <v>25679415.342064038</v>
      </c>
      <c r="AB495" s="193">
        <f t="shared" si="110"/>
        <v>7.917139717223844E-4</v>
      </c>
      <c r="AC495" s="191">
        <f t="shared" si="111"/>
        <v>1.208412175092863E-3</v>
      </c>
      <c r="AD495" s="194">
        <f t="shared" si="112"/>
        <v>5.1678695529480482E-7</v>
      </c>
      <c r="AE495" s="191">
        <f t="shared" si="113"/>
        <v>9.0630913131964724E-2</v>
      </c>
      <c r="AF495" s="191">
        <f t="shared" si="114"/>
        <v>0.4598328848418668</v>
      </c>
    </row>
    <row r="496" spans="2:32">
      <c r="B496" s="116">
        <f t="shared" si="100"/>
        <v>52830.510744430248</v>
      </c>
      <c r="C496" s="115">
        <f t="shared" si="115"/>
        <v>26.77000000000011</v>
      </c>
      <c r="D496" s="68">
        <f>'ver pressoflex 6p C2 DCpowe_2'!$G$3/2/$C$557*C496</f>
        <v>327.93250000000137</v>
      </c>
      <c r="E496" s="114">
        <f t="shared" si="102"/>
        <v>-3.1020444287105408E-4</v>
      </c>
      <c r="F496" s="114">
        <f t="shared" si="103"/>
        <v>-1.1622437189859546E-4</v>
      </c>
      <c r="G496" s="114">
        <f t="shared" si="104"/>
        <v>7.7755699073863132E-5</v>
      </c>
      <c r="H496" s="114">
        <f t="shared" si="105"/>
        <v>4.2725747338532806E-3</v>
      </c>
      <c r="I496" s="114">
        <f t="shared" si="106"/>
        <v>4.4665548048257392E-3</v>
      </c>
      <c r="J496" s="114">
        <f t="shared" si="107"/>
        <v>4.6605348757981979E-3</v>
      </c>
      <c r="K496" s="114">
        <f t="shared" si="108"/>
        <v>5.1454850532293445E-3</v>
      </c>
      <c r="L496" s="113">
        <f>-'ver pressoflex 6p C2 DCpowe_2'!$G$2*'ver pressoflex 6p C2 DCpowe_2'!D496*'ver pressoflex 6p C2 DCpowe_2'!$G$17*'ver pressoflex 6p C2 DCpowe_2'!$G$13*'ver pressoflex 6p C2 DCpowe_2'!AE496</f>
        <v>-6967.7672124545834</v>
      </c>
      <c r="M496" s="572">
        <f>IF(ABS(E496)&lt;'ver pressoflex 6p C2 DCpowe_2'!$G$7,'ver pressoflex 6p C2 DCpowe_2'!$G$16*E496*'ver pressoflex 6p C2 DCpowe_2'!$O$8,SIGN(E496)*'ver pressoflex 6p C2 DCpowe_2'!$G$15*'ver pressoflex 6p C2 DCpowe_2'!$O$8)</f>
        <v>-5.2220431151724949</v>
      </c>
      <c r="N496" s="572">
        <f>IF(ABS(F496)&lt;'ver pressoflex 6p C2 DCpowe_2'!$G$7,'ver pressoflex 6p C2 DCpowe_2'!$G$16*F496*'ver pressoflex 6p C2 DCpowe_2'!$O$9,SIGN(F496)*'ver pressoflex 6p C2 DCpowe_2'!$G$15*'ver pressoflex 6p C2 DCpowe_2'!$O$9)</f>
        <v>0</v>
      </c>
      <c r="O496" s="572">
        <f>IF(ABS(G496)&lt;'ver pressoflex 6p C2 DCpowe_2'!$G$7,'ver pressoflex 6p C2 DCpowe_2'!$G$16*G496*'ver pressoflex 6p C2 DCpowe_2'!$O$10,SIGN(G496)*'ver pressoflex 6p C2 DCpowe_2'!$G$15*'ver pressoflex 6p C2 DCpowe_2'!$O$10)</f>
        <v>0</v>
      </c>
      <c r="P496" s="572">
        <f>IF(ABS(H496)&lt;'ver pressoflex 6p C2 DCpowe_2'!$G$7,'ver pressoflex 6p C2 DCpowe_2'!$G$16*H496*'ver pressoflex 6p C2 DCpowe_2'!$O$11,SIGN(H496)*'ver pressoflex 6p C2 DCpowe_2'!$G$15*'ver pressoflex 6p C2 DCpowe_2'!$O$11)</f>
        <v>0</v>
      </c>
      <c r="Q496" s="572">
        <f>IF(ABS(I496)&lt;'ver pressoflex 6p C2 DCpowe_2'!$G$7,'ver pressoflex 6p C2 DCpowe_2'!$G$16*I496*'ver pressoflex 6p C2 DCpowe_2'!$O$12,SIGN(I496)*'ver pressoflex 6p C2 DCpowe_2'!$G$15*'ver pressoflex 6p C2 DCpowe_2'!$O$12)</f>
        <v>0</v>
      </c>
      <c r="R496" s="572">
        <f>IF(ABS(J496)&lt;'ver pressoflex 6p C2 DCpowe_2'!$G$7,'ver pressoflex 6p C2 DCpowe_2'!$G$16*J496*'ver pressoflex 6p C2 DCpowe_2'!$O$13,SIGN(J496)*'ver pressoflex 6p C2 DCpowe_2'!$G$15*'ver pressoflex 6p C2 DCpowe_2'!$O$13)</f>
        <v>17803.500000000004</v>
      </c>
      <c r="S496" s="113">
        <f t="shared" si="101"/>
        <v>10830.510744430248</v>
      </c>
      <c r="T496" s="575">
        <f>-L496*('ver pressoflex 6p C2 DCpowe_2'!$G$3/2-'ver pressoflex 6p C2 DCpowe_2'!AF496*'ver pressoflex 6p C2 DCpowe_2'!D496)</f>
        <v>7484439.9827287886</v>
      </c>
      <c r="U496" s="29">
        <f>M496*IF(($G$3/2-$M$8)&gt;0,('ver pressoflex 6p C2 DCpowe_2'!$G$3/2-'ver pressoflex 6p C2 DCpowe_2'!$M$8),'ver pressoflex 6p C2 DCpowe_2'!$G$3/2-('ver pressoflex 6p C2 DCpowe_2'!$G$3-'ver pressoflex 6p C2 DCpowe_2'!$M$8))*IF(($G$3/2-$M$8)&gt;0,-1,1)</f>
        <v>5352.5941930518075</v>
      </c>
      <c r="V496" s="29">
        <f>N496*IF(($G$3/2-$M$9)&gt;0,('ver pressoflex 6p C2 DCpowe_2'!$G$3/2-'ver pressoflex 6p C2 DCpowe_2'!$M$9),'ver pressoflex 6p C2 DCpowe_2'!$G$3/2-('ver pressoflex 6p C2 DCpowe_2'!$G$3-'ver pressoflex 6p C2 DCpowe_2'!$M$9))*IF(($G$3/2-$M$9)&gt;0,-1,1)</f>
        <v>0</v>
      </c>
      <c r="W496" s="29">
        <f>O496*IF(($G$3/2-$M$10)&gt;0,('ver pressoflex 6p C2 DCpowe_2'!$G$3/2-'ver pressoflex 6p C2 DCpowe_2'!$M$10),'ver pressoflex 6p C2 DCpowe_2'!$G$3/2-('ver pressoflex 6p C2 DCpowe_2'!$G$3-'ver pressoflex 6p C2 DCpowe_2'!$M$10))*IF(($G$3/2-$M$10)&gt;0,-1,1)</f>
        <v>0</v>
      </c>
      <c r="X496" s="29">
        <f>P496*IF(($G$3/2-$M$11)&gt;0,('ver pressoflex 6p C2 DCpowe_2'!$G$3/2-'ver pressoflex 6p C2 DCpowe_2'!$M$11),'ver pressoflex 6p C2 DCpowe_2'!$G$3/2-('ver pressoflex 6p C2 DCpowe_2'!$G$3-'ver pressoflex 6p C2 DCpowe_2'!$M$11))*IF(($G$3/2-$M$11)&gt;0,-1,1)</f>
        <v>0</v>
      </c>
      <c r="Y496" s="29">
        <f>Q496*IF(($G$3/2-$M$12)&gt;0,('ver pressoflex 6p C2 DCpowe_2'!$G$3/2-'ver pressoflex 6p C2 DCpowe_2'!$M$12),'ver pressoflex 6p C2 DCpowe_2'!$G$3/2-('ver pressoflex 6p C2 DCpowe_2'!$G$3-'ver pressoflex 6p C2 DCpowe_2'!$M$12))*IF(($G$3/2-$M$12)&gt;0,-1,1)</f>
        <v>0</v>
      </c>
      <c r="Z496" s="29">
        <f>R496*IF(($G$3/2-$M$13)&gt;0,('ver pressoflex 6p C2 DCpowe_2'!$G$3/2-'ver pressoflex 6p C2 DCpowe_2'!$M$13),'ver pressoflex 6p C2 DCpowe_2'!$G$3/2-('ver pressoflex 6p C2 DCpowe_2'!$G$3-'ver pressoflex 6p C2 DCpowe_2'!$M$13))*IF(($G$3/2-$M$13)&gt;0,-1,1)</f>
        <v>18248587.500000004</v>
      </c>
      <c r="AA496" s="113">
        <f t="shared" si="109"/>
        <v>25738380.076921843</v>
      </c>
      <c r="AB496" s="193">
        <f t="shared" si="110"/>
        <v>7.9515462030220051E-4</v>
      </c>
      <c r="AC496" s="191">
        <f t="shared" si="111"/>
        <v>1.2141465893925564E-3</v>
      </c>
      <c r="AD496" s="194">
        <f t="shared" si="112"/>
        <v>5.2133683626772498E-7</v>
      </c>
      <c r="AE496" s="191">
        <f t="shared" si="113"/>
        <v>9.106099420444172E-2</v>
      </c>
      <c r="AF496" s="191">
        <f t="shared" si="114"/>
        <v>0.4599975862502651</v>
      </c>
    </row>
    <row r="497" spans="2:32">
      <c r="B497" s="116">
        <f t="shared" si="100"/>
        <v>52771.358375153781</v>
      </c>
      <c r="C497" s="115">
        <f t="shared" si="115"/>
        <v>26.870000000000111</v>
      </c>
      <c r="D497" s="68">
        <f>'ver pressoflex 6p C2 DCpowe_2'!$G$3/2/$C$557*C497</f>
        <v>329.15750000000133</v>
      </c>
      <c r="E497" s="114">
        <f t="shared" si="102"/>
        <v>-3.1336091913865667E-4</v>
      </c>
      <c r="F497" s="114">
        <f t="shared" si="103"/>
        <v>-1.1926554309706191E-4</v>
      </c>
      <c r="G497" s="114">
        <f t="shared" si="104"/>
        <v>7.4829832944532844E-5</v>
      </c>
      <c r="H497" s="114">
        <f t="shared" si="105"/>
        <v>4.2721423398440189E-3</v>
      </c>
      <c r="I497" s="114">
        <f t="shared" si="106"/>
        <v>4.4662377158856143E-3</v>
      </c>
      <c r="J497" s="114">
        <f t="shared" si="107"/>
        <v>4.6603330919272089E-3</v>
      </c>
      <c r="K497" s="114">
        <f t="shared" si="108"/>
        <v>5.1455715320311958E-3</v>
      </c>
      <c r="L497" s="113">
        <f>-'ver pressoflex 6p C2 DCpowe_2'!$G$2*'ver pressoflex 6p C2 DCpowe_2'!D497*'ver pressoflex 6p C2 DCpowe_2'!$G$17*'ver pressoflex 6p C2 DCpowe_2'!$G$13*'ver pressoflex 6p C2 DCpowe_2'!AE497</f>
        <v>-7026.8664449835269</v>
      </c>
      <c r="M497" s="572">
        <f>IF(ABS(E497)&lt;'ver pressoflex 6p C2 DCpowe_2'!$G$7,'ver pressoflex 6p C2 DCpowe_2'!$G$16*E497*'ver pressoflex 6p C2 DCpowe_2'!$O$8,SIGN(E497)*'ver pressoflex 6p C2 DCpowe_2'!$G$15*'ver pressoflex 6p C2 DCpowe_2'!$O$8)</f>
        <v>-5.2751798626957767</v>
      </c>
      <c r="N497" s="572">
        <f>IF(ABS(F497)&lt;'ver pressoflex 6p C2 DCpowe_2'!$G$7,'ver pressoflex 6p C2 DCpowe_2'!$G$16*F497*'ver pressoflex 6p C2 DCpowe_2'!$O$9,SIGN(F497)*'ver pressoflex 6p C2 DCpowe_2'!$G$15*'ver pressoflex 6p C2 DCpowe_2'!$O$9)</f>
        <v>0</v>
      </c>
      <c r="O497" s="572">
        <f>IF(ABS(G497)&lt;'ver pressoflex 6p C2 DCpowe_2'!$G$7,'ver pressoflex 6p C2 DCpowe_2'!$G$16*G497*'ver pressoflex 6p C2 DCpowe_2'!$O$10,SIGN(G497)*'ver pressoflex 6p C2 DCpowe_2'!$G$15*'ver pressoflex 6p C2 DCpowe_2'!$O$10)</f>
        <v>0</v>
      </c>
      <c r="P497" s="572">
        <f>IF(ABS(H497)&lt;'ver pressoflex 6p C2 DCpowe_2'!$G$7,'ver pressoflex 6p C2 DCpowe_2'!$G$16*H497*'ver pressoflex 6p C2 DCpowe_2'!$O$11,SIGN(H497)*'ver pressoflex 6p C2 DCpowe_2'!$G$15*'ver pressoflex 6p C2 DCpowe_2'!$O$11)</f>
        <v>0</v>
      </c>
      <c r="Q497" s="572">
        <f>IF(ABS(I497)&lt;'ver pressoflex 6p C2 DCpowe_2'!$G$7,'ver pressoflex 6p C2 DCpowe_2'!$G$16*I497*'ver pressoflex 6p C2 DCpowe_2'!$O$12,SIGN(I497)*'ver pressoflex 6p C2 DCpowe_2'!$G$15*'ver pressoflex 6p C2 DCpowe_2'!$O$12)</f>
        <v>0</v>
      </c>
      <c r="R497" s="572">
        <f>IF(ABS(J497)&lt;'ver pressoflex 6p C2 DCpowe_2'!$G$7,'ver pressoflex 6p C2 DCpowe_2'!$G$16*J497*'ver pressoflex 6p C2 DCpowe_2'!$O$13,SIGN(J497)*'ver pressoflex 6p C2 DCpowe_2'!$G$15*'ver pressoflex 6p C2 DCpowe_2'!$O$13)</f>
        <v>17803.500000000004</v>
      </c>
      <c r="S497" s="113">
        <f t="shared" si="101"/>
        <v>10771.358375153781</v>
      </c>
      <c r="T497" s="575">
        <f>-L497*('ver pressoflex 6p C2 DCpowe_2'!$G$3/2-'ver pressoflex 6p C2 DCpowe_2'!AF497*'ver pressoflex 6p C2 DCpowe_2'!D497)</f>
        <v>7543583.606327571</v>
      </c>
      <c r="U497" s="29">
        <f>M497*IF(($G$3/2-$M$8)&gt;0,('ver pressoflex 6p C2 DCpowe_2'!$G$3/2-'ver pressoflex 6p C2 DCpowe_2'!$M$8),'ver pressoflex 6p C2 DCpowe_2'!$G$3/2-('ver pressoflex 6p C2 DCpowe_2'!$G$3-'ver pressoflex 6p C2 DCpowe_2'!$M$8))*IF(($G$3/2-$M$8)&gt;0,-1,1)</f>
        <v>5407.0593592631712</v>
      </c>
      <c r="V497" s="29">
        <f>N497*IF(($G$3/2-$M$9)&gt;0,('ver pressoflex 6p C2 DCpowe_2'!$G$3/2-'ver pressoflex 6p C2 DCpowe_2'!$M$9),'ver pressoflex 6p C2 DCpowe_2'!$G$3/2-('ver pressoflex 6p C2 DCpowe_2'!$G$3-'ver pressoflex 6p C2 DCpowe_2'!$M$9))*IF(($G$3/2-$M$9)&gt;0,-1,1)</f>
        <v>0</v>
      </c>
      <c r="W497" s="29">
        <f>O497*IF(($G$3/2-$M$10)&gt;0,('ver pressoflex 6p C2 DCpowe_2'!$G$3/2-'ver pressoflex 6p C2 DCpowe_2'!$M$10),'ver pressoflex 6p C2 DCpowe_2'!$G$3/2-('ver pressoflex 6p C2 DCpowe_2'!$G$3-'ver pressoflex 6p C2 DCpowe_2'!$M$10))*IF(($G$3/2-$M$10)&gt;0,-1,1)</f>
        <v>0</v>
      </c>
      <c r="X497" s="29">
        <f>P497*IF(($G$3/2-$M$11)&gt;0,('ver pressoflex 6p C2 DCpowe_2'!$G$3/2-'ver pressoflex 6p C2 DCpowe_2'!$M$11),'ver pressoflex 6p C2 DCpowe_2'!$G$3/2-('ver pressoflex 6p C2 DCpowe_2'!$G$3-'ver pressoflex 6p C2 DCpowe_2'!$M$11))*IF(($G$3/2-$M$11)&gt;0,-1,1)</f>
        <v>0</v>
      </c>
      <c r="Y497" s="29">
        <f>Q497*IF(($G$3/2-$M$12)&gt;0,('ver pressoflex 6p C2 DCpowe_2'!$G$3/2-'ver pressoflex 6p C2 DCpowe_2'!$M$12),'ver pressoflex 6p C2 DCpowe_2'!$G$3/2-('ver pressoflex 6p C2 DCpowe_2'!$G$3-'ver pressoflex 6p C2 DCpowe_2'!$M$12))*IF(($G$3/2-$M$12)&gt;0,-1,1)</f>
        <v>0</v>
      </c>
      <c r="Z497" s="29">
        <f>R497*IF(($G$3/2-$M$13)&gt;0,('ver pressoflex 6p C2 DCpowe_2'!$G$3/2-'ver pressoflex 6p C2 DCpowe_2'!$M$13),'ver pressoflex 6p C2 DCpowe_2'!$G$3/2-('ver pressoflex 6p C2 DCpowe_2'!$G$3-'ver pressoflex 6p C2 DCpowe_2'!$M$13))*IF(($G$3/2-$M$13)&gt;0,-1,1)</f>
        <v>18248587.500000004</v>
      </c>
      <c r="AA497" s="113">
        <f t="shared" si="109"/>
        <v>25797578.165686838</v>
      </c>
      <c r="AB497" s="193">
        <f t="shared" si="110"/>
        <v>7.9859935924264354E-4</v>
      </c>
      <c r="AC497" s="191">
        <f t="shared" si="111"/>
        <v>1.2198878209599615E-3</v>
      </c>
      <c r="AD497" s="194">
        <f t="shared" si="112"/>
        <v>5.2591189159674515E-7</v>
      </c>
      <c r="AE497" s="191">
        <f t="shared" si="113"/>
        <v>9.1491586571997102E-2</v>
      </c>
      <c r="AF497" s="191">
        <f t="shared" si="114"/>
        <v>0.46016114710548361</v>
      </c>
    </row>
    <row r="498" spans="2:32">
      <c r="B498" s="116">
        <f t="shared" si="100"/>
        <v>52711.920301682097</v>
      </c>
      <c r="C498" s="115">
        <f t="shared" si="115"/>
        <v>26.970000000000113</v>
      </c>
      <c r="D498" s="68">
        <f>'ver pressoflex 6p C2 DCpowe_2'!$G$3/2/$C$557*C498</f>
        <v>330.38250000000136</v>
      </c>
      <c r="E498" s="114">
        <f t="shared" si="102"/>
        <v>-3.1652115016502202E-4</v>
      </c>
      <c r="F498" s="114">
        <f t="shared" si="103"/>
        <v>-1.2231033189415364E-4</v>
      </c>
      <c r="G498" s="114">
        <f t="shared" si="104"/>
        <v>7.1900486376714768E-5</v>
      </c>
      <c r="H498" s="114">
        <f t="shared" si="105"/>
        <v>4.2717094314842444E-3</v>
      </c>
      <c r="I498" s="114">
        <f t="shared" si="106"/>
        <v>4.4659202497551133E-3</v>
      </c>
      <c r="J498" s="114">
        <f t="shared" si="107"/>
        <v>4.6601310680259803E-3</v>
      </c>
      <c r="K498" s="114">
        <f t="shared" si="108"/>
        <v>5.1456581137031519E-3</v>
      </c>
      <c r="L498" s="113">
        <f>-'ver pressoflex 6p C2 DCpowe_2'!$G$2*'ver pressoflex 6p C2 DCpowe_2'!D498*'ver pressoflex 6p C2 DCpowe_2'!$G$17*'ver pressoflex 6p C2 DCpowe_2'!$G$13*'ver pressoflex 6p C2 DCpowe_2'!AE498</f>
        <v>-7086.251318499335</v>
      </c>
      <c r="M498" s="572">
        <f>IF(ABS(E498)&lt;'ver pressoflex 6p C2 DCpowe_2'!$G$7,'ver pressoflex 6p C2 DCpowe_2'!$G$16*E498*'ver pressoflex 6p C2 DCpowe_2'!$O$8,SIGN(E498)*'ver pressoflex 6p C2 DCpowe_2'!$G$15*'ver pressoflex 6p C2 DCpowe_2'!$O$8)</f>
        <v>-5.3283798185727642</v>
      </c>
      <c r="N498" s="572">
        <f>IF(ABS(F498)&lt;'ver pressoflex 6p C2 DCpowe_2'!$G$7,'ver pressoflex 6p C2 DCpowe_2'!$G$16*F498*'ver pressoflex 6p C2 DCpowe_2'!$O$9,SIGN(F498)*'ver pressoflex 6p C2 DCpowe_2'!$G$15*'ver pressoflex 6p C2 DCpowe_2'!$O$9)</f>
        <v>0</v>
      </c>
      <c r="O498" s="572">
        <f>IF(ABS(G498)&lt;'ver pressoflex 6p C2 DCpowe_2'!$G$7,'ver pressoflex 6p C2 DCpowe_2'!$G$16*G498*'ver pressoflex 6p C2 DCpowe_2'!$O$10,SIGN(G498)*'ver pressoflex 6p C2 DCpowe_2'!$G$15*'ver pressoflex 6p C2 DCpowe_2'!$O$10)</f>
        <v>0</v>
      </c>
      <c r="P498" s="572">
        <f>IF(ABS(H498)&lt;'ver pressoflex 6p C2 DCpowe_2'!$G$7,'ver pressoflex 6p C2 DCpowe_2'!$G$16*H498*'ver pressoflex 6p C2 DCpowe_2'!$O$11,SIGN(H498)*'ver pressoflex 6p C2 DCpowe_2'!$G$15*'ver pressoflex 6p C2 DCpowe_2'!$O$11)</f>
        <v>0</v>
      </c>
      <c r="Q498" s="572">
        <f>IF(ABS(I498)&lt;'ver pressoflex 6p C2 DCpowe_2'!$G$7,'ver pressoflex 6p C2 DCpowe_2'!$G$16*I498*'ver pressoflex 6p C2 DCpowe_2'!$O$12,SIGN(I498)*'ver pressoflex 6p C2 DCpowe_2'!$G$15*'ver pressoflex 6p C2 DCpowe_2'!$O$12)</f>
        <v>0</v>
      </c>
      <c r="R498" s="572">
        <f>IF(ABS(J498)&lt;'ver pressoflex 6p C2 DCpowe_2'!$G$7,'ver pressoflex 6p C2 DCpowe_2'!$G$16*J498*'ver pressoflex 6p C2 DCpowe_2'!$O$13,SIGN(J498)*'ver pressoflex 6p C2 DCpowe_2'!$G$15*'ver pressoflex 6p C2 DCpowe_2'!$O$13)</f>
        <v>17803.500000000004</v>
      </c>
      <c r="S498" s="113">
        <f t="shared" si="101"/>
        <v>10711.920301682096</v>
      </c>
      <c r="T498" s="575">
        <f>-L498*('ver pressoflex 6p C2 DCpowe_2'!$G$3/2-'ver pressoflex 6p C2 DCpowe_2'!AF498*'ver pressoflex 6p C2 DCpowe_2'!D498)</f>
        <v>7602960.5344233271</v>
      </c>
      <c r="U498" s="29">
        <f>M498*IF(($G$3/2-$M$8)&gt;0,('ver pressoflex 6p C2 DCpowe_2'!$G$3/2-'ver pressoflex 6p C2 DCpowe_2'!$M$8),'ver pressoflex 6p C2 DCpowe_2'!$G$3/2-('ver pressoflex 6p C2 DCpowe_2'!$G$3-'ver pressoflex 6p C2 DCpowe_2'!$M$8))*IF(($G$3/2-$M$8)&gt;0,-1,1)</f>
        <v>5461.5893140370836</v>
      </c>
      <c r="V498" s="29">
        <f>N498*IF(($G$3/2-$M$9)&gt;0,('ver pressoflex 6p C2 DCpowe_2'!$G$3/2-'ver pressoflex 6p C2 DCpowe_2'!$M$9),'ver pressoflex 6p C2 DCpowe_2'!$G$3/2-('ver pressoflex 6p C2 DCpowe_2'!$G$3-'ver pressoflex 6p C2 DCpowe_2'!$M$9))*IF(($G$3/2-$M$9)&gt;0,-1,1)</f>
        <v>0</v>
      </c>
      <c r="W498" s="29">
        <f>O498*IF(($G$3/2-$M$10)&gt;0,('ver pressoflex 6p C2 DCpowe_2'!$G$3/2-'ver pressoflex 6p C2 DCpowe_2'!$M$10),'ver pressoflex 6p C2 DCpowe_2'!$G$3/2-('ver pressoflex 6p C2 DCpowe_2'!$G$3-'ver pressoflex 6p C2 DCpowe_2'!$M$10))*IF(($G$3/2-$M$10)&gt;0,-1,1)</f>
        <v>0</v>
      </c>
      <c r="X498" s="29">
        <f>P498*IF(($G$3/2-$M$11)&gt;0,('ver pressoflex 6p C2 DCpowe_2'!$G$3/2-'ver pressoflex 6p C2 DCpowe_2'!$M$11),'ver pressoflex 6p C2 DCpowe_2'!$G$3/2-('ver pressoflex 6p C2 DCpowe_2'!$G$3-'ver pressoflex 6p C2 DCpowe_2'!$M$11))*IF(($G$3/2-$M$11)&gt;0,-1,1)</f>
        <v>0</v>
      </c>
      <c r="Y498" s="29">
        <f>Q498*IF(($G$3/2-$M$12)&gt;0,('ver pressoflex 6p C2 DCpowe_2'!$G$3/2-'ver pressoflex 6p C2 DCpowe_2'!$M$12),'ver pressoflex 6p C2 DCpowe_2'!$G$3/2-('ver pressoflex 6p C2 DCpowe_2'!$G$3-'ver pressoflex 6p C2 DCpowe_2'!$M$12))*IF(($G$3/2-$M$12)&gt;0,-1,1)</f>
        <v>0</v>
      </c>
      <c r="Z498" s="29">
        <f>R498*IF(($G$3/2-$M$13)&gt;0,('ver pressoflex 6p C2 DCpowe_2'!$G$3/2-'ver pressoflex 6p C2 DCpowe_2'!$M$13),'ver pressoflex 6p C2 DCpowe_2'!$G$3/2-('ver pressoflex 6p C2 DCpowe_2'!$G$3-'ver pressoflex 6p C2 DCpowe_2'!$M$13))*IF(($G$3/2-$M$13)&gt;0,-1,1)</f>
        <v>18248587.500000004</v>
      </c>
      <c r="AA498" s="113">
        <f t="shared" si="109"/>
        <v>25857009.623737369</v>
      </c>
      <c r="AB498" s="193">
        <f t="shared" si="110"/>
        <v>8.0204819584219302E-4</v>
      </c>
      <c r="AC498" s="191">
        <f t="shared" si="111"/>
        <v>1.2256358819592106E-3</v>
      </c>
      <c r="AD498" s="194">
        <f t="shared" si="112"/>
        <v>5.3051220148920848E-7</v>
      </c>
      <c r="AE498" s="191">
        <f t="shared" si="113"/>
        <v>9.1922691146940794E-2</v>
      </c>
      <c r="AF498" s="191">
        <f t="shared" si="114"/>
        <v>0.46032357904894061</v>
      </c>
    </row>
    <row r="499" spans="2:32">
      <c r="B499" s="116">
        <f t="shared" si="100"/>
        <v>52652.196013926419</v>
      </c>
      <c r="C499" s="115">
        <f t="shared" si="115"/>
        <v>27.070000000000114</v>
      </c>
      <c r="D499" s="68">
        <f>'ver pressoflex 6p C2 DCpowe_2'!$G$3/2/$C$557*C499</f>
        <v>331.60750000000138</v>
      </c>
      <c r="E499" s="114">
        <f t="shared" si="102"/>
        <v>-3.1968514265379774E-4</v>
      </c>
      <c r="F499" s="114">
        <f t="shared" si="103"/>
        <v>-1.2535874474863619E-4</v>
      </c>
      <c r="G499" s="114">
        <f t="shared" si="104"/>
        <v>6.8967653156525399E-5</v>
      </c>
      <c r="H499" s="114">
        <f t="shared" si="105"/>
        <v>4.2712760078556442E-3</v>
      </c>
      <c r="I499" s="114">
        <f t="shared" si="106"/>
        <v>4.465602405760806E-3</v>
      </c>
      <c r="J499" s="114">
        <f t="shared" si="107"/>
        <v>4.6599288036659669E-3</v>
      </c>
      <c r="K499" s="114">
        <f t="shared" si="108"/>
        <v>5.1457447984288706E-3</v>
      </c>
      <c r="L499" s="113">
        <f>-'ver pressoflex 6p C2 DCpowe_2'!$G$2*'ver pressoflex 6p C2 DCpowe_2'!D499*'ver pressoflex 6p C2 DCpowe_2'!$G$17*'ver pressoflex 6p C2 DCpowe_2'!$G$13*'ver pressoflex 6p C2 DCpowe_2'!AE499</f>
        <v>-7145.9223429779286</v>
      </c>
      <c r="M499" s="572">
        <f>IF(ABS(E499)&lt;'ver pressoflex 6p C2 DCpowe_2'!$G$7,'ver pressoflex 6p C2 DCpowe_2'!$G$16*E499*'ver pressoflex 6p C2 DCpowe_2'!$O$8,SIGN(E499)*'ver pressoflex 6p C2 DCpowe_2'!$G$15*'ver pressoflex 6p C2 DCpowe_2'!$O$8)</f>
        <v>-5.3816430956539918</v>
      </c>
      <c r="N499" s="572">
        <f>IF(ABS(F499)&lt;'ver pressoflex 6p C2 DCpowe_2'!$G$7,'ver pressoflex 6p C2 DCpowe_2'!$G$16*F499*'ver pressoflex 6p C2 DCpowe_2'!$O$9,SIGN(F499)*'ver pressoflex 6p C2 DCpowe_2'!$G$15*'ver pressoflex 6p C2 DCpowe_2'!$O$9)</f>
        <v>0</v>
      </c>
      <c r="O499" s="572">
        <f>IF(ABS(G499)&lt;'ver pressoflex 6p C2 DCpowe_2'!$G$7,'ver pressoflex 6p C2 DCpowe_2'!$G$16*G499*'ver pressoflex 6p C2 DCpowe_2'!$O$10,SIGN(G499)*'ver pressoflex 6p C2 DCpowe_2'!$G$15*'ver pressoflex 6p C2 DCpowe_2'!$O$10)</f>
        <v>0</v>
      </c>
      <c r="P499" s="572">
        <f>IF(ABS(H499)&lt;'ver pressoflex 6p C2 DCpowe_2'!$G$7,'ver pressoflex 6p C2 DCpowe_2'!$G$16*H499*'ver pressoflex 6p C2 DCpowe_2'!$O$11,SIGN(H499)*'ver pressoflex 6p C2 DCpowe_2'!$G$15*'ver pressoflex 6p C2 DCpowe_2'!$O$11)</f>
        <v>0</v>
      </c>
      <c r="Q499" s="572">
        <f>IF(ABS(I499)&lt;'ver pressoflex 6p C2 DCpowe_2'!$G$7,'ver pressoflex 6p C2 DCpowe_2'!$G$16*I499*'ver pressoflex 6p C2 DCpowe_2'!$O$12,SIGN(I499)*'ver pressoflex 6p C2 DCpowe_2'!$G$15*'ver pressoflex 6p C2 DCpowe_2'!$O$12)</f>
        <v>0</v>
      </c>
      <c r="R499" s="572">
        <f>IF(ABS(J499)&lt;'ver pressoflex 6p C2 DCpowe_2'!$G$7,'ver pressoflex 6p C2 DCpowe_2'!$G$16*J499*'ver pressoflex 6p C2 DCpowe_2'!$O$13,SIGN(J499)*'ver pressoflex 6p C2 DCpowe_2'!$G$15*'ver pressoflex 6p C2 DCpowe_2'!$O$13)</f>
        <v>17803.500000000004</v>
      </c>
      <c r="S499" s="113">
        <f t="shared" si="101"/>
        <v>10652.196013926421</v>
      </c>
      <c r="T499" s="575">
        <f>-L499*('ver pressoflex 6p C2 DCpowe_2'!$G$3/2-'ver pressoflex 6p C2 DCpowe_2'!AF499*'ver pressoflex 6p C2 DCpowe_2'!D499)</f>
        <v>7662570.7823153241</v>
      </c>
      <c r="U499" s="29">
        <f>M499*IF(($G$3/2-$M$8)&gt;0,('ver pressoflex 6p C2 DCpowe_2'!$G$3/2-'ver pressoflex 6p C2 DCpowe_2'!$M$8),'ver pressoflex 6p C2 DCpowe_2'!$G$3/2-('ver pressoflex 6p C2 DCpowe_2'!$G$3-'ver pressoflex 6p C2 DCpowe_2'!$M$8))*IF(($G$3/2-$M$8)&gt;0,-1,1)</f>
        <v>5516.1841730453416</v>
      </c>
      <c r="V499" s="29">
        <f>N499*IF(($G$3/2-$M$9)&gt;0,('ver pressoflex 6p C2 DCpowe_2'!$G$3/2-'ver pressoflex 6p C2 DCpowe_2'!$M$9),'ver pressoflex 6p C2 DCpowe_2'!$G$3/2-('ver pressoflex 6p C2 DCpowe_2'!$G$3-'ver pressoflex 6p C2 DCpowe_2'!$M$9))*IF(($G$3/2-$M$9)&gt;0,-1,1)</f>
        <v>0</v>
      </c>
      <c r="W499" s="29">
        <f>O499*IF(($G$3/2-$M$10)&gt;0,('ver pressoflex 6p C2 DCpowe_2'!$G$3/2-'ver pressoflex 6p C2 DCpowe_2'!$M$10),'ver pressoflex 6p C2 DCpowe_2'!$G$3/2-('ver pressoflex 6p C2 DCpowe_2'!$G$3-'ver pressoflex 6p C2 DCpowe_2'!$M$10))*IF(($G$3/2-$M$10)&gt;0,-1,1)</f>
        <v>0</v>
      </c>
      <c r="X499" s="29">
        <f>P499*IF(($G$3/2-$M$11)&gt;0,('ver pressoflex 6p C2 DCpowe_2'!$G$3/2-'ver pressoflex 6p C2 DCpowe_2'!$M$11),'ver pressoflex 6p C2 DCpowe_2'!$G$3/2-('ver pressoflex 6p C2 DCpowe_2'!$G$3-'ver pressoflex 6p C2 DCpowe_2'!$M$11))*IF(($G$3/2-$M$11)&gt;0,-1,1)</f>
        <v>0</v>
      </c>
      <c r="Y499" s="29">
        <f>Q499*IF(($G$3/2-$M$12)&gt;0,('ver pressoflex 6p C2 DCpowe_2'!$G$3/2-'ver pressoflex 6p C2 DCpowe_2'!$M$12),'ver pressoflex 6p C2 DCpowe_2'!$G$3/2-('ver pressoflex 6p C2 DCpowe_2'!$G$3-'ver pressoflex 6p C2 DCpowe_2'!$M$12))*IF(($G$3/2-$M$12)&gt;0,-1,1)</f>
        <v>0</v>
      </c>
      <c r="Z499" s="29">
        <f>R499*IF(($G$3/2-$M$13)&gt;0,('ver pressoflex 6p C2 DCpowe_2'!$G$3/2-'ver pressoflex 6p C2 DCpowe_2'!$M$13),'ver pressoflex 6p C2 DCpowe_2'!$G$3/2-('ver pressoflex 6p C2 DCpowe_2'!$G$3-'ver pressoflex 6p C2 DCpowe_2'!$M$13))*IF(($G$3/2-$M$13)&gt;0,-1,1)</f>
        <v>18248587.500000004</v>
      </c>
      <c r="AA499" s="113">
        <f t="shared" si="109"/>
        <v>25916674.466488373</v>
      </c>
      <c r="AB499" s="193">
        <f t="shared" si="110"/>
        <v>8.0550113741670163E-4</v>
      </c>
      <c r="AC499" s="191">
        <f t="shared" si="111"/>
        <v>1.2313907845833917E-3</v>
      </c>
      <c r="AD499" s="194">
        <f t="shared" si="112"/>
        <v>5.3513784642744452E-7</v>
      </c>
      <c r="AE499" s="191">
        <f t="shared" si="113"/>
        <v>9.2354308843754368E-2</v>
      </c>
      <c r="AF499" s="191">
        <f t="shared" si="114"/>
        <v>0.46048489356703914</v>
      </c>
    </row>
    <row r="500" spans="2:32">
      <c r="B500" s="116">
        <f t="shared" si="100"/>
        <v>52592.185000582991</v>
      </c>
      <c r="C500" s="115">
        <f t="shared" si="115"/>
        <v>27.170000000000115</v>
      </c>
      <c r="D500" s="68">
        <f>'ver pressoflex 6p C2 DCpowe_2'!$G$3/2/$C$557*C500</f>
        <v>332.8325000000014</v>
      </c>
      <c r="E500" s="114">
        <f t="shared" si="102"/>
        <v>-3.228529033245992E-4</v>
      </c>
      <c r="F500" s="114">
        <f t="shared" si="103"/>
        <v>-1.2841078813465953E-4</v>
      </c>
      <c r="G500" s="114">
        <f t="shared" si="104"/>
        <v>6.6031327055280175E-5</v>
      </c>
      <c r="H500" s="114">
        <f t="shared" si="105"/>
        <v>4.2708420680377269E-3</v>
      </c>
      <c r="I500" s="114">
        <f t="shared" si="106"/>
        <v>4.4652841832276656E-3</v>
      </c>
      <c r="J500" s="114">
        <f t="shared" si="107"/>
        <v>4.6597262984176052E-3</v>
      </c>
      <c r="K500" s="114">
        <f t="shared" si="108"/>
        <v>5.1458315863924546E-3</v>
      </c>
      <c r="L500" s="113">
        <f>-'ver pressoflex 6p C2 DCpowe_2'!$G$2*'ver pressoflex 6p C2 DCpowe_2'!D500*'ver pressoflex 6p C2 DCpowe_2'!$G$17*'ver pressoflex 6p C2 DCpowe_2'!$G$13*'ver pressoflex 6p C2 DCpowe_2'!AE500</f>
        <v>-7205.880029609958</v>
      </c>
      <c r="M500" s="572">
        <f>IF(ABS(E500)&lt;'ver pressoflex 6p C2 DCpowe_2'!$G$7,'ver pressoflex 6p C2 DCpowe_2'!$G$16*E500*'ver pressoflex 6p C2 DCpowe_2'!$O$8,SIGN(E500)*'ver pressoflex 6p C2 DCpowe_2'!$G$15*'ver pressoflex 6p C2 DCpowe_2'!$O$8)</f>
        <v>-5.4349698070587964</v>
      </c>
      <c r="N500" s="572">
        <f>IF(ABS(F500)&lt;'ver pressoflex 6p C2 DCpowe_2'!$G$7,'ver pressoflex 6p C2 DCpowe_2'!$G$16*F500*'ver pressoflex 6p C2 DCpowe_2'!$O$9,SIGN(F500)*'ver pressoflex 6p C2 DCpowe_2'!$G$15*'ver pressoflex 6p C2 DCpowe_2'!$O$9)</f>
        <v>0</v>
      </c>
      <c r="O500" s="572">
        <f>IF(ABS(G500)&lt;'ver pressoflex 6p C2 DCpowe_2'!$G$7,'ver pressoflex 6p C2 DCpowe_2'!$G$16*G500*'ver pressoflex 6p C2 DCpowe_2'!$O$10,SIGN(G500)*'ver pressoflex 6p C2 DCpowe_2'!$G$15*'ver pressoflex 6p C2 DCpowe_2'!$O$10)</f>
        <v>0</v>
      </c>
      <c r="P500" s="572">
        <f>IF(ABS(H500)&lt;'ver pressoflex 6p C2 DCpowe_2'!$G$7,'ver pressoflex 6p C2 DCpowe_2'!$G$16*H500*'ver pressoflex 6p C2 DCpowe_2'!$O$11,SIGN(H500)*'ver pressoflex 6p C2 DCpowe_2'!$G$15*'ver pressoflex 6p C2 DCpowe_2'!$O$11)</f>
        <v>0</v>
      </c>
      <c r="Q500" s="572">
        <f>IF(ABS(I500)&lt;'ver pressoflex 6p C2 DCpowe_2'!$G$7,'ver pressoflex 6p C2 DCpowe_2'!$G$16*I500*'ver pressoflex 6p C2 DCpowe_2'!$O$12,SIGN(I500)*'ver pressoflex 6p C2 DCpowe_2'!$G$15*'ver pressoflex 6p C2 DCpowe_2'!$O$12)</f>
        <v>0</v>
      </c>
      <c r="R500" s="572">
        <f>IF(ABS(J500)&lt;'ver pressoflex 6p C2 DCpowe_2'!$G$7,'ver pressoflex 6p C2 DCpowe_2'!$G$16*J500*'ver pressoflex 6p C2 DCpowe_2'!$O$13,SIGN(J500)*'ver pressoflex 6p C2 DCpowe_2'!$G$15*'ver pressoflex 6p C2 DCpowe_2'!$O$13)</f>
        <v>17803.500000000004</v>
      </c>
      <c r="S500" s="113">
        <f t="shared" si="101"/>
        <v>10592.185000582987</v>
      </c>
      <c r="T500" s="575">
        <f>-L500*('ver pressoflex 6p C2 DCpowe_2'!$G$3/2-'ver pressoflex 6p C2 DCpowe_2'!AF500*'ver pressoflex 6p C2 DCpowe_2'!D500)</f>
        <v>7722414.3653392857</v>
      </c>
      <c r="U500" s="29">
        <f>M500*IF(($G$3/2-$M$8)&gt;0,('ver pressoflex 6p C2 DCpowe_2'!$G$3/2-'ver pressoflex 6p C2 DCpowe_2'!$M$8),'ver pressoflex 6p C2 DCpowe_2'!$G$3/2-('ver pressoflex 6p C2 DCpowe_2'!$G$3-'ver pressoflex 6p C2 DCpowe_2'!$M$8))*IF(($G$3/2-$M$8)&gt;0,-1,1)</f>
        <v>5570.8440522352666</v>
      </c>
      <c r="V500" s="29">
        <f>N500*IF(($G$3/2-$M$9)&gt;0,('ver pressoflex 6p C2 DCpowe_2'!$G$3/2-'ver pressoflex 6p C2 DCpowe_2'!$M$9),'ver pressoflex 6p C2 DCpowe_2'!$G$3/2-('ver pressoflex 6p C2 DCpowe_2'!$G$3-'ver pressoflex 6p C2 DCpowe_2'!$M$9))*IF(($G$3/2-$M$9)&gt;0,-1,1)</f>
        <v>0</v>
      </c>
      <c r="W500" s="29">
        <f>O500*IF(($G$3/2-$M$10)&gt;0,('ver pressoflex 6p C2 DCpowe_2'!$G$3/2-'ver pressoflex 6p C2 DCpowe_2'!$M$10),'ver pressoflex 6p C2 DCpowe_2'!$G$3/2-('ver pressoflex 6p C2 DCpowe_2'!$G$3-'ver pressoflex 6p C2 DCpowe_2'!$M$10))*IF(($G$3/2-$M$10)&gt;0,-1,1)</f>
        <v>0</v>
      </c>
      <c r="X500" s="29">
        <f>P500*IF(($G$3/2-$M$11)&gt;0,('ver pressoflex 6p C2 DCpowe_2'!$G$3/2-'ver pressoflex 6p C2 DCpowe_2'!$M$11),'ver pressoflex 6p C2 DCpowe_2'!$G$3/2-('ver pressoflex 6p C2 DCpowe_2'!$G$3-'ver pressoflex 6p C2 DCpowe_2'!$M$11))*IF(($G$3/2-$M$11)&gt;0,-1,1)</f>
        <v>0</v>
      </c>
      <c r="Y500" s="29">
        <f>Q500*IF(($G$3/2-$M$12)&gt;0,('ver pressoflex 6p C2 DCpowe_2'!$G$3/2-'ver pressoflex 6p C2 DCpowe_2'!$M$12),'ver pressoflex 6p C2 DCpowe_2'!$G$3/2-('ver pressoflex 6p C2 DCpowe_2'!$G$3-'ver pressoflex 6p C2 DCpowe_2'!$M$12))*IF(($G$3/2-$M$12)&gt;0,-1,1)</f>
        <v>0</v>
      </c>
      <c r="Z500" s="29">
        <f>R500*IF(($G$3/2-$M$13)&gt;0,('ver pressoflex 6p C2 DCpowe_2'!$G$3/2-'ver pressoflex 6p C2 DCpowe_2'!$M$13),'ver pressoflex 6p C2 DCpowe_2'!$G$3/2-('ver pressoflex 6p C2 DCpowe_2'!$G$3-'ver pressoflex 6p C2 DCpowe_2'!$M$13))*IF(($G$3/2-$M$13)&gt;0,-1,1)</f>
        <v>18248587.500000004</v>
      </c>
      <c r="AA500" s="113">
        <f t="shared" si="109"/>
        <v>25976572.709391527</v>
      </c>
      <c r="AB500" s="193">
        <f t="shared" si="110"/>
        <v>8.0895819129944853E-4</v>
      </c>
      <c r="AC500" s="191">
        <f t="shared" si="111"/>
        <v>1.2371525410546365E-3</v>
      </c>
      <c r="AD500" s="194">
        <f t="shared" si="112"/>
        <v>5.3978890716984037E-7</v>
      </c>
      <c r="AE500" s="191">
        <f t="shared" si="113"/>
        <v>9.2786440579097726E-2</v>
      </c>
      <c r="AF500" s="191">
        <f t="shared" si="114"/>
        <v>0.46064510199367525</v>
      </c>
    </row>
    <row r="501" spans="2:32">
      <c r="B501" s="116">
        <f t="shared" si="100"/>
        <v>52531.886749129422</v>
      </c>
      <c r="C501" s="115">
        <f t="shared" si="115"/>
        <v>27.270000000000117</v>
      </c>
      <c r="D501" s="68">
        <f>'ver pressoflex 6p C2 DCpowe_2'!$G$3/2/$C$557*C501</f>
        <v>334.05750000000143</v>
      </c>
      <c r="E501" s="114">
        <f t="shared" si="102"/>
        <v>-3.2602443891305695E-4</v>
      </c>
      <c r="F501" s="114">
        <f t="shared" si="103"/>
        <v>-1.3146646854180372E-4</v>
      </c>
      <c r="G501" s="114">
        <f t="shared" si="104"/>
        <v>6.3091501829449492E-5</v>
      </c>
      <c r="H501" s="114">
        <f t="shared" si="105"/>
        <v>4.2704076111078001E-3</v>
      </c>
      <c r="I501" s="114">
        <f t="shared" si="106"/>
        <v>4.4649655814790528E-3</v>
      </c>
      <c r="J501" s="114">
        <f t="shared" si="107"/>
        <v>4.6595235518503064E-3</v>
      </c>
      <c r="K501" s="114">
        <f t="shared" si="108"/>
        <v>5.1459184777784403E-3</v>
      </c>
      <c r="L501" s="113">
        <f>-'ver pressoflex 6p C2 DCpowe_2'!$G$2*'ver pressoflex 6p C2 DCpowe_2'!D501*'ver pressoflex 6p C2 DCpowe_2'!$G$17*'ver pressoflex 6p C2 DCpowe_2'!$G$13*'ver pressoflex 6p C2 DCpowe_2'!AE501</f>
        <v>-7266.1248908044099</v>
      </c>
      <c r="M501" s="572">
        <f>IF(ABS(E501)&lt;'ver pressoflex 6p C2 DCpowe_2'!$G$7,'ver pressoflex 6p C2 DCpowe_2'!$G$16*E501*'ver pressoflex 6p C2 DCpowe_2'!$O$8,SIGN(E501)*'ver pressoflex 6p C2 DCpowe_2'!$G$15*'ver pressoflex 6p C2 DCpowe_2'!$O$8)</f>
        <v>-5.4883600661761189</v>
      </c>
      <c r="N501" s="572">
        <f>IF(ABS(F501)&lt;'ver pressoflex 6p C2 DCpowe_2'!$G$7,'ver pressoflex 6p C2 DCpowe_2'!$G$16*F501*'ver pressoflex 6p C2 DCpowe_2'!$O$9,SIGN(F501)*'ver pressoflex 6p C2 DCpowe_2'!$G$15*'ver pressoflex 6p C2 DCpowe_2'!$O$9)</f>
        <v>0</v>
      </c>
      <c r="O501" s="572">
        <f>IF(ABS(G501)&lt;'ver pressoflex 6p C2 DCpowe_2'!$G$7,'ver pressoflex 6p C2 DCpowe_2'!$G$16*G501*'ver pressoflex 6p C2 DCpowe_2'!$O$10,SIGN(G501)*'ver pressoflex 6p C2 DCpowe_2'!$G$15*'ver pressoflex 6p C2 DCpowe_2'!$O$10)</f>
        <v>0</v>
      </c>
      <c r="P501" s="572">
        <f>IF(ABS(H501)&lt;'ver pressoflex 6p C2 DCpowe_2'!$G$7,'ver pressoflex 6p C2 DCpowe_2'!$G$16*H501*'ver pressoflex 6p C2 DCpowe_2'!$O$11,SIGN(H501)*'ver pressoflex 6p C2 DCpowe_2'!$G$15*'ver pressoflex 6p C2 DCpowe_2'!$O$11)</f>
        <v>0</v>
      </c>
      <c r="Q501" s="572">
        <f>IF(ABS(I501)&lt;'ver pressoflex 6p C2 DCpowe_2'!$G$7,'ver pressoflex 6p C2 DCpowe_2'!$G$16*I501*'ver pressoflex 6p C2 DCpowe_2'!$O$12,SIGN(I501)*'ver pressoflex 6p C2 DCpowe_2'!$G$15*'ver pressoflex 6p C2 DCpowe_2'!$O$12)</f>
        <v>0</v>
      </c>
      <c r="R501" s="572">
        <f>IF(ABS(J501)&lt;'ver pressoflex 6p C2 DCpowe_2'!$G$7,'ver pressoflex 6p C2 DCpowe_2'!$G$16*J501*'ver pressoflex 6p C2 DCpowe_2'!$O$13,SIGN(J501)*'ver pressoflex 6p C2 DCpowe_2'!$G$15*'ver pressoflex 6p C2 DCpowe_2'!$O$13)</f>
        <v>17803.500000000004</v>
      </c>
      <c r="S501" s="113">
        <f t="shared" si="101"/>
        <v>10531.886749129419</v>
      </c>
      <c r="T501" s="575">
        <f>-L501*('ver pressoflex 6p C2 DCpowe_2'!$G$3/2-'ver pressoflex 6p C2 DCpowe_2'!AF501*'ver pressoflex 6p C2 DCpowe_2'!D501)</f>
        <v>7782491.2988674808</v>
      </c>
      <c r="U501" s="29">
        <f>M501*IF(($G$3/2-$M$8)&gt;0,('ver pressoflex 6p C2 DCpowe_2'!$G$3/2-'ver pressoflex 6p C2 DCpowe_2'!$M$8),'ver pressoflex 6p C2 DCpowe_2'!$G$3/2-('ver pressoflex 6p C2 DCpowe_2'!$G$3-'ver pressoflex 6p C2 DCpowe_2'!$M$8))*IF(($G$3/2-$M$8)&gt;0,-1,1)</f>
        <v>5625.5690678305218</v>
      </c>
      <c r="V501" s="29">
        <f>N501*IF(($G$3/2-$M$9)&gt;0,('ver pressoflex 6p C2 DCpowe_2'!$G$3/2-'ver pressoflex 6p C2 DCpowe_2'!$M$9),'ver pressoflex 6p C2 DCpowe_2'!$G$3/2-('ver pressoflex 6p C2 DCpowe_2'!$G$3-'ver pressoflex 6p C2 DCpowe_2'!$M$9))*IF(($G$3/2-$M$9)&gt;0,-1,1)</f>
        <v>0</v>
      </c>
      <c r="W501" s="29">
        <f>O501*IF(($G$3/2-$M$10)&gt;0,('ver pressoflex 6p C2 DCpowe_2'!$G$3/2-'ver pressoflex 6p C2 DCpowe_2'!$M$10),'ver pressoflex 6p C2 DCpowe_2'!$G$3/2-('ver pressoflex 6p C2 DCpowe_2'!$G$3-'ver pressoflex 6p C2 DCpowe_2'!$M$10))*IF(($G$3/2-$M$10)&gt;0,-1,1)</f>
        <v>0</v>
      </c>
      <c r="X501" s="29">
        <f>P501*IF(($G$3/2-$M$11)&gt;0,('ver pressoflex 6p C2 DCpowe_2'!$G$3/2-'ver pressoflex 6p C2 DCpowe_2'!$M$11),'ver pressoflex 6p C2 DCpowe_2'!$G$3/2-('ver pressoflex 6p C2 DCpowe_2'!$G$3-'ver pressoflex 6p C2 DCpowe_2'!$M$11))*IF(($G$3/2-$M$11)&gt;0,-1,1)</f>
        <v>0</v>
      </c>
      <c r="Y501" s="29">
        <f>Q501*IF(($G$3/2-$M$12)&gt;0,('ver pressoflex 6p C2 DCpowe_2'!$G$3/2-'ver pressoflex 6p C2 DCpowe_2'!$M$12),'ver pressoflex 6p C2 DCpowe_2'!$G$3/2-('ver pressoflex 6p C2 DCpowe_2'!$G$3-'ver pressoflex 6p C2 DCpowe_2'!$M$12))*IF(($G$3/2-$M$12)&gt;0,-1,1)</f>
        <v>0</v>
      </c>
      <c r="Z501" s="29">
        <f>R501*IF(($G$3/2-$M$13)&gt;0,('ver pressoflex 6p C2 DCpowe_2'!$G$3/2-'ver pressoflex 6p C2 DCpowe_2'!$M$13),'ver pressoflex 6p C2 DCpowe_2'!$G$3/2-('ver pressoflex 6p C2 DCpowe_2'!$G$3-'ver pressoflex 6p C2 DCpowe_2'!$M$13))*IF(($G$3/2-$M$13)&gt;0,-1,1)</f>
        <v>18248587.500000004</v>
      </c>
      <c r="AA501" s="113">
        <f t="shared" si="109"/>
        <v>26036704.367935315</v>
      </c>
      <c r="AB501" s="193">
        <f t="shared" si="110"/>
        <v>8.1241936484119002E-4</v>
      </c>
      <c r="AC501" s="191">
        <f t="shared" si="111"/>
        <v>1.2429211636242057E-3</v>
      </c>
      <c r="AD501" s="194">
        <f t="shared" si="112"/>
        <v>5.4446546475191328E-7</v>
      </c>
      <c r="AE501" s="191">
        <f t="shared" si="113"/>
        <v>9.3219087271815423E-2</v>
      </c>
      <c r="AF501" s="191">
        <f t="shared" si="114"/>
        <v>0.46080421551269968</v>
      </c>
    </row>
    <row r="502" spans="2:32">
      <c r="B502" s="116">
        <f t="shared" si="100"/>
        <v>51912.992504996975</v>
      </c>
      <c r="C502" s="115">
        <f t="shared" ref="C502:C556" si="116">+C501+1</f>
        <v>28.270000000000117</v>
      </c>
      <c r="D502" s="68">
        <f>'ver pressoflex 6p C2 DCpowe_2'!$G$3/2/$C$557*C502</f>
        <v>346.30750000000143</v>
      </c>
      <c r="E502" s="114">
        <f t="shared" si="102"/>
        <v>-3.5794890865431452E-4</v>
      </c>
      <c r="F502" s="114">
        <f t="shared" si="103"/>
        <v>-1.6222474760758157E-4</v>
      </c>
      <c r="G502" s="114">
        <f t="shared" si="104"/>
        <v>3.3499413439151403E-5</v>
      </c>
      <c r="H502" s="114">
        <f t="shared" si="105"/>
        <v>4.2660343960747513E-3</v>
      </c>
      <c r="I502" s="114">
        <f t="shared" si="106"/>
        <v>4.4617585571214841E-3</v>
      </c>
      <c r="J502" s="114">
        <f t="shared" si="107"/>
        <v>4.6574827181682177E-3</v>
      </c>
      <c r="K502" s="114">
        <f t="shared" si="108"/>
        <v>5.1467931207850506E-3</v>
      </c>
      <c r="L502" s="113">
        <f>-'ver pressoflex 6p C2 DCpowe_2'!$G$2*'ver pressoflex 6p C2 DCpowe_2'!D502*'ver pressoflex 6p C2 DCpowe_2'!$G$17*'ver pressoflex 6p C2 DCpowe_2'!$G$13*'ver pressoflex 6p C2 DCpowe_2'!AE502</f>
        <v>-7884.4817120815405</v>
      </c>
      <c r="M502" s="572">
        <f>IF(ABS(E502)&lt;'ver pressoflex 6p C2 DCpowe_2'!$G$7,'ver pressoflex 6p C2 DCpowe_2'!$G$16*E502*'ver pressoflex 6p C2 DCpowe_2'!$O$8,SIGN(E502)*'ver pressoflex 6p C2 DCpowe_2'!$G$15*'ver pressoflex 6p C2 DCpowe_2'!$O$8)</f>
        <v>-6.0257829214869476</v>
      </c>
      <c r="N502" s="572">
        <f>IF(ABS(F502)&lt;'ver pressoflex 6p C2 DCpowe_2'!$G$7,'ver pressoflex 6p C2 DCpowe_2'!$G$16*F502*'ver pressoflex 6p C2 DCpowe_2'!$O$9,SIGN(F502)*'ver pressoflex 6p C2 DCpowe_2'!$G$15*'ver pressoflex 6p C2 DCpowe_2'!$O$9)</f>
        <v>0</v>
      </c>
      <c r="O502" s="572">
        <f>IF(ABS(G502)&lt;'ver pressoflex 6p C2 DCpowe_2'!$G$7,'ver pressoflex 6p C2 DCpowe_2'!$G$16*G502*'ver pressoflex 6p C2 DCpowe_2'!$O$10,SIGN(G502)*'ver pressoflex 6p C2 DCpowe_2'!$G$15*'ver pressoflex 6p C2 DCpowe_2'!$O$10)</f>
        <v>0</v>
      </c>
      <c r="P502" s="572">
        <f>IF(ABS(H502)&lt;'ver pressoflex 6p C2 DCpowe_2'!$G$7,'ver pressoflex 6p C2 DCpowe_2'!$G$16*H502*'ver pressoflex 6p C2 DCpowe_2'!$O$11,SIGN(H502)*'ver pressoflex 6p C2 DCpowe_2'!$G$15*'ver pressoflex 6p C2 DCpowe_2'!$O$11)</f>
        <v>0</v>
      </c>
      <c r="Q502" s="572">
        <f>IF(ABS(I502)&lt;'ver pressoflex 6p C2 DCpowe_2'!$G$7,'ver pressoflex 6p C2 DCpowe_2'!$G$16*I502*'ver pressoflex 6p C2 DCpowe_2'!$O$12,SIGN(I502)*'ver pressoflex 6p C2 DCpowe_2'!$G$15*'ver pressoflex 6p C2 DCpowe_2'!$O$12)</f>
        <v>0</v>
      </c>
      <c r="R502" s="572">
        <f>IF(ABS(J502)&lt;'ver pressoflex 6p C2 DCpowe_2'!$G$7,'ver pressoflex 6p C2 DCpowe_2'!$G$16*J502*'ver pressoflex 6p C2 DCpowe_2'!$O$13,SIGN(J502)*'ver pressoflex 6p C2 DCpowe_2'!$G$15*'ver pressoflex 6p C2 DCpowe_2'!$O$13)</f>
        <v>17803.500000000004</v>
      </c>
      <c r="S502" s="113">
        <f t="shared" si="101"/>
        <v>9912.9925049969752</v>
      </c>
      <c r="T502" s="575">
        <f>-L502*('ver pressoflex 6p C2 DCpowe_2'!$G$3/2-'ver pressoflex 6p C2 DCpowe_2'!AF502*'ver pressoflex 6p C2 DCpowe_2'!D502)</f>
        <v>8396098.3201342691</v>
      </c>
      <c r="U502" s="29">
        <f>M502*IF(($G$3/2-$M$8)&gt;0,('ver pressoflex 6p C2 DCpowe_2'!$G$3/2-'ver pressoflex 6p C2 DCpowe_2'!$M$8),'ver pressoflex 6p C2 DCpowe_2'!$G$3/2-('ver pressoflex 6p C2 DCpowe_2'!$G$3-'ver pressoflex 6p C2 DCpowe_2'!$M$8))*IF(($G$3/2-$M$8)&gt;0,-1,1)</f>
        <v>6176.4274945241214</v>
      </c>
      <c r="V502" s="29">
        <f>N502*IF(($G$3/2-$M$9)&gt;0,('ver pressoflex 6p C2 DCpowe_2'!$G$3/2-'ver pressoflex 6p C2 DCpowe_2'!$M$9),'ver pressoflex 6p C2 DCpowe_2'!$G$3/2-('ver pressoflex 6p C2 DCpowe_2'!$G$3-'ver pressoflex 6p C2 DCpowe_2'!$M$9))*IF(($G$3/2-$M$9)&gt;0,-1,1)</f>
        <v>0</v>
      </c>
      <c r="W502" s="29">
        <f>O502*IF(($G$3/2-$M$10)&gt;0,('ver pressoflex 6p C2 DCpowe_2'!$G$3/2-'ver pressoflex 6p C2 DCpowe_2'!$M$10),'ver pressoflex 6p C2 DCpowe_2'!$G$3/2-('ver pressoflex 6p C2 DCpowe_2'!$G$3-'ver pressoflex 6p C2 DCpowe_2'!$M$10))*IF(($G$3/2-$M$10)&gt;0,-1,1)</f>
        <v>0</v>
      </c>
      <c r="X502" s="29">
        <f>P502*IF(($G$3/2-$M$11)&gt;0,('ver pressoflex 6p C2 DCpowe_2'!$G$3/2-'ver pressoflex 6p C2 DCpowe_2'!$M$11),'ver pressoflex 6p C2 DCpowe_2'!$G$3/2-('ver pressoflex 6p C2 DCpowe_2'!$G$3-'ver pressoflex 6p C2 DCpowe_2'!$M$11))*IF(($G$3/2-$M$11)&gt;0,-1,1)</f>
        <v>0</v>
      </c>
      <c r="Y502" s="29">
        <f>Q502*IF(($G$3/2-$M$12)&gt;0,('ver pressoflex 6p C2 DCpowe_2'!$G$3/2-'ver pressoflex 6p C2 DCpowe_2'!$M$12),'ver pressoflex 6p C2 DCpowe_2'!$G$3/2-('ver pressoflex 6p C2 DCpowe_2'!$G$3-'ver pressoflex 6p C2 DCpowe_2'!$M$12))*IF(($G$3/2-$M$12)&gt;0,-1,1)</f>
        <v>0</v>
      </c>
      <c r="Z502" s="29">
        <f>R502*IF(($G$3/2-$M$13)&gt;0,('ver pressoflex 6p C2 DCpowe_2'!$G$3/2-'ver pressoflex 6p C2 DCpowe_2'!$M$13),'ver pressoflex 6p C2 DCpowe_2'!$G$3/2-('ver pressoflex 6p C2 DCpowe_2'!$G$3-'ver pressoflex 6p C2 DCpowe_2'!$M$13))*IF(($G$3/2-$M$13)&gt;0,-1,1)</f>
        <v>18248587.500000004</v>
      </c>
      <c r="AA502" s="113">
        <f t="shared" si="109"/>
        <v>26650862.247628797</v>
      </c>
      <c r="AB502" s="193">
        <f t="shared" si="110"/>
        <v>8.4725931127114682E-4</v>
      </c>
      <c r="AC502" s="191">
        <f t="shared" si="111"/>
        <v>1.300987741007467E-3</v>
      </c>
      <c r="AD502" s="194">
        <f t="shared" si="112"/>
        <v>5.9265139489082617E-7</v>
      </c>
      <c r="AE502" s="191">
        <f t="shared" si="113"/>
        <v>9.757408057556001E-2</v>
      </c>
      <c r="AF502" s="191">
        <f t="shared" si="114"/>
        <v>0.46233748865325863</v>
      </c>
    </row>
    <row r="503" spans="2:32">
      <c r="B503" s="116">
        <f t="shared" si="100"/>
        <v>51264.80148552543</v>
      </c>
      <c r="C503" s="115">
        <f t="shared" si="116"/>
        <v>29.270000000000117</v>
      </c>
      <c r="D503" s="68">
        <f>'ver pressoflex 6p C2 DCpowe_2'!$G$3/2/$C$557*C503</f>
        <v>358.55750000000143</v>
      </c>
      <c r="E503" s="114">
        <f t="shared" si="102"/>
        <v>-3.902584001270072E-4</v>
      </c>
      <c r="F503" s="114">
        <f t="shared" si="103"/>
        <v>-1.9335398368401145E-4</v>
      </c>
      <c r="G503" s="114">
        <f t="shared" si="104"/>
        <v>3.5504327589842573E-6</v>
      </c>
      <c r="H503" s="114">
        <f t="shared" si="105"/>
        <v>4.2616084383387664E-3</v>
      </c>
      <c r="I503" s="114">
        <f t="shared" si="106"/>
        <v>4.4585128547817623E-3</v>
      </c>
      <c r="J503" s="114">
        <f t="shared" si="107"/>
        <v>4.6554172712247582E-3</v>
      </c>
      <c r="K503" s="114">
        <f t="shared" si="108"/>
        <v>5.147678312332247E-3</v>
      </c>
      <c r="L503" s="113">
        <f>-'ver pressoflex 6p C2 DCpowe_2'!$G$2*'ver pressoflex 6p C2 DCpowe_2'!D503*'ver pressoflex 6p C2 DCpowe_2'!$G$17*'ver pressoflex 6p C2 DCpowe_2'!$G$13*'ver pressoflex 6p C2 DCpowe_2'!AE503</f>
        <v>-8532.1288271655849</v>
      </c>
      <c r="M503" s="572">
        <f>IF(ABS(E503)&lt;'ver pressoflex 6p C2 DCpowe_2'!$G$7,'ver pressoflex 6p C2 DCpowe_2'!$G$16*E503*'ver pressoflex 6p C2 DCpowe_2'!$O$8,SIGN(E503)*'ver pressoflex 6p C2 DCpowe_2'!$G$15*'ver pressoflex 6p C2 DCpowe_2'!$O$8)</f>
        <v>-6.5696873089873984</v>
      </c>
      <c r="N503" s="572">
        <f>IF(ABS(F503)&lt;'ver pressoflex 6p C2 DCpowe_2'!$G$7,'ver pressoflex 6p C2 DCpowe_2'!$G$16*F503*'ver pressoflex 6p C2 DCpowe_2'!$O$9,SIGN(F503)*'ver pressoflex 6p C2 DCpowe_2'!$G$15*'ver pressoflex 6p C2 DCpowe_2'!$O$9)</f>
        <v>0</v>
      </c>
      <c r="O503" s="572">
        <f>IF(ABS(G503)&lt;'ver pressoflex 6p C2 DCpowe_2'!$G$7,'ver pressoflex 6p C2 DCpowe_2'!$G$16*G503*'ver pressoflex 6p C2 DCpowe_2'!$O$10,SIGN(G503)*'ver pressoflex 6p C2 DCpowe_2'!$G$15*'ver pressoflex 6p C2 DCpowe_2'!$O$10)</f>
        <v>0</v>
      </c>
      <c r="P503" s="572">
        <f>IF(ABS(H503)&lt;'ver pressoflex 6p C2 DCpowe_2'!$G$7,'ver pressoflex 6p C2 DCpowe_2'!$G$16*H503*'ver pressoflex 6p C2 DCpowe_2'!$O$11,SIGN(H503)*'ver pressoflex 6p C2 DCpowe_2'!$G$15*'ver pressoflex 6p C2 DCpowe_2'!$O$11)</f>
        <v>0</v>
      </c>
      <c r="Q503" s="572">
        <f>IF(ABS(I503)&lt;'ver pressoflex 6p C2 DCpowe_2'!$G$7,'ver pressoflex 6p C2 DCpowe_2'!$G$16*I503*'ver pressoflex 6p C2 DCpowe_2'!$O$12,SIGN(I503)*'ver pressoflex 6p C2 DCpowe_2'!$G$15*'ver pressoflex 6p C2 DCpowe_2'!$O$12)</f>
        <v>0</v>
      </c>
      <c r="R503" s="572">
        <f>IF(ABS(J503)&lt;'ver pressoflex 6p C2 DCpowe_2'!$G$7,'ver pressoflex 6p C2 DCpowe_2'!$G$16*J503*'ver pressoflex 6p C2 DCpowe_2'!$O$13,SIGN(J503)*'ver pressoflex 6p C2 DCpowe_2'!$G$15*'ver pressoflex 6p C2 DCpowe_2'!$O$13)</f>
        <v>17803.500000000004</v>
      </c>
      <c r="S503" s="113">
        <f t="shared" si="101"/>
        <v>9264.8014855254314</v>
      </c>
      <c r="T503" s="575">
        <f>-L503*('ver pressoflex 6p C2 DCpowe_2'!$G$3/2-'ver pressoflex 6p C2 DCpowe_2'!AF503*'ver pressoflex 6p C2 DCpowe_2'!D503)</f>
        <v>9033057.5769513771</v>
      </c>
      <c r="U503" s="29">
        <f>M503*IF(($G$3/2-$M$8)&gt;0,('ver pressoflex 6p C2 DCpowe_2'!$G$3/2-'ver pressoflex 6p C2 DCpowe_2'!$M$8),'ver pressoflex 6p C2 DCpowe_2'!$G$3/2-('ver pressoflex 6p C2 DCpowe_2'!$G$3-'ver pressoflex 6p C2 DCpowe_2'!$M$8))*IF(($G$3/2-$M$8)&gt;0,-1,1)</f>
        <v>6733.9294917120833</v>
      </c>
      <c r="V503" s="29">
        <f>N503*IF(($G$3/2-$M$9)&gt;0,('ver pressoflex 6p C2 DCpowe_2'!$G$3/2-'ver pressoflex 6p C2 DCpowe_2'!$M$9),'ver pressoflex 6p C2 DCpowe_2'!$G$3/2-('ver pressoflex 6p C2 DCpowe_2'!$G$3-'ver pressoflex 6p C2 DCpowe_2'!$M$9))*IF(($G$3/2-$M$9)&gt;0,-1,1)</f>
        <v>0</v>
      </c>
      <c r="W503" s="29">
        <f>O503*IF(($G$3/2-$M$10)&gt;0,('ver pressoflex 6p C2 DCpowe_2'!$G$3/2-'ver pressoflex 6p C2 DCpowe_2'!$M$10),'ver pressoflex 6p C2 DCpowe_2'!$G$3/2-('ver pressoflex 6p C2 DCpowe_2'!$G$3-'ver pressoflex 6p C2 DCpowe_2'!$M$10))*IF(($G$3/2-$M$10)&gt;0,-1,1)</f>
        <v>0</v>
      </c>
      <c r="X503" s="29">
        <f>P503*IF(($G$3/2-$M$11)&gt;0,('ver pressoflex 6p C2 DCpowe_2'!$G$3/2-'ver pressoflex 6p C2 DCpowe_2'!$M$11),'ver pressoflex 6p C2 DCpowe_2'!$G$3/2-('ver pressoflex 6p C2 DCpowe_2'!$G$3-'ver pressoflex 6p C2 DCpowe_2'!$M$11))*IF(($G$3/2-$M$11)&gt;0,-1,1)</f>
        <v>0</v>
      </c>
      <c r="Y503" s="29">
        <f>Q503*IF(($G$3/2-$M$12)&gt;0,('ver pressoflex 6p C2 DCpowe_2'!$G$3/2-'ver pressoflex 6p C2 DCpowe_2'!$M$12),'ver pressoflex 6p C2 DCpowe_2'!$G$3/2-('ver pressoflex 6p C2 DCpowe_2'!$G$3-'ver pressoflex 6p C2 DCpowe_2'!$M$12))*IF(($G$3/2-$M$12)&gt;0,-1,1)</f>
        <v>0</v>
      </c>
      <c r="Z503" s="29">
        <f>R503*IF(($G$3/2-$M$13)&gt;0,('ver pressoflex 6p C2 DCpowe_2'!$G$3/2-'ver pressoflex 6p C2 DCpowe_2'!$M$13),'ver pressoflex 6p C2 DCpowe_2'!$G$3/2-('ver pressoflex 6p C2 DCpowe_2'!$G$3-'ver pressoflex 6p C2 DCpowe_2'!$M$13))*IF(($G$3/2-$M$13)&gt;0,-1,1)</f>
        <v>18248587.500000004</v>
      </c>
      <c r="AA503" s="113">
        <f t="shared" si="109"/>
        <v>27288379.006443091</v>
      </c>
      <c r="AB503" s="193">
        <f t="shared" si="110"/>
        <v>8.8251944123449633E-4</v>
      </c>
      <c r="AC503" s="191">
        <f t="shared" si="111"/>
        <v>1.3597546242797162E-3</v>
      </c>
      <c r="AD503" s="194">
        <f t="shared" si="112"/>
        <v>6.4347824790848406E-7</v>
      </c>
      <c r="AE503" s="191">
        <f t="shared" si="113"/>
        <v>0.10198159682097871</v>
      </c>
      <c r="AF503" s="191">
        <f t="shared" si="114"/>
        <v>0.4637725467028847</v>
      </c>
    </row>
    <row r="504" spans="2:32">
      <c r="B504" s="116">
        <f t="shared" si="100"/>
        <v>50586.780479297988</v>
      </c>
      <c r="C504" s="115">
        <f t="shared" si="116"/>
        <v>30.270000000000117</v>
      </c>
      <c r="D504" s="68">
        <f>'ver pressoflex 6p C2 DCpowe_2'!$G$3/2/$C$557*C504</f>
        <v>370.80750000000143</v>
      </c>
      <c r="E504" s="114">
        <f t="shared" si="102"/>
        <v>-4.2295992085945633E-4</v>
      </c>
      <c r="F504" s="114">
        <f t="shared" si="103"/>
        <v>-2.2486092831664514E-4</v>
      </c>
      <c r="G504" s="114">
        <f t="shared" si="104"/>
        <v>-2.676193577383393E-5</v>
      </c>
      <c r="H504" s="114">
        <f t="shared" si="105"/>
        <v>4.2571287779644583E-3</v>
      </c>
      <c r="I504" s="114">
        <f t="shared" si="106"/>
        <v>4.4552277705072691E-3</v>
      </c>
      <c r="J504" s="114">
        <f t="shared" si="107"/>
        <v>4.6533267630500807E-3</v>
      </c>
      <c r="K504" s="114">
        <f t="shared" si="108"/>
        <v>5.1485742444071095E-3</v>
      </c>
      <c r="L504" s="113">
        <f>-'ver pressoflex 6p C2 DCpowe_2'!$G$2*'ver pressoflex 6p C2 DCpowe_2'!D504*'ver pressoflex 6p C2 DCpowe_2'!$G$17*'ver pressoflex 6p C2 DCpowe_2'!$G$13*'ver pressoflex 6p C2 DCpowe_2'!AE504</f>
        <v>-9209.5993295072149</v>
      </c>
      <c r="M504" s="572">
        <f>IF(ABS(E504)&lt;'ver pressoflex 6p C2 DCpowe_2'!$G$7,'ver pressoflex 6p C2 DCpowe_2'!$G$16*E504*'ver pressoflex 6p C2 DCpowe_2'!$O$8,SIGN(E504)*'ver pressoflex 6p C2 DCpowe_2'!$G$15*'ver pressoflex 6p C2 DCpowe_2'!$O$8)</f>
        <v>-7.1201911947990597</v>
      </c>
      <c r="N504" s="572">
        <f>IF(ABS(F504)&lt;'ver pressoflex 6p C2 DCpowe_2'!$G$7,'ver pressoflex 6p C2 DCpowe_2'!$G$16*F504*'ver pressoflex 6p C2 DCpowe_2'!$O$9,SIGN(F504)*'ver pressoflex 6p C2 DCpowe_2'!$G$15*'ver pressoflex 6p C2 DCpowe_2'!$O$9)</f>
        <v>0</v>
      </c>
      <c r="O504" s="572">
        <f>IF(ABS(G504)&lt;'ver pressoflex 6p C2 DCpowe_2'!$G$7,'ver pressoflex 6p C2 DCpowe_2'!$G$16*G504*'ver pressoflex 6p C2 DCpowe_2'!$O$10,SIGN(G504)*'ver pressoflex 6p C2 DCpowe_2'!$G$15*'ver pressoflex 6p C2 DCpowe_2'!$O$10)</f>
        <v>0</v>
      </c>
      <c r="P504" s="572">
        <f>IF(ABS(H504)&lt;'ver pressoflex 6p C2 DCpowe_2'!$G$7,'ver pressoflex 6p C2 DCpowe_2'!$G$16*H504*'ver pressoflex 6p C2 DCpowe_2'!$O$11,SIGN(H504)*'ver pressoflex 6p C2 DCpowe_2'!$G$15*'ver pressoflex 6p C2 DCpowe_2'!$O$11)</f>
        <v>0</v>
      </c>
      <c r="Q504" s="572">
        <f>IF(ABS(I504)&lt;'ver pressoflex 6p C2 DCpowe_2'!$G$7,'ver pressoflex 6p C2 DCpowe_2'!$G$16*I504*'ver pressoflex 6p C2 DCpowe_2'!$O$12,SIGN(I504)*'ver pressoflex 6p C2 DCpowe_2'!$G$15*'ver pressoflex 6p C2 DCpowe_2'!$O$12)</f>
        <v>0</v>
      </c>
      <c r="R504" s="572">
        <f>IF(ABS(J504)&lt;'ver pressoflex 6p C2 DCpowe_2'!$G$7,'ver pressoflex 6p C2 DCpowe_2'!$G$16*J504*'ver pressoflex 6p C2 DCpowe_2'!$O$13,SIGN(J504)*'ver pressoflex 6p C2 DCpowe_2'!$G$15*'ver pressoflex 6p C2 DCpowe_2'!$O$13)</f>
        <v>17803.500000000004</v>
      </c>
      <c r="S504" s="113">
        <f t="shared" si="101"/>
        <v>8586.7804792979896</v>
      </c>
      <c r="T504" s="575">
        <f>-L504*('ver pressoflex 6p C2 DCpowe_2'!$G$3/2-'ver pressoflex 6p C2 DCpowe_2'!AF504*'ver pressoflex 6p C2 DCpowe_2'!D504)</f>
        <v>9693385.0621223226</v>
      </c>
      <c r="U504" s="29">
        <f>M504*IF(($G$3/2-$M$8)&gt;0,('ver pressoflex 6p C2 DCpowe_2'!$G$3/2-'ver pressoflex 6p C2 DCpowe_2'!$M$8),'ver pressoflex 6p C2 DCpowe_2'!$G$3/2-('ver pressoflex 6p C2 DCpowe_2'!$G$3-'ver pressoflex 6p C2 DCpowe_2'!$M$8))*IF(($G$3/2-$M$8)&gt;0,-1,1)</f>
        <v>7298.1959746690363</v>
      </c>
      <c r="V504" s="29">
        <f>N504*IF(($G$3/2-$M$9)&gt;0,('ver pressoflex 6p C2 DCpowe_2'!$G$3/2-'ver pressoflex 6p C2 DCpowe_2'!$M$9),'ver pressoflex 6p C2 DCpowe_2'!$G$3/2-('ver pressoflex 6p C2 DCpowe_2'!$G$3-'ver pressoflex 6p C2 DCpowe_2'!$M$9))*IF(($G$3/2-$M$9)&gt;0,-1,1)</f>
        <v>0</v>
      </c>
      <c r="W504" s="29">
        <f>O504*IF(($G$3/2-$M$10)&gt;0,('ver pressoflex 6p C2 DCpowe_2'!$G$3/2-'ver pressoflex 6p C2 DCpowe_2'!$M$10),'ver pressoflex 6p C2 DCpowe_2'!$G$3/2-('ver pressoflex 6p C2 DCpowe_2'!$G$3-'ver pressoflex 6p C2 DCpowe_2'!$M$10))*IF(($G$3/2-$M$10)&gt;0,-1,1)</f>
        <v>0</v>
      </c>
      <c r="X504" s="29">
        <f>P504*IF(($G$3/2-$M$11)&gt;0,('ver pressoflex 6p C2 DCpowe_2'!$G$3/2-'ver pressoflex 6p C2 DCpowe_2'!$M$11),'ver pressoflex 6p C2 DCpowe_2'!$G$3/2-('ver pressoflex 6p C2 DCpowe_2'!$G$3-'ver pressoflex 6p C2 DCpowe_2'!$M$11))*IF(($G$3/2-$M$11)&gt;0,-1,1)</f>
        <v>0</v>
      </c>
      <c r="Y504" s="29">
        <f>Q504*IF(($G$3/2-$M$12)&gt;0,('ver pressoflex 6p C2 DCpowe_2'!$G$3/2-'ver pressoflex 6p C2 DCpowe_2'!$M$12),'ver pressoflex 6p C2 DCpowe_2'!$G$3/2-('ver pressoflex 6p C2 DCpowe_2'!$G$3-'ver pressoflex 6p C2 DCpowe_2'!$M$12))*IF(($G$3/2-$M$12)&gt;0,-1,1)</f>
        <v>0</v>
      </c>
      <c r="Z504" s="29">
        <f>R504*IF(($G$3/2-$M$13)&gt;0,('ver pressoflex 6p C2 DCpowe_2'!$G$3/2-'ver pressoflex 6p C2 DCpowe_2'!$M$13),'ver pressoflex 6p C2 DCpowe_2'!$G$3/2-('ver pressoflex 6p C2 DCpowe_2'!$G$3-'ver pressoflex 6p C2 DCpowe_2'!$M$13))*IF(($G$3/2-$M$13)&gt;0,-1,1)</f>
        <v>18248587.500000004</v>
      </c>
      <c r="AA504" s="113">
        <f t="shared" si="109"/>
        <v>27949270.758096993</v>
      </c>
      <c r="AB504" s="193">
        <f t="shared" si="110"/>
        <v>9.1820740221648428E-4</v>
      </c>
      <c r="AC504" s="191">
        <f t="shared" si="111"/>
        <v>1.4192345592496962E-3</v>
      </c>
      <c r="AD504" s="194">
        <f t="shared" si="112"/>
        <v>6.9703180568206494E-7</v>
      </c>
      <c r="AE504" s="191">
        <f t="shared" si="113"/>
        <v>0.10644259194372721</v>
      </c>
      <c r="AF504" s="191">
        <f t="shared" si="114"/>
        <v>0.46511843742772596</v>
      </c>
    </row>
    <row r="505" spans="2:32">
      <c r="B505" s="116">
        <f t="shared" si="100"/>
        <v>49878.383256408575</v>
      </c>
      <c r="C505" s="115">
        <f t="shared" si="116"/>
        <v>31.270000000000117</v>
      </c>
      <c r="D505" s="68">
        <f>'ver pressoflex 6p C2 DCpowe_2'!$G$3/2/$C$557*C505</f>
        <v>383.05750000000143</v>
      </c>
      <c r="E505" s="114">
        <f t="shared" si="102"/>
        <v>-4.5606064947052933E-4</v>
      </c>
      <c r="F505" s="114">
        <f t="shared" si="103"/>
        <v>-2.5675249789169717E-4</v>
      </c>
      <c r="G505" s="114">
        <f t="shared" si="104"/>
        <v>-5.7444346312865077E-5</v>
      </c>
      <c r="H505" s="114">
        <f t="shared" si="105"/>
        <v>4.2525944315793792E-3</v>
      </c>
      <c r="I505" s="114">
        <f t="shared" si="106"/>
        <v>4.4519025831582116E-3</v>
      </c>
      <c r="J505" s="114">
        <f t="shared" si="107"/>
        <v>4.651210734737044E-3</v>
      </c>
      <c r="K505" s="114">
        <f t="shared" si="108"/>
        <v>5.1494811136841246E-3</v>
      </c>
      <c r="L505" s="113">
        <f>-'ver pressoflex 6p C2 DCpowe_2'!$G$2*'ver pressoflex 6p C2 DCpowe_2'!D505*'ver pressoflex 6p C2 DCpowe_2'!$G$17*'ver pressoflex 6p C2 DCpowe_2'!$G$13*'ver pressoflex 6p C2 DCpowe_2'!AE505</f>
        <v>-9917.439328166216</v>
      </c>
      <c r="M505" s="572">
        <f>IF(ABS(E505)&lt;'ver pressoflex 6p C2 DCpowe_2'!$G$7,'ver pressoflex 6p C2 DCpowe_2'!$G$16*E505*'ver pressoflex 6p C2 DCpowe_2'!$O$8,SIGN(E505)*'ver pressoflex 6p C2 DCpowe_2'!$G$15*'ver pressoflex 6p C2 DCpowe_2'!$O$8)</f>
        <v>-7.6774154252157034</v>
      </c>
      <c r="N505" s="572">
        <f>IF(ABS(F505)&lt;'ver pressoflex 6p C2 DCpowe_2'!$G$7,'ver pressoflex 6p C2 DCpowe_2'!$G$16*F505*'ver pressoflex 6p C2 DCpowe_2'!$O$9,SIGN(F505)*'ver pressoflex 6p C2 DCpowe_2'!$G$15*'ver pressoflex 6p C2 DCpowe_2'!$O$9)</f>
        <v>0</v>
      </c>
      <c r="O505" s="572">
        <f>IF(ABS(G505)&lt;'ver pressoflex 6p C2 DCpowe_2'!$G$7,'ver pressoflex 6p C2 DCpowe_2'!$G$16*G505*'ver pressoflex 6p C2 DCpowe_2'!$O$10,SIGN(G505)*'ver pressoflex 6p C2 DCpowe_2'!$G$15*'ver pressoflex 6p C2 DCpowe_2'!$O$10)</f>
        <v>0</v>
      </c>
      <c r="P505" s="572">
        <f>IF(ABS(H505)&lt;'ver pressoflex 6p C2 DCpowe_2'!$G$7,'ver pressoflex 6p C2 DCpowe_2'!$G$16*H505*'ver pressoflex 6p C2 DCpowe_2'!$O$11,SIGN(H505)*'ver pressoflex 6p C2 DCpowe_2'!$G$15*'ver pressoflex 6p C2 DCpowe_2'!$O$11)</f>
        <v>0</v>
      </c>
      <c r="Q505" s="572">
        <f>IF(ABS(I505)&lt;'ver pressoflex 6p C2 DCpowe_2'!$G$7,'ver pressoflex 6p C2 DCpowe_2'!$G$16*I505*'ver pressoflex 6p C2 DCpowe_2'!$O$12,SIGN(I505)*'ver pressoflex 6p C2 DCpowe_2'!$G$15*'ver pressoflex 6p C2 DCpowe_2'!$O$12)</f>
        <v>0</v>
      </c>
      <c r="R505" s="572">
        <f>IF(ABS(J505)&lt;'ver pressoflex 6p C2 DCpowe_2'!$G$7,'ver pressoflex 6p C2 DCpowe_2'!$G$16*J505*'ver pressoflex 6p C2 DCpowe_2'!$O$13,SIGN(J505)*'ver pressoflex 6p C2 DCpowe_2'!$G$15*'ver pressoflex 6p C2 DCpowe_2'!$O$13)</f>
        <v>17803.500000000004</v>
      </c>
      <c r="S505" s="113">
        <f t="shared" si="101"/>
        <v>7878.3832564085715</v>
      </c>
      <c r="T505" s="575">
        <f>-L505*('ver pressoflex 6p C2 DCpowe_2'!$G$3/2-'ver pressoflex 6p C2 DCpowe_2'!AF505*'ver pressoflex 6p C2 DCpowe_2'!D505)</f>
        <v>10377097.158918902</v>
      </c>
      <c r="U505" s="29">
        <f>M505*IF(($G$3/2-$M$8)&gt;0,('ver pressoflex 6p C2 DCpowe_2'!$G$3/2-'ver pressoflex 6p C2 DCpowe_2'!$M$8),'ver pressoflex 6p C2 DCpowe_2'!$G$3/2-('ver pressoflex 6p C2 DCpowe_2'!$G$3-'ver pressoflex 6p C2 DCpowe_2'!$M$8))*IF(($G$3/2-$M$8)&gt;0,-1,1)</f>
        <v>7869.3508108460956</v>
      </c>
      <c r="V505" s="29">
        <f>N505*IF(($G$3/2-$M$9)&gt;0,('ver pressoflex 6p C2 DCpowe_2'!$G$3/2-'ver pressoflex 6p C2 DCpowe_2'!$M$9),'ver pressoflex 6p C2 DCpowe_2'!$G$3/2-('ver pressoflex 6p C2 DCpowe_2'!$G$3-'ver pressoflex 6p C2 DCpowe_2'!$M$9))*IF(($G$3/2-$M$9)&gt;0,-1,1)</f>
        <v>0</v>
      </c>
      <c r="W505" s="29">
        <f>O505*IF(($G$3/2-$M$10)&gt;0,('ver pressoflex 6p C2 DCpowe_2'!$G$3/2-'ver pressoflex 6p C2 DCpowe_2'!$M$10),'ver pressoflex 6p C2 DCpowe_2'!$G$3/2-('ver pressoflex 6p C2 DCpowe_2'!$G$3-'ver pressoflex 6p C2 DCpowe_2'!$M$10))*IF(($G$3/2-$M$10)&gt;0,-1,1)</f>
        <v>0</v>
      </c>
      <c r="X505" s="29">
        <f>P505*IF(($G$3/2-$M$11)&gt;0,('ver pressoflex 6p C2 DCpowe_2'!$G$3/2-'ver pressoflex 6p C2 DCpowe_2'!$M$11),'ver pressoflex 6p C2 DCpowe_2'!$G$3/2-('ver pressoflex 6p C2 DCpowe_2'!$G$3-'ver pressoflex 6p C2 DCpowe_2'!$M$11))*IF(($G$3/2-$M$11)&gt;0,-1,1)</f>
        <v>0</v>
      </c>
      <c r="Y505" s="29">
        <f>Q505*IF(($G$3/2-$M$12)&gt;0,('ver pressoflex 6p C2 DCpowe_2'!$G$3/2-'ver pressoflex 6p C2 DCpowe_2'!$M$12),'ver pressoflex 6p C2 DCpowe_2'!$G$3/2-('ver pressoflex 6p C2 DCpowe_2'!$G$3-'ver pressoflex 6p C2 DCpowe_2'!$M$12))*IF(($G$3/2-$M$12)&gt;0,-1,1)</f>
        <v>0</v>
      </c>
      <c r="Z505" s="29">
        <f>R505*IF(($G$3/2-$M$13)&gt;0,('ver pressoflex 6p C2 DCpowe_2'!$G$3/2-'ver pressoflex 6p C2 DCpowe_2'!$M$13),'ver pressoflex 6p C2 DCpowe_2'!$G$3/2-('ver pressoflex 6p C2 DCpowe_2'!$G$3-'ver pressoflex 6p C2 DCpowe_2'!$M$13))*IF(($G$3/2-$M$13)&gt;0,-1,1)</f>
        <v>18248587.500000004</v>
      </c>
      <c r="AA505" s="113">
        <f t="shared" si="109"/>
        <v>28633554.00972975</v>
      </c>
      <c r="AB505" s="193">
        <f t="shared" si="110"/>
        <v>9.5433102841760962E-4</v>
      </c>
      <c r="AC505" s="191">
        <f t="shared" si="111"/>
        <v>1.4794406029182384E-3</v>
      </c>
      <c r="AD505" s="194">
        <f t="shared" si="112"/>
        <v>7.5340087094495476E-7</v>
      </c>
      <c r="AE505" s="191">
        <f t="shared" si="113"/>
        <v>0.11095804521886787</v>
      </c>
      <c r="AF505" s="191">
        <f t="shared" si="114"/>
        <v>0.46638314378212675</v>
      </c>
    </row>
    <row r="506" spans="2:32">
      <c r="B506" s="116">
        <f t="shared" ref="B506:B557" si="117">ABS(+S506-$C$53)</f>
        <v>49139.050168709742</v>
      </c>
      <c r="C506" s="115">
        <f t="shared" si="116"/>
        <v>32.270000000000117</v>
      </c>
      <c r="D506" s="68">
        <f>'ver pressoflex 6p C2 DCpowe_2'!$G$3/2/$C$557*C506</f>
        <v>395.30750000000143</v>
      </c>
      <c r="E506" s="114">
        <f t="shared" si="102"/>
        <v>-4.8956794092322898E-4</v>
      </c>
      <c r="F506" s="114">
        <f t="shared" si="103"/>
        <v>-2.8903577869772288E-4</v>
      </c>
      <c r="G506" s="114">
        <f t="shared" si="104"/>
        <v>-8.850361647221677E-5</v>
      </c>
      <c r="H506" s="114">
        <f t="shared" si="105"/>
        <v>4.2480043916543527E-3</v>
      </c>
      <c r="I506" s="114">
        <f t="shared" si="106"/>
        <v>4.448536553879859E-3</v>
      </c>
      <c r="J506" s="114">
        <f t="shared" si="107"/>
        <v>4.6490687161053644E-3</v>
      </c>
      <c r="K506" s="114">
        <f t="shared" si="108"/>
        <v>5.1503991216691304E-3</v>
      </c>
      <c r="L506" s="113">
        <f>-'ver pressoflex 6p C2 DCpowe_2'!$G$2*'ver pressoflex 6p C2 DCpowe_2'!D506*'ver pressoflex 6p C2 DCpowe_2'!$G$17*'ver pressoflex 6p C2 DCpowe_2'!$G$13*'ver pressoflex 6p C2 DCpowe_2'!AE506</f>
        <v>-10656.208347475114</v>
      </c>
      <c r="M506" s="572">
        <f>IF(ABS(E506)&lt;'ver pressoflex 6p C2 DCpowe_2'!$G$7,'ver pressoflex 6p C2 DCpowe_2'!$G$16*E506*'ver pressoflex 6p C2 DCpowe_2'!$O$8,SIGN(E506)*'ver pressoflex 6p C2 DCpowe_2'!$G$15*'ver pressoflex 6p C2 DCpowe_2'!$O$8)</f>
        <v>-8.241483815143253</v>
      </c>
      <c r="N506" s="572">
        <f>IF(ABS(F506)&lt;'ver pressoflex 6p C2 DCpowe_2'!$G$7,'ver pressoflex 6p C2 DCpowe_2'!$G$16*F506*'ver pressoflex 6p C2 DCpowe_2'!$O$9,SIGN(F506)*'ver pressoflex 6p C2 DCpowe_2'!$G$15*'ver pressoflex 6p C2 DCpowe_2'!$O$9)</f>
        <v>0</v>
      </c>
      <c r="O506" s="572">
        <f>IF(ABS(G506)&lt;'ver pressoflex 6p C2 DCpowe_2'!$G$7,'ver pressoflex 6p C2 DCpowe_2'!$G$16*G506*'ver pressoflex 6p C2 DCpowe_2'!$O$10,SIGN(G506)*'ver pressoflex 6p C2 DCpowe_2'!$G$15*'ver pressoflex 6p C2 DCpowe_2'!$O$10)</f>
        <v>0</v>
      </c>
      <c r="P506" s="572">
        <f>IF(ABS(H506)&lt;'ver pressoflex 6p C2 DCpowe_2'!$G$7,'ver pressoflex 6p C2 DCpowe_2'!$G$16*H506*'ver pressoflex 6p C2 DCpowe_2'!$O$11,SIGN(H506)*'ver pressoflex 6p C2 DCpowe_2'!$G$15*'ver pressoflex 6p C2 DCpowe_2'!$O$11)</f>
        <v>0</v>
      </c>
      <c r="Q506" s="572">
        <f>IF(ABS(I506)&lt;'ver pressoflex 6p C2 DCpowe_2'!$G$7,'ver pressoflex 6p C2 DCpowe_2'!$G$16*I506*'ver pressoflex 6p C2 DCpowe_2'!$O$12,SIGN(I506)*'ver pressoflex 6p C2 DCpowe_2'!$G$15*'ver pressoflex 6p C2 DCpowe_2'!$O$12)</f>
        <v>0</v>
      </c>
      <c r="R506" s="572">
        <f>IF(ABS(J506)&lt;'ver pressoflex 6p C2 DCpowe_2'!$G$7,'ver pressoflex 6p C2 DCpowe_2'!$G$16*J506*'ver pressoflex 6p C2 DCpowe_2'!$O$13,SIGN(J506)*'ver pressoflex 6p C2 DCpowe_2'!$G$15*'ver pressoflex 6p C2 DCpowe_2'!$O$13)</f>
        <v>17803.500000000004</v>
      </c>
      <c r="S506" s="113">
        <f t="shared" ref="S506:S557" si="118">L506+M506+N506+O506+P506+Q506+R506</f>
        <v>7139.0501687097458</v>
      </c>
      <c r="T506" s="575">
        <f>-L506*('ver pressoflex 6p C2 DCpowe_2'!$G$3/2-'ver pressoflex 6p C2 DCpowe_2'!AF506*'ver pressoflex 6p C2 DCpowe_2'!D506)</f>
        <v>11084210.653071085</v>
      </c>
      <c r="U506" s="29">
        <f>M506*IF(($G$3/2-$M$8)&gt;0,('ver pressoflex 6p C2 DCpowe_2'!$G$3/2-'ver pressoflex 6p C2 DCpowe_2'!$M$8),'ver pressoflex 6p C2 DCpowe_2'!$G$3/2-('ver pressoflex 6p C2 DCpowe_2'!$G$3-'ver pressoflex 6p C2 DCpowe_2'!$M$8))*IF(($G$3/2-$M$8)&gt;0,-1,1)</f>
        <v>8447.5209105218346</v>
      </c>
      <c r="V506" s="29">
        <f>N506*IF(($G$3/2-$M$9)&gt;0,('ver pressoflex 6p C2 DCpowe_2'!$G$3/2-'ver pressoflex 6p C2 DCpowe_2'!$M$9),'ver pressoflex 6p C2 DCpowe_2'!$G$3/2-('ver pressoflex 6p C2 DCpowe_2'!$G$3-'ver pressoflex 6p C2 DCpowe_2'!$M$9))*IF(($G$3/2-$M$9)&gt;0,-1,1)</f>
        <v>0</v>
      </c>
      <c r="W506" s="29">
        <f>O506*IF(($G$3/2-$M$10)&gt;0,('ver pressoflex 6p C2 DCpowe_2'!$G$3/2-'ver pressoflex 6p C2 DCpowe_2'!$M$10),'ver pressoflex 6p C2 DCpowe_2'!$G$3/2-('ver pressoflex 6p C2 DCpowe_2'!$G$3-'ver pressoflex 6p C2 DCpowe_2'!$M$10))*IF(($G$3/2-$M$10)&gt;0,-1,1)</f>
        <v>0</v>
      </c>
      <c r="X506" s="29">
        <f>P506*IF(($G$3/2-$M$11)&gt;0,('ver pressoflex 6p C2 DCpowe_2'!$G$3/2-'ver pressoflex 6p C2 DCpowe_2'!$M$11),'ver pressoflex 6p C2 DCpowe_2'!$G$3/2-('ver pressoflex 6p C2 DCpowe_2'!$G$3-'ver pressoflex 6p C2 DCpowe_2'!$M$11))*IF(($G$3/2-$M$11)&gt;0,-1,1)</f>
        <v>0</v>
      </c>
      <c r="Y506" s="29">
        <f>Q506*IF(($G$3/2-$M$12)&gt;0,('ver pressoflex 6p C2 DCpowe_2'!$G$3/2-'ver pressoflex 6p C2 DCpowe_2'!$M$12),'ver pressoflex 6p C2 DCpowe_2'!$G$3/2-('ver pressoflex 6p C2 DCpowe_2'!$G$3-'ver pressoflex 6p C2 DCpowe_2'!$M$12))*IF(($G$3/2-$M$12)&gt;0,-1,1)</f>
        <v>0</v>
      </c>
      <c r="Z506" s="29">
        <f>R506*IF(($G$3/2-$M$13)&gt;0,('ver pressoflex 6p C2 DCpowe_2'!$G$3/2-'ver pressoflex 6p C2 DCpowe_2'!$M$13),'ver pressoflex 6p C2 DCpowe_2'!$G$3/2-('ver pressoflex 6p C2 DCpowe_2'!$G$3-'ver pressoflex 6p C2 DCpowe_2'!$M$13))*IF(($G$3/2-$M$13)&gt;0,-1,1)</f>
        <v>18248587.500000004</v>
      </c>
      <c r="AA506" s="113">
        <f t="shared" si="109"/>
        <v>29341245.673981611</v>
      </c>
      <c r="AB506" s="193">
        <f t="shared" si="110"/>
        <v>9.9089834648699408E-4</v>
      </c>
      <c r="AC506" s="191">
        <f t="shared" si="111"/>
        <v>1.540386133033879E-3</v>
      </c>
      <c r="AD506" s="194">
        <f t="shared" si="112"/>
        <v>8.1267738866999353E-7</v>
      </c>
      <c r="AE506" s="191">
        <f t="shared" si="113"/>
        <v>0.11552895997754091</v>
      </c>
      <c r="AF506" s="191">
        <f t="shared" si="114"/>
        <v>0.46757373379500555</v>
      </c>
    </row>
    <row r="507" spans="2:32">
      <c r="B507" s="116">
        <f t="shared" si="117"/>
        <v>48368.207735239637</v>
      </c>
      <c r="C507" s="115">
        <f t="shared" si="116"/>
        <v>33.270000000000117</v>
      </c>
      <c r="D507" s="68">
        <f>'ver pressoflex 6p C2 DCpowe_2'!$G$3/2/$C$557*C507</f>
        <v>407.55750000000143</v>
      </c>
      <c r="E507" s="114">
        <f t="shared" ref="E507:E557" si="119">$G$8*($M$8-D507)/($G$5-D507)</f>
        <v>-5.2348933197306246E-4</v>
      </c>
      <c r="F507" s="114">
        <f t="shared" ref="F507:F557" si="120">$G$8*($M$9-D507)/($G$5-D507)</f>
        <v>-3.2171803217495977E-4</v>
      </c>
      <c r="G507" s="114">
        <f t="shared" ref="G507:G557" si="121">$G$8*($M$10-D507)/($G$5-D507)</f>
        <v>-1.19946732376857E-4</v>
      </c>
      <c r="H507" s="114">
        <f t="shared" ref="H507:H557" si="122">$G$8*($M$11-D507)/($G$5-D507)</f>
        <v>4.2433576257571142E-3</v>
      </c>
      <c r="I507" s="114">
        <f t="shared" ref="I507:I557" si="123">$G$8*($M$12-D507)/($G$5-D507)</f>
        <v>4.4451289255552171E-3</v>
      </c>
      <c r="J507" s="114">
        <f t="shared" ref="J507:J557" si="124">$G$8*($M$13-D507)/($G$5-D507)</f>
        <v>4.64690022535332E-3</v>
      </c>
      <c r="K507" s="114">
        <f t="shared" ref="K507:K557" si="125">$G$8*($G$3-D507)/($G$5-D507)</f>
        <v>5.1513284748485773E-3</v>
      </c>
      <c r="L507" s="113">
        <f>-'ver pressoflex 6p C2 DCpowe_2'!$G$2*'ver pressoflex 6p C2 DCpowe_2'!D507*'ver pressoflex 6p C2 DCpowe_2'!$G$17*'ver pressoflex 6p C2 DCpowe_2'!$G$13*'ver pressoflex 6p C2 DCpowe_2'!AE507</f>
        <v>-11426.479741520547</v>
      </c>
      <c r="M507" s="572">
        <f>IF(ABS(E507)&lt;'ver pressoflex 6p C2 DCpowe_2'!$G$7,'ver pressoflex 6p C2 DCpowe_2'!$G$16*E507*'ver pressoflex 6p C2 DCpowe_2'!$O$8,SIGN(E507)*'ver pressoflex 6p C2 DCpowe_2'!$G$15*'ver pressoflex 6p C2 DCpowe_2'!$O$8)</f>
        <v>-8.8125232398187094</v>
      </c>
      <c r="N507" s="572">
        <f>IF(ABS(F507)&lt;'ver pressoflex 6p C2 DCpowe_2'!$G$7,'ver pressoflex 6p C2 DCpowe_2'!$G$16*F507*'ver pressoflex 6p C2 DCpowe_2'!$O$9,SIGN(F507)*'ver pressoflex 6p C2 DCpowe_2'!$G$15*'ver pressoflex 6p C2 DCpowe_2'!$O$9)</f>
        <v>0</v>
      </c>
      <c r="O507" s="572">
        <f>IF(ABS(G507)&lt;'ver pressoflex 6p C2 DCpowe_2'!$G$7,'ver pressoflex 6p C2 DCpowe_2'!$G$16*G507*'ver pressoflex 6p C2 DCpowe_2'!$O$10,SIGN(G507)*'ver pressoflex 6p C2 DCpowe_2'!$G$15*'ver pressoflex 6p C2 DCpowe_2'!$O$10)</f>
        <v>0</v>
      </c>
      <c r="P507" s="572">
        <f>IF(ABS(H507)&lt;'ver pressoflex 6p C2 DCpowe_2'!$G$7,'ver pressoflex 6p C2 DCpowe_2'!$G$16*H507*'ver pressoflex 6p C2 DCpowe_2'!$O$11,SIGN(H507)*'ver pressoflex 6p C2 DCpowe_2'!$G$15*'ver pressoflex 6p C2 DCpowe_2'!$O$11)</f>
        <v>0</v>
      </c>
      <c r="Q507" s="572">
        <f>IF(ABS(I507)&lt;'ver pressoflex 6p C2 DCpowe_2'!$G$7,'ver pressoflex 6p C2 DCpowe_2'!$G$16*I507*'ver pressoflex 6p C2 DCpowe_2'!$O$12,SIGN(I507)*'ver pressoflex 6p C2 DCpowe_2'!$G$15*'ver pressoflex 6p C2 DCpowe_2'!$O$12)</f>
        <v>0</v>
      </c>
      <c r="R507" s="572">
        <f>IF(ABS(J507)&lt;'ver pressoflex 6p C2 DCpowe_2'!$G$7,'ver pressoflex 6p C2 DCpowe_2'!$G$16*J507*'ver pressoflex 6p C2 DCpowe_2'!$O$13,SIGN(J507)*'ver pressoflex 6p C2 DCpowe_2'!$G$15*'ver pressoflex 6p C2 DCpowe_2'!$O$13)</f>
        <v>17803.500000000004</v>
      </c>
      <c r="S507" s="113">
        <f t="shared" si="118"/>
        <v>6368.2077352396391</v>
      </c>
      <c r="T507" s="575">
        <f>-L507*('ver pressoflex 6p C2 DCpowe_2'!$G$3/2-'ver pressoflex 6p C2 DCpowe_2'!AF507*'ver pressoflex 6p C2 DCpowe_2'!D507)</f>
        <v>11814742.745201482</v>
      </c>
      <c r="U507" s="29">
        <f>M507*IF(($G$3/2-$M$8)&gt;0,('ver pressoflex 6p C2 DCpowe_2'!$G$3/2-'ver pressoflex 6p C2 DCpowe_2'!$M$8),'ver pressoflex 6p C2 DCpowe_2'!$G$3/2-('ver pressoflex 6p C2 DCpowe_2'!$G$3-'ver pressoflex 6p C2 DCpowe_2'!$M$8))*IF(($G$3/2-$M$8)&gt;0,-1,1)</f>
        <v>9032.8363208141764</v>
      </c>
      <c r="V507" s="29">
        <f>N507*IF(($G$3/2-$M$9)&gt;0,('ver pressoflex 6p C2 DCpowe_2'!$G$3/2-'ver pressoflex 6p C2 DCpowe_2'!$M$9),'ver pressoflex 6p C2 DCpowe_2'!$G$3/2-('ver pressoflex 6p C2 DCpowe_2'!$G$3-'ver pressoflex 6p C2 DCpowe_2'!$M$9))*IF(($G$3/2-$M$9)&gt;0,-1,1)</f>
        <v>0</v>
      </c>
      <c r="W507" s="29">
        <f>O507*IF(($G$3/2-$M$10)&gt;0,('ver pressoflex 6p C2 DCpowe_2'!$G$3/2-'ver pressoflex 6p C2 DCpowe_2'!$M$10),'ver pressoflex 6p C2 DCpowe_2'!$G$3/2-('ver pressoflex 6p C2 DCpowe_2'!$G$3-'ver pressoflex 6p C2 DCpowe_2'!$M$10))*IF(($G$3/2-$M$10)&gt;0,-1,1)</f>
        <v>0</v>
      </c>
      <c r="X507" s="29">
        <f>P507*IF(($G$3/2-$M$11)&gt;0,('ver pressoflex 6p C2 DCpowe_2'!$G$3/2-'ver pressoflex 6p C2 DCpowe_2'!$M$11),'ver pressoflex 6p C2 DCpowe_2'!$G$3/2-('ver pressoflex 6p C2 DCpowe_2'!$G$3-'ver pressoflex 6p C2 DCpowe_2'!$M$11))*IF(($G$3/2-$M$11)&gt;0,-1,1)</f>
        <v>0</v>
      </c>
      <c r="Y507" s="29">
        <f>Q507*IF(($G$3/2-$M$12)&gt;0,('ver pressoflex 6p C2 DCpowe_2'!$G$3/2-'ver pressoflex 6p C2 DCpowe_2'!$M$12),'ver pressoflex 6p C2 DCpowe_2'!$G$3/2-('ver pressoflex 6p C2 DCpowe_2'!$G$3-'ver pressoflex 6p C2 DCpowe_2'!$M$12))*IF(($G$3/2-$M$12)&gt;0,-1,1)</f>
        <v>0</v>
      </c>
      <c r="Z507" s="29">
        <f>R507*IF(($G$3/2-$M$13)&gt;0,('ver pressoflex 6p C2 DCpowe_2'!$G$3/2-'ver pressoflex 6p C2 DCpowe_2'!$M$13),'ver pressoflex 6p C2 DCpowe_2'!$G$3/2-('ver pressoflex 6p C2 DCpowe_2'!$G$3-'ver pressoflex 6p C2 DCpowe_2'!$M$13))*IF(($G$3/2-$M$13)&gt;0,-1,1)</f>
        <v>18248587.500000004</v>
      </c>
      <c r="AA507" s="113">
        <f t="shared" ref="AA507:AA557" si="126">T507+U507+V507+W507+X507+Y507+Z507</f>
        <v>30072363.081522301</v>
      </c>
      <c r="AB507" s="193">
        <f t="shared" ref="AB507:AB557" si="127">$G$8*D507/($G$5-D507)</f>
        <v>1.0279175814683192E-3</v>
      </c>
      <c r="AC507" s="191">
        <f t="shared" ref="AC507:AC557" si="128">IF(AB507&lt;ABS($G$10),$G$17/ABS($G$10)*(ABS(AB507)^2-ABS(AB507)^3/(3*ABS($G$10))),$G$17*(AB507-ABS($G$10))+$G$17/ABS($G$10)*(ABS($G$10)^2-ABS($G$10)^3/(3*ABS($G$10))))</f>
        <v>1.6020848580027543E-3</v>
      </c>
      <c r="AD507" s="194">
        <f t="shared" ref="AD507:AD557" si="129">IF(AB507&lt;ABS($G$10),2*$G$17/ABS($G$10)*(ABS(AB507)^3/3-ABS(AB507)^4/(8*ABS($G$10))),$G$17/2*(AB507^2-ABS($G$10)^2)+2*$G$17/ABS($G$10)*(ABS($G$10)^3/3-ABS($G$10)^4/(8*ABS($G$10))))</f>
        <v>8.7495657302084326E-7</v>
      </c>
      <c r="AE507" s="191">
        <f t="shared" ref="AE507:AE557" si="130">AC507/(ABS($G$9)*$G$17)</f>
        <v>0.12015636435020656</v>
      </c>
      <c r="AF507" s="191">
        <f t="shared" ref="AF507:AF557" si="131">1-AD507/(AC507*AB507)</f>
        <v>0.46869648628719485</v>
      </c>
    </row>
    <row r="508" spans="2:32">
      <c r="B508" s="116">
        <f t="shared" si="117"/>
        <v>47565.268212182818</v>
      </c>
      <c r="C508" s="115">
        <f t="shared" si="116"/>
        <v>34.270000000000117</v>
      </c>
      <c r="D508" s="68">
        <f>'ver pressoflex 6p C2 DCpowe_2'!$G$3/2/$C$557*C508</f>
        <v>419.80750000000143</v>
      </c>
      <c r="E508" s="114">
        <f t="shared" si="119"/>
        <v>-5.5783254681966764E-4</v>
      </c>
      <c r="F508" s="114">
        <f t="shared" si="120"/>
        <v>-3.5480670036050168E-4</v>
      </c>
      <c r="G508" s="114">
        <f t="shared" si="121"/>
        <v>-1.5178085390133569E-4</v>
      </c>
      <c r="H508" s="114">
        <f t="shared" si="122"/>
        <v>4.2386530757781279E-3</v>
      </c>
      <c r="I508" s="114">
        <f t="shared" si="123"/>
        <v>4.4416789222372936E-3</v>
      </c>
      <c r="J508" s="114">
        <f t="shared" si="124"/>
        <v>4.6447047686964602E-3</v>
      </c>
      <c r="K508" s="114">
        <f t="shared" si="125"/>
        <v>5.1522693848443744E-3</v>
      </c>
      <c r="L508" s="113">
        <f>-'ver pressoflex 6p C2 DCpowe_2'!$G$2*'ver pressoflex 6p C2 DCpowe_2'!D508*'ver pressoflex 6p C2 DCpowe_2'!$G$17*'ver pressoflex 6p C2 DCpowe_2'!$G$13*'ver pressoflex 6p C2 DCpowe_2'!AE508</f>
        <v>-12228.841124087236</v>
      </c>
      <c r="M508" s="572">
        <f>IF(ABS(E508)&lt;'ver pressoflex 6p C2 DCpowe_2'!$G$7,'ver pressoflex 6p C2 DCpowe_2'!$G$16*E508*'ver pressoflex 6p C2 DCpowe_2'!$O$8,SIGN(E508)*'ver pressoflex 6p C2 DCpowe_2'!$G$15*'ver pressoflex 6p C2 DCpowe_2'!$O$8)</f>
        <v>-9.3906637299507381</v>
      </c>
      <c r="N508" s="572">
        <f>IF(ABS(F508)&lt;'ver pressoflex 6p C2 DCpowe_2'!$G$7,'ver pressoflex 6p C2 DCpowe_2'!$G$16*F508*'ver pressoflex 6p C2 DCpowe_2'!$O$9,SIGN(F508)*'ver pressoflex 6p C2 DCpowe_2'!$G$15*'ver pressoflex 6p C2 DCpowe_2'!$O$9)</f>
        <v>0</v>
      </c>
      <c r="O508" s="572">
        <f>IF(ABS(G508)&lt;'ver pressoflex 6p C2 DCpowe_2'!$G$7,'ver pressoflex 6p C2 DCpowe_2'!$G$16*G508*'ver pressoflex 6p C2 DCpowe_2'!$O$10,SIGN(G508)*'ver pressoflex 6p C2 DCpowe_2'!$G$15*'ver pressoflex 6p C2 DCpowe_2'!$O$10)</f>
        <v>0</v>
      </c>
      <c r="P508" s="572">
        <f>IF(ABS(H508)&lt;'ver pressoflex 6p C2 DCpowe_2'!$G$7,'ver pressoflex 6p C2 DCpowe_2'!$G$16*H508*'ver pressoflex 6p C2 DCpowe_2'!$O$11,SIGN(H508)*'ver pressoflex 6p C2 DCpowe_2'!$G$15*'ver pressoflex 6p C2 DCpowe_2'!$O$11)</f>
        <v>0</v>
      </c>
      <c r="Q508" s="572">
        <f>IF(ABS(I508)&lt;'ver pressoflex 6p C2 DCpowe_2'!$G$7,'ver pressoflex 6p C2 DCpowe_2'!$G$16*I508*'ver pressoflex 6p C2 DCpowe_2'!$O$12,SIGN(I508)*'ver pressoflex 6p C2 DCpowe_2'!$G$15*'ver pressoflex 6p C2 DCpowe_2'!$O$12)</f>
        <v>0</v>
      </c>
      <c r="R508" s="572">
        <f>IF(ABS(J508)&lt;'ver pressoflex 6p C2 DCpowe_2'!$G$7,'ver pressoflex 6p C2 DCpowe_2'!$G$16*J508*'ver pressoflex 6p C2 DCpowe_2'!$O$13,SIGN(J508)*'ver pressoflex 6p C2 DCpowe_2'!$G$15*'ver pressoflex 6p C2 DCpowe_2'!$O$13)</f>
        <v>17803.500000000004</v>
      </c>
      <c r="S508" s="113">
        <f t="shared" si="118"/>
        <v>5565.2682121828166</v>
      </c>
      <c r="T508" s="575">
        <f>-L508*('ver pressoflex 6p C2 DCpowe_2'!$G$3/2-'ver pressoflex 6p C2 DCpowe_2'!AF508*'ver pressoflex 6p C2 DCpowe_2'!D508)</f>
        <v>12568711.063723622</v>
      </c>
      <c r="U508" s="29">
        <f>M508*IF(($G$3/2-$M$8)&gt;0,('ver pressoflex 6p C2 DCpowe_2'!$G$3/2-'ver pressoflex 6p C2 DCpowe_2'!$M$8),'ver pressoflex 6p C2 DCpowe_2'!$G$3/2-('ver pressoflex 6p C2 DCpowe_2'!$G$3-'ver pressoflex 6p C2 DCpowe_2'!$M$8))*IF(($G$3/2-$M$8)&gt;0,-1,1)</f>
        <v>9625.4303231995073</v>
      </c>
      <c r="V508" s="29">
        <f>N508*IF(($G$3/2-$M$9)&gt;0,('ver pressoflex 6p C2 DCpowe_2'!$G$3/2-'ver pressoflex 6p C2 DCpowe_2'!$M$9),'ver pressoflex 6p C2 DCpowe_2'!$G$3/2-('ver pressoflex 6p C2 DCpowe_2'!$G$3-'ver pressoflex 6p C2 DCpowe_2'!$M$9))*IF(($G$3/2-$M$9)&gt;0,-1,1)</f>
        <v>0</v>
      </c>
      <c r="W508" s="29">
        <f>O508*IF(($G$3/2-$M$10)&gt;0,('ver pressoflex 6p C2 DCpowe_2'!$G$3/2-'ver pressoflex 6p C2 DCpowe_2'!$M$10),'ver pressoflex 6p C2 DCpowe_2'!$G$3/2-('ver pressoflex 6p C2 DCpowe_2'!$G$3-'ver pressoflex 6p C2 DCpowe_2'!$M$10))*IF(($G$3/2-$M$10)&gt;0,-1,1)</f>
        <v>0</v>
      </c>
      <c r="X508" s="29">
        <f>P508*IF(($G$3/2-$M$11)&gt;0,('ver pressoflex 6p C2 DCpowe_2'!$G$3/2-'ver pressoflex 6p C2 DCpowe_2'!$M$11),'ver pressoflex 6p C2 DCpowe_2'!$G$3/2-('ver pressoflex 6p C2 DCpowe_2'!$G$3-'ver pressoflex 6p C2 DCpowe_2'!$M$11))*IF(($G$3/2-$M$11)&gt;0,-1,1)</f>
        <v>0</v>
      </c>
      <c r="Y508" s="29">
        <f>Q508*IF(($G$3/2-$M$12)&gt;0,('ver pressoflex 6p C2 DCpowe_2'!$G$3/2-'ver pressoflex 6p C2 DCpowe_2'!$M$12),'ver pressoflex 6p C2 DCpowe_2'!$G$3/2-('ver pressoflex 6p C2 DCpowe_2'!$G$3-'ver pressoflex 6p C2 DCpowe_2'!$M$12))*IF(($G$3/2-$M$12)&gt;0,-1,1)</f>
        <v>0</v>
      </c>
      <c r="Z508" s="29">
        <f>R508*IF(($G$3/2-$M$13)&gt;0,('ver pressoflex 6p C2 DCpowe_2'!$G$3/2-'ver pressoflex 6p C2 DCpowe_2'!$M$13),'ver pressoflex 6p C2 DCpowe_2'!$G$3/2-('ver pressoflex 6p C2 DCpowe_2'!$G$3-'ver pressoflex 6p C2 DCpowe_2'!$M$13))*IF(($G$3/2-$M$13)&gt;0,-1,1)</f>
        <v>18248587.500000004</v>
      </c>
      <c r="AA508" s="113">
        <f t="shared" si="126"/>
        <v>30826923.994046826</v>
      </c>
      <c r="AB508" s="193">
        <f t="shared" si="127"/>
        <v>1.0653971629675824E-3</v>
      </c>
      <c r="AC508" s="191">
        <f t="shared" si="128"/>
        <v>1.664550827168193E-3</v>
      </c>
      <c r="AD508" s="194">
        <f t="shared" si="129"/>
        <v>9.4033704016058889E-7</v>
      </c>
      <c r="AE508" s="191">
        <f t="shared" si="130"/>
        <v>0.12484131203761446</v>
      </c>
      <c r="AF508" s="191">
        <f t="shared" si="131"/>
        <v>0.46975699674305404</v>
      </c>
    </row>
    <row r="509" spans="2:32">
      <c r="B509" s="116">
        <f t="shared" si="117"/>
        <v>46729.629146687723</v>
      </c>
      <c r="C509" s="115">
        <f t="shared" si="116"/>
        <v>35.270000000000117</v>
      </c>
      <c r="D509" s="68">
        <f>'ver pressoflex 6p C2 DCpowe_2'!$G$3/2/$C$557*C509</f>
        <v>432.05750000000143</v>
      </c>
      <c r="E509" s="114">
        <f t="shared" si="119"/>
        <v>-5.9260550297059698E-4</v>
      </c>
      <c r="F509" s="114">
        <f t="shared" si="120"/>
        <v>-3.8830941153788107E-4</v>
      </c>
      <c r="G509" s="114">
        <f t="shared" si="121"/>
        <v>-1.8401332010516521E-4</v>
      </c>
      <c r="H509" s="114">
        <f t="shared" si="122"/>
        <v>4.2338896571273155E-3</v>
      </c>
      <c r="I509" s="114">
        <f t="shared" si="123"/>
        <v>4.4381857485600315E-3</v>
      </c>
      <c r="J509" s="114">
        <f t="shared" si="124"/>
        <v>4.6424818399927468E-3</v>
      </c>
      <c r="K509" s="114">
        <f t="shared" si="125"/>
        <v>5.1532220685745365E-3</v>
      </c>
      <c r="L509" s="113">
        <f>-'ver pressoflex 6p C2 DCpowe_2'!$G$2*'ver pressoflex 6p C2 DCpowe_2'!D509*'ver pressoflex 6p C2 DCpowe_2'!$G$17*'ver pressoflex 6p C2 DCpowe_2'!$G$13*'ver pressoflex 6p C2 DCpowe_2'!AE509</f>
        <v>-13063.894814741849</v>
      </c>
      <c r="M509" s="572">
        <f>IF(ABS(E509)&lt;'ver pressoflex 6p C2 DCpowe_2'!$G$7,'ver pressoflex 6p C2 DCpowe_2'!$G$16*E509*'ver pressoflex 6p C2 DCpowe_2'!$O$8,SIGN(E509)*'ver pressoflex 6p C2 DCpowe_2'!$G$15*'ver pressoflex 6p C2 DCpowe_2'!$O$8)</f>
        <v>-9.9760385704317862</v>
      </c>
      <c r="N509" s="572">
        <f>IF(ABS(F509)&lt;'ver pressoflex 6p C2 DCpowe_2'!$G$7,'ver pressoflex 6p C2 DCpowe_2'!$G$16*F509*'ver pressoflex 6p C2 DCpowe_2'!$O$9,SIGN(F509)*'ver pressoflex 6p C2 DCpowe_2'!$G$15*'ver pressoflex 6p C2 DCpowe_2'!$O$9)</f>
        <v>0</v>
      </c>
      <c r="O509" s="572">
        <f>IF(ABS(G509)&lt;'ver pressoflex 6p C2 DCpowe_2'!$G$7,'ver pressoflex 6p C2 DCpowe_2'!$G$16*G509*'ver pressoflex 6p C2 DCpowe_2'!$O$10,SIGN(G509)*'ver pressoflex 6p C2 DCpowe_2'!$G$15*'ver pressoflex 6p C2 DCpowe_2'!$O$10)</f>
        <v>0</v>
      </c>
      <c r="P509" s="572">
        <f>IF(ABS(H509)&lt;'ver pressoflex 6p C2 DCpowe_2'!$G$7,'ver pressoflex 6p C2 DCpowe_2'!$G$16*H509*'ver pressoflex 6p C2 DCpowe_2'!$O$11,SIGN(H509)*'ver pressoflex 6p C2 DCpowe_2'!$G$15*'ver pressoflex 6p C2 DCpowe_2'!$O$11)</f>
        <v>0</v>
      </c>
      <c r="Q509" s="572">
        <f>IF(ABS(I509)&lt;'ver pressoflex 6p C2 DCpowe_2'!$G$7,'ver pressoflex 6p C2 DCpowe_2'!$G$16*I509*'ver pressoflex 6p C2 DCpowe_2'!$O$12,SIGN(I509)*'ver pressoflex 6p C2 DCpowe_2'!$G$15*'ver pressoflex 6p C2 DCpowe_2'!$O$12)</f>
        <v>0</v>
      </c>
      <c r="R509" s="572">
        <f>IF(ABS(J509)&lt;'ver pressoflex 6p C2 DCpowe_2'!$G$7,'ver pressoflex 6p C2 DCpowe_2'!$G$16*J509*'ver pressoflex 6p C2 DCpowe_2'!$O$13,SIGN(J509)*'ver pressoflex 6p C2 DCpowe_2'!$G$15*'ver pressoflex 6p C2 DCpowe_2'!$O$13)</f>
        <v>17803.500000000004</v>
      </c>
      <c r="S509" s="113">
        <f t="shared" si="118"/>
        <v>4729.6291466877228</v>
      </c>
      <c r="T509" s="575">
        <f>-L509*('ver pressoflex 6p C2 DCpowe_2'!$G$3/2-'ver pressoflex 6p C2 DCpowe_2'!AF509*'ver pressoflex 6p C2 DCpowe_2'!D509)</f>
        <v>13346133.678224513</v>
      </c>
      <c r="U509" s="29">
        <f>M509*IF(($G$3/2-$M$8)&gt;0,('ver pressoflex 6p C2 DCpowe_2'!$G$3/2-'ver pressoflex 6p C2 DCpowe_2'!$M$8),'ver pressoflex 6p C2 DCpowe_2'!$G$3/2-('ver pressoflex 6p C2 DCpowe_2'!$G$3-'ver pressoflex 6p C2 DCpowe_2'!$M$8))*IF(($G$3/2-$M$8)&gt;0,-1,1)</f>
        <v>10225.439534692581</v>
      </c>
      <c r="V509" s="29">
        <f>N509*IF(($G$3/2-$M$9)&gt;0,('ver pressoflex 6p C2 DCpowe_2'!$G$3/2-'ver pressoflex 6p C2 DCpowe_2'!$M$9),'ver pressoflex 6p C2 DCpowe_2'!$G$3/2-('ver pressoflex 6p C2 DCpowe_2'!$G$3-'ver pressoflex 6p C2 DCpowe_2'!$M$9))*IF(($G$3/2-$M$9)&gt;0,-1,1)</f>
        <v>0</v>
      </c>
      <c r="W509" s="29">
        <f>O509*IF(($G$3/2-$M$10)&gt;0,('ver pressoflex 6p C2 DCpowe_2'!$G$3/2-'ver pressoflex 6p C2 DCpowe_2'!$M$10),'ver pressoflex 6p C2 DCpowe_2'!$G$3/2-('ver pressoflex 6p C2 DCpowe_2'!$G$3-'ver pressoflex 6p C2 DCpowe_2'!$M$10))*IF(($G$3/2-$M$10)&gt;0,-1,1)</f>
        <v>0</v>
      </c>
      <c r="X509" s="29">
        <f>P509*IF(($G$3/2-$M$11)&gt;0,('ver pressoflex 6p C2 DCpowe_2'!$G$3/2-'ver pressoflex 6p C2 DCpowe_2'!$M$11),'ver pressoflex 6p C2 DCpowe_2'!$G$3/2-('ver pressoflex 6p C2 DCpowe_2'!$G$3-'ver pressoflex 6p C2 DCpowe_2'!$M$11))*IF(($G$3/2-$M$11)&gt;0,-1,1)</f>
        <v>0</v>
      </c>
      <c r="Y509" s="29">
        <f>Q509*IF(($G$3/2-$M$12)&gt;0,('ver pressoflex 6p C2 DCpowe_2'!$G$3/2-'ver pressoflex 6p C2 DCpowe_2'!$M$12),'ver pressoflex 6p C2 DCpowe_2'!$G$3/2-('ver pressoflex 6p C2 DCpowe_2'!$G$3-'ver pressoflex 6p C2 DCpowe_2'!$M$12))*IF(($G$3/2-$M$12)&gt;0,-1,1)</f>
        <v>0</v>
      </c>
      <c r="Z509" s="29">
        <f>R509*IF(($G$3/2-$M$13)&gt;0,('ver pressoflex 6p C2 DCpowe_2'!$G$3/2-'ver pressoflex 6p C2 DCpowe_2'!$M$13),'ver pressoflex 6p C2 DCpowe_2'!$G$3/2-('ver pressoflex 6p C2 DCpowe_2'!$G$3-'ver pressoflex 6p C2 DCpowe_2'!$M$13))*IF(($G$3/2-$M$13)&gt;0,-1,1)</f>
        <v>18248587.500000004</v>
      </c>
      <c r="AA509" s="113">
        <f t="shared" si="126"/>
        <v>31604946.617759209</v>
      </c>
      <c r="AB509" s="193">
        <f t="shared" si="127"/>
        <v>1.1033457315523865E-3</v>
      </c>
      <c r="AC509" s="191">
        <f t="shared" si="128"/>
        <v>1.7277984414761998E-3</v>
      </c>
      <c r="AD509" s="194">
        <f t="shared" si="129"/>
        <v>1.0089209472235037E-6</v>
      </c>
      <c r="AE509" s="191">
        <f t="shared" si="130"/>
        <v>0.12958488311071498</v>
      </c>
      <c r="AF509" s="191">
        <f t="shared" si="131"/>
        <v>0.47076026682486261</v>
      </c>
    </row>
    <row r="510" spans="2:32">
      <c r="B510" s="116">
        <f t="shared" si="117"/>
        <v>45860.672913829243</v>
      </c>
      <c r="C510" s="115">
        <f t="shared" si="116"/>
        <v>36.270000000000117</v>
      </c>
      <c r="D510" s="68">
        <f>'ver pressoflex 6p C2 DCpowe_2'!$G$3/2/$C$557*C510</f>
        <v>444.30750000000143</v>
      </c>
      <c r="E510" s="114">
        <f t="shared" si="119"/>
        <v>-6.278163173266115E-4</v>
      </c>
      <c r="F510" s="114">
        <f t="shared" si="120"/>
        <v>-4.2223398610006862E-4</v>
      </c>
      <c r="G510" s="114">
        <f t="shared" si="121"/>
        <v>-2.1665165487352571E-4</v>
      </c>
      <c r="H510" s="114">
        <f t="shared" si="122"/>
        <v>4.2290662579004641E-3</v>
      </c>
      <c r="I510" s="114">
        <f t="shared" si="123"/>
        <v>4.434648589127007E-3</v>
      </c>
      <c r="J510" s="114">
        <f t="shared" si="124"/>
        <v>4.6402309203535498E-3</v>
      </c>
      <c r="K510" s="114">
        <f t="shared" si="125"/>
        <v>5.1541867484199075E-3</v>
      </c>
      <c r="L510" s="113">
        <f>-'ver pressoflex 6p C2 DCpowe_2'!$G$2*'ver pressoflex 6p C2 DCpowe_2'!D510*'ver pressoflex 6p C2 DCpowe_2'!$G$17*'ver pressoflex 6p C2 DCpowe_2'!$G$13*'ver pressoflex 6p C2 DCpowe_2'!AE510</f>
        <v>-13932.258301767984</v>
      </c>
      <c r="M510" s="572">
        <f>IF(ABS(E510)&lt;'ver pressoflex 6p C2 DCpowe_2'!$G$7,'ver pressoflex 6p C2 DCpowe_2'!$G$16*E510*'ver pressoflex 6p C2 DCpowe_2'!$O$8,SIGN(E510)*'ver pressoflex 6p C2 DCpowe_2'!$G$15*'ver pressoflex 6p C2 DCpowe_2'!$O$8)</f>
        <v>-10.568784402779116</v>
      </c>
      <c r="N510" s="572">
        <f>IF(ABS(F510)&lt;'ver pressoflex 6p C2 DCpowe_2'!$G$7,'ver pressoflex 6p C2 DCpowe_2'!$G$16*F510*'ver pressoflex 6p C2 DCpowe_2'!$O$9,SIGN(F510)*'ver pressoflex 6p C2 DCpowe_2'!$G$15*'ver pressoflex 6p C2 DCpowe_2'!$O$9)</f>
        <v>0</v>
      </c>
      <c r="O510" s="572">
        <f>IF(ABS(G510)&lt;'ver pressoflex 6p C2 DCpowe_2'!$G$7,'ver pressoflex 6p C2 DCpowe_2'!$G$16*G510*'ver pressoflex 6p C2 DCpowe_2'!$O$10,SIGN(G510)*'ver pressoflex 6p C2 DCpowe_2'!$G$15*'ver pressoflex 6p C2 DCpowe_2'!$O$10)</f>
        <v>0</v>
      </c>
      <c r="P510" s="572">
        <f>IF(ABS(H510)&lt;'ver pressoflex 6p C2 DCpowe_2'!$G$7,'ver pressoflex 6p C2 DCpowe_2'!$G$16*H510*'ver pressoflex 6p C2 DCpowe_2'!$O$11,SIGN(H510)*'ver pressoflex 6p C2 DCpowe_2'!$G$15*'ver pressoflex 6p C2 DCpowe_2'!$O$11)</f>
        <v>0</v>
      </c>
      <c r="Q510" s="572">
        <f>IF(ABS(I510)&lt;'ver pressoflex 6p C2 DCpowe_2'!$G$7,'ver pressoflex 6p C2 DCpowe_2'!$G$16*I510*'ver pressoflex 6p C2 DCpowe_2'!$O$12,SIGN(I510)*'ver pressoflex 6p C2 DCpowe_2'!$G$15*'ver pressoflex 6p C2 DCpowe_2'!$O$12)</f>
        <v>0</v>
      </c>
      <c r="R510" s="572">
        <f>IF(ABS(J510)&lt;'ver pressoflex 6p C2 DCpowe_2'!$G$7,'ver pressoflex 6p C2 DCpowe_2'!$G$16*J510*'ver pressoflex 6p C2 DCpowe_2'!$O$13,SIGN(J510)*'ver pressoflex 6p C2 DCpowe_2'!$G$15*'ver pressoflex 6p C2 DCpowe_2'!$O$13)</f>
        <v>17803.500000000004</v>
      </c>
      <c r="S510" s="113">
        <f t="shared" si="118"/>
        <v>3860.6729138292394</v>
      </c>
      <c r="T510" s="575">
        <f>-L510*('ver pressoflex 6p C2 DCpowe_2'!$G$3/2-'ver pressoflex 6p C2 DCpowe_2'!AF510*'ver pressoflex 6p C2 DCpowe_2'!D510)</f>
        <v>14147029.113352664</v>
      </c>
      <c r="U510" s="29">
        <f>M510*IF(($G$3/2-$M$8)&gt;0,('ver pressoflex 6p C2 DCpowe_2'!$G$3/2-'ver pressoflex 6p C2 DCpowe_2'!$M$8),'ver pressoflex 6p C2 DCpowe_2'!$G$3/2-('ver pressoflex 6p C2 DCpowe_2'!$G$3-'ver pressoflex 6p C2 DCpowe_2'!$M$8))*IF(($G$3/2-$M$8)&gt;0,-1,1)</f>
        <v>10833.004012848594</v>
      </c>
      <c r="V510" s="29">
        <f>N510*IF(($G$3/2-$M$9)&gt;0,('ver pressoflex 6p C2 DCpowe_2'!$G$3/2-'ver pressoflex 6p C2 DCpowe_2'!$M$9),'ver pressoflex 6p C2 DCpowe_2'!$G$3/2-('ver pressoflex 6p C2 DCpowe_2'!$G$3-'ver pressoflex 6p C2 DCpowe_2'!$M$9))*IF(($G$3/2-$M$9)&gt;0,-1,1)</f>
        <v>0</v>
      </c>
      <c r="W510" s="29">
        <f>O510*IF(($G$3/2-$M$10)&gt;0,('ver pressoflex 6p C2 DCpowe_2'!$G$3/2-'ver pressoflex 6p C2 DCpowe_2'!$M$10),'ver pressoflex 6p C2 DCpowe_2'!$G$3/2-('ver pressoflex 6p C2 DCpowe_2'!$G$3-'ver pressoflex 6p C2 DCpowe_2'!$M$10))*IF(($G$3/2-$M$10)&gt;0,-1,1)</f>
        <v>0</v>
      </c>
      <c r="X510" s="29">
        <f>P510*IF(($G$3/2-$M$11)&gt;0,('ver pressoflex 6p C2 DCpowe_2'!$G$3/2-'ver pressoflex 6p C2 DCpowe_2'!$M$11),'ver pressoflex 6p C2 DCpowe_2'!$G$3/2-('ver pressoflex 6p C2 DCpowe_2'!$G$3-'ver pressoflex 6p C2 DCpowe_2'!$M$11))*IF(($G$3/2-$M$11)&gt;0,-1,1)</f>
        <v>0</v>
      </c>
      <c r="Y510" s="29">
        <f>Q510*IF(($G$3/2-$M$12)&gt;0,('ver pressoflex 6p C2 DCpowe_2'!$G$3/2-'ver pressoflex 6p C2 DCpowe_2'!$M$12),'ver pressoflex 6p C2 DCpowe_2'!$G$3/2-('ver pressoflex 6p C2 DCpowe_2'!$G$3-'ver pressoflex 6p C2 DCpowe_2'!$M$12))*IF(($G$3/2-$M$12)&gt;0,-1,1)</f>
        <v>0</v>
      </c>
      <c r="Z510" s="29">
        <f>R510*IF(($G$3/2-$M$13)&gt;0,('ver pressoflex 6p C2 DCpowe_2'!$G$3/2-'ver pressoflex 6p C2 DCpowe_2'!$M$13),'ver pressoflex 6p C2 DCpowe_2'!$G$3/2-('ver pressoflex 6p C2 DCpowe_2'!$G$3-'ver pressoflex 6p C2 DCpowe_2'!$M$13))*IF(($G$3/2-$M$13)&gt;0,-1,1)</f>
        <v>18248587.500000004</v>
      </c>
      <c r="AA510" s="113">
        <f t="shared" si="126"/>
        <v>32406449.617365517</v>
      </c>
      <c r="AB510" s="193">
        <f t="shared" si="127"/>
        <v>1.1417721453929688E-3</v>
      </c>
      <c r="AC510" s="191">
        <f t="shared" si="128"/>
        <v>1.7918424645438369E-3</v>
      </c>
      <c r="AD510" s="194">
        <f t="shared" si="129"/>
        <v>1.0808141377738301E-6</v>
      </c>
      <c r="AE510" s="191">
        <f t="shared" si="130"/>
        <v>0.13438818484078777</v>
      </c>
      <c r="AF510" s="191">
        <f t="shared" si="131"/>
        <v>0.47171078035297664</v>
      </c>
    </row>
    <row r="511" spans="2:32">
      <c r="B511" s="116">
        <f t="shared" si="117"/>
        <v>44957.766235968862</v>
      </c>
      <c r="C511" s="115">
        <f t="shared" si="116"/>
        <v>37.270000000000117</v>
      </c>
      <c r="D511" s="68">
        <f>'ver pressoflex 6p C2 DCpowe_2'!$G$3/2/$C$557*C511</f>
        <v>456.55750000000143</v>
      </c>
      <c r="E511" s="114">
        <f t="shared" si="119"/>
        <v>-6.6347331249830711E-4</v>
      </c>
      <c r="F511" s="114">
        <f t="shared" si="120"/>
        <v>-4.5658844263535525E-4</v>
      </c>
      <c r="G511" s="114">
        <f t="shared" si="121"/>
        <v>-2.4970357277240339E-4</v>
      </c>
      <c r="H511" s="114">
        <f t="shared" si="122"/>
        <v>4.2241817380139308E-3</v>
      </c>
      <c r="I511" s="114">
        <f t="shared" si="123"/>
        <v>4.4310666078768825E-3</v>
      </c>
      <c r="J511" s="114">
        <f t="shared" si="124"/>
        <v>4.6379514777398351E-3</v>
      </c>
      <c r="K511" s="114">
        <f t="shared" si="125"/>
        <v>5.1551636523972143E-3</v>
      </c>
      <c r="L511" s="113">
        <f>-'ver pressoflex 6p C2 DCpowe_2'!$G$2*'ver pressoflex 6p C2 DCpowe_2'!D511*'ver pressoflex 6p C2 DCpowe_2'!$G$17*'ver pressoflex 6p C2 DCpowe_2'!$G$13*'ver pressoflex 6p C2 DCpowe_2'!AE511</f>
        <v>-14834.564722699672</v>
      </c>
      <c r="M511" s="572">
        <f>IF(ABS(E511)&lt;'ver pressoflex 6p C2 DCpowe_2'!$G$7,'ver pressoflex 6p C2 DCpowe_2'!$G$16*E511*'ver pressoflex 6p C2 DCpowe_2'!$O$8,SIGN(E511)*'ver pressoflex 6p C2 DCpowe_2'!$G$15*'ver pressoflex 6p C2 DCpowe_2'!$O$8)</f>
        <v>-11.169041331470149</v>
      </c>
      <c r="N511" s="572">
        <f>IF(ABS(F511)&lt;'ver pressoflex 6p C2 DCpowe_2'!$G$7,'ver pressoflex 6p C2 DCpowe_2'!$G$16*F511*'ver pressoflex 6p C2 DCpowe_2'!$O$9,SIGN(F511)*'ver pressoflex 6p C2 DCpowe_2'!$G$15*'ver pressoflex 6p C2 DCpowe_2'!$O$9)</f>
        <v>0</v>
      </c>
      <c r="O511" s="572">
        <f>IF(ABS(G511)&lt;'ver pressoflex 6p C2 DCpowe_2'!$G$7,'ver pressoflex 6p C2 DCpowe_2'!$G$16*G511*'ver pressoflex 6p C2 DCpowe_2'!$O$10,SIGN(G511)*'ver pressoflex 6p C2 DCpowe_2'!$G$15*'ver pressoflex 6p C2 DCpowe_2'!$O$10)</f>
        <v>0</v>
      </c>
      <c r="P511" s="572">
        <f>IF(ABS(H511)&lt;'ver pressoflex 6p C2 DCpowe_2'!$G$7,'ver pressoflex 6p C2 DCpowe_2'!$G$16*H511*'ver pressoflex 6p C2 DCpowe_2'!$O$11,SIGN(H511)*'ver pressoflex 6p C2 DCpowe_2'!$G$15*'ver pressoflex 6p C2 DCpowe_2'!$O$11)</f>
        <v>0</v>
      </c>
      <c r="Q511" s="572">
        <f>IF(ABS(I511)&lt;'ver pressoflex 6p C2 DCpowe_2'!$G$7,'ver pressoflex 6p C2 DCpowe_2'!$G$16*I511*'ver pressoflex 6p C2 DCpowe_2'!$O$12,SIGN(I511)*'ver pressoflex 6p C2 DCpowe_2'!$G$15*'ver pressoflex 6p C2 DCpowe_2'!$O$12)</f>
        <v>0</v>
      </c>
      <c r="R511" s="572">
        <f>IF(ABS(J511)&lt;'ver pressoflex 6p C2 DCpowe_2'!$G$7,'ver pressoflex 6p C2 DCpowe_2'!$G$16*J511*'ver pressoflex 6p C2 DCpowe_2'!$O$13,SIGN(J511)*'ver pressoflex 6p C2 DCpowe_2'!$G$15*'ver pressoflex 6p C2 DCpowe_2'!$O$13)</f>
        <v>17803.500000000004</v>
      </c>
      <c r="S511" s="113">
        <f t="shared" si="118"/>
        <v>2957.766235968862</v>
      </c>
      <c r="T511" s="575">
        <f>-L511*('ver pressoflex 6p C2 DCpowe_2'!$G$3/2-'ver pressoflex 6p C2 DCpowe_2'!AF511*'ver pressoflex 6p C2 DCpowe_2'!D511)</f>
        <v>14971416.363234086</v>
      </c>
      <c r="U511" s="29">
        <f>M511*IF(($G$3/2-$M$8)&gt;0,('ver pressoflex 6p C2 DCpowe_2'!$G$3/2-'ver pressoflex 6p C2 DCpowe_2'!$M$8),'ver pressoflex 6p C2 DCpowe_2'!$G$3/2-('ver pressoflex 6p C2 DCpowe_2'!$G$3-'ver pressoflex 6p C2 DCpowe_2'!$M$8))*IF(($G$3/2-$M$8)&gt;0,-1,1)</f>
        <v>11448.267364756903</v>
      </c>
      <c r="V511" s="29">
        <f>N511*IF(($G$3/2-$M$9)&gt;0,('ver pressoflex 6p C2 DCpowe_2'!$G$3/2-'ver pressoflex 6p C2 DCpowe_2'!$M$9),'ver pressoflex 6p C2 DCpowe_2'!$G$3/2-('ver pressoflex 6p C2 DCpowe_2'!$G$3-'ver pressoflex 6p C2 DCpowe_2'!$M$9))*IF(($G$3/2-$M$9)&gt;0,-1,1)</f>
        <v>0</v>
      </c>
      <c r="W511" s="29">
        <f>O511*IF(($G$3/2-$M$10)&gt;0,('ver pressoflex 6p C2 DCpowe_2'!$G$3/2-'ver pressoflex 6p C2 DCpowe_2'!$M$10),'ver pressoflex 6p C2 DCpowe_2'!$G$3/2-('ver pressoflex 6p C2 DCpowe_2'!$G$3-'ver pressoflex 6p C2 DCpowe_2'!$M$10))*IF(($G$3/2-$M$10)&gt;0,-1,1)</f>
        <v>0</v>
      </c>
      <c r="X511" s="29">
        <f>P511*IF(($G$3/2-$M$11)&gt;0,('ver pressoflex 6p C2 DCpowe_2'!$G$3/2-'ver pressoflex 6p C2 DCpowe_2'!$M$11),'ver pressoflex 6p C2 DCpowe_2'!$G$3/2-('ver pressoflex 6p C2 DCpowe_2'!$G$3-'ver pressoflex 6p C2 DCpowe_2'!$M$11))*IF(($G$3/2-$M$11)&gt;0,-1,1)</f>
        <v>0</v>
      </c>
      <c r="Y511" s="29">
        <f>Q511*IF(($G$3/2-$M$12)&gt;0,('ver pressoflex 6p C2 DCpowe_2'!$G$3/2-'ver pressoflex 6p C2 DCpowe_2'!$M$12),'ver pressoflex 6p C2 DCpowe_2'!$G$3/2-('ver pressoflex 6p C2 DCpowe_2'!$G$3-'ver pressoflex 6p C2 DCpowe_2'!$M$12))*IF(($G$3/2-$M$12)&gt;0,-1,1)</f>
        <v>0</v>
      </c>
      <c r="Z511" s="29">
        <f>R511*IF(($G$3/2-$M$13)&gt;0,('ver pressoflex 6p C2 DCpowe_2'!$G$3/2-'ver pressoflex 6p C2 DCpowe_2'!$M$13),'ver pressoflex 6p C2 DCpowe_2'!$G$3/2-('ver pressoflex 6p C2 DCpowe_2'!$G$3-'ver pressoflex 6p C2 DCpowe_2'!$M$13))*IF(($G$3/2-$M$13)&gt;0,-1,1)</f>
        <v>18248587.500000004</v>
      </c>
      <c r="AA511" s="113">
        <f t="shared" si="126"/>
        <v>33231452.130598847</v>
      </c>
      <c r="AB511" s="193">
        <f t="shared" si="127"/>
        <v>1.1806854871556868E-3</v>
      </c>
      <c r="AC511" s="191">
        <f t="shared" si="128"/>
        <v>1.8566980341483668E-3</v>
      </c>
      <c r="AD511" s="194">
        <f t="shared" si="129"/>
        <v>1.1561262940944955E-6</v>
      </c>
      <c r="AE511" s="191">
        <f t="shared" si="130"/>
        <v>0.1392523525611275</v>
      </c>
      <c r="AF511" s="191">
        <f t="shared" si="131"/>
        <v>0.4726125680436879</v>
      </c>
    </row>
    <row r="512" spans="2:32">
      <c r="B512" s="116">
        <f t="shared" si="117"/>
        <v>44020.259683726734</v>
      </c>
      <c r="C512" s="115">
        <f t="shared" si="116"/>
        <v>38.270000000000117</v>
      </c>
      <c r="D512" s="68">
        <f>'ver pressoflex 6p C2 DCpowe_2'!$G$3/2/$C$557*C512</f>
        <v>468.80750000000143</v>
      </c>
      <c r="E512" s="114">
        <f t="shared" si="119"/>
        <v>-6.9958502336439903E-4</v>
      </c>
      <c r="F512" s="114">
        <f t="shared" si="120"/>
        <v>-4.9138100424606481E-4</v>
      </c>
      <c r="G512" s="114">
        <f t="shared" si="121"/>
        <v>-2.8317698512773058E-4</v>
      </c>
      <c r="H512" s="114">
        <f t="shared" si="122"/>
        <v>4.2192349283062466E-3</v>
      </c>
      <c r="I512" s="114">
        <f t="shared" si="123"/>
        <v>4.4274389474245803E-3</v>
      </c>
      <c r="J512" s="114">
        <f t="shared" si="124"/>
        <v>4.6356429665429149E-3</v>
      </c>
      <c r="K512" s="114">
        <f t="shared" si="125"/>
        <v>5.1561530143387508E-3</v>
      </c>
      <c r="L512" s="113">
        <f>-'ver pressoflex 6p C2 DCpowe_2'!$G$2*'ver pressoflex 6p C2 DCpowe_2'!D512*'ver pressoflex 6p C2 DCpowe_2'!$G$17*'ver pressoflex 6p C2 DCpowe_2'!$G$13*'ver pressoflex 6p C2 DCpowe_2'!AE512</f>
        <v>-15771.46336323892</v>
      </c>
      <c r="M512" s="572">
        <f>IF(ABS(E512)&lt;'ver pressoflex 6p C2 DCpowe_2'!$G$7,'ver pressoflex 6p C2 DCpowe_2'!$G$16*E512*'ver pressoflex 6p C2 DCpowe_2'!$O$8,SIGN(E512)*'ver pressoflex 6p C2 DCpowe_2'!$G$15*'ver pressoflex 6p C2 DCpowe_2'!$O$8)</f>
        <v>-11.776953034345929</v>
      </c>
      <c r="N512" s="572">
        <f>IF(ABS(F512)&lt;'ver pressoflex 6p C2 DCpowe_2'!$G$7,'ver pressoflex 6p C2 DCpowe_2'!$G$16*F512*'ver pressoflex 6p C2 DCpowe_2'!$O$9,SIGN(F512)*'ver pressoflex 6p C2 DCpowe_2'!$G$15*'ver pressoflex 6p C2 DCpowe_2'!$O$9)</f>
        <v>0</v>
      </c>
      <c r="O512" s="572">
        <f>IF(ABS(G512)&lt;'ver pressoflex 6p C2 DCpowe_2'!$G$7,'ver pressoflex 6p C2 DCpowe_2'!$G$16*G512*'ver pressoflex 6p C2 DCpowe_2'!$O$10,SIGN(G512)*'ver pressoflex 6p C2 DCpowe_2'!$G$15*'ver pressoflex 6p C2 DCpowe_2'!$O$10)</f>
        <v>0</v>
      </c>
      <c r="P512" s="572">
        <f>IF(ABS(H512)&lt;'ver pressoflex 6p C2 DCpowe_2'!$G$7,'ver pressoflex 6p C2 DCpowe_2'!$G$16*H512*'ver pressoflex 6p C2 DCpowe_2'!$O$11,SIGN(H512)*'ver pressoflex 6p C2 DCpowe_2'!$G$15*'ver pressoflex 6p C2 DCpowe_2'!$O$11)</f>
        <v>0</v>
      </c>
      <c r="Q512" s="572">
        <f>IF(ABS(I512)&lt;'ver pressoflex 6p C2 DCpowe_2'!$G$7,'ver pressoflex 6p C2 DCpowe_2'!$G$16*I512*'ver pressoflex 6p C2 DCpowe_2'!$O$12,SIGN(I512)*'ver pressoflex 6p C2 DCpowe_2'!$G$15*'ver pressoflex 6p C2 DCpowe_2'!$O$12)</f>
        <v>0</v>
      </c>
      <c r="R512" s="572">
        <f>IF(ABS(J512)&lt;'ver pressoflex 6p C2 DCpowe_2'!$G$7,'ver pressoflex 6p C2 DCpowe_2'!$G$16*J512*'ver pressoflex 6p C2 DCpowe_2'!$O$13,SIGN(J512)*'ver pressoflex 6p C2 DCpowe_2'!$G$15*'ver pressoflex 6p C2 DCpowe_2'!$O$13)</f>
        <v>17803.500000000004</v>
      </c>
      <c r="S512" s="113">
        <f t="shared" si="118"/>
        <v>2020.2596837267374</v>
      </c>
      <c r="T512" s="575">
        <f>-L512*('ver pressoflex 6p C2 DCpowe_2'!$G$3/2-'ver pressoflex 6p C2 DCpowe_2'!AF512*'ver pressoflex 6p C2 DCpowe_2'!D512)</f>
        <v>15819314.906439856</v>
      </c>
      <c r="U512" s="29">
        <f>M512*IF(($G$3/2-$M$8)&gt;0,('ver pressoflex 6p C2 DCpowe_2'!$G$3/2-'ver pressoflex 6p C2 DCpowe_2'!$M$8),'ver pressoflex 6p C2 DCpowe_2'!$G$3/2-('ver pressoflex 6p C2 DCpowe_2'!$G$3-'ver pressoflex 6p C2 DCpowe_2'!$M$8))*IF(($G$3/2-$M$8)&gt;0,-1,1)</f>
        <v>12071.376860204578</v>
      </c>
      <c r="V512" s="29">
        <f>N512*IF(($G$3/2-$M$9)&gt;0,('ver pressoflex 6p C2 DCpowe_2'!$G$3/2-'ver pressoflex 6p C2 DCpowe_2'!$M$9),'ver pressoflex 6p C2 DCpowe_2'!$G$3/2-('ver pressoflex 6p C2 DCpowe_2'!$G$3-'ver pressoflex 6p C2 DCpowe_2'!$M$9))*IF(($G$3/2-$M$9)&gt;0,-1,1)</f>
        <v>0</v>
      </c>
      <c r="W512" s="29">
        <f>O512*IF(($G$3/2-$M$10)&gt;0,('ver pressoflex 6p C2 DCpowe_2'!$G$3/2-'ver pressoflex 6p C2 DCpowe_2'!$M$10),'ver pressoflex 6p C2 DCpowe_2'!$G$3/2-('ver pressoflex 6p C2 DCpowe_2'!$G$3-'ver pressoflex 6p C2 DCpowe_2'!$M$10))*IF(($G$3/2-$M$10)&gt;0,-1,1)</f>
        <v>0</v>
      </c>
      <c r="X512" s="29">
        <f>P512*IF(($G$3/2-$M$11)&gt;0,('ver pressoflex 6p C2 DCpowe_2'!$G$3/2-'ver pressoflex 6p C2 DCpowe_2'!$M$11),'ver pressoflex 6p C2 DCpowe_2'!$G$3/2-('ver pressoflex 6p C2 DCpowe_2'!$G$3-'ver pressoflex 6p C2 DCpowe_2'!$M$11))*IF(($G$3/2-$M$11)&gt;0,-1,1)</f>
        <v>0</v>
      </c>
      <c r="Y512" s="29">
        <f>Q512*IF(($G$3/2-$M$12)&gt;0,('ver pressoflex 6p C2 DCpowe_2'!$G$3/2-'ver pressoflex 6p C2 DCpowe_2'!$M$12),'ver pressoflex 6p C2 DCpowe_2'!$G$3/2-('ver pressoflex 6p C2 DCpowe_2'!$G$3-'ver pressoflex 6p C2 DCpowe_2'!$M$12))*IF(($G$3/2-$M$12)&gt;0,-1,1)</f>
        <v>0</v>
      </c>
      <c r="Z512" s="29">
        <f>R512*IF(($G$3/2-$M$13)&gt;0,('ver pressoflex 6p C2 DCpowe_2'!$G$3/2-'ver pressoflex 6p C2 DCpowe_2'!$M$13),'ver pressoflex 6p C2 DCpowe_2'!$G$3/2-('ver pressoflex 6p C2 DCpowe_2'!$G$3-'ver pressoflex 6p C2 DCpowe_2'!$M$13))*IF(($G$3/2-$M$13)&gt;0,-1,1)</f>
        <v>18248587.500000004</v>
      </c>
      <c r="AA512" s="113">
        <f t="shared" si="126"/>
        <v>34079973.783300065</v>
      </c>
      <c r="AB512" s="193">
        <f t="shared" si="127"/>
        <v>1.2200950711602346E-3</v>
      </c>
      <c r="AC512" s="191">
        <f t="shared" si="128"/>
        <v>1.9223806741559466E-3</v>
      </c>
      <c r="AD512" s="194">
        <f t="shared" si="129"/>
        <v>1.2349710966690262E-6</v>
      </c>
      <c r="AE512" s="191">
        <f t="shared" si="130"/>
        <v>0.14417855056169598</v>
      </c>
      <c r="AF512" s="191">
        <f t="shared" si="131"/>
        <v>0.47346926287218138</v>
      </c>
    </row>
    <row r="513" spans="2:32">
      <c r="B513" s="116">
        <f t="shared" si="117"/>
        <v>43047.487157739743</v>
      </c>
      <c r="C513" s="115">
        <f t="shared" si="116"/>
        <v>39.270000000000117</v>
      </c>
      <c r="D513" s="68">
        <f>'ver pressoflex 6p C2 DCpowe_2'!$G$3/2/$C$557*C513</f>
        <v>481.05750000000143</v>
      </c>
      <c r="E513" s="114">
        <f t="shared" si="119"/>
        <v>-7.3616020388252038E-4</v>
      </c>
      <c r="F513" s="114">
        <f t="shared" si="120"/>
        <v>-5.2662010511055621E-4</v>
      </c>
      <c r="G513" s="114">
        <f t="shared" si="121"/>
        <v>-3.17080006338592E-4</v>
      </c>
      <c r="H513" s="114">
        <f t="shared" si="122"/>
        <v>4.2142246296051336E-3</v>
      </c>
      <c r="I513" s="114">
        <f t="shared" si="123"/>
        <v>4.4237647283770984E-3</v>
      </c>
      <c r="J513" s="114">
        <f t="shared" si="124"/>
        <v>4.6333048271490623E-3</v>
      </c>
      <c r="K513" s="114">
        <f t="shared" si="125"/>
        <v>5.1571550740789731E-3</v>
      </c>
      <c r="L513" s="113">
        <f>-'ver pressoflex 6p C2 DCpowe_2'!$G$2*'ver pressoflex 6p C2 DCpowe_2'!D513*'ver pressoflex 6p C2 DCpowe_2'!$G$17*'ver pressoflex 6p C2 DCpowe_2'!$G$13*'ver pressoflex 6p C2 DCpowe_2'!AE513</f>
        <v>-16743.620175382996</v>
      </c>
      <c r="M513" s="572">
        <f>IF(ABS(E513)&lt;'ver pressoflex 6p C2 DCpowe_2'!$G$7,'ver pressoflex 6p C2 DCpowe_2'!$G$16*E513*'ver pressoflex 6p C2 DCpowe_2'!$O$8,SIGN(E513)*'ver pressoflex 6p C2 DCpowe_2'!$G$15*'ver pressoflex 6p C2 DCpowe_2'!$O$8)</f>
        <v>-12.392666877265453</v>
      </c>
      <c r="N513" s="572">
        <f>IF(ABS(F513)&lt;'ver pressoflex 6p C2 DCpowe_2'!$G$7,'ver pressoflex 6p C2 DCpowe_2'!$G$16*F513*'ver pressoflex 6p C2 DCpowe_2'!$O$9,SIGN(F513)*'ver pressoflex 6p C2 DCpowe_2'!$G$15*'ver pressoflex 6p C2 DCpowe_2'!$O$9)</f>
        <v>0</v>
      </c>
      <c r="O513" s="572">
        <f>IF(ABS(G513)&lt;'ver pressoflex 6p C2 DCpowe_2'!$G$7,'ver pressoflex 6p C2 DCpowe_2'!$G$16*G513*'ver pressoflex 6p C2 DCpowe_2'!$O$10,SIGN(G513)*'ver pressoflex 6p C2 DCpowe_2'!$G$15*'ver pressoflex 6p C2 DCpowe_2'!$O$10)</f>
        <v>0</v>
      </c>
      <c r="P513" s="572">
        <f>IF(ABS(H513)&lt;'ver pressoflex 6p C2 DCpowe_2'!$G$7,'ver pressoflex 6p C2 DCpowe_2'!$G$16*H513*'ver pressoflex 6p C2 DCpowe_2'!$O$11,SIGN(H513)*'ver pressoflex 6p C2 DCpowe_2'!$G$15*'ver pressoflex 6p C2 DCpowe_2'!$O$11)</f>
        <v>0</v>
      </c>
      <c r="Q513" s="572">
        <f>IF(ABS(I513)&lt;'ver pressoflex 6p C2 DCpowe_2'!$G$7,'ver pressoflex 6p C2 DCpowe_2'!$G$16*I513*'ver pressoflex 6p C2 DCpowe_2'!$O$12,SIGN(I513)*'ver pressoflex 6p C2 DCpowe_2'!$G$15*'ver pressoflex 6p C2 DCpowe_2'!$O$12)</f>
        <v>0</v>
      </c>
      <c r="R513" s="572">
        <f>IF(ABS(J513)&lt;'ver pressoflex 6p C2 DCpowe_2'!$G$7,'ver pressoflex 6p C2 DCpowe_2'!$G$16*J513*'ver pressoflex 6p C2 DCpowe_2'!$O$13,SIGN(J513)*'ver pressoflex 6p C2 DCpowe_2'!$G$15*'ver pressoflex 6p C2 DCpowe_2'!$O$13)</f>
        <v>17803.500000000004</v>
      </c>
      <c r="S513" s="113">
        <f t="shared" si="118"/>
        <v>1047.4871577397425</v>
      </c>
      <c r="T513" s="575">
        <f>-L513*('ver pressoflex 6p C2 DCpowe_2'!$G$3/2-'ver pressoflex 6p C2 DCpowe_2'!AF513*'ver pressoflex 6p C2 DCpowe_2'!D513)</f>
        <v>16690744.721529871</v>
      </c>
      <c r="U513" s="29">
        <f>M513*IF(($G$3/2-$M$8)&gt;0,('ver pressoflex 6p C2 DCpowe_2'!$G$3/2-'ver pressoflex 6p C2 DCpowe_2'!$M$8),'ver pressoflex 6p C2 DCpowe_2'!$G$3/2-('ver pressoflex 6p C2 DCpowe_2'!$G$3-'ver pressoflex 6p C2 DCpowe_2'!$M$8))*IF(($G$3/2-$M$8)&gt;0,-1,1)</f>
        <v>12702.48354919709</v>
      </c>
      <c r="V513" s="29">
        <f>N513*IF(($G$3/2-$M$9)&gt;0,('ver pressoflex 6p C2 DCpowe_2'!$G$3/2-'ver pressoflex 6p C2 DCpowe_2'!$M$9),'ver pressoflex 6p C2 DCpowe_2'!$G$3/2-('ver pressoflex 6p C2 DCpowe_2'!$G$3-'ver pressoflex 6p C2 DCpowe_2'!$M$9))*IF(($G$3/2-$M$9)&gt;0,-1,1)</f>
        <v>0</v>
      </c>
      <c r="W513" s="29">
        <f>O513*IF(($G$3/2-$M$10)&gt;0,('ver pressoflex 6p C2 DCpowe_2'!$G$3/2-'ver pressoflex 6p C2 DCpowe_2'!$M$10),'ver pressoflex 6p C2 DCpowe_2'!$G$3/2-('ver pressoflex 6p C2 DCpowe_2'!$G$3-'ver pressoflex 6p C2 DCpowe_2'!$M$10))*IF(($G$3/2-$M$10)&gt;0,-1,1)</f>
        <v>0</v>
      </c>
      <c r="X513" s="29">
        <f>P513*IF(($G$3/2-$M$11)&gt;0,('ver pressoflex 6p C2 DCpowe_2'!$G$3/2-'ver pressoflex 6p C2 DCpowe_2'!$M$11),'ver pressoflex 6p C2 DCpowe_2'!$G$3/2-('ver pressoflex 6p C2 DCpowe_2'!$G$3-'ver pressoflex 6p C2 DCpowe_2'!$M$11))*IF(($G$3/2-$M$11)&gt;0,-1,1)</f>
        <v>0</v>
      </c>
      <c r="Y513" s="29">
        <f>Q513*IF(($G$3/2-$M$12)&gt;0,('ver pressoflex 6p C2 DCpowe_2'!$G$3/2-'ver pressoflex 6p C2 DCpowe_2'!$M$12),'ver pressoflex 6p C2 DCpowe_2'!$G$3/2-('ver pressoflex 6p C2 DCpowe_2'!$G$3-'ver pressoflex 6p C2 DCpowe_2'!$M$12))*IF(($G$3/2-$M$12)&gt;0,-1,1)</f>
        <v>0</v>
      </c>
      <c r="Z513" s="29">
        <f>R513*IF(($G$3/2-$M$13)&gt;0,('ver pressoflex 6p C2 DCpowe_2'!$G$3/2-'ver pressoflex 6p C2 DCpowe_2'!$M$13),'ver pressoflex 6p C2 DCpowe_2'!$G$3/2-('ver pressoflex 6p C2 DCpowe_2'!$G$3-'ver pressoflex 6p C2 DCpowe_2'!$M$13))*IF(($G$3/2-$M$13)&gt;0,-1,1)</f>
        <v>18248587.500000004</v>
      </c>
      <c r="AA513" s="113">
        <f t="shared" si="126"/>
        <v>34952034.705079071</v>
      </c>
      <c r="AB513" s="193">
        <f t="shared" si="127"/>
        <v>1.260010450812431E-3</v>
      </c>
      <c r="AC513" s="191">
        <f t="shared" si="128"/>
        <v>1.988906306909607E-3</v>
      </c>
      <c r="AD513" s="194">
        <f t="shared" si="129"/>
        <v>1.3174663912415658E-6</v>
      </c>
      <c r="AE513" s="191">
        <f t="shared" si="130"/>
        <v>0.14916797301822052</v>
      </c>
      <c r="AF513" s="191">
        <f t="shared" si="131"/>
        <v>0.47428414758769866</v>
      </c>
    </row>
    <row r="514" spans="2:32">
      <c r="B514" s="116">
        <f t="shared" si="117"/>
        <v>42038.765350336675</v>
      </c>
      <c r="C514" s="115">
        <f t="shared" si="116"/>
        <v>40.270000000000117</v>
      </c>
      <c r="D514" s="68">
        <f>'ver pressoflex 6p C2 DCpowe_2'!$G$3/2/$C$557*C514</f>
        <v>493.30750000000143</v>
      </c>
      <c r="E514" s="114">
        <f t="shared" si="119"/>
        <v>-7.732078341639503E-4</v>
      </c>
      <c r="F514" s="114">
        <f t="shared" si="120"/>
        <v>-5.6231439729951377E-4</v>
      </c>
      <c r="G514" s="114">
        <f t="shared" si="121"/>
        <v>-3.5142096043507719E-4</v>
      </c>
      <c r="H514" s="114">
        <f t="shared" si="122"/>
        <v>4.2091496117583633E-3</v>
      </c>
      <c r="I514" s="114">
        <f t="shared" si="123"/>
        <v>4.4200430486227996E-3</v>
      </c>
      <c r="J514" s="114">
        <f t="shared" si="124"/>
        <v>4.6309364854872368E-3</v>
      </c>
      <c r="K514" s="114">
        <f t="shared" si="125"/>
        <v>5.158170077648328E-3</v>
      </c>
      <c r="L514" s="113">
        <f>-'ver pressoflex 6p C2 DCpowe_2'!$G$2*'ver pressoflex 6p C2 DCpowe_2'!D514*'ver pressoflex 6p C2 DCpowe_2'!$G$17*'ver pressoflex 6p C2 DCpowe_2'!$G$13*'ver pressoflex 6p C2 DCpowe_2'!AE514</f>
        <v>-17751.718315630122</v>
      </c>
      <c r="M514" s="572">
        <f>IF(ABS(E514)&lt;'ver pressoflex 6p C2 DCpowe_2'!$G$7,'ver pressoflex 6p C2 DCpowe_2'!$G$16*E514*'ver pressoflex 6p C2 DCpowe_2'!$O$8,SIGN(E514)*'ver pressoflex 6p C2 DCpowe_2'!$G$15*'ver pressoflex 6p C2 DCpowe_2'!$O$8)</f>
        <v>-13.01633403320305</v>
      </c>
      <c r="N514" s="572">
        <f>IF(ABS(F514)&lt;'ver pressoflex 6p C2 DCpowe_2'!$G$7,'ver pressoflex 6p C2 DCpowe_2'!$G$16*F514*'ver pressoflex 6p C2 DCpowe_2'!$O$9,SIGN(F514)*'ver pressoflex 6p C2 DCpowe_2'!$G$15*'ver pressoflex 6p C2 DCpowe_2'!$O$9)</f>
        <v>0</v>
      </c>
      <c r="O514" s="572">
        <f>IF(ABS(G514)&lt;'ver pressoflex 6p C2 DCpowe_2'!$G$7,'ver pressoflex 6p C2 DCpowe_2'!$G$16*G514*'ver pressoflex 6p C2 DCpowe_2'!$O$10,SIGN(G514)*'ver pressoflex 6p C2 DCpowe_2'!$G$15*'ver pressoflex 6p C2 DCpowe_2'!$O$10)</f>
        <v>0</v>
      </c>
      <c r="P514" s="572">
        <f>IF(ABS(H514)&lt;'ver pressoflex 6p C2 DCpowe_2'!$G$7,'ver pressoflex 6p C2 DCpowe_2'!$G$16*H514*'ver pressoflex 6p C2 DCpowe_2'!$O$11,SIGN(H514)*'ver pressoflex 6p C2 DCpowe_2'!$G$15*'ver pressoflex 6p C2 DCpowe_2'!$O$11)</f>
        <v>0</v>
      </c>
      <c r="Q514" s="572">
        <f>IF(ABS(I514)&lt;'ver pressoflex 6p C2 DCpowe_2'!$G$7,'ver pressoflex 6p C2 DCpowe_2'!$G$16*I514*'ver pressoflex 6p C2 DCpowe_2'!$O$12,SIGN(I514)*'ver pressoflex 6p C2 DCpowe_2'!$G$15*'ver pressoflex 6p C2 DCpowe_2'!$O$12)</f>
        <v>0</v>
      </c>
      <c r="R514" s="572">
        <f>IF(ABS(J514)&lt;'ver pressoflex 6p C2 DCpowe_2'!$G$7,'ver pressoflex 6p C2 DCpowe_2'!$G$16*J514*'ver pressoflex 6p C2 DCpowe_2'!$O$13,SIGN(J514)*'ver pressoflex 6p C2 DCpowe_2'!$G$15*'ver pressoflex 6p C2 DCpowe_2'!$O$13)</f>
        <v>17803.500000000004</v>
      </c>
      <c r="S514" s="113">
        <f t="shared" si="118"/>
        <v>38.765350336678239</v>
      </c>
      <c r="T514" s="575">
        <f>-L514*('ver pressoflex 6p C2 DCpowe_2'!$G$3/2-'ver pressoflex 6p C2 DCpowe_2'!AF514*'ver pressoflex 6p C2 DCpowe_2'!D514)</f>
        <v>17585726.303199094</v>
      </c>
      <c r="U514" s="29">
        <f>M514*IF(($G$3/2-$M$8)&gt;0,('ver pressoflex 6p C2 DCpowe_2'!$G$3/2-'ver pressoflex 6p C2 DCpowe_2'!$M$8),'ver pressoflex 6p C2 DCpowe_2'!$G$3/2-('ver pressoflex 6p C2 DCpowe_2'!$G$3-'ver pressoflex 6p C2 DCpowe_2'!$M$8))*IF(($G$3/2-$M$8)&gt;0,-1,1)</f>
        <v>13341.742384033127</v>
      </c>
      <c r="V514" s="29">
        <f>N514*IF(($G$3/2-$M$9)&gt;0,('ver pressoflex 6p C2 DCpowe_2'!$G$3/2-'ver pressoflex 6p C2 DCpowe_2'!$M$9),'ver pressoflex 6p C2 DCpowe_2'!$G$3/2-('ver pressoflex 6p C2 DCpowe_2'!$G$3-'ver pressoflex 6p C2 DCpowe_2'!$M$9))*IF(($G$3/2-$M$9)&gt;0,-1,1)</f>
        <v>0</v>
      </c>
      <c r="W514" s="29">
        <f>O514*IF(($G$3/2-$M$10)&gt;0,('ver pressoflex 6p C2 DCpowe_2'!$G$3/2-'ver pressoflex 6p C2 DCpowe_2'!$M$10),'ver pressoflex 6p C2 DCpowe_2'!$G$3/2-('ver pressoflex 6p C2 DCpowe_2'!$G$3-'ver pressoflex 6p C2 DCpowe_2'!$M$10))*IF(($G$3/2-$M$10)&gt;0,-1,1)</f>
        <v>0</v>
      </c>
      <c r="X514" s="29">
        <f>P514*IF(($G$3/2-$M$11)&gt;0,('ver pressoflex 6p C2 DCpowe_2'!$G$3/2-'ver pressoflex 6p C2 DCpowe_2'!$M$11),'ver pressoflex 6p C2 DCpowe_2'!$G$3/2-('ver pressoflex 6p C2 DCpowe_2'!$G$3-'ver pressoflex 6p C2 DCpowe_2'!$M$11))*IF(($G$3/2-$M$11)&gt;0,-1,1)</f>
        <v>0</v>
      </c>
      <c r="Y514" s="29">
        <f>Q514*IF(($G$3/2-$M$12)&gt;0,('ver pressoflex 6p C2 DCpowe_2'!$G$3/2-'ver pressoflex 6p C2 DCpowe_2'!$M$12),'ver pressoflex 6p C2 DCpowe_2'!$G$3/2-('ver pressoflex 6p C2 DCpowe_2'!$G$3-'ver pressoflex 6p C2 DCpowe_2'!$M$12))*IF(($G$3/2-$M$12)&gt;0,-1,1)</f>
        <v>0</v>
      </c>
      <c r="Z514" s="29">
        <f>R514*IF(($G$3/2-$M$13)&gt;0,('ver pressoflex 6p C2 DCpowe_2'!$G$3/2-'ver pressoflex 6p C2 DCpowe_2'!$M$13),'ver pressoflex 6p C2 DCpowe_2'!$G$3/2-('ver pressoflex 6p C2 DCpowe_2'!$G$3-'ver pressoflex 6p C2 DCpowe_2'!$M$13))*IF(($G$3/2-$M$13)&gt;0,-1,1)</f>
        <v>18248587.500000004</v>
      </c>
      <c r="AA514" s="113">
        <f t="shared" si="126"/>
        <v>35847655.545583129</v>
      </c>
      <c r="AB514" s="193">
        <f t="shared" si="127"/>
        <v>1.3004414263250417E-3</v>
      </c>
      <c r="AC514" s="191">
        <f t="shared" si="128"/>
        <v>2.0562912660972918E-3</v>
      </c>
      <c r="AD514" s="194">
        <f t="shared" si="129"/>
        <v>1.4037343638630353E-6</v>
      </c>
      <c r="AE514" s="191">
        <f t="shared" si="130"/>
        <v>0.15422184495729688</v>
      </c>
      <c r="AF514" s="191">
        <f t="shared" si="131"/>
        <v>0.47506019563443413</v>
      </c>
    </row>
    <row r="515" spans="2:32">
      <c r="B515" s="116">
        <f t="shared" si="117"/>
        <v>40993.393186217014</v>
      </c>
      <c r="C515" s="115">
        <f t="shared" si="116"/>
        <v>41.270000000000117</v>
      </c>
      <c r="D515" s="68">
        <f>'ver pressoflex 6p C2 DCpowe_2'!$G$3/2/$C$557*C515</f>
        <v>505.55750000000143</v>
      </c>
      <c r="E515" s="114">
        <f t="shared" si="119"/>
        <v>-8.1073712782428139E-4</v>
      </c>
      <c r="F515" s="114">
        <f t="shared" si="120"/>
        <v>-5.9847275785809752E-4</v>
      </c>
      <c r="G515" s="114">
        <f t="shared" si="121"/>
        <v>-3.8620838789191377E-4</v>
      </c>
      <c r="H515" s="114">
        <f t="shared" si="122"/>
        <v>4.2040086126268108E-3</v>
      </c>
      <c r="I515" s="114">
        <f t="shared" si="123"/>
        <v>4.4162729825929945E-3</v>
      </c>
      <c r="J515" s="114">
        <f t="shared" si="124"/>
        <v>4.6285373525591783E-3</v>
      </c>
      <c r="K515" s="114">
        <f t="shared" si="125"/>
        <v>5.1591982774746381E-3</v>
      </c>
      <c r="L515" s="113">
        <f>-'ver pressoflex 6p C2 DCpowe_2'!$G$2*'ver pressoflex 6p C2 DCpowe_2'!D515*'ver pressoflex 6p C2 DCpowe_2'!$G$17*'ver pressoflex 6p C2 DCpowe_2'!$G$13*'ver pressoflex 6p C2 DCpowe_2'!AE515</f>
        <v>-18796.458704177003</v>
      </c>
      <c r="M515" s="572">
        <f>IF(ABS(E515)&lt;'ver pressoflex 6p C2 DCpowe_2'!$G$7,'ver pressoflex 6p C2 DCpowe_2'!$G$16*E515*'ver pressoflex 6p C2 DCpowe_2'!$O$8,SIGN(E515)*'ver pressoflex 6p C2 DCpowe_2'!$G$15*'ver pressoflex 6p C2 DCpowe_2'!$O$8)</f>
        <v>-13.648109605990975</v>
      </c>
      <c r="N515" s="572">
        <f>IF(ABS(F515)&lt;'ver pressoflex 6p C2 DCpowe_2'!$G$7,'ver pressoflex 6p C2 DCpowe_2'!$G$16*F515*'ver pressoflex 6p C2 DCpowe_2'!$O$9,SIGN(F515)*'ver pressoflex 6p C2 DCpowe_2'!$G$15*'ver pressoflex 6p C2 DCpowe_2'!$O$9)</f>
        <v>0</v>
      </c>
      <c r="O515" s="572">
        <f>IF(ABS(G515)&lt;'ver pressoflex 6p C2 DCpowe_2'!$G$7,'ver pressoflex 6p C2 DCpowe_2'!$G$16*G515*'ver pressoflex 6p C2 DCpowe_2'!$O$10,SIGN(G515)*'ver pressoflex 6p C2 DCpowe_2'!$G$15*'ver pressoflex 6p C2 DCpowe_2'!$O$10)</f>
        <v>0</v>
      </c>
      <c r="P515" s="572">
        <f>IF(ABS(H515)&lt;'ver pressoflex 6p C2 DCpowe_2'!$G$7,'ver pressoflex 6p C2 DCpowe_2'!$G$16*H515*'ver pressoflex 6p C2 DCpowe_2'!$O$11,SIGN(H515)*'ver pressoflex 6p C2 DCpowe_2'!$G$15*'ver pressoflex 6p C2 DCpowe_2'!$O$11)</f>
        <v>0</v>
      </c>
      <c r="Q515" s="572">
        <f>IF(ABS(I515)&lt;'ver pressoflex 6p C2 DCpowe_2'!$G$7,'ver pressoflex 6p C2 DCpowe_2'!$G$16*I515*'ver pressoflex 6p C2 DCpowe_2'!$O$12,SIGN(I515)*'ver pressoflex 6p C2 DCpowe_2'!$G$15*'ver pressoflex 6p C2 DCpowe_2'!$O$12)</f>
        <v>0</v>
      </c>
      <c r="R515" s="572">
        <f>IF(ABS(J515)&lt;'ver pressoflex 6p C2 DCpowe_2'!$G$7,'ver pressoflex 6p C2 DCpowe_2'!$G$16*J515*'ver pressoflex 6p C2 DCpowe_2'!$O$13,SIGN(J515)*'ver pressoflex 6p C2 DCpowe_2'!$G$15*'ver pressoflex 6p C2 DCpowe_2'!$O$13)</f>
        <v>17803.500000000004</v>
      </c>
      <c r="S515" s="113">
        <f t="shared" si="118"/>
        <v>-1006.6068137829898</v>
      </c>
      <c r="T515" s="575">
        <f>-L515*('ver pressoflex 6p C2 DCpowe_2'!$G$3/2-'ver pressoflex 6p C2 DCpowe_2'!AF515*'ver pressoflex 6p C2 DCpowe_2'!D515)</f>
        <v>18504280.679053422</v>
      </c>
      <c r="U515" s="29">
        <f>M515*IF(($G$3/2-$M$8)&gt;0,('ver pressoflex 6p C2 DCpowe_2'!$G$3/2-'ver pressoflex 6p C2 DCpowe_2'!$M$8),'ver pressoflex 6p C2 DCpowe_2'!$G$3/2-('ver pressoflex 6p C2 DCpowe_2'!$G$3-'ver pressoflex 6p C2 DCpowe_2'!$M$8))*IF(($G$3/2-$M$8)&gt;0,-1,1)</f>
        <v>13989.312346140749</v>
      </c>
      <c r="V515" s="29">
        <f>N515*IF(($G$3/2-$M$9)&gt;0,('ver pressoflex 6p C2 DCpowe_2'!$G$3/2-'ver pressoflex 6p C2 DCpowe_2'!$M$9),'ver pressoflex 6p C2 DCpowe_2'!$G$3/2-('ver pressoflex 6p C2 DCpowe_2'!$G$3-'ver pressoflex 6p C2 DCpowe_2'!$M$9))*IF(($G$3/2-$M$9)&gt;0,-1,1)</f>
        <v>0</v>
      </c>
      <c r="W515" s="29">
        <f>O515*IF(($G$3/2-$M$10)&gt;0,('ver pressoflex 6p C2 DCpowe_2'!$G$3/2-'ver pressoflex 6p C2 DCpowe_2'!$M$10),'ver pressoflex 6p C2 DCpowe_2'!$G$3/2-('ver pressoflex 6p C2 DCpowe_2'!$G$3-'ver pressoflex 6p C2 DCpowe_2'!$M$10))*IF(($G$3/2-$M$10)&gt;0,-1,1)</f>
        <v>0</v>
      </c>
      <c r="X515" s="29">
        <f>P515*IF(($G$3/2-$M$11)&gt;0,('ver pressoflex 6p C2 DCpowe_2'!$G$3/2-'ver pressoflex 6p C2 DCpowe_2'!$M$11),'ver pressoflex 6p C2 DCpowe_2'!$G$3/2-('ver pressoflex 6p C2 DCpowe_2'!$G$3-'ver pressoflex 6p C2 DCpowe_2'!$M$11))*IF(($G$3/2-$M$11)&gt;0,-1,1)</f>
        <v>0</v>
      </c>
      <c r="Y515" s="29">
        <f>Q515*IF(($G$3/2-$M$12)&gt;0,('ver pressoflex 6p C2 DCpowe_2'!$G$3/2-'ver pressoflex 6p C2 DCpowe_2'!$M$12),'ver pressoflex 6p C2 DCpowe_2'!$G$3/2-('ver pressoflex 6p C2 DCpowe_2'!$G$3-'ver pressoflex 6p C2 DCpowe_2'!$M$12))*IF(($G$3/2-$M$12)&gt;0,-1,1)</f>
        <v>0</v>
      </c>
      <c r="Z515" s="29">
        <f>R515*IF(($G$3/2-$M$13)&gt;0,('ver pressoflex 6p C2 DCpowe_2'!$G$3/2-'ver pressoflex 6p C2 DCpowe_2'!$M$13),'ver pressoflex 6p C2 DCpowe_2'!$G$3/2-('ver pressoflex 6p C2 DCpowe_2'!$G$3-'ver pressoflex 6p C2 DCpowe_2'!$M$13))*IF(($G$3/2-$M$13)&gt;0,-1,1)</f>
        <v>18248587.500000004</v>
      </c>
      <c r="AA515" s="113">
        <f t="shared" si="126"/>
        <v>36766857.491399571</v>
      </c>
      <c r="AB515" s="193">
        <f t="shared" si="127"/>
        <v>1.3413980527397409E-3</v>
      </c>
      <c r="AC515" s="191">
        <f t="shared" si="128"/>
        <v>2.1245523101217903E-3</v>
      </c>
      <c r="AD515" s="194">
        <f t="shared" si="129"/>
        <v>1.4939017243560849E-6</v>
      </c>
      <c r="AE515" s="191">
        <f t="shared" si="130"/>
        <v>0.15934142325913425</v>
      </c>
      <c r="AF515" s="191">
        <f t="shared" si="131"/>
        <v>0.47580010651101901</v>
      </c>
    </row>
    <row r="516" spans="2:32">
      <c r="B516" s="116">
        <f t="shared" si="117"/>
        <v>39910.651241171247</v>
      </c>
      <c r="C516" s="115">
        <f t="shared" si="116"/>
        <v>42.270000000000117</v>
      </c>
      <c r="D516" s="68">
        <f>'ver pressoflex 6p C2 DCpowe_2'!$G$3/2/$C$557*C516</f>
        <v>517.80750000000148</v>
      </c>
      <c r="E516" s="114">
        <f t="shared" si="119"/>
        <v>-8.4875753962266633E-4</v>
      </c>
      <c r="F516" s="114">
        <f t="shared" si="120"/>
        <v>-6.3510429616613062E-4</v>
      </c>
      <c r="G516" s="114">
        <f t="shared" si="121"/>
        <v>-4.2145105270959476E-4</v>
      </c>
      <c r="H516" s="114">
        <f t="shared" si="122"/>
        <v>4.1988003370379912E-3</v>
      </c>
      <c r="I516" s="114">
        <f t="shared" si="123"/>
        <v>4.4124535804945268E-3</v>
      </c>
      <c r="J516" s="114">
        <f t="shared" si="124"/>
        <v>4.6261068239510624E-3</v>
      </c>
      <c r="K516" s="114">
        <f t="shared" si="125"/>
        <v>5.1602399325924022E-3</v>
      </c>
      <c r="L516" s="113">
        <f>-'ver pressoflex 6p C2 DCpowe_2'!$G$2*'ver pressoflex 6p C2 DCpowe_2'!D516*'ver pressoflex 6p C2 DCpowe_2'!$G$17*'ver pressoflex 6p C2 DCpowe_2'!$G$13*'ver pressoflex 6p C2 DCpowe_2'!AE516</f>
        <v>-19878.560606069841</v>
      </c>
      <c r="M516" s="572">
        <f>IF(ABS(E516)&lt;'ver pressoflex 6p C2 DCpowe_2'!$G$7,'ver pressoflex 6p C2 DCpowe_2'!$G$16*E516*'ver pressoflex 6p C2 DCpowe_2'!$O$8,SIGN(E516)*'ver pressoflex 6p C2 DCpowe_2'!$G$15*'ver pressoflex 6p C2 DCpowe_2'!$O$8)</f>
        <v>-14.288152758919992</v>
      </c>
      <c r="N516" s="572">
        <f>IF(ABS(F516)&lt;'ver pressoflex 6p C2 DCpowe_2'!$G$7,'ver pressoflex 6p C2 DCpowe_2'!$G$16*F516*'ver pressoflex 6p C2 DCpowe_2'!$O$9,SIGN(F516)*'ver pressoflex 6p C2 DCpowe_2'!$G$15*'ver pressoflex 6p C2 DCpowe_2'!$O$9)</f>
        <v>0</v>
      </c>
      <c r="O516" s="572">
        <f>IF(ABS(G516)&lt;'ver pressoflex 6p C2 DCpowe_2'!$G$7,'ver pressoflex 6p C2 DCpowe_2'!$G$16*G516*'ver pressoflex 6p C2 DCpowe_2'!$O$10,SIGN(G516)*'ver pressoflex 6p C2 DCpowe_2'!$G$15*'ver pressoflex 6p C2 DCpowe_2'!$O$10)</f>
        <v>0</v>
      </c>
      <c r="P516" s="572">
        <f>IF(ABS(H516)&lt;'ver pressoflex 6p C2 DCpowe_2'!$G$7,'ver pressoflex 6p C2 DCpowe_2'!$G$16*H516*'ver pressoflex 6p C2 DCpowe_2'!$O$11,SIGN(H516)*'ver pressoflex 6p C2 DCpowe_2'!$G$15*'ver pressoflex 6p C2 DCpowe_2'!$O$11)</f>
        <v>0</v>
      </c>
      <c r="Q516" s="572">
        <f>IF(ABS(I516)&lt;'ver pressoflex 6p C2 DCpowe_2'!$G$7,'ver pressoflex 6p C2 DCpowe_2'!$G$16*I516*'ver pressoflex 6p C2 DCpowe_2'!$O$12,SIGN(I516)*'ver pressoflex 6p C2 DCpowe_2'!$G$15*'ver pressoflex 6p C2 DCpowe_2'!$O$12)</f>
        <v>0</v>
      </c>
      <c r="R516" s="572">
        <f>IF(ABS(J516)&lt;'ver pressoflex 6p C2 DCpowe_2'!$G$7,'ver pressoflex 6p C2 DCpowe_2'!$G$16*J516*'ver pressoflex 6p C2 DCpowe_2'!$O$13,SIGN(J516)*'ver pressoflex 6p C2 DCpowe_2'!$G$15*'ver pressoflex 6p C2 DCpowe_2'!$O$13)</f>
        <v>17803.500000000004</v>
      </c>
      <c r="S516" s="113">
        <f t="shared" si="118"/>
        <v>-2089.3487588287571</v>
      </c>
      <c r="T516" s="575">
        <f>-L516*('ver pressoflex 6p C2 DCpowe_2'!$G$3/2-'ver pressoflex 6p C2 DCpowe_2'!AF516*'ver pressoflex 6p C2 DCpowe_2'!D516)</f>
        <v>19446429.427044239</v>
      </c>
      <c r="U516" s="29">
        <f>M516*IF(($G$3/2-$M$8)&gt;0,('ver pressoflex 6p C2 DCpowe_2'!$G$3/2-'ver pressoflex 6p C2 DCpowe_2'!$M$8),'ver pressoflex 6p C2 DCpowe_2'!$G$3/2-('ver pressoflex 6p C2 DCpowe_2'!$G$3-'ver pressoflex 6p C2 DCpowe_2'!$M$8))*IF(($G$3/2-$M$8)&gt;0,-1,1)</f>
        <v>14645.356577892991</v>
      </c>
      <c r="V516" s="29">
        <f>N516*IF(($G$3/2-$M$9)&gt;0,('ver pressoflex 6p C2 DCpowe_2'!$G$3/2-'ver pressoflex 6p C2 DCpowe_2'!$M$9),'ver pressoflex 6p C2 DCpowe_2'!$G$3/2-('ver pressoflex 6p C2 DCpowe_2'!$G$3-'ver pressoflex 6p C2 DCpowe_2'!$M$9))*IF(($G$3/2-$M$9)&gt;0,-1,1)</f>
        <v>0</v>
      </c>
      <c r="W516" s="29">
        <f>O516*IF(($G$3/2-$M$10)&gt;0,('ver pressoflex 6p C2 DCpowe_2'!$G$3/2-'ver pressoflex 6p C2 DCpowe_2'!$M$10),'ver pressoflex 6p C2 DCpowe_2'!$G$3/2-('ver pressoflex 6p C2 DCpowe_2'!$G$3-'ver pressoflex 6p C2 DCpowe_2'!$M$10))*IF(($G$3/2-$M$10)&gt;0,-1,1)</f>
        <v>0</v>
      </c>
      <c r="X516" s="29">
        <f>P516*IF(($G$3/2-$M$11)&gt;0,('ver pressoflex 6p C2 DCpowe_2'!$G$3/2-'ver pressoflex 6p C2 DCpowe_2'!$M$11),'ver pressoflex 6p C2 DCpowe_2'!$G$3/2-('ver pressoflex 6p C2 DCpowe_2'!$G$3-'ver pressoflex 6p C2 DCpowe_2'!$M$11))*IF(($G$3/2-$M$11)&gt;0,-1,1)</f>
        <v>0</v>
      </c>
      <c r="Y516" s="29">
        <f>Q516*IF(($G$3/2-$M$12)&gt;0,('ver pressoflex 6p C2 DCpowe_2'!$G$3/2-'ver pressoflex 6p C2 DCpowe_2'!$M$12),'ver pressoflex 6p C2 DCpowe_2'!$G$3/2-('ver pressoflex 6p C2 DCpowe_2'!$G$3-'ver pressoflex 6p C2 DCpowe_2'!$M$12))*IF(($G$3/2-$M$12)&gt;0,-1,1)</f>
        <v>0</v>
      </c>
      <c r="Z516" s="29">
        <f>R516*IF(($G$3/2-$M$13)&gt;0,('ver pressoflex 6p C2 DCpowe_2'!$G$3/2-'ver pressoflex 6p C2 DCpowe_2'!$M$13),'ver pressoflex 6p C2 DCpowe_2'!$G$3/2-('ver pressoflex 6p C2 DCpowe_2'!$G$3-'ver pressoflex 6p C2 DCpowe_2'!$M$13))*IF(($G$3/2-$M$13)&gt;0,-1,1)</f>
        <v>18248587.500000004</v>
      </c>
      <c r="AA516" s="113">
        <f t="shared" si="126"/>
        <v>37709662.283622131</v>
      </c>
      <c r="AB516" s="193">
        <f t="shared" si="127"/>
        <v>1.3828906482640057E-3</v>
      </c>
      <c r="AC516" s="191">
        <f t="shared" si="128"/>
        <v>2.1937066359955649E-3</v>
      </c>
      <c r="AD516" s="194">
        <f t="shared" si="129"/>
        <v>1.5880998986578129E-6</v>
      </c>
      <c r="AE516" s="191">
        <f t="shared" si="130"/>
        <v>0.16452799769966736</v>
      </c>
      <c r="AF516" s="191">
        <f t="shared" si="131"/>
        <v>0.47650633642281026</v>
      </c>
    </row>
    <row r="517" spans="2:32">
      <c r="B517" s="116">
        <f t="shared" si="117"/>
        <v>38789.801137830698</v>
      </c>
      <c r="C517" s="115">
        <f t="shared" si="116"/>
        <v>43.270000000000117</v>
      </c>
      <c r="D517" s="68">
        <f>'ver pressoflex 6p C2 DCpowe_2'!$G$3/2/$C$557*C517</f>
        <v>530.05750000000148</v>
      </c>
      <c r="E517" s="114">
        <f t="shared" si="119"/>
        <v>-8.8727877340294599E-4</v>
      </c>
      <c r="F517" s="114">
        <f t="shared" si="120"/>
        <v>-6.7221836158913974E-4</v>
      </c>
      <c r="G517" s="114">
        <f t="shared" si="121"/>
        <v>-4.5715794977533344E-4</v>
      </c>
      <c r="H517" s="114">
        <f t="shared" si="122"/>
        <v>4.1935234556982268E-3</v>
      </c>
      <c r="I517" s="114">
        <f t="shared" si="123"/>
        <v>4.4085838675120333E-3</v>
      </c>
      <c r="J517" s="114">
        <f t="shared" si="124"/>
        <v>4.6236442793258399E-3</v>
      </c>
      <c r="K517" s="114">
        <f t="shared" si="125"/>
        <v>5.1612953088603555E-3</v>
      </c>
      <c r="L517" s="113">
        <f>-'ver pressoflex 6p C2 DCpowe_2'!$G$2*'ver pressoflex 6p C2 DCpowe_2'!D517*'ver pressoflex 6p C2 DCpowe_2'!$G$17*'ver pressoflex 6p C2 DCpowe_2'!$G$13*'ver pressoflex 6p C2 DCpowe_2'!AE517</f>
        <v>-20998.762235320883</v>
      </c>
      <c r="M517" s="572">
        <f>IF(ABS(E517)&lt;'ver pressoflex 6p C2 DCpowe_2'!$G$7,'ver pressoflex 6p C2 DCpowe_2'!$G$16*E517*'ver pressoflex 6p C2 DCpowe_2'!$O$8,SIGN(E517)*'ver pressoflex 6p C2 DCpowe_2'!$G$15*'ver pressoflex 6p C2 DCpowe_2'!$O$8)</f>
        <v>-14.93662684842192</v>
      </c>
      <c r="N517" s="572">
        <f>IF(ABS(F517)&lt;'ver pressoflex 6p C2 DCpowe_2'!$G$7,'ver pressoflex 6p C2 DCpowe_2'!$G$16*F517*'ver pressoflex 6p C2 DCpowe_2'!$O$9,SIGN(F517)*'ver pressoflex 6p C2 DCpowe_2'!$G$15*'ver pressoflex 6p C2 DCpowe_2'!$O$9)</f>
        <v>0</v>
      </c>
      <c r="O517" s="572">
        <f>IF(ABS(G517)&lt;'ver pressoflex 6p C2 DCpowe_2'!$G$7,'ver pressoflex 6p C2 DCpowe_2'!$G$16*G517*'ver pressoflex 6p C2 DCpowe_2'!$O$10,SIGN(G517)*'ver pressoflex 6p C2 DCpowe_2'!$G$15*'ver pressoflex 6p C2 DCpowe_2'!$O$10)</f>
        <v>0</v>
      </c>
      <c r="P517" s="572">
        <f>IF(ABS(H517)&lt;'ver pressoflex 6p C2 DCpowe_2'!$G$7,'ver pressoflex 6p C2 DCpowe_2'!$G$16*H517*'ver pressoflex 6p C2 DCpowe_2'!$O$11,SIGN(H517)*'ver pressoflex 6p C2 DCpowe_2'!$G$15*'ver pressoflex 6p C2 DCpowe_2'!$O$11)</f>
        <v>0</v>
      </c>
      <c r="Q517" s="572">
        <f>IF(ABS(I517)&lt;'ver pressoflex 6p C2 DCpowe_2'!$G$7,'ver pressoflex 6p C2 DCpowe_2'!$G$16*I517*'ver pressoflex 6p C2 DCpowe_2'!$O$12,SIGN(I517)*'ver pressoflex 6p C2 DCpowe_2'!$G$15*'ver pressoflex 6p C2 DCpowe_2'!$O$12)</f>
        <v>0</v>
      </c>
      <c r="R517" s="572">
        <f>IF(ABS(J517)&lt;'ver pressoflex 6p C2 DCpowe_2'!$G$7,'ver pressoflex 6p C2 DCpowe_2'!$G$16*J517*'ver pressoflex 6p C2 DCpowe_2'!$O$13,SIGN(J517)*'ver pressoflex 6p C2 DCpowe_2'!$G$15*'ver pressoflex 6p C2 DCpowe_2'!$O$13)</f>
        <v>17803.500000000004</v>
      </c>
      <c r="S517" s="113">
        <f t="shared" si="118"/>
        <v>-3210.1988621693017</v>
      </c>
      <c r="T517" s="575">
        <f>-L517*('ver pressoflex 6p C2 DCpowe_2'!$G$3/2-'ver pressoflex 6p C2 DCpowe_2'!AF517*'ver pressoflex 6p C2 DCpowe_2'!D517)</f>
        <v>20412194.693591911</v>
      </c>
      <c r="U517" s="29">
        <f>M517*IF(($G$3/2-$M$8)&gt;0,('ver pressoflex 6p C2 DCpowe_2'!$G$3/2-'ver pressoflex 6p C2 DCpowe_2'!$M$8),'ver pressoflex 6p C2 DCpowe_2'!$G$3/2-('ver pressoflex 6p C2 DCpowe_2'!$G$3-'ver pressoflex 6p C2 DCpowe_2'!$M$8))*IF(($G$3/2-$M$8)&gt;0,-1,1)</f>
        <v>15310.042519632469</v>
      </c>
      <c r="V517" s="29">
        <f>N517*IF(($G$3/2-$M$9)&gt;0,('ver pressoflex 6p C2 DCpowe_2'!$G$3/2-'ver pressoflex 6p C2 DCpowe_2'!$M$9),'ver pressoflex 6p C2 DCpowe_2'!$G$3/2-('ver pressoflex 6p C2 DCpowe_2'!$G$3-'ver pressoflex 6p C2 DCpowe_2'!$M$9))*IF(($G$3/2-$M$9)&gt;0,-1,1)</f>
        <v>0</v>
      </c>
      <c r="W517" s="29">
        <f>O517*IF(($G$3/2-$M$10)&gt;0,('ver pressoflex 6p C2 DCpowe_2'!$G$3/2-'ver pressoflex 6p C2 DCpowe_2'!$M$10),'ver pressoflex 6p C2 DCpowe_2'!$G$3/2-('ver pressoflex 6p C2 DCpowe_2'!$G$3-'ver pressoflex 6p C2 DCpowe_2'!$M$10))*IF(($G$3/2-$M$10)&gt;0,-1,1)</f>
        <v>0</v>
      </c>
      <c r="X517" s="29">
        <f>P517*IF(($G$3/2-$M$11)&gt;0,('ver pressoflex 6p C2 DCpowe_2'!$G$3/2-'ver pressoflex 6p C2 DCpowe_2'!$M$11),'ver pressoflex 6p C2 DCpowe_2'!$G$3/2-('ver pressoflex 6p C2 DCpowe_2'!$G$3-'ver pressoflex 6p C2 DCpowe_2'!$M$11))*IF(($G$3/2-$M$11)&gt;0,-1,1)</f>
        <v>0</v>
      </c>
      <c r="Y517" s="29">
        <f>Q517*IF(($G$3/2-$M$12)&gt;0,('ver pressoflex 6p C2 DCpowe_2'!$G$3/2-'ver pressoflex 6p C2 DCpowe_2'!$M$12),'ver pressoflex 6p C2 DCpowe_2'!$G$3/2-('ver pressoflex 6p C2 DCpowe_2'!$G$3-'ver pressoflex 6p C2 DCpowe_2'!$M$12))*IF(($G$3/2-$M$12)&gt;0,-1,1)</f>
        <v>0</v>
      </c>
      <c r="Z517" s="29">
        <f>R517*IF(($G$3/2-$M$13)&gt;0,('ver pressoflex 6p C2 DCpowe_2'!$G$3/2-'ver pressoflex 6p C2 DCpowe_2'!$M$13),'ver pressoflex 6p C2 DCpowe_2'!$G$3/2-('ver pressoflex 6p C2 DCpowe_2'!$G$3-'ver pressoflex 6p C2 DCpowe_2'!$M$13))*IF(($G$3/2-$M$13)&gt;0,-1,1)</f>
        <v>18248587.500000004</v>
      </c>
      <c r="AA517" s="113">
        <f t="shared" si="126"/>
        <v>38676092.236111552</v>
      </c>
      <c r="AB517" s="193">
        <f t="shared" si="127"/>
        <v>1.4249298029374617E-3</v>
      </c>
      <c r="AC517" s="191">
        <f t="shared" si="128"/>
        <v>2.2637718937846582E-3</v>
      </c>
      <c r="AD517" s="194">
        <f t="shared" si="129"/>
        <v>1.686465230527272E-6</v>
      </c>
      <c r="AE517" s="191">
        <f t="shared" si="130"/>
        <v>0.16978289203384936</v>
      </c>
      <c r="AF517" s="191">
        <f t="shared" si="131"/>
        <v>0.47718112493609444</v>
      </c>
    </row>
    <row r="518" spans="2:32">
      <c r="B518" s="116">
        <f t="shared" si="117"/>
        <v>37630.084917380635</v>
      </c>
      <c r="C518" s="115">
        <f t="shared" si="116"/>
        <v>44.270000000000117</v>
      </c>
      <c r="D518" s="68">
        <f>'ver pressoflex 6p C2 DCpowe_2'!$G$3/2/$C$557*C518</f>
        <v>542.30750000000148</v>
      </c>
      <c r="E518" s="114">
        <f t="shared" si="119"/>
        <v>-9.2631079035067191E-4</v>
      </c>
      <c r="F518" s="114">
        <f t="shared" si="120"/>
        <v>-7.0982455143375235E-4</v>
      </c>
      <c r="G518" s="114">
        <f t="shared" si="121"/>
        <v>-4.9333831251683279E-4</v>
      </c>
      <c r="H518" s="114">
        <f t="shared" si="122"/>
        <v>4.1881766040615517E-3</v>
      </c>
      <c r="I518" s="114">
        <f t="shared" si="123"/>
        <v>4.404662842978471E-3</v>
      </c>
      <c r="J518" s="114">
        <f t="shared" si="124"/>
        <v>4.6211490818953904E-3</v>
      </c>
      <c r="K518" s="114">
        <f t="shared" si="125"/>
        <v>5.1623646791876896E-3</v>
      </c>
      <c r="L518" s="113">
        <f>-'ver pressoflex 6p C2 DCpowe_2'!$G$2*'ver pressoflex 6p C2 DCpowe_2'!D518*'ver pressoflex 6p C2 DCpowe_2'!$G$17*'ver pressoflex 6p C2 DCpowe_2'!$G$13*'ver pressoflex 6p C2 DCpowe_2'!AE518</f>
        <v>-22157.821383056304</v>
      </c>
      <c r="M518" s="572">
        <f>IF(ABS(E518)&lt;'ver pressoflex 6p C2 DCpowe_2'!$G$7,'ver pressoflex 6p C2 DCpowe_2'!$G$16*E518*'ver pressoflex 6p C2 DCpowe_2'!$O$8,SIGN(E518)*'ver pressoflex 6p C2 DCpowe_2'!$G$15*'ver pressoflex 6p C2 DCpowe_2'!$O$8)</f>
        <v>-15.593699563069965</v>
      </c>
      <c r="N518" s="572">
        <f>IF(ABS(F518)&lt;'ver pressoflex 6p C2 DCpowe_2'!$G$7,'ver pressoflex 6p C2 DCpowe_2'!$G$16*F518*'ver pressoflex 6p C2 DCpowe_2'!$O$9,SIGN(F518)*'ver pressoflex 6p C2 DCpowe_2'!$G$15*'ver pressoflex 6p C2 DCpowe_2'!$O$9)</f>
        <v>0</v>
      </c>
      <c r="O518" s="572">
        <f>IF(ABS(G518)&lt;'ver pressoflex 6p C2 DCpowe_2'!$G$7,'ver pressoflex 6p C2 DCpowe_2'!$G$16*G518*'ver pressoflex 6p C2 DCpowe_2'!$O$10,SIGN(G518)*'ver pressoflex 6p C2 DCpowe_2'!$G$15*'ver pressoflex 6p C2 DCpowe_2'!$O$10)</f>
        <v>0</v>
      </c>
      <c r="P518" s="572">
        <f>IF(ABS(H518)&lt;'ver pressoflex 6p C2 DCpowe_2'!$G$7,'ver pressoflex 6p C2 DCpowe_2'!$G$16*H518*'ver pressoflex 6p C2 DCpowe_2'!$O$11,SIGN(H518)*'ver pressoflex 6p C2 DCpowe_2'!$G$15*'ver pressoflex 6p C2 DCpowe_2'!$O$11)</f>
        <v>0</v>
      </c>
      <c r="Q518" s="572">
        <f>IF(ABS(I518)&lt;'ver pressoflex 6p C2 DCpowe_2'!$G$7,'ver pressoflex 6p C2 DCpowe_2'!$G$16*I518*'ver pressoflex 6p C2 DCpowe_2'!$O$12,SIGN(I518)*'ver pressoflex 6p C2 DCpowe_2'!$G$15*'ver pressoflex 6p C2 DCpowe_2'!$O$12)</f>
        <v>0</v>
      </c>
      <c r="R518" s="572">
        <f>IF(ABS(J518)&lt;'ver pressoflex 6p C2 DCpowe_2'!$G$7,'ver pressoflex 6p C2 DCpowe_2'!$G$16*J518*'ver pressoflex 6p C2 DCpowe_2'!$O$13,SIGN(J518)*'ver pressoflex 6p C2 DCpowe_2'!$G$15*'ver pressoflex 6p C2 DCpowe_2'!$O$13)</f>
        <v>17803.500000000004</v>
      </c>
      <c r="S518" s="113">
        <f t="shared" si="118"/>
        <v>-4369.9150826193691</v>
      </c>
      <c r="T518" s="575">
        <f>-L518*('ver pressoflex 6p C2 DCpowe_2'!$G$3/2-'ver pressoflex 6p C2 DCpowe_2'!AF518*'ver pressoflex 6p C2 DCpowe_2'!D518)</f>
        <v>21401599.212430224</v>
      </c>
      <c r="U518" s="29">
        <f>M518*IF(($G$3/2-$M$8)&gt;0,('ver pressoflex 6p C2 DCpowe_2'!$G$3/2-'ver pressoflex 6p C2 DCpowe_2'!$M$8),'ver pressoflex 6p C2 DCpowe_2'!$G$3/2-('ver pressoflex 6p C2 DCpowe_2'!$G$3-'ver pressoflex 6p C2 DCpowe_2'!$M$8))*IF(($G$3/2-$M$8)&gt;0,-1,1)</f>
        <v>15983.542052146713</v>
      </c>
      <c r="V518" s="29">
        <f>N518*IF(($G$3/2-$M$9)&gt;0,('ver pressoflex 6p C2 DCpowe_2'!$G$3/2-'ver pressoflex 6p C2 DCpowe_2'!$M$9),'ver pressoflex 6p C2 DCpowe_2'!$G$3/2-('ver pressoflex 6p C2 DCpowe_2'!$G$3-'ver pressoflex 6p C2 DCpowe_2'!$M$9))*IF(($G$3/2-$M$9)&gt;0,-1,1)</f>
        <v>0</v>
      </c>
      <c r="W518" s="29">
        <f>O518*IF(($G$3/2-$M$10)&gt;0,('ver pressoflex 6p C2 DCpowe_2'!$G$3/2-'ver pressoflex 6p C2 DCpowe_2'!$M$10),'ver pressoflex 6p C2 DCpowe_2'!$G$3/2-('ver pressoflex 6p C2 DCpowe_2'!$G$3-'ver pressoflex 6p C2 DCpowe_2'!$M$10))*IF(($G$3/2-$M$10)&gt;0,-1,1)</f>
        <v>0</v>
      </c>
      <c r="X518" s="29">
        <f>P518*IF(($G$3/2-$M$11)&gt;0,('ver pressoflex 6p C2 DCpowe_2'!$G$3/2-'ver pressoflex 6p C2 DCpowe_2'!$M$11),'ver pressoflex 6p C2 DCpowe_2'!$G$3/2-('ver pressoflex 6p C2 DCpowe_2'!$G$3-'ver pressoflex 6p C2 DCpowe_2'!$M$11))*IF(($G$3/2-$M$11)&gt;0,-1,1)</f>
        <v>0</v>
      </c>
      <c r="Y518" s="29">
        <f>Q518*IF(($G$3/2-$M$12)&gt;0,('ver pressoflex 6p C2 DCpowe_2'!$G$3/2-'ver pressoflex 6p C2 DCpowe_2'!$M$12),'ver pressoflex 6p C2 DCpowe_2'!$G$3/2-('ver pressoflex 6p C2 DCpowe_2'!$G$3-'ver pressoflex 6p C2 DCpowe_2'!$M$12))*IF(($G$3/2-$M$12)&gt;0,-1,1)</f>
        <v>0</v>
      </c>
      <c r="Z518" s="29">
        <f>R518*IF(($G$3/2-$M$13)&gt;0,('ver pressoflex 6p C2 DCpowe_2'!$G$3/2-'ver pressoflex 6p C2 DCpowe_2'!$M$13),'ver pressoflex 6p C2 DCpowe_2'!$G$3/2-('ver pressoflex 6p C2 DCpowe_2'!$G$3-'ver pressoflex 6p C2 DCpowe_2'!$M$13))*IF(($G$3/2-$M$13)&gt;0,-1,1)</f>
        <v>18248587.500000004</v>
      </c>
      <c r="AA518" s="113">
        <f t="shared" si="126"/>
        <v>39666170.254482374</v>
      </c>
      <c r="AB518" s="193">
        <f t="shared" si="127"/>
        <v>1.4675263876429707E-3</v>
      </c>
      <c r="AC518" s="191">
        <f t="shared" si="128"/>
        <v>2.3347662016271731E-3</v>
      </c>
      <c r="AD518" s="194">
        <f t="shared" si="129"/>
        <v>1.7891391931348001E-6</v>
      </c>
      <c r="AE518" s="191">
        <f t="shared" si="130"/>
        <v>0.17510746512203798</v>
      </c>
      <c r="AF518" s="191">
        <f t="shared" si="131"/>
        <v>0.47782651822499056</v>
      </c>
    </row>
    <row r="519" spans="2:32">
      <c r="B519" s="116">
        <f t="shared" si="117"/>
        <v>36430.724386113638</v>
      </c>
      <c r="C519" s="115">
        <f t="shared" si="116"/>
        <v>45.270000000000117</v>
      </c>
      <c r="D519" s="68">
        <f>'ver pressoflex 6p C2 DCpowe_2'!$G$3/2/$C$557*C519</f>
        <v>554.55750000000148</v>
      </c>
      <c r="E519" s="114">
        <f t="shared" si="119"/>
        <v>-9.6586381758077898E-4</v>
      </c>
      <c r="F519" s="114">
        <f t="shared" si="120"/>
        <v>-7.4793271922166376E-4</v>
      </c>
      <c r="G519" s="114">
        <f t="shared" si="121"/>
        <v>-5.3000162086254854E-4</v>
      </c>
      <c r="H519" s="114">
        <f t="shared" si="122"/>
        <v>4.1827583811533181E-3</v>
      </c>
      <c r="I519" s="114">
        <f t="shared" si="123"/>
        <v>4.4006894795124334E-3</v>
      </c>
      <c r="J519" s="114">
        <f t="shared" si="124"/>
        <v>4.6186205778715487E-3</v>
      </c>
      <c r="K519" s="114">
        <f t="shared" si="125"/>
        <v>5.163448323769337E-3</v>
      </c>
      <c r="L519" s="113">
        <f>-'ver pressoflex 6p C2 DCpowe_2'!$G$2*'ver pressoflex 6p C2 DCpowe_2'!D519*'ver pressoflex 6p C2 DCpowe_2'!$G$17*'ver pressoflex 6p C2 DCpowe_2'!$G$13*'ver pressoflex 6p C2 DCpowe_2'!AE519</f>
        <v>-23356.516070818216</v>
      </c>
      <c r="M519" s="572">
        <f>IF(ABS(E519)&lt;'ver pressoflex 6p C2 DCpowe_2'!$G$7,'ver pressoflex 6p C2 DCpowe_2'!$G$16*E519*'ver pressoflex 6p C2 DCpowe_2'!$O$8,SIGN(E519)*'ver pressoflex 6p C2 DCpowe_2'!$G$15*'ver pressoflex 6p C2 DCpowe_2'!$O$8)</f>
        <v>-16.259543068145323</v>
      </c>
      <c r="N519" s="572">
        <f>IF(ABS(F519)&lt;'ver pressoflex 6p C2 DCpowe_2'!$G$7,'ver pressoflex 6p C2 DCpowe_2'!$G$16*F519*'ver pressoflex 6p C2 DCpowe_2'!$O$9,SIGN(F519)*'ver pressoflex 6p C2 DCpowe_2'!$G$15*'ver pressoflex 6p C2 DCpowe_2'!$O$9)</f>
        <v>0</v>
      </c>
      <c r="O519" s="572">
        <f>IF(ABS(G519)&lt;'ver pressoflex 6p C2 DCpowe_2'!$G$7,'ver pressoflex 6p C2 DCpowe_2'!$G$16*G519*'ver pressoflex 6p C2 DCpowe_2'!$O$10,SIGN(G519)*'ver pressoflex 6p C2 DCpowe_2'!$G$15*'ver pressoflex 6p C2 DCpowe_2'!$O$10)</f>
        <v>0</v>
      </c>
      <c r="P519" s="572">
        <f>IF(ABS(H519)&lt;'ver pressoflex 6p C2 DCpowe_2'!$G$7,'ver pressoflex 6p C2 DCpowe_2'!$G$16*H519*'ver pressoflex 6p C2 DCpowe_2'!$O$11,SIGN(H519)*'ver pressoflex 6p C2 DCpowe_2'!$G$15*'ver pressoflex 6p C2 DCpowe_2'!$O$11)</f>
        <v>0</v>
      </c>
      <c r="Q519" s="572">
        <f>IF(ABS(I519)&lt;'ver pressoflex 6p C2 DCpowe_2'!$G$7,'ver pressoflex 6p C2 DCpowe_2'!$G$16*I519*'ver pressoflex 6p C2 DCpowe_2'!$O$12,SIGN(I519)*'ver pressoflex 6p C2 DCpowe_2'!$G$15*'ver pressoflex 6p C2 DCpowe_2'!$O$12)</f>
        <v>0</v>
      </c>
      <c r="R519" s="572">
        <f>IF(ABS(J519)&lt;'ver pressoflex 6p C2 DCpowe_2'!$G$7,'ver pressoflex 6p C2 DCpowe_2'!$G$16*J519*'ver pressoflex 6p C2 DCpowe_2'!$O$13,SIGN(J519)*'ver pressoflex 6p C2 DCpowe_2'!$G$15*'ver pressoflex 6p C2 DCpowe_2'!$O$13)</f>
        <v>17803.500000000004</v>
      </c>
      <c r="S519" s="113">
        <f t="shared" si="118"/>
        <v>-5569.2756138863588</v>
      </c>
      <c r="T519" s="575">
        <f>-L519*('ver pressoflex 6p C2 DCpowe_2'!$G$3/2-'ver pressoflex 6p C2 DCpowe_2'!AF519*'ver pressoflex 6p C2 DCpowe_2'!D519)</f>
        <v>22414666.324205447</v>
      </c>
      <c r="U519" s="29">
        <f>M519*IF(($G$3/2-$M$8)&gt;0,('ver pressoflex 6p C2 DCpowe_2'!$G$3/2-'ver pressoflex 6p C2 DCpowe_2'!$M$8),'ver pressoflex 6p C2 DCpowe_2'!$G$3/2-('ver pressoflex 6p C2 DCpowe_2'!$G$3-'ver pressoflex 6p C2 DCpowe_2'!$M$8))*IF(($G$3/2-$M$8)&gt;0,-1,1)</f>
        <v>16666.031644848958</v>
      </c>
      <c r="V519" s="29">
        <f>N519*IF(($G$3/2-$M$9)&gt;0,('ver pressoflex 6p C2 DCpowe_2'!$G$3/2-'ver pressoflex 6p C2 DCpowe_2'!$M$9),'ver pressoflex 6p C2 DCpowe_2'!$G$3/2-('ver pressoflex 6p C2 DCpowe_2'!$G$3-'ver pressoflex 6p C2 DCpowe_2'!$M$9))*IF(($G$3/2-$M$9)&gt;0,-1,1)</f>
        <v>0</v>
      </c>
      <c r="W519" s="29">
        <f>O519*IF(($G$3/2-$M$10)&gt;0,('ver pressoflex 6p C2 DCpowe_2'!$G$3/2-'ver pressoflex 6p C2 DCpowe_2'!$M$10),'ver pressoflex 6p C2 DCpowe_2'!$G$3/2-('ver pressoflex 6p C2 DCpowe_2'!$G$3-'ver pressoflex 6p C2 DCpowe_2'!$M$10))*IF(($G$3/2-$M$10)&gt;0,-1,1)</f>
        <v>0</v>
      </c>
      <c r="X519" s="29">
        <f>P519*IF(($G$3/2-$M$11)&gt;0,('ver pressoflex 6p C2 DCpowe_2'!$G$3/2-'ver pressoflex 6p C2 DCpowe_2'!$M$11),'ver pressoflex 6p C2 DCpowe_2'!$G$3/2-('ver pressoflex 6p C2 DCpowe_2'!$G$3-'ver pressoflex 6p C2 DCpowe_2'!$M$11))*IF(($G$3/2-$M$11)&gt;0,-1,1)</f>
        <v>0</v>
      </c>
      <c r="Y519" s="29">
        <f>Q519*IF(($G$3/2-$M$12)&gt;0,('ver pressoflex 6p C2 DCpowe_2'!$G$3/2-'ver pressoflex 6p C2 DCpowe_2'!$M$12),'ver pressoflex 6p C2 DCpowe_2'!$G$3/2-('ver pressoflex 6p C2 DCpowe_2'!$G$3-'ver pressoflex 6p C2 DCpowe_2'!$M$12))*IF(($G$3/2-$M$12)&gt;0,-1,1)</f>
        <v>0</v>
      </c>
      <c r="Z519" s="29">
        <f>R519*IF(($G$3/2-$M$13)&gt;0,('ver pressoflex 6p C2 DCpowe_2'!$G$3/2-'ver pressoflex 6p C2 DCpowe_2'!$M$13),'ver pressoflex 6p C2 DCpowe_2'!$G$3/2-('ver pressoflex 6p C2 DCpowe_2'!$G$3-'ver pressoflex 6p C2 DCpowe_2'!$M$13))*IF(($G$3/2-$M$13)&gt;0,-1,1)</f>
        <v>18248587.500000004</v>
      </c>
      <c r="AA519" s="113">
        <f t="shared" si="126"/>
        <v>40679919.855850294</v>
      </c>
      <c r="AB519" s="193">
        <f t="shared" si="127"/>
        <v>1.510691563478567E-3</v>
      </c>
      <c r="AC519" s="191">
        <f t="shared" si="128"/>
        <v>2.406708161353167E-3</v>
      </c>
      <c r="AD519" s="194">
        <f t="shared" si="129"/>
        <v>1.8962686110822089E-6</v>
      </c>
      <c r="AE519" s="191">
        <f t="shared" si="130"/>
        <v>0.18050311210148751</v>
      </c>
      <c r="AF519" s="191">
        <f t="shared" si="131"/>
        <v>0.4784443894050272</v>
      </c>
    </row>
    <row r="520" spans="2:32">
      <c r="B520" s="116">
        <f t="shared" si="117"/>
        <v>35190.920435640175</v>
      </c>
      <c r="C520" s="115">
        <f t="shared" si="116"/>
        <v>46.270000000000117</v>
      </c>
      <c r="D520" s="68">
        <f>'ver pressoflex 6p C2 DCpowe_2'!$G$3/2/$C$557*C520</f>
        <v>566.80750000000148</v>
      </c>
      <c r="E520" s="114">
        <f t="shared" si="119"/>
        <v>-1.0059483570714607E-3</v>
      </c>
      <c r="F520" s="114">
        <f t="shared" si="120"/>
        <v>-7.8655298329716064E-4</v>
      </c>
      <c r="G520" s="114">
        <f t="shared" si="121"/>
        <v>-5.6715760952286078E-4</v>
      </c>
      <c r="H520" s="114">
        <f t="shared" si="122"/>
        <v>4.1772673483463753E-3</v>
      </c>
      <c r="I520" s="114">
        <f t="shared" si="123"/>
        <v>4.3966627221206757E-3</v>
      </c>
      <c r="J520" s="114">
        <f t="shared" si="124"/>
        <v>4.6160580958949744E-3</v>
      </c>
      <c r="K520" s="114">
        <f t="shared" si="125"/>
        <v>5.1645465303307245E-3</v>
      </c>
      <c r="L520" s="113">
        <f>-'ver pressoflex 6p C2 DCpowe_2'!$G$2*'ver pressoflex 6p C2 DCpowe_2'!D520*'ver pressoflex 6p C2 DCpowe_2'!$G$17*'ver pressoflex 6p C2 DCpowe_2'!$G$13*'ver pressoflex 6p C2 DCpowe_2'!AE520</f>
        <v>-24595.645230203794</v>
      </c>
      <c r="M520" s="572">
        <f>IF(ABS(E520)&lt;'ver pressoflex 6p C2 DCpowe_2'!$G$7,'ver pressoflex 6p C2 DCpowe_2'!$G$16*E520*'ver pressoflex 6p C2 DCpowe_2'!$O$8,SIGN(E520)*'ver pressoflex 6p C2 DCpowe_2'!$G$15*'ver pressoflex 6p C2 DCpowe_2'!$O$8)</f>
        <v>-16.934334156031792</v>
      </c>
      <c r="N520" s="572">
        <f>IF(ABS(F520)&lt;'ver pressoflex 6p C2 DCpowe_2'!$G$7,'ver pressoflex 6p C2 DCpowe_2'!$G$16*F520*'ver pressoflex 6p C2 DCpowe_2'!$O$9,SIGN(F520)*'ver pressoflex 6p C2 DCpowe_2'!$G$15*'ver pressoflex 6p C2 DCpowe_2'!$O$9)</f>
        <v>0</v>
      </c>
      <c r="O520" s="572">
        <f>IF(ABS(G520)&lt;'ver pressoflex 6p C2 DCpowe_2'!$G$7,'ver pressoflex 6p C2 DCpowe_2'!$G$16*G520*'ver pressoflex 6p C2 DCpowe_2'!$O$10,SIGN(G520)*'ver pressoflex 6p C2 DCpowe_2'!$G$15*'ver pressoflex 6p C2 DCpowe_2'!$O$10)</f>
        <v>0</v>
      </c>
      <c r="P520" s="572">
        <f>IF(ABS(H520)&lt;'ver pressoflex 6p C2 DCpowe_2'!$G$7,'ver pressoflex 6p C2 DCpowe_2'!$G$16*H520*'ver pressoflex 6p C2 DCpowe_2'!$O$11,SIGN(H520)*'ver pressoflex 6p C2 DCpowe_2'!$G$15*'ver pressoflex 6p C2 DCpowe_2'!$O$11)</f>
        <v>0</v>
      </c>
      <c r="Q520" s="572">
        <f>IF(ABS(I520)&lt;'ver pressoflex 6p C2 DCpowe_2'!$G$7,'ver pressoflex 6p C2 DCpowe_2'!$G$16*I520*'ver pressoflex 6p C2 DCpowe_2'!$O$12,SIGN(I520)*'ver pressoflex 6p C2 DCpowe_2'!$G$15*'ver pressoflex 6p C2 DCpowe_2'!$O$12)</f>
        <v>0</v>
      </c>
      <c r="R520" s="572">
        <f>IF(ABS(J520)&lt;'ver pressoflex 6p C2 DCpowe_2'!$G$7,'ver pressoflex 6p C2 DCpowe_2'!$G$16*J520*'ver pressoflex 6p C2 DCpowe_2'!$O$13,SIGN(J520)*'ver pressoflex 6p C2 DCpowe_2'!$G$15*'ver pressoflex 6p C2 DCpowe_2'!$O$13)</f>
        <v>17803.500000000004</v>
      </c>
      <c r="S520" s="113">
        <f t="shared" si="118"/>
        <v>-6809.0795643598212</v>
      </c>
      <c r="T520" s="575">
        <f>-L520*('ver pressoflex 6p C2 DCpowe_2'!$G$3/2-'ver pressoflex 6p C2 DCpowe_2'!AF520*'ver pressoflex 6p C2 DCpowe_2'!D520)</f>
        <v>23451419.996865489</v>
      </c>
      <c r="U520" s="29">
        <f>M520*IF(($G$3/2-$M$8)&gt;0,('ver pressoflex 6p C2 DCpowe_2'!$G$3/2-'ver pressoflex 6p C2 DCpowe_2'!$M$8),'ver pressoflex 6p C2 DCpowe_2'!$G$3/2-('ver pressoflex 6p C2 DCpowe_2'!$G$3-'ver pressoflex 6p C2 DCpowe_2'!$M$8))*IF(($G$3/2-$M$8)&gt;0,-1,1)</f>
        <v>17357.692509932585</v>
      </c>
      <c r="V520" s="29">
        <f>N520*IF(($G$3/2-$M$9)&gt;0,('ver pressoflex 6p C2 DCpowe_2'!$G$3/2-'ver pressoflex 6p C2 DCpowe_2'!$M$9),'ver pressoflex 6p C2 DCpowe_2'!$G$3/2-('ver pressoflex 6p C2 DCpowe_2'!$G$3-'ver pressoflex 6p C2 DCpowe_2'!$M$9))*IF(($G$3/2-$M$9)&gt;0,-1,1)</f>
        <v>0</v>
      </c>
      <c r="W520" s="29">
        <f>O520*IF(($G$3/2-$M$10)&gt;0,('ver pressoflex 6p C2 DCpowe_2'!$G$3/2-'ver pressoflex 6p C2 DCpowe_2'!$M$10),'ver pressoflex 6p C2 DCpowe_2'!$G$3/2-('ver pressoflex 6p C2 DCpowe_2'!$G$3-'ver pressoflex 6p C2 DCpowe_2'!$M$10))*IF(($G$3/2-$M$10)&gt;0,-1,1)</f>
        <v>0</v>
      </c>
      <c r="X520" s="29">
        <f>P520*IF(($G$3/2-$M$11)&gt;0,('ver pressoflex 6p C2 DCpowe_2'!$G$3/2-'ver pressoflex 6p C2 DCpowe_2'!$M$11),'ver pressoflex 6p C2 DCpowe_2'!$G$3/2-('ver pressoflex 6p C2 DCpowe_2'!$G$3-'ver pressoflex 6p C2 DCpowe_2'!$M$11))*IF(($G$3/2-$M$11)&gt;0,-1,1)</f>
        <v>0</v>
      </c>
      <c r="Y520" s="29">
        <f>Q520*IF(($G$3/2-$M$12)&gt;0,('ver pressoflex 6p C2 DCpowe_2'!$G$3/2-'ver pressoflex 6p C2 DCpowe_2'!$M$12),'ver pressoflex 6p C2 DCpowe_2'!$G$3/2-('ver pressoflex 6p C2 DCpowe_2'!$G$3-'ver pressoflex 6p C2 DCpowe_2'!$M$12))*IF(($G$3/2-$M$12)&gt;0,-1,1)</f>
        <v>0</v>
      </c>
      <c r="Z520" s="29">
        <f>R520*IF(($G$3/2-$M$13)&gt;0,('ver pressoflex 6p C2 DCpowe_2'!$G$3/2-'ver pressoflex 6p C2 DCpowe_2'!$M$13),'ver pressoflex 6p C2 DCpowe_2'!$G$3/2-('ver pressoflex 6p C2 DCpowe_2'!$G$3-'ver pressoflex 6p C2 DCpowe_2'!$M$13))*IF(($G$3/2-$M$13)&gt;0,-1,1)</f>
        <v>18248587.500000004</v>
      </c>
      <c r="AA520" s="113">
        <f t="shared" si="126"/>
        <v>41717365.18937543</v>
      </c>
      <c r="AB520" s="193">
        <f t="shared" si="127"/>
        <v>1.5544367915072104E-3</v>
      </c>
      <c r="AC520" s="191">
        <f t="shared" si="128"/>
        <v>2.4796168747342395E-3</v>
      </c>
      <c r="AD520" s="194">
        <f t="shared" si="129"/>
        <v>2.0080058934371369E-6</v>
      </c>
      <c r="AE520" s="191">
        <f t="shared" si="130"/>
        <v>0.18597126560506794</v>
      </c>
      <c r="AF520" s="191">
        <f t="shared" si="131"/>
        <v>0.47903645636784231</v>
      </c>
    </row>
    <row r="521" spans="2:32">
      <c r="B521" s="116">
        <f t="shared" si="117"/>
        <v>33909.852335508651</v>
      </c>
      <c r="C521" s="115">
        <f t="shared" si="116"/>
        <v>47.270000000000117</v>
      </c>
      <c r="D521" s="68">
        <f>'ver pressoflex 6p C2 DCpowe_2'!$G$3/2/$C$557*C521</f>
        <v>579.05750000000148</v>
      </c>
      <c r="E521" s="114">
        <f t="shared" si="119"/>
        <v>-1.04657519496064E-3</v>
      </c>
      <c r="F521" s="114">
        <f t="shared" si="120"/>
        <v>-8.2569573578399568E-4</v>
      </c>
      <c r="G521" s="114">
        <f t="shared" si="121"/>
        <v>-6.0481627660735138E-4</v>
      </c>
      <c r="H521" s="114">
        <f t="shared" si="122"/>
        <v>4.1717020280875837E-3</v>
      </c>
      <c r="I521" s="114">
        <f t="shared" si="123"/>
        <v>4.3925814872642285E-3</v>
      </c>
      <c r="J521" s="114">
        <f t="shared" si="124"/>
        <v>4.6134609464408725E-3</v>
      </c>
      <c r="K521" s="114">
        <f t="shared" si="125"/>
        <v>5.1656595943824837E-3</v>
      </c>
      <c r="L521" s="113">
        <f>-'ver pressoflex 6p C2 DCpowe_2'!$G$2*'ver pressoflex 6p C2 DCpowe_2'!D521*'ver pressoflex 6p C2 DCpowe_2'!$G$17*'ver pressoflex 6p C2 DCpowe_2'!$G$13*'ver pressoflex 6p C2 DCpowe_2'!AE521</f>
        <v>-25876.029410088639</v>
      </c>
      <c r="M521" s="572">
        <f>IF(ABS(E521)&lt;'ver pressoflex 6p C2 DCpowe_2'!$G$7,'ver pressoflex 6p C2 DCpowe_2'!$G$16*E521*'ver pressoflex 6p C2 DCpowe_2'!$O$8,SIGN(E521)*'ver pressoflex 6p C2 DCpowe_2'!$G$15*'ver pressoflex 6p C2 DCpowe_2'!$O$8)</f>
        <v>-17.618254402714417</v>
      </c>
      <c r="N521" s="572">
        <f>IF(ABS(F521)&lt;'ver pressoflex 6p C2 DCpowe_2'!$G$7,'ver pressoflex 6p C2 DCpowe_2'!$G$16*F521*'ver pressoflex 6p C2 DCpowe_2'!$O$9,SIGN(F521)*'ver pressoflex 6p C2 DCpowe_2'!$G$15*'ver pressoflex 6p C2 DCpowe_2'!$O$9)</f>
        <v>0</v>
      </c>
      <c r="O521" s="572">
        <f>IF(ABS(G521)&lt;'ver pressoflex 6p C2 DCpowe_2'!$G$7,'ver pressoflex 6p C2 DCpowe_2'!$G$16*G521*'ver pressoflex 6p C2 DCpowe_2'!$O$10,SIGN(G521)*'ver pressoflex 6p C2 DCpowe_2'!$G$15*'ver pressoflex 6p C2 DCpowe_2'!$O$10)</f>
        <v>0</v>
      </c>
      <c r="P521" s="572">
        <f>IF(ABS(H521)&lt;'ver pressoflex 6p C2 DCpowe_2'!$G$7,'ver pressoflex 6p C2 DCpowe_2'!$G$16*H521*'ver pressoflex 6p C2 DCpowe_2'!$O$11,SIGN(H521)*'ver pressoflex 6p C2 DCpowe_2'!$G$15*'ver pressoflex 6p C2 DCpowe_2'!$O$11)</f>
        <v>0</v>
      </c>
      <c r="Q521" s="572">
        <f>IF(ABS(I521)&lt;'ver pressoflex 6p C2 DCpowe_2'!$G$7,'ver pressoflex 6p C2 DCpowe_2'!$G$16*I521*'ver pressoflex 6p C2 DCpowe_2'!$O$12,SIGN(I521)*'ver pressoflex 6p C2 DCpowe_2'!$G$15*'ver pressoflex 6p C2 DCpowe_2'!$O$12)</f>
        <v>0</v>
      </c>
      <c r="R521" s="572">
        <f>IF(ABS(J521)&lt;'ver pressoflex 6p C2 DCpowe_2'!$G$7,'ver pressoflex 6p C2 DCpowe_2'!$G$16*J521*'ver pressoflex 6p C2 DCpowe_2'!$O$13,SIGN(J521)*'ver pressoflex 6p C2 DCpowe_2'!$G$15*'ver pressoflex 6p C2 DCpowe_2'!$O$13)</f>
        <v>17803.500000000004</v>
      </c>
      <c r="S521" s="113">
        <f t="shared" si="118"/>
        <v>-8090.1476644913491</v>
      </c>
      <c r="T521" s="575">
        <f>-L521*('ver pressoflex 6p C2 DCpowe_2'!$G$3/2-'ver pressoflex 6p C2 DCpowe_2'!AF521*'ver pressoflex 6p C2 DCpowe_2'!D521)</f>
        <v>24511884.846876621</v>
      </c>
      <c r="U521" s="29">
        <f>M521*IF(($G$3/2-$M$8)&gt;0,('ver pressoflex 6p C2 DCpowe_2'!$G$3/2-'ver pressoflex 6p C2 DCpowe_2'!$M$8),'ver pressoflex 6p C2 DCpowe_2'!$G$3/2-('ver pressoflex 6p C2 DCpowe_2'!$G$3-'ver pressoflex 6p C2 DCpowe_2'!$M$8))*IF(($G$3/2-$M$8)&gt;0,-1,1)</f>
        <v>18058.710762782277</v>
      </c>
      <c r="V521" s="29">
        <f>N521*IF(($G$3/2-$M$9)&gt;0,('ver pressoflex 6p C2 DCpowe_2'!$G$3/2-'ver pressoflex 6p C2 DCpowe_2'!$M$9),'ver pressoflex 6p C2 DCpowe_2'!$G$3/2-('ver pressoflex 6p C2 DCpowe_2'!$G$3-'ver pressoflex 6p C2 DCpowe_2'!$M$9))*IF(($G$3/2-$M$9)&gt;0,-1,1)</f>
        <v>0</v>
      </c>
      <c r="W521" s="29">
        <f>O521*IF(($G$3/2-$M$10)&gt;0,('ver pressoflex 6p C2 DCpowe_2'!$G$3/2-'ver pressoflex 6p C2 DCpowe_2'!$M$10),'ver pressoflex 6p C2 DCpowe_2'!$G$3/2-('ver pressoflex 6p C2 DCpowe_2'!$G$3-'ver pressoflex 6p C2 DCpowe_2'!$M$10))*IF(($G$3/2-$M$10)&gt;0,-1,1)</f>
        <v>0</v>
      </c>
      <c r="X521" s="29">
        <f>P521*IF(($G$3/2-$M$11)&gt;0,('ver pressoflex 6p C2 DCpowe_2'!$G$3/2-'ver pressoflex 6p C2 DCpowe_2'!$M$11),'ver pressoflex 6p C2 DCpowe_2'!$G$3/2-('ver pressoflex 6p C2 DCpowe_2'!$G$3-'ver pressoflex 6p C2 DCpowe_2'!$M$11))*IF(($G$3/2-$M$11)&gt;0,-1,1)</f>
        <v>0</v>
      </c>
      <c r="Y521" s="29">
        <f>Q521*IF(($G$3/2-$M$12)&gt;0,('ver pressoflex 6p C2 DCpowe_2'!$G$3/2-'ver pressoflex 6p C2 DCpowe_2'!$M$12),'ver pressoflex 6p C2 DCpowe_2'!$G$3/2-('ver pressoflex 6p C2 DCpowe_2'!$G$3-'ver pressoflex 6p C2 DCpowe_2'!$M$12))*IF(($G$3/2-$M$12)&gt;0,-1,1)</f>
        <v>0</v>
      </c>
      <c r="Z521" s="29">
        <f>R521*IF(($G$3/2-$M$13)&gt;0,('ver pressoflex 6p C2 DCpowe_2'!$G$3/2-'ver pressoflex 6p C2 DCpowe_2'!$M$13),'ver pressoflex 6p C2 DCpowe_2'!$G$3/2-('ver pressoflex 6p C2 DCpowe_2'!$G$3-'ver pressoflex 6p C2 DCpowe_2'!$M$13))*IF(($G$3/2-$M$13)&gt;0,-1,1)</f>
        <v>18248587.500000004</v>
      </c>
      <c r="AA521" s="113">
        <f t="shared" si="126"/>
        <v>42778531.057639405</v>
      </c>
      <c r="AB521" s="193">
        <f t="shared" si="127"/>
        <v>1.598773842902251E-3</v>
      </c>
      <c r="AC521" s="191">
        <f t="shared" si="128"/>
        <v>2.5535119603926405E-3</v>
      </c>
      <c r="AD521" s="194">
        <f t="shared" si="129"/>
        <v>2.1245092784014709E-6</v>
      </c>
      <c r="AE521" s="191">
        <f t="shared" si="130"/>
        <v>0.19151339702944803</v>
      </c>
      <c r="AF521" s="191">
        <f t="shared" si="131"/>
        <v>0.47960429746592614</v>
      </c>
    </row>
    <row r="522" spans="2:32">
      <c r="B522" s="116">
        <f t="shared" si="117"/>
        <v>32586.676996919858</v>
      </c>
      <c r="C522" s="115">
        <f t="shared" si="116"/>
        <v>48.270000000000117</v>
      </c>
      <c r="D522" s="68">
        <f>'ver pressoflex 6p C2 DCpowe_2'!$G$3/2/$C$557*C522</f>
        <v>591.30750000000148</v>
      </c>
      <c r="E522" s="114">
        <f t="shared" si="119"/>
        <v>-1.0877554112223235E-3</v>
      </c>
      <c r="F522" s="114">
        <f t="shared" si="120"/>
        <v>-8.6537165190826596E-4</v>
      </c>
      <c r="G522" s="114">
        <f t="shared" si="121"/>
        <v>-6.4298789259420854E-4</v>
      </c>
      <c r="H522" s="114">
        <f t="shared" si="122"/>
        <v>4.1660609025722843E-3</v>
      </c>
      <c r="I522" s="114">
        <f t="shared" si="123"/>
        <v>4.3884446618863418E-3</v>
      </c>
      <c r="J522" s="114">
        <f t="shared" si="124"/>
        <v>4.6108284212004001E-3</v>
      </c>
      <c r="K522" s="114">
        <f t="shared" si="125"/>
        <v>5.1667878194855436E-3</v>
      </c>
      <c r="L522" s="113">
        <f>-'ver pressoflex 6p C2 DCpowe_2'!$G$2*'ver pressoflex 6p C2 DCpowe_2'!D522*'ver pressoflex 6p C2 DCpowe_2'!$G$17*'ver pressoflex 6p C2 DCpowe_2'!$G$13*'ver pressoflex 6p C2 DCpowe_2'!AE522</f>
        <v>-27198.511512749472</v>
      </c>
      <c r="M522" s="572">
        <f>IF(ABS(E522)&lt;'ver pressoflex 6p C2 DCpowe_2'!$G$7,'ver pressoflex 6p C2 DCpowe_2'!$G$16*E522*'ver pressoflex 6p C2 DCpowe_2'!$O$8,SIGN(E522)*'ver pressoflex 6p C2 DCpowe_2'!$G$15*'ver pressoflex 6p C2 DCpowe_2'!$O$8)</f>
        <v>-18.311490330673156</v>
      </c>
      <c r="N522" s="572">
        <f>IF(ABS(F522)&lt;'ver pressoflex 6p C2 DCpowe_2'!$G$7,'ver pressoflex 6p C2 DCpowe_2'!$G$16*F522*'ver pressoflex 6p C2 DCpowe_2'!$O$9,SIGN(F522)*'ver pressoflex 6p C2 DCpowe_2'!$G$15*'ver pressoflex 6p C2 DCpowe_2'!$O$9)</f>
        <v>0</v>
      </c>
      <c r="O522" s="572">
        <f>IF(ABS(G522)&lt;'ver pressoflex 6p C2 DCpowe_2'!$G$7,'ver pressoflex 6p C2 DCpowe_2'!$G$16*G522*'ver pressoflex 6p C2 DCpowe_2'!$O$10,SIGN(G522)*'ver pressoflex 6p C2 DCpowe_2'!$G$15*'ver pressoflex 6p C2 DCpowe_2'!$O$10)</f>
        <v>0</v>
      </c>
      <c r="P522" s="572">
        <f>IF(ABS(H522)&lt;'ver pressoflex 6p C2 DCpowe_2'!$G$7,'ver pressoflex 6p C2 DCpowe_2'!$G$16*H522*'ver pressoflex 6p C2 DCpowe_2'!$O$11,SIGN(H522)*'ver pressoflex 6p C2 DCpowe_2'!$G$15*'ver pressoflex 6p C2 DCpowe_2'!$O$11)</f>
        <v>0</v>
      </c>
      <c r="Q522" s="572">
        <f>IF(ABS(I522)&lt;'ver pressoflex 6p C2 DCpowe_2'!$G$7,'ver pressoflex 6p C2 DCpowe_2'!$G$16*I522*'ver pressoflex 6p C2 DCpowe_2'!$O$12,SIGN(I522)*'ver pressoflex 6p C2 DCpowe_2'!$G$15*'ver pressoflex 6p C2 DCpowe_2'!$O$12)</f>
        <v>0</v>
      </c>
      <c r="R522" s="572">
        <f>IF(ABS(J522)&lt;'ver pressoflex 6p C2 DCpowe_2'!$G$7,'ver pressoflex 6p C2 DCpowe_2'!$G$16*J522*'ver pressoflex 6p C2 DCpowe_2'!$O$13,SIGN(J522)*'ver pressoflex 6p C2 DCpowe_2'!$G$15*'ver pressoflex 6p C2 DCpowe_2'!$O$13)</f>
        <v>17803.500000000004</v>
      </c>
      <c r="S522" s="113">
        <f t="shared" si="118"/>
        <v>-9413.3230030801424</v>
      </c>
      <c r="T522" s="575">
        <f>-L522*('ver pressoflex 6p C2 DCpowe_2'!$G$3/2-'ver pressoflex 6p C2 DCpowe_2'!AF522*'ver pressoflex 6p C2 DCpowe_2'!D522)</f>
        <v>25596086.161307145</v>
      </c>
      <c r="U522" s="29">
        <f>M522*IF(($G$3/2-$M$8)&gt;0,('ver pressoflex 6p C2 DCpowe_2'!$G$3/2-'ver pressoflex 6p C2 DCpowe_2'!$M$8),'ver pressoflex 6p C2 DCpowe_2'!$G$3/2-('ver pressoflex 6p C2 DCpowe_2'!$G$3-'ver pressoflex 6p C2 DCpowe_2'!$M$8))*IF(($G$3/2-$M$8)&gt;0,-1,1)</f>
        <v>18769.277588939985</v>
      </c>
      <c r="V522" s="29">
        <f>N522*IF(($G$3/2-$M$9)&gt;0,('ver pressoflex 6p C2 DCpowe_2'!$G$3/2-'ver pressoflex 6p C2 DCpowe_2'!$M$9),'ver pressoflex 6p C2 DCpowe_2'!$G$3/2-('ver pressoflex 6p C2 DCpowe_2'!$G$3-'ver pressoflex 6p C2 DCpowe_2'!$M$9))*IF(($G$3/2-$M$9)&gt;0,-1,1)</f>
        <v>0</v>
      </c>
      <c r="W522" s="29">
        <f>O522*IF(($G$3/2-$M$10)&gt;0,('ver pressoflex 6p C2 DCpowe_2'!$G$3/2-'ver pressoflex 6p C2 DCpowe_2'!$M$10),'ver pressoflex 6p C2 DCpowe_2'!$G$3/2-('ver pressoflex 6p C2 DCpowe_2'!$G$3-'ver pressoflex 6p C2 DCpowe_2'!$M$10))*IF(($G$3/2-$M$10)&gt;0,-1,1)</f>
        <v>0</v>
      </c>
      <c r="X522" s="29">
        <f>P522*IF(($G$3/2-$M$11)&gt;0,('ver pressoflex 6p C2 DCpowe_2'!$G$3/2-'ver pressoflex 6p C2 DCpowe_2'!$M$11),'ver pressoflex 6p C2 DCpowe_2'!$G$3/2-('ver pressoflex 6p C2 DCpowe_2'!$G$3-'ver pressoflex 6p C2 DCpowe_2'!$M$11))*IF(($G$3/2-$M$11)&gt;0,-1,1)</f>
        <v>0</v>
      </c>
      <c r="Y522" s="29">
        <f>Q522*IF(($G$3/2-$M$12)&gt;0,('ver pressoflex 6p C2 DCpowe_2'!$G$3/2-'ver pressoflex 6p C2 DCpowe_2'!$M$12),'ver pressoflex 6p C2 DCpowe_2'!$G$3/2-('ver pressoflex 6p C2 DCpowe_2'!$G$3-'ver pressoflex 6p C2 DCpowe_2'!$M$12))*IF(($G$3/2-$M$12)&gt;0,-1,1)</f>
        <v>0</v>
      </c>
      <c r="Z522" s="29">
        <f>R522*IF(($G$3/2-$M$13)&gt;0,('ver pressoflex 6p C2 DCpowe_2'!$G$3/2-'ver pressoflex 6p C2 DCpowe_2'!$M$13),'ver pressoflex 6p C2 DCpowe_2'!$G$3/2-('ver pressoflex 6p C2 DCpowe_2'!$G$3-'ver pressoflex 6p C2 DCpowe_2'!$M$13))*IF(($G$3/2-$M$13)&gt;0,-1,1)</f>
        <v>18248587.500000004</v>
      </c>
      <c r="AA522" s="113">
        <f t="shared" si="126"/>
        <v>43863442.93889609</v>
      </c>
      <c r="AB522" s="193">
        <f t="shared" si="127"/>
        <v>1.6437148095074672E-3</v>
      </c>
      <c r="AC522" s="191">
        <f t="shared" si="128"/>
        <v>2.6284135714013343E-3</v>
      </c>
      <c r="AD522" s="194">
        <f t="shared" si="129"/>
        <v>2.2459430902729193E-6</v>
      </c>
      <c r="AE522" s="191">
        <f t="shared" si="130"/>
        <v>0.19713101785510007</v>
      </c>
      <c r="AF522" s="191">
        <f t="shared" si="131"/>
        <v>0.48014936534211816</v>
      </c>
    </row>
    <row r="523" spans="2:32">
      <c r="B523" s="116">
        <f t="shared" si="117"/>
        <v>31220.528206148323</v>
      </c>
      <c r="C523" s="115">
        <f t="shared" si="116"/>
        <v>49.270000000000117</v>
      </c>
      <c r="D523" s="68">
        <f>'ver pressoflex 6p C2 DCpowe_2'!$G$3/2/$C$557*C523</f>
        <v>603.55750000000148</v>
      </c>
      <c r="E523" s="114">
        <f t="shared" si="119"/>
        <v>-1.1295003897410687E-3</v>
      </c>
      <c r="F523" s="114">
        <f t="shared" si="120"/>
        <v>-9.0559169970486531E-4</v>
      </c>
      <c r="G523" s="114">
        <f t="shared" si="121"/>
        <v>-6.816830096686618E-4</v>
      </c>
      <c r="H523" s="114">
        <f t="shared" si="122"/>
        <v>4.1603424123642374E-3</v>
      </c>
      <c r="I523" s="114">
        <f t="shared" si="123"/>
        <v>4.384251102400441E-3</v>
      </c>
      <c r="J523" s="114">
        <f t="shared" si="124"/>
        <v>4.6081597924366438E-3</v>
      </c>
      <c r="K523" s="114">
        <f t="shared" si="125"/>
        <v>5.1679315175271519E-3</v>
      </c>
      <c r="L523" s="113">
        <f>-'ver pressoflex 6p C2 DCpowe_2'!$G$2*'ver pressoflex 6p C2 DCpowe_2'!D523*'ver pressoflex 6p C2 DCpowe_2'!$G$17*'ver pressoflex 6p C2 DCpowe_2'!$G$13*'ver pressoflex 6p C2 DCpowe_2'!AE523</f>
        <v>-28563.957560273204</v>
      </c>
      <c r="M523" s="572">
        <f>IF(ABS(E523)&lt;'ver pressoflex 6p C2 DCpowe_2'!$G$7,'ver pressoflex 6p C2 DCpowe_2'!$G$16*E523*'ver pressoflex 6p C2 DCpowe_2'!$O$8,SIGN(E523)*'ver pressoflex 6p C2 DCpowe_2'!$G$15*'ver pressoflex 6p C2 DCpowe_2'!$O$8)</f>
        <v>-19.01423357847845</v>
      </c>
      <c r="N523" s="572">
        <f>IF(ABS(F523)&lt;'ver pressoflex 6p C2 DCpowe_2'!$G$7,'ver pressoflex 6p C2 DCpowe_2'!$G$16*F523*'ver pressoflex 6p C2 DCpowe_2'!$O$9,SIGN(F523)*'ver pressoflex 6p C2 DCpowe_2'!$G$15*'ver pressoflex 6p C2 DCpowe_2'!$O$9)</f>
        <v>0</v>
      </c>
      <c r="O523" s="572">
        <f>IF(ABS(G523)&lt;'ver pressoflex 6p C2 DCpowe_2'!$G$7,'ver pressoflex 6p C2 DCpowe_2'!$G$16*G523*'ver pressoflex 6p C2 DCpowe_2'!$O$10,SIGN(G523)*'ver pressoflex 6p C2 DCpowe_2'!$G$15*'ver pressoflex 6p C2 DCpowe_2'!$O$10)</f>
        <v>0</v>
      </c>
      <c r="P523" s="572">
        <f>IF(ABS(H523)&lt;'ver pressoflex 6p C2 DCpowe_2'!$G$7,'ver pressoflex 6p C2 DCpowe_2'!$G$16*H523*'ver pressoflex 6p C2 DCpowe_2'!$O$11,SIGN(H523)*'ver pressoflex 6p C2 DCpowe_2'!$G$15*'ver pressoflex 6p C2 DCpowe_2'!$O$11)</f>
        <v>0</v>
      </c>
      <c r="Q523" s="572">
        <f>IF(ABS(I523)&lt;'ver pressoflex 6p C2 DCpowe_2'!$G$7,'ver pressoflex 6p C2 DCpowe_2'!$G$16*I523*'ver pressoflex 6p C2 DCpowe_2'!$O$12,SIGN(I523)*'ver pressoflex 6p C2 DCpowe_2'!$G$15*'ver pressoflex 6p C2 DCpowe_2'!$O$12)</f>
        <v>0</v>
      </c>
      <c r="R523" s="572">
        <f>IF(ABS(J523)&lt;'ver pressoflex 6p C2 DCpowe_2'!$G$7,'ver pressoflex 6p C2 DCpowe_2'!$G$16*J523*'ver pressoflex 6p C2 DCpowe_2'!$O$13,SIGN(J523)*'ver pressoflex 6p C2 DCpowe_2'!$G$15*'ver pressoflex 6p C2 DCpowe_2'!$O$13)</f>
        <v>17803.500000000004</v>
      </c>
      <c r="S523" s="113">
        <f t="shared" si="118"/>
        <v>-10779.471793851677</v>
      </c>
      <c r="T523" s="575">
        <f>-L523*('ver pressoflex 6p C2 DCpowe_2'!$G$3/2-'ver pressoflex 6p C2 DCpowe_2'!AF523*'ver pressoflex 6p C2 DCpowe_2'!D523)</f>
        <v>26704049.92081967</v>
      </c>
      <c r="U523" s="29">
        <f>M523*IF(($G$3/2-$M$8)&gt;0,('ver pressoflex 6p C2 DCpowe_2'!$G$3/2-'ver pressoflex 6p C2 DCpowe_2'!$M$8),'ver pressoflex 6p C2 DCpowe_2'!$G$3/2-('ver pressoflex 6p C2 DCpowe_2'!$G$3-'ver pressoflex 6p C2 DCpowe_2'!$M$8))*IF(($G$3/2-$M$8)&gt;0,-1,1)</f>
        <v>19489.589417940409</v>
      </c>
      <c r="V523" s="29">
        <f>N523*IF(($G$3/2-$M$9)&gt;0,('ver pressoflex 6p C2 DCpowe_2'!$G$3/2-'ver pressoflex 6p C2 DCpowe_2'!$M$9),'ver pressoflex 6p C2 DCpowe_2'!$G$3/2-('ver pressoflex 6p C2 DCpowe_2'!$G$3-'ver pressoflex 6p C2 DCpowe_2'!$M$9))*IF(($G$3/2-$M$9)&gt;0,-1,1)</f>
        <v>0</v>
      </c>
      <c r="W523" s="29">
        <f>O523*IF(($G$3/2-$M$10)&gt;0,('ver pressoflex 6p C2 DCpowe_2'!$G$3/2-'ver pressoflex 6p C2 DCpowe_2'!$M$10),'ver pressoflex 6p C2 DCpowe_2'!$G$3/2-('ver pressoflex 6p C2 DCpowe_2'!$G$3-'ver pressoflex 6p C2 DCpowe_2'!$M$10))*IF(($G$3/2-$M$10)&gt;0,-1,1)</f>
        <v>0</v>
      </c>
      <c r="X523" s="29">
        <f>P523*IF(($G$3/2-$M$11)&gt;0,('ver pressoflex 6p C2 DCpowe_2'!$G$3/2-'ver pressoflex 6p C2 DCpowe_2'!$M$11),'ver pressoflex 6p C2 DCpowe_2'!$G$3/2-('ver pressoflex 6p C2 DCpowe_2'!$G$3-'ver pressoflex 6p C2 DCpowe_2'!$M$11))*IF(($G$3/2-$M$11)&gt;0,-1,1)</f>
        <v>0</v>
      </c>
      <c r="Y523" s="29">
        <f>Q523*IF(($G$3/2-$M$12)&gt;0,('ver pressoflex 6p C2 DCpowe_2'!$G$3/2-'ver pressoflex 6p C2 DCpowe_2'!$M$12),'ver pressoflex 6p C2 DCpowe_2'!$G$3/2-('ver pressoflex 6p C2 DCpowe_2'!$G$3-'ver pressoflex 6p C2 DCpowe_2'!$M$12))*IF(($G$3/2-$M$12)&gt;0,-1,1)</f>
        <v>0</v>
      </c>
      <c r="Z523" s="29">
        <f>R523*IF(($G$3/2-$M$13)&gt;0,('ver pressoflex 6p C2 DCpowe_2'!$G$3/2-'ver pressoflex 6p C2 DCpowe_2'!$M$13),'ver pressoflex 6p C2 DCpowe_2'!$G$3/2-('ver pressoflex 6p C2 DCpowe_2'!$G$3-'ver pressoflex 6p C2 DCpowe_2'!$M$13))*IF(($G$3/2-$M$13)&gt;0,-1,1)</f>
        <v>18248587.500000004</v>
      </c>
      <c r="AA523" s="113">
        <f t="shared" si="126"/>
        <v>44972127.010237619</v>
      </c>
      <c r="AB523" s="193">
        <f t="shared" si="127"/>
        <v>1.6892721148315773E-3</v>
      </c>
      <c r="AC523" s="191">
        <f t="shared" si="128"/>
        <v>2.7043424136081844E-3</v>
      </c>
      <c r="AD523" s="194">
        <f t="shared" si="129"/>
        <v>2.3724780094007363E-6</v>
      </c>
      <c r="AE523" s="191">
        <f t="shared" si="130"/>
        <v>0.20282568102061382</v>
      </c>
      <c r="AF523" s="191">
        <f t="shared" si="131"/>
        <v>0.48067299915358197</v>
      </c>
    </row>
    <row r="524" spans="2:32">
      <c r="B524" s="116">
        <f t="shared" si="117"/>
        <v>29810.515826206247</v>
      </c>
      <c r="C524" s="115">
        <f t="shared" si="116"/>
        <v>50.270000000000117</v>
      </c>
      <c r="D524" s="68">
        <f>'ver pressoflex 6p C2 DCpowe_2'!$G$3/2/$C$557*C524</f>
        <v>615.80750000000148</v>
      </c>
      <c r="E524" s="114">
        <f t="shared" si="119"/>
        <v>-1.1718218288038133E-3</v>
      </c>
      <c r="F524" s="114">
        <f t="shared" si="120"/>
        <v>-9.4636715012604824E-4</v>
      </c>
      <c r="G524" s="114">
        <f t="shared" si="121"/>
        <v>-7.2091247144828339E-4</v>
      </c>
      <c r="H524" s="114">
        <f t="shared" si="122"/>
        <v>4.1545449549583819E-3</v>
      </c>
      <c r="I524" s="114">
        <f t="shared" si="123"/>
        <v>4.3799996336361469E-3</v>
      </c>
      <c r="J524" s="114">
        <f t="shared" si="124"/>
        <v>4.6054543123139119E-3</v>
      </c>
      <c r="K524" s="114">
        <f t="shared" si="125"/>
        <v>5.1690910090083234E-3</v>
      </c>
      <c r="L524" s="113">
        <f>-'ver pressoflex 6p C2 DCpowe_2'!$G$2*'ver pressoflex 6p C2 DCpowe_2'!D524*'ver pressoflex 6p C2 DCpowe_2'!$G$17*'ver pressoflex 6p C2 DCpowe_2'!$G$13*'ver pressoflex 6p C2 DCpowe_2'!AE524</f>
        <v>-29973.257492716344</v>
      </c>
      <c r="M524" s="572">
        <f>IF(ABS(E524)&lt;'ver pressoflex 6p C2 DCpowe_2'!$G$7,'ver pressoflex 6p C2 DCpowe_2'!$G$16*E524*'ver pressoflex 6p C2 DCpowe_2'!$O$8,SIGN(E524)*'ver pressoflex 6p C2 DCpowe_2'!$G$15*'ver pressoflex 6p C2 DCpowe_2'!$O$8)</f>
        <v>-19.726681077412774</v>
      </c>
      <c r="N524" s="572">
        <f>IF(ABS(F524)&lt;'ver pressoflex 6p C2 DCpowe_2'!$G$7,'ver pressoflex 6p C2 DCpowe_2'!$G$16*F524*'ver pressoflex 6p C2 DCpowe_2'!$O$9,SIGN(F524)*'ver pressoflex 6p C2 DCpowe_2'!$G$15*'ver pressoflex 6p C2 DCpowe_2'!$O$9)</f>
        <v>0</v>
      </c>
      <c r="O524" s="572">
        <f>IF(ABS(G524)&lt;'ver pressoflex 6p C2 DCpowe_2'!$G$7,'ver pressoflex 6p C2 DCpowe_2'!$G$16*G524*'ver pressoflex 6p C2 DCpowe_2'!$O$10,SIGN(G524)*'ver pressoflex 6p C2 DCpowe_2'!$G$15*'ver pressoflex 6p C2 DCpowe_2'!$O$10)</f>
        <v>0</v>
      </c>
      <c r="P524" s="572">
        <f>IF(ABS(H524)&lt;'ver pressoflex 6p C2 DCpowe_2'!$G$7,'ver pressoflex 6p C2 DCpowe_2'!$G$16*H524*'ver pressoflex 6p C2 DCpowe_2'!$O$11,SIGN(H524)*'ver pressoflex 6p C2 DCpowe_2'!$G$15*'ver pressoflex 6p C2 DCpowe_2'!$O$11)</f>
        <v>0</v>
      </c>
      <c r="Q524" s="572">
        <f>IF(ABS(I524)&lt;'ver pressoflex 6p C2 DCpowe_2'!$G$7,'ver pressoflex 6p C2 DCpowe_2'!$G$16*I524*'ver pressoflex 6p C2 DCpowe_2'!$O$12,SIGN(I524)*'ver pressoflex 6p C2 DCpowe_2'!$G$15*'ver pressoflex 6p C2 DCpowe_2'!$O$12)</f>
        <v>0</v>
      </c>
      <c r="R524" s="572">
        <f>IF(ABS(J524)&lt;'ver pressoflex 6p C2 DCpowe_2'!$G$7,'ver pressoflex 6p C2 DCpowe_2'!$G$16*J524*'ver pressoflex 6p C2 DCpowe_2'!$O$13,SIGN(J524)*'ver pressoflex 6p C2 DCpowe_2'!$G$15*'ver pressoflex 6p C2 DCpowe_2'!$O$13)</f>
        <v>17803.500000000004</v>
      </c>
      <c r="S524" s="113">
        <f t="shared" si="118"/>
        <v>-12189.484173793753</v>
      </c>
      <c r="T524" s="575">
        <f>-L524*('ver pressoflex 6p C2 DCpowe_2'!$G$3/2-'ver pressoflex 6p C2 DCpowe_2'!AF524*'ver pressoflex 6p C2 DCpowe_2'!D524)</f>
        <v>27835802.823615883</v>
      </c>
      <c r="U524" s="29">
        <f>M524*IF(($G$3/2-$M$8)&gt;0,('ver pressoflex 6p C2 DCpowe_2'!$G$3/2-'ver pressoflex 6p C2 DCpowe_2'!$M$8),'ver pressoflex 6p C2 DCpowe_2'!$G$3/2-('ver pressoflex 6p C2 DCpowe_2'!$G$3-'ver pressoflex 6p C2 DCpowe_2'!$M$8))*IF(($G$3/2-$M$8)&gt;0,-1,1)</f>
        <v>20219.848104348093</v>
      </c>
      <c r="V524" s="29">
        <f>N524*IF(($G$3/2-$M$9)&gt;0,('ver pressoflex 6p C2 DCpowe_2'!$G$3/2-'ver pressoflex 6p C2 DCpowe_2'!$M$9),'ver pressoflex 6p C2 DCpowe_2'!$G$3/2-('ver pressoflex 6p C2 DCpowe_2'!$G$3-'ver pressoflex 6p C2 DCpowe_2'!$M$9))*IF(($G$3/2-$M$9)&gt;0,-1,1)</f>
        <v>0</v>
      </c>
      <c r="W524" s="29">
        <f>O524*IF(($G$3/2-$M$10)&gt;0,('ver pressoflex 6p C2 DCpowe_2'!$G$3/2-'ver pressoflex 6p C2 DCpowe_2'!$M$10),'ver pressoflex 6p C2 DCpowe_2'!$G$3/2-('ver pressoflex 6p C2 DCpowe_2'!$G$3-'ver pressoflex 6p C2 DCpowe_2'!$M$10))*IF(($G$3/2-$M$10)&gt;0,-1,1)</f>
        <v>0</v>
      </c>
      <c r="X524" s="29">
        <f>P524*IF(($G$3/2-$M$11)&gt;0,('ver pressoflex 6p C2 DCpowe_2'!$G$3/2-'ver pressoflex 6p C2 DCpowe_2'!$M$11),'ver pressoflex 6p C2 DCpowe_2'!$G$3/2-('ver pressoflex 6p C2 DCpowe_2'!$G$3-'ver pressoflex 6p C2 DCpowe_2'!$M$11))*IF(($G$3/2-$M$11)&gt;0,-1,1)</f>
        <v>0</v>
      </c>
      <c r="Y524" s="29">
        <f>Q524*IF(($G$3/2-$M$12)&gt;0,('ver pressoflex 6p C2 DCpowe_2'!$G$3/2-'ver pressoflex 6p C2 DCpowe_2'!$M$12),'ver pressoflex 6p C2 DCpowe_2'!$G$3/2-('ver pressoflex 6p C2 DCpowe_2'!$G$3-'ver pressoflex 6p C2 DCpowe_2'!$M$12))*IF(($G$3/2-$M$12)&gt;0,-1,1)</f>
        <v>0</v>
      </c>
      <c r="Z524" s="29">
        <f>R524*IF(($G$3/2-$M$13)&gt;0,('ver pressoflex 6p C2 DCpowe_2'!$G$3/2-'ver pressoflex 6p C2 DCpowe_2'!$M$13),'ver pressoflex 6p C2 DCpowe_2'!$G$3/2-('ver pressoflex 6p C2 DCpowe_2'!$G$3-'ver pressoflex 6p C2 DCpowe_2'!$M$13))*IF(($G$3/2-$M$13)&gt;0,-1,1)</f>
        <v>18248587.500000004</v>
      </c>
      <c r="AA524" s="113">
        <f t="shared" si="126"/>
        <v>46104610.171720237</v>
      </c>
      <c r="AB524" s="193">
        <f t="shared" si="127"/>
        <v>1.7354585254982253E-3</v>
      </c>
      <c r="AC524" s="191">
        <f t="shared" si="128"/>
        <v>2.7813197647192645E-3</v>
      </c>
      <c r="AD524" s="194">
        <f t="shared" si="129"/>
        <v>2.5042913558815067E-6</v>
      </c>
      <c r="AE524" s="191">
        <f t="shared" si="130"/>
        <v>0.20859898235394483</v>
      </c>
      <c r="AF524" s="191">
        <f t="shared" si="131"/>
        <v>0.48117643540251775</v>
      </c>
    </row>
    <row r="525" spans="2:32">
      <c r="B525" s="116">
        <f t="shared" si="117"/>
        <v>28355.724965204696</v>
      </c>
      <c r="C525" s="115">
        <f t="shared" si="116"/>
        <v>51.270000000000117</v>
      </c>
      <c r="D525" s="68">
        <f>'ver pressoflex 6p C2 DCpowe_2'!$G$3/2/$C$557*C525</f>
        <v>628.05750000000148</v>
      </c>
      <c r="E525" s="114">
        <f t="shared" si="119"/>
        <v>-1.2147317520293706E-3</v>
      </c>
      <c r="F525" s="114">
        <f t="shared" si="120"/>
        <v>-9.8770958757167667E-4</v>
      </c>
      <c r="G525" s="114">
        <f t="shared" si="121"/>
        <v>-7.6068742311398278E-4</v>
      </c>
      <c r="H525" s="114">
        <f t="shared" si="122"/>
        <v>4.1486668832836481E-3</v>
      </c>
      <c r="I525" s="114">
        <f t="shared" si="123"/>
        <v>4.3756890477413424E-3</v>
      </c>
      <c r="J525" s="114">
        <f t="shared" si="124"/>
        <v>4.6027112121990359E-3</v>
      </c>
      <c r="K525" s="114">
        <f t="shared" si="125"/>
        <v>5.1702666233432708E-3</v>
      </c>
      <c r="L525" s="113">
        <f>-'ver pressoflex 6p C2 DCpowe_2'!$G$2*'ver pressoflex 6p C2 DCpowe_2'!D525*'ver pressoflex 6p C2 DCpowe_2'!$G$17*'ver pressoflex 6p C2 DCpowe_2'!$G$13*'ver pressoflex 6p C2 DCpowe_2'!AE525</f>
        <v>-31427.325999559849</v>
      </c>
      <c r="M525" s="572">
        <f>IF(ABS(E525)&lt;'ver pressoflex 6p C2 DCpowe_2'!$G$7,'ver pressoflex 6p C2 DCpowe_2'!$G$16*E525*'ver pressoflex 6p C2 DCpowe_2'!$O$8,SIGN(E525)*'ver pressoflex 6p C2 DCpowe_2'!$G$15*'ver pressoflex 6p C2 DCpowe_2'!$O$8)</f>
        <v>-20.449035235459913</v>
      </c>
      <c r="N525" s="572">
        <f>IF(ABS(F525)&lt;'ver pressoflex 6p C2 DCpowe_2'!$G$7,'ver pressoflex 6p C2 DCpowe_2'!$G$16*F525*'ver pressoflex 6p C2 DCpowe_2'!$O$9,SIGN(F525)*'ver pressoflex 6p C2 DCpowe_2'!$G$15*'ver pressoflex 6p C2 DCpowe_2'!$O$9)</f>
        <v>0</v>
      </c>
      <c r="O525" s="572">
        <f>IF(ABS(G525)&lt;'ver pressoflex 6p C2 DCpowe_2'!$G$7,'ver pressoflex 6p C2 DCpowe_2'!$G$16*G525*'ver pressoflex 6p C2 DCpowe_2'!$O$10,SIGN(G525)*'ver pressoflex 6p C2 DCpowe_2'!$G$15*'ver pressoflex 6p C2 DCpowe_2'!$O$10)</f>
        <v>0</v>
      </c>
      <c r="P525" s="572">
        <f>IF(ABS(H525)&lt;'ver pressoflex 6p C2 DCpowe_2'!$G$7,'ver pressoflex 6p C2 DCpowe_2'!$G$16*H525*'ver pressoflex 6p C2 DCpowe_2'!$O$11,SIGN(H525)*'ver pressoflex 6p C2 DCpowe_2'!$G$15*'ver pressoflex 6p C2 DCpowe_2'!$O$11)</f>
        <v>0</v>
      </c>
      <c r="Q525" s="572">
        <f>IF(ABS(I525)&lt;'ver pressoflex 6p C2 DCpowe_2'!$G$7,'ver pressoflex 6p C2 DCpowe_2'!$G$16*I525*'ver pressoflex 6p C2 DCpowe_2'!$O$12,SIGN(I525)*'ver pressoflex 6p C2 DCpowe_2'!$G$15*'ver pressoflex 6p C2 DCpowe_2'!$O$12)</f>
        <v>0</v>
      </c>
      <c r="R525" s="572">
        <f>IF(ABS(J525)&lt;'ver pressoflex 6p C2 DCpowe_2'!$G$7,'ver pressoflex 6p C2 DCpowe_2'!$G$16*J525*'ver pressoflex 6p C2 DCpowe_2'!$O$13,SIGN(J525)*'ver pressoflex 6p C2 DCpowe_2'!$G$15*'ver pressoflex 6p C2 DCpowe_2'!$O$13)</f>
        <v>17803.500000000004</v>
      </c>
      <c r="S525" s="113">
        <f t="shared" si="118"/>
        <v>-13644.275034795304</v>
      </c>
      <c r="T525" s="575">
        <f>-L525*('ver pressoflex 6p C2 DCpowe_2'!$G$3/2-'ver pressoflex 6p C2 DCpowe_2'!AF525*'ver pressoflex 6p C2 DCpowe_2'!D525)</f>
        <v>28991372.310380209</v>
      </c>
      <c r="U525" s="29">
        <f>M525*IF(($G$3/2-$M$8)&gt;0,('ver pressoflex 6p C2 DCpowe_2'!$G$3/2-'ver pressoflex 6p C2 DCpowe_2'!$M$8),'ver pressoflex 6p C2 DCpowe_2'!$G$3/2-('ver pressoflex 6p C2 DCpowe_2'!$G$3-'ver pressoflex 6p C2 DCpowe_2'!$M$8))*IF(($G$3/2-$M$8)&gt;0,-1,1)</f>
        <v>20960.26111634641</v>
      </c>
      <c r="V525" s="29">
        <f>N525*IF(($G$3/2-$M$9)&gt;0,('ver pressoflex 6p C2 DCpowe_2'!$G$3/2-'ver pressoflex 6p C2 DCpowe_2'!$M$9),'ver pressoflex 6p C2 DCpowe_2'!$G$3/2-('ver pressoflex 6p C2 DCpowe_2'!$G$3-'ver pressoflex 6p C2 DCpowe_2'!$M$9))*IF(($G$3/2-$M$9)&gt;0,-1,1)</f>
        <v>0</v>
      </c>
      <c r="W525" s="29">
        <f>O525*IF(($G$3/2-$M$10)&gt;0,('ver pressoflex 6p C2 DCpowe_2'!$G$3/2-'ver pressoflex 6p C2 DCpowe_2'!$M$10),'ver pressoflex 6p C2 DCpowe_2'!$G$3/2-('ver pressoflex 6p C2 DCpowe_2'!$G$3-'ver pressoflex 6p C2 DCpowe_2'!$M$10))*IF(($G$3/2-$M$10)&gt;0,-1,1)</f>
        <v>0</v>
      </c>
      <c r="X525" s="29">
        <f>P525*IF(($G$3/2-$M$11)&gt;0,('ver pressoflex 6p C2 DCpowe_2'!$G$3/2-'ver pressoflex 6p C2 DCpowe_2'!$M$11),'ver pressoflex 6p C2 DCpowe_2'!$G$3/2-('ver pressoflex 6p C2 DCpowe_2'!$G$3-'ver pressoflex 6p C2 DCpowe_2'!$M$11))*IF(($G$3/2-$M$11)&gt;0,-1,1)</f>
        <v>0</v>
      </c>
      <c r="Y525" s="29">
        <f>Q525*IF(($G$3/2-$M$12)&gt;0,('ver pressoflex 6p C2 DCpowe_2'!$G$3/2-'ver pressoflex 6p C2 DCpowe_2'!$M$12),'ver pressoflex 6p C2 DCpowe_2'!$G$3/2-('ver pressoflex 6p C2 DCpowe_2'!$G$3-'ver pressoflex 6p C2 DCpowe_2'!$M$12))*IF(($G$3/2-$M$12)&gt;0,-1,1)</f>
        <v>0</v>
      </c>
      <c r="Z525" s="29">
        <f>R525*IF(($G$3/2-$M$13)&gt;0,('ver pressoflex 6p C2 DCpowe_2'!$G$3/2-'ver pressoflex 6p C2 DCpowe_2'!$M$13),'ver pressoflex 6p C2 DCpowe_2'!$G$3/2-('ver pressoflex 6p C2 DCpowe_2'!$G$3-'ver pressoflex 6p C2 DCpowe_2'!$M$13))*IF(($G$3/2-$M$13)&gt;0,-1,1)</f>
        <v>18248587.500000004</v>
      </c>
      <c r="AA525" s="113">
        <f t="shared" si="126"/>
        <v>47260920.071496561</v>
      </c>
      <c r="AB525" s="193">
        <f t="shared" si="127"/>
        <v>1.7822871631736053E-3</v>
      </c>
      <c r="AC525" s="191">
        <f t="shared" si="128"/>
        <v>2.8593674941782311E-3</v>
      </c>
      <c r="AD525" s="194">
        <f t="shared" si="129"/>
        <v>2.6415673877889593E-6</v>
      </c>
      <c r="AE525" s="191">
        <f t="shared" si="130"/>
        <v>0.21445256206336732</v>
      </c>
      <c r="AF525" s="191">
        <f t="shared" si="131"/>
        <v>0.4816608175545749</v>
      </c>
    </row>
    <row r="526" spans="2:32">
      <c r="B526" s="116">
        <f t="shared" si="117"/>
        <v>26855.215109779772</v>
      </c>
      <c r="C526" s="115">
        <f t="shared" si="116"/>
        <v>52.270000000000117</v>
      </c>
      <c r="D526" s="68">
        <f>'ver pressoflex 6p C2 DCpowe_2'!$G$3/2/$C$557*C526</f>
        <v>640.30750000000148</v>
      </c>
      <c r="E526" s="114">
        <f t="shared" si="119"/>
        <v>-1.2582425197570483E-3</v>
      </c>
      <c r="F526" s="114">
        <f t="shared" si="120"/>
        <v>-1.0296309208618136E-3</v>
      </c>
      <c r="G526" s="114">
        <f t="shared" si="121"/>
        <v>-8.0101932196657909E-4</v>
      </c>
      <c r="H526" s="114">
        <f t="shared" si="122"/>
        <v>4.1427065041428702E-3</v>
      </c>
      <c r="I526" s="114">
        <f t="shared" si="123"/>
        <v>4.3713181030381049E-3</v>
      </c>
      <c r="J526" s="114">
        <f t="shared" si="124"/>
        <v>4.5999297019333396E-3</v>
      </c>
      <c r="K526" s="114">
        <f t="shared" si="125"/>
        <v>5.1714586991714259E-3</v>
      </c>
      <c r="L526" s="113">
        <f>-'ver pressoflex 6p C2 DCpowe_2'!$G$2*'ver pressoflex 6p C2 DCpowe_2'!D526*'ver pressoflex 6p C2 DCpowe_2'!$G$17*'ver pressoflex 6p C2 DCpowe_2'!$G$13*'ver pressoflex 6p C2 DCpowe_2'!AE526</f>
        <v>-32927.103386091207</v>
      </c>
      <c r="M526" s="572">
        <f>IF(ABS(E526)&lt;'ver pressoflex 6p C2 DCpowe_2'!$G$7,'ver pressoflex 6p C2 DCpowe_2'!$G$16*E526*'ver pressoflex 6p C2 DCpowe_2'!$O$8,SIGN(E526)*'ver pressoflex 6p C2 DCpowe_2'!$G$15*'ver pressoflex 6p C2 DCpowe_2'!$O$8)</f>
        <v>-21.181504129023239</v>
      </c>
      <c r="N526" s="572">
        <f>IF(ABS(F526)&lt;'ver pressoflex 6p C2 DCpowe_2'!$G$7,'ver pressoflex 6p C2 DCpowe_2'!$G$16*F526*'ver pressoflex 6p C2 DCpowe_2'!$O$9,SIGN(F526)*'ver pressoflex 6p C2 DCpowe_2'!$G$15*'ver pressoflex 6p C2 DCpowe_2'!$O$9)</f>
        <v>0</v>
      </c>
      <c r="O526" s="572">
        <f>IF(ABS(G526)&lt;'ver pressoflex 6p C2 DCpowe_2'!$G$7,'ver pressoflex 6p C2 DCpowe_2'!$G$16*G526*'ver pressoflex 6p C2 DCpowe_2'!$O$10,SIGN(G526)*'ver pressoflex 6p C2 DCpowe_2'!$G$15*'ver pressoflex 6p C2 DCpowe_2'!$O$10)</f>
        <v>0</v>
      </c>
      <c r="P526" s="572">
        <f>IF(ABS(H526)&lt;'ver pressoflex 6p C2 DCpowe_2'!$G$7,'ver pressoflex 6p C2 DCpowe_2'!$G$16*H526*'ver pressoflex 6p C2 DCpowe_2'!$O$11,SIGN(H526)*'ver pressoflex 6p C2 DCpowe_2'!$G$15*'ver pressoflex 6p C2 DCpowe_2'!$O$11)</f>
        <v>0</v>
      </c>
      <c r="Q526" s="572">
        <f>IF(ABS(I526)&lt;'ver pressoflex 6p C2 DCpowe_2'!$G$7,'ver pressoflex 6p C2 DCpowe_2'!$G$16*I526*'ver pressoflex 6p C2 DCpowe_2'!$O$12,SIGN(I526)*'ver pressoflex 6p C2 DCpowe_2'!$G$15*'ver pressoflex 6p C2 DCpowe_2'!$O$12)</f>
        <v>0</v>
      </c>
      <c r="R526" s="572">
        <f>IF(ABS(J526)&lt;'ver pressoflex 6p C2 DCpowe_2'!$G$7,'ver pressoflex 6p C2 DCpowe_2'!$G$16*J526*'ver pressoflex 6p C2 DCpowe_2'!$O$13,SIGN(J526)*'ver pressoflex 6p C2 DCpowe_2'!$G$15*'ver pressoflex 6p C2 DCpowe_2'!$O$13)</f>
        <v>17803.500000000004</v>
      </c>
      <c r="S526" s="113">
        <f t="shared" si="118"/>
        <v>-15144.784890220228</v>
      </c>
      <c r="T526" s="575">
        <f>-L526*('ver pressoflex 6p C2 DCpowe_2'!$G$3/2-'ver pressoflex 6p C2 DCpowe_2'!AF526*'ver pressoflex 6p C2 DCpowe_2'!D526)</f>
        <v>30170786.590271302</v>
      </c>
      <c r="U526" s="29">
        <f>M526*IF(($G$3/2-$M$8)&gt;0,('ver pressoflex 6p C2 DCpowe_2'!$G$3/2-'ver pressoflex 6p C2 DCpowe_2'!$M$8),'ver pressoflex 6p C2 DCpowe_2'!$G$3/2-('ver pressoflex 6p C2 DCpowe_2'!$G$3-'ver pressoflex 6p C2 DCpowe_2'!$M$8))*IF(($G$3/2-$M$8)&gt;0,-1,1)</f>
        <v>21711.041732248821</v>
      </c>
      <c r="V526" s="29">
        <f>N526*IF(($G$3/2-$M$9)&gt;0,('ver pressoflex 6p C2 DCpowe_2'!$G$3/2-'ver pressoflex 6p C2 DCpowe_2'!$M$9),'ver pressoflex 6p C2 DCpowe_2'!$G$3/2-('ver pressoflex 6p C2 DCpowe_2'!$G$3-'ver pressoflex 6p C2 DCpowe_2'!$M$9))*IF(($G$3/2-$M$9)&gt;0,-1,1)</f>
        <v>0</v>
      </c>
      <c r="W526" s="29">
        <f>O526*IF(($G$3/2-$M$10)&gt;0,('ver pressoflex 6p C2 DCpowe_2'!$G$3/2-'ver pressoflex 6p C2 DCpowe_2'!$M$10),'ver pressoflex 6p C2 DCpowe_2'!$G$3/2-('ver pressoflex 6p C2 DCpowe_2'!$G$3-'ver pressoflex 6p C2 DCpowe_2'!$M$10))*IF(($G$3/2-$M$10)&gt;0,-1,1)</f>
        <v>0</v>
      </c>
      <c r="X526" s="29">
        <f>P526*IF(($G$3/2-$M$11)&gt;0,('ver pressoflex 6p C2 DCpowe_2'!$G$3/2-'ver pressoflex 6p C2 DCpowe_2'!$M$11),'ver pressoflex 6p C2 DCpowe_2'!$G$3/2-('ver pressoflex 6p C2 DCpowe_2'!$G$3-'ver pressoflex 6p C2 DCpowe_2'!$M$11))*IF(($G$3/2-$M$11)&gt;0,-1,1)</f>
        <v>0</v>
      </c>
      <c r="Y526" s="29">
        <f>Q526*IF(($G$3/2-$M$12)&gt;0,('ver pressoflex 6p C2 DCpowe_2'!$G$3/2-'ver pressoflex 6p C2 DCpowe_2'!$M$12),'ver pressoflex 6p C2 DCpowe_2'!$G$3/2-('ver pressoflex 6p C2 DCpowe_2'!$G$3-'ver pressoflex 6p C2 DCpowe_2'!$M$12))*IF(($G$3/2-$M$12)&gt;0,-1,1)</f>
        <v>0</v>
      </c>
      <c r="Z526" s="29">
        <f>R526*IF(($G$3/2-$M$13)&gt;0,('ver pressoflex 6p C2 DCpowe_2'!$G$3/2-'ver pressoflex 6p C2 DCpowe_2'!$M$13),'ver pressoflex 6p C2 DCpowe_2'!$G$3/2-('ver pressoflex 6p C2 DCpowe_2'!$G$3-'ver pressoflex 6p C2 DCpowe_2'!$M$13))*IF(($G$3/2-$M$13)&gt;0,-1,1)</f>
        <v>18248587.500000004</v>
      </c>
      <c r="AA526" s="113">
        <f t="shared" si="126"/>
        <v>48441085.132003553</v>
      </c>
      <c r="AB526" s="193">
        <f t="shared" si="127"/>
        <v>1.8297715169951351E-3</v>
      </c>
      <c r="AC526" s="191">
        <f t="shared" si="128"/>
        <v>2.9385080838807806E-3</v>
      </c>
      <c r="AD526" s="194">
        <f t="shared" si="129"/>
        <v>2.7844976147833431E-6</v>
      </c>
      <c r="AE526" s="191">
        <f t="shared" si="130"/>
        <v>0.22038810629105854</v>
      </c>
      <c r="AF526" s="191">
        <f t="shared" si="131"/>
        <v>0.4821272045996905</v>
      </c>
    </row>
    <row r="527" spans="2:32">
      <c r="B527" s="116">
        <f t="shared" si="117"/>
        <v>25308.019221859719</v>
      </c>
      <c r="C527" s="115">
        <f t="shared" si="116"/>
        <v>53.270000000000117</v>
      </c>
      <c r="D527" s="68">
        <f>'ver pressoflex 6p C2 DCpowe_2'!$G$3/2/$C$557*C527</f>
        <v>652.55750000000148</v>
      </c>
      <c r="E527" s="114">
        <f t="shared" si="119"/>
        <v>-1.3023668409170429E-3</v>
      </c>
      <c r="F527" s="114">
        <f t="shared" si="120"/>
        <v>-1.0721433946734979E-3</v>
      </c>
      <c r="G527" s="114">
        <f t="shared" si="121"/>
        <v>-8.4191994842995306E-4</v>
      </c>
      <c r="H527" s="114">
        <f t="shared" si="122"/>
        <v>4.1366620765867067E-3</v>
      </c>
      <c r="I527" s="114">
        <f t="shared" si="123"/>
        <v>4.3668855228302514E-3</v>
      </c>
      <c r="J527" s="114">
        <f t="shared" si="124"/>
        <v>4.5971089690737968E-3</v>
      </c>
      <c r="K527" s="114">
        <f t="shared" si="125"/>
        <v>5.1726675846826588E-3</v>
      </c>
      <c r="L527" s="113">
        <f>-'ver pressoflex 6p C2 DCpowe_2'!$G$2*'ver pressoflex 6p C2 DCpowe_2'!D527*'ver pressoflex 6p C2 DCpowe_2'!$G$17*'ver pressoflex 6p C2 DCpowe_2'!$G$13*'ver pressoflex 6p C2 DCpowe_2'!AE527</f>
        <v>-34473.55647643753</v>
      </c>
      <c r="M527" s="572">
        <f>IF(ABS(E527)&lt;'ver pressoflex 6p C2 DCpowe_2'!$G$7,'ver pressoflex 6p C2 DCpowe_2'!$G$16*E527*'ver pressoflex 6p C2 DCpowe_2'!$O$8,SIGN(E527)*'ver pressoflex 6p C2 DCpowe_2'!$G$15*'ver pressoflex 6p C2 DCpowe_2'!$O$8)</f>
        <v>-21.924301702754285</v>
      </c>
      <c r="N527" s="572">
        <f>IF(ABS(F527)&lt;'ver pressoflex 6p C2 DCpowe_2'!$G$7,'ver pressoflex 6p C2 DCpowe_2'!$G$16*F527*'ver pressoflex 6p C2 DCpowe_2'!$O$9,SIGN(F527)*'ver pressoflex 6p C2 DCpowe_2'!$G$15*'ver pressoflex 6p C2 DCpowe_2'!$O$9)</f>
        <v>0</v>
      </c>
      <c r="O527" s="572">
        <f>IF(ABS(G527)&lt;'ver pressoflex 6p C2 DCpowe_2'!$G$7,'ver pressoflex 6p C2 DCpowe_2'!$G$16*G527*'ver pressoflex 6p C2 DCpowe_2'!$O$10,SIGN(G527)*'ver pressoflex 6p C2 DCpowe_2'!$G$15*'ver pressoflex 6p C2 DCpowe_2'!$O$10)</f>
        <v>0</v>
      </c>
      <c r="P527" s="572">
        <f>IF(ABS(H527)&lt;'ver pressoflex 6p C2 DCpowe_2'!$G$7,'ver pressoflex 6p C2 DCpowe_2'!$G$16*H527*'ver pressoflex 6p C2 DCpowe_2'!$O$11,SIGN(H527)*'ver pressoflex 6p C2 DCpowe_2'!$G$15*'ver pressoflex 6p C2 DCpowe_2'!$O$11)</f>
        <v>0</v>
      </c>
      <c r="Q527" s="572">
        <f>IF(ABS(I527)&lt;'ver pressoflex 6p C2 DCpowe_2'!$G$7,'ver pressoflex 6p C2 DCpowe_2'!$G$16*I527*'ver pressoflex 6p C2 DCpowe_2'!$O$12,SIGN(I527)*'ver pressoflex 6p C2 DCpowe_2'!$G$15*'ver pressoflex 6p C2 DCpowe_2'!$O$12)</f>
        <v>0</v>
      </c>
      <c r="R527" s="572">
        <f>IF(ABS(J527)&lt;'ver pressoflex 6p C2 DCpowe_2'!$G$7,'ver pressoflex 6p C2 DCpowe_2'!$G$16*J527*'ver pressoflex 6p C2 DCpowe_2'!$O$13,SIGN(J527)*'ver pressoflex 6p C2 DCpowe_2'!$G$15*'ver pressoflex 6p C2 DCpowe_2'!$O$13)</f>
        <v>17803.500000000004</v>
      </c>
      <c r="S527" s="113">
        <f t="shared" si="118"/>
        <v>-16691.980778140281</v>
      </c>
      <c r="T527" s="575">
        <f>-L527*('ver pressoflex 6p C2 DCpowe_2'!$G$3/2-'ver pressoflex 6p C2 DCpowe_2'!AF527*'ver pressoflex 6p C2 DCpowe_2'!D527)</f>
        <v>31374074.668012928</v>
      </c>
      <c r="U527" s="29">
        <f>M527*IF(($G$3/2-$M$8)&gt;0,('ver pressoflex 6p C2 DCpowe_2'!$G$3/2-'ver pressoflex 6p C2 DCpowe_2'!$M$8),'ver pressoflex 6p C2 DCpowe_2'!$G$3/2-('ver pressoflex 6p C2 DCpowe_2'!$G$3-'ver pressoflex 6p C2 DCpowe_2'!$M$8))*IF(($G$3/2-$M$8)&gt;0,-1,1)</f>
        <v>22472.409245323142</v>
      </c>
      <c r="V527" s="29">
        <f>N527*IF(($G$3/2-$M$9)&gt;0,('ver pressoflex 6p C2 DCpowe_2'!$G$3/2-'ver pressoflex 6p C2 DCpowe_2'!$M$9),'ver pressoflex 6p C2 DCpowe_2'!$G$3/2-('ver pressoflex 6p C2 DCpowe_2'!$G$3-'ver pressoflex 6p C2 DCpowe_2'!$M$9))*IF(($G$3/2-$M$9)&gt;0,-1,1)</f>
        <v>0</v>
      </c>
      <c r="W527" s="29">
        <f>O527*IF(($G$3/2-$M$10)&gt;0,('ver pressoflex 6p C2 DCpowe_2'!$G$3/2-'ver pressoflex 6p C2 DCpowe_2'!$M$10),'ver pressoflex 6p C2 DCpowe_2'!$G$3/2-('ver pressoflex 6p C2 DCpowe_2'!$G$3-'ver pressoflex 6p C2 DCpowe_2'!$M$10))*IF(($G$3/2-$M$10)&gt;0,-1,1)</f>
        <v>0</v>
      </c>
      <c r="X527" s="29">
        <f>P527*IF(($G$3/2-$M$11)&gt;0,('ver pressoflex 6p C2 DCpowe_2'!$G$3/2-'ver pressoflex 6p C2 DCpowe_2'!$M$11),'ver pressoflex 6p C2 DCpowe_2'!$G$3/2-('ver pressoflex 6p C2 DCpowe_2'!$G$3-'ver pressoflex 6p C2 DCpowe_2'!$M$11))*IF(($G$3/2-$M$11)&gt;0,-1,1)</f>
        <v>0</v>
      </c>
      <c r="Y527" s="29">
        <f>Q527*IF(($G$3/2-$M$12)&gt;0,('ver pressoflex 6p C2 DCpowe_2'!$G$3/2-'ver pressoflex 6p C2 DCpowe_2'!$M$12),'ver pressoflex 6p C2 DCpowe_2'!$G$3/2-('ver pressoflex 6p C2 DCpowe_2'!$G$3-'ver pressoflex 6p C2 DCpowe_2'!$M$12))*IF(($G$3/2-$M$12)&gt;0,-1,1)</f>
        <v>0</v>
      </c>
      <c r="Z527" s="29">
        <f>R527*IF(($G$3/2-$M$13)&gt;0,('ver pressoflex 6p C2 DCpowe_2'!$G$3/2-'ver pressoflex 6p C2 DCpowe_2'!$M$13),'ver pressoflex 6p C2 DCpowe_2'!$G$3/2-('ver pressoflex 6p C2 DCpowe_2'!$G$3-'ver pressoflex 6p C2 DCpowe_2'!$M$13))*IF(($G$3/2-$M$13)&gt;0,-1,1)</f>
        <v>18248587.500000004</v>
      </c>
      <c r="AA527" s="113">
        <f t="shared" si="126"/>
        <v>49645134.577258259</v>
      </c>
      <c r="AB527" s="193">
        <f t="shared" si="127"/>
        <v>1.8779254565259053E-3</v>
      </c>
      <c r="AC527" s="191">
        <f t="shared" si="128"/>
        <v>3.0187646497653975E-3</v>
      </c>
      <c r="AD527" s="194">
        <f t="shared" si="129"/>
        <v>2.9332811280011364E-6</v>
      </c>
      <c r="AE527" s="191">
        <f t="shared" si="130"/>
        <v>0.22640734873240478</v>
      </c>
      <c r="AF527" s="191">
        <f t="shared" si="131"/>
        <v>0.48257657868802561</v>
      </c>
    </row>
    <row r="528" spans="2:32">
      <c r="B528" s="116">
        <f t="shared" si="117"/>
        <v>23713.142796950528</v>
      </c>
      <c r="C528" s="115">
        <f t="shared" si="116"/>
        <v>54.270000000000117</v>
      </c>
      <c r="D528" s="68">
        <f>'ver pressoflex 6p C2 DCpowe_2'!$G$3/2/$C$557*C528</f>
        <v>664.80750000000148</v>
      </c>
      <c r="E528" s="114">
        <f t="shared" si="119"/>
        <v>-1.3471177854065615E-3</v>
      </c>
      <c r="F528" s="114">
        <f t="shared" si="120"/>
        <v>-1.1152596014647692E-3</v>
      </c>
      <c r="G528" s="114">
        <f t="shared" si="121"/>
        <v>-8.8340141752297715E-4</v>
      </c>
      <c r="H528" s="114">
        <f t="shared" si="122"/>
        <v>4.1305318102182794E-3</v>
      </c>
      <c r="I528" s="114">
        <f t="shared" si="123"/>
        <v>4.3623899941600715E-3</v>
      </c>
      <c r="J528" s="114">
        <f t="shared" si="124"/>
        <v>4.5942481781018635E-3</v>
      </c>
      <c r="K528" s="114">
        <f t="shared" si="125"/>
        <v>5.1738936379563446E-3</v>
      </c>
      <c r="L528" s="113">
        <f>-'ver pressoflex 6p C2 DCpowe_2'!$G$2*'ver pressoflex 6p C2 DCpowe_2'!D528*'ver pressoflex 6p C2 DCpowe_2'!$G$17*'ver pressoflex 6p C2 DCpowe_2'!$G$13*'ver pressoflex 6p C2 DCpowe_2'!AE528</f>
        <v>-36067.679555071583</v>
      </c>
      <c r="M528" s="572">
        <f>IF(ABS(E528)&lt;'ver pressoflex 6p C2 DCpowe_2'!$G$7,'ver pressoflex 6p C2 DCpowe_2'!$G$16*E528*'ver pressoflex 6p C2 DCpowe_2'!$O$8,SIGN(E528)*'ver pressoflex 6p C2 DCpowe_2'!$G$15*'ver pressoflex 6p C2 DCpowe_2'!$O$8)</f>
        <v>-22.677647977894832</v>
      </c>
      <c r="N528" s="572">
        <f>IF(ABS(F528)&lt;'ver pressoflex 6p C2 DCpowe_2'!$G$7,'ver pressoflex 6p C2 DCpowe_2'!$G$16*F528*'ver pressoflex 6p C2 DCpowe_2'!$O$9,SIGN(F528)*'ver pressoflex 6p C2 DCpowe_2'!$G$15*'ver pressoflex 6p C2 DCpowe_2'!$O$9)</f>
        <v>0</v>
      </c>
      <c r="O528" s="572">
        <f>IF(ABS(G528)&lt;'ver pressoflex 6p C2 DCpowe_2'!$G$7,'ver pressoflex 6p C2 DCpowe_2'!$G$16*G528*'ver pressoflex 6p C2 DCpowe_2'!$O$10,SIGN(G528)*'ver pressoflex 6p C2 DCpowe_2'!$G$15*'ver pressoflex 6p C2 DCpowe_2'!$O$10)</f>
        <v>0</v>
      </c>
      <c r="P528" s="572">
        <f>IF(ABS(H528)&lt;'ver pressoflex 6p C2 DCpowe_2'!$G$7,'ver pressoflex 6p C2 DCpowe_2'!$G$16*H528*'ver pressoflex 6p C2 DCpowe_2'!$O$11,SIGN(H528)*'ver pressoflex 6p C2 DCpowe_2'!$G$15*'ver pressoflex 6p C2 DCpowe_2'!$O$11)</f>
        <v>0</v>
      </c>
      <c r="Q528" s="572">
        <f>IF(ABS(I528)&lt;'ver pressoflex 6p C2 DCpowe_2'!$G$7,'ver pressoflex 6p C2 DCpowe_2'!$G$16*I528*'ver pressoflex 6p C2 DCpowe_2'!$O$12,SIGN(I528)*'ver pressoflex 6p C2 DCpowe_2'!$G$15*'ver pressoflex 6p C2 DCpowe_2'!$O$12)</f>
        <v>0</v>
      </c>
      <c r="R528" s="572">
        <f>IF(ABS(J528)&lt;'ver pressoflex 6p C2 DCpowe_2'!$G$7,'ver pressoflex 6p C2 DCpowe_2'!$G$16*J528*'ver pressoflex 6p C2 DCpowe_2'!$O$13,SIGN(J528)*'ver pressoflex 6p C2 DCpowe_2'!$G$15*'ver pressoflex 6p C2 DCpowe_2'!$O$13)</f>
        <v>17803.500000000004</v>
      </c>
      <c r="S528" s="113">
        <f t="shared" si="118"/>
        <v>-18286.857203049472</v>
      </c>
      <c r="T528" s="575">
        <f>-L528*('ver pressoflex 6p C2 DCpowe_2'!$G$3/2-'ver pressoflex 6p C2 DCpowe_2'!AF528*'ver pressoflex 6p C2 DCpowe_2'!D528)</f>
        <v>32601266.37213932</v>
      </c>
      <c r="U528" s="29">
        <f>M528*IF(($G$3/2-$M$8)&gt;0,('ver pressoflex 6p C2 DCpowe_2'!$G$3/2-'ver pressoflex 6p C2 DCpowe_2'!$M$8),'ver pressoflex 6p C2 DCpowe_2'!$G$3/2-('ver pressoflex 6p C2 DCpowe_2'!$G$3-'ver pressoflex 6p C2 DCpowe_2'!$M$8))*IF(($G$3/2-$M$8)&gt;0,-1,1)</f>
        <v>23244.589177342204</v>
      </c>
      <c r="V528" s="29">
        <f>N528*IF(($G$3/2-$M$9)&gt;0,('ver pressoflex 6p C2 DCpowe_2'!$G$3/2-'ver pressoflex 6p C2 DCpowe_2'!$M$9),'ver pressoflex 6p C2 DCpowe_2'!$G$3/2-('ver pressoflex 6p C2 DCpowe_2'!$G$3-'ver pressoflex 6p C2 DCpowe_2'!$M$9))*IF(($G$3/2-$M$9)&gt;0,-1,1)</f>
        <v>0</v>
      </c>
      <c r="W528" s="29">
        <f>O528*IF(($G$3/2-$M$10)&gt;0,('ver pressoflex 6p C2 DCpowe_2'!$G$3/2-'ver pressoflex 6p C2 DCpowe_2'!$M$10),'ver pressoflex 6p C2 DCpowe_2'!$G$3/2-('ver pressoflex 6p C2 DCpowe_2'!$G$3-'ver pressoflex 6p C2 DCpowe_2'!$M$10))*IF(($G$3/2-$M$10)&gt;0,-1,1)</f>
        <v>0</v>
      </c>
      <c r="X528" s="29">
        <f>P528*IF(($G$3/2-$M$11)&gt;0,('ver pressoflex 6p C2 DCpowe_2'!$G$3/2-'ver pressoflex 6p C2 DCpowe_2'!$M$11),'ver pressoflex 6p C2 DCpowe_2'!$G$3/2-('ver pressoflex 6p C2 DCpowe_2'!$G$3-'ver pressoflex 6p C2 DCpowe_2'!$M$11))*IF(($G$3/2-$M$11)&gt;0,-1,1)</f>
        <v>0</v>
      </c>
      <c r="Y528" s="29">
        <f>Q528*IF(($G$3/2-$M$12)&gt;0,('ver pressoflex 6p C2 DCpowe_2'!$G$3/2-'ver pressoflex 6p C2 DCpowe_2'!$M$12),'ver pressoflex 6p C2 DCpowe_2'!$G$3/2-('ver pressoflex 6p C2 DCpowe_2'!$G$3-'ver pressoflex 6p C2 DCpowe_2'!$M$12))*IF(($G$3/2-$M$12)&gt;0,-1,1)</f>
        <v>0</v>
      </c>
      <c r="Z528" s="29">
        <f>R528*IF(($G$3/2-$M$13)&gt;0,('ver pressoflex 6p C2 DCpowe_2'!$G$3/2-'ver pressoflex 6p C2 DCpowe_2'!$M$13),'ver pressoflex 6p C2 DCpowe_2'!$G$3/2-('ver pressoflex 6p C2 DCpowe_2'!$G$3-'ver pressoflex 6p C2 DCpowe_2'!$M$13))*IF(($G$3/2-$M$13)&gt;0,-1,1)</f>
        <v>18248587.500000004</v>
      </c>
      <c r="AA528" s="113">
        <f t="shared" si="126"/>
        <v>50873098.461316667</v>
      </c>
      <c r="AB528" s="193">
        <f t="shared" si="127"/>
        <v>1.9267632452610419E-3</v>
      </c>
      <c r="AC528" s="191">
        <f t="shared" si="128"/>
        <v>3.1001609643239586E-3</v>
      </c>
      <c r="AD528" s="194">
        <f t="shared" si="129"/>
        <v>3.0881249471851632E-6</v>
      </c>
      <c r="AE528" s="191">
        <f t="shared" si="130"/>
        <v>0.23251207232429688</v>
      </c>
      <c r="AF528" s="191">
        <f t="shared" si="131"/>
        <v>0.4830098519550694</v>
      </c>
    </row>
    <row r="529" spans="2:32">
      <c r="B529" s="116">
        <f t="shared" si="117"/>
        <v>22069.562882014183</v>
      </c>
      <c r="C529" s="115">
        <f t="shared" si="116"/>
        <v>55.270000000000117</v>
      </c>
      <c r="D529" s="68">
        <f>'ver pressoflex 6p C2 DCpowe_2'!$G$3/2/$C$557*C529</f>
        <v>677.05750000000148</v>
      </c>
      <c r="E529" s="114">
        <f t="shared" si="119"/>
        <v>-1.392508796996986E-3</v>
      </c>
      <c r="F529" s="114">
        <f t="shared" si="120"/>
        <v>-1.1589924939103379E-3</v>
      </c>
      <c r="G529" s="114">
        <f t="shared" si="121"/>
        <v>-9.2547619082369013E-4</v>
      </c>
      <c r="H529" s="114">
        <f t="shared" si="122"/>
        <v>4.1243138634250703E-3</v>
      </c>
      <c r="I529" s="114">
        <f t="shared" si="123"/>
        <v>4.3578301665117185E-3</v>
      </c>
      <c r="J529" s="114">
        <f t="shared" si="124"/>
        <v>4.5913464695983659E-3</v>
      </c>
      <c r="K529" s="114">
        <f t="shared" si="125"/>
        <v>5.1751372273149861E-3</v>
      </c>
      <c r="L529" s="113">
        <f>-'ver pressoflex 6p C2 DCpowe_2'!$G$2*'ver pressoflex 6p C2 DCpowe_2'!D529*'ver pressoflex 6p C2 DCpowe_2'!$G$17*'ver pressoflex 6p C2 DCpowe_2'!$G$13*'ver pressoflex 6p C2 DCpowe_2'!AE529</f>
        <v>-37710.495348716264</v>
      </c>
      <c r="M529" s="572">
        <f>IF(ABS(E529)&lt;'ver pressoflex 6p C2 DCpowe_2'!$G$7,'ver pressoflex 6p C2 DCpowe_2'!$G$16*E529*'ver pressoflex 6p C2 DCpowe_2'!$O$8,SIGN(E529)*'ver pressoflex 6p C2 DCpowe_2'!$G$15*'ver pressoflex 6p C2 DCpowe_2'!$O$8)</f>
        <v>-23.441769269558669</v>
      </c>
      <c r="N529" s="572">
        <f>IF(ABS(F529)&lt;'ver pressoflex 6p C2 DCpowe_2'!$G$7,'ver pressoflex 6p C2 DCpowe_2'!$G$16*F529*'ver pressoflex 6p C2 DCpowe_2'!$O$9,SIGN(F529)*'ver pressoflex 6p C2 DCpowe_2'!$G$15*'ver pressoflex 6p C2 DCpowe_2'!$O$9)</f>
        <v>0</v>
      </c>
      <c r="O529" s="572">
        <f>IF(ABS(G529)&lt;'ver pressoflex 6p C2 DCpowe_2'!$G$7,'ver pressoflex 6p C2 DCpowe_2'!$G$16*G529*'ver pressoflex 6p C2 DCpowe_2'!$O$10,SIGN(G529)*'ver pressoflex 6p C2 DCpowe_2'!$G$15*'ver pressoflex 6p C2 DCpowe_2'!$O$10)</f>
        <v>0</v>
      </c>
      <c r="P529" s="572">
        <f>IF(ABS(H529)&lt;'ver pressoflex 6p C2 DCpowe_2'!$G$7,'ver pressoflex 6p C2 DCpowe_2'!$G$16*H529*'ver pressoflex 6p C2 DCpowe_2'!$O$11,SIGN(H529)*'ver pressoflex 6p C2 DCpowe_2'!$G$15*'ver pressoflex 6p C2 DCpowe_2'!$O$11)</f>
        <v>0</v>
      </c>
      <c r="Q529" s="572">
        <f>IF(ABS(I529)&lt;'ver pressoflex 6p C2 DCpowe_2'!$G$7,'ver pressoflex 6p C2 DCpowe_2'!$G$16*I529*'ver pressoflex 6p C2 DCpowe_2'!$O$12,SIGN(I529)*'ver pressoflex 6p C2 DCpowe_2'!$G$15*'ver pressoflex 6p C2 DCpowe_2'!$O$12)</f>
        <v>0</v>
      </c>
      <c r="R529" s="572">
        <f>IF(ABS(J529)&lt;'ver pressoflex 6p C2 DCpowe_2'!$G$7,'ver pressoflex 6p C2 DCpowe_2'!$G$16*J529*'ver pressoflex 6p C2 DCpowe_2'!$O$13,SIGN(J529)*'ver pressoflex 6p C2 DCpowe_2'!$G$15*'ver pressoflex 6p C2 DCpowe_2'!$O$13)</f>
        <v>17803.500000000004</v>
      </c>
      <c r="S529" s="113">
        <f t="shared" si="118"/>
        <v>-19930.437117985817</v>
      </c>
      <c r="T529" s="575">
        <f>-L529*('ver pressoflex 6p C2 DCpowe_2'!$G$3/2-'ver pressoflex 6p C2 DCpowe_2'!AF529*'ver pressoflex 6p C2 DCpowe_2'!D529)</f>
        <v>33852392.384452149</v>
      </c>
      <c r="U529" s="29">
        <f>M529*IF(($G$3/2-$M$8)&gt;0,('ver pressoflex 6p C2 DCpowe_2'!$G$3/2-'ver pressoflex 6p C2 DCpowe_2'!$M$8),'ver pressoflex 6p C2 DCpowe_2'!$G$3/2-('ver pressoflex 6p C2 DCpowe_2'!$G$3-'ver pressoflex 6p C2 DCpowe_2'!$M$8))*IF(($G$3/2-$M$8)&gt;0,-1,1)</f>
        <v>24027.813501297635</v>
      </c>
      <c r="V529" s="29">
        <f>N529*IF(($G$3/2-$M$9)&gt;0,('ver pressoflex 6p C2 DCpowe_2'!$G$3/2-'ver pressoflex 6p C2 DCpowe_2'!$M$9),'ver pressoflex 6p C2 DCpowe_2'!$G$3/2-('ver pressoflex 6p C2 DCpowe_2'!$G$3-'ver pressoflex 6p C2 DCpowe_2'!$M$9))*IF(($G$3/2-$M$9)&gt;0,-1,1)</f>
        <v>0</v>
      </c>
      <c r="W529" s="29">
        <f>O529*IF(($G$3/2-$M$10)&gt;0,('ver pressoflex 6p C2 DCpowe_2'!$G$3/2-'ver pressoflex 6p C2 DCpowe_2'!$M$10),'ver pressoflex 6p C2 DCpowe_2'!$G$3/2-('ver pressoflex 6p C2 DCpowe_2'!$G$3-'ver pressoflex 6p C2 DCpowe_2'!$M$10))*IF(($G$3/2-$M$10)&gt;0,-1,1)</f>
        <v>0</v>
      </c>
      <c r="X529" s="29">
        <f>P529*IF(($G$3/2-$M$11)&gt;0,('ver pressoflex 6p C2 DCpowe_2'!$G$3/2-'ver pressoflex 6p C2 DCpowe_2'!$M$11),'ver pressoflex 6p C2 DCpowe_2'!$G$3/2-('ver pressoflex 6p C2 DCpowe_2'!$G$3-'ver pressoflex 6p C2 DCpowe_2'!$M$11))*IF(($G$3/2-$M$11)&gt;0,-1,1)</f>
        <v>0</v>
      </c>
      <c r="Y529" s="29">
        <f>Q529*IF(($G$3/2-$M$12)&gt;0,('ver pressoflex 6p C2 DCpowe_2'!$G$3/2-'ver pressoflex 6p C2 DCpowe_2'!$M$12),'ver pressoflex 6p C2 DCpowe_2'!$G$3/2-('ver pressoflex 6p C2 DCpowe_2'!$G$3-'ver pressoflex 6p C2 DCpowe_2'!$M$12))*IF(($G$3/2-$M$12)&gt;0,-1,1)</f>
        <v>0</v>
      </c>
      <c r="Z529" s="29">
        <f>R529*IF(($G$3/2-$M$13)&gt;0,('ver pressoflex 6p C2 DCpowe_2'!$G$3/2-'ver pressoflex 6p C2 DCpowe_2'!$M$13),'ver pressoflex 6p C2 DCpowe_2'!$G$3/2-('ver pressoflex 6p C2 DCpowe_2'!$G$3-'ver pressoflex 6p C2 DCpowe_2'!$M$13))*IF(($G$3/2-$M$13)&gt;0,-1,1)</f>
        <v>18248587.500000004</v>
      </c>
      <c r="AA529" s="113">
        <f t="shared" si="126"/>
        <v>52125007.697953448</v>
      </c>
      <c r="AB529" s="193">
        <f t="shared" si="127"/>
        <v>1.9762995547136057E-3</v>
      </c>
      <c r="AC529" s="191">
        <f t="shared" si="128"/>
        <v>3.1827214800782318E-3</v>
      </c>
      <c r="AD529" s="194">
        <f t="shared" si="129"/>
        <v>3.2492443860787758E-6</v>
      </c>
      <c r="AE529" s="191">
        <f t="shared" si="130"/>
        <v>0.23870411100586739</v>
      </c>
      <c r="AF529" s="191">
        <f t="shared" si="131"/>
        <v>0.48342787263424991</v>
      </c>
    </row>
    <row r="530" spans="2:32">
      <c r="B530" s="116">
        <f t="shared" si="117"/>
        <v>2596.9439493150421</v>
      </c>
      <c r="C530" s="115">
        <f t="shared" si="116"/>
        <v>56.270000000000117</v>
      </c>
      <c r="D530" s="68">
        <f>'ver pressoflex 6p C2 DCpowe_2'!$G$3/2/$C$557*C530</f>
        <v>689.30750000000148</v>
      </c>
      <c r="E530" s="114">
        <f t="shared" si="119"/>
        <v>-1.4385537067988538E-3</v>
      </c>
      <c r="F530" s="114">
        <f t="shared" si="120"/>
        <v>-1.2033553978746947E-3</v>
      </c>
      <c r="G530" s="114">
        <f t="shared" si="121"/>
        <v>-9.6815708895053572E-4</v>
      </c>
      <c r="H530" s="114">
        <f t="shared" si="122"/>
        <v>4.1180063415344036E-3</v>
      </c>
      <c r="I530" s="114">
        <f t="shared" si="123"/>
        <v>4.3532046504585632E-3</v>
      </c>
      <c r="J530" s="114">
        <f t="shared" si="124"/>
        <v>4.5884029593827218E-3</v>
      </c>
      <c r="K530" s="114">
        <f t="shared" si="125"/>
        <v>5.1763987316931197E-3</v>
      </c>
      <c r="L530" s="113">
        <f>-'ver pressoflex 6p C2 DCpowe_2'!$G$2*'ver pressoflex 6p C2 DCpowe_2'!D530*'ver pressoflex 6p C2 DCpowe_2'!$G$17*'ver pressoflex 6p C2 DCpowe_2'!$G$13*'ver pressoflex 6p C2 DCpowe_2'!AE530</f>
        <v>-39403.056050684951</v>
      </c>
      <c r="M530" s="572">
        <f>IF(ABS(E530)&lt;'ver pressoflex 6p C2 DCpowe_2'!$G$7,'ver pressoflex 6p C2 DCpowe_2'!$G$16*E530*'ver pressoflex 6p C2 DCpowe_2'!$O$8,SIGN(E530)*'ver pressoflex 6p C2 DCpowe_2'!$G$15*'ver pressoflex 6p C2 DCpowe_2'!$O$8)</f>
        <v>-17803.500000000004</v>
      </c>
      <c r="N530" s="572">
        <f>IF(ABS(F530)&lt;'ver pressoflex 6p C2 DCpowe_2'!$G$7,'ver pressoflex 6p C2 DCpowe_2'!$G$16*F530*'ver pressoflex 6p C2 DCpowe_2'!$O$9,SIGN(F530)*'ver pressoflex 6p C2 DCpowe_2'!$G$15*'ver pressoflex 6p C2 DCpowe_2'!$O$9)</f>
        <v>0</v>
      </c>
      <c r="O530" s="572">
        <f>IF(ABS(G530)&lt;'ver pressoflex 6p C2 DCpowe_2'!$G$7,'ver pressoflex 6p C2 DCpowe_2'!$G$16*G530*'ver pressoflex 6p C2 DCpowe_2'!$O$10,SIGN(G530)*'ver pressoflex 6p C2 DCpowe_2'!$G$15*'ver pressoflex 6p C2 DCpowe_2'!$O$10)</f>
        <v>0</v>
      </c>
      <c r="P530" s="572">
        <f>IF(ABS(H530)&lt;'ver pressoflex 6p C2 DCpowe_2'!$G$7,'ver pressoflex 6p C2 DCpowe_2'!$G$16*H530*'ver pressoflex 6p C2 DCpowe_2'!$O$11,SIGN(H530)*'ver pressoflex 6p C2 DCpowe_2'!$G$15*'ver pressoflex 6p C2 DCpowe_2'!$O$11)</f>
        <v>0</v>
      </c>
      <c r="Q530" s="572">
        <f>IF(ABS(I530)&lt;'ver pressoflex 6p C2 DCpowe_2'!$G$7,'ver pressoflex 6p C2 DCpowe_2'!$G$16*I530*'ver pressoflex 6p C2 DCpowe_2'!$O$12,SIGN(I530)*'ver pressoflex 6p C2 DCpowe_2'!$G$15*'ver pressoflex 6p C2 DCpowe_2'!$O$12)</f>
        <v>0</v>
      </c>
      <c r="R530" s="572">
        <f>IF(ABS(J530)&lt;'ver pressoflex 6p C2 DCpowe_2'!$G$7,'ver pressoflex 6p C2 DCpowe_2'!$G$16*J530*'ver pressoflex 6p C2 DCpowe_2'!$O$13,SIGN(J530)*'ver pressoflex 6p C2 DCpowe_2'!$G$15*'ver pressoflex 6p C2 DCpowe_2'!$O$13)</f>
        <v>17803.500000000004</v>
      </c>
      <c r="S530" s="113">
        <f t="shared" si="118"/>
        <v>-39403.056050684958</v>
      </c>
      <c r="T530" s="575">
        <f>-L530*('ver pressoflex 6p C2 DCpowe_2'!$G$3/2-'ver pressoflex 6p C2 DCpowe_2'!AF530*'ver pressoflex 6p C2 DCpowe_2'!D530)</f>
        <v>35127484.270750783</v>
      </c>
      <c r="U530" s="29">
        <f>M530*IF(($G$3/2-$M$8)&gt;0,('ver pressoflex 6p C2 DCpowe_2'!$G$3/2-'ver pressoflex 6p C2 DCpowe_2'!$M$8),'ver pressoflex 6p C2 DCpowe_2'!$G$3/2-('ver pressoflex 6p C2 DCpowe_2'!$G$3-'ver pressoflex 6p C2 DCpowe_2'!$M$8))*IF(($G$3/2-$M$8)&gt;0,-1,1)</f>
        <v>18248587.500000004</v>
      </c>
      <c r="V530" s="29">
        <f>N530*IF(($G$3/2-$M$9)&gt;0,('ver pressoflex 6p C2 DCpowe_2'!$G$3/2-'ver pressoflex 6p C2 DCpowe_2'!$M$9),'ver pressoflex 6p C2 DCpowe_2'!$G$3/2-('ver pressoflex 6p C2 DCpowe_2'!$G$3-'ver pressoflex 6p C2 DCpowe_2'!$M$9))*IF(($G$3/2-$M$9)&gt;0,-1,1)</f>
        <v>0</v>
      </c>
      <c r="W530" s="29">
        <f>O530*IF(($G$3/2-$M$10)&gt;0,('ver pressoflex 6p C2 DCpowe_2'!$G$3/2-'ver pressoflex 6p C2 DCpowe_2'!$M$10),'ver pressoflex 6p C2 DCpowe_2'!$G$3/2-('ver pressoflex 6p C2 DCpowe_2'!$G$3-'ver pressoflex 6p C2 DCpowe_2'!$M$10))*IF(($G$3/2-$M$10)&gt;0,-1,1)</f>
        <v>0</v>
      </c>
      <c r="X530" s="29">
        <f>P530*IF(($G$3/2-$M$11)&gt;0,('ver pressoflex 6p C2 DCpowe_2'!$G$3/2-'ver pressoflex 6p C2 DCpowe_2'!$M$11),'ver pressoflex 6p C2 DCpowe_2'!$G$3/2-('ver pressoflex 6p C2 DCpowe_2'!$G$3-'ver pressoflex 6p C2 DCpowe_2'!$M$11))*IF(($G$3/2-$M$11)&gt;0,-1,1)</f>
        <v>0</v>
      </c>
      <c r="Y530" s="29">
        <f>Q530*IF(($G$3/2-$M$12)&gt;0,('ver pressoflex 6p C2 DCpowe_2'!$G$3/2-'ver pressoflex 6p C2 DCpowe_2'!$M$12),'ver pressoflex 6p C2 DCpowe_2'!$G$3/2-('ver pressoflex 6p C2 DCpowe_2'!$G$3-'ver pressoflex 6p C2 DCpowe_2'!$M$12))*IF(($G$3/2-$M$12)&gt;0,-1,1)</f>
        <v>0</v>
      </c>
      <c r="Z530" s="29">
        <f>R530*IF(($G$3/2-$M$13)&gt;0,('ver pressoflex 6p C2 DCpowe_2'!$G$3/2-'ver pressoflex 6p C2 DCpowe_2'!$M$13),'ver pressoflex 6p C2 DCpowe_2'!$G$3/2-('ver pressoflex 6p C2 DCpowe_2'!$G$3-'ver pressoflex 6p C2 DCpowe_2'!$M$13))*IF(($G$3/2-$M$13)&gt;0,-1,1)</f>
        <v>18248587.500000004</v>
      </c>
      <c r="AA530" s="113">
        <f t="shared" si="126"/>
        <v>71624659.270750791</v>
      </c>
      <c r="AB530" s="193">
        <f t="shared" si="127"/>
        <v>2.0265494791092513E-3</v>
      </c>
      <c r="AC530" s="191">
        <f t="shared" si="128"/>
        <v>3.2664713540709743E-3</v>
      </c>
      <c r="AD530" s="194">
        <f t="shared" si="129"/>
        <v>3.4168634371760932E-6</v>
      </c>
      <c r="AE530" s="191">
        <f t="shared" si="130"/>
        <v>0.24498535155532306</v>
      </c>
      <c r="AF530" s="191">
        <f t="shared" si="131"/>
        <v>0.48383143054204703</v>
      </c>
    </row>
    <row r="531" spans="2:32">
      <c r="B531" s="116">
        <f t="shared" si="117"/>
        <v>853.55561018738081</v>
      </c>
      <c r="C531" s="115">
        <f t="shared" si="116"/>
        <v>57.270000000000117</v>
      </c>
      <c r="D531" s="68">
        <f>'ver pressoflex 6p C2 DCpowe_2'!$G$3/2/$C$557*C531</f>
        <v>701.55750000000148</v>
      </c>
      <c r="E531" s="114">
        <f t="shared" si="119"/>
        <v>-1.485266747312988E-3</v>
      </c>
      <c r="F531" s="114">
        <f t="shared" si="120"/>
        <v>-1.2483620259499564E-3</v>
      </c>
      <c r="G531" s="114">
        <f t="shared" si="121"/>
        <v>-1.0114573045869248E-3</v>
      </c>
      <c r="H531" s="114">
        <f t="shared" si="122"/>
        <v>4.1116072948886324E-3</v>
      </c>
      <c r="I531" s="114">
        <f t="shared" si="123"/>
        <v>4.3485120162516629E-3</v>
      </c>
      <c r="J531" s="114">
        <f t="shared" si="124"/>
        <v>4.5854167376146952E-3</v>
      </c>
      <c r="K531" s="114">
        <f t="shared" si="125"/>
        <v>5.1776785410222737E-3</v>
      </c>
      <c r="L531" s="113">
        <f>-'ver pressoflex 6p C2 DCpowe_2'!$G$2*'ver pressoflex 6p C2 DCpowe_2'!D531*'ver pressoflex 6p C2 DCpowe_2'!$G$17*'ver pressoflex 6p C2 DCpowe_2'!$G$13*'ver pressoflex 6p C2 DCpowe_2'!AE531</f>
        <v>-41146.444389812619</v>
      </c>
      <c r="M531" s="572">
        <f>IF(ABS(E531)&lt;'ver pressoflex 6p C2 DCpowe_2'!$G$7,'ver pressoflex 6p C2 DCpowe_2'!$G$16*E531*'ver pressoflex 6p C2 DCpowe_2'!$O$8,SIGN(E531)*'ver pressoflex 6p C2 DCpowe_2'!$G$15*'ver pressoflex 6p C2 DCpowe_2'!$O$8)</f>
        <v>-17803.500000000004</v>
      </c>
      <c r="N531" s="572">
        <f>IF(ABS(F531)&lt;'ver pressoflex 6p C2 DCpowe_2'!$G$7,'ver pressoflex 6p C2 DCpowe_2'!$G$16*F531*'ver pressoflex 6p C2 DCpowe_2'!$O$9,SIGN(F531)*'ver pressoflex 6p C2 DCpowe_2'!$G$15*'ver pressoflex 6p C2 DCpowe_2'!$O$9)</f>
        <v>0</v>
      </c>
      <c r="O531" s="572">
        <f>IF(ABS(G531)&lt;'ver pressoflex 6p C2 DCpowe_2'!$G$7,'ver pressoflex 6p C2 DCpowe_2'!$G$16*G531*'ver pressoflex 6p C2 DCpowe_2'!$O$10,SIGN(G531)*'ver pressoflex 6p C2 DCpowe_2'!$G$15*'ver pressoflex 6p C2 DCpowe_2'!$O$10)</f>
        <v>0</v>
      </c>
      <c r="P531" s="572">
        <f>IF(ABS(H531)&lt;'ver pressoflex 6p C2 DCpowe_2'!$G$7,'ver pressoflex 6p C2 DCpowe_2'!$G$16*H531*'ver pressoflex 6p C2 DCpowe_2'!$O$11,SIGN(H531)*'ver pressoflex 6p C2 DCpowe_2'!$G$15*'ver pressoflex 6p C2 DCpowe_2'!$O$11)</f>
        <v>0</v>
      </c>
      <c r="Q531" s="572">
        <f>IF(ABS(I531)&lt;'ver pressoflex 6p C2 DCpowe_2'!$G$7,'ver pressoflex 6p C2 DCpowe_2'!$G$16*I531*'ver pressoflex 6p C2 DCpowe_2'!$O$12,SIGN(I531)*'ver pressoflex 6p C2 DCpowe_2'!$G$15*'ver pressoflex 6p C2 DCpowe_2'!$O$12)</f>
        <v>0</v>
      </c>
      <c r="R531" s="572">
        <f>IF(ABS(J531)&lt;'ver pressoflex 6p C2 DCpowe_2'!$G$7,'ver pressoflex 6p C2 DCpowe_2'!$G$16*J531*'ver pressoflex 6p C2 DCpowe_2'!$O$13,SIGN(J531)*'ver pressoflex 6p C2 DCpowe_2'!$G$15*'ver pressoflex 6p C2 DCpowe_2'!$O$13)</f>
        <v>17803.500000000004</v>
      </c>
      <c r="S531" s="113">
        <f t="shared" si="118"/>
        <v>-41146.444389812619</v>
      </c>
      <c r="T531" s="575">
        <f>-L531*('ver pressoflex 6p C2 DCpowe_2'!$G$3/2-'ver pressoflex 6p C2 DCpowe_2'!AF531*'ver pressoflex 6p C2 DCpowe_2'!D531)</f>
        <v>36426574.512900315</v>
      </c>
      <c r="U531" s="29">
        <f>M531*IF(($G$3/2-$M$8)&gt;0,('ver pressoflex 6p C2 DCpowe_2'!$G$3/2-'ver pressoflex 6p C2 DCpowe_2'!$M$8),'ver pressoflex 6p C2 DCpowe_2'!$G$3/2-('ver pressoflex 6p C2 DCpowe_2'!$G$3-'ver pressoflex 6p C2 DCpowe_2'!$M$8))*IF(($G$3/2-$M$8)&gt;0,-1,1)</f>
        <v>18248587.500000004</v>
      </c>
      <c r="V531" s="29">
        <f>N531*IF(($G$3/2-$M$9)&gt;0,('ver pressoflex 6p C2 DCpowe_2'!$G$3/2-'ver pressoflex 6p C2 DCpowe_2'!$M$9),'ver pressoflex 6p C2 DCpowe_2'!$G$3/2-('ver pressoflex 6p C2 DCpowe_2'!$G$3-'ver pressoflex 6p C2 DCpowe_2'!$M$9))*IF(($G$3/2-$M$9)&gt;0,-1,1)</f>
        <v>0</v>
      </c>
      <c r="W531" s="29">
        <f>O531*IF(($G$3/2-$M$10)&gt;0,('ver pressoflex 6p C2 DCpowe_2'!$G$3/2-'ver pressoflex 6p C2 DCpowe_2'!$M$10),'ver pressoflex 6p C2 DCpowe_2'!$G$3/2-('ver pressoflex 6p C2 DCpowe_2'!$G$3-'ver pressoflex 6p C2 DCpowe_2'!$M$10))*IF(($G$3/2-$M$10)&gt;0,-1,1)</f>
        <v>0</v>
      </c>
      <c r="X531" s="29">
        <f>P531*IF(($G$3/2-$M$11)&gt;0,('ver pressoflex 6p C2 DCpowe_2'!$G$3/2-'ver pressoflex 6p C2 DCpowe_2'!$M$11),'ver pressoflex 6p C2 DCpowe_2'!$G$3/2-('ver pressoflex 6p C2 DCpowe_2'!$G$3-'ver pressoflex 6p C2 DCpowe_2'!$M$11))*IF(($G$3/2-$M$11)&gt;0,-1,1)</f>
        <v>0</v>
      </c>
      <c r="Y531" s="29">
        <f>Q531*IF(($G$3/2-$M$12)&gt;0,('ver pressoflex 6p C2 DCpowe_2'!$G$3/2-'ver pressoflex 6p C2 DCpowe_2'!$M$12),'ver pressoflex 6p C2 DCpowe_2'!$G$3/2-('ver pressoflex 6p C2 DCpowe_2'!$G$3-'ver pressoflex 6p C2 DCpowe_2'!$M$12))*IF(($G$3/2-$M$12)&gt;0,-1,1)</f>
        <v>0</v>
      </c>
      <c r="Z531" s="29">
        <f>R531*IF(($G$3/2-$M$13)&gt;0,('ver pressoflex 6p C2 DCpowe_2'!$G$3/2-'ver pressoflex 6p C2 DCpowe_2'!$M$13),'ver pressoflex 6p C2 DCpowe_2'!$G$3/2-('ver pressoflex 6p C2 DCpowe_2'!$G$3-'ver pressoflex 6p C2 DCpowe_2'!$M$13))*IF(($G$3/2-$M$13)&gt;0,-1,1)</f>
        <v>18248587.500000004</v>
      </c>
      <c r="AA531" s="113">
        <f t="shared" si="126"/>
        <v>72923749.512900323</v>
      </c>
      <c r="AB531" s="193">
        <f t="shared" si="127"/>
        <v>2.0775285507205667E-3</v>
      </c>
      <c r="AC531" s="191">
        <f t="shared" si="128"/>
        <v>3.3514364734231667E-3</v>
      </c>
      <c r="AD531" s="194">
        <f t="shared" si="129"/>
        <v>3.5912151769936938E-6</v>
      </c>
      <c r="AE531" s="191">
        <f t="shared" si="130"/>
        <v>0.25135773550673751</v>
      </c>
      <c r="AF531" s="191">
        <f t="shared" si="131"/>
        <v>0.48422126200925086</v>
      </c>
    </row>
    <row r="532" spans="2:32">
      <c r="B532" s="116">
        <f t="shared" si="117"/>
        <v>941.77474625881587</v>
      </c>
      <c r="C532" s="115">
        <f t="shared" si="116"/>
        <v>58.270000000000117</v>
      </c>
      <c r="D532" s="68">
        <f>'ver pressoflex 6p C2 DCpowe_2'!$G$3/2/$C$557*C532</f>
        <v>713.80750000000148</v>
      </c>
      <c r="E532" s="114">
        <f t="shared" si="119"/>
        <v>-1.5326625670977585E-3</v>
      </c>
      <c r="F532" s="114">
        <f t="shared" si="120"/>
        <v>-1.2940264915873383E-3</v>
      </c>
      <c r="G532" s="114">
        <f t="shared" si="121"/>
        <v>-1.0553904160769177E-3</v>
      </c>
      <c r="H532" s="114">
        <f t="shared" si="122"/>
        <v>4.1051147168359239E-3</v>
      </c>
      <c r="I532" s="114">
        <f t="shared" si="123"/>
        <v>4.3437507923463443E-3</v>
      </c>
      <c r="J532" s="114">
        <f t="shared" si="124"/>
        <v>4.5823868678567647E-3</v>
      </c>
      <c r="K532" s="114">
        <f t="shared" si="125"/>
        <v>5.1789770566328152E-3</v>
      </c>
      <c r="L532" s="113">
        <f>-'ver pressoflex 6p C2 DCpowe_2'!$G$2*'ver pressoflex 6p C2 DCpowe_2'!D532*'ver pressoflex 6p C2 DCpowe_2'!$G$17*'ver pressoflex 6p C2 DCpowe_2'!$G$13*'ver pressoflex 6p C2 DCpowe_2'!AE532</f>
        <v>-42941.774746258816</v>
      </c>
      <c r="M532" s="572">
        <f>IF(ABS(E532)&lt;'ver pressoflex 6p C2 DCpowe_2'!$G$7,'ver pressoflex 6p C2 DCpowe_2'!$G$16*E532*'ver pressoflex 6p C2 DCpowe_2'!$O$8,SIGN(E532)*'ver pressoflex 6p C2 DCpowe_2'!$G$15*'ver pressoflex 6p C2 DCpowe_2'!$O$8)</f>
        <v>-17803.500000000004</v>
      </c>
      <c r="N532" s="572">
        <f>IF(ABS(F532)&lt;'ver pressoflex 6p C2 DCpowe_2'!$G$7,'ver pressoflex 6p C2 DCpowe_2'!$G$16*F532*'ver pressoflex 6p C2 DCpowe_2'!$O$9,SIGN(F532)*'ver pressoflex 6p C2 DCpowe_2'!$G$15*'ver pressoflex 6p C2 DCpowe_2'!$O$9)</f>
        <v>0</v>
      </c>
      <c r="O532" s="572">
        <f>IF(ABS(G532)&lt;'ver pressoflex 6p C2 DCpowe_2'!$G$7,'ver pressoflex 6p C2 DCpowe_2'!$G$16*G532*'ver pressoflex 6p C2 DCpowe_2'!$O$10,SIGN(G532)*'ver pressoflex 6p C2 DCpowe_2'!$G$15*'ver pressoflex 6p C2 DCpowe_2'!$O$10)</f>
        <v>0</v>
      </c>
      <c r="P532" s="572">
        <f>IF(ABS(H532)&lt;'ver pressoflex 6p C2 DCpowe_2'!$G$7,'ver pressoflex 6p C2 DCpowe_2'!$G$16*H532*'ver pressoflex 6p C2 DCpowe_2'!$O$11,SIGN(H532)*'ver pressoflex 6p C2 DCpowe_2'!$G$15*'ver pressoflex 6p C2 DCpowe_2'!$O$11)</f>
        <v>0</v>
      </c>
      <c r="Q532" s="572">
        <f>IF(ABS(I532)&lt;'ver pressoflex 6p C2 DCpowe_2'!$G$7,'ver pressoflex 6p C2 DCpowe_2'!$G$16*I532*'ver pressoflex 6p C2 DCpowe_2'!$O$12,SIGN(I532)*'ver pressoflex 6p C2 DCpowe_2'!$G$15*'ver pressoflex 6p C2 DCpowe_2'!$O$12)</f>
        <v>0</v>
      </c>
      <c r="R532" s="572">
        <f>IF(ABS(J532)&lt;'ver pressoflex 6p C2 DCpowe_2'!$G$7,'ver pressoflex 6p C2 DCpowe_2'!$G$16*J532*'ver pressoflex 6p C2 DCpowe_2'!$O$13,SIGN(J532)*'ver pressoflex 6p C2 DCpowe_2'!$G$15*'ver pressoflex 6p C2 DCpowe_2'!$O$13)</f>
        <v>17803.500000000004</v>
      </c>
      <c r="S532" s="113">
        <f t="shared" si="118"/>
        <v>-42941.774746258816</v>
      </c>
      <c r="T532" s="575">
        <f>-L532*('ver pressoflex 6p C2 DCpowe_2'!$G$3/2-'ver pressoflex 6p C2 DCpowe_2'!AF532*'ver pressoflex 6p C2 DCpowe_2'!D532)</f>
        <v>37749696.542305514</v>
      </c>
      <c r="U532" s="29">
        <f>M532*IF(($G$3/2-$M$8)&gt;0,('ver pressoflex 6p C2 DCpowe_2'!$G$3/2-'ver pressoflex 6p C2 DCpowe_2'!$M$8),'ver pressoflex 6p C2 DCpowe_2'!$G$3/2-('ver pressoflex 6p C2 DCpowe_2'!$G$3-'ver pressoflex 6p C2 DCpowe_2'!$M$8))*IF(($G$3/2-$M$8)&gt;0,-1,1)</f>
        <v>18248587.500000004</v>
      </c>
      <c r="V532" s="29">
        <f>N532*IF(($G$3/2-$M$9)&gt;0,('ver pressoflex 6p C2 DCpowe_2'!$G$3/2-'ver pressoflex 6p C2 DCpowe_2'!$M$9),'ver pressoflex 6p C2 DCpowe_2'!$G$3/2-('ver pressoflex 6p C2 DCpowe_2'!$G$3-'ver pressoflex 6p C2 DCpowe_2'!$M$9))*IF(($G$3/2-$M$9)&gt;0,-1,1)</f>
        <v>0</v>
      </c>
      <c r="W532" s="29">
        <f>O532*IF(($G$3/2-$M$10)&gt;0,('ver pressoflex 6p C2 DCpowe_2'!$G$3/2-'ver pressoflex 6p C2 DCpowe_2'!$M$10),'ver pressoflex 6p C2 DCpowe_2'!$G$3/2-('ver pressoflex 6p C2 DCpowe_2'!$G$3-'ver pressoflex 6p C2 DCpowe_2'!$M$10))*IF(($G$3/2-$M$10)&gt;0,-1,1)</f>
        <v>0</v>
      </c>
      <c r="X532" s="29">
        <f>P532*IF(($G$3/2-$M$11)&gt;0,('ver pressoflex 6p C2 DCpowe_2'!$G$3/2-'ver pressoflex 6p C2 DCpowe_2'!$M$11),'ver pressoflex 6p C2 DCpowe_2'!$G$3/2-('ver pressoflex 6p C2 DCpowe_2'!$G$3-'ver pressoflex 6p C2 DCpowe_2'!$M$11))*IF(($G$3/2-$M$11)&gt;0,-1,1)</f>
        <v>0</v>
      </c>
      <c r="Y532" s="29">
        <f>Q532*IF(($G$3/2-$M$12)&gt;0,('ver pressoflex 6p C2 DCpowe_2'!$G$3/2-'ver pressoflex 6p C2 DCpowe_2'!$M$12),'ver pressoflex 6p C2 DCpowe_2'!$G$3/2-('ver pressoflex 6p C2 DCpowe_2'!$G$3-'ver pressoflex 6p C2 DCpowe_2'!$M$12))*IF(($G$3/2-$M$12)&gt;0,-1,1)</f>
        <v>0</v>
      </c>
      <c r="Z532" s="29">
        <f>R532*IF(($G$3/2-$M$13)&gt;0,('ver pressoflex 6p C2 DCpowe_2'!$G$3/2-'ver pressoflex 6p C2 DCpowe_2'!$M$13),'ver pressoflex 6p C2 DCpowe_2'!$G$3/2-('ver pressoflex 6p C2 DCpowe_2'!$G$3-'ver pressoflex 6p C2 DCpowe_2'!$M$13))*IF(($G$3/2-$M$13)&gt;0,-1,1)</f>
        <v>18248587.500000004</v>
      </c>
      <c r="AA532" s="113">
        <f t="shared" si="126"/>
        <v>74246871.542305514</v>
      </c>
      <c r="AB532" s="193">
        <f t="shared" si="127"/>
        <v>2.1292527558738096E-3</v>
      </c>
      <c r="AC532" s="191">
        <f t="shared" si="128"/>
        <v>3.437643482011905E-3</v>
      </c>
      <c r="AD532" s="194">
        <f t="shared" si="129"/>
        <v>3.7725421931079564E-6</v>
      </c>
      <c r="AE532" s="191">
        <f t="shared" si="130"/>
        <v>0.25782326115089288</v>
      </c>
      <c r="AF532" s="191">
        <f t="shared" si="131"/>
        <v>0.48459805432233394</v>
      </c>
    </row>
    <row r="533" spans="2:32">
      <c r="B533" s="116">
        <f t="shared" si="117"/>
        <v>2790.1943165982229</v>
      </c>
      <c r="C533" s="115">
        <f t="shared" si="116"/>
        <v>59.270000000000117</v>
      </c>
      <c r="D533" s="68">
        <f>'ver pressoflex 6p C2 DCpowe_2'!$G$3/2/$C$557*C533</f>
        <v>726.05750000000148</v>
      </c>
      <c r="E533" s="114">
        <f t="shared" si="119"/>
        <v>-1.5807562460842307E-3</v>
      </c>
      <c r="F533" s="114">
        <f t="shared" si="120"/>
        <v>-1.340363323852843E-3</v>
      </c>
      <c r="G533" s="114">
        <f t="shared" si="121"/>
        <v>-1.0999704016214557E-3</v>
      </c>
      <c r="H533" s="114">
        <f t="shared" si="122"/>
        <v>4.0985265416322971E-3</v>
      </c>
      <c r="I533" s="114">
        <f t="shared" si="123"/>
        <v>4.3389194638636846E-3</v>
      </c>
      <c r="J533" s="114">
        <f t="shared" si="124"/>
        <v>4.579312386095072E-3</v>
      </c>
      <c r="K533" s="114">
        <f t="shared" si="125"/>
        <v>5.1802946916735407E-3</v>
      </c>
      <c r="L533" s="113">
        <f>-'ver pressoflex 6p C2 DCpowe_2'!$G$2*'ver pressoflex 6p C2 DCpowe_2'!D533*'ver pressoflex 6p C2 DCpowe_2'!$G$17*'ver pressoflex 6p C2 DCpowe_2'!$G$13*'ver pressoflex 6p C2 DCpowe_2'!AE533</f>
        <v>-44790.194316598216</v>
      </c>
      <c r="M533" s="572">
        <f>IF(ABS(E533)&lt;'ver pressoflex 6p C2 DCpowe_2'!$G$7,'ver pressoflex 6p C2 DCpowe_2'!$G$16*E533*'ver pressoflex 6p C2 DCpowe_2'!$O$8,SIGN(E533)*'ver pressoflex 6p C2 DCpowe_2'!$G$15*'ver pressoflex 6p C2 DCpowe_2'!$O$8)</f>
        <v>-17803.500000000004</v>
      </c>
      <c r="N533" s="572">
        <f>IF(ABS(F533)&lt;'ver pressoflex 6p C2 DCpowe_2'!$G$7,'ver pressoflex 6p C2 DCpowe_2'!$G$16*F533*'ver pressoflex 6p C2 DCpowe_2'!$O$9,SIGN(F533)*'ver pressoflex 6p C2 DCpowe_2'!$G$15*'ver pressoflex 6p C2 DCpowe_2'!$O$9)</f>
        <v>0</v>
      </c>
      <c r="O533" s="572">
        <f>IF(ABS(G533)&lt;'ver pressoflex 6p C2 DCpowe_2'!$G$7,'ver pressoflex 6p C2 DCpowe_2'!$G$16*G533*'ver pressoflex 6p C2 DCpowe_2'!$O$10,SIGN(G533)*'ver pressoflex 6p C2 DCpowe_2'!$G$15*'ver pressoflex 6p C2 DCpowe_2'!$O$10)</f>
        <v>0</v>
      </c>
      <c r="P533" s="572">
        <f>IF(ABS(H533)&lt;'ver pressoflex 6p C2 DCpowe_2'!$G$7,'ver pressoflex 6p C2 DCpowe_2'!$G$16*H533*'ver pressoflex 6p C2 DCpowe_2'!$O$11,SIGN(H533)*'ver pressoflex 6p C2 DCpowe_2'!$G$15*'ver pressoflex 6p C2 DCpowe_2'!$O$11)</f>
        <v>0</v>
      </c>
      <c r="Q533" s="572">
        <f>IF(ABS(I533)&lt;'ver pressoflex 6p C2 DCpowe_2'!$G$7,'ver pressoflex 6p C2 DCpowe_2'!$G$16*I533*'ver pressoflex 6p C2 DCpowe_2'!$O$12,SIGN(I533)*'ver pressoflex 6p C2 DCpowe_2'!$G$15*'ver pressoflex 6p C2 DCpowe_2'!$O$12)</f>
        <v>0</v>
      </c>
      <c r="R533" s="572">
        <f>IF(ABS(J533)&lt;'ver pressoflex 6p C2 DCpowe_2'!$G$7,'ver pressoflex 6p C2 DCpowe_2'!$G$16*J533*'ver pressoflex 6p C2 DCpowe_2'!$O$13,SIGN(J533)*'ver pressoflex 6p C2 DCpowe_2'!$G$15*'ver pressoflex 6p C2 DCpowe_2'!$O$13)</f>
        <v>17803.500000000004</v>
      </c>
      <c r="S533" s="113">
        <f t="shared" si="118"/>
        <v>-44790.194316598223</v>
      </c>
      <c r="T533" s="575">
        <f>-L533*('ver pressoflex 6p C2 DCpowe_2'!$G$3/2-'ver pressoflex 6p C2 DCpowe_2'!AF533*'ver pressoflex 6p C2 DCpowe_2'!D533)</f>
        <v>39096884.774863616</v>
      </c>
      <c r="U533" s="29">
        <f>M533*IF(($G$3/2-$M$8)&gt;0,('ver pressoflex 6p C2 DCpowe_2'!$G$3/2-'ver pressoflex 6p C2 DCpowe_2'!$M$8),'ver pressoflex 6p C2 DCpowe_2'!$G$3/2-('ver pressoflex 6p C2 DCpowe_2'!$G$3-'ver pressoflex 6p C2 DCpowe_2'!$M$8))*IF(($G$3/2-$M$8)&gt;0,-1,1)</f>
        <v>18248587.500000004</v>
      </c>
      <c r="V533" s="29">
        <f>N533*IF(($G$3/2-$M$9)&gt;0,('ver pressoflex 6p C2 DCpowe_2'!$G$3/2-'ver pressoflex 6p C2 DCpowe_2'!$M$9),'ver pressoflex 6p C2 DCpowe_2'!$G$3/2-('ver pressoflex 6p C2 DCpowe_2'!$G$3-'ver pressoflex 6p C2 DCpowe_2'!$M$9))*IF(($G$3/2-$M$9)&gt;0,-1,1)</f>
        <v>0</v>
      </c>
      <c r="W533" s="29">
        <f>O533*IF(($G$3/2-$M$10)&gt;0,('ver pressoflex 6p C2 DCpowe_2'!$G$3/2-'ver pressoflex 6p C2 DCpowe_2'!$M$10),'ver pressoflex 6p C2 DCpowe_2'!$G$3/2-('ver pressoflex 6p C2 DCpowe_2'!$G$3-'ver pressoflex 6p C2 DCpowe_2'!$M$10))*IF(($G$3/2-$M$10)&gt;0,-1,1)</f>
        <v>0</v>
      </c>
      <c r="X533" s="29">
        <f>P533*IF(($G$3/2-$M$11)&gt;0,('ver pressoflex 6p C2 DCpowe_2'!$G$3/2-'ver pressoflex 6p C2 DCpowe_2'!$M$11),'ver pressoflex 6p C2 DCpowe_2'!$G$3/2-('ver pressoflex 6p C2 DCpowe_2'!$G$3-'ver pressoflex 6p C2 DCpowe_2'!$M$11))*IF(($G$3/2-$M$11)&gt;0,-1,1)</f>
        <v>0</v>
      </c>
      <c r="Y533" s="29">
        <f>Q533*IF(($G$3/2-$M$12)&gt;0,('ver pressoflex 6p C2 DCpowe_2'!$G$3/2-'ver pressoflex 6p C2 DCpowe_2'!$M$12),'ver pressoflex 6p C2 DCpowe_2'!$G$3/2-('ver pressoflex 6p C2 DCpowe_2'!$G$3-'ver pressoflex 6p C2 DCpowe_2'!$M$12))*IF(($G$3/2-$M$12)&gt;0,-1,1)</f>
        <v>0</v>
      </c>
      <c r="Z533" s="29">
        <f>R533*IF(($G$3/2-$M$13)&gt;0,('ver pressoflex 6p C2 DCpowe_2'!$G$3/2-'ver pressoflex 6p C2 DCpowe_2'!$M$13),'ver pressoflex 6p C2 DCpowe_2'!$G$3/2-('ver pressoflex 6p C2 DCpowe_2'!$G$3-'ver pressoflex 6p C2 DCpowe_2'!$M$13))*IF(($G$3/2-$M$13)&gt;0,-1,1)</f>
        <v>18248587.500000004</v>
      </c>
      <c r="AA533" s="113">
        <f t="shared" si="126"/>
        <v>75594059.774863616</v>
      </c>
      <c r="AB533" s="193">
        <f t="shared" si="127"/>
        <v>2.1817385516626994E-3</v>
      </c>
      <c r="AC533" s="191">
        <f t="shared" si="128"/>
        <v>3.5251198083267213E-3</v>
      </c>
      <c r="AD533" s="194">
        <f t="shared" si="129"/>
        <v>3.9610970342871561E-6</v>
      </c>
      <c r="AE533" s="191">
        <f t="shared" si="130"/>
        <v>0.2643839856245041</v>
      </c>
      <c r="AF533" s="191">
        <f t="shared" si="131"/>
        <v>0.48496244973062064</v>
      </c>
    </row>
    <row r="534" spans="2:32">
      <c r="B534" s="116">
        <f t="shared" si="117"/>
        <v>4692.884330757428</v>
      </c>
      <c r="C534" s="115">
        <f t="shared" si="116"/>
        <v>60.270000000000117</v>
      </c>
      <c r="D534" s="68">
        <f>'ver pressoflex 6p C2 DCpowe_2'!$G$3/2/$C$557*C534</f>
        <v>738.30750000000148</v>
      </c>
      <c r="E534" s="114">
        <f t="shared" si="119"/>
        <v>-1.6295633115728321E-3</v>
      </c>
      <c r="F534" s="114">
        <f t="shared" si="120"/>
        <v>-1.3873874828395779E-3</v>
      </c>
      <c r="G534" s="114">
        <f t="shared" si="121"/>
        <v>-1.1452116541063237E-3</v>
      </c>
      <c r="H534" s="114">
        <f t="shared" si="122"/>
        <v>4.0918406422502974E-3</v>
      </c>
      <c r="I534" s="114">
        <f t="shared" si="123"/>
        <v>4.3340164709835512E-3</v>
      </c>
      <c r="J534" s="114">
        <f t="shared" si="124"/>
        <v>4.5761922997168058E-3</v>
      </c>
      <c r="K534" s="114">
        <f t="shared" si="125"/>
        <v>5.1816318715499406E-3</v>
      </c>
      <c r="L534" s="113">
        <f>-'ver pressoflex 6p C2 DCpowe_2'!$G$2*'ver pressoflex 6p C2 DCpowe_2'!D534*'ver pressoflex 6p C2 DCpowe_2'!$G$17*'ver pressoflex 6p C2 DCpowe_2'!$G$13*'ver pressoflex 6p C2 DCpowe_2'!AE534</f>
        <v>-46692.884330757428</v>
      </c>
      <c r="M534" s="572">
        <f>IF(ABS(E534)&lt;'ver pressoflex 6p C2 DCpowe_2'!$G$7,'ver pressoflex 6p C2 DCpowe_2'!$G$16*E534*'ver pressoflex 6p C2 DCpowe_2'!$O$8,SIGN(E534)*'ver pressoflex 6p C2 DCpowe_2'!$G$15*'ver pressoflex 6p C2 DCpowe_2'!$O$8)</f>
        <v>-17803.500000000004</v>
      </c>
      <c r="N534" s="572">
        <f>IF(ABS(F534)&lt;'ver pressoflex 6p C2 DCpowe_2'!$G$7,'ver pressoflex 6p C2 DCpowe_2'!$G$16*F534*'ver pressoflex 6p C2 DCpowe_2'!$O$9,SIGN(F534)*'ver pressoflex 6p C2 DCpowe_2'!$G$15*'ver pressoflex 6p C2 DCpowe_2'!$O$9)</f>
        <v>0</v>
      </c>
      <c r="O534" s="572">
        <f>IF(ABS(G534)&lt;'ver pressoflex 6p C2 DCpowe_2'!$G$7,'ver pressoflex 6p C2 DCpowe_2'!$G$16*G534*'ver pressoflex 6p C2 DCpowe_2'!$O$10,SIGN(G534)*'ver pressoflex 6p C2 DCpowe_2'!$G$15*'ver pressoflex 6p C2 DCpowe_2'!$O$10)</f>
        <v>0</v>
      </c>
      <c r="P534" s="572">
        <f>IF(ABS(H534)&lt;'ver pressoflex 6p C2 DCpowe_2'!$G$7,'ver pressoflex 6p C2 DCpowe_2'!$G$16*H534*'ver pressoflex 6p C2 DCpowe_2'!$O$11,SIGN(H534)*'ver pressoflex 6p C2 DCpowe_2'!$G$15*'ver pressoflex 6p C2 DCpowe_2'!$O$11)</f>
        <v>0</v>
      </c>
      <c r="Q534" s="572">
        <f>IF(ABS(I534)&lt;'ver pressoflex 6p C2 DCpowe_2'!$G$7,'ver pressoflex 6p C2 DCpowe_2'!$G$16*I534*'ver pressoflex 6p C2 DCpowe_2'!$O$12,SIGN(I534)*'ver pressoflex 6p C2 DCpowe_2'!$G$15*'ver pressoflex 6p C2 DCpowe_2'!$O$12)</f>
        <v>0</v>
      </c>
      <c r="R534" s="572">
        <f>IF(ABS(J534)&lt;'ver pressoflex 6p C2 DCpowe_2'!$G$7,'ver pressoflex 6p C2 DCpowe_2'!$G$16*J534*'ver pressoflex 6p C2 DCpowe_2'!$O$13,SIGN(J534)*'ver pressoflex 6p C2 DCpowe_2'!$G$15*'ver pressoflex 6p C2 DCpowe_2'!$O$13)</f>
        <v>17803.500000000004</v>
      </c>
      <c r="S534" s="113">
        <f t="shared" si="118"/>
        <v>-46692.884330757428</v>
      </c>
      <c r="T534" s="575">
        <f>-L534*('ver pressoflex 6p C2 DCpowe_2'!$G$3/2-'ver pressoflex 6p C2 DCpowe_2'!AF534*'ver pressoflex 6p C2 DCpowe_2'!D534)</f>
        <v>40468174.647472426</v>
      </c>
      <c r="U534" s="29">
        <f>M534*IF(($G$3/2-$M$8)&gt;0,('ver pressoflex 6p C2 DCpowe_2'!$G$3/2-'ver pressoflex 6p C2 DCpowe_2'!$M$8),'ver pressoflex 6p C2 DCpowe_2'!$G$3/2-('ver pressoflex 6p C2 DCpowe_2'!$G$3-'ver pressoflex 6p C2 DCpowe_2'!$M$8))*IF(($G$3/2-$M$8)&gt;0,-1,1)</f>
        <v>18248587.500000004</v>
      </c>
      <c r="V534" s="29">
        <f>N534*IF(($G$3/2-$M$9)&gt;0,('ver pressoflex 6p C2 DCpowe_2'!$G$3/2-'ver pressoflex 6p C2 DCpowe_2'!$M$9),'ver pressoflex 6p C2 DCpowe_2'!$G$3/2-('ver pressoflex 6p C2 DCpowe_2'!$G$3-'ver pressoflex 6p C2 DCpowe_2'!$M$9))*IF(($G$3/2-$M$9)&gt;0,-1,1)</f>
        <v>0</v>
      </c>
      <c r="W534" s="29">
        <f>O534*IF(($G$3/2-$M$10)&gt;0,('ver pressoflex 6p C2 DCpowe_2'!$G$3/2-'ver pressoflex 6p C2 DCpowe_2'!$M$10),'ver pressoflex 6p C2 DCpowe_2'!$G$3/2-('ver pressoflex 6p C2 DCpowe_2'!$G$3-'ver pressoflex 6p C2 DCpowe_2'!$M$10))*IF(($G$3/2-$M$10)&gt;0,-1,1)</f>
        <v>0</v>
      </c>
      <c r="X534" s="29">
        <f>P534*IF(($G$3/2-$M$11)&gt;0,('ver pressoflex 6p C2 DCpowe_2'!$G$3/2-'ver pressoflex 6p C2 DCpowe_2'!$M$11),'ver pressoflex 6p C2 DCpowe_2'!$G$3/2-('ver pressoflex 6p C2 DCpowe_2'!$G$3-'ver pressoflex 6p C2 DCpowe_2'!$M$11))*IF(($G$3/2-$M$11)&gt;0,-1,1)</f>
        <v>0</v>
      </c>
      <c r="Y534" s="29">
        <f>Q534*IF(($G$3/2-$M$12)&gt;0,('ver pressoflex 6p C2 DCpowe_2'!$G$3/2-'ver pressoflex 6p C2 DCpowe_2'!$M$12),'ver pressoflex 6p C2 DCpowe_2'!$G$3/2-('ver pressoflex 6p C2 DCpowe_2'!$G$3-'ver pressoflex 6p C2 DCpowe_2'!$M$12))*IF(($G$3/2-$M$12)&gt;0,-1,1)</f>
        <v>0</v>
      </c>
      <c r="Z534" s="29">
        <f>R534*IF(($G$3/2-$M$13)&gt;0,('ver pressoflex 6p C2 DCpowe_2'!$G$3/2-'ver pressoflex 6p C2 DCpowe_2'!$M$13),'ver pressoflex 6p C2 DCpowe_2'!$G$3/2-('ver pressoflex 6p C2 DCpowe_2'!$G$3-'ver pressoflex 6p C2 DCpowe_2'!$M$13))*IF(($G$3/2-$M$13)&gt;0,-1,1)</f>
        <v>18248587.500000004</v>
      </c>
      <c r="AA534" s="113">
        <f t="shared" si="126"/>
        <v>76965349.647472426</v>
      </c>
      <c r="AB534" s="193">
        <f t="shared" si="127"/>
        <v>2.2350028834059676E-3</v>
      </c>
      <c r="AC534" s="191">
        <f t="shared" si="128"/>
        <v>3.6138936945655014E-3</v>
      </c>
      <c r="AD534" s="194">
        <f t="shared" si="129"/>
        <v>4.1571426851386027E-6</v>
      </c>
      <c r="AE534" s="191">
        <f t="shared" si="130"/>
        <v>0.2710420270924126</v>
      </c>
      <c r="AF534" s="191">
        <f t="shared" si="131"/>
        <v>0.48531504906784884</v>
      </c>
    </row>
    <row r="535" spans="2:32">
      <c r="B535" s="116">
        <f t="shared" si="117"/>
        <v>6651.0613235099445</v>
      </c>
      <c r="C535" s="115">
        <f t="shared" si="116"/>
        <v>61.270000000000117</v>
      </c>
      <c r="D535" s="68">
        <f>'ver pressoflex 6p C2 DCpowe_2'!$G$3/2/$C$557*C535</f>
        <v>750.55750000000148</v>
      </c>
      <c r="E535" s="114">
        <f t="shared" si="119"/>
        <v>-1.6790997549471908E-3</v>
      </c>
      <c r="F535" s="114">
        <f t="shared" si="120"/>
        <v>-1.4351143757710377E-3</v>
      </c>
      <c r="G535" s="114">
        <f t="shared" si="121"/>
        <v>-1.1911289965948846E-3</v>
      </c>
      <c r="H535" s="114">
        <f t="shared" si="122"/>
        <v>4.0850548280894263E-3</v>
      </c>
      <c r="I535" s="114">
        <f t="shared" si="123"/>
        <v>4.329040207265579E-3</v>
      </c>
      <c r="J535" s="114">
        <f t="shared" si="124"/>
        <v>4.5730255864417325E-3</v>
      </c>
      <c r="K535" s="114">
        <f t="shared" si="125"/>
        <v>5.182989034382115E-3</v>
      </c>
      <c r="L535" s="113">
        <f>-'ver pressoflex 6p C2 DCpowe_2'!$G$2*'ver pressoflex 6p C2 DCpowe_2'!D535*'ver pressoflex 6p C2 DCpowe_2'!$G$17*'ver pressoflex 6p C2 DCpowe_2'!$G$13*'ver pressoflex 6p C2 DCpowe_2'!AE535</f>
        <v>-48651.061323509937</v>
      </c>
      <c r="M535" s="572">
        <f>IF(ABS(E535)&lt;'ver pressoflex 6p C2 DCpowe_2'!$G$7,'ver pressoflex 6p C2 DCpowe_2'!$G$16*E535*'ver pressoflex 6p C2 DCpowe_2'!$O$8,SIGN(E535)*'ver pressoflex 6p C2 DCpowe_2'!$G$15*'ver pressoflex 6p C2 DCpowe_2'!$O$8)</f>
        <v>-17803.500000000004</v>
      </c>
      <c r="N535" s="572">
        <f>IF(ABS(F535)&lt;'ver pressoflex 6p C2 DCpowe_2'!$G$7,'ver pressoflex 6p C2 DCpowe_2'!$G$16*F535*'ver pressoflex 6p C2 DCpowe_2'!$O$9,SIGN(F535)*'ver pressoflex 6p C2 DCpowe_2'!$G$15*'ver pressoflex 6p C2 DCpowe_2'!$O$9)</f>
        <v>0</v>
      </c>
      <c r="O535" s="572">
        <f>IF(ABS(G535)&lt;'ver pressoflex 6p C2 DCpowe_2'!$G$7,'ver pressoflex 6p C2 DCpowe_2'!$G$16*G535*'ver pressoflex 6p C2 DCpowe_2'!$O$10,SIGN(G535)*'ver pressoflex 6p C2 DCpowe_2'!$G$15*'ver pressoflex 6p C2 DCpowe_2'!$O$10)</f>
        <v>0</v>
      </c>
      <c r="P535" s="572">
        <f>IF(ABS(H535)&lt;'ver pressoflex 6p C2 DCpowe_2'!$G$7,'ver pressoflex 6p C2 DCpowe_2'!$G$16*H535*'ver pressoflex 6p C2 DCpowe_2'!$O$11,SIGN(H535)*'ver pressoflex 6p C2 DCpowe_2'!$G$15*'ver pressoflex 6p C2 DCpowe_2'!$O$11)</f>
        <v>0</v>
      </c>
      <c r="Q535" s="572">
        <f>IF(ABS(I535)&lt;'ver pressoflex 6p C2 DCpowe_2'!$G$7,'ver pressoflex 6p C2 DCpowe_2'!$G$16*I535*'ver pressoflex 6p C2 DCpowe_2'!$O$12,SIGN(I535)*'ver pressoflex 6p C2 DCpowe_2'!$G$15*'ver pressoflex 6p C2 DCpowe_2'!$O$12)</f>
        <v>0</v>
      </c>
      <c r="R535" s="572">
        <f>IF(ABS(J535)&lt;'ver pressoflex 6p C2 DCpowe_2'!$G$7,'ver pressoflex 6p C2 DCpowe_2'!$G$16*J535*'ver pressoflex 6p C2 DCpowe_2'!$O$13,SIGN(J535)*'ver pressoflex 6p C2 DCpowe_2'!$G$15*'ver pressoflex 6p C2 DCpowe_2'!$O$13)</f>
        <v>17803.500000000004</v>
      </c>
      <c r="S535" s="113">
        <f t="shared" si="118"/>
        <v>-48651.061323509944</v>
      </c>
      <c r="T535" s="575">
        <f>-L535*('ver pressoflex 6p C2 DCpowe_2'!$G$3/2-'ver pressoflex 6p C2 DCpowe_2'!AF535*'ver pressoflex 6p C2 DCpowe_2'!D535)</f>
        <v>41863602.656175129</v>
      </c>
      <c r="U535" s="29">
        <f>M535*IF(($G$3/2-$M$8)&gt;0,('ver pressoflex 6p C2 DCpowe_2'!$G$3/2-'ver pressoflex 6p C2 DCpowe_2'!$M$8),'ver pressoflex 6p C2 DCpowe_2'!$G$3/2-('ver pressoflex 6p C2 DCpowe_2'!$G$3-'ver pressoflex 6p C2 DCpowe_2'!$M$8))*IF(($G$3/2-$M$8)&gt;0,-1,1)</f>
        <v>18248587.500000004</v>
      </c>
      <c r="V535" s="29">
        <f>N535*IF(($G$3/2-$M$9)&gt;0,('ver pressoflex 6p C2 DCpowe_2'!$G$3/2-'ver pressoflex 6p C2 DCpowe_2'!$M$9),'ver pressoflex 6p C2 DCpowe_2'!$G$3/2-('ver pressoflex 6p C2 DCpowe_2'!$G$3-'ver pressoflex 6p C2 DCpowe_2'!$M$9))*IF(($G$3/2-$M$9)&gt;0,-1,1)</f>
        <v>0</v>
      </c>
      <c r="W535" s="29">
        <f>O535*IF(($G$3/2-$M$10)&gt;0,('ver pressoflex 6p C2 DCpowe_2'!$G$3/2-'ver pressoflex 6p C2 DCpowe_2'!$M$10),'ver pressoflex 6p C2 DCpowe_2'!$G$3/2-('ver pressoflex 6p C2 DCpowe_2'!$G$3-'ver pressoflex 6p C2 DCpowe_2'!$M$10))*IF(($G$3/2-$M$10)&gt;0,-1,1)</f>
        <v>0</v>
      </c>
      <c r="X535" s="29">
        <f>P535*IF(($G$3/2-$M$11)&gt;0,('ver pressoflex 6p C2 DCpowe_2'!$G$3/2-'ver pressoflex 6p C2 DCpowe_2'!$M$11),'ver pressoflex 6p C2 DCpowe_2'!$G$3/2-('ver pressoflex 6p C2 DCpowe_2'!$G$3-'ver pressoflex 6p C2 DCpowe_2'!$M$11))*IF(($G$3/2-$M$11)&gt;0,-1,1)</f>
        <v>0</v>
      </c>
      <c r="Y535" s="29">
        <f>Q535*IF(($G$3/2-$M$12)&gt;0,('ver pressoflex 6p C2 DCpowe_2'!$G$3/2-'ver pressoflex 6p C2 DCpowe_2'!$M$12),'ver pressoflex 6p C2 DCpowe_2'!$G$3/2-('ver pressoflex 6p C2 DCpowe_2'!$G$3-'ver pressoflex 6p C2 DCpowe_2'!$M$12))*IF(($G$3/2-$M$12)&gt;0,-1,1)</f>
        <v>0</v>
      </c>
      <c r="Z535" s="29">
        <f>R535*IF(($G$3/2-$M$13)&gt;0,('ver pressoflex 6p C2 DCpowe_2'!$G$3/2-'ver pressoflex 6p C2 DCpowe_2'!$M$13),'ver pressoflex 6p C2 DCpowe_2'!$G$3/2-('ver pressoflex 6p C2 DCpowe_2'!$G$3-'ver pressoflex 6p C2 DCpowe_2'!$M$13))*IF(($G$3/2-$M$13)&gt;0,-1,1)</f>
        <v>18248587.500000004</v>
      </c>
      <c r="AA535" s="113">
        <f t="shared" si="126"/>
        <v>78360777.656175137</v>
      </c>
      <c r="AB535" s="193">
        <f t="shared" si="127"/>
        <v>2.2890632028875735E-3</v>
      </c>
      <c r="AC535" s="191">
        <f t="shared" si="128"/>
        <v>3.7039942270348449E-3</v>
      </c>
      <c r="AD535" s="194">
        <f t="shared" si="129"/>
        <v>4.3609530667893755E-6</v>
      </c>
      <c r="AE535" s="191">
        <f t="shared" si="130"/>
        <v>0.27779956702761333</v>
      </c>
      <c r="AF535" s="191">
        <f t="shared" si="131"/>
        <v>0.48565641503061652</v>
      </c>
    </row>
    <row r="536" spans="2:32">
      <c r="B536" s="116">
        <f t="shared" si="117"/>
        <v>8665.9784634042298</v>
      </c>
      <c r="C536" s="115">
        <f t="shared" si="116"/>
        <v>62.270000000000117</v>
      </c>
      <c r="D536" s="68">
        <f>'ver pressoflex 6p C2 DCpowe_2'!$G$3/2/$C$557*C536</f>
        <v>762.80750000000148</v>
      </c>
      <c r="E536" s="114">
        <f t="shared" si="119"/>
        <v>-1.7293820491429319E-3</v>
      </c>
      <c r="F536" s="114">
        <f t="shared" si="120"/>
        <v>-1.4835598738317745E-3</v>
      </c>
      <c r="G536" s="114">
        <f t="shared" si="121"/>
        <v>-1.237737698520617E-3</v>
      </c>
      <c r="H536" s="114">
        <f t="shared" si="122"/>
        <v>4.0781668425831597E-3</v>
      </c>
      <c r="I536" s="114">
        <f t="shared" si="123"/>
        <v>4.3239890178943174E-3</v>
      </c>
      <c r="J536" s="114">
        <f t="shared" si="124"/>
        <v>4.5698111932054742E-3</v>
      </c>
      <c r="K536" s="114">
        <f t="shared" si="125"/>
        <v>5.1843666314833683E-3</v>
      </c>
      <c r="L536" s="113">
        <f>-'ver pressoflex 6p C2 DCpowe_2'!$G$2*'ver pressoflex 6p C2 DCpowe_2'!D536*'ver pressoflex 6p C2 DCpowe_2'!$G$17*'ver pressoflex 6p C2 DCpowe_2'!$G$13*'ver pressoflex 6p C2 DCpowe_2'!AE536</f>
        <v>-50665.97846340423</v>
      </c>
      <c r="M536" s="572">
        <f>IF(ABS(E536)&lt;'ver pressoflex 6p C2 DCpowe_2'!$G$7,'ver pressoflex 6p C2 DCpowe_2'!$G$16*E536*'ver pressoflex 6p C2 DCpowe_2'!$O$8,SIGN(E536)*'ver pressoflex 6p C2 DCpowe_2'!$G$15*'ver pressoflex 6p C2 DCpowe_2'!$O$8)</f>
        <v>-17803.500000000004</v>
      </c>
      <c r="N536" s="572">
        <f>IF(ABS(F536)&lt;'ver pressoflex 6p C2 DCpowe_2'!$G$7,'ver pressoflex 6p C2 DCpowe_2'!$G$16*F536*'ver pressoflex 6p C2 DCpowe_2'!$O$9,SIGN(F536)*'ver pressoflex 6p C2 DCpowe_2'!$G$15*'ver pressoflex 6p C2 DCpowe_2'!$O$9)</f>
        <v>0</v>
      </c>
      <c r="O536" s="572">
        <f>IF(ABS(G536)&lt;'ver pressoflex 6p C2 DCpowe_2'!$G$7,'ver pressoflex 6p C2 DCpowe_2'!$G$16*G536*'ver pressoflex 6p C2 DCpowe_2'!$O$10,SIGN(G536)*'ver pressoflex 6p C2 DCpowe_2'!$G$15*'ver pressoflex 6p C2 DCpowe_2'!$O$10)</f>
        <v>0</v>
      </c>
      <c r="P536" s="572">
        <f>IF(ABS(H536)&lt;'ver pressoflex 6p C2 DCpowe_2'!$G$7,'ver pressoflex 6p C2 DCpowe_2'!$G$16*H536*'ver pressoflex 6p C2 DCpowe_2'!$O$11,SIGN(H536)*'ver pressoflex 6p C2 DCpowe_2'!$G$15*'ver pressoflex 6p C2 DCpowe_2'!$O$11)</f>
        <v>0</v>
      </c>
      <c r="Q536" s="572">
        <f>IF(ABS(I536)&lt;'ver pressoflex 6p C2 DCpowe_2'!$G$7,'ver pressoflex 6p C2 DCpowe_2'!$G$16*I536*'ver pressoflex 6p C2 DCpowe_2'!$O$12,SIGN(I536)*'ver pressoflex 6p C2 DCpowe_2'!$G$15*'ver pressoflex 6p C2 DCpowe_2'!$O$12)</f>
        <v>0</v>
      </c>
      <c r="R536" s="572">
        <f>IF(ABS(J536)&lt;'ver pressoflex 6p C2 DCpowe_2'!$G$7,'ver pressoflex 6p C2 DCpowe_2'!$G$16*J536*'ver pressoflex 6p C2 DCpowe_2'!$O$13,SIGN(J536)*'ver pressoflex 6p C2 DCpowe_2'!$G$15*'ver pressoflex 6p C2 DCpowe_2'!$O$13)</f>
        <v>17803.500000000004</v>
      </c>
      <c r="S536" s="113">
        <f t="shared" si="118"/>
        <v>-50665.97846340423</v>
      </c>
      <c r="T536" s="575">
        <f>-L536*('ver pressoflex 6p C2 DCpowe_2'!$G$3/2-'ver pressoflex 6p C2 DCpowe_2'!AF536*'ver pressoflex 6p C2 DCpowe_2'!D536)</f>
        <v>43283206.396028213</v>
      </c>
      <c r="U536" s="29">
        <f>M536*IF(($G$3/2-$M$8)&gt;0,('ver pressoflex 6p C2 DCpowe_2'!$G$3/2-'ver pressoflex 6p C2 DCpowe_2'!$M$8),'ver pressoflex 6p C2 DCpowe_2'!$G$3/2-('ver pressoflex 6p C2 DCpowe_2'!$G$3-'ver pressoflex 6p C2 DCpowe_2'!$M$8))*IF(($G$3/2-$M$8)&gt;0,-1,1)</f>
        <v>18248587.500000004</v>
      </c>
      <c r="V536" s="29">
        <f>N536*IF(($G$3/2-$M$9)&gt;0,('ver pressoflex 6p C2 DCpowe_2'!$G$3/2-'ver pressoflex 6p C2 DCpowe_2'!$M$9),'ver pressoflex 6p C2 DCpowe_2'!$G$3/2-('ver pressoflex 6p C2 DCpowe_2'!$G$3-'ver pressoflex 6p C2 DCpowe_2'!$M$9))*IF(($G$3/2-$M$9)&gt;0,-1,1)</f>
        <v>0</v>
      </c>
      <c r="W536" s="29">
        <f>O536*IF(($G$3/2-$M$10)&gt;0,('ver pressoflex 6p C2 DCpowe_2'!$G$3/2-'ver pressoflex 6p C2 DCpowe_2'!$M$10),'ver pressoflex 6p C2 DCpowe_2'!$G$3/2-('ver pressoflex 6p C2 DCpowe_2'!$G$3-'ver pressoflex 6p C2 DCpowe_2'!$M$10))*IF(($G$3/2-$M$10)&gt;0,-1,1)</f>
        <v>0</v>
      </c>
      <c r="X536" s="29">
        <f>P536*IF(($G$3/2-$M$11)&gt;0,('ver pressoflex 6p C2 DCpowe_2'!$G$3/2-'ver pressoflex 6p C2 DCpowe_2'!$M$11),'ver pressoflex 6p C2 DCpowe_2'!$G$3/2-('ver pressoflex 6p C2 DCpowe_2'!$G$3-'ver pressoflex 6p C2 DCpowe_2'!$M$11))*IF(($G$3/2-$M$11)&gt;0,-1,1)</f>
        <v>0</v>
      </c>
      <c r="Y536" s="29">
        <f>Q536*IF(($G$3/2-$M$12)&gt;0,('ver pressoflex 6p C2 DCpowe_2'!$G$3/2-'ver pressoflex 6p C2 DCpowe_2'!$M$12),'ver pressoflex 6p C2 DCpowe_2'!$G$3/2-('ver pressoflex 6p C2 DCpowe_2'!$G$3-'ver pressoflex 6p C2 DCpowe_2'!$M$12))*IF(($G$3/2-$M$12)&gt;0,-1,1)</f>
        <v>0</v>
      </c>
      <c r="Z536" s="29">
        <f>R536*IF(($G$3/2-$M$13)&gt;0,('ver pressoflex 6p C2 DCpowe_2'!$G$3/2-'ver pressoflex 6p C2 DCpowe_2'!$M$13),'ver pressoflex 6p C2 DCpowe_2'!$G$3/2-('ver pressoflex 6p C2 DCpowe_2'!$G$3-'ver pressoflex 6p C2 DCpowe_2'!$M$13))*IF(($G$3/2-$M$13)&gt;0,-1,1)</f>
        <v>18248587.500000004</v>
      </c>
      <c r="AA536" s="113">
        <f t="shared" si="126"/>
        <v>79780381.396028221</v>
      </c>
      <c r="AB536" s="193">
        <f t="shared" si="127"/>
        <v>2.343937487420825E-3</v>
      </c>
      <c r="AC536" s="191">
        <f t="shared" si="128"/>
        <v>3.795451367923597E-3</v>
      </c>
      <c r="AD536" s="194">
        <f t="shared" si="129"/>
        <v>4.5728135652249868E-6</v>
      </c>
      <c r="AE536" s="191">
        <f t="shared" si="130"/>
        <v>0.28465885259426976</v>
      </c>
      <c r="AF536" s="191">
        <f t="shared" si="131"/>
        <v>0.48598707515095296</v>
      </c>
    </row>
    <row r="537" spans="2:32">
      <c r="B537" s="116">
        <f t="shared" si="117"/>
        <v>10738.926942174672</v>
      </c>
      <c r="C537" s="115">
        <f t="shared" si="116"/>
        <v>63.270000000000117</v>
      </c>
      <c r="D537" s="68">
        <f>'ver pressoflex 6p C2 DCpowe_2'!$G$3/2/$C$557*C537</f>
        <v>775.05750000000148</v>
      </c>
      <c r="E537" s="114">
        <f t="shared" si="119"/>
        <v>-1.7804271669115215E-3</v>
      </c>
      <c r="F537" s="114">
        <f t="shared" si="120"/>
        <v>-1.5327403297640688E-3</v>
      </c>
      <c r="G537" s="114">
        <f t="shared" si="121"/>
        <v>-1.2850534926166161E-3</v>
      </c>
      <c r="H537" s="114">
        <f t="shared" si="122"/>
        <v>4.0711743606970515E-3</v>
      </c>
      <c r="I537" s="114">
        <f t="shared" si="123"/>
        <v>4.3188611978445049E-3</v>
      </c>
      <c r="J537" s="114">
        <f t="shared" si="124"/>
        <v>4.5665480349919583E-3</v>
      </c>
      <c r="K537" s="114">
        <f t="shared" si="125"/>
        <v>5.1857651278605895E-3</v>
      </c>
      <c r="L537" s="113">
        <f>-'ver pressoflex 6p C2 DCpowe_2'!$G$2*'ver pressoflex 6p C2 DCpowe_2'!D537*'ver pressoflex 6p C2 DCpowe_2'!$G$17*'ver pressoflex 6p C2 DCpowe_2'!$G$13*'ver pressoflex 6p C2 DCpowe_2'!AE537</f>
        <v>-52738.926942174665</v>
      </c>
      <c r="M537" s="572">
        <f>IF(ABS(E537)&lt;'ver pressoflex 6p C2 DCpowe_2'!$G$7,'ver pressoflex 6p C2 DCpowe_2'!$G$16*E537*'ver pressoflex 6p C2 DCpowe_2'!$O$8,SIGN(E537)*'ver pressoflex 6p C2 DCpowe_2'!$G$15*'ver pressoflex 6p C2 DCpowe_2'!$O$8)</f>
        <v>-17803.500000000004</v>
      </c>
      <c r="N537" s="572">
        <f>IF(ABS(F537)&lt;'ver pressoflex 6p C2 DCpowe_2'!$G$7,'ver pressoflex 6p C2 DCpowe_2'!$G$16*F537*'ver pressoflex 6p C2 DCpowe_2'!$O$9,SIGN(F537)*'ver pressoflex 6p C2 DCpowe_2'!$G$15*'ver pressoflex 6p C2 DCpowe_2'!$O$9)</f>
        <v>0</v>
      </c>
      <c r="O537" s="572">
        <f>IF(ABS(G537)&lt;'ver pressoflex 6p C2 DCpowe_2'!$G$7,'ver pressoflex 6p C2 DCpowe_2'!$G$16*G537*'ver pressoflex 6p C2 DCpowe_2'!$O$10,SIGN(G537)*'ver pressoflex 6p C2 DCpowe_2'!$G$15*'ver pressoflex 6p C2 DCpowe_2'!$O$10)</f>
        <v>0</v>
      </c>
      <c r="P537" s="572">
        <f>IF(ABS(H537)&lt;'ver pressoflex 6p C2 DCpowe_2'!$G$7,'ver pressoflex 6p C2 DCpowe_2'!$G$16*H537*'ver pressoflex 6p C2 DCpowe_2'!$O$11,SIGN(H537)*'ver pressoflex 6p C2 DCpowe_2'!$G$15*'ver pressoflex 6p C2 DCpowe_2'!$O$11)</f>
        <v>0</v>
      </c>
      <c r="Q537" s="572">
        <f>IF(ABS(I537)&lt;'ver pressoflex 6p C2 DCpowe_2'!$G$7,'ver pressoflex 6p C2 DCpowe_2'!$G$16*I537*'ver pressoflex 6p C2 DCpowe_2'!$O$12,SIGN(I537)*'ver pressoflex 6p C2 DCpowe_2'!$G$15*'ver pressoflex 6p C2 DCpowe_2'!$O$12)</f>
        <v>0</v>
      </c>
      <c r="R537" s="572">
        <f>IF(ABS(J537)&lt;'ver pressoflex 6p C2 DCpowe_2'!$G$7,'ver pressoflex 6p C2 DCpowe_2'!$G$16*J537*'ver pressoflex 6p C2 DCpowe_2'!$O$13,SIGN(J537)*'ver pressoflex 6p C2 DCpowe_2'!$G$15*'ver pressoflex 6p C2 DCpowe_2'!$O$13)</f>
        <v>17803.500000000004</v>
      </c>
      <c r="S537" s="113">
        <f t="shared" si="118"/>
        <v>-52738.926942174672</v>
      </c>
      <c r="T537" s="575">
        <f>-L537*('ver pressoflex 6p C2 DCpowe_2'!$G$3/2-'ver pressoflex 6p C2 DCpowe_2'!AF537*'ver pressoflex 6p C2 DCpowe_2'!D537)</f>
        <v>44727024.602783695</v>
      </c>
      <c r="U537" s="29">
        <f>M537*IF(($G$3/2-$M$8)&gt;0,('ver pressoflex 6p C2 DCpowe_2'!$G$3/2-'ver pressoflex 6p C2 DCpowe_2'!$M$8),'ver pressoflex 6p C2 DCpowe_2'!$G$3/2-('ver pressoflex 6p C2 DCpowe_2'!$G$3-'ver pressoflex 6p C2 DCpowe_2'!$M$8))*IF(($G$3/2-$M$8)&gt;0,-1,1)</f>
        <v>18248587.500000004</v>
      </c>
      <c r="V537" s="29">
        <f>N537*IF(($G$3/2-$M$9)&gt;0,('ver pressoflex 6p C2 DCpowe_2'!$G$3/2-'ver pressoflex 6p C2 DCpowe_2'!$M$9),'ver pressoflex 6p C2 DCpowe_2'!$G$3/2-('ver pressoflex 6p C2 DCpowe_2'!$G$3-'ver pressoflex 6p C2 DCpowe_2'!$M$9))*IF(($G$3/2-$M$9)&gt;0,-1,1)</f>
        <v>0</v>
      </c>
      <c r="W537" s="29">
        <f>O537*IF(($G$3/2-$M$10)&gt;0,('ver pressoflex 6p C2 DCpowe_2'!$G$3/2-'ver pressoflex 6p C2 DCpowe_2'!$M$10),'ver pressoflex 6p C2 DCpowe_2'!$G$3/2-('ver pressoflex 6p C2 DCpowe_2'!$G$3-'ver pressoflex 6p C2 DCpowe_2'!$M$10))*IF(($G$3/2-$M$10)&gt;0,-1,1)</f>
        <v>0</v>
      </c>
      <c r="X537" s="29">
        <f>P537*IF(($G$3/2-$M$11)&gt;0,('ver pressoflex 6p C2 DCpowe_2'!$G$3/2-'ver pressoflex 6p C2 DCpowe_2'!$M$11),'ver pressoflex 6p C2 DCpowe_2'!$G$3/2-('ver pressoflex 6p C2 DCpowe_2'!$G$3-'ver pressoflex 6p C2 DCpowe_2'!$M$11))*IF(($G$3/2-$M$11)&gt;0,-1,1)</f>
        <v>0</v>
      </c>
      <c r="Y537" s="29">
        <f>Q537*IF(($G$3/2-$M$12)&gt;0,('ver pressoflex 6p C2 DCpowe_2'!$G$3/2-'ver pressoflex 6p C2 DCpowe_2'!$M$12),'ver pressoflex 6p C2 DCpowe_2'!$G$3/2-('ver pressoflex 6p C2 DCpowe_2'!$G$3-'ver pressoflex 6p C2 DCpowe_2'!$M$12))*IF(($G$3/2-$M$12)&gt;0,-1,1)</f>
        <v>0</v>
      </c>
      <c r="Z537" s="29">
        <f>R537*IF(($G$3/2-$M$13)&gt;0,('ver pressoflex 6p C2 DCpowe_2'!$G$3/2-'ver pressoflex 6p C2 DCpowe_2'!$M$13),'ver pressoflex 6p C2 DCpowe_2'!$G$3/2-('ver pressoflex 6p C2 DCpowe_2'!$G$3-'ver pressoflex 6p C2 DCpowe_2'!$M$13))*IF(($G$3/2-$M$13)&gt;0,-1,1)</f>
        <v>18248587.500000004</v>
      </c>
      <c r="AA537" s="113">
        <f t="shared" si="126"/>
        <v>81224199.602783695</v>
      </c>
      <c r="AB537" s="193">
        <f t="shared" si="127"/>
        <v>2.3996442597801538E-3</v>
      </c>
      <c r="AC537" s="191">
        <f t="shared" si="128"/>
        <v>3.8882959885224787E-3</v>
      </c>
      <c r="AD537" s="194">
        <f t="shared" si="129"/>
        <v>4.793021589024314E-6</v>
      </c>
      <c r="AE537" s="191">
        <f t="shared" si="130"/>
        <v>0.29162219913918586</v>
      </c>
      <c r="AF537" s="191">
        <f t="shared" si="131"/>
        <v>0.48630752449571912</v>
      </c>
    </row>
    <row r="538" spans="2:32">
      <c r="B538" s="116">
        <f t="shared" si="117"/>
        <v>12871.237427871223</v>
      </c>
      <c r="C538" s="115">
        <f t="shared" si="116"/>
        <v>64.270000000000124</v>
      </c>
      <c r="D538" s="68">
        <f>'ver pressoflex 6p C2 DCpowe_2'!$G$3/2/$C$557*C538</f>
        <v>787.30750000000148</v>
      </c>
      <c r="E538" s="114">
        <f t="shared" si="119"/>
        <v>-1.8322525999217008E-3</v>
      </c>
      <c r="F538" s="114">
        <f t="shared" si="120"/>
        <v>-1.5826725962715929E-3</v>
      </c>
      <c r="G538" s="114">
        <f t="shared" si="121"/>
        <v>-1.333092592621485E-3</v>
      </c>
      <c r="H538" s="114">
        <f t="shared" si="122"/>
        <v>4.0640749863120962E-3</v>
      </c>
      <c r="I538" s="114">
        <f t="shared" si="123"/>
        <v>4.3136549899622035E-3</v>
      </c>
      <c r="J538" s="114">
        <f t="shared" si="124"/>
        <v>4.5632349936123116E-3</v>
      </c>
      <c r="K538" s="114">
        <f t="shared" si="125"/>
        <v>5.1871850027375814E-3</v>
      </c>
      <c r="L538" s="113">
        <f>-'ver pressoflex 6p C2 DCpowe_2'!$G$2*'ver pressoflex 6p C2 DCpowe_2'!D538*'ver pressoflex 6p C2 DCpowe_2'!$G$17*'ver pressoflex 6p C2 DCpowe_2'!$G$13*'ver pressoflex 6p C2 DCpowe_2'!AE538</f>
        <v>-54871.237427871216</v>
      </c>
      <c r="M538" s="572">
        <f>IF(ABS(E538)&lt;'ver pressoflex 6p C2 DCpowe_2'!$G$7,'ver pressoflex 6p C2 DCpowe_2'!$G$16*E538*'ver pressoflex 6p C2 DCpowe_2'!$O$8,SIGN(E538)*'ver pressoflex 6p C2 DCpowe_2'!$G$15*'ver pressoflex 6p C2 DCpowe_2'!$O$8)</f>
        <v>-17803.500000000004</v>
      </c>
      <c r="N538" s="572">
        <f>IF(ABS(F538)&lt;'ver pressoflex 6p C2 DCpowe_2'!$G$7,'ver pressoflex 6p C2 DCpowe_2'!$G$16*F538*'ver pressoflex 6p C2 DCpowe_2'!$O$9,SIGN(F538)*'ver pressoflex 6p C2 DCpowe_2'!$G$15*'ver pressoflex 6p C2 DCpowe_2'!$O$9)</f>
        <v>0</v>
      </c>
      <c r="O538" s="572">
        <f>IF(ABS(G538)&lt;'ver pressoflex 6p C2 DCpowe_2'!$G$7,'ver pressoflex 6p C2 DCpowe_2'!$G$16*G538*'ver pressoflex 6p C2 DCpowe_2'!$O$10,SIGN(G538)*'ver pressoflex 6p C2 DCpowe_2'!$G$15*'ver pressoflex 6p C2 DCpowe_2'!$O$10)</f>
        <v>0</v>
      </c>
      <c r="P538" s="572">
        <f>IF(ABS(H538)&lt;'ver pressoflex 6p C2 DCpowe_2'!$G$7,'ver pressoflex 6p C2 DCpowe_2'!$G$16*H538*'ver pressoflex 6p C2 DCpowe_2'!$O$11,SIGN(H538)*'ver pressoflex 6p C2 DCpowe_2'!$G$15*'ver pressoflex 6p C2 DCpowe_2'!$O$11)</f>
        <v>0</v>
      </c>
      <c r="Q538" s="572">
        <f>IF(ABS(I538)&lt;'ver pressoflex 6p C2 DCpowe_2'!$G$7,'ver pressoflex 6p C2 DCpowe_2'!$G$16*I538*'ver pressoflex 6p C2 DCpowe_2'!$O$12,SIGN(I538)*'ver pressoflex 6p C2 DCpowe_2'!$G$15*'ver pressoflex 6p C2 DCpowe_2'!$O$12)</f>
        <v>0</v>
      </c>
      <c r="R538" s="572">
        <f>IF(ABS(J538)&lt;'ver pressoflex 6p C2 DCpowe_2'!$G$7,'ver pressoflex 6p C2 DCpowe_2'!$G$16*J538*'ver pressoflex 6p C2 DCpowe_2'!$O$13,SIGN(J538)*'ver pressoflex 6p C2 DCpowe_2'!$G$15*'ver pressoflex 6p C2 DCpowe_2'!$O$13)</f>
        <v>17803.500000000004</v>
      </c>
      <c r="S538" s="113">
        <f t="shared" si="118"/>
        <v>-54871.237427871223</v>
      </c>
      <c r="T538" s="575">
        <f>-L538*('ver pressoflex 6p C2 DCpowe_2'!$G$3/2-'ver pressoflex 6p C2 DCpowe_2'!AF538*'ver pressoflex 6p C2 DCpowe_2'!D538)</f>
        <v>46195097.196483068</v>
      </c>
      <c r="U538" s="29">
        <f>M538*IF(($G$3/2-$M$8)&gt;0,('ver pressoflex 6p C2 DCpowe_2'!$G$3/2-'ver pressoflex 6p C2 DCpowe_2'!$M$8),'ver pressoflex 6p C2 DCpowe_2'!$G$3/2-('ver pressoflex 6p C2 DCpowe_2'!$G$3-'ver pressoflex 6p C2 DCpowe_2'!$M$8))*IF(($G$3/2-$M$8)&gt;0,-1,1)</f>
        <v>18248587.500000004</v>
      </c>
      <c r="V538" s="29">
        <f>N538*IF(($G$3/2-$M$9)&gt;0,('ver pressoflex 6p C2 DCpowe_2'!$G$3/2-'ver pressoflex 6p C2 DCpowe_2'!$M$9),'ver pressoflex 6p C2 DCpowe_2'!$G$3/2-('ver pressoflex 6p C2 DCpowe_2'!$G$3-'ver pressoflex 6p C2 DCpowe_2'!$M$9))*IF(($G$3/2-$M$9)&gt;0,-1,1)</f>
        <v>0</v>
      </c>
      <c r="W538" s="29">
        <f>O538*IF(($G$3/2-$M$10)&gt;0,('ver pressoflex 6p C2 DCpowe_2'!$G$3/2-'ver pressoflex 6p C2 DCpowe_2'!$M$10),'ver pressoflex 6p C2 DCpowe_2'!$G$3/2-('ver pressoflex 6p C2 DCpowe_2'!$G$3-'ver pressoflex 6p C2 DCpowe_2'!$M$10))*IF(($G$3/2-$M$10)&gt;0,-1,1)</f>
        <v>0</v>
      </c>
      <c r="X538" s="29">
        <f>P538*IF(($G$3/2-$M$11)&gt;0,('ver pressoflex 6p C2 DCpowe_2'!$G$3/2-'ver pressoflex 6p C2 DCpowe_2'!$M$11),'ver pressoflex 6p C2 DCpowe_2'!$G$3/2-('ver pressoflex 6p C2 DCpowe_2'!$G$3-'ver pressoflex 6p C2 DCpowe_2'!$M$11))*IF(($G$3/2-$M$11)&gt;0,-1,1)</f>
        <v>0</v>
      </c>
      <c r="Y538" s="29">
        <f>Q538*IF(($G$3/2-$M$12)&gt;0,('ver pressoflex 6p C2 DCpowe_2'!$G$3/2-'ver pressoflex 6p C2 DCpowe_2'!$M$12),'ver pressoflex 6p C2 DCpowe_2'!$G$3/2-('ver pressoflex 6p C2 DCpowe_2'!$G$3-'ver pressoflex 6p C2 DCpowe_2'!$M$12))*IF(($G$3/2-$M$12)&gt;0,-1,1)</f>
        <v>0</v>
      </c>
      <c r="Z538" s="29">
        <f>R538*IF(($G$3/2-$M$13)&gt;0,('ver pressoflex 6p C2 DCpowe_2'!$G$3/2-'ver pressoflex 6p C2 DCpowe_2'!$M$13),'ver pressoflex 6p C2 DCpowe_2'!$G$3/2-('ver pressoflex 6p C2 DCpowe_2'!$G$3-'ver pressoflex 6p C2 DCpowe_2'!$M$13))*IF(($G$3/2-$M$13)&gt;0,-1,1)</f>
        <v>18248587.500000004</v>
      </c>
      <c r="AA538" s="113">
        <f t="shared" si="126"/>
        <v>82692272.196483076</v>
      </c>
      <c r="AB538" s="193">
        <f t="shared" si="127"/>
        <v>2.4562026090469702E-3</v>
      </c>
      <c r="AC538" s="191">
        <f t="shared" si="128"/>
        <v>3.9825599039671729E-3</v>
      </c>
      <c r="AD538" s="194">
        <f t="shared" si="129"/>
        <v>5.0218871583520645E-6</v>
      </c>
      <c r="AE538" s="191">
        <f t="shared" si="130"/>
        <v>0.29869199279753794</v>
      </c>
      <c r="AF538" s="191">
        <f t="shared" si="131"/>
        <v>0.48661822812161559</v>
      </c>
    </row>
    <row r="539" spans="2:32">
      <c r="B539" s="116">
        <f t="shared" si="117"/>
        <v>15064.281585143501</v>
      </c>
      <c r="C539" s="115">
        <f t="shared" si="116"/>
        <v>65.270000000000124</v>
      </c>
      <c r="D539" s="68">
        <f>'ver pressoflex 6p C2 DCpowe_2'!$G$3/2/$C$557*C539</f>
        <v>799.55750000000148</v>
      </c>
      <c r="E539" s="114">
        <f t="shared" si="119"/>
        <v>-1.8848763787436579E-3</v>
      </c>
      <c r="F539" s="114">
        <f t="shared" si="120"/>
        <v>-1.63337404527357E-3</v>
      </c>
      <c r="G539" s="114">
        <f t="shared" si="121"/>
        <v>-1.3818717118034821E-3</v>
      </c>
      <c r="H539" s="114">
        <f t="shared" si="122"/>
        <v>4.0568662494871706E-3</v>
      </c>
      <c r="I539" s="114">
        <f t="shared" si="123"/>
        <v>4.3083685829572588E-3</v>
      </c>
      <c r="J539" s="114">
        <f t="shared" si="124"/>
        <v>4.5598709164273461E-3</v>
      </c>
      <c r="K539" s="114">
        <f t="shared" si="125"/>
        <v>5.1886267501025669E-3</v>
      </c>
      <c r="L539" s="113">
        <f>-'ver pressoflex 6p C2 DCpowe_2'!$G$2*'ver pressoflex 6p C2 DCpowe_2'!D539*'ver pressoflex 6p C2 DCpowe_2'!$G$17*'ver pressoflex 6p C2 DCpowe_2'!$G$13*'ver pressoflex 6p C2 DCpowe_2'!AE539</f>
        <v>-57064.281585143493</v>
      </c>
      <c r="M539" s="572">
        <f>IF(ABS(E539)&lt;'ver pressoflex 6p C2 DCpowe_2'!$G$7,'ver pressoflex 6p C2 DCpowe_2'!$G$16*E539*'ver pressoflex 6p C2 DCpowe_2'!$O$8,SIGN(E539)*'ver pressoflex 6p C2 DCpowe_2'!$G$15*'ver pressoflex 6p C2 DCpowe_2'!$O$8)</f>
        <v>-17803.500000000004</v>
      </c>
      <c r="N539" s="572">
        <f>IF(ABS(F539)&lt;'ver pressoflex 6p C2 DCpowe_2'!$G$7,'ver pressoflex 6p C2 DCpowe_2'!$G$16*F539*'ver pressoflex 6p C2 DCpowe_2'!$O$9,SIGN(F539)*'ver pressoflex 6p C2 DCpowe_2'!$G$15*'ver pressoflex 6p C2 DCpowe_2'!$O$9)</f>
        <v>0</v>
      </c>
      <c r="O539" s="572">
        <f>IF(ABS(G539)&lt;'ver pressoflex 6p C2 DCpowe_2'!$G$7,'ver pressoflex 6p C2 DCpowe_2'!$G$16*G539*'ver pressoflex 6p C2 DCpowe_2'!$O$10,SIGN(G539)*'ver pressoflex 6p C2 DCpowe_2'!$G$15*'ver pressoflex 6p C2 DCpowe_2'!$O$10)</f>
        <v>0</v>
      </c>
      <c r="P539" s="572">
        <f>IF(ABS(H539)&lt;'ver pressoflex 6p C2 DCpowe_2'!$G$7,'ver pressoflex 6p C2 DCpowe_2'!$G$16*H539*'ver pressoflex 6p C2 DCpowe_2'!$O$11,SIGN(H539)*'ver pressoflex 6p C2 DCpowe_2'!$G$15*'ver pressoflex 6p C2 DCpowe_2'!$O$11)</f>
        <v>0</v>
      </c>
      <c r="Q539" s="572">
        <f>IF(ABS(I539)&lt;'ver pressoflex 6p C2 DCpowe_2'!$G$7,'ver pressoflex 6p C2 DCpowe_2'!$G$16*I539*'ver pressoflex 6p C2 DCpowe_2'!$O$12,SIGN(I539)*'ver pressoflex 6p C2 DCpowe_2'!$G$15*'ver pressoflex 6p C2 DCpowe_2'!$O$12)</f>
        <v>0</v>
      </c>
      <c r="R539" s="572">
        <f>IF(ABS(J539)&lt;'ver pressoflex 6p C2 DCpowe_2'!$G$7,'ver pressoflex 6p C2 DCpowe_2'!$G$16*J539*'ver pressoflex 6p C2 DCpowe_2'!$O$13,SIGN(J539)*'ver pressoflex 6p C2 DCpowe_2'!$G$15*'ver pressoflex 6p C2 DCpowe_2'!$O$13)</f>
        <v>17803.500000000004</v>
      </c>
      <c r="S539" s="113">
        <f t="shared" si="118"/>
        <v>-57064.281585143501</v>
      </c>
      <c r="T539" s="575">
        <f>-L539*('ver pressoflex 6p C2 DCpowe_2'!$G$3/2-'ver pressoflex 6p C2 DCpowe_2'!AF539*'ver pressoflex 6p C2 DCpowe_2'!D539)</f>
        <v>47687465.327065818</v>
      </c>
      <c r="U539" s="29">
        <f>M539*IF(($G$3/2-$M$8)&gt;0,('ver pressoflex 6p C2 DCpowe_2'!$G$3/2-'ver pressoflex 6p C2 DCpowe_2'!$M$8),'ver pressoflex 6p C2 DCpowe_2'!$G$3/2-('ver pressoflex 6p C2 DCpowe_2'!$G$3-'ver pressoflex 6p C2 DCpowe_2'!$M$8))*IF(($G$3/2-$M$8)&gt;0,-1,1)</f>
        <v>18248587.500000004</v>
      </c>
      <c r="V539" s="29">
        <f>N539*IF(($G$3/2-$M$9)&gt;0,('ver pressoflex 6p C2 DCpowe_2'!$G$3/2-'ver pressoflex 6p C2 DCpowe_2'!$M$9),'ver pressoflex 6p C2 DCpowe_2'!$G$3/2-('ver pressoflex 6p C2 DCpowe_2'!$G$3-'ver pressoflex 6p C2 DCpowe_2'!$M$9))*IF(($G$3/2-$M$9)&gt;0,-1,1)</f>
        <v>0</v>
      </c>
      <c r="W539" s="29">
        <f>O539*IF(($G$3/2-$M$10)&gt;0,('ver pressoflex 6p C2 DCpowe_2'!$G$3/2-'ver pressoflex 6p C2 DCpowe_2'!$M$10),'ver pressoflex 6p C2 DCpowe_2'!$G$3/2-('ver pressoflex 6p C2 DCpowe_2'!$G$3-'ver pressoflex 6p C2 DCpowe_2'!$M$10))*IF(($G$3/2-$M$10)&gt;0,-1,1)</f>
        <v>0</v>
      </c>
      <c r="X539" s="29">
        <f>P539*IF(($G$3/2-$M$11)&gt;0,('ver pressoflex 6p C2 DCpowe_2'!$G$3/2-'ver pressoflex 6p C2 DCpowe_2'!$M$11),'ver pressoflex 6p C2 DCpowe_2'!$G$3/2-('ver pressoflex 6p C2 DCpowe_2'!$G$3-'ver pressoflex 6p C2 DCpowe_2'!$M$11))*IF(($G$3/2-$M$11)&gt;0,-1,1)</f>
        <v>0</v>
      </c>
      <c r="Y539" s="29">
        <f>Q539*IF(($G$3/2-$M$12)&gt;0,('ver pressoflex 6p C2 DCpowe_2'!$G$3/2-'ver pressoflex 6p C2 DCpowe_2'!$M$12),'ver pressoflex 6p C2 DCpowe_2'!$G$3/2-('ver pressoflex 6p C2 DCpowe_2'!$G$3-'ver pressoflex 6p C2 DCpowe_2'!$M$12))*IF(($G$3/2-$M$12)&gt;0,-1,1)</f>
        <v>0</v>
      </c>
      <c r="Z539" s="29">
        <f>R539*IF(($G$3/2-$M$13)&gt;0,('ver pressoflex 6p C2 DCpowe_2'!$G$3/2-'ver pressoflex 6p C2 DCpowe_2'!$M$13),'ver pressoflex 6p C2 DCpowe_2'!$G$3/2-('ver pressoflex 6p C2 DCpowe_2'!$G$3-'ver pressoflex 6p C2 DCpowe_2'!$M$13))*IF(($G$3/2-$M$13)&gt;0,-1,1)</f>
        <v>18248587.500000004</v>
      </c>
      <c r="AA539" s="113">
        <f t="shared" si="126"/>
        <v>84184640.327065825</v>
      </c>
      <c r="AB539" s="193">
        <f t="shared" si="127"/>
        <v>2.5136322124188776E-3</v>
      </c>
      <c r="AC539" s="191">
        <f t="shared" si="128"/>
        <v>4.0782759095870187E-3</v>
      </c>
      <c r="AD539" s="194">
        <f t="shared" si="129"/>
        <v>5.2597335272026297E-6</v>
      </c>
      <c r="AE539" s="191">
        <f t="shared" si="130"/>
        <v>0.30587069321902638</v>
      </c>
      <c r="AF539" s="191">
        <f t="shared" si="131"/>
        <v>0.48691962331117045</v>
      </c>
    </row>
    <row r="540" spans="2:32">
      <c r="B540" s="116">
        <f t="shared" si="117"/>
        <v>17319.473666327962</v>
      </c>
      <c r="C540" s="115">
        <f t="shared" si="116"/>
        <v>66.270000000000124</v>
      </c>
      <c r="D540" s="68">
        <f>'ver pressoflex 6p C2 DCpowe_2'!$G$3/2/$C$557*C540</f>
        <v>811.80750000000148</v>
      </c>
      <c r="E540" s="114">
        <f t="shared" si="119"/>
        <v>-1.9383170937639169E-3</v>
      </c>
      <c r="F540" s="114">
        <f t="shared" si="120"/>
        <v>-1.6848625880556457E-3</v>
      </c>
      <c r="G540" s="114">
        <f t="shared" si="121"/>
        <v>-1.4314080823473749E-3</v>
      </c>
      <c r="H540" s="114">
        <f t="shared" si="122"/>
        <v>4.0495456035939837E-3</v>
      </c>
      <c r="I540" s="114">
        <f t="shared" si="123"/>
        <v>4.3030001093022551E-3</v>
      </c>
      <c r="J540" s="114">
        <f t="shared" si="124"/>
        <v>4.5564546150105257E-3</v>
      </c>
      <c r="K540" s="114">
        <f t="shared" si="125"/>
        <v>5.190090879281203E-3</v>
      </c>
      <c r="L540" s="113">
        <f>-'ver pressoflex 6p C2 DCpowe_2'!$G$2*'ver pressoflex 6p C2 DCpowe_2'!D540*'ver pressoflex 6p C2 DCpowe_2'!$G$17*'ver pressoflex 6p C2 DCpowe_2'!$G$13*'ver pressoflex 6p C2 DCpowe_2'!AE540</f>
        <v>-59319.473666327955</v>
      </c>
      <c r="M540" s="572">
        <f>IF(ABS(E540)&lt;'ver pressoflex 6p C2 DCpowe_2'!$G$7,'ver pressoflex 6p C2 DCpowe_2'!$G$16*E540*'ver pressoflex 6p C2 DCpowe_2'!$O$8,SIGN(E540)*'ver pressoflex 6p C2 DCpowe_2'!$G$15*'ver pressoflex 6p C2 DCpowe_2'!$O$8)</f>
        <v>-17803.500000000004</v>
      </c>
      <c r="N540" s="572">
        <f>IF(ABS(F540)&lt;'ver pressoflex 6p C2 DCpowe_2'!$G$7,'ver pressoflex 6p C2 DCpowe_2'!$G$16*F540*'ver pressoflex 6p C2 DCpowe_2'!$O$9,SIGN(F540)*'ver pressoflex 6p C2 DCpowe_2'!$G$15*'ver pressoflex 6p C2 DCpowe_2'!$O$9)</f>
        <v>0</v>
      </c>
      <c r="O540" s="572">
        <f>IF(ABS(G540)&lt;'ver pressoflex 6p C2 DCpowe_2'!$G$7,'ver pressoflex 6p C2 DCpowe_2'!$G$16*G540*'ver pressoflex 6p C2 DCpowe_2'!$O$10,SIGN(G540)*'ver pressoflex 6p C2 DCpowe_2'!$G$15*'ver pressoflex 6p C2 DCpowe_2'!$O$10)</f>
        <v>0</v>
      </c>
      <c r="P540" s="572">
        <f>IF(ABS(H540)&lt;'ver pressoflex 6p C2 DCpowe_2'!$G$7,'ver pressoflex 6p C2 DCpowe_2'!$G$16*H540*'ver pressoflex 6p C2 DCpowe_2'!$O$11,SIGN(H540)*'ver pressoflex 6p C2 DCpowe_2'!$G$15*'ver pressoflex 6p C2 DCpowe_2'!$O$11)</f>
        <v>0</v>
      </c>
      <c r="Q540" s="572">
        <f>IF(ABS(I540)&lt;'ver pressoflex 6p C2 DCpowe_2'!$G$7,'ver pressoflex 6p C2 DCpowe_2'!$G$16*I540*'ver pressoflex 6p C2 DCpowe_2'!$O$12,SIGN(I540)*'ver pressoflex 6p C2 DCpowe_2'!$G$15*'ver pressoflex 6p C2 DCpowe_2'!$O$12)</f>
        <v>0</v>
      </c>
      <c r="R540" s="572">
        <f>IF(ABS(J540)&lt;'ver pressoflex 6p C2 DCpowe_2'!$G$7,'ver pressoflex 6p C2 DCpowe_2'!$G$16*J540*'ver pressoflex 6p C2 DCpowe_2'!$O$13,SIGN(J540)*'ver pressoflex 6p C2 DCpowe_2'!$G$15*'ver pressoflex 6p C2 DCpowe_2'!$O$13)</f>
        <v>17803.500000000004</v>
      </c>
      <c r="S540" s="113">
        <f t="shared" si="118"/>
        <v>-59319.473666327962</v>
      </c>
      <c r="T540" s="575">
        <f>-L540*('ver pressoflex 6p C2 DCpowe_2'!$G$3/2-'ver pressoflex 6p C2 DCpowe_2'!AF540*'ver pressoflex 6p C2 DCpowe_2'!D540)</f>
        <v>49204171.422102049</v>
      </c>
      <c r="U540" s="29">
        <f>M540*IF(($G$3/2-$M$8)&gt;0,('ver pressoflex 6p C2 DCpowe_2'!$G$3/2-'ver pressoflex 6p C2 DCpowe_2'!$M$8),'ver pressoflex 6p C2 DCpowe_2'!$G$3/2-('ver pressoflex 6p C2 DCpowe_2'!$G$3-'ver pressoflex 6p C2 DCpowe_2'!$M$8))*IF(($G$3/2-$M$8)&gt;0,-1,1)</f>
        <v>18248587.500000004</v>
      </c>
      <c r="V540" s="29">
        <f>N540*IF(($G$3/2-$M$9)&gt;0,('ver pressoflex 6p C2 DCpowe_2'!$G$3/2-'ver pressoflex 6p C2 DCpowe_2'!$M$9),'ver pressoflex 6p C2 DCpowe_2'!$G$3/2-('ver pressoflex 6p C2 DCpowe_2'!$G$3-'ver pressoflex 6p C2 DCpowe_2'!$M$9))*IF(($G$3/2-$M$9)&gt;0,-1,1)</f>
        <v>0</v>
      </c>
      <c r="W540" s="29">
        <f>O540*IF(($G$3/2-$M$10)&gt;0,('ver pressoflex 6p C2 DCpowe_2'!$G$3/2-'ver pressoflex 6p C2 DCpowe_2'!$M$10),'ver pressoflex 6p C2 DCpowe_2'!$G$3/2-('ver pressoflex 6p C2 DCpowe_2'!$G$3-'ver pressoflex 6p C2 DCpowe_2'!$M$10))*IF(($G$3/2-$M$10)&gt;0,-1,1)</f>
        <v>0</v>
      </c>
      <c r="X540" s="29">
        <f>P540*IF(($G$3/2-$M$11)&gt;0,('ver pressoflex 6p C2 DCpowe_2'!$G$3/2-'ver pressoflex 6p C2 DCpowe_2'!$M$11),'ver pressoflex 6p C2 DCpowe_2'!$G$3/2-('ver pressoflex 6p C2 DCpowe_2'!$G$3-'ver pressoflex 6p C2 DCpowe_2'!$M$11))*IF(($G$3/2-$M$11)&gt;0,-1,1)</f>
        <v>0</v>
      </c>
      <c r="Y540" s="29">
        <f>Q540*IF(($G$3/2-$M$12)&gt;0,('ver pressoflex 6p C2 DCpowe_2'!$G$3/2-'ver pressoflex 6p C2 DCpowe_2'!$M$12),'ver pressoflex 6p C2 DCpowe_2'!$G$3/2-('ver pressoflex 6p C2 DCpowe_2'!$G$3-'ver pressoflex 6p C2 DCpowe_2'!$M$12))*IF(($G$3/2-$M$12)&gt;0,-1,1)</f>
        <v>0</v>
      </c>
      <c r="Z540" s="29">
        <f>R540*IF(($G$3/2-$M$13)&gt;0,('ver pressoflex 6p C2 DCpowe_2'!$G$3/2-'ver pressoflex 6p C2 DCpowe_2'!$M$13),'ver pressoflex 6p C2 DCpowe_2'!$G$3/2-('ver pressoflex 6p C2 DCpowe_2'!$G$3-'ver pressoflex 6p C2 DCpowe_2'!$M$13))*IF(($G$3/2-$M$13)&gt;0,-1,1)</f>
        <v>18248587.500000004</v>
      </c>
      <c r="AA540" s="113">
        <f t="shared" si="126"/>
        <v>85701346.422102049</v>
      </c>
      <c r="AB540" s="193">
        <f t="shared" si="127"/>
        <v>2.5719533580345942E-3</v>
      </c>
      <c r="AC540" s="191">
        <f t="shared" si="128"/>
        <v>4.1754778189465463E-3</v>
      </c>
      <c r="AD540" s="194">
        <f t="shared" si="129"/>
        <v>5.5068978410322998E-6</v>
      </c>
      <c r="AE540" s="191">
        <f t="shared" si="130"/>
        <v>0.31316083642099096</v>
      </c>
      <c r="AF540" s="191">
        <f t="shared" si="131"/>
        <v>0.48721212161212457</v>
      </c>
    </row>
    <row r="541" spans="2:32">
      <c r="B541" s="116">
        <f t="shared" si="117"/>
        <v>19638.272177215011</v>
      </c>
      <c r="C541" s="115">
        <f t="shared" si="116"/>
        <v>67.270000000000124</v>
      </c>
      <c r="D541" s="68">
        <f>'ver pressoflex 6p C2 DCpowe_2'!$G$3/2/$C$557*C541</f>
        <v>824.05750000000148</v>
      </c>
      <c r="E541" s="114">
        <f t="shared" si="119"/>
        <v>-1.9925939170818917E-3</v>
      </c>
      <c r="F541" s="114">
        <f t="shared" si="120"/>
        <v>-1.7371566963665717E-3</v>
      </c>
      <c r="G541" s="114">
        <f t="shared" si="121"/>
        <v>-1.4817194756512515E-3</v>
      </c>
      <c r="H541" s="114">
        <f t="shared" si="122"/>
        <v>4.0421104223175488E-3</v>
      </c>
      <c r="I541" s="114">
        <f t="shared" si="123"/>
        <v>4.2975476430328697E-3</v>
      </c>
      <c r="J541" s="114">
        <f t="shared" si="124"/>
        <v>4.5529848637481897E-3</v>
      </c>
      <c r="K541" s="114">
        <f t="shared" si="125"/>
        <v>5.1915779155364905E-3</v>
      </c>
      <c r="L541" s="113">
        <f>-'ver pressoflex 6p C2 DCpowe_2'!$G$2*'ver pressoflex 6p C2 DCpowe_2'!D541*'ver pressoflex 6p C2 DCpowe_2'!$G$17*'ver pressoflex 6p C2 DCpowe_2'!$G$13*'ver pressoflex 6p C2 DCpowe_2'!AE541</f>
        <v>-61638.272177215011</v>
      </c>
      <c r="M541" s="572">
        <f>IF(ABS(E541)&lt;'ver pressoflex 6p C2 DCpowe_2'!$G$7,'ver pressoflex 6p C2 DCpowe_2'!$G$16*E541*'ver pressoflex 6p C2 DCpowe_2'!$O$8,SIGN(E541)*'ver pressoflex 6p C2 DCpowe_2'!$G$15*'ver pressoflex 6p C2 DCpowe_2'!$O$8)</f>
        <v>-17803.500000000004</v>
      </c>
      <c r="N541" s="572">
        <f>IF(ABS(F541)&lt;'ver pressoflex 6p C2 DCpowe_2'!$G$7,'ver pressoflex 6p C2 DCpowe_2'!$G$16*F541*'ver pressoflex 6p C2 DCpowe_2'!$O$9,SIGN(F541)*'ver pressoflex 6p C2 DCpowe_2'!$G$15*'ver pressoflex 6p C2 DCpowe_2'!$O$9)</f>
        <v>0</v>
      </c>
      <c r="O541" s="572">
        <f>IF(ABS(G541)&lt;'ver pressoflex 6p C2 DCpowe_2'!$G$7,'ver pressoflex 6p C2 DCpowe_2'!$G$16*G541*'ver pressoflex 6p C2 DCpowe_2'!$O$10,SIGN(G541)*'ver pressoflex 6p C2 DCpowe_2'!$G$15*'ver pressoflex 6p C2 DCpowe_2'!$O$10)</f>
        <v>0</v>
      </c>
      <c r="P541" s="572">
        <f>IF(ABS(H541)&lt;'ver pressoflex 6p C2 DCpowe_2'!$G$7,'ver pressoflex 6p C2 DCpowe_2'!$G$16*H541*'ver pressoflex 6p C2 DCpowe_2'!$O$11,SIGN(H541)*'ver pressoflex 6p C2 DCpowe_2'!$G$15*'ver pressoflex 6p C2 DCpowe_2'!$O$11)</f>
        <v>0</v>
      </c>
      <c r="Q541" s="572">
        <f>IF(ABS(I541)&lt;'ver pressoflex 6p C2 DCpowe_2'!$G$7,'ver pressoflex 6p C2 DCpowe_2'!$G$16*I541*'ver pressoflex 6p C2 DCpowe_2'!$O$12,SIGN(I541)*'ver pressoflex 6p C2 DCpowe_2'!$G$15*'ver pressoflex 6p C2 DCpowe_2'!$O$12)</f>
        <v>0</v>
      </c>
      <c r="R541" s="572">
        <f>IF(ABS(J541)&lt;'ver pressoflex 6p C2 DCpowe_2'!$G$7,'ver pressoflex 6p C2 DCpowe_2'!$G$16*J541*'ver pressoflex 6p C2 DCpowe_2'!$O$13,SIGN(J541)*'ver pressoflex 6p C2 DCpowe_2'!$G$15*'ver pressoflex 6p C2 DCpowe_2'!$O$13)</f>
        <v>17803.500000000004</v>
      </c>
      <c r="S541" s="113">
        <f t="shared" si="118"/>
        <v>-61638.272177215011</v>
      </c>
      <c r="T541" s="575">
        <f>-L541*('ver pressoflex 6p C2 DCpowe_2'!$G$3/2-'ver pressoflex 6p C2 DCpowe_2'!AF541*'ver pressoflex 6p C2 DCpowe_2'!D541)</f>
        <v>50745259.236765474</v>
      </c>
      <c r="U541" s="29">
        <f>M541*IF(($G$3/2-$M$8)&gt;0,('ver pressoflex 6p C2 DCpowe_2'!$G$3/2-'ver pressoflex 6p C2 DCpowe_2'!$M$8),'ver pressoflex 6p C2 DCpowe_2'!$G$3/2-('ver pressoflex 6p C2 DCpowe_2'!$G$3-'ver pressoflex 6p C2 DCpowe_2'!$M$8))*IF(($G$3/2-$M$8)&gt;0,-1,1)</f>
        <v>18248587.500000004</v>
      </c>
      <c r="V541" s="29">
        <f>N541*IF(($G$3/2-$M$9)&gt;0,('ver pressoflex 6p C2 DCpowe_2'!$G$3/2-'ver pressoflex 6p C2 DCpowe_2'!$M$9),'ver pressoflex 6p C2 DCpowe_2'!$G$3/2-('ver pressoflex 6p C2 DCpowe_2'!$G$3-'ver pressoflex 6p C2 DCpowe_2'!$M$9))*IF(($G$3/2-$M$9)&gt;0,-1,1)</f>
        <v>0</v>
      </c>
      <c r="W541" s="29">
        <f>O541*IF(($G$3/2-$M$10)&gt;0,('ver pressoflex 6p C2 DCpowe_2'!$G$3/2-'ver pressoflex 6p C2 DCpowe_2'!$M$10),'ver pressoflex 6p C2 DCpowe_2'!$G$3/2-('ver pressoflex 6p C2 DCpowe_2'!$G$3-'ver pressoflex 6p C2 DCpowe_2'!$M$10))*IF(($G$3/2-$M$10)&gt;0,-1,1)</f>
        <v>0</v>
      </c>
      <c r="X541" s="29">
        <f>P541*IF(($G$3/2-$M$11)&gt;0,('ver pressoflex 6p C2 DCpowe_2'!$G$3/2-'ver pressoflex 6p C2 DCpowe_2'!$M$11),'ver pressoflex 6p C2 DCpowe_2'!$G$3/2-('ver pressoflex 6p C2 DCpowe_2'!$G$3-'ver pressoflex 6p C2 DCpowe_2'!$M$11))*IF(($G$3/2-$M$11)&gt;0,-1,1)</f>
        <v>0</v>
      </c>
      <c r="Y541" s="29">
        <f>Q541*IF(($G$3/2-$M$12)&gt;0,('ver pressoflex 6p C2 DCpowe_2'!$G$3/2-'ver pressoflex 6p C2 DCpowe_2'!$M$12),'ver pressoflex 6p C2 DCpowe_2'!$G$3/2-('ver pressoflex 6p C2 DCpowe_2'!$G$3-'ver pressoflex 6p C2 DCpowe_2'!$M$12))*IF(($G$3/2-$M$12)&gt;0,-1,1)</f>
        <v>0</v>
      </c>
      <c r="Z541" s="29">
        <f>R541*IF(($G$3/2-$M$13)&gt;0,('ver pressoflex 6p C2 DCpowe_2'!$G$3/2-'ver pressoflex 6p C2 DCpowe_2'!$M$13),'ver pressoflex 6p C2 DCpowe_2'!$G$3/2-('ver pressoflex 6p C2 DCpowe_2'!$G$3-'ver pressoflex 6p C2 DCpowe_2'!$M$13))*IF(($G$3/2-$M$13)&gt;0,-1,1)</f>
        <v>18248587.500000004</v>
      </c>
      <c r="AA541" s="113">
        <f t="shared" si="126"/>
        <v>87242434.236765474</v>
      </c>
      <c r="AB541" s="193">
        <f t="shared" si="127"/>
        <v>2.6311869688701926E-3</v>
      </c>
      <c r="AC541" s="191">
        <f t="shared" si="128"/>
        <v>4.2742005036725435E-3</v>
      </c>
      <c r="AD541" s="194">
        <f t="shared" si="129"/>
        <v>5.7637318320713717E-6</v>
      </c>
      <c r="AE541" s="191">
        <f t="shared" si="130"/>
        <v>0.32056503777544076</v>
      </c>
      <c r="AF541" s="191">
        <f t="shared" si="131"/>
        <v>0.48749611070004406</v>
      </c>
    </row>
    <row r="542" spans="2:32">
      <c r="B542" s="116">
        <f t="shared" si="117"/>
        <v>22022.181621618365</v>
      </c>
      <c r="C542" s="115">
        <f t="shared" si="116"/>
        <v>68.270000000000124</v>
      </c>
      <c r="D542" s="68">
        <f>'ver pressoflex 6p C2 DCpowe_2'!$G$3/2/$C$557*C542</f>
        <v>836.30750000000148</v>
      </c>
      <c r="E542" s="114">
        <f t="shared" si="119"/>
        <v>-2.0477266254423001E-3</v>
      </c>
      <c r="F542" s="114">
        <f t="shared" si="120"/>
        <v>-1.7902754245129008E-3</v>
      </c>
      <c r="G542" s="114">
        <f t="shared" si="121"/>
        <v>-1.5328242235835017E-3</v>
      </c>
      <c r="H542" s="114">
        <f t="shared" si="122"/>
        <v>4.0345579965147538E-3</v>
      </c>
      <c r="I542" s="114">
        <f t="shared" si="123"/>
        <v>4.2920091974441524E-3</v>
      </c>
      <c r="J542" s="114">
        <f t="shared" si="124"/>
        <v>4.549460398373552E-3</v>
      </c>
      <c r="K542" s="114">
        <f t="shared" si="125"/>
        <v>5.1930884006970487E-3</v>
      </c>
      <c r="L542" s="113">
        <f>-'ver pressoflex 6p C2 DCpowe_2'!$G$2*'ver pressoflex 6p C2 DCpowe_2'!D542*'ver pressoflex 6p C2 DCpowe_2'!$G$17*'ver pressoflex 6p C2 DCpowe_2'!$G$13*'ver pressoflex 6p C2 DCpowe_2'!AE542</f>
        <v>-64022.181621618358</v>
      </c>
      <c r="M542" s="572">
        <f>IF(ABS(E542)&lt;'ver pressoflex 6p C2 DCpowe_2'!$G$7,'ver pressoflex 6p C2 DCpowe_2'!$G$16*E542*'ver pressoflex 6p C2 DCpowe_2'!$O$8,SIGN(E542)*'ver pressoflex 6p C2 DCpowe_2'!$G$15*'ver pressoflex 6p C2 DCpowe_2'!$O$8)</f>
        <v>-17803.500000000004</v>
      </c>
      <c r="N542" s="572">
        <f>IF(ABS(F542)&lt;'ver pressoflex 6p C2 DCpowe_2'!$G$7,'ver pressoflex 6p C2 DCpowe_2'!$G$16*F542*'ver pressoflex 6p C2 DCpowe_2'!$O$9,SIGN(F542)*'ver pressoflex 6p C2 DCpowe_2'!$G$15*'ver pressoflex 6p C2 DCpowe_2'!$O$9)</f>
        <v>0</v>
      </c>
      <c r="O542" s="572">
        <f>IF(ABS(G542)&lt;'ver pressoflex 6p C2 DCpowe_2'!$G$7,'ver pressoflex 6p C2 DCpowe_2'!$G$16*G542*'ver pressoflex 6p C2 DCpowe_2'!$O$10,SIGN(G542)*'ver pressoflex 6p C2 DCpowe_2'!$G$15*'ver pressoflex 6p C2 DCpowe_2'!$O$10)</f>
        <v>0</v>
      </c>
      <c r="P542" s="572">
        <f>IF(ABS(H542)&lt;'ver pressoflex 6p C2 DCpowe_2'!$G$7,'ver pressoflex 6p C2 DCpowe_2'!$G$16*H542*'ver pressoflex 6p C2 DCpowe_2'!$O$11,SIGN(H542)*'ver pressoflex 6p C2 DCpowe_2'!$G$15*'ver pressoflex 6p C2 DCpowe_2'!$O$11)</f>
        <v>0</v>
      </c>
      <c r="Q542" s="572">
        <f>IF(ABS(I542)&lt;'ver pressoflex 6p C2 DCpowe_2'!$G$7,'ver pressoflex 6p C2 DCpowe_2'!$G$16*I542*'ver pressoflex 6p C2 DCpowe_2'!$O$12,SIGN(I542)*'ver pressoflex 6p C2 DCpowe_2'!$G$15*'ver pressoflex 6p C2 DCpowe_2'!$O$12)</f>
        <v>0</v>
      </c>
      <c r="R542" s="572">
        <f>IF(ABS(J542)&lt;'ver pressoflex 6p C2 DCpowe_2'!$G$7,'ver pressoflex 6p C2 DCpowe_2'!$G$16*J542*'ver pressoflex 6p C2 DCpowe_2'!$O$13,SIGN(J542)*'ver pressoflex 6p C2 DCpowe_2'!$G$15*'ver pressoflex 6p C2 DCpowe_2'!$O$13)</f>
        <v>17803.500000000004</v>
      </c>
      <c r="S542" s="113">
        <f t="shared" si="118"/>
        <v>-64022.181621618365</v>
      </c>
      <c r="T542" s="575">
        <f>-L542*('ver pressoflex 6p C2 DCpowe_2'!$G$3/2-'ver pressoflex 6p C2 DCpowe_2'!AF542*'ver pressoflex 6p C2 DCpowe_2'!D542)</f>
        <v>52310773.906170487</v>
      </c>
      <c r="U542" s="29">
        <f>M542*IF(($G$3/2-$M$8)&gt;0,('ver pressoflex 6p C2 DCpowe_2'!$G$3/2-'ver pressoflex 6p C2 DCpowe_2'!$M$8),'ver pressoflex 6p C2 DCpowe_2'!$G$3/2-('ver pressoflex 6p C2 DCpowe_2'!$G$3-'ver pressoflex 6p C2 DCpowe_2'!$M$8))*IF(($G$3/2-$M$8)&gt;0,-1,1)</f>
        <v>18248587.500000004</v>
      </c>
      <c r="V542" s="29">
        <f>N542*IF(($G$3/2-$M$9)&gt;0,('ver pressoflex 6p C2 DCpowe_2'!$G$3/2-'ver pressoflex 6p C2 DCpowe_2'!$M$9),'ver pressoflex 6p C2 DCpowe_2'!$G$3/2-('ver pressoflex 6p C2 DCpowe_2'!$G$3-'ver pressoflex 6p C2 DCpowe_2'!$M$9))*IF(($G$3/2-$M$9)&gt;0,-1,1)</f>
        <v>0</v>
      </c>
      <c r="W542" s="29">
        <f>O542*IF(($G$3/2-$M$10)&gt;0,('ver pressoflex 6p C2 DCpowe_2'!$G$3/2-'ver pressoflex 6p C2 DCpowe_2'!$M$10),'ver pressoflex 6p C2 DCpowe_2'!$G$3/2-('ver pressoflex 6p C2 DCpowe_2'!$G$3-'ver pressoflex 6p C2 DCpowe_2'!$M$10))*IF(($G$3/2-$M$10)&gt;0,-1,1)</f>
        <v>0</v>
      </c>
      <c r="X542" s="29">
        <f>P542*IF(($G$3/2-$M$11)&gt;0,('ver pressoflex 6p C2 DCpowe_2'!$G$3/2-'ver pressoflex 6p C2 DCpowe_2'!$M$11),'ver pressoflex 6p C2 DCpowe_2'!$G$3/2-('ver pressoflex 6p C2 DCpowe_2'!$G$3-'ver pressoflex 6p C2 DCpowe_2'!$M$11))*IF(($G$3/2-$M$11)&gt;0,-1,1)</f>
        <v>0</v>
      </c>
      <c r="Y542" s="29">
        <f>Q542*IF(($G$3/2-$M$12)&gt;0,('ver pressoflex 6p C2 DCpowe_2'!$G$3/2-'ver pressoflex 6p C2 DCpowe_2'!$M$12),'ver pressoflex 6p C2 DCpowe_2'!$G$3/2-('ver pressoflex 6p C2 DCpowe_2'!$G$3-'ver pressoflex 6p C2 DCpowe_2'!$M$12))*IF(($G$3/2-$M$12)&gt;0,-1,1)</f>
        <v>0</v>
      </c>
      <c r="Z542" s="29">
        <f>R542*IF(($G$3/2-$M$13)&gt;0,('ver pressoflex 6p C2 DCpowe_2'!$G$3/2-'ver pressoflex 6p C2 DCpowe_2'!$M$13),'ver pressoflex 6p C2 DCpowe_2'!$G$3/2-('ver pressoflex 6p C2 DCpowe_2'!$G$3-'ver pressoflex 6p C2 DCpowe_2'!$M$13))*IF(($G$3/2-$M$13)&gt;0,-1,1)</f>
        <v>18248587.500000004</v>
      </c>
      <c r="AA542" s="113">
        <f t="shared" si="126"/>
        <v>88807948.906170487</v>
      </c>
      <c r="AB542" s="193">
        <f t="shared" si="127"/>
        <v>2.6913546277657976E-3</v>
      </c>
      <c r="AC542" s="191">
        <f t="shared" si="128"/>
        <v>4.3744799351652184E-3</v>
      </c>
      <c r="AD542" s="194">
        <f t="shared" si="129"/>
        <v>6.0306025547747582E-6</v>
      </c>
      <c r="AE542" s="191">
        <f t="shared" si="130"/>
        <v>0.32808599513739134</v>
      </c>
      <c r="AF542" s="191">
        <f t="shared" si="131"/>
        <v>0.48777195608175328</v>
      </c>
    </row>
    <row r="543" spans="2:32">
      <c r="B543" s="116">
        <f t="shared" si="117"/>
        <v>24472.754329129792</v>
      </c>
      <c r="C543" s="115">
        <f t="shared" si="116"/>
        <v>69.270000000000124</v>
      </c>
      <c r="D543" s="68">
        <f>'ver pressoflex 6p C2 DCpowe_2'!$G$3/2/$C$557*C543</f>
        <v>848.55750000000148</v>
      </c>
      <c r="E543" s="114">
        <f t="shared" si="119"/>
        <v>-2.103735624261048E-3</v>
      </c>
      <c r="F543" s="114">
        <f t="shared" si="120"/>
        <v>-1.8442384325072199E-3</v>
      </c>
      <c r="G543" s="114">
        <f t="shared" si="121"/>
        <v>-1.5847412407533918E-3</v>
      </c>
      <c r="H543" s="114">
        <f t="shared" si="122"/>
        <v>4.026885530923144E-3</v>
      </c>
      <c r="I543" s="114">
        <f t="shared" si="123"/>
        <v>4.286382722676973E-3</v>
      </c>
      <c r="J543" s="114">
        <f t="shared" si="124"/>
        <v>4.5458799144308002E-3</v>
      </c>
      <c r="K543" s="114">
        <f t="shared" si="125"/>
        <v>5.194622893815371E-3</v>
      </c>
      <c r="L543" s="113">
        <f>-'ver pressoflex 6p C2 DCpowe_2'!$G$2*'ver pressoflex 6p C2 DCpowe_2'!D543*'ver pressoflex 6p C2 DCpowe_2'!$G$17*'ver pressoflex 6p C2 DCpowe_2'!$G$13*'ver pressoflex 6p C2 DCpowe_2'!AE543</f>
        <v>-66472.754329129792</v>
      </c>
      <c r="M543" s="572">
        <f>IF(ABS(E543)&lt;'ver pressoflex 6p C2 DCpowe_2'!$G$7,'ver pressoflex 6p C2 DCpowe_2'!$G$16*E543*'ver pressoflex 6p C2 DCpowe_2'!$O$8,SIGN(E543)*'ver pressoflex 6p C2 DCpowe_2'!$G$15*'ver pressoflex 6p C2 DCpowe_2'!$O$8)</f>
        <v>-17803.500000000004</v>
      </c>
      <c r="N543" s="572">
        <f>IF(ABS(F543)&lt;'ver pressoflex 6p C2 DCpowe_2'!$G$7,'ver pressoflex 6p C2 DCpowe_2'!$G$16*F543*'ver pressoflex 6p C2 DCpowe_2'!$O$9,SIGN(F543)*'ver pressoflex 6p C2 DCpowe_2'!$G$15*'ver pressoflex 6p C2 DCpowe_2'!$O$9)</f>
        <v>0</v>
      </c>
      <c r="O543" s="572">
        <f>IF(ABS(G543)&lt;'ver pressoflex 6p C2 DCpowe_2'!$G$7,'ver pressoflex 6p C2 DCpowe_2'!$G$16*G543*'ver pressoflex 6p C2 DCpowe_2'!$O$10,SIGN(G543)*'ver pressoflex 6p C2 DCpowe_2'!$G$15*'ver pressoflex 6p C2 DCpowe_2'!$O$10)</f>
        <v>0</v>
      </c>
      <c r="P543" s="572">
        <f>IF(ABS(H543)&lt;'ver pressoflex 6p C2 DCpowe_2'!$G$7,'ver pressoflex 6p C2 DCpowe_2'!$G$16*H543*'ver pressoflex 6p C2 DCpowe_2'!$O$11,SIGN(H543)*'ver pressoflex 6p C2 DCpowe_2'!$G$15*'ver pressoflex 6p C2 DCpowe_2'!$O$11)</f>
        <v>0</v>
      </c>
      <c r="Q543" s="572">
        <f>IF(ABS(I543)&lt;'ver pressoflex 6p C2 DCpowe_2'!$G$7,'ver pressoflex 6p C2 DCpowe_2'!$G$16*I543*'ver pressoflex 6p C2 DCpowe_2'!$O$12,SIGN(I543)*'ver pressoflex 6p C2 DCpowe_2'!$G$15*'ver pressoflex 6p C2 DCpowe_2'!$O$12)</f>
        <v>0</v>
      </c>
      <c r="R543" s="572">
        <f>IF(ABS(J543)&lt;'ver pressoflex 6p C2 DCpowe_2'!$G$7,'ver pressoflex 6p C2 DCpowe_2'!$G$16*J543*'ver pressoflex 6p C2 DCpowe_2'!$O$13,SIGN(J543)*'ver pressoflex 6p C2 DCpowe_2'!$G$15*'ver pressoflex 6p C2 DCpowe_2'!$O$13)</f>
        <v>17803.500000000004</v>
      </c>
      <c r="S543" s="113">
        <f t="shared" si="118"/>
        <v>-66472.754329129792</v>
      </c>
      <c r="T543" s="575">
        <f>-L543*('ver pressoflex 6p C2 DCpowe_2'!$G$3/2-'ver pressoflex 6p C2 DCpowe_2'!AF543*'ver pressoflex 6p C2 DCpowe_2'!D543)</f>
        <v>53900762.000204861</v>
      </c>
      <c r="U543" s="29">
        <f>M543*IF(($G$3/2-$M$8)&gt;0,('ver pressoflex 6p C2 DCpowe_2'!$G$3/2-'ver pressoflex 6p C2 DCpowe_2'!$M$8),'ver pressoflex 6p C2 DCpowe_2'!$G$3/2-('ver pressoflex 6p C2 DCpowe_2'!$G$3-'ver pressoflex 6p C2 DCpowe_2'!$M$8))*IF(($G$3/2-$M$8)&gt;0,-1,1)</f>
        <v>18248587.500000004</v>
      </c>
      <c r="V543" s="29">
        <f>N543*IF(($G$3/2-$M$9)&gt;0,('ver pressoflex 6p C2 DCpowe_2'!$G$3/2-'ver pressoflex 6p C2 DCpowe_2'!$M$9),'ver pressoflex 6p C2 DCpowe_2'!$G$3/2-('ver pressoflex 6p C2 DCpowe_2'!$G$3-'ver pressoflex 6p C2 DCpowe_2'!$M$9))*IF(($G$3/2-$M$9)&gt;0,-1,1)</f>
        <v>0</v>
      </c>
      <c r="W543" s="29">
        <f>O543*IF(($G$3/2-$M$10)&gt;0,('ver pressoflex 6p C2 DCpowe_2'!$G$3/2-'ver pressoflex 6p C2 DCpowe_2'!$M$10),'ver pressoflex 6p C2 DCpowe_2'!$G$3/2-('ver pressoflex 6p C2 DCpowe_2'!$G$3-'ver pressoflex 6p C2 DCpowe_2'!$M$10))*IF(($G$3/2-$M$10)&gt;0,-1,1)</f>
        <v>0</v>
      </c>
      <c r="X543" s="29">
        <f>P543*IF(($G$3/2-$M$11)&gt;0,('ver pressoflex 6p C2 DCpowe_2'!$G$3/2-'ver pressoflex 6p C2 DCpowe_2'!$M$11),'ver pressoflex 6p C2 DCpowe_2'!$G$3/2-('ver pressoflex 6p C2 DCpowe_2'!$G$3-'ver pressoflex 6p C2 DCpowe_2'!$M$11))*IF(($G$3/2-$M$11)&gt;0,-1,1)</f>
        <v>0</v>
      </c>
      <c r="Y543" s="29">
        <f>Q543*IF(($G$3/2-$M$12)&gt;0,('ver pressoflex 6p C2 DCpowe_2'!$G$3/2-'ver pressoflex 6p C2 DCpowe_2'!$M$12),'ver pressoflex 6p C2 DCpowe_2'!$G$3/2-('ver pressoflex 6p C2 DCpowe_2'!$G$3-'ver pressoflex 6p C2 DCpowe_2'!$M$12))*IF(($G$3/2-$M$12)&gt;0,-1,1)</f>
        <v>0</v>
      </c>
      <c r="Z543" s="29">
        <f>R543*IF(($G$3/2-$M$13)&gt;0,('ver pressoflex 6p C2 DCpowe_2'!$G$3/2-'ver pressoflex 6p C2 DCpowe_2'!$M$13),'ver pressoflex 6p C2 DCpowe_2'!$G$3/2-('ver pressoflex 6p C2 DCpowe_2'!$G$3-'ver pressoflex 6p C2 DCpowe_2'!$M$13))*IF(($G$3/2-$M$13)&gt;0,-1,1)</f>
        <v>18248587.500000004</v>
      </c>
      <c r="AA543" s="113">
        <f t="shared" si="126"/>
        <v>90397937.000204861</v>
      </c>
      <c r="AB543" s="193">
        <f t="shared" si="127"/>
        <v>2.7524786036456188E-3</v>
      </c>
      <c r="AC543" s="191">
        <f t="shared" si="128"/>
        <v>4.4763532282982542E-3</v>
      </c>
      <c r="AD543" s="194">
        <f t="shared" si="129"/>
        <v>6.3078931640502244E-6</v>
      </c>
      <c r="AE543" s="191">
        <f t="shared" si="130"/>
        <v>0.33572649212236905</v>
      </c>
      <c r="AF543" s="191">
        <f t="shared" si="131"/>
        <v>0.48804000265520242</v>
      </c>
    </row>
    <row r="544" spans="2:32">
      <c r="B544" s="116">
        <f t="shared" si="117"/>
        <v>26991.592370724116</v>
      </c>
      <c r="C544" s="115">
        <f t="shared" si="116"/>
        <v>70.270000000000124</v>
      </c>
      <c r="D544" s="68">
        <f>'ver pressoflex 6p C2 DCpowe_2'!$G$3/2/$C$557*C544</f>
        <v>860.80750000000148</v>
      </c>
      <c r="E544" s="114">
        <f t="shared" si="119"/>
        <v>-2.1606419728059157E-3</v>
      </c>
      <c r="F544" s="114">
        <f t="shared" si="120"/>
        <v>-1.8990660103289875E-3</v>
      </c>
      <c r="G544" s="114">
        <f t="shared" si="121"/>
        <v>-1.637490047852059E-3</v>
      </c>
      <c r="H544" s="114">
        <f t="shared" si="122"/>
        <v>4.0190901407115183E-3</v>
      </c>
      <c r="I544" s="114">
        <f t="shared" si="123"/>
        <v>4.2806661031884472E-3</v>
      </c>
      <c r="J544" s="114">
        <f t="shared" si="124"/>
        <v>4.5422420656653752E-3</v>
      </c>
      <c r="K544" s="114">
        <f t="shared" si="125"/>
        <v>5.196181971857697E-3</v>
      </c>
      <c r="L544" s="113">
        <f>-'ver pressoflex 6p C2 DCpowe_2'!$G$2*'ver pressoflex 6p C2 DCpowe_2'!D544*'ver pressoflex 6p C2 DCpowe_2'!$G$17*'ver pressoflex 6p C2 DCpowe_2'!$G$13*'ver pressoflex 6p C2 DCpowe_2'!AE544</f>
        <v>-68991.592370724116</v>
      </c>
      <c r="M544" s="572">
        <f>IF(ABS(E544)&lt;'ver pressoflex 6p C2 DCpowe_2'!$G$7,'ver pressoflex 6p C2 DCpowe_2'!$G$16*E544*'ver pressoflex 6p C2 DCpowe_2'!$O$8,SIGN(E544)*'ver pressoflex 6p C2 DCpowe_2'!$G$15*'ver pressoflex 6p C2 DCpowe_2'!$O$8)</f>
        <v>-17803.500000000004</v>
      </c>
      <c r="N544" s="572">
        <f>IF(ABS(F544)&lt;'ver pressoflex 6p C2 DCpowe_2'!$G$7,'ver pressoflex 6p C2 DCpowe_2'!$G$16*F544*'ver pressoflex 6p C2 DCpowe_2'!$O$9,SIGN(F544)*'ver pressoflex 6p C2 DCpowe_2'!$G$15*'ver pressoflex 6p C2 DCpowe_2'!$O$9)</f>
        <v>0</v>
      </c>
      <c r="O544" s="572">
        <f>IF(ABS(G544)&lt;'ver pressoflex 6p C2 DCpowe_2'!$G$7,'ver pressoflex 6p C2 DCpowe_2'!$G$16*G544*'ver pressoflex 6p C2 DCpowe_2'!$O$10,SIGN(G544)*'ver pressoflex 6p C2 DCpowe_2'!$G$15*'ver pressoflex 6p C2 DCpowe_2'!$O$10)</f>
        <v>0</v>
      </c>
      <c r="P544" s="572">
        <f>IF(ABS(H544)&lt;'ver pressoflex 6p C2 DCpowe_2'!$G$7,'ver pressoflex 6p C2 DCpowe_2'!$G$16*H544*'ver pressoflex 6p C2 DCpowe_2'!$O$11,SIGN(H544)*'ver pressoflex 6p C2 DCpowe_2'!$G$15*'ver pressoflex 6p C2 DCpowe_2'!$O$11)</f>
        <v>0</v>
      </c>
      <c r="Q544" s="572">
        <f>IF(ABS(I544)&lt;'ver pressoflex 6p C2 DCpowe_2'!$G$7,'ver pressoflex 6p C2 DCpowe_2'!$G$16*I544*'ver pressoflex 6p C2 DCpowe_2'!$O$12,SIGN(I544)*'ver pressoflex 6p C2 DCpowe_2'!$G$15*'ver pressoflex 6p C2 DCpowe_2'!$O$12)</f>
        <v>0</v>
      </c>
      <c r="R544" s="572">
        <f>IF(ABS(J544)&lt;'ver pressoflex 6p C2 DCpowe_2'!$G$7,'ver pressoflex 6p C2 DCpowe_2'!$G$16*J544*'ver pressoflex 6p C2 DCpowe_2'!$O$13,SIGN(J544)*'ver pressoflex 6p C2 DCpowe_2'!$G$15*'ver pressoflex 6p C2 DCpowe_2'!$O$13)</f>
        <v>17803.500000000004</v>
      </c>
      <c r="S544" s="113">
        <f t="shared" si="118"/>
        <v>-68991.592370724116</v>
      </c>
      <c r="T544" s="575">
        <f>-L544*('ver pressoflex 6p C2 DCpowe_2'!$G$3/2-'ver pressoflex 6p C2 DCpowe_2'!AF544*'ver pressoflex 6p C2 DCpowe_2'!D544)</f>
        <v>55515271.580997847</v>
      </c>
      <c r="U544" s="29">
        <f>M544*IF(($G$3/2-$M$8)&gt;0,('ver pressoflex 6p C2 DCpowe_2'!$G$3/2-'ver pressoflex 6p C2 DCpowe_2'!$M$8),'ver pressoflex 6p C2 DCpowe_2'!$G$3/2-('ver pressoflex 6p C2 DCpowe_2'!$G$3-'ver pressoflex 6p C2 DCpowe_2'!$M$8))*IF(($G$3/2-$M$8)&gt;0,-1,1)</f>
        <v>18248587.500000004</v>
      </c>
      <c r="V544" s="29">
        <f>N544*IF(($G$3/2-$M$9)&gt;0,('ver pressoflex 6p C2 DCpowe_2'!$G$3/2-'ver pressoflex 6p C2 DCpowe_2'!$M$9),'ver pressoflex 6p C2 DCpowe_2'!$G$3/2-('ver pressoflex 6p C2 DCpowe_2'!$G$3-'ver pressoflex 6p C2 DCpowe_2'!$M$9))*IF(($G$3/2-$M$9)&gt;0,-1,1)</f>
        <v>0</v>
      </c>
      <c r="W544" s="29">
        <f>O544*IF(($G$3/2-$M$10)&gt;0,('ver pressoflex 6p C2 DCpowe_2'!$G$3/2-'ver pressoflex 6p C2 DCpowe_2'!$M$10),'ver pressoflex 6p C2 DCpowe_2'!$G$3/2-('ver pressoflex 6p C2 DCpowe_2'!$G$3-'ver pressoflex 6p C2 DCpowe_2'!$M$10))*IF(($G$3/2-$M$10)&gt;0,-1,1)</f>
        <v>0</v>
      </c>
      <c r="X544" s="29">
        <f>P544*IF(($G$3/2-$M$11)&gt;0,('ver pressoflex 6p C2 DCpowe_2'!$G$3/2-'ver pressoflex 6p C2 DCpowe_2'!$M$11),'ver pressoflex 6p C2 DCpowe_2'!$G$3/2-('ver pressoflex 6p C2 DCpowe_2'!$G$3-'ver pressoflex 6p C2 DCpowe_2'!$M$11))*IF(($G$3/2-$M$11)&gt;0,-1,1)</f>
        <v>0</v>
      </c>
      <c r="Y544" s="29">
        <f>Q544*IF(($G$3/2-$M$12)&gt;0,('ver pressoflex 6p C2 DCpowe_2'!$G$3/2-'ver pressoflex 6p C2 DCpowe_2'!$M$12),'ver pressoflex 6p C2 DCpowe_2'!$G$3/2-('ver pressoflex 6p C2 DCpowe_2'!$G$3-'ver pressoflex 6p C2 DCpowe_2'!$M$12))*IF(($G$3/2-$M$12)&gt;0,-1,1)</f>
        <v>0</v>
      </c>
      <c r="Z544" s="29">
        <f>R544*IF(($G$3/2-$M$13)&gt;0,('ver pressoflex 6p C2 DCpowe_2'!$G$3/2-'ver pressoflex 6p C2 DCpowe_2'!$M$13),'ver pressoflex 6p C2 DCpowe_2'!$G$3/2-('ver pressoflex 6p C2 DCpowe_2'!$G$3-'ver pressoflex 6p C2 DCpowe_2'!$M$13))*IF(($G$3/2-$M$13)&gt;0,-1,1)</f>
        <v>18248587.500000004</v>
      </c>
      <c r="AA544" s="113">
        <f t="shared" si="126"/>
        <v>92012446.580997854</v>
      </c>
      <c r="AB544" s="193">
        <f t="shared" si="127"/>
        <v>2.8145818789982371E-3</v>
      </c>
      <c r="AC544" s="191">
        <f t="shared" si="128"/>
        <v>4.5798586872192841E-3</v>
      </c>
      <c r="AD544" s="194">
        <f t="shared" si="129"/>
        <v>6.5960037390988184E-6</v>
      </c>
      <c r="AE544" s="191">
        <f t="shared" si="130"/>
        <v>0.3434894015414463</v>
      </c>
      <c r="AF544" s="191">
        <f t="shared" si="131"/>
        <v>0.48830057613966649</v>
      </c>
    </row>
    <row r="545" spans="2:32">
      <c r="B545" s="116">
        <f t="shared" si="117"/>
        <v>29580.349567180689</v>
      </c>
      <c r="C545" s="115">
        <f t="shared" si="116"/>
        <v>71.270000000000124</v>
      </c>
      <c r="D545" s="68">
        <f>'ver pressoflex 6p C2 DCpowe_2'!$G$3/2/$C$557*C545</f>
        <v>873.05750000000148</v>
      </c>
      <c r="E545" s="114">
        <f t="shared" si="119"/>
        <v>-2.2184674105973105E-3</v>
      </c>
      <c r="F545" s="114">
        <f t="shared" si="120"/>
        <v>-1.9547791033608791E-3</v>
      </c>
      <c r="G545" s="114">
        <f t="shared" si="121"/>
        <v>-1.6910907961244475E-3</v>
      </c>
      <c r="H545" s="114">
        <f t="shared" si="122"/>
        <v>4.0111688478633827E-3</v>
      </c>
      <c r="I545" s="114">
        <f t="shared" si="123"/>
        <v>4.2748571550998132E-3</v>
      </c>
      <c r="J545" s="114">
        <f t="shared" si="124"/>
        <v>4.5385454623362454E-3</v>
      </c>
      <c r="K545" s="114">
        <f t="shared" si="125"/>
        <v>5.1977662304273234E-3</v>
      </c>
      <c r="L545" s="113">
        <f>-'ver pressoflex 6p C2 DCpowe_2'!$G$2*'ver pressoflex 6p C2 DCpowe_2'!D545*'ver pressoflex 6p C2 DCpowe_2'!$G$17*'ver pressoflex 6p C2 DCpowe_2'!$G$13*'ver pressoflex 6p C2 DCpowe_2'!AE545</f>
        <v>-71580.349567180689</v>
      </c>
      <c r="M545" s="572">
        <f>IF(ABS(E545)&lt;'ver pressoflex 6p C2 DCpowe_2'!$G$7,'ver pressoflex 6p C2 DCpowe_2'!$G$16*E545*'ver pressoflex 6p C2 DCpowe_2'!$O$8,SIGN(E545)*'ver pressoflex 6p C2 DCpowe_2'!$G$15*'ver pressoflex 6p C2 DCpowe_2'!$O$8)</f>
        <v>-17803.500000000004</v>
      </c>
      <c r="N545" s="572">
        <f>IF(ABS(F545)&lt;'ver pressoflex 6p C2 DCpowe_2'!$G$7,'ver pressoflex 6p C2 DCpowe_2'!$G$16*F545*'ver pressoflex 6p C2 DCpowe_2'!$O$9,SIGN(F545)*'ver pressoflex 6p C2 DCpowe_2'!$G$15*'ver pressoflex 6p C2 DCpowe_2'!$O$9)</f>
        <v>0</v>
      </c>
      <c r="O545" s="572">
        <f>IF(ABS(G545)&lt;'ver pressoflex 6p C2 DCpowe_2'!$G$7,'ver pressoflex 6p C2 DCpowe_2'!$G$16*G545*'ver pressoflex 6p C2 DCpowe_2'!$O$10,SIGN(G545)*'ver pressoflex 6p C2 DCpowe_2'!$G$15*'ver pressoflex 6p C2 DCpowe_2'!$O$10)</f>
        <v>0</v>
      </c>
      <c r="P545" s="572">
        <f>IF(ABS(H545)&lt;'ver pressoflex 6p C2 DCpowe_2'!$G$7,'ver pressoflex 6p C2 DCpowe_2'!$G$16*H545*'ver pressoflex 6p C2 DCpowe_2'!$O$11,SIGN(H545)*'ver pressoflex 6p C2 DCpowe_2'!$G$15*'ver pressoflex 6p C2 DCpowe_2'!$O$11)</f>
        <v>0</v>
      </c>
      <c r="Q545" s="572">
        <f>IF(ABS(I545)&lt;'ver pressoflex 6p C2 DCpowe_2'!$G$7,'ver pressoflex 6p C2 DCpowe_2'!$G$16*I545*'ver pressoflex 6p C2 DCpowe_2'!$O$12,SIGN(I545)*'ver pressoflex 6p C2 DCpowe_2'!$G$15*'ver pressoflex 6p C2 DCpowe_2'!$O$12)</f>
        <v>0</v>
      </c>
      <c r="R545" s="572">
        <f>IF(ABS(J545)&lt;'ver pressoflex 6p C2 DCpowe_2'!$G$7,'ver pressoflex 6p C2 DCpowe_2'!$G$16*J545*'ver pressoflex 6p C2 DCpowe_2'!$O$13,SIGN(J545)*'ver pressoflex 6p C2 DCpowe_2'!$G$15*'ver pressoflex 6p C2 DCpowe_2'!$O$13)</f>
        <v>17803.500000000004</v>
      </c>
      <c r="S545" s="113">
        <f t="shared" si="118"/>
        <v>-71580.349567180689</v>
      </c>
      <c r="T545" s="575">
        <f>-L545*('ver pressoflex 6p C2 DCpowe_2'!$G$3/2-'ver pressoflex 6p C2 DCpowe_2'!AF545*'ver pressoflex 6p C2 DCpowe_2'!D545)</f>
        <v>57154352.263172776</v>
      </c>
      <c r="U545" s="29">
        <f>M545*IF(($G$3/2-$M$8)&gt;0,('ver pressoflex 6p C2 DCpowe_2'!$G$3/2-'ver pressoflex 6p C2 DCpowe_2'!$M$8),'ver pressoflex 6p C2 DCpowe_2'!$G$3/2-('ver pressoflex 6p C2 DCpowe_2'!$G$3-'ver pressoflex 6p C2 DCpowe_2'!$M$8))*IF(($G$3/2-$M$8)&gt;0,-1,1)</f>
        <v>18248587.500000004</v>
      </c>
      <c r="V545" s="29">
        <f>N545*IF(($G$3/2-$M$9)&gt;0,('ver pressoflex 6p C2 DCpowe_2'!$G$3/2-'ver pressoflex 6p C2 DCpowe_2'!$M$9),'ver pressoflex 6p C2 DCpowe_2'!$G$3/2-('ver pressoflex 6p C2 DCpowe_2'!$G$3-'ver pressoflex 6p C2 DCpowe_2'!$M$9))*IF(($G$3/2-$M$9)&gt;0,-1,1)</f>
        <v>0</v>
      </c>
      <c r="W545" s="29">
        <f>O545*IF(($G$3/2-$M$10)&gt;0,('ver pressoflex 6p C2 DCpowe_2'!$G$3/2-'ver pressoflex 6p C2 DCpowe_2'!$M$10),'ver pressoflex 6p C2 DCpowe_2'!$G$3/2-('ver pressoflex 6p C2 DCpowe_2'!$G$3-'ver pressoflex 6p C2 DCpowe_2'!$M$10))*IF(($G$3/2-$M$10)&gt;0,-1,1)</f>
        <v>0</v>
      </c>
      <c r="X545" s="29">
        <f>P545*IF(($G$3/2-$M$11)&gt;0,('ver pressoflex 6p C2 DCpowe_2'!$G$3/2-'ver pressoflex 6p C2 DCpowe_2'!$M$11),'ver pressoflex 6p C2 DCpowe_2'!$G$3/2-('ver pressoflex 6p C2 DCpowe_2'!$G$3-'ver pressoflex 6p C2 DCpowe_2'!$M$11))*IF(($G$3/2-$M$11)&gt;0,-1,1)</f>
        <v>0</v>
      </c>
      <c r="Y545" s="29">
        <f>Q545*IF(($G$3/2-$M$12)&gt;0,('ver pressoflex 6p C2 DCpowe_2'!$G$3/2-'ver pressoflex 6p C2 DCpowe_2'!$M$12),'ver pressoflex 6p C2 DCpowe_2'!$G$3/2-('ver pressoflex 6p C2 DCpowe_2'!$G$3-'ver pressoflex 6p C2 DCpowe_2'!$M$12))*IF(($G$3/2-$M$12)&gt;0,-1,1)</f>
        <v>0</v>
      </c>
      <c r="Z545" s="29">
        <f>R545*IF(($G$3/2-$M$13)&gt;0,('ver pressoflex 6p C2 DCpowe_2'!$G$3/2-'ver pressoflex 6p C2 DCpowe_2'!$M$13),'ver pressoflex 6p C2 DCpowe_2'!$G$3/2-('ver pressoflex 6p C2 DCpowe_2'!$G$3-'ver pressoflex 6p C2 DCpowe_2'!$M$13))*IF(($G$3/2-$M$13)&gt;0,-1,1)</f>
        <v>18248587.500000004</v>
      </c>
      <c r="AA545" s="113">
        <f t="shared" si="126"/>
        <v>93651527.263172776</v>
      </c>
      <c r="AB545" s="193">
        <f t="shared" si="127"/>
        <v>2.8776881786883889E-3</v>
      </c>
      <c r="AC545" s="191">
        <f t="shared" si="128"/>
        <v>4.6850358533695379E-3</v>
      </c>
      <c r="AD545" s="194">
        <f t="shared" si="129"/>
        <v>6.8953521559135253E-6</v>
      </c>
      <c r="AE545" s="191">
        <f t="shared" si="130"/>
        <v>0.35137768900271532</v>
      </c>
      <c r="AF545" s="191">
        <f t="shared" si="131"/>
        <v>0.48855398438866027</v>
      </c>
    </row>
    <row r="546" spans="2:32">
      <c r="B546" s="116">
        <f t="shared" si="117"/>
        <v>32240.733595610407</v>
      </c>
      <c r="C546" s="115">
        <f t="shared" si="116"/>
        <v>72.270000000000124</v>
      </c>
      <c r="D546" s="68">
        <f>'ver pressoflex 6p C2 DCpowe_2'!$G$3/2/$C$557*C546</f>
        <v>885.30750000000148</v>
      </c>
      <c r="E546" s="114">
        <f t="shared" si="119"/>
        <v>-2.2772343850986235E-3</v>
      </c>
      <c r="F546" s="114">
        <f t="shared" si="120"/>
        <v>-2.0113993390676239E-3</v>
      </c>
      <c r="G546" s="114">
        <f t="shared" si="121"/>
        <v>-1.7455642930366238E-3</v>
      </c>
      <c r="H546" s="114">
        <f t="shared" si="122"/>
        <v>4.0031185773837501E-3</v>
      </c>
      <c r="I546" s="114">
        <f t="shared" si="123"/>
        <v>4.2689536234147502E-3</v>
      </c>
      <c r="J546" s="114">
        <f t="shared" si="124"/>
        <v>4.5347886694457502E-3</v>
      </c>
      <c r="K546" s="114">
        <f t="shared" si="125"/>
        <v>5.1993762845232499E-3</v>
      </c>
      <c r="L546" s="113">
        <f>-'ver pressoflex 6p C2 DCpowe_2'!$G$2*'ver pressoflex 6p C2 DCpowe_2'!D546*'ver pressoflex 6p C2 DCpowe_2'!$G$17*'ver pressoflex 6p C2 DCpowe_2'!$G$13*'ver pressoflex 6p C2 DCpowe_2'!AE546</f>
        <v>-74240.733595610407</v>
      </c>
      <c r="M546" s="572">
        <f>IF(ABS(E546)&lt;'ver pressoflex 6p C2 DCpowe_2'!$G$7,'ver pressoflex 6p C2 DCpowe_2'!$G$16*E546*'ver pressoflex 6p C2 DCpowe_2'!$O$8,SIGN(E546)*'ver pressoflex 6p C2 DCpowe_2'!$G$15*'ver pressoflex 6p C2 DCpowe_2'!$O$8)</f>
        <v>-17803.500000000004</v>
      </c>
      <c r="N546" s="572">
        <f>IF(ABS(F546)&lt;'ver pressoflex 6p C2 DCpowe_2'!$G$7,'ver pressoflex 6p C2 DCpowe_2'!$G$16*F546*'ver pressoflex 6p C2 DCpowe_2'!$O$9,SIGN(F546)*'ver pressoflex 6p C2 DCpowe_2'!$G$15*'ver pressoflex 6p C2 DCpowe_2'!$O$9)</f>
        <v>0</v>
      </c>
      <c r="O546" s="572">
        <f>IF(ABS(G546)&lt;'ver pressoflex 6p C2 DCpowe_2'!$G$7,'ver pressoflex 6p C2 DCpowe_2'!$G$16*G546*'ver pressoflex 6p C2 DCpowe_2'!$O$10,SIGN(G546)*'ver pressoflex 6p C2 DCpowe_2'!$G$15*'ver pressoflex 6p C2 DCpowe_2'!$O$10)</f>
        <v>0</v>
      </c>
      <c r="P546" s="572">
        <f>IF(ABS(H546)&lt;'ver pressoflex 6p C2 DCpowe_2'!$G$7,'ver pressoflex 6p C2 DCpowe_2'!$G$16*H546*'ver pressoflex 6p C2 DCpowe_2'!$O$11,SIGN(H546)*'ver pressoflex 6p C2 DCpowe_2'!$G$15*'ver pressoflex 6p C2 DCpowe_2'!$O$11)</f>
        <v>0</v>
      </c>
      <c r="Q546" s="572">
        <f>IF(ABS(I546)&lt;'ver pressoflex 6p C2 DCpowe_2'!$G$7,'ver pressoflex 6p C2 DCpowe_2'!$G$16*I546*'ver pressoflex 6p C2 DCpowe_2'!$O$12,SIGN(I546)*'ver pressoflex 6p C2 DCpowe_2'!$G$15*'ver pressoflex 6p C2 DCpowe_2'!$O$12)</f>
        <v>0</v>
      </c>
      <c r="R546" s="572">
        <f>IF(ABS(J546)&lt;'ver pressoflex 6p C2 DCpowe_2'!$G$7,'ver pressoflex 6p C2 DCpowe_2'!$G$16*J546*'ver pressoflex 6p C2 DCpowe_2'!$O$13,SIGN(J546)*'ver pressoflex 6p C2 DCpowe_2'!$G$15*'ver pressoflex 6p C2 DCpowe_2'!$O$13)</f>
        <v>17803.500000000004</v>
      </c>
      <c r="S546" s="113">
        <f t="shared" si="118"/>
        <v>-74240.733595610407</v>
      </c>
      <c r="T546" s="575">
        <f>-L546*('ver pressoflex 6p C2 DCpowe_2'!$G$3/2-'ver pressoflex 6p C2 DCpowe_2'!AF546*'ver pressoflex 6p C2 DCpowe_2'!D546)</f>
        <v>58818055.277043045</v>
      </c>
      <c r="U546" s="29">
        <f>M546*IF(($G$3/2-$M$8)&gt;0,('ver pressoflex 6p C2 DCpowe_2'!$G$3/2-'ver pressoflex 6p C2 DCpowe_2'!$M$8),'ver pressoflex 6p C2 DCpowe_2'!$G$3/2-('ver pressoflex 6p C2 DCpowe_2'!$G$3-'ver pressoflex 6p C2 DCpowe_2'!$M$8))*IF(($G$3/2-$M$8)&gt;0,-1,1)</f>
        <v>18248587.500000004</v>
      </c>
      <c r="V546" s="29">
        <f>N546*IF(($G$3/2-$M$9)&gt;0,('ver pressoflex 6p C2 DCpowe_2'!$G$3/2-'ver pressoflex 6p C2 DCpowe_2'!$M$9),'ver pressoflex 6p C2 DCpowe_2'!$G$3/2-('ver pressoflex 6p C2 DCpowe_2'!$G$3-'ver pressoflex 6p C2 DCpowe_2'!$M$9))*IF(($G$3/2-$M$9)&gt;0,-1,1)</f>
        <v>0</v>
      </c>
      <c r="W546" s="29">
        <f>O546*IF(($G$3/2-$M$10)&gt;0,('ver pressoflex 6p C2 DCpowe_2'!$G$3/2-'ver pressoflex 6p C2 DCpowe_2'!$M$10),'ver pressoflex 6p C2 DCpowe_2'!$G$3/2-('ver pressoflex 6p C2 DCpowe_2'!$G$3-'ver pressoflex 6p C2 DCpowe_2'!$M$10))*IF(($G$3/2-$M$10)&gt;0,-1,1)</f>
        <v>0</v>
      </c>
      <c r="X546" s="29">
        <f>P546*IF(($G$3/2-$M$11)&gt;0,('ver pressoflex 6p C2 DCpowe_2'!$G$3/2-'ver pressoflex 6p C2 DCpowe_2'!$M$11),'ver pressoflex 6p C2 DCpowe_2'!$G$3/2-('ver pressoflex 6p C2 DCpowe_2'!$G$3-'ver pressoflex 6p C2 DCpowe_2'!$M$11))*IF(($G$3/2-$M$11)&gt;0,-1,1)</f>
        <v>0</v>
      </c>
      <c r="Y546" s="29">
        <f>Q546*IF(($G$3/2-$M$12)&gt;0,('ver pressoflex 6p C2 DCpowe_2'!$G$3/2-'ver pressoflex 6p C2 DCpowe_2'!$M$12),'ver pressoflex 6p C2 DCpowe_2'!$G$3/2-('ver pressoflex 6p C2 DCpowe_2'!$G$3-'ver pressoflex 6p C2 DCpowe_2'!$M$12))*IF(($G$3/2-$M$12)&gt;0,-1,1)</f>
        <v>0</v>
      </c>
      <c r="Z546" s="29">
        <f>R546*IF(($G$3/2-$M$13)&gt;0,('ver pressoflex 6p C2 DCpowe_2'!$G$3/2-'ver pressoflex 6p C2 DCpowe_2'!$M$13),'ver pressoflex 6p C2 DCpowe_2'!$G$3/2-('ver pressoflex 6p C2 DCpowe_2'!$G$3-'ver pressoflex 6p C2 DCpowe_2'!$M$13))*IF(($G$3/2-$M$13)&gt;0,-1,1)</f>
        <v>18248587.500000004</v>
      </c>
      <c r="AA546" s="113">
        <f t="shared" si="126"/>
        <v>95315230.277043045</v>
      </c>
      <c r="AB546" s="193">
        <f t="shared" si="127"/>
        <v>2.9418220001761236E-3</v>
      </c>
      <c r="AC546" s="191">
        <f t="shared" si="128"/>
        <v>4.7919255558490957E-3</v>
      </c>
      <c r="AD546" s="194">
        <f t="shared" si="129"/>
        <v>7.206375011711319E-6</v>
      </c>
      <c r="AE546" s="191">
        <f t="shared" si="130"/>
        <v>0.35939441668868216</v>
      </c>
      <c r="AF546" s="191">
        <f t="shared" si="131"/>
        <v>0.488800518596614</v>
      </c>
    </row>
    <row r="547" spans="2:32">
      <c r="B547" s="116">
        <f t="shared" si="117"/>
        <v>34974.508199725344</v>
      </c>
      <c r="C547" s="115">
        <f t="shared" si="116"/>
        <v>73.270000000000124</v>
      </c>
      <c r="D547" s="68">
        <f>'ver pressoflex 6p C2 DCpowe_2'!$G$3/2/$C$557*C547</f>
        <v>897.55750000000148</v>
      </c>
      <c r="E547" s="114">
        <f t="shared" si="119"/>
        <v>-2.3369660807702882E-3</v>
      </c>
      <c r="F547" s="114">
        <f t="shared" si="120"/>
        <v>-2.0689490549887254E-3</v>
      </c>
      <c r="G547" s="114">
        <f t="shared" si="121"/>
        <v>-1.8009320292071622E-3</v>
      </c>
      <c r="H547" s="114">
        <f t="shared" si="122"/>
        <v>3.9949361533191388E-3</v>
      </c>
      <c r="I547" s="114">
        <f t="shared" si="123"/>
        <v>4.262953179100702E-3</v>
      </c>
      <c r="J547" s="114">
        <f t="shared" si="124"/>
        <v>4.5309702048822644E-3</v>
      </c>
      <c r="K547" s="114">
        <f t="shared" si="125"/>
        <v>5.2010127693361725E-3</v>
      </c>
      <c r="L547" s="113">
        <f>-'ver pressoflex 6p C2 DCpowe_2'!$G$2*'ver pressoflex 6p C2 DCpowe_2'!D547*'ver pressoflex 6p C2 DCpowe_2'!$G$17*'ver pressoflex 6p C2 DCpowe_2'!$G$13*'ver pressoflex 6p C2 DCpowe_2'!AE547</f>
        <v>-76974.508199725344</v>
      </c>
      <c r="M547" s="572">
        <f>IF(ABS(E547)&lt;'ver pressoflex 6p C2 DCpowe_2'!$G$7,'ver pressoflex 6p C2 DCpowe_2'!$G$16*E547*'ver pressoflex 6p C2 DCpowe_2'!$O$8,SIGN(E547)*'ver pressoflex 6p C2 DCpowe_2'!$G$15*'ver pressoflex 6p C2 DCpowe_2'!$O$8)</f>
        <v>-17803.500000000004</v>
      </c>
      <c r="N547" s="572">
        <f>IF(ABS(F547)&lt;'ver pressoflex 6p C2 DCpowe_2'!$G$7,'ver pressoflex 6p C2 DCpowe_2'!$G$16*F547*'ver pressoflex 6p C2 DCpowe_2'!$O$9,SIGN(F547)*'ver pressoflex 6p C2 DCpowe_2'!$G$15*'ver pressoflex 6p C2 DCpowe_2'!$O$9)</f>
        <v>0</v>
      </c>
      <c r="O547" s="572">
        <f>IF(ABS(G547)&lt;'ver pressoflex 6p C2 DCpowe_2'!$G$7,'ver pressoflex 6p C2 DCpowe_2'!$G$16*G547*'ver pressoflex 6p C2 DCpowe_2'!$O$10,SIGN(G547)*'ver pressoflex 6p C2 DCpowe_2'!$G$15*'ver pressoflex 6p C2 DCpowe_2'!$O$10)</f>
        <v>0</v>
      </c>
      <c r="P547" s="572">
        <f>IF(ABS(H547)&lt;'ver pressoflex 6p C2 DCpowe_2'!$G$7,'ver pressoflex 6p C2 DCpowe_2'!$G$16*H547*'ver pressoflex 6p C2 DCpowe_2'!$O$11,SIGN(H547)*'ver pressoflex 6p C2 DCpowe_2'!$G$15*'ver pressoflex 6p C2 DCpowe_2'!$O$11)</f>
        <v>0</v>
      </c>
      <c r="Q547" s="572">
        <f>IF(ABS(I547)&lt;'ver pressoflex 6p C2 DCpowe_2'!$G$7,'ver pressoflex 6p C2 DCpowe_2'!$G$16*I547*'ver pressoflex 6p C2 DCpowe_2'!$O$12,SIGN(I547)*'ver pressoflex 6p C2 DCpowe_2'!$G$15*'ver pressoflex 6p C2 DCpowe_2'!$O$12)</f>
        <v>0</v>
      </c>
      <c r="R547" s="572">
        <f>IF(ABS(J547)&lt;'ver pressoflex 6p C2 DCpowe_2'!$G$7,'ver pressoflex 6p C2 DCpowe_2'!$G$16*J547*'ver pressoflex 6p C2 DCpowe_2'!$O$13,SIGN(J547)*'ver pressoflex 6p C2 DCpowe_2'!$G$15*'ver pressoflex 6p C2 DCpowe_2'!$O$13)</f>
        <v>17803.500000000004</v>
      </c>
      <c r="S547" s="113">
        <f t="shared" si="118"/>
        <v>-76974.508199725344</v>
      </c>
      <c r="T547" s="575">
        <f>-L547*('ver pressoflex 6p C2 DCpowe_2'!$G$3/2-'ver pressoflex 6p C2 DCpowe_2'!AF547*'ver pressoflex 6p C2 DCpowe_2'!D547)</f>
        <v>60506433.534919977</v>
      </c>
      <c r="U547" s="29">
        <f>M547*IF(($G$3/2-$M$8)&gt;0,('ver pressoflex 6p C2 DCpowe_2'!$G$3/2-'ver pressoflex 6p C2 DCpowe_2'!$M$8),'ver pressoflex 6p C2 DCpowe_2'!$G$3/2-('ver pressoflex 6p C2 DCpowe_2'!$G$3-'ver pressoflex 6p C2 DCpowe_2'!$M$8))*IF(($G$3/2-$M$8)&gt;0,-1,1)</f>
        <v>18248587.500000004</v>
      </c>
      <c r="V547" s="29">
        <f>N547*IF(($G$3/2-$M$9)&gt;0,('ver pressoflex 6p C2 DCpowe_2'!$G$3/2-'ver pressoflex 6p C2 DCpowe_2'!$M$9),'ver pressoflex 6p C2 DCpowe_2'!$G$3/2-('ver pressoflex 6p C2 DCpowe_2'!$G$3-'ver pressoflex 6p C2 DCpowe_2'!$M$9))*IF(($G$3/2-$M$9)&gt;0,-1,1)</f>
        <v>0</v>
      </c>
      <c r="W547" s="29">
        <f>O547*IF(($G$3/2-$M$10)&gt;0,('ver pressoflex 6p C2 DCpowe_2'!$G$3/2-'ver pressoflex 6p C2 DCpowe_2'!$M$10),'ver pressoflex 6p C2 DCpowe_2'!$G$3/2-('ver pressoflex 6p C2 DCpowe_2'!$G$3-'ver pressoflex 6p C2 DCpowe_2'!$M$10))*IF(($G$3/2-$M$10)&gt;0,-1,1)</f>
        <v>0</v>
      </c>
      <c r="X547" s="29">
        <f>P547*IF(($G$3/2-$M$11)&gt;0,('ver pressoflex 6p C2 DCpowe_2'!$G$3/2-'ver pressoflex 6p C2 DCpowe_2'!$M$11),'ver pressoflex 6p C2 DCpowe_2'!$G$3/2-('ver pressoflex 6p C2 DCpowe_2'!$G$3-'ver pressoflex 6p C2 DCpowe_2'!$M$11))*IF(($G$3/2-$M$11)&gt;0,-1,1)</f>
        <v>0</v>
      </c>
      <c r="Y547" s="29">
        <f>Q547*IF(($G$3/2-$M$12)&gt;0,('ver pressoflex 6p C2 DCpowe_2'!$G$3/2-'ver pressoflex 6p C2 DCpowe_2'!$M$12),'ver pressoflex 6p C2 DCpowe_2'!$G$3/2-('ver pressoflex 6p C2 DCpowe_2'!$G$3-'ver pressoflex 6p C2 DCpowe_2'!$M$12))*IF(($G$3/2-$M$12)&gt;0,-1,1)</f>
        <v>0</v>
      </c>
      <c r="Z547" s="29">
        <f>R547*IF(($G$3/2-$M$13)&gt;0,('ver pressoflex 6p C2 DCpowe_2'!$G$3/2-'ver pressoflex 6p C2 DCpowe_2'!$M$13),'ver pressoflex 6p C2 DCpowe_2'!$G$3/2-('ver pressoflex 6p C2 DCpowe_2'!$G$3-'ver pressoflex 6p C2 DCpowe_2'!$M$13))*IF(($G$3/2-$M$13)&gt;0,-1,1)</f>
        <v>18248587.500000004</v>
      </c>
      <c r="AA547" s="113">
        <f t="shared" si="126"/>
        <v>97003608.534919977</v>
      </c>
      <c r="AB547" s="193">
        <f t="shared" si="127"/>
        <v>3.0070086452241959E-3</v>
      </c>
      <c r="AC547" s="191">
        <f t="shared" si="128"/>
        <v>4.9005699642625496E-3</v>
      </c>
      <c r="AD547" s="194">
        <f t="shared" si="129"/>
        <v>7.5295286048219901E-6</v>
      </c>
      <c r="AE547" s="191">
        <f t="shared" si="130"/>
        <v>0.36754274731969122</v>
      </c>
      <c r="AF547" s="191">
        <f t="shared" si="131"/>
        <v>0.48904045440919808</v>
      </c>
    </row>
    <row r="548" spans="2:32">
      <c r="B548" s="116">
        <f t="shared" si="117"/>
        <v>37783.495509860833</v>
      </c>
      <c r="C548" s="115">
        <f t="shared" si="116"/>
        <v>74.270000000000124</v>
      </c>
      <c r="D548" s="68">
        <f>'ver pressoflex 6p C2 DCpowe_2'!$G$3/2/$C$557*C548</f>
        <v>909.80750000000148</v>
      </c>
      <c r="E548" s="114">
        <f t="shared" si="119"/>
        <v>-2.3976864495665333E-3</v>
      </c>
      <c r="F548" s="114">
        <f t="shared" si="120"/>
        <v>-2.1274513281211807E-3</v>
      </c>
      <c r="G548" s="114">
        <f t="shared" si="121"/>
        <v>-1.8572162066758278E-3</v>
      </c>
      <c r="H548" s="114">
        <f t="shared" si="122"/>
        <v>3.9866182945799264E-3</v>
      </c>
      <c r="I548" s="114">
        <f t="shared" si="123"/>
        <v>4.2568534160252799E-3</v>
      </c>
      <c r="J548" s="114">
        <f t="shared" si="124"/>
        <v>4.5270885374706325E-3</v>
      </c>
      <c r="K548" s="114">
        <f t="shared" si="125"/>
        <v>5.202676341084015E-3</v>
      </c>
      <c r="L548" s="113">
        <f>-'ver pressoflex 6p C2 DCpowe_2'!$G$2*'ver pressoflex 6p C2 DCpowe_2'!D548*'ver pressoflex 6p C2 DCpowe_2'!$G$17*'ver pressoflex 6p C2 DCpowe_2'!$G$13*'ver pressoflex 6p C2 DCpowe_2'!AE548</f>
        <v>-79783.495509860833</v>
      </c>
      <c r="M548" s="572">
        <f>IF(ABS(E548)&lt;'ver pressoflex 6p C2 DCpowe_2'!$G$7,'ver pressoflex 6p C2 DCpowe_2'!$G$16*E548*'ver pressoflex 6p C2 DCpowe_2'!$O$8,SIGN(E548)*'ver pressoflex 6p C2 DCpowe_2'!$G$15*'ver pressoflex 6p C2 DCpowe_2'!$O$8)</f>
        <v>-17803.500000000004</v>
      </c>
      <c r="N548" s="572">
        <f>IF(ABS(F548)&lt;'ver pressoflex 6p C2 DCpowe_2'!$G$7,'ver pressoflex 6p C2 DCpowe_2'!$G$16*F548*'ver pressoflex 6p C2 DCpowe_2'!$O$9,SIGN(F548)*'ver pressoflex 6p C2 DCpowe_2'!$G$15*'ver pressoflex 6p C2 DCpowe_2'!$O$9)</f>
        <v>0</v>
      </c>
      <c r="O548" s="572">
        <f>IF(ABS(G548)&lt;'ver pressoflex 6p C2 DCpowe_2'!$G$7,'ver pressoflex 6p C2 DCpowe_2'!$G$16*G548*'ver pressoflex 6p C2 DCpowe_2'!$O$10,SIGN(G548)*'ver pressoflex 6p C2 DCpowe_2'!$G$15*'ver pressoflex 6p C2 DCpowe_2'!$O$10)</f>
        <v>0</v>
      </c>
      <c r="P548" s="572">
        <f>IF(ABS(H548)&lt;'ver pressoflex 6p C2 DCpowe_2'!$G$7,'ver pressoflex 6p C2 DCpowe_2'!$G$16*H548*'ver pressoflex 6p C2 DCpowe_2'!$O$11,SIGN(H548)*'ver pressoflex 6p C2 DCpowe_2'!$G$15*'ver pressoflex 6p C2 DCpowe_2'!$O$11)</f>
        <v>0</v>
      </c>
      <c r="Q548" s="572">
        <f>IF(ABS(I548)&lt;'ver pressoflex 6p C2 DCpowe_2'!$G$7,'ver pressoflex 6p C2 DCpowe_2'!$G$16*I548*'ver pressoflex 6p C2 DCpowe_2'!$O$12,SIGN(I548)*'ver pressoflex 6p C2 DCpowe_2'!$G$15*'ver pressoflex 6p C2 DCpowe_2'!$O$12)</f>
        <v>0</v>
      </c>
      <c r="R548" s="572">
        <f>IF(ABS(J548)&lt;'ver pressoflex 6p C2 DCpowe_2'!$G$7,'ver pressoflex 6p C2 DCpowe_2'!$G$16*J548*'ver pressoflex 6p C2 DCpowe_2'!$O$13,SIGN(J548)*'ver pressoflex 6p C2 DCpowe_2'!$G$15*'ver pressoflex 6p C2 DCpowe_2'!$O$13)</f>
        <v>17803.500000000004</v>
      </c>
      <c r="S548" s="113">
        <f t="shared" si="118"/>
        <v>-79783.495509860833</v>
      </c>
      <c r="T548" s="575">
        <f>-L548*('ver pressoflex 6p C2 DCpowe_2'!$G$3/2-'ver pressoflex 6p C2 DCpowe_2'!AF548*'ver pressoflex 6p C2 DCpowe_2'!D548)</f>
        <v>62219541.700713605</v>
      </c>
      <c r="U548" s="29">
        <f>M548*IF(($G$3/2-$M$8)&gt;0,('ver pressoflex 6p C2 DCpowe_2'!$G$3/2-'ver pressoflex 6p C2 DCpowe_2'!$M$8),'ver pressoflex 6p C2 DCpowe_2'!$G$3/2-('ver pressoflex 6p C2 DCpowe_2'!$G$3-'ver pressoflex 6p C2 DCpowe_2'!$M$8))*IF(($G$3/2-$M$8)&gt;0,-1,1)</f>
        <v>18248587.500000004</v>
      </c>
      <c r="V548" s="29">
        <f>N548*IF(($G$3/2-$M$9)&gt;0,('ver pressoflex 6p C2 DCpowe_2'!$G$3/2-'ver pressoflex 6p C2 DCpowe_2'!$M$9),'ver pressoflex 6p C2 DCpowe_2'!$G$3/2-('ver pressoflex 6p C2 DCpowe_2'!$G$3-'ver pressoflex 6p C2 DCpowe_2'!$M$9))*IF(($G$3/2-$M$9)&gt;0,-1,1)</f>
        <v>0</v>
      </c>
      <c r="W548" s="29">
        <f>O548*IF(($G$3/2-$M$10)&gt;0,('ver pressoflex 6p C2 DCpowe_2'!$G$3/2-'ver pressoflex 6p C2 DCpowe_2'!$M$10),'ver pressoflex 6p C2 DCpowe_2'!$G$3/2-('ver pressoflex 6p C2 DCpowe_2'!$G$3-'ver pressoflex 6p C2 DCpowe_2'!$M$10))*IF(($G$3/2-$M$10)&gt;0,-1,1)</f>
        <v>0</v>
      </c>
      <c r="X548" s="29">
        <f>P548*IF(($G$3/2-$M$11)&gt;0,('ver pressoflex 6p C2 DCpowe_2'!$G$3/2-'ver pressoflex 6p C2 DCpowe_2'!$M$11),'ver pressoflex 6p C2 DCpowe_2'!$G$3/2-('ver pressoflex 6p C2 DCpowe_2'!$G$3-'ver pressoflex 6p C2 DCpowe_2'!$M$11))*IF(($G$3/2-$M$11)&gt;0,-1,1)</f>
        <v>0</v>
      </c>
      <c r="Y548" s="29">
        <f>Q548*IF(($G$3/2-$M$12)&gt;0,('ver pressoflex 6p C2 DCpowe_2'!$G$3/2-'ver pressoflex 6p C2 DCpowe_2'!$M$12),'ver pressoflex 6p C2 DCpowe_2'!$G$3/2-('ver pressoflex 6p C2 DCpowe_2'!$G$3-'ver pressoflex 6p C2 DCpowe_2'!$M$12))*IF(($G$3/2-$M$12)&gt;0,-1,1)</f>
        <v>0</v>
      </c>
      <c r="Z548" s="29">
        <f>R548*IF(($G$3/2-$M$13)&gt;0,('ver pressoflex 6p C2 DCpowe_2'!$G$3/2-'ver pressoflex 6p C2 DCpowe_2'!$M$13),'ver pressoflex 6p C2 DCpowe_2'!$G$3/2-('ver pressoflex 6p C2 DCpowe_2'!$G$3-'ver pressoflex 6p C2 DCpowe_2'!$M$13))*IF(($G$3/2-$M$13)&gt;0,-1,1)</f>
        <v>18248587.500000004</v>
      </c>
      <c r="AA548" s="113">
        <f t="shared" si="126"/>
        <v>98716716.700713605</v>
      </c>
      <c r="AB548" s="193">
        <f t="shared" si="127"/>
        <v>3.0732742531799158E-3</v>
      </c>
      <c r="AC548" s="191">
        <f t="shared" si="128"/>
        <v>5.0110126441887488E-3</v>
      </c>
      <c r="AD548" s="194">
        <f t="shared" si="129"/>
        <v>7.8652899738265854E-6</v>
      </c>
      <c r="AE548" s="191">
        <f t="shared" si="130"/>
        <v>0.37582594831415611</v>
      </c>
      <c r="AF548" s="191">
        <f t="shared" si="131"/>
        <v>0.48927405294613413</v>
      </c>
    </row>
    <row r="549" spans="2:32">
      <c r="B549" s="116">
        <f t="shared" si="117"/>
        <v>40669.57847916137</v>
      </c>
      <c r="C549" s="115">
        <f t="shared" si="116"/>
        <v>75.270000000000124</v>
      </c>
      <c r="D549" s="68">
        <f>'ver pressoflex 6p C2 DCpowe_2'!$G$3/2/$C$557*C549</f>
        <v>922.05750000000148</v>
      </c>
      <c r="E549" s="114">
        <f t="shared" si="119"/>
        <v>-2.4594202429591154E-3</v>
      </c>
      <c r="F549" s="114">
        <f t="shared" si="120"/>
        <v>-2.186930005773394E-3</v>
      </c>
      <c r="G549" s="114">
        <f t="shared" si="121"/>
        <v>-1.9144397685876731E-3</v>
      </c>
      <c r="H549" s="114">
        <f t="shared" si="122"/>
        <v>3.9781616105535461E-3</v>
      </c>
      <c r="I549" s="114">
        <f t="shared" si="123"/>
        <v>4.2506518477392671E-3</v>
      </c>
      <c r="J549" s="114">
        <f t="shared" si="124"/>
        <v>4.523142084924988E-3</v>
      </c>
      <c r="K549" s="114">
        <f t="shared" si="125"/>
        <v>5.2043676778892912E-3</v>
      </c>
      <c r="L549" s="113">
        <f>-'ver pressoflex 6p C2 DCpowe_2'!$G$2*'ver pressoflex 6p C2 DCpowe_2'!D549*'ver pressoflex 6p C2 DCpowe_2'!$G$17*'ver pressoflex 6p C2 DCpowe_2'!$G$13*'ver pressoflex 6p C2 DCpowe_2'!AE549</f>
        <v>-82669.57847916137</v>
      </c>
      <c r="M549" s="572">
        <f>IF(ABS(E549)&lt;'ver pressoflex 6p C2 DCpowe_2'!$G$7,'ver pressoflex 6p C2 DCpowe_2'!$G$16*E549*'ver pressoflex 6p C2 DCpowe_2'!$O$8,SIGN(E549)*'ver pressoflex 6p C2 DCpowe_2'!$G$15*'ver pressoflex 6p C2 DCpowe_2'!$O$8)</f>
        <v>-17803.500000000004</v>
      </c>
      <c r="N549" s="572">
        <f>IF(ABS(F549)&lt;'ver pressoflex 6p C2 DCpowe_2'!$G$7,'ver pressoflex 6p C2 DCpowe_2'!$G$16*F549*'ver pressoflex 6p C2 DCpowe_2'!$O$9,SIGN(F549)*'ver pressoflex 6p C2 DCpowe_2'!$G$15*'ver pressoflex 6p C2 DCpowe_2'!$O$9)</f>
        <v>0</v>
      </c>
      <c r="O549" s="572">
        <f>IF(ABS(G549)&lt;'ver pressoflex 6p C2 DCpowe_2'!$G$7,'ver pressoflex 6p C2 DCpowe_2'!$G$16*G549*'ver pressoflex 6p C2 DCpowe_2'!$O$10,SIGN(G549)*'ver pressoflex 6p C2 DCpowe_2'!$G$15*'ver pressoflex 6p C2 DCpowe_2'!$O$10)</f>
        <v>0</v>
      </c>
      <c r="P549" s="572">
        <f>IF(ABS(H549)&lt;'ver pressoflex 6p C2 DCpowe_2'!$G$7,'ver pressoflex 6p C2 DCpowe_2'!$G$16*H549*'ver pressoflex 6p C2 DCpowe_2'!$O$11,SIGN(H549)*'ver pressoflex 6p C2 DCpowe_2'!$G$15*'ver pressoflex 6p C2 DCpowe_2'!$O$11)</f>
        <v>0</v>
      </c>
      <c r="Q549" s="572">
        <f>IF(ABS(I549)&lt;'ver pressoflex 6p C2 DCpowe_2'!$G$7,'ver pressoflex 6p C2 DCpowe_2'!$G$16*I549*'ver pressoflex 6p C2 DCpowe_2'!$O$12,SIGN(I549)*'ver pressoflex 6p C2 DCpowe_2'!$G$15*'ver pressoflex 6p C2 DCpowe_2'!$O$12)</f>
        <v>0</v>
      </c>
      <c r="R549" s="572">
        <f>IF(ABS(J549)&lt;'ver pressoflex 6p C2 DCpowe_2'!$G$7,'ver pressoflex 6p C2 DCpowe_2'!$G$16*J549*'ver pressoflex 6p C2 DCpowe_2'!$O$13,SIGN(J549)*'ver pressoflex 6p C2 DCpowe_2'!$G$15*'ver pressoflex 6p C2 DCpowe_2'!$O$13)</f>
        <v>17803.500000000004</v>
      </c>
      <c r="S549" s="113">
        <f t="shared" si="118"/>
        <v>-82669.57847916137</v>
      </c>
      <c r="T549" s="575">
        <f>-L549*('ver pressoflex 6p C2 DCpowe_2'!$G$3/2-'ver pressoflex 6p C2 DCpowe_2'!AF549*'ver pressoflex 6p C2 DCpowe_2'!D549)</f>
        <v>63957436.263018318</v>
      </c>
      <c r="U549" s="29">
        <f>M549*IF(($G$3/2-$M$8)&gt;0,('ver pressoflex 6p C2 DCpowe_2'!$G$3/2-'ver pressoflex 6p C2 DCpowe_2'!$M$8),'ver pressoflex 6p C2 DCpowe_2'!$G$3/2-('ver pressoflex 6p C2 DCpowe_2'!$G$3-'ver pressoflex 6p C2 DCpowe_2'!$M$8))*IF(($G$3/2-$M$8)&gt;0,-1,1)</f>
        <v>18248587.500000004</v>
      </c>
      <c r="V549" s="29">
        <f>N549*IF(($G$3/2-$M$9)&gt;0,('ver pressoflex 6p C2 DCpowe_2'!$G$3/2-'ver pressoflex 6p C2 DCpowe_2'!$M$9),'ver pressoflex 6p C2 DCpowe_2'!$G$3/2-('ver pressoflex 6p C2 DCpowe_2'!$G$3-'ver pressoflex 6p C2 DCpowe_2'!$M$9))*IF(($G$3/2-$M$9)&gt;0,-1,1)</f>
        <v>0</v>
      </c>
      <c r="W549" s="29">
        <f>O549*IF(($G$3/2-$M$10)&gt;0,('ver pressoflex 6p C2 DCpowe_2'!$G$3/2-'ver pressoflex 6p C2 DCpowe_2'!$M$10),'ver pressoflex 6p C2 DCpowe_2'!$G$3/2-('ver pressoflex 6p C2 DCpowe_2'!$G$3-'ver pressoflex 6p C2 DCpowe_2'!$M$10))*IF(($G$3/2-$M$10)&gt;0,-1,1)</f>
        <v>0</v>
      </c>
      <c r="X549" s="29">
        <f>P549*IF(($G$3/2-$M$11)&gt;0,('ver pressoflex 6p C2 DCpowe_2'!$G$3/2-'ver pressoflex 6p C2 DCpowe_2'!$M$11),'ver pressoflex 6p C2 DCpowe_2'!$G$3/2-('ver pressoflex 6p C2 DCpowe_2'!$G$3-'ver pressoflex 6p C2 DCpowe_2'!$M$11))*IF(($G$3/2-$M$11)&gt;0,-1,1)</f>
        <v>0</v>
      </c>
      <c r="Y549" s="29">
        <f>Q549*IF(($G$3/2-$M$12)&gt;0,('ver pressoflex 6p C2 DCpowe_2'!$G$3/2-'ver pressoflex 6p C2 DCpowe_2'!$M$12),'ver pressoflex 6p C2 DCpowe_2'!$G$3/2-('ver pressoflex 6p C2 DCpowe_2'!$G$3-'ver pressoflex 6p C2 DCpowe_2'!$M$12))*IF(($G$3/2-$M$12)&gt;0,-1,1)</f>
        <v>0</v>
      </c>
      <c r="Z549" s="29">
        <f>R549*IF(($G$3/2-$M$13)&gt;0,('ver pressoflex 6p C2 DCpowe_2'!$G$3/2-'ver pressoflex 6p C2 DCpowe_2'!$M$13),'ver pressoflex 6p C2 DCpowe_2'!$G$3/2-('ver pressoflex 6p C2 DCpowe_2'!$G$3-'ver pressoflex 6p C2 DCpowe_2'!$M$13))*IF(($G$3/2-$M$13)&gt;0,-1,1)</f>
        <v>18248587.500000004</v>
      </c>
      <c r="AA549" s="113">
        <f t="shared" si="126"/>
        <v>100454611.26301832</v>
      </c>
      <c r="AB549" s="193">
        <f t="shared" si="127"/>
        <v>3.1406458359234178E-3</v>
      </c>
      <c r="AC549" s="191">
        <f t="shared" si="128"/>
        <v>5.1232986154279188E-3</v>
      </c>
      <c r="AD549" s="194">
        <f t="shared" si="129"/>
        <v>8.2141580000303646E-6</v>
      </c>
      <c r="AE549" s="191">
        <f t="shared" si="130"/>
        <v>0.38424739615709386</v>
      </c>
      <c r="AF549" s="191">
        <f t="shared" si="131"/>
        <v>0.48950156174442638</v>
      </c>
    </row>
    <row r="550" spans="2:32">
      <c r="B550" s="116">
        <f t="shared" si="117"/>
        <v>43634.703442772836</v>
      </c>
      <c r="C550" s="115">
        <f t="shared" si="116"/>
        <v>76.270000000000124</v>
      </c>
      <c r="D550" s="68">
        <f>'ver pressoflex 6p C2 DCpowe_2'!$G$3/2/$C$557*C550</f>
        <v>934.30750000000148</v>
      </c>
      <c r="E550" s="114">
        <f t="shared" si="119"/>
        <v>-2.5221930455779713E-3</v>
      </c>
      <c r="F550" s="114">
        <f t="shared" si="120"/>
        <v>-2.2474097379769496E-3</v>
      </c>
      <c r="G550" s="114">
        <f t="shared" si="121"/>
        <v>-1.9726264303759279E-3</v>
      </c>
      <c r="H550" s="114">
        <f t="shared" si="122"/>
        <v>3.9695625964961687E-3</v>
      </c>
      <c r="I550" s="114">
        <f t="shared" si="123"/>
        <v>4.2443459040971904E-3</v>
      </c>
      <c r="J550" s="114">
        <f t="shared" si="124"/>
        <v>4.5191292116982121E-3</v>
      </c>
      <c r="K550" s="114">
        <f t="shared" si="125"/>
        <v>5.2060874807007664E-3</v>
      </c>
      <c r="L550" s="113">
        <f>-'ver pressoflex 6p C2 DCpowe_2'!$G$2*'ver pressoflex 6p C2 DCpowe_2'!D550*'ver pressoflex 6p C2 DCpowe_2'!$G$17*'ver pressoflex 6p C2 DCpowe_2'!$G$13*'ver pressoflex 6p C2 DCpowe_2'!AE550</f>
        <v>-85634.703442772836</v>
      </c>
      <c r="M550" s="572">
        <f>IF(ABS(E550)&lt;'ver pressoflex 6p C2 DCpowe_2'!$G$7,'ver pressoflex 6p C2 DCpowe_2'!$G$16*E550*'ver pressoflex 6p C2 DCpowe_2'!$O$8,SIGN(E550)*'ver pressoflex 6p C2 DCpowe_2'!$G$15*'ver pressoflex 6p C2 DCpowe_2'!$O$8)</f>
        <v>-17803.500000000004</v>
      </c>
      <c r="N550" s="572">
        <f>IF(ABS(F550)&lt;'ver pressoflex 6p C2 DCpowe_2'!$G$7,'ver pressoflex 6p C2 DCpowe_2'!$G$16*F550*'ver pressoflex 6p C2 DCpowe_2'!$O$9,SIGN(F550)*'ver pressoflex 6p C2 DCpowe_2'!$G$15*'ver pressoflex 6p C2 DCpowe_2'!$O$9)</f>
        <v>0</v>
      </c>
      <c r="O550" s="572">
        <f>IF(ABS(G550)&lt;'ver pressoflex 6p C2 DCpowe_2'!$G$7,'ver pressoflex 6p C2 DCpowe_2'!$G$16*G550*'ver pressoflex 6p C2 DCpowe_2'!$O$10,SIGN(G550)*'ver pressoflex 6p C2 DCpowe_2'!$G$15*'ver pressoflex 6p C2 DCpowe_2'!$O$10)</f>
        <v>0</v>
      </c>
      <c r="P550" s="572">
        <f>IF(ABS(H550)&lt;'ver pressoflex 6p C2 DCpowe_2'!$G$7,'ver pressoflex 6p C2 DCpowe_2'!$G$16*H550*'ver pressoflex 6p C2 DCpowe_2'!$O$11,SIGN(H550)*'ver pressoflex 6p C2 DCpowe_2'!$G$15*'ver pressoflex 6p C2 DCpowe_2'!$O$11)</f>
        <v>0</v>
      </c>
      <c r="Q550" s="572">
        <f>IF(ABS(I550)&lt;'ver pressoflex 6p C2 DCpowe_2'!$G$7,'ver pressoflex 6p C2 DCpowe_2'!$G$16*I550*'ver pressoflex 6p C2 DCpowe_2'!$O$12,SIGN(I550)*'ver pressoflex 6p C2 DCpowe_2'!$G$15*'ver pressoflex 6p C2 DCpowe_2'!$O$12)</f>
        <v>0</v>
      </c>
      <c r="R550" s="572">
        <f>IF(ABS(J550)&lt;'ver pressoflex 6p C2 DCpowe_2'!$G$7,'ver pressoflex 6p C2 DCpowe_2'!$G$16*J550*'ver pressoflex 6p C2 DCpowe_2'!$O$13,SIGN(J550)*'ver pressoflex 6p C2 DCpowe_2'!$G$15*'ver pressoflex 6p C2 DCpowe_2'!$O$13)</f>
        <v>17803.500000000004</v>
      </c>
      <c r="S550" s="113">
        <f t="shared" si="118"/>
        <v>-85634.703442772836</v>
      </c>
      <c r="T550" s="575">
        <f>-L550*('ver pressoflex 6p C2 DCpowe_2'!$G$3/2-'ver pressoflex 6p C2 DCpowe_2'!AF550*'ver pressoflex 6p C2 DCpowe_2'!D550)</f>
        <v>65720175.611888483</v>
      </c>
      <c r="U550" s="29">
        <f>M550*IF(($G$3/2-$M$8)&gt;0,('ver pressoflex 6p C2 DCpowe_2'!$G$3/2-'ver pressoflex 6p C2 DCpowe_2'!$M$8),'ver pressoflex 6p C2 DCpowe_2'!$G$3/2-('ver pressoflex 6p C2 DCpowe_2'!$G$3-'ver pressoflex 6p C2 DCpowe_2'!$M$8))*IF(($G$3/2-$M$8)&gt;0,-1,1)</f>
        <v>18248587.500000004</v>
      </c>
      <c r="V550" s="29">
        <f>N550*IF(($G$3/2-$M$9)&gt;0,('ver pressoflex 6p C2 DCpowe_2'!$G$3/2-'ver pressoflex 6p C2 DCpowe_2'!$M$9),'ver pressoflex 6p C2 DCpowe_2'!$G$3/2-('ver pressoflex 6p C2 DCpowe_2'!$G$3-'ver pressoflex 6p C2 DCpowe_2'!$M$9))*IF(($G$3/2-$M$9)&gt;0,-1,1)</f>
        <v>0</v>
      </c>
      <c r="W550" s="29">
        <f>O550*IF(($G$3/2-$M$10)&gt;0,('ver pressoflex 6p C2 DCpowe_2'!$G$3/2-'ver pressoflex 6p C2 DCpowe_2'!$M$10),'ver pressoflex 6p C2 DCpowe_2'!$G$3/2-('ver pressoflex 6p C2 DCpowe_2'!$G$3-'ver pressoflex 6p C2 DCpowe_2'!$M$10))*IF(($G$3/2-$M$10)&gt;0,-1,1)</f>
        <v>0</v>
      </c>
      <c r="X550" s="29">
        <f>P550*IF(($G$3/2-$M$11)&gt;0,('ver pressoflex 6p C2 DCpowe_2'!$G$3/2-'ver pressoflex 6p C2 DCpowe_2'!$M$11),'ver pressoflex 6p C2 DCpowe_2'!$G$3/2-('ver pressoflex 6p C2 DCpowe_2'!$G$3-'ver pressoflex 6p C2 DCpowe_2'!$M$11))*IF(($G$3/2-$M$11)&gt;0,-1,1)</f>
        <v>0</v>
      </c>
      <c r="Y550" s="29">
        <f>Q550*IF(($G$3/2-$M$12)&gt;0,('ver pressoflex 6p C2 DCpowe_2'!$G$3/2-'ver pressoflex 6p C2 DCpowe_2'!$M$12),'ver pressoflex 6p C2 DCpowe_2'!$G$3/2-('ver pressoflex 6p C2 DCpowe_2'!$G$3-'ver pressoflex 6p C2 DCpowe_2'!$M$12))*IF(($G$3/2-$M$12)&gt;0,-1,1)</f>
        <v>0</v>
      </c>
      <c r="Z550" s="29">
        <f>R550*IF(($G$3/2-$M$13)&gt;0,('ver pressoflex 6p C2 DCpowe_2'!$G$3/2-'ver pressoflex 6p C2 DCpowe_2'!$M$13),'ver pressoflex 6p C2 DCpowe_2'!$G$3/2-('ver pressoflex 6p C2 DCpowe_2'!$G$3-'ver pressoflex 6p C2 DCpowe_2'!$M$13))*IF(($G$3/2-$M$13)&gt;0,-1,1)</f>
        <v>18248587.500000004</v>
      </c>
      <c r="AA550" s="113">
        <f t="shared" si="126"/>
        <v>102217350.61188848</v>
      </c>
      <c r="AB550" s="193">
        <f t="shared" si="127"/>
        <v>3.2091513145805261E-3</v>
      </c>
      <c r="AC550" s="191">
        <f t="shared" si="128"/>
        <v>5.237474413189766E-3</v>
      </c>
      <c r="AD550" s="194">
        <f t="shared" si="129"/>
        <v>8.5766545776727105E-6</v>
      </c>
      <c r="AE550" s="191">
        <f t="shared" si="130"/>
        <v>0.39281058098923244</v>
      </c>
      <c r="AF550" s="191">
        <f t="shared" si="131"/>
        <v>0.4897232156291339</v>
      </c>
    </row>
    <row r="551" spans="2:32">
      <c r="B551" s="116">
        <f t="shared" si="117"/>
        <v>46680.88280734868</v>
      </c>
      <c r="C551" s="115">
        <f t="shared" si="116"/>
        <v>77.270000000000124</v>
      </c>
      <c r="D551" s="68">
        <f>'ver pressoflex 6p C2 DCpowe_2'!$G$3/2/$C$557*C551</f>
        <v>946.55750000000148</v>
      </c>
      <c r="E551" s="114">
        <f t="shared" si="119"/>
        <v>-2.5860313105648554E-3</v>
      </c>
      <c r="F551" s="114">
        <f t="shared" si="120"/>
        <v>-2.3089160115487874E-3</v>
      </c>
      <c r="G551" s="114">
        <f t="shared" si="121"/>
        <v>-2.0318007125327197E-3</v>
      </c>
      <c r="H551" s="114">
        <f t="shared" si="122"/>
        <v>3.9608176286897454E-3</v>
      </c>
      <c r="I551" s="114">
        <f t="shared" si="123"/>
        <v>4.2379329277058139E-3</v>
      </c>
      <c r="J551" s="114">
        <f t="shared" si="124"/>
        <v>4.5150482267218815E-3</v>
      </c>
      <c r="K551" s="114">
        <f t="shared" si="125"/>
        <v>5.207836474262051E-3</v>
      </c>
      <c r="L551" s="113">
        <f>-'ver pressoflex 6p C2 DCpowe_2'!$G$2*'ver pressoflex 6p C2 DCpowe_2'!D551*'ver pressoflex 6p C2 DCpowe_2'!$G$17*'ver pressoflex 6p C2 DCpowe_2'!$G$13*'ver pressoflex 6p C2 DCpowe_2'!AE551</f>
        <v>-88680.88280734868</v>
      </c>
      <c r="M551" s="572">
        <f>IF(ABS(E551)&lt;'ver pressoflex 6p C2 DCpowe_2'!$G$7,'ver pressoflex 6p C2 DCpowe_2'!$G$16*E551*'ver pressoflex 6p C2 DCpowe_2'!$O$8,SIGN(E551)*'ver pressoflex 6p C2 DCpowe_2'!$G$15*'ver pressoflex 6p C2 DCpowe_2'!$O$8)</f>
        <v>-17803.500000000004</v>
      </c>
      <c r="N551" s="572">
        <f>IF(ABS(F551)&lt;'ver pressoflex 6p C2 DCpowe_2'!$G$7,'ver pressoflex 6p C2 DCpowe_2'!$G$16*F551*'ver pressoflex 6p C2 DCpowe_2'!$O$9,SIGN(F551)*'ver pressoflex 6p C2 DCpowe_2'!$G$15*'ver pressoflex 6p C2 DCpowe_2'!$O$9)</f>
        <v>0</v>
      </c>
      <c r="O551" s="572">
        <f>IF(ABS(G551)&lt;'ver pressoflex 6p C2 DCpowe_2'!$G$7,'ver pressoflex 6p C2 DCpowe_2'!$G$16*G551*'ver pressoflex 6p C2 DCpowe_2'!$O$10,SIGN(G551)*'ver pressoflex 6p C2 DCpowe_2'!$G$15*'ver pressoflex 6p C2 DCpowe_2'!$O$10)</f>
        <v>0</v>
      </c>
      <c r="P551" s="572">
        <f>IF(ABS(H551)&lt;'ver pressoflex 6p C2 DCpowe_2'!$G$7,'ver pressoflex 6p C2 DCpowe_2'!$G$16*H551*'ver pressoflex 6p C2 DCpowe_2'!$O$11,SIGN(H551)*'ver pressoflex 6p C2 DCpowe_2'!$G$15*'ver pressoflex 6p C2 DCpowe_2'!$O$11)</f>
        <v>0</v>
      </c>
      <c r="Q551" s="572">
        <f>IF(ABS(I551)&lt;'ver pressoflex 6p C2 DCpowe_2'!$G$7,'ver pressoflex 6p C2 DCpowe_2'!$G$16*I551*'ver pressoflex 6p C2 DCpowe_2'!$O$12,SIGN(I551)*'ver pressoflex 6p C2 DCpowe_2'!$G$15*'ver pressoflex 6p C2 DCpowe_2'!$O$12)</f>
        <v>0</v>
      </c>
      <c r="R551" s="572">
        <f>IF(ABS(J551)&lt;'ver pressoflex 6p C2 DCpowe_2'!$G$7,'ver pressoflex 6p C2 DCpowe_2'!$G$16*J551*'ver pressoflex 6p C2 DCpowe_2'!$O$13,SIGN(J551)*'ver pressoflex 6p C2 DCpowe_2'!$G$15*'ver pressoflex 6p C2 DCpowe_2'!$O$13)</f>
        <v>17803.500000000004</v>
      </c>
      <c r="S551" s="113">
        <f t="shared" si="118"/>
        <v>-88680.88280734868</v>
      </c>
      <c r="T551" s="575">
        <f>-L551*('ver pressoflex 6p C2 DCpowe_2'!$G$3/2-'ver pressoflex 6p C2 DCpowe_2'!AF551*'ver pressoflex 6p C2 DCpowe_2'!D551)</f>
        <v>67507820.119523689</v>
      </c>
      <c r="U551" s="29">
        <f>M551*IF(($G$3/2-$M$8)&gt;0,('ver pressoflex 6p C2 DCpowe_2'!$G$3/2-'ver pressoflex 6p C2 DCpowe_2'!$M$8),'ver pressoflex 6p C2 DCpowe_2'!$G$3/2-('ver pressoflex 6p C2 DCpowe_2'!$G$3-'ver pressoflex 6p C2 DCpowe_2'!$M$8))*IF(($G$3/2-$M$8)&gt;0,-1,1)</f>
        <v>18248587.500000004</v>
      </c>
      <c r="V551" s="29">
        <f>N551*IF(($G$3/2-$M$9)&gt;0,('ver pressoflex 6p C2 DCpowe_2'!$G$3/2-'ver pressoflex 6p C2 DCpowe_2'!$M$9),'ver pressoflex 6p C2 DCpowe_2'!$G$3/2-('ver pressoflex 6p C2 DCpowe_2'!$G$3-'ver pressoflex 6p C2 DCpowe_2'!$M$9))*IF(($G$3/2-$M$9)&gt;0,-1,1)</f>
        <v>0</v>
      </c>
      <c r="W551" s="29">
        <f>O551*IF(($G$3/2-$M$10)&gt;0,('ver pressoflex 6p C2 DCpowe_2'!$G$3/2-'ver pressoflex 6p C2 DCpowe_2'!$M$10),'ver pressoflex 6p C2 DCpowe_2'!$G$3/2-('ver pressoflex 6p C2 DCpowe_2'!$G$3-'ver pressoflex 6p C2 DCpowe_2'!$M$10))*IF(($G$3/2-$M$10)&gt;0,-1,1)</f>
        <v>0</v>
      </c>
      <c r="X551" s="29">
        <f>P551*IF(($G$3/2-$M$11)&gt;0,('ver pressoflex 6p C2 DCpowe_2'!$G$3/2-'ver pressoflex 6p C2 DCpowe_2'!$M$11),'ver pressoflex 6p C2 DCpowe_2'!$G$3/2-('ver pressoflex 6p C2 DCpowe_2'!$G$3-'ver pressoflex 6p C2 DCpowe_2'!$M$11))*IF(($G$3/2-$M$11)&gt;0,-1,1)</f>
        <v>0</v>
      </c>
      <c r="Y551" s="29">
        <f>Q551*IF(($G$3/2-$M$12)&gt;0,('ver pressoflex 6p C2 DCpowe_2'!$G$3/2-'ver pressoflex 6p C2 DCpowe_2'!$M$12),'ver pressoflex 6p C2 DCpowe_2'!$G$3/2-('ver pressoflex 6p C2 DCpowe_2'!$G$3-'ver pressoflex 6p C2 DCpowe_2'!$M$12))*IF(($G$3/2-$M$12)&gt;0,-1,1)</f>
        <v>0</v>
      </c>
      <c r="Z551" s="29">
        <f>R551*IF(($G$3/2-$M$13)&gt;0,('ver pressoflex 6p C2 DCpowe_2'!$G$3/2-'ver pressoflex 6p C2 DCpowe_2'!$M$13),'ver pressoflex 6p C2 DCpowe_2'!$G$3/2-('ver pressoflex 6p C2 DCpowe_2'!$G$3-'ver pressoflex 6p C2 DCpowe_2'!$M$13))*IF(($G$3/2-$M$13)&gt;0,-1,1)</f>
        <v>18248587.500000004</v>
      </c>
      <c r="AA551" s="113">
        <f t="shared" si="126"/>
        <v>104004995.11952369</v>
      </c>
      <c r="AB551" s="193">
        <f t="shared" si="127"/>
        <v>3.278819558105025E-3</v>
      </c>
      <c r="AC551" s="191">
        <f t="shared" si="128"/>
        <v>5.3535881523972643E-3</v>
      </c>
      <c r="AD551" s="194">
        <f t="shared" si="129"/>
        <v>8.9533258566211361E-6</v>
      </c>
      <c r="AE551" s="191">
        <f t="shared" si="130"/>
        <v>0.40151911142979479</v>
      </c>
      <c r="AF551" s="191">
        <f t="shared" si="131"/>
        <v>0.48993923751808688</v>
      </c>
    </row>
    <row r="552" spans="2:32">
      <c r="B552" s="116">
        <f t="shared" si="117"/>
        <v>49810.197878677922</v>
      </c>
      <c r="C552" s="115">
        <f t="shared" si="116"/>
        <v>78.270000000000124</v>
      </c>
      <c r="D552" s="68">
        <f>'ver pressoflex 6p C2 DCpowe_2'!$G$3/2/$C$557*C552</f>
        <v>958.80750000000148</v>
      </c>
      <c r="E552" s="114">
        <f t="shared" si="119"/>
        <v>-2.6509623967425847E-3</v>
      </c>
      <c r="F552" s="114">
        <f t="shared" si="120"/>
        <v>-2.3714751859026727E-3</v>
      </c>
      <c r="G552" s="114">
        <f t="shared" si="121"/>
        <v>-2.091987975062761E-3</v>
      </c>
      <c r="H552" s="114">
        <f t="shared" si="122"/>
        <v>3.951922959350331E-3</v>
      </c>
      <c r="I552" s="114">
        <f t="shared" si="123"/>
        <v>4.2314101701902427E-3</v>
      </c>
      <c r="J552" s="114">
        <f t="shared" si="124"/>
        <v>4.5108973810301543E-3</v>
      </c>
      <c r="K552" s="114">
        <f t="shared" si="125"/>
        <v>5.2096154081299343E-3</v>
      </c>
      <c r="L552" s="113">
        <f>-'ver pressoflex 6p C2 DCpowe_2'!$G$2*'ver pressoflex 6p C2 DCpowe_2'!D552*'ver pressoflex 6p C2 DCpowe_2'!$G$17*'ver pressoflex 6p C2 DCpowe_2'!$G$13*'ver pressoflex 6p C2 DCpowe_2'!AE552</f>
        <v>-91810.197878677922</v>
      </c>
      <c r="M552" s="572">
        <f>IF(ABS(E552)&lt;'ver pressoflex 6p C2 DCpowe_2'!$G$7,'ver pressoflex 6p C2 DCpowe_2'!$G$16*E552*'ver pressoflex 6p C2 DCpowe_2'!$O$8,SIGN(E552)*'ver pressoflex 6p C2 DCpowe_2'!$G$15*'ver pressoflex 6p C2 DCpowe_2'!$O$8)</f>
        <v>-17803.500000000004</v>
      </c>
      <c r="N552" s="572">
        <f>IF(ABS(F552)&lt;'ver pressoflex 6p C2 DCpowe_2'!$G$7,'ver pressoflex 6p C2 DCpowe_2'!$G$16*F552*'ver pressoflex 6p C2 DCpowe_2'!$O$9,SIGN(F552)*'ver pressoflex 6p C2 DCpowe_2'!$G$15*'ver pressoflex 6p C2 DCpowe_2'!$O$9)</f>
        <v>0</v>
      </c>
      <c r="O552" s="572">
        <f>IF(ABS(G552)&lt;'ver pressoflex 6p C2 DCpowe_2'!$G$7,'ver pressoflex 6p C2 DCpowe_2'!$G$16*G552*'ver pressoflex 6p C2 DCpowe_2'!$O$10,SIGN(G552)*'ver pressoflex 6p C2 DCpowe_2'!$G$15*'ver pressoflex 6p C2 DCpowe_2'!$O$10)</f>
        <v>0</v>
      </c>
      <c r="P552" s="572">
        <f>IF(ABS(H552)&lt;'ver pressoflex 6p C2 DCpowe_2'!$G$7,'ver pressoflex 6p C2 DCpowe_2'!$G$16*H552*'ver pressoflex 6p C2 DCpowe_2'!$O$11,SIGN(H552)*'ver pressoflex 6p C2 DCpowe_2'!$G$15*'ver pressoflex 6p C2 DCpowe_2'!$O$11)</f>
        <v>0</v>
      </c>
      <c r="Q552" s="572">
        <f>IF(ABS(I552)&lt;'ver pressoflex 6p C2 DCpowe_2'!$G$7,'ver pressoflex 6p C2 DCpowe_2'!$G$16*I552*'ver pressoflex 6p C2 DCpowe_2'!$O$12,SIGN(I552)*'ver pressoflex 6p C2 DCpowe_2'!$G$15*'ver pressoflex 6p C2 DCpowe_2'!$O$12)</f>
        <v>0</v>
      </c>
      <c r="R552" s="572">
        <f>IF(ABS(J552)&lt;'ver pressoflex 6p C2 DCpowe_2'!$G$7,'ver pressoflex 6p C2 DCpowe_2'!$G$16*J552*'ver pressoflex 6p C2 DCpowe_2'!$O$13,SIGN(J552)*'ver pressoflex 6p C2 DCpowe_2'!$G$15*'ver pressoflex 6p C2 DCpowe_2'!$O$13)</f>
        <v>17803.500000000004</v>
      </c>
      <c r="S552" s="113">
        <f t="shared" si="118"/>
        <v>-91810.197878677922</v>
      </c>
      <c r="T552" s="575">
        <f>-L552*('ver pressoflex 6p C2 DCpowe_2'!$G$3/2-'ver pressoflex 6p C2 DCpowe_2'!AF552*'ver pressoflex 6p C2 DCpowe_2'!D552)</f>
        <v>69320432.225097582</v>
      </c>
      <c r="U552" s="29">
        <f>M552*IF(($G$3/2-$M$8)&gt;0,('ver pressoflex 6p C2 DCpowe_2'!$G$3/2-'ver pressoflex 6p C2 DCpowe_2'!$M$8),'ver pressoflex 6p C2 DCpowe_2'!$G$3/2-('ver pressoflex 6p C2 DCpowe_2'!$G$3-'ver pressoflex 6p C2 DCpowe_2'!$M$8))*IF(($G$3/2-$M$8)&gt;0,-1,1)</f>
        <v>18248587.500000004</v>
      </c>
      <c r="V552" s="29">
        <f>N552*IF(($G$3/2-$M$9)&gt;0,('ver pressoflex 6p C2 DCpowe_2'!$G$3/2-'ver pressoflex 6p C2 DCpowe_2'!$M$9),'ver pressoflex 6p C2 DCpowe_2'!$G$3/2-('ver pressoflex 6p C2 DCpowe_2'!$G$3-'ver pressoflex 6p C2 DCpowe_2'!$M$9))*IF(($G$3/2-$M$9)&gt;0,-1,1)</f>
        <v>0</v>
      </c>
      <c r="W552" s="29">
        <f>O552*IF(($G$3/2-$M$10)&gt;0,('ver pressoflex 6p C2 DCpowe_2'!$G$3/2-'ver pressoflex 6p C2 DCpowe_2'!$M$10),'ver pressoflex 6p C2 DCpowe_2'!$G$3/2-('ver pressoflex 6p C2 DCpowe_2'!$G$3-'ver pressoflex 6p C2 DCpowe_2'!$M$10))*IF(($G$3/2-$M$10)&gt;0,-1,1)</f>
        <v>0</v>
      </c>
      <c r="X552" s="29">
        <f>P552*IF(($G$3/2-$M$11)&gt;0,('ver pressoflex 6p C2 DCpowe_2'!$G$3/2-'ver pressoflex 6p C2 DCpowe_2'!$M$11),'ver pressoflex 6p C2 DCpowe_2'!$G$3/2-('ver pressoflex 6p C2 DCpowe_2'!$G$3-'ver pressoflex 6p C2 DCpowe_2'!$M$11))*IF(($G$3/2-$M$11)&gt;0,-1,1)</f>
        <v>0</v>
      </c>
      <c r="Y552" s="29">
        <f>Q552*IF(($G$3/2-$M$12)&gt;0,('ver pressoflex 6p C2 DCpowe_2'!$G$3/2-'ver pressoflex 6p C2 DCpowe_2'!$M$12),'ver pressoflex 6p C2 DCpowe_2'!$G$3/2-('ver pressoflex 6p C2 DCpowe_2'!$G$3-'ver pressoflex 6p C2 DCpowe_2'!$M$12))*IF(($G$3/2-$M$12)&gt;0,-1,1)</f>
        <v>0</v>
      </c>
      <c r="Z552" s="29">
        <f>R552*IF(($G$3/2-$M$13)&gt;0,('ver pressoflex 6p C2 DCpowe_2'!$G$3/2-'ver pressoflex 6p C2 DCpowe_2'!$M$13),'ver pressoflex 6p C2 DCpowe_2'!$G$3/2-('ver pressoflex 6p C2 DCpowe_2'!$G$3-'ver pressoflex 6p C2 DCpowe_2'!$M$13))*IF(($G$3/2-$M$13)&gt;0,-1,1)</f>
        <v>18248587.500000004</v>
      </c>
      <c r="AA552" s="113">
        <f t="shared" si="126"/>
        <v>105817607.22509758</v>
      </c>
      <c r="AB552" s="193">
        <f t="shared" si="127"/>
        <v>3.3496804238423643E-3</v>
      </c>
      <c r="AC552" s="191">
        <f t="shared" si="128"/>
        <v>5.4716895952928299E-3</v>
      </c>
      <c r="AD552" s="194">
        <f t="shared" si="129"/>
        <v>9.3447435626717453E-6</v>
      </c>
      <c r="AE552" s="191">
        <f t="shared" si="130"/>
        <v>0.41037671964696221</v>
      </c>
      <c r="AF552" s="191">
        <f t="shared" si="131"/>
        <v>0.49014983916631116</v>
      </c>
    </row>
    <row r="553" spans="2:32">
      <c r="B553" s="116">
        <f t="shared" si="117"/>
        <v>53024.801835781676</v>
      </c>
      <c r="C553" s="115">
        <f t="shared" si="116"/>
        <v>79.270000000000124</v>
      </c>
      <c r="D553" s="68">
        <f>'ver pressoflex 6p C2 DCpowe_2'!$G$3/2/$C$557*C553</f>
        <v>971.05750000000148</v>
      </c>
      <c r="E553" s="114">
        <f t="shared" si="119"/>
        <v>-2.7170146077096229E-3</v>
      </c>
      <c r="F553" s="114">
        <f t="shared" si="120"/>
        <v>-2.4351145307156641E-3</v>
      </c>
      <c r="G553" s="114">
        <f t="shared" si="121"/>
        <v>-2.1532144537217053E-3</v>
      </c>
      <c r="H553" s="114">
        <f t="shared" si="122"/>
        <v>3.9428747112726543E-3</v>
      </c>
      <c r="I553" s="114">
        <f t="shared" si="123"/>
        <v>4.2247747882666132E-3</v>
      </c>
      <c r="J553" s="114">
        <f t="shared" si="124"/>
        <v>4.506674865260572E-3</v>
      </c>
      <c r="K553" s="114">
        <f t="shared" si="125"/>
        <v>5.2114250577454694E-3</v>
      </c>
      <c r="L553" s="113">
        <f>-'ver pressoflex 6p C2 DCpowe_2'!$G$2*'ver pressoflex 6p C2 DCpowe_2'!D553*'ver pressoflex 6p C2 DCpowe_2'!$G$17*'ver pressoflex 6p C2 DCpowe_2'!$G$13*'ver pressoflex 6p C2 DCpowe_2'!AE553</f>
        <v>-95024.801835781676</v>
      </c>
      <c r="M553" s="572">
        <f>IF(ABS(E553)&lt;'ver pressoflex 6p C2 DCpowe_2'!$G$7,'ver pressoflex 6p C2 DCpowe_2'!$G$16*E553*'ver pressoflex 6p C2 DCpowe_2'!$O$8,SIGN(E553)*'ver pressoflex 6p C2 DCpowe_2'!$G$15*'ver pressoflex 6p C2 DCpowe_2'!$O$8)</f>
        <v>-17803.500000000004</v>
      </c>
      <c r="N553" s="572">
        <f>IF(ABS(F553)&lt;'ver pressoflex 6p C2 DCpowe_2'!$G$7,'ver pressoflex 6p C2 DCpowe_2'!$G$16*F553*'ver pressoflex 6p C2 DCpowe_2'!$O$9,SIGN(F553)*'ver pressoflex 6p C2 DCpowe_2'!$G$15*'ver pressoflex 6p C2 DCpowe_2'!$O$9)</f>
        <v>0</v>
      </c>
      <c r="O553" s="572">
        <f>IF(ABS(G553)&lt;'ver pressoflex 6p C2 DCpowe_2'!$G$7,'ver pressoflex 6p C2 DCpowe_2'!$G$16*G553*'ver pressoflex 6p C2 DCpowe_2'!$O$10,SIGN(G553)*'ver pressoflex 6p C2 DCpowe_2'!$G$15*'ver pressoflex 6p C2 DCpowe_2'!$O$10)</f>
        <v>0</v>
      </c>
      <c r="P553" s="572">
        <f>IF(ABS(H553)&lt;'ver pressoflex 6p C2 DCpowe_2'!$G$7,'ver pressoflex 6p C2 DCpowe_2'!$G$16*H553*'ver pressoflex 6p C2 DCpowe_2'!$O$11,SIGN(H553)*'ver pressoflex 6p C2 DCpowe_2'!$G$15*'ver pressoflex 6p C2 DCpowe_2'!$O$11)</f>
        <v>0</v>
      </c>
      <c r="Q553" s="572">
        <f>IF(ABS(I553)&lt;'ver pressoflex 6p C2 DCpowe_2'!$G$7,'ver pressoflex 6p C2 DCpowe_2'!$G$16*I553*'ver pressoflex 6p C2 DCpowe_2'!$O$12,SIGN(I553)*'ver pressoflex 6p C2 DCpowe_2'!$G$15*'ver pressoflex 6p C2 DCpowe_2'!$O$12)</f>
        <v>0</v>
      </c>
      <c r="R553" s="572">
        <f>IF(ABS(J553)&lt;'ver pressoflex 6p C2 DCpowe_2'!$G$7,'ver pressoflex 6p C2 DCpowe_2'!$G$16*J553*'ver pressoflex 6p C2 DCpowe_2'!$O$13,SIGN(J553)*'ver pressoflex 6p C2 DCpowe_2'!$G$15*'ver pressoflex 6p C2 DCpowe_2'!$O$13)</f>
        <v>17803.500000000004</v>
      </c>
      <c r="S553" s="113">
        <f t="shared" si="118"/>
        <v>-95024.801835781676</v>
      </c>
      <c r="T553" s="575">
        <f>-L553*('ver pressoflex 6p C2 DCpowe_2'!$G$3/2-'ver pressoflex 6p C2 DCpowe_2'!AF553*'ver pressoflex 6p C2 DCpowe_2'!D553)</f>
        <v>71158076.523980856</v>
      </c>
      <c r="U553" s="29">
        <f>M553*IF(($G$3/2-$M$8)&gt;0,('ver pressoflex 6p C2 DCpowe_2'!$G$3/2-'ver pressoflex 6p C2 DCpowe_2'!$M$8),'ver pressoflex 6p C2 DCpowe_2'!$G$3/2-('ver pressoflex 6p C2 DCpowe_2'!$G$3-'ver pressoflex 6p C2 DCpowe_2'!$M$8))*IF(($G$3/2-$M$8)&gt;0,-1,1)</f>
        <v>18248587.500000004</v>
      </c>
      <c r="V553" s="29">
        <f>N553*IF(($G$3/2-$M$9)&gt;0,('ver pressoflex 6p C2 DCpowe_2'!$G$3/2-'ver pressoflex 6p C2 DCpowe_2'!$M$9),'ver pressoflex 6p C2 DCpowe_2'!$G$3/2-('ver pressoflex 6p C2 DCpowe_2'!$G$3-'ver pressoflex 6p C2 DCpowe_2'!$M$9))*IF(($G$3/2-$M$9)&gt;0,-1,1)</f>
        <v>0</v>
      </c>
      <c r="W553" s="29">
        <f>O553*IF(($G$3/2-$M$10)&gt;0,('ver pressoflex 6p C2 DCpowe_2'!$G$3/2-'ver pressoflex 6p C2 DCpowe_2'!$M$10),'ver pressoflex 6p C2 DCpowe_2'!$G$3/2-('ver pressoflex 6p C2 DCpowe_2'!$G$3-'ver pressoflex 6p C2 DCpowe_2'!$M$10))*IF(($G$3/2-$M$10)&gt;0,-1,1)</f>
        <v>0</v>
      </c>
      <c r="X553" s="29">
        <f>P553*IF(($G$3/2-$M$11)&gt;0,('ver pressoflex 6p C2 DCpowe_2'!$G$3/2-'ver pressoflex 6p C2 DCpowe_2'!$M$11),'ver pressoflex 6p C2 DCpowe_2'!$G$3/2-('ver pressoflex 6p C2 DCpowe_2'!$G$3-'ver pressoflex 6p C2 DCpowe_2'!$M$11))*IF(($G$3/2-$M$11)&gt;0,-1,1)</f>
        <v>0</v>
      </c>
      <c r="Y553" s="29">
        <f>Q553*IF(($G$3/2-$M$12)&gt;0,('ver pressoflex 6p C2 DCpowe_2'!$G$3/2-'ver pressoflex 6p C2 DCpowe_2'!$M$12),'ver pressoflex 6p C2 DCpowe_2'!$G$3/2-('ver pressoflex 6p C2 DCpowe_2'!$G$3-'ver pressoflex 6p C2 DCpowe_2'!$M$12))*IF(($G$3/2-$M$12)&gt;0,-1,1)</f>
        <v>0</v>
      </c>
      <c r="Z553" s="29">
        <f>R553*IF(($G$3/2-$M$13)&gt;0,('ver pressoflex 6p C2 DCpowe_2'!$G$3/2-'ver pressoflex 6p C2 DCpowe_2'!$M$13),'ver pressoflex 6p C2 DCpowe_2'!$G$3/2-('ver pressoflex 6p C2 DCpowe_2'!$G$3-'ver pressoflex 6p C2 DCpowe_2'!$M$13))*IF(($G$3/2-$M$13)&gt;0,-1,1)</f>
        <v>18248587.500000004</v>
      </c>
      <c r="AA553" s="113">
        <f t="shared" si="126"/>
        <v>107655251.52398086</v>
      </c>
      <c r="AB553" s="193">
        <f t="shared" si="127"/>
        <v>3.4217648001945199E-3</v>
      </c>
      <c r="AC553" s="191">
        <f t="shared" si="128"/>
        <v>5.5918302225464222E-3</v>
      </c>
      <c r="AD553" s="194">
        <f t="shared" si="129"/>
        <v>9.7515064009863132E-6</v>
      </c>
      <c r="AE553" s="191">
        <f t="shared" si="130"/>
        <v>0.41938726669098164</v>
      </c>
      <c r="AF553" s="191">
        <f t="shared" si="131"/>
        <v>0.49035522185536051</v>
      </c>
    </row>
    <row r="554" spans="2:32">
      <c r="B554" s="116">
        <f t="shared" si="117"/>
        <v>56326.922860406994</v>
      </c>
      <c r="C554" s="115">
        <f t="shared" si="116"/>
        <v>80.270000000000124</v>
      </c>
      <c r="D554" s="68">
        <f>'ver pressoflex 6p C2 DCpowe_2'!$G$3/2/$C$557*C554</f>
        <v>983.30750000000148</v>
      </c>
      <c r="E554" s="114">
        <f t="shared" si="119"/>
        <v>-2.7842172329773647E-3</v>
      </c>
      <c r="F554" s="114">
        <f t="shared" si="120"/>
        <v>-2.4998622655626667E-3</v>
      </c>
      <c r="G554" s="114">
        <f t="shared" si="121"/>
        <v>-2.2155072981479679E-3</v>
      </c>
      <c r="H554" s="114">
        <f t="shared" si="122"/>
        <v>3.9336688721948818E-3</v>
      </c>
      <c r="I554" s="114">
        <f t="shared" si="123"/>
        <v>4.2180238396095802E-3</v>
      </c>
      <c r="J554" s="114">
        <f t="shared" si="124"/>
        <v>4.5023788070242777E-3</v>
      </c>
      <c r="K554" s="114">
        <f t="shared" si="125"/>
        <v>5.2132662255610232E-3</v>
      </c>
      <c r="L554" s="113">
        <f>-'ver pressoflex 6p C2 DCpowe_2'!$G$2*'ver pressoflex 6p C2 DCpowe_2'!D554*'ver pressoflex 6p C2 DCpowe_2'!$G$17*'ver pressoflex 6p C2 DCpowe_2'!$G$13*'ver pressoflex 6p C2 DCpowe_2'!AE554</f>
        <v>-98326.922860406994</v>
      </c>
      <c r="M554" s="572">
        <f>IF(ABS(E554)&lt;'ver pressoflex 6p C2 DCpowe_2'!$G$7,'ver pressoflex 6p C2 DCpowe_2'!$G$16*E554*'ver pressoflex 6p C2 DCpowe_2'!$O$8,SIGN(E554)*'ver pressoflex 6p C2 DCpowe_2'!$G$15*'ver pressoflex 6p C2 DCpowe_2'!$O$8)</f>
        <v>-17803.500000000004</v>
      </c>
      <c r="N554" s="572">
        <f>IF(ABS(F554)&lt;'ver pressoflex 6p C2 DCpowe_2'!$G$7,'ver pressoflex 6p C2 DCpowe_2'!$G$16*F554*'ver pressoflex 6p C2 DCpowe_2'!$O$9,SIGN(F554)*'ver pressoflex 6p C2 DCpowe_2'!$G$15*'ver pressoflex 6p C2 DCpowe_2'!$O$9)</f>
        <v>0</v>
      </c>
      <c r="O554" s="572">
        <f>IF(ABS(G554)&lt;'ver pressoflex 6p C2 DCpowe_2'!$G$7,'ver pressoflex 6p C2 DCpowe_2'!$G$16*G554*'ver pressoflex 6p C2 DCpowe_2'!$O$10,SIGN(G554)*'ver pressoflex 6p C2 DCpowe_2'!$G$15*'ver pressoflex 6p C2 DCpowe_2'!$O$10)</f>
        <v>0</v>
      </c>
      <c r="P554" s="572">
        <f>IF(ABS(H554)&lt;'ver pressoflex 6p C2 DCpowe_2'!$G$7,'ver pressoflex 6p C2 DCpowe_2'!$G$16*H554*'ver pressoflex 6p C2 DCpowe_2'!$O$11,SIGN(H554)*'ver pressoflex 6p C2 DCpowe_2'!$G$15*'ver pressoflex 6p C2 DCpowe_2'!$O$11)</f>
        <v>0</v>
      </c>
      <c r="Q554" s="572">
        <f>IF(ABS(I554)&lt;'ver pressoflex 6p C2 DCpowe_2'!$G$7,'ver pressoflex 6p C2 DCpowe_2'!$G$16*I554*'ver pressoflex 6p C2 DCpowe_2'!$O$12,SIGN(I554)*'ver pressoflex 6p C2 DCpowe_2'!$G$15*'ver pressoflex 6p C2 DCpowe_2'!$O$12)</f>
        <v>0</v>
      </c>
      <c r="R554" s="572">
        <f>IF(ABS(J554)&lt;'ver pressoflex 6p C2 DCpowe_2'!$G$7,'ver pressoflex 6p C2 DCpowe_2'!$G$16*J554*'ver pressoflex 6p C2 DCpowe_2'!$O$13,SIGN(J554)*'ver pressoflex 6p C2 DCpowe_2'!$G$15*'ver pressoflex 6p C2 DCpowe_2'!$O$13)</f>
        <v>17803.500000000004</v>
      </c>
      <c r="S554" s="113">
        <f t="shared" si="118"/>
        <v>-98326.922860406994</v>
      </c>
      <c r="T554" s="575">
        <f>-L554*('ver pressoflex 6p C2 DCpowe_2'!$G$3/2-'ver pressoflex 6p C2 DCpowe_2'!AF554*'ver pressoflex 6p C2 DCpowe_2'!D554)</f>
        <v>73020819.86162585</v>
      </c>
      <c r="U554" s="29">
        <f>M554*IF(($G$3/2-$M$8)&gt;0,('ver pressoflex 6p C2 DCpowe_2'!$G$3/2-'ver pressoflex 6p C2 DCpowe_2'!$M$8),'ver pressoflex 6p C2 DCpowe_2'!$G$3/2-('ver pressoflex 6p C2 DCpowe_2'!$G$3-'ver pressoflex 6p C2 DCpowe_2'!$M$8))*IF(($G$3/2-$M$8)&gt;0,-1,1)</f>
        <v>18248587.500000004</v>
      </c>
      <c r="V554" s="29">
        <f>N554*IF(($G$3/2-$M$9)&gt;0,('ver pressoflex 6p C2 DCpowe_2'!$G$3/2-'ver pressoflex 6p C2 DCpowe_2'!$M$9),'ver pressoflex 6p C2 DCpowe_2'!$G$3/2-('ver pressoflex 6p C2 DCpowe_2'!$G$3-'ver pressoflex 6p C2 DCpowe_2'!$M$9))*IF(($G$3/2-$M$9)&gt;0,-1,1)</f>
        <v>0</v>
      </c>
      <c r="W554" s="29">
        <f>O554*IF(($G$3/2-$M$10)&gt;0,('ver pressoflex 6p C2 DCpowe_2'!$G$3/2-'ver pressoflex 6p C2 DCpowe_2'!$M$10),'ver pressoflex 6p C2 DCpowe_2'!$G$3/2-('ver pressoflex 6p C2 DCpowe_2'!$G$3-'ver pressoflex 6p C2 DCpowe_2'!$M$10))*IF(($G$3/2-$M$10)&gt;0,-1,1)</f>
        <v>0</v>
      </c>
      <c r="X554" s="29">
        <f>P554*IF(($G$3/2-$M$11)&gt;0,('ver pressoflex 6p C2 DCpowe_2'!$G$3/2-'ver pressoflex 6p C2 DCpowe_2'!$M$11),'ver pressoflex 6p C2 DCpowe_2'!$G$3/2-('ver pressoflex 6p C2 DCpowe_2'!$G$3-'ver pressoflex 6p C2 DCpowe_2'!$M$11))*IF(($G$3/2-$M$11)&gt;0,-1,1)</f>
        <v>0</v>
      </c>
      <c r="Y554" s="29">
        <f>Q554*IF(($G$3/2-$M$12)&gt;0,('ver pressoflex 6p C2 DCpowe_2'!$G$3/2-'ver pressoflex 6p C2 DCpowe_2'!$M$12),'ver pressoflex 6p C2 DCpowe_2'!$G$3/2-('ver pressoflex 6p C2 DCpowe_2'!$G$3-'ver pressoflex 6p C2 DCpowe_2'!$M$12))*IF(($G$3/2-$M$12)&gt;0,-1,1)</f>
        <v>0</v>
      </c>
      <c r="Z554" s="29">
        <f>R554*IF(($G$3/2-$M$13)&gt;0,('ver pressoflex 6p C2 DCpowe_2'!$G$3/2-'ver pressoflex 6p C2 DCpowe_2'!$M$13),'ver pressoflex 6p C2 DCpowe_2'!$G$3/2-('ver pressoflex 6p C2 DCpowe_2'!$G$3-'ver pressoflex 6p C2 DCpowe_2'!$M$13))*IF(($G$3/2-$M$13)&gt;0,-1,1)</f>
        <v>18248587.500000004</v>
      </c>
      <c r="AA554" s="113">
        <f t="shared" si="126"/>
        <v>109517994.86162585</v>
      </c>
      <c r="AB554" s="193">
        <f t="shared" si="127"/>
        <v>3.4951046515141102E-3</v>
      </c>
      <c r="AC554" s="191">
        <f t="shared" si="128"/>
        <v>5.7140633080790728E-3</v>
      </c>
      <c r="AD554" s="194">
        <f t="shared" si="129"/>
        <v>1.0174241548640754E-5</v>
      </c>
      <c r="AE554" s="191">
        <f t="shared" si="130"/>
        <v>0.42855474810593042</v>
      </c>
      <c r="AF554" s="191">
        <f t="shared" si="131"/>
        <v>0.49055557703224895</v>
      </c>
    </row>
    <row r="555" spans="2:32">
      <c r="B555" s="116">
        <f t="shared" si="117"/>
        <v>59718.867431473947</v>
      </c>
      <c r="C555" s="115">
        <f t="shared" si="116"/>
        <v>81.270000000000124</v>
      </c>
      <c r="D555" s="68">
        <f>'ver pressoflex 6p C2 DCpowe_2'!$G$3/2/$C$557*C555</f>
        <v>995.55750000000148</v>
      </c>
      <c r="E555" s="114">
        <f t="shared" si="119"/>
        <v>-2.8526005912757331E-3</v>
      </c>
      <c r="F555" s="114">
        <f t="shared" si="120"/>
        <v>-2.5657476016400899E-3</v>
      </c>
      <c r="G555" s="114">
        <f t="shared" si="121"/>
        <v>-2.2788946120044467E-3</v>
      </c>
      <c r="H555" s="114">
        <f t="shared" si="122"/>
        <v>3.9243012888663378E-3</v>
      </c>
      <c r="I555" s="114">
        <f t="shared" si="123"/>
        <v>4.211154278501981E-3</v>
      </c>
      <c r="J555" s="114">
        <f t="shared" si="124"/>
        <v>4.498007268137625E-3</v>
      </c>
      <c r="K555" s="114">
        <f t="shared" si="125"/>
        <v>5.2151397422267329E-3</v>
      </c>
      <c r="L555" s="113">
        <f>-'ver pressoflex 6p C2 DCpowe_2'!$G$2*'ver pressoflex 6p C2 DCpowe_2'!D555*'ver pressoflex 6p C2 DCpowe_2'!$G$17*'ver pressoflex 6p C2 DCpowe_2'!$G$13*'ver pressoflex 6p C2 DCpowe_2'!AE555</f>
        <v>-101718.86743147395</v>
      </c>
      <c r="M555" s="572">
        <f>IF(ABS(E555)&lt;'ver pressoflex 6p C2 DCpowe_2'!$G$7,'ver pressoflex 6p C2 DCpowe_2'!$G$16*E555*'ver pressoflex 6p C2 DCpowe_2'!$O$8,SIGN(E555)*'ver pressoflex 6p C2 DCpowe_2'!$G$15*'ver pressoflex 6p C2 DCpowe_2'!$O$8)</f>
        <v>-17803.500000000004</v>
      </c>
      <c r="N555" s="572">
        <f>IF(ABS(F555)&lt;'ver pressoflex 6p C2 DCpowe_2'!$G$7,'ver pressoflex 6p C2 DCpowe_2'!$G$16*F555*'ver pressoflex 6p C2 DCpowe_2'!$O$9,SIGN(F555)*'ver pressoflex 6p C2 DCpowe_2'!$G$15*'ver pressoflex 6p C2 DCpowe_2'!$O$9)</f>
        <v>0</v>
      </c>
      <c r="O555" s="572">
        <f>IF(ABS(G555)&lt;'ver pressoflex 6p C2 DCpowe_2'!$G$7,'ver pressoflex 6p C2 DCpowe_2'!$G$16*G555*'ver pressoflex 6p C2 DCpowe_2'!$O$10,SIGN(G555)*'ver pressoflex 6p C2 DCpowe_2'!$G$15*'ver pressoflex 6p C2 DCpowe_2'!$O$10)</f>
        <v>0</v>
      </c>
      <c r="P555" s="572">
        <f>IF(ABS(H555)&lt;'ver pressoflex 6p C2 DCpowe_2'!$G$7,'ver pressoflex 6p C2 DCpowe_2'!$G$16*H555*'ver pressoflex 6p C2 DCpowe_2'!$O$11,SIGN(H555)*'ver pressoflex 6p C2 DCpowe_2'!$G$15*'ver pressoflex 6p C2 DCpowe_2'!$O$11)</f>
        <v>0</v>
      </c>
      <c r="Q555" s="572">
        <f>IF(ABS(I555)&lt;'ver pressoflex 6p C2 DCpowe_2'!$G$7,'ver pressoflex 6p C2 DCpowe_2'!$G$16*I555*'ver pressoflex 6p C2 DCpowe_2'!$O$12,SIGN(I555)*'ver pressoflex 6p C2 DCpowe_2'!$G$15*'ver pressoflex 6p C2 DCpowe_2'!$O$12)</f>
        <v>0</v>
      </c>
      <c r="R555" s="572">
        <f>IF(ABS(J555)&lt;'ver pressoflex 6p C2 DCpowe_2'!$G$7,'ver pressoflex 6p C2 DCpowe_2'!$G$16*J555*'ver pressoflex 6p C2 DCpowe_2'!$O$13,SIGN(J555)*'ver pressoflex 6p C2 DCpowe_2'!$G$15*'ver pressoflex 6p C2 DCpowe_2'!$O$13)</f>
        <v>17803.500000000004</v>
      </c>
      <c r="S555" s="113">
        <f t="shared" si="118"/>
        <v>-101718.86743147395</v>
      </c>
      <c r="T555" s="575">
        <f>-L555*('ver pressoflex 6p C2 DCpowe_2'!$G$3/2-'ver pressoflex 6p C2 DCpowe_2'!AF555*'ver pressoflex 6p C2 DCpowe_2'!D555)</f>
        <v>74908731.432400241</v>
      </c>
      <c r="U555" s="29">
        <f>M555*IF(($G$3/2-$M$8)&gt;0,('ver pressoflex 6p C2 DCpowe_2'!$G$3/2-'ver pressoflex 6p C2 DCpowe_2'!$M$8),'ver pressoflex 6p C2 DCpowe_2'!$G$3/2-('ver pressoflex 6p C2 DCpowe_2'!$G$3-'ver pressoflex 6p C2 DCpowe_2'!$M$8))*IF(($G$3/2-$M$8)&gt;0,-1,1)</f>
        <v>18248587.500000004</v>
      </c>
      <c r="V555" s="29">
        <f>N555*IF(($G$3/2-$M$9)&gt;0,('ver pressoflex 6p C2 DCpowe_2'!$G$3/2-'ver pressoflex 6p C2 DCpowe_2'!$M$9),'ver pressoflex 6p C2 DCpowe_2'!$G$3/2-('ver pressoflex 6p C2 DCpowe_2'!$G$3-'ver pressoflex 6p C2 DCpowe_2'!$M$9))*IF(($G$3/2-$M$9)&gt;0,-1,1)</f>
        <v>0</v>
      </c>
      <c r="W555" s="29">
        <f>O555*IF(($G$3/2-$M$10)&gt;0,('ver pressoflex 6p C2 DCpowe_2'!$G$3/2-'ver pressoflex 6p C2 DCpowe_2'!$M$10),'ver pressoflex 6p C2 DCpowe_2'!$G$3/2-('ver pressoflex 6p C2 DCpowe_2'!$G$3-'ver pressoflex 6p C2 DCpowe_2'!$M$10))*IF(($G$3/2-$M$10)&gt;0,-1,1)</f>
        <v>0</v>
      </c>
      <c r="X555" s="29">
        <f>P555*IF(($G$3/2-$M$11)&gt;0,('ver pressoflex 6p C2 DCpowe_2'!$G$3/2-'ver pressoflex 6p C2 DCpowe_2'!$M$11),'ver pressoflex 6p C2 DCpowe_2'!$G$3/2-('ver pressoflex 6p C2 DCpowe_2'!$G$3-'ver pressoflex 6p C2 DCpowe_2'!$M$11))*IF(($G$3/2-$M$11)&gt;0,-1,1)</f>
        <v>0</v>
      </c>
      <c r="Y555" s="29">
        <f>Q555*IF(($G$3/2-$M$12)&gt;0,('ver pressoflex 6p C2 DCpowe_2'!$G$3/2-'ver pressoflex 6p C2 DCpowe_2'!$M$12),'ver pressoflex 6p C2 DCpowe_2'!$G$3/2-('ver pressoflex 6p C2 DCpowe_2'!$G$3-'ver pressoflex 6p C2 DCpowe_2'!$M$12))*IF(($G$3/2-$M$12)&gt;0,-1,1)</f>
        <v>0</v>
      </c>
      <c r="Z555" s="29">
        <f>R555*IF(($G$3/2-$M$13)&gt;0,('ver pressoflex 6p C2 DCpowe_2'!$G$3/2-'ver pressoflex 6p C2 DCpowe_2'!$M$13),'ver pressoflex 6p C2 DCpowe_2'!$G$3/2-('ver pressoflex 6p C2 DCpowe_2'!$G$3-'ver pressoflex 6p C2 DCpowe_2'!$M$13))*IF(($G$3/2-$M$13)&gt;0,-1,1)</f>
        <v>18248587.500000004</v>
      </c>
      <c r="AA555" s="113">
        <f t="shared" si="126"/>
        <v>111405906.43240024</v>
      </c>
      <c r="AB555" s="193">
        <f t="shared" si="127"/>
        <v>3.5697330653648414E-3</v>
      </c>
      <c r="AC555" s="191">
        <f t="shared" si="128"/>
        <v>5.8384439978302919E-3</v>
      </c>
      <c r="AD555" s="194">
        <f t="shared" si="129"/>
        <v>1.0613606242743669E-5</v>
      </c>
      <c r="AE555" s="191">
        <f t="shared" si="130"/>
        <v>0.43788329983727187</v>
      </c>
      <c r="AF555" s="191">
        <f t="shared" si="131"/>
        <v>0.49075108690222513</v>
      </c>
    </row>
    <row r="556" spans="2:32">
      <c r="B556" s="116">
        <f t="shared" si="117"/>
        <v>63203.023794709254</v>
      </c>
      <c r="C556" s="115">
        <f t="shared" si="116"/>
        <v>82.270000000000124</v>
      </c>
      <c r="D556" s="68">
        <f>'ver pressoflex 6p C2 DCpowe_2'!$G$3/2/$C$557*C556</f>
        <v>1007.8075000000015</v>
      </c>
      <c r="E556" s="114">
        <f t="shared" si="119"/>
        <v>-2.9221960761616141E-3</v>
      </c>
      <c r="F556" s="114">
        <f t="shared" si="120"/>
        <v>-2.6328007857082218E-3</v>
      </c>
      <c r="G556" s="114">
        <f t="shared" si="121"/>
        <v>-2.3434054952548296E-3</v>
      </c>
      <c r="H556" s="114">
        <f t="shared" si="122"/>
        <v>3.914767660799779E-3</v>
      </c>
      <c r="I556" s="114">
        <f t="shared" si="123"/>
        <v>4.2041629512531709E-3</v>
      </c>
      <c r="J556" s="114">
        <f t="shared" si="124"/>
        <v>4.4935582417065635E-3</v>
      </c>
      <c r="K556" s="114">
        <f t="shared" si="125"/>
        <v>5.217046467840044E-3</v>
      </c>
      <c r="L556" s="113">
        <f>-'ver pressoflex 6p C2 DCpowe_2'!$G$2*'ver pressoflex 6p C2 DCpowe_2'!D556*'ver pressoflex 6p C2 DCpowe_2'!$G$17*'ver pressoflex 6p C2 DCpowe_2'!$G$13*'ver pressoflex 6p C2 DCpowe_2'!AE556</f>
        <v>-105203.02379470925</v>
      </c>
      <c r="M556" s="572">
        <f>IF(ABS(E556)&lt;'ver pressoflex 6p C2 DCpowe_2'!$G$7,'ver pressoflex 6p C2 DCpowe_2'!$G$16*E556*'ver pressoflex 6p C2 DCpowe_2'!$O$8,SIGN(E556)*'ver pressoflex 6p C2 DCpowe_2'!$G$15*'ver pressoflex 6p C2 DCpowe_2'!$O$8)</f>
        <v>-17803.500000000004</v>
      </c>
      <c r="N556" s="572">
        <f>IF(ABS(F556)&lt;'ver pressoflex 6p C2 DCpowe_2'!$G$7,'ver pressoflex 6p C2 DCpowe_2'!$G$16*F556*'ver pressoflex 6p C2 DCpowe_2'!$O$9,SIGN(F556)*'ver pressoflex 6p C2 DCpowe_2'!$G$15*'ver pressoflex 6p C2 DCpowe_2'!$O$9)</f>
        <v>0</v>
      </c>
      <c r="O556" s="572">
        <f>IF(ABS(G556)&lt;'ver pressoflex 6p C2 DCpowe_2'!$G$7,'ver pressoflex 6p C2 DCpowe_2'!$G$16*G556*'ver pressoflex 6p C2 DCpowe_2'!$O$10,SIGN(G556)*'ver pressoflex 6p C2 DCpowe_2'!$G$15*'ver pressoflex 6p C2 DCpowe_2'!$O$10)</f>
        <v>0</v>
      </c>
      <c r="P556" s="572">
        <f>IF(ABS(H556)&lt;'ver pressoflex 6p C2 DCpowe_2'!$G$7,'ver pressoflex 6p C2 DCpowe_2'!$G$16*H556*'ver pressoflex 6p C2 DCpowe_2'!$O$11,SIGN(H556)*'ver pressoflex 6p C2 DCpowe_2'!$G$15*'ver pressoflex 6p C2 DCpowe_2'!$O$11)</f>
        <v>0</v>
      </c>
      <c r="Q556" s="572">
        <f>IF(ABS(I556)&lt;'ver pressoflex 6p C2 DCpowe_2'!$G$7,'ver pressoflex 6p C2 DCpowe_2'!$G$16*I556*'ver pressoflex 6p C2 DCpowe_2'!$O$12,SIGN(I556)*'ver pressoflex 6p C2 DCpowe_2'!$G$15*'ver pressoflex 6p C2 DCpowe_2'!$O$12)</f>
        <v>0</v>
      </c>
      <c r="R556" s="572">
        <f>IF(ABS(J556)&lt;'ver pressoflex 6p C2 DCpowe_2'!$G$7,'ver pressoflex 6p C2 DCpowe_2'!$G$16*J556*'ver pressoflex 6p C2 DCpowe_2'!$O$13,SIGN(J556)*'ver pressoflex 6p C2 DCpowe_2'!$G$15*'ver pressoflex 6p C2 DCpowe_2'!$O$13)</f>
        <v>17803.500000000004</v>
      </c>
      <c r="S556" s="113">
        <f t="shared" si="118"/>
        <v>-105203.02379470925</v>
      </c>
      <c r="T556" s="575">
        <f>-L556*('ver pressoflex 6p C2 DCpowe_2'!$G$3/2-'ver pressoflex 6p C2 DCpowe_2'!AF556*'ver pressoflex 6p C2 DCpowe_2'!D556)</f>
        <v>76821882.883675754</v>
      </c>
      <c r="U556" s="29">
        <f>M556*IF(($G$3/2-$M$8)&gt;0,('ver pressoflex 6p C2 DCpowe_2'!$G$3/2-'ver pressoflex 6p C2 DCpowe_2'!$M$8),'ver pressoflex 6p C2 DCpowe_2'!$G$3/2-('ver pressoflex 6p C2 DCpowe_2'!$G$3-'ver pressoflex 6p C2 DCpowe_2'!$M$8))*IF(($G$3/2-$M$8)&gt;0,-1,1)</f>
        <v>18248587.500000004</v>
      </c>
      <c r="V556" s="29">
        <f>N556*IF(($G$3/2-$M$9)&gt;0,('ver pressoflex 6p C2 DCpowe_2'!$G$3/2-'ver pressoflex 6p C2 DCpowe_2'!$M$9),'ver pressoflex 6p C2 DCpowe_2'!$G$3/2-('ver pressoflex 6p C2 DCpowe_2'!$G$3-'ver pressoflex 6p C2 DCpowe_2'!$M$9))*IF(($G$3/2-$M$9)&gt;0,-1,1)</f>
        <v>0</v>
      </c>
      <c r="W556" s="29">
        <f>O556*IF(($G$3/2-$M$10)&gt;0,('ver pressoflex 6p C2 DCpowe_2'!$G$3/2-'ver pressoflex 6p C2 DCpowe_2'!$M$10),'ver pressoflex 6p C2 DCpowe_2'!$G$3/2-('ver pressoflex 6p C2 DCpowe_2'!$G$3-'ver pressoflex 6p C2 DCpowe_2'!$M$10))*IF(($G$3/2-$M$10)&gt;0,-1,1)</f>
        <v>0</v>
      </c>
      <c r="X556" s="29">
        <f>P556*IF(($G$3/2-$M$11)&gt;0,('ver pressoflex 6p C2 DCpowe_2'!$G$3/2-'ver pressoflex 6p C2 DCpowe_2'!$M$11),'ver pressoflex 6p C2 DCpowe_2'!$G$3/2-('ver pressoflex 6p C2 DCpowe_2'!$G$3-'ver pressoflex 6p C2 DCpowe_2'!$M$11))*IF(($G$3/2-$M$11)&gt;0,-1,1)</f>
        <v>0</v>
      </c>
      <c r="Y556" s="29">
        <f>Q556*IF(($G$3/2-$M$12)&gt;0,('ver pressoflex 6p C2 DCpowe_2'!$G$3/2-'ver pressoflex 6p C2 DCpowe_2'!$M$12),'ver pressoflex 6p C2 DCpowe_2'!$G$3/2-('ver pressoflex 6p C2 DCpowe_2'!$G$3-'ver pressoflex 6p C2 DCpowe_2'!$M$12))*IF(($G$3/2-$M$12)&gt;0,-1,1)</f>
        <v>0</v>
      </c>
      <c r="Z556" s="29">
        <f>R556*IF(($G$3/2-$M$13)&gt;0,('ver pressoflex 6p C2 DCpowe_2'!$G$3/2-'ver pressoflex 6p C2 DCpowe_2'!$M$13),'ver pressoflex 6p C2 DCpowe_2'!$G$3/2-('ver pressoflex 6p C2 DCpowe_2'!$G$3-'ver pressoflex 6p C2 DCpowe_2'!$M$13))*IF(($G$3/2-$M$13)&gt;0,-1,1)</f>
        <v>18248587.500000004</v>
      </c>
      <c r="AA556" s="113">
        <f t="shared" si="126"/>
        <v>113319057.88367575</v>
      </c>
      <c r="AB556" s="193">
        <f t="shared" si="127"/>
        <v>3.6456843022950945E-3</v>
      </c>
      <c r="AC556" s="191">
        <f t="shared" si="128"/>
        <v>5.9650293927140472E-3</v>
      </c>
      <c r="AD556" s="194">
        <f t="shared" si="129"/>
        <v>1.1070289471111836E-5</v>
      </c>
      <c r="AE556" s="191">
        <f t="shared" si="130"/>
        <v>0.4473772044535535</v>
      </c>
      <c r="AF556" s="191">
        <f t="shared" si="131"/>
        <v>0.49094192497922895</v>
      </c>
    </row>
    <row r="557" spans="2:32">
      <c r="B557" s="116">
        <f t="shared" si="117"/>
        <v>143464.53266571299</v>
      </c>
      <c r="C557" s="115">
        <v>100</v>
      </c>
      <c r="D557" s="68">
        <f>'ver pressoflex 6p C2 DCpowe_2'!$G$3/2/$C$557*C557</f>
        <v>1225</v>
      </c>
      <c r="E557" s="114">
        <f t="shared" si="119"/>
        <v>-4.3991416309012875E-3</v>
      </c>
      <c r="F557" s="114">
        <f t="shared" si="120"/>
        <v>-4.0557939914163095E-3</v>
      </c>
      <c r="G557" s="114">
        <f t="shared" si="121"/>
        <v>-3.7124463519313308E-3</v>
      </c>
      <c r="H557" s="114">
        <f t="shared" si="122"/>
        <v>3.7124463519313308E-3</v>
      </c>
      <c r="I557" s="114">
        <f t="shared" si="123"/>
        <v>4.0557939914163095E-3</v>
      </c>
      <c r="J557" s="114">
        <f t="shared" si="124"/>
        <v>4.3991416309012875E-3</v>
      </c>
      <c r="K557" s="114">
        <f t="shared" si="125"/>
        <v>5.257510729613734E-3</v>
      </c>
      <c r="L557" s="113">
        <f>-'ver pressoflex 6p C2 DCpowe_2'!$G$2*'ver pressoflex 6p C2 DCpowe_2'!D557*'ver pressoflex 6p C2 DCpowe_2'!$G$17*'ver pressoflex 6p C2 DCpowe_2'!$G$13*'ver pressoflex 6p C2 DCpowe_2'!AE557</f>
        <v>-185464.53266571299</v>
      </c>
      <c r="M557" s="572">
        <f>IF(ABS(E557)&lt;'ver pressoflex 6p C2 DCpowe_2'!$G$7,'ver pressoflex 6p C2 DCpowe_2'!$G$16*E557*'ver pressoflex 6p C2 DCpowe_2'!$O$8,SIGN(E557)*'ver pressoflex 6p C2 DCpowe_2'!$G$15*'ver pressoflex 6p C2 DCpowe_2'!$O$8)</f>
        <v>-17803.500000000004</v>
      </c>
      <c r="N557" s="572">
        <f>IF(ABS(F557)&lt;'ver pressoflex 6p C2 DCpowe_2'!$G$7,'ver pressoflex 6p C2 DCpowe_2'!$G$16*F557*'ver pressoflex 6p C2 DCpowe_2'!$O$9,SIGN(F557)*'ver pressoflex 6p C2 DCpowe_2'!$G$15*'ver pressoflex 6p C2 DCpowe_2'!$O$9)</f>
        <v>0</v>
      </c>
      <c r="O557" s="572">
        <f>IF(ABS(G557)&lt;'ver pressoflex 6p C2 DCpowe_2'!$G$7,'ver pressoflex 6p C2 DCpowe_2'!$G$16*G557*'ver pressoflex 6p C2 DCpowe_2'!$O$10,SIGN(G557)*'ver pressoflex 6p C2 DCpowe_2'!$G$15*'ver pressoflex 6p C2 DCpowe_2'!$O$10)</f>
        <v>0</v>
      </c>
      <c r="P557" s="572">
        <f>IF(ABS(H557)&lt;'ver pressoflex 6p C2 DCpowe_2'!$G$7,'ver pressoflex 6p C2 DCpowe_2'!$G$16*H557*'ver pressoflex 6p C2 DCpowe_2'!$O$11,SIGN(H557)*'ver pressoflex 6p C2 DCpowe_2'!$G$15*'ver pressoflex 6p C2 DCpowe_2'!$O$11)</f>
        <v>0</v>
      </c>
      <c r="Q557" s="572">
        <f>IF(ABS(I557)&lt;'ver pressoflex 6p C2 DCpowe_2'!$G$7,'ver pressoflex 6p C2 DCpowe_2'!$G$16*I557*'ver pressoflex 6p C2 DCpowe_2'!$O$12,SIGN(I557)*'ver pressoflex 6p C2 DCpowe_2'!$G$15*'ver pressoflex 6p C2 DCpowe_2'!$O$12)</f>
        <v>0</v>
      </c>
      <c r="R557" s="572">
        <f>IF(ABS(J557)&lt;'ver pressoflex 6p C2 DCpowe_2'!$G$7,'ver pressoflex 6p C2 DCpowe_2'!$G$16*J557*'ver pressoflex 6p C2 DCpowe_2'!$O$13,SIGN(J557)*'ver pressoflex 6p C2 DCpowe_2'!$G$15*'ver pressoflex 6p C2 DCpowe_2'!$O$13)</f>
        <v>17803.500000000004</v>
      </c>
      <c r="S557" s="113">
        <f t="shared" si="118"/>
        <v>-185464.53266571299</v>
      </c>
      <c r="T557" s="575">
        <f>-L557*('ver pressoflex 6p C2 DCpowe_2'!$G$3/2-'ver pressoflex 6p C2 DCpowe_2'!AF557*'ver pressoflex 6p C2 DCpowe_2'!D557)</f>
        <v>115028217.57719363</v>
      </c>
      <c r="U557" s="29">
        <f>M557*IF(($G$3/2-$M$8)&gt;0,('ver pressoflex 6p C2 DCpowe_2'!$G$3/2-'ver pressoflex 6p C2 DCpowe_2'!$M$8),'ver pressoflex 6p C2 DCpowe_2'!$G$3/2-('ver pressoflex 6p C2 DCpowe_2'!$G$3-'ver pressoflex 6p C2 DCpowe_2'!$M$8))*IF(($G$3/2-$M$8)&gt;0,-1,1)</f>
        <v>18248587.500000004</v>
      </c>
      <c r="V557" s="29">
        <f>N557*IF(($G$3/2-$M$9)&gt;0,('ver pressoflex 6p C2 DCpowe_2'!$G$3/2-'ver pressoflex 6p C2 DCpowe_2'!$M$9),'ver pressoflex 6p C2 DCpowe_2'!$G$3/2-('ver pressoflex 6p C2 DCpowe_2'!$G$3-'ver pressoflex 6p C2 DCpowe_2'!$M$9))*IF(($G$3/2-$M$9)&gt;0,-1,1)</f>
        <v>0</v>
      </c>
      <c r="W557" s="29">
        <f>O557*IF(($G$3/2-$M$10)&gt;0,('ver pressoflex 6p C2 DCpowe_2'!$G$3/2-'ver pressoflex 6p C2 DCpowe_2'!$M$10),'ver pressoflex 6p C2 DCpowe_2'!$G$3/2-('ver pressoflex 6p C2 DCpowe_2'!$G$3-'ver pressoflex 6p C2 DCpowe_2'!$M$10))*IF(($G$3/2-$M$10)&gt;0,-1,1)</f>
        <v>0</v>
      </c>
      <c r="X557" s="29">
        <f>P557*IF(($G$3/2-$M$11)&gt;0,('ver pressoflex 6p C2 DCpowe_2'!$G$3/2-'ver pressoflex 6p C2 DCpowe_2'!$M$11),'ver pressoflex 6p C2 DCpowe_2'!$G$3/2-('ver pressoflex 6p C2 DCpowe_2'!$G$3-'ver pressoflex 6p C2 DCpowe_2'!$M$11))*IF(($G$3/2-$M$11)&gt;0,-1,1)</f>
        <v>0</v>
      </c>
      <c r="Y557" s="29">
        <f>Q557*IF(($G$3/2-$M$12)&gt;0,('ver pressoflex 6p C2 DCpowe_2'!$G$3/2-'ver pressoflex 6p C2 DCpowe_2'!$M$12),'ver pressoflex 6p C2 DCpowe_2'!$G$3/2-('ver pressoflex 6p C2 DCpowe_2'!$G$3-'ver pressoflex 6p C2 DCpowe_2'!$M$12))*IF(($G$3/2-$M$12)&gt;0,-1,1)</f>
        <v>0</v>
      </c>
      <c r="Z557" s="29">
        <f>R557*IF(($G$3/2-$M$13)&gt;0,('ver pressoflex 6p C2 DCpowe_2'!$G$3/2-'ver pressoflex 6p C2 DCpowe_2'!$M$13),'ver pressoflex 6p C2 DCpowe_2'!$G$3/2-('ver pressoflex 6p C2 DCpowe_2'!$G$3-'ver pressoflex 6p C2 DCpowe_2'!$M$13))*IF(($G$3/2-$M$13)&gt;0,-1,1)</f>
        <v>18248587.500000004</v>
      </c>
      <c r="AA557" s="113">
        <f t="shared" si="126"/>
        <v>151525392.57719365</v>
      </c>
      <c r="AB557" s="193">
        <f t="shared" si="127"/>
        <v>5.257510729613734E-3</v>
      </c>
      <c r="AC557" s="191">
        <f t="shared" si="128"/>
        <v>8.6514067715784473E-3</v>
      </c>
      <c r="AD557" s="194">
        <f t="shared" si="129"/>
        <v>2.3028960337780727E-5</v>
      </c>
      <c r="AE557" s="191">
        <f t="shared" si="130"/>
        <v>0.64885550786838353</v>
      </c>
      <c r="AF557" s="191">
        <f t="shared" si="131"/>
        <v>0.49370057753009711</v>
      </c>
    </row>
  </sheetData>
  <customSheetViews>
    <customSheetView guid="{659DD865-8260-446D-8180-AF8DBA05697B}" scale="80" state="hidden" topLeftCell="A13">
      <selection activeCell="J22" sqref="J22"/>
      <pageMargins left="0.7" right="0.7" top="0.75" bottom="0.75" header="0.3" footer="0.3"/>
      <pageSetup paperSize="9" orientation="portrait" r:id="rId1"/>
    </customSheetView>
    <customSheetView guid="{1AD4E0FC-1F19-4717-A26A-F34897CA398D}" scale="80" state="hidden" topLeftCell="A13">
      <selection activeCell="J22" sqref="J22"/>
      <pageMargins left="0.7" right="0.7" top="0.75" bottom="0.75" header="0.3" footer="0.3"/>
      <pageSetup paperSize="9" orientation="portrait" r:id="rId2"/>
    </customSheetView>
  </customSheetViews>
  <mergeCells count="8">
    <mergeCell ref="J50:J51"/>
    <mergeCell ref="S13:U13"/>
    <mergeCell ref="K14:M14"/>
    <mergeCell ref="P17:R17"/>
    <mergeCell ref="A22:A31"/>
    <mergeCell ref="A32:A41"/>
    <mergeCell ref="N37:P37"/>
    <mergeCell ref="N38:P38"/>
  </mergeCells>
  <pageMargins left="0.7" right="0.7" top="0.75" bottom="0.75" header="0.3" footer="0.3"/>
  <pageSetup paperSize="9"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57"/>
  <sheetViews>
    <sheetView topLeftCell="A16" zoomScale="80" zoomScaleNormal="80" workbookViewId="0">
      <selection activeCell="G15" sqref="G15:G17"/>
    </sheetView>
  </sheetViews>
  <sheetFormatPr defaultRowHeight="15"/>
  <cols>
    <col min="1" max="2" width="11" customWidth="1"/>
    <col min="3" max="3" width="12.7109375" customWidth="1"/>
    <col min="4" max="4" width="11" customWidth="1"/>
    <col min="5" max="5" width="15" customWidth="1"/>
    <col min="6" max="6" width="11" customWidth="1"/>
    <col min="7" max="7" width="17.140625" customWidth="1"/>
    <col min="8" max="14" width="11" customWidth="1"/>
    <col min="15" max="15" width="12" customWidth="1"/>
    <col min="16" max="16" width="11" customWidth="1"/>
    <col min="17" max="17" width="13.140625" customWidth="1"/>
    <col min="18" max="18" width="11" customWidth="1"/>
    <col min="19" max="26" width="12.7109375" customWidth="1"/>
    <col min="27" max="27" width="14.5703125" customWidth="1"/>
    <col min="34" max="39" width="11.42578125" customWidth="1"/>
  </cols>
  <sheetData>
    <row r="1" spans="2:17" ht="15.75" thickBot="1"/>
    <row r="2" spans="2:17" ht="16.5" thickTop="1" thickBot="1">
      <c r="F2" s="22" t="s">
        <v>125</v>
      </c>
      <c r="G2" s="179">
        <f>'RELAZIONE SOLO CORDOLO ESTESA'!B57</f>
        <v>140</v>
      </c>
      <c r="H2" t="s">
        <v>265</v>
      </c>
      <c r="I2" s="65" t="s">
        <v>320</v>
      </c>
      <c r="L2" s="65" t="s">
        <v>319</v>
      </c>
      <c r="O2" s="65" t="s">
        <v>318</v>
      </c>
    </row>
    <row r="3" spans="2:17" ht="16.5" thickTop="1" thickBot="1">
      <c r="F3" s="22" t="s">
        <v>126</v>
      </c>
      <c r="G3" s="179">
        <f>'RELAZIONE SOLO CORDOLO ESTESA'!I19</f>
        <v>2450</v>
      </c>
      <c r="H3" t="s">
        <v>265</v>
      </c>
      <c r="I3" s="65" t="s">
        <v>317</v>
      </c>
      <c r="J3" s="179">
        <f>APPROFONDIMENTI!C88</f>
        <v>95</v>
      </c>
      <c r="L3" s="65" t="s">
        <v>279</v>
      </c>
      <c r="M3" s="179">
        <f>'INPUT DATI'!H18</f>
        <v>65</v>
      </c>
      <c r="O3" s="65" t="s">
        <v>281</v>
      </c>
      <c r="P3" s="179">
        <f>-ABS('INPUT DATI'!H16)</f>
        <v>-42</v>
      </c>
    </row>
    <row r="4" spans="2:17" ht="16.5" thickTop="1" thickBot="1">
      <c r="F4" s="22" t="s">
        <v>316</v>
      </c>
      <c r="G4" s="179">
        <f>'RELAZIONE SOLO CORDOLO ESTESA'!D61/2-150/2</f>
        <v>60</v>
      </c>
      <c r="H4" t="s">
        <v>265</v>
      </c>
      <c r="J4" t="s">
        <v>314</v>
      </c>
      <c r="M4" t="s">
        <v>315</v>
      </c>
      <c r="P4" t="s">
        <v>314</v>
      </c>
    </row>
    <row r="5" spans="2:17" ht="15.75" thickTop="1">
      <c r="F5" s="22" t="s">
        <v>313</v>
      </c>
      <c r="G5" s="175">
        <f>G3-G4</f>
        <v>2390</v>
      </c>
      <c r="P5" s="178" t="s">
        <v>312</v>
      </c>
    </row>
    <row r="7" spans="2:17" ht="15.75" thickBot="1">
      <c r="B7" s="2" t="s">
        <v>308</v>
      </c>
      <c r="C7" s="2"/>
      <c r="D7" s="2"/>
      <c r="E7" s="2"/>
      <c r="F7" s="173" t="s">
        <v>311</v>
      </c>
      <c r="G7" s="134">
        <f>'ver pressoflex 6p C2 DCpowe'!G7</f>
        <v>1.42E-3</v>
      </c>
      <c r="I7" s="173"/>
      <c r="J7" t="s">
        <v>310</v>
      </c>
      <c r="M7" s="112"/>
      <c r="N7" s="112" t="s">
        <v>309</v>
      </c>
      <c r="O7" s="112"/>
      <c r="Q7" s="138" t="s">
        <v>321</v>
      </c>
    </row>
    <row r="8" spans="2:17" ht="16.5" thickTop="1" thickBot="1">
      <c r="B8" s="2" t="s">
        <v>308</v>
      </c>
      <c r="F8" s="173" t="s">
        <v>307</v>
      </c>
      <c r="G8" s="318">
        <f>'ver pressoflex 6p C2 DCpowe'!G8</f>
        <v>5.0000000000000001E-3</v>
      </c>
      <c r="I8" s="173"/>
      <c r="K8" t="s">
        <v>292</v>
      </c>
      <c r="L8" s="112" t="s">
        <v>306</v>
      </c>
      <c r="M8" s="179">
        <f>'ver pressoflex 6p C2 DCpowe'!M8</f>
        <v>200</v>
      </c>
      <c r="N8" s="112" t="s">
        <v>291</v>
      </c>
      <c r="O8" s="183">
        <f t="shared" ref="O8:O13" si="0">$R$20*Q8</f>
        <v>45.49783333333334</v>
      </c>
      <c r="P8" s="112" t="s">
        <v>252</v>
      </c>
      <c r="Q8" s="182">
        <f>IF('INPUT DATI'!H120&gt;=1,1,0)</f>
        <v>1</v>
      </c>
    </row>
    <row r="9" spans="2:17" ht="16.5" thickTop="1" thickBot="1">
      <c r="B9" s="2" t="s">
        <v>305</v>
      </c>
      <c r="C9" s="2"/>
      <c r="D9" s="2"/>
      <c r="E9" s="2"/>
      <c r="F9" s="173" t="s">
        <v>304</v>
      </c>
      <c r="G9" s="318">
        <f>'ver pressoflex 6p C2 DCpowe'!G9</f>
        <v>-8.0000000000000002E-3</v>
      </c>
      <c r="I9" s="173"/>
      <c r="K9" t="s">
        <v>288</v>
      </c>
      <c r="L9" s="112" t="s">
        <v>303</v>
      </c>
      <c r="M9" s="179">
        <f>'ver pressoflex 6p C2 DCpowe'!M9</f>
        <v>280</v>
      </c>
      <c r="N9" s="112" t="s">
        <v>287</v>
      </c>
      <c r="O9" s="183">
        <f t="shared" si="0"/>
        <v>0</v>
      </c>
      <c r="P9" s="112" t="s">
        <v>251</v>
      </c>
      <c r="Q9" s="182">
        <f>IF('INPUT DATI'!H120&gt;=2,1,0)</f>
        <v>0</v>
      </c>
    </row>
    <row r="10" spans="2:17" ht="16.5" thickTop="1" thickBot="1">
      <c r="B10" s="2"/>
      <c r="C10" s="2"/>
      <c r="D10" s="2"/>
      <c r="E10" s="2"/>
      <c r="F10" s="173"/>
      <c r="G10" s="174"/>
      <c r="K10" t="s">
        <v>285</v>
      </c>
      <c r="L10" s="112" t="s">
        <v>302</v>
      </c>
      <c r="M10" s="179">
        <f>'ver pressoflex 6p C2 DCpowe'!M10</f>
        <v>360</v>
      </c>
      <c r="N10" s="112" t="s">
        <v>284</v>
      </c>
      <c r="O10" s="183">
        <f t="shared" si="0"/>
        <v>0</v>
      </c>
      <c r="P10" s="112" t="s">
        <v>250</v>
      </c>
      <c r="Q10" s="182">
        <f>IF('INPUT DATI'!H120&gt;=3,1,0)</f>
        <v>0</v>
      </c>
    </row>
    <row r="11" spans="2:17" ht="16.5" thickTop="1" thickBot="1">
      <c r="B11" s="2"/>
      <c r="C11" s="2"/>
      <c r="D11" s="2"/>
      <c r="E11" s="2"/>
      <c r="F11" s="173" t="s">
        <v>301</v>
      </c>
      <c r="G11" s="177">
        <v>0.81</v>
      </c>
      <c r="I11" s="173"/>
      <c r="K11" t="s">
        <v>278</v>
      </c>
      <c r="L11" s="112" t="s">
        <v>300</v>
      </c>
      <c r="M11" s="179">
        <f>'ver pressoflex 6p C2 DCpowe'!M11</f>
        <v>2090</v>
      </c>
      <c r="N11" s="112" t="s">
        <v>277</v>
      </c>
      <c r="O11" s="183">
        <f t="shared" si="0"/>
        <v>0</v>
      </c>
      <c r="P11" s="112" t="s">
        <v>249</v>
      </c>
      <c r="Q11" s="182">
        <f>IF('INPUT DATI'!H120&gt;=3,1,0)</f>
        <v>0</v>
      </c>
    </row>
    <row r="12" spans="2:17" ht="16.5" thickTop="1" thickBot="1">
      <c r="B12" s="2"/>
      <c r="C12" s="2"/>
      <c r="D12" s="2"/>
      <c r="E12" s="2"/>
      <c r="F12" s="173" t="s">
        <v>299</v>
      </c>
      <c r="G12" s="177">
        <v>0.41599999999999998</v>
      </c>
      <c r="I12" s="173"/>
      <c r="K12" t="s">
        <v>275</v>
      </c>
      <c r="L12" s="112" t="s">
        <v>298</v>
      </c>
      <c r="M12" s="179">
        <f>'ver pressoflex 6p C2 DCpowe'!M12</f>
        <v>2170</v>
      </c>
      <c r="N12" s="112" t="s">
        <v>274</v>
      </c>
      <c r="O12" s="183">
        <f t="shared" si="0"/>
        <v>0</v>
      </c>
      <c r="P12" s="112" t="s">
        <v>248</v>
      </c>
      <c r="Q12" s="182">
        <f>IF('INPUT DATI'!H120&gt;=2,1,0)</f>
        <v>0</v>
      </c>
    </row>
    <row r="13" spans="2:17" ht="16.5" thickTop="1" thickBot="1">
      <c r="B13" s="2"/>
      <c r="C13" s="2"/>
      <c r="D13" s="2"/>
      <c r="E13" s="2"/>
      <c r="F13" s="173" t="s">
        <v>297</v>
      </c>
      <c r="G13" s="112">
        <v>1</v>
      </c>
      <c r="I13" s="173"/>
      <c r="K13" t="s">
        <v>272</v>
      </c>
      <c r="L13" s="112" t="s">
        <v>296</v>
      </c>
      <c r="M13" s="179">
        <f>'ver pressoflex 6p C2 DCpowe'!M13</f>
        <v>2250</v>
      </c>
      <c r="N13" s="112" t="s">
        <v>271</v>
      </c>
      <c r="O13" s="183">
        <f t="shared" si="0"/>
        <v>45.49783333333334</v>
      </c>
      <c r="P13" s="112" t="s">
        <v>247</v>
      </c>
      <c r="Q13" s="182">
        <f>IF('INPUT DATI'!H120&gt;=1,1,0)</f>
        <v>1</v>
      </c>
    </row>
    <row r="14" spans="2:17" ht="16.5" thickTop="1" thickBot="1">
      <c r="B14" s="2"/>
      <c r="C14" s="2"/>
      <c r="D14" s="2"/>
      <c r="E14" s="2"/>
      <c r="F14" s="173"/>
      <c r="G14" s="174"/>
      <c r="I14" s="173"/>
      <c r="K14" s="900" t="s">
        <v>294</v>
      </c>
      <c r="L14" s="900"/>
      <c r="M14" s="900"/>
      <c r="N14" s="176"/>
      <c r="O14" s="175"/>
      <c r="P14" s="112"/>
      <c r="Q14" s="138"/>
    </row>
    <row r="15" spans="2:17" ht="16.5" thickTop="1" thickBot="1">
      <c r="B15" s="2" t="s">
        <v>20</v>
      </c>
      <c r="F15" s="6" t="s">
        <v>295</v>
      </c>
      <c r="G15" s="180">
        <f>'ver pressoflex 6p C2 DCpowe'!G15</f>
        <v>391.304347826087</v>
      </c>
      <c r="I15" s="173"/>
      <c r="N15" s="176"/>
      <c r="O15" s="175"/>
      <c r="P15" s="112"/>
      <c r="Q15" s="138"/>
    </row>
    <row r="16" spans="2:17" ht="16.5" thickTop="1" thickBot="1">
      <c r="B16" s="2" t="s">
        <v>23</v>
      </c>
      <c r="F16" s="6" t="s">
        <v>24</v>
      </c>
      <c r="G16" s="181">
        <f>'ver pressoflex 6p C2 DCpowe'!G16</f>
        <v>370</v>
      </c>
      <c r="I16" s="173"/>
      <c r="M16" s="175"/>
      <c r="N16" s="176"/>
      <c r="O16" s="175"/>
      <c r="P16" s="112"/>
      <c r="Q16" s="138"/>
    </row>
    <row r="17" spans="1:23" ht="16.5" thickTop="1" thickBot="1">
      <c r="F17" s="112" t="s">
        <v>293</v>
      </c>
      <c r="G17" s="180">
        <f>'ver pressoflex 6p C2 DCpowe'!G17</f>
        <v>1.6666666666666667</v>
      </c>
      <c r="P17" s="904" t="s">
        <v>521</v>
      </c>
      <c r="Q17" s="905"/>
      <c r="R17" s="906"/>
    </row>
    <row r="18" spans="1:23" ht="15.75" thickTop="1">
      <c r="B18" s="2"/>
      <c r="C18" s="2"/>
      <c r="D18" s="2"/>
      <c r="E18" s="2"/>
      <c r="F18" s="173"/>
      <c r="G18" s="174"/>
      <c r="I18" s="173"/>
      <c r="J18" s="112"/>
      <c r="Q18" s="138"/>
    </row>
    <row r="19" spans="1:23">
      <c r="M19" s="112"/>
      <c r="N19" s="112"/>
      <c r="O19" s="112"/>
      <c r="P19" t="s">
        <v>526</v>
      </c>
      <c r="R19" s="260">
        <f>'verifica legno hold down'!I206</f>
        <v>17.803500000000003</v>
      </c>
    </row>
    <row r="20" spans="1:23">
      <c r="M20" s="112"/>
      <c r="N20" s="112"/>
      <c r="O20" s="112"/>
      <c r="P20" s="76" t="s">
        <v>527</v>
      </c>
      <c r="Q20" s="260"/>
      <c r="R20" s="52">
        <f>R19*1000/G15</f>
        <v>45.49783333333334</v>
      </c>
    </row>
    <row r="21" spans="1:23" ht="15.75" thickBot="1">
      <c r="P21" s="67"/>
      <c r="Q21" s="138"/>
      <c r="R21" s="138"/>
    </row>
    <row r="22" spans="1:23">
      <c r="A22" s="901" t="s">
        <v>280</v>
      </c>
      <c r="C22" s="172"/>
      <c r="D22" s="171"/>
      <c r="E22" s="170"/>
      <c r="F22" s="169"/>
      <c r="H22" s="168"/>
      <c r="L22" s="142"/>
      <c r="M22" s="112"/>
    </row>
    <row r="23" spans="1:23" ht="15.75" thickBot="1">
      <c r="A23" s="901"/>
      <c r="B23" t="s">
        <v>292</v>
      </c>
      <c r="C23" s="152"/>
      <c r="D23" s="151" t="s">
        <v>291</v>
      </c>
      <c r="E23" s="150"/>
      <c r="F23" s="149"/>
      <c r="G23" s="148" t="s">
        <v>290</v>
      </c>
      <c r="H23" s="168"/>
      <c r="L23" s="142"/>
      <c r="M23" s="112"/>
      <c r="T23" s="112"/>
      <c r="U23" s="167"/>
      <c r="V23" s="167"/>
      <c r="W23" s="76"/>
    </row>
    <row r="24" spans="1:23" ht="15.75" thickTop="1">
      <c r="A24" s="901"/>
      <c r="C24" s="152"/>
      <c r="D24" s="156"/>
      <c r="E24" s="67"/>
      <c r="F24" s="149"/>
      <c r="G24" s="148" t="s">
        <v>289</v>
      </c>
      <c r="H24" s="67"/>
      <c r="L24" s="142"/>
    </row>
    <row r="25" spans="1:23" ht="15.75" thickBot="1">
      <c r="A25" s="901"/>
      <c r="B25" t="s">
        <v>288</v>
      </c>
      <c r="C25" s="152"/>
      <c r="D25" s="151" t="s">
        <v>287</v>
      </c>
      <c r="E25" s="150"/>
      <c r="F25" s="149"/>
      <c r="G25" s="148" t="s">
        <v>286</v>
      </c>
      <c r="H25" s="67"/>
      <c r="L25" s="142"/>
      <c r="M25" s="167"/>
      <c r="N25" s="67"/>
    </row>
    <row r="26" spans="1:23" ht="15.75" thickTop="1">
      <c r="A26" s="901"/>
      <c r="C26" s="152"/>
      <c r="D26" s="154"/>
      <c r="E26" s="67"/>
      <c r="F26" s="149"/>
      <c r="G26" s="148"/>
      <c r="H26" s="155"/>
      <c r="L26" s="142"/>
      <c r="M26" s="167"/>
      <c r="N26" s="67"/>
    </row>
    <row r="27" spans="1:23" ht="15.75" thickBot="1">
      <c r="A27" s="901"/>
      <c r="B27" t="s">
        <v>285</v>
      </c>
      <c r="C27" s="152"/>
      <c r="D27" s="151" t="s">
        <v>284</v>
      </c>
      <c r="E27" s="150"/>
      <c r="F27" s="149"/>
      <c r="G27" s="148" t="s">
        <v>283</v>
      </c>
      <c r="H27" s="147"/>
      <c r="L27" s="142"/>
      <c r="M27" s="167"/>
      <c r="N27" s="67"/>
    </row>
    <row r="28" spans="1:23" ht="15.75" thickTop="1">
      <c r="A28" s="901"/>
      <c r="C28" s="152"/>
      <c r="D28" s="156"/>
      <c r="E28" s="67"/>
      <c r="F28" s="149"/>
      <c r="H28" s="67"/>
      <c r="L28" s="142"/>
      <c r="M28" s="167"/>
      <c r="N28" s="67"/>
    </row>
    <row r="29" spans="1:23" ht="15.75" thickBot="1">
      <c r="A29" s="901"/>
      <c r="C29" s="166"/>
      <c r="D29" s="165"/>
      <c r="E29" s="163"/>
      <c r="F29" s="164"/>
      <c r="G29" s="163"/>
      <c r="H29" s="163"/>
      <c r="I29" s="163"/>
      <c r="J29" s="163"/>
      <c r="K29" s="163"/>
      <c r="L29" s="162"/>
    </row>
    <row r="30" spans="1:23">
      <c r="A30" s="901"/>
      <c r="C30" s="152"/>
      <c r="D30" s="156"/>
      <c r="E30" s="67"/>
      <c r="F30" s="149"/>
      <c r="H30" s="67"/>
      <c r="L30" s="142"/>
      <c r="M30" s="112"/>
    </row>
    <row r="31" spans="1:23">
      <c r="A31" s="902"/>
      <c r="C31" s="161"/>
      <c r="D31" s="160" t="s">
        <v>282</v>
      </c>
      <c r="E31" s="159"/>
      <c r="F31" s="158"/>
      <c r="G31" s="148" t="s">
        <v>281</v>
      </c>
      <c r="H31" s="67"/>
      <c r="L31" s="142"/>
      <c r="M31" s="112"/>
    </row>
    <row r="32" spans="1:23">
      <c r="A32" s="901" t="s">
        <v>280</v>
      </c>
      <c r="C32" s="152"/>
      <c r="D32" s="156"/>
      <c r="E32" s="67"/>
      <c r="F32" s="149"/>
      <c r="H32" s="67"/>
      <c r="L32" s="142"/>
      <c r="M32" s="112"/>
    </row>
    <row r="33" spans="1:26">
      <c r="A33" s="901"/>
      <c r="C33" s="152"/>
      <c r="D33" s="156"/>
      <c r="E33" s="67"/>
      <c r="F33" s="149"/>
      <c r="G33" s="157" t="s">
        <v>279</v>
      </c>
      <c r="H33" s="67"/>
      <c r="L33" s="142"/>
      <c r="M33" s="112"/>
    </row>
    <row r="34" spans="1:26">
      <c r="A34" s="901"/>
      <c r="C34" s="152"/>
      <c r="D34" s="156"/>
      <c r="E34" s="67"/>
      <c r="F34" s="149"/>
      <c r="H34" s="67"/>
      <c r="L34" s="142"/>
      <c r="M34" s="112"/>
      <c r="O34" s="904" t="s">
        <v>642</v>
      </c>
      <c r="P34" s="905"/>
      <c r="Q34" s="906"/>
      <c r="R34" s="345">
        <f>MAXA(L48:Q48)</f>
        <v>17.803500000000003</v>
      </c>
    </row>
    <row r="35" spans="1:26">
      <c r="A35" s="901"/>
      <c r="C35" s="152"/>
      <c r="D35" s="156"/>
      <c r="E35" s="67"/>
      <c r="F35" s="149"/>
      <c r="H35" s="67"/>
      <c r="L35" s="142"/>
      <c r="M35" s="112"/>
      <c r="N35" s="112"/>
      <c r="O35" s="822" t="s">
        <v>694</v>
      </c>
      <c r="P35" s="822"/>
      <c r="Q35" s="822"/>
      <c r="T35" s="112"/>
    </row>
    <row r="36" spans="1:26" ht="15.75" thickBot="1">
      <c r="A36" s="901"/>
      <c r="B36" t="s">
        <v>278</v>
      </c>
      <c r="C36" s="152"/>
      <c r="D36" s="151" t="s">
        <v>277</v>
      </c>
      <c r="E36" s="150"/>
      <c r="F36" s="149"/>
      <c r="G36" s="148" t="s">
        <v>276</v>
      </c>
      <c r="H36" s="147"/>
      <c r="L36" s="142"/>
      <c r="M36" s="112"/>
      <c r="N36" s="112"/>
      <c r="T36" s="112"/>
    </row>
    <row r="37" spans="1:26" ht="15.75" thickTop="1">
      <c r="A37" s="901"/>
      <c r="B37" s="65"/>
      <c r="C37" s="152"/>
      <c r="D37" s="154"/>
      <c r="E37" s="67"/>
      <c r="F37" s="149"/>
      <c r="G37" s="65"/>
      <c r="H37" s="155"/>
      <c r="L37" s="142"/>
      <c r="M37" s="112"/>
    </row>
    <row r="38" spans="1:26" ht="15.75" thickBot="1">
      <c r="A38" s="901"/>
      <c r="B38" t="s">
        <v>275</v>
      </c>
      <c r="C38" s="152"/>
      <c r="D38" s="151" t="s">
        <v>274</v>
      </c>
      <c r="E38" s="150"/>
      <c r="F38" s="149"/>
      <c r="G38" s="148" t="s">
        <v>273</v>
      </c>
      <c r="H38" s="147"/>
      <c r="L38" s="142"/>
      <c r="M38" s="112"/>
    </row>
    <row r="39" spans="1:26" ht="15.75" thickTop="1">
      <c r="A39" s="901"/>
      <c r="B39" s="65"/>
      <c r="C39" s="152"/>
      <c r="D39" s="154"/>
      <c r="E39" s="67"/>
      <c r="F39" s="149"/>
      <c r="G39" s="65"/>
      <c r="H39" s="153"/>
      <c r="I39" s="112"/>
      <c r="L39" s="142"/>
      <c r="M39" s="112"/>
    </row>
    <row r="40" spans="1:26" ht="15.75" thickBot="1">
      <c r="A40" s="901"/>
      <c r="B40" t="s">
        <v>272</v>
      </c>
      <c r="C40" s="152"/>
      <c r="D40" s="151" t="s">
        <v>271</v>
      </c>
      <c r="E40" s="150"/>
      <c r="F40" s="149"/>
      <c r="G40" s="148" t="s">
        <v>270</v>
      </c>
      <c r="H40" s="147"/>
      <c r="I40" s="115"/>
      <c r="L40" s="142"/>
      <c r="M40" s="52"/>
    </row>
    <row r="41" spans="1:26" ht="16.5" thickTop="1" thickBot="1">
      <c r="A41" s="901"/>
      <c r="C41" s="146"/>
      <c r="D41" s="145"/>
      <c r="E41" s="144"/>
      <c r="F41" s="143"/>
      <c r="G41" s="139"/>
      <c r="H41" s="67"/>
      <c r="I41" s="112"/>
      <c r="L41" s="142"/>
    </row>
    <row r="42" spans="1:26">
      <c r="C42" s="67"/>
      <c r="D42" s="67"/>
      <c r="E42" s="67"/>
      <c r="F42" s="67"/>
      <c r="G42" s="139"/>
      <c r="M42" s="112"/>
      <c r="N42" s="112"/>
      <c r="O42" s="112"/>
      <c r="P42" s="112"/>
      <c r="Q42" s="112"/>
      <c r="R42" s="112"/>
    </row>
    <row r="43" spans="1:26">
      <c r="C43" s="67"/>
      <c r="D43" s="67"/>
      <c r="E43" s="67"/>
      <c r="F43" s="67"/>
      <c r="G43" s="139"/>
      <c r="M43" s="112"/>
      <c r="N43" s="112"/>
      <c r="O43" s="112"/>
      <c r="P43" s="112"/>
      <c r="Q43" s="112"/>
      <c r="R43" s="112"/>
    </row>
    <row r="44" spans="1:26" ht="18">
      <c r="B44" s="141" t="s">
        <v>269</v>
      </c>
      <c r="C44" s="140"/>
      <c r="D44" s="67"/>
      <c r="E44" s="67"/>
      <c r="F44" s="67"/>
      <c r="G44" s="139"/>
      <c r="M44" s="112"/>
      <c r="N44" s="112"/>
      <c r="O44" s="112"/>
      <c r="P44" s="112"/>
      <c r="Q44" s="112"/>
      <c r="R44" s="112"/>
      <c r="T44" s="52"/>
    </row>
    <row r="45" spans="1:26">
      <c r="U45" s="138"/>
      <c r="V45" s="138"/>
    </row>
    <row r="46" spans="1:26">
      <c r="B46" s="31">
        <v>1</v>
      </c>
      <c r="C46" s="31">
        <v>3</v>
      </c>
      <c r="D46" s="31">
        <v>4</v>
      </c>
      <c r="E46" s="31">
        <v>5</v>
      </c>
      <c r="F46" s="31">
        <v>6</v>
      </c>
      <c r="G46" s="31">
        <v>7</v>
      </c>
      <c r="H46" s="31">
        <v>8</v>
      </c>
      <c r="I46" s="31">
        <v>9</v>
      </c>
      <c r="J46" s="31">
        <f t="shared" ref="J46:Z46" si="1">1+I46</f>
        <v>10</v>
      </c>
      <c r="K46" s="31">
        <f t="shared" si="1"/>
        <v>11</v>
      </c>
      <c r="L46" s="31">
        <f t="shared" si="1"/>
        <v>12</v>
      </c>
      <c r="M46" s="31">
        <f t="shared" si="1"/>
        <v>13</v>
      </c>
      <c r="N46" s="31">
        <f t="shared" si="1"/>
        <v>14</v>
      </c>
      <c r="O46" s="31">
        <f t="shared" si="1"/>
        <v>15</v>
      </c>
      <c r="P46" s="31">
        <f t="shared" si="1"/>
        <v>16</v>
      </c>
      <c r="Q46" s="31">
        <f t="shared" si="1"/>
        <v>17</v>
      </c>
      <c r="R46" s="31">
        <f t="shared" si="1"/>
        <v>18</v>
      </c>
      <c r="S46" s="31">
        <f t="shared" si="1"/>
        <v>19</v>
      </c>
      <c r="T46" s="31">
        <f t="shared" si="1"/>
        <v>20</v>
      </c>
      <c r="U46" s="31">
        <f t="shared" si="1"/>
        <v>21</v>
      </c>
      <c r="V46" s="31">
        <f t="shared" si="1"/>
        <v>22</v>
      </c>
      <c r="W46" s="31">
        <f t="shared" si="1"/>
        <v>23</v>
      </c>
      <c r="X46" s="31">
        <f t="shared" si="1"/>
        <v>24</v>
      </c>
      <c r="Y46" s="31">
        <f t="shared" si="1"/>
        <v>25</v>
      </c>
      <c r="Z46" s="31">
        <f t="shared" si="1"/>
        <v>26</v>
      </c>
    </row>
    <row r="47" spans="1:26">
      <c r="B47" s="118" t="s">
        <v>263</v>
      </c>
      <c r="C47" s="31" t="s">
        <v>261</v>
      </c>
      <c r="D47" s="118" t="s">
        <v>260</v>
      </c>
      <c r="E47" s="118" t="s">
        <v>259</v>
      </c>
      <c r="F47" s="118" t="s">
        <v>258</v>
      </c>
      <c r="G47" s="118" t="s">
        <v>257</v>
      </c>
      <c r="H47" s="118" t="s">
        <v>256</v>
      </c>
      <c r="I47" s="118" t="s">
        <v>255</v>
      </c>
      <c r="J47" s="118" t="s">
        <v>254</v>
      </c>
      <c r="K47" s="31" t="s">
        <v>253</v>
      </c>
      <c r="L47" s="31" t="s">
        <v>252</v>
      </c>
      <c r="M47" s="31" t="s">
        <v>251</v>
      </c>
      <c r="N47" s="31" t="s">
        <v>250</v>
      </c>
      <c r="O47" s="31" t="s">
        <v>249</v>
      </c>
      <c r="P47" s="31" t="s">
        <v>248</v>
      </c>
      <c r="Q47" s="31" t="s">
        <v>247</v>
      </c>
      <c r="R47" s="137" t="s">
        <v>246</v>
      </c>
      <c r="S47" s="31" t="s">
        <v>245</v>
      </c>
      <c r="T47" s="31" t="s">
        <v>244</v>
      </c>
      <c r="U47" s="31" t="s">
        <v>243</v>
      </c>
      <c r="V47" s="31" t="s">
        <v>242</v>
      </c>
      <c r="W47" s="31" t="s">
        <v>241</v>
      </c>
      <c r="X47" s="31" t="s">
        <v>240</v>
      </c>
      <c r="Y47" s="31" t="s">
        <v>239</v>
      </c>
      <c r="Z47" s="136" t="s">
        <v>268</v>
      </c>
    </row>
    <row r="48" spans="1:26">
      <c r="B48" s="113">
        <f>MINA('ver pressoflex 6p C3 DCpowe'!B58:B557)</f>
        <v>4004.0175000000309</v>
      </c>
      <c r="C48" s="135">
        <f>VLOOKUP($B$48,'ver pressoflex 6p C3 DCpowe'!$B$58:$AA$557,C46,FALSE)</f>
        <v>243.40750000000014</v>
      </c>
      <c r="D48" s="134">
        <f>VLOOKUP($B$48,'ver pressoflex 6p C3 DCpowe'!$B$58:$AA$557,D46,FALSE)</f>
        <v>-1.4266610519396523E-3</v>
      </c>
      <c r="E48" s="134">
        <f>VLOOKUP($B$48,'ver pressoflex 6p C3 DCpowe'!$B$58:$AA$557,E46,FALSE)</f>
        <v>1.2026745272844868E-3</v>
      </c>
      <c r="F48" s="134">
        <f>VLOOKUP($B$48,'ver pressoflex 6p C3 DCpowe'!$B$58:$AA$557,F46,FALSE)</f>
        <v>3.832010106508626E-3</v>
      </c>
      <c r="G48" s="134">
        <f>VLOOKUP($B$48,'ver pressoflex 6p C3 DCpowe'!$B$58:$AA$557,G46,FALSE)</f>
        <v>6.069139200723063E-2</v>
      </c>
      <c r="H48" s="134">
        <f>VLOOKUP($B$48,'ver pressoflex 6p C3 DCpowe'!$B$58:$AA$557,H46,FALSE)</f>
        <v>6.3320727586454767E-2</v>
      </c>
      <c r="I48" s="134">
        <f>VLOOKUP($B$48,'ver pressoflex 6p C3 DCpowe'!$B$58:$AA$557,I46,FALSE)</f>
        <v>6.5950063165678904E-2</v>
      </c>
      <c r="J48" s="134">
        <f>VLOOKUP($B$48,'ver pressoflex 6p C3 DCpowe'!$B$58:$AA$557,J46,FALSE)</f>
        <v>7.2523402113739255E-2</v>
      </c>
      <c r="K48" s="133">
        <f>VLOOKUP($B$48,'ver pressoflex 6p C3 DCpowe'!$B$58:$AA$557,K46,FALSE)*10^-3</f>
        <v>-46.004017500000032</v>
      </c>
      <c r="L48" s="133">
        <f>VLOOKUP($B$48,'ver pressoflex 6p C3 DCpowe'!$B$58:$AA$557,L46,FALSE)*10^-3</f>
        <v>-17.803500000000003</v>
      </c>
      <c r="M48" s="133">
        <f>VLOOKUP($B$48,'ver pressoflex 6p C3 DCpowe'!$B$58:$AA$557,M46,FALSE)*10^-3</f>
        <v>0</v>
      </c>
      <c r="N48" s="133">
        <f>VLOOKUP($B$48,'ver pressoflex 6p C3 DCpowe'!$B$58:$AA$557,N46,FALSE)*10^-3</f>
        <v>0</v>
      </c>
      <c r="O48" s="133">
        <f>VLOOKUP($B$48,'ver pressoflex 6p C3 DCpowe'!$B$58:$AA$557,O46,FALSE)*10^-3</f>
        <v>0</v>
      </c>
      <c r="P48" s="133">
        <f>VLOOKUP($B$48,'ver pressoflex 6p C3 DCpowe'!$B$58:$AA$557,P46,FALSE)*10^-3</f>
        <v>0</v>
      </c>
      <c r="Q48" s="133">
        <f>VLOOKUP($B$48,'ver pressoflex 6p C3 DCpowe'!$B$58:$AA$557,Q46,FALSE)*10^-3</f>
        <v>17.803500000000003</v>
      </c>
      <c r="R48" s="133">
        <f>VLOOKUP($B$48,'ver pressoflex 6p C3 DCpowe'!$B$58:$AA$557,R46,FALSE)*10^-3</f>
        <v>-46.004017500000032</v>
      </c>
      <c r="S48" s="132">
        <f>VLOOKUP($B$48,'ver pressoflex 6p C3 DCpowe'!$B$58:$AA$557,S46,FALSE)*10^-6</f>
        <v>51.696668715413423</v>
      </c>
      <c r="T48" s="132">
        <f>VLOOKUP($B$48,'ver pressoflex 6p C3 DCpowe'!$B$58:$AA$557,T46,FALSE)*10^-6</f>
        <v>18.248587500000003</v>
      </c>
      <c r="U48" s="132">
        <f>VLOOKUP($B$48,'ver pressoflex 6p C3 DCpowe'!$B$58:$AA$557,U46,FALSE)*10^-6</f>
        <v>0</v>
      </c>
      <c r="V48" s="132">
        <f>VLOOKUP($B$48,'ver pressoflex 6p C3 DCpowe'!$B$58:$AA$557,V46,FALSE)*10^-6</f>
        <v>0</v>
      </c>
      <c r="W48" s="132">
        <f>VLOOKUP($B$48,'ver pressoflex 6p C3 DCpowe'!$B$58:$AA$557,W46,FALSE)*10^-6</f>
        <v>0</v>
      </c>
      <c r="X48" s="132">
        <f>VLOOKUP($B$48,'ver pressoflex 6p C3 DCpowe'!$B$58:$AA$557,X46,FALSE)*10^-6</f>
        <v>0</v>
      </c>
      <c r="Y48" s="132">
        <f>VLOOKUP($B$48,'ver pressoflex 6p C3 DCpowe'!$B$58:$AA$557,Y46,FALSE)*10^-6</f>
        <v>18.248587500000003</v>
      </c>
      <c r="Z48" s="132">
        <f>VLOOKUP($B$48,'ver pressoflex 6p C3 DCpowe'!$B$58:$AA$557,Z46,FALSE)*10^-6</f>
        <v>88.193843715413436</v>
      </c>
    </row>
    <row r="49" spans="2:27">
      <c r="M49" s="43"/>
      <c r="N49" s="43"/>
      <c r="O49" s="43"/>
      <c r="P49" s="131"/>
    </row>
    <row r="50" spans="2:27" ht="15.75">
      <c r="B50" s="130" t="s">
        <v>267</v>
      </c>
      <c r="C50" s="129" t="b">
        <f>IF(ABS(Z48)&gt;ABS(M3),TRUE,FALSE)</f>
        <v>1</v>
      </c>
      <c r="E50" s="185" t="str">
        <f>IF(ABS(B48)/ABS(C53)&lt;0.05,"ok","errore di calcolo")</f>
        <v>errore di calcolo</v>
      </c>
      <c r="F50" s="199">
        <f>ABS(B48)/ABS(C53)</f>
        <v>9.533375000000073E-2</v>
      </c>
      <c r="G50" s="371">
        <f>+I50/G5</f>
        <v>0.61538461538461531</v>
      </c>
      <c r="H50" s="372" t="s">
        <v>313</v>
      </c>
      <c r="I50" s="361">
        <f>ABS(G9)/(ABS(G9)+ABS(G8))*G5</f>
        <v>1470.7692307692305</v>
      </c>
      <c r="J50" s="899" t="s">
        <v>695</v>
      </c>
      <c r="K50" s="116"/>
      <c r="M50" s="128"/>
      <c r="N50" s="127"/>
      <c r="O50" s="126"/>
      <c r="P50" s="119"/>
    </row>
    <row r="51" spans="2:27">
      <c r="E51" s="185" t="s">
        <v>280</v>
      </c>
      <c r="F51" s="185">
        <f>+G3/4</f>
        <v>612.5</v>
      </c>
      <c r="G51" s="371">
        <f>+I51/G5</f>
        <v>1.2461059190031152</v>
      </c>
      <c r="H51" s="372" t="s">
        <v>313</v>
      </c>
      <c r="I51" s="361">
        <f>ABS(G9)/(ABS(G7)+ABS(G8))*G5</f>
        <v>2978.1931464174454</v>
      </c>
      <c r="J51" s="899"/>
      <c r="K51" s="116"/>
      <c r="M51" s="125"/>
      <c r="N51" s="124"/>
      <c r="O51" s="123"/>
      <c r="P51" s="119"/>
    </row>
    <row r="52" spans="2:27">
      <c r="M52" s="122"/>
      <c r="N52" s="121"/>
      <c r="O52" s="120"/>
      <c r="P52" s="119"/>
    </row>
    <row r="53" spans="2:27">
      <c r="B53" s="69" t="s">
        <v>266</v>
      </c>
      <c r="C53" s="69">
        <f>'ver pressoflex 6p C3 DCpowe'!P3*1000</f>
        <v>-42000</v>
      </c>
    </row>
    <row r="55" spans="2:27">
      <c r="D55" s="112" t="s">
        <v>265</v>
      </c>
      <c r="E55" s="112"/>
      <c r="F55" s="112"/>
      <c r="G55" s="112"/>
      <c r="H55" s="112"/>
      <c r="I55" s="112"/>
      <c r="J55" s="112"/>
      <c r="K55" s="112"/>
      <c r="L55" s="112" t="s">
        <v>264</v>
      </c>
      <c r="M55" s="112" t="s">
        <v>264</v>
      </c>
      <c r="N55" s="112" t="s">
        <v>264</v>
      </c>
      <c r="O55" s="112" t="s">
        <v>264</v>
      </c>
      <c r="P55" s="112" t="s">
        <v>264</v>
      </c>
      <c r="Q55" s="112" t="s">
        <v>264</v>
      </c>
      <c r="R55" s="112" t="s">
        <v>264</v>
      </c>
    </row>
    <row r="56" spans="2:27">
      <c r="B56" s="31">
        <v>0</v>
      </c>
      <c r="C56" s="31">
        <v>1</v>
      </c>
      <c r="D56" s="31">
        <v>3</v>
      </c>
      <c r="E56" s="31">
        <v>4</v>
      </c>
      <c r="F56" s="31">
        <v>5</v>
      </c>
      <c r="G56" s="31">
        <v>6</v>
      </c>
      <c r="H56" s="31">
        <v>7</v>
      </c>
      <c r="I56" s="31">
        <v>8</v>
      </c>
      <c r="J56" s="31">
        <v>9</v>
      </c>
      <c r="K56" s="31">
        <f t="shared" ref="K56:AA56" si="2">1+J56</f>
        <v>10</v>
      </c>
      <c r="L56" s="31">
        <f t="shared" si="2"/>
        <v>11</v>
      </c>
      <c r="M56" s="31">
        <f t="shared" si="2"/>
        <v>12</v>
      </c>
      <c r="N56" s="31">
        <f t="shared" si="2"/>
        <v>13</v>
      </c>
      <c r="O56" s="31">
        <f t="shared" si="2"/>
        <v>14</v>
      </c>
      <c r="P56" s="31">
        <f t="shared" si="2"/>
        <v>15</v>
      </c>
      <c r="Q56" s="31">
        <f t="shared" si="2"/>
        <v>16</v>
      </c>
      <c r="R56" s="31">
        <f t="shared" si="2"/>
        <v>17</v>
      </c>
      <c r="S56" s="31">
        <f t="shared" si="2"/>
        <v>18</v>
      </c>
      <c r="T56" s="31">
        <f t="shared" si="2"/>
        <v>19</v>
      </c>
      <c r="U56" s="31">
        <f t="shared" si="2"/>
        <v>20</v>
      </c>
      <c r="V56" s="31">
        <f t="shared" si="2"/>
        <v>21</v>
      </c>
      <c r="W56" s="31">
        <f t="shared" si="2"/>
        <v>22</v>
      </c>
      <c r="X56" s="31">
        <f t="shared" si="2"/>
        <v>23</v>
      </c>
      <c r="Y56" s="31">
        <f t="shared" si="2"/>
        <v>24</v>
      </c>
      <c r="Z56" s="31">
        <f t="shared" si="2"/>
        <v>25</v>
      </c>
      <c r="AA56" s="31">
        <f t="shared" si="2"/>
        <v>26</v>
      </c>
    </row>
    <row r="57" spans="2:27">
      <c r="B57" s="118" t="s">
        <v>263</v>
      </c>
      <c r="C57" s="118" t="s">
        <v>262</v>
      </c>
      <c r="D57" s="31" t="s">
        <v>261</v>
      </c>
      <c r="E57" s="118" t="s">
        <v>260</v>
      </c>
      <c r="F57" s="118" t="s">
        <v>259</v>
      </c>
      <c r="G57" s="118" t="s">
        <v>258</v>
      </c>
      <c r="H57" s="118" t="s">
        <v>257</v>
      </c>
      <c r="I57" s="118" t="s">
        <v>256</v>
      </c>
      <c r="J57" s="118" t="s">
        <v>255</v>
      </c>
      <c r="K57" s="118" t="s">
        <v>254</v>
      </c>
      <c r="L57" s="31" t="s">
        <v>253</v>
      </c>
      <c r="M57" s="31" t="s">
        <v>252</v>
      </c>
      <c r="N57" s="31" t="s">
        <v>251</v>
      </c>
      <c r="O57" s="31" t="s">
        <v>250</v>
      </c>
      <c r="P57" s="31" t="s">
        <v>249</v>
      </c>
      <c r="Q57" s="31" t="s">
        <v>248</v>
      </c>
      <c r="R57" s="31" t="s">
        <v>247</v>
      </c>
      <c r="S57" s="117" t="s">
        <v>246</v>
      </c>
      <c r="T57" s="31" t="s">
        <v>245</v>
      </c>
      <c r="U57" s="31" t="s">
        <v>244</v>
      </c>
      <c r="V57" s="31" t="s">
        <v>243</v>
      </c>
      <c r="W57" s="31" t="s">
        <v>242</v>
      </c>
      <c r="X57" s="31" t="s">
        <v>241</v>
      </c>
      <c r="Y57" s="31" t="s">
        <v>240</v>
      </c>
      <c r="Z57" s="31" t="s">
        <v>239</v>
      </c>
      <c r="AA57" s="117" t="s">
        <v>238</v>
      </c>
    </row>
    <row r="58" spans="2:27">
      <c r="B58" s="116">
        <f t="shared" ref="B58:B121" si="3">ABS(+S58-$C$53)</f>
        <v>77583.847500000003</v>
      </c>
      <c r="C58" s="115">
        <v>0.01</v>
      </c>
      <c r="D58" s="68">
        <f>'ver pressoflex 6p C3 DCpowe'!$G$3/2/$C$557*C58</f>
        <v>0.1225</v>
      </c>
      <c r="E58" s="114">
        <f>'ver pressoflex 6p C3 DCpowe'!$G$9/D58*(D58-'ver pressoflex 6p C3 DCpowe'!$M$8)</f>
        <v>13.05322448979592</v>
      </c>
      <c r="F58" s="114">
        <f>'ver pressoflex 6p C3 DCpowe'!$G$9/D58*(D58-'ver pressoflex 6p C3 DCpowe'!$M$9)</f>
        <v>18.277714285714286</v>
      </c>
      <c r="G58" s="114">
        <f>'ver pressoflex 6p C3 DCpowe'!$G$9/D58*(D58-'ver pressoflex 6p C3 DCpowe'!$M$10)</f>
        <v>23.502204081632655</v>
      </c>
      <c r="H58" s="114">
        <f>'ver pressoflex 6p C3 DCpowe'!$G$9/D58*(D58-'ver pressoflex 6p C3 DCpowe'!$M$11)</f>
        <v>136.48179591836737</v>
      </c>
      <c r="I58" s="114">
        <f>'ver pressoflex 6p C3 DCpowe'!$G$9/D58*(D58-'ver pressoflex 6p C3 DCpowe'!$M$12)</f>
        <v>141.70628571428574</v>
      </c>
      <c r="J58" s="114">
        <f>'ver pressoflex 6p C3 DCpowe'!$G$9/D58*(D58-'ver pressoflex 6p C3 DCpowe'!$M$13)</f>
        <v>146.93077551020409</v>
      </c>
      <c r="K58" s="114">
        <f>'ver pressoflex 6p C3 DCpowe'!$G$9/D58*(D58-'ver pressoflex 6p C3 DCpowe'!$G$3)</f>
        <v>159.99200000000002</v>
      </c>
      <c r="L58" s="113">
        <f>-'ver pressoflex 6p C3 DCpowe'!$G$2*'ver pressoflex 6p C3 DCpowe'!D58*'ver pressoflex 6p C3 DCpowe'!$G$17*'ver pressoflex 6p C3 DCpowe'!$G$13*'ver pressoflex 6p C3 DCpowe'!$G$11</f>
        <v>-23.1525</v>
      </c>
      <c r="M58" s="31">
        <f>IF(ABS(E58)&lt;'ver pressoflex 6p C3 DCpowe'!$G$7,'ver pressoflex 6p C3 DCpowe'!$G$16*E58*'ver pressoflex 6p C3 DCpowe'!$O$8,SIGN(E58)*'ver pressoflex 6p C3 DCpowe'!$G$15*'ver pressoflex 6p C3 DCpowe'!$O$8)</f>
        <v>17803.500000000004</v>
      </c>
      <c r="N58" s="31">
        <f>IF(ABS(F58)&lt;'ver pressoflex 6p C3 DCpowe'!$G$7,'ver pressoflex 6p C3 DCpowe'!$G$16*F58*'ver pressoflex 6p C3 DCpowe'!$O$9,SIGN(F58)*'ver pressoflex 6p C3 DCpowe'!$G$15*'ver pressoflex 6p C3 DCpowe'!$O$9)</f>
        <v>0</v>
      </c>
      <c r="O58" s="31">
        <f>IF(ABS(G58)&lt;'ver pressoflex 6p C3 DCpowe'!$G$7,'ver pressoflex 6p C3 DCpowe'!$G$16*G58*'ver pressoflex 6p C3 DCpowe'!$O$10,SIGN(G58)*'ver pressoflex 6p C3 DCpowe'!$G$15*'ver pressoflex 6p C3 DCpowe'!$O$10)</f>
        <v>0</v>
      </c>
      <c r="P58" s="31">
        <f>IF(ABS(H58)&lt;'ver pressoflex 6p C3 DCpowe'!$G$7,'ver pressoflex 6p C3 DCpowe'!$G$16*H58*'ver pressoflex 6p C3 DCpowe'!$O$11,SIGN(H58)*'ver pressoflex 6p C3 DCpowe'!$G$15*'ver pressoflex 6p C3 DCpowe'!$O$11)</f>
        <v>0</v>
      </c>
      <c r="Q58" s="31">
        <f>IF(ABS(I58)&lt;'ver pressoflex 6p C3 DCpowe'!$G$7,'ver pressoflex 6p C3 DCpowe'!$G$16*I58*'ver pressoflex 6p C3 DCpowe'!$O$12,SIGN(I58)*'ver pressoflex 6p C3 DCpowe'!$G$15*'ver pressoflex 6p C3 DCpowe'!$O$12)</f>
        <v>0</v>
      </c>
      <c r="R58" s="31">
        <f>IF(ABS(J58)&lt;'ver pressoflex 6p C3 DCpowe'!$G$7,'ver pressoflex 6p C3 DCpowe'!$G$16*J58*'ver pressoflex 6p C3 DCpowe'!$O$13,SIGN(J58)*'ver pressoflex 6p C3 DCpowe'!$G$15*'ver pressoflex 6p C3 DCpowe'!$O$13)</f>
        <v>17803.500000000004</v>
      </c>
      <c r="S58" s="113">
        <f t="shared" ref="S58:S121" si="4">L58+M58+N58+O58+P58+Q58+R58</f>
        <v>35583.847500000003</v>
      </c>
      <c r="T58" s="112">
        <f>-L58*('ver pressoflex 6p C3 DCpowe'!$G$3/2-'ver pressoflex 6p C3 DCpowe'!$G$12*'ver pressoflex 6p C3 DCpowe'!D58)</f>
        <v>28360.6326486</v>
      </c>
      <c r="U58" s="29">
        <f>M58*IF(($G$3/2-$M$8)&gt;0,($G$3/2-$M$8),$G$3/2-($G$3-$M$8))*IF(($G$3/2-$M$8)&gt;0,-1,1)</f>
        <v>-18248587.500000004</v>
      </c>
      <c r="V58" s="29">
        <f>N58*IF(($G$3/2-$M$9)&gt;0,($G$3/2-$M$9),$G$3/2-($G$3-$M$9))*IF(($G$3/2-$M$9)&gt;0,-1,1)</f>
        <v>0</v>
      </c>
      <c r="W58" s="29">
        <f>O58*IF(($G$3/2-$M$10)&gt;0,($G$3/2-$M$10),$G$3/2-($G$3-$M$10))*IF(($G$3/2-$M$10)&gt;0,-1,1)</f>
        <v>0</v>
      </c>
      <c r="X58" s="29">
        <f>P58*IF(($G$3/2-$M$11)&gt;0,($G$3/2-$M$11),$G$3/2-($G$3-$M$11))*IF(($G$3/2-$M$11)&gt;0,-1,1)</f>
        <v>0</v>
      </c>
      <c r="Y58" s="29">
        <f>Q58*IF(($G$3/2-$M$12)&gt;0,($G$3/2-$M$12),$G$3/2-($G$3-$M$12))*IF(($G$3/2-$M$12)&gt;0,-1,1)</f>
        <v>0</v>
      </c>
      <c r="Z58" s="29">
        <f>R58*IF(($G$3/2-$M$13)&gt;0,($G$3/2-$M$13),$G$3/2-($G$3-$M$13))*IF(($G$3/2-$M$13)&gt;0,-1,1)</f>
        <v>18248587.500000004</v>
      </c>
      <c r="AA58" s="113">
        <f t="shared" ref="AA58:AA121" si="5">T58+U58+V58+W58+X58+Y58+Z58</f>
        <v>28360.632648598403</v>
      </c>
    </row>
    <row r="59" spans="2:27">
      <c r="B59" s="116">
        <f t="shared" si="3"/>
        <v>77537.54250000001</v>
      </c>
      <c r="C59" s="115">
        <f t="shared" ref="C59:C122" si="6">+C58+0.02</f>
        <v>0.03</v>
      </c>
      <c r="D59" s="68">
        <f>'ver pressoflex 6p C3 DCpowe'!$G$3/2/$C$557*C59</f>
        <v>0.36749999999999999</v>
      </c>
      <c r="E59" s="114">
        <f>'ver pressoflex 6p C3 DCpowe'!$G$9/D59*(D59-'ver pressoflex 6p C3 DCpowe'!$M$8)</f>
        <v>4.3457414965986398</v>
      </c>
      <c r="F59" s="114">
        <f>'ver pressoflex 6p C3 DCpowe'!$G$9/D59*(D59-'ver pressoflex 6p C3 DCpowe'!$M$9)</f>
        <v>6.0872380952380958</v>
      </c>
      <c r="G59" s="114">
        <f>'ver pressoflex 6p C3 DCpowe'!$G$9/D59*(D59-'ver pressoflex 6p C3 DCpowe'!$M$10)</f>
        <v>7.8287346938775517</v>
      </c>
      <c r="H59" s="114">
        <f>'ver pressoflex 6p C3 DCpowe'!$G$9/D59*(D59-'ver pressoflex 6p C3 DCpowe'!$M$11)</f>
        <v>45.488598639455788</v>
      </c>
      <c r="I59" s="114">
        <f>'ver pressoflex 6p C3 DCpowe'!$G$9/D59*(D59-'ver pressoflex 6p C3 DCpowe'!$M$12)</f>
        <v>47.230095238095245</v>
      </c>
      <c r="J59" s="114">
        <f>'ver pressoflex 6p C3 DCpowe'!$G$9/D59*(D59-'ver pressoflex 6p C3 DCpowe'!$M$13)</f>
        <v>48.971591836734703</v>
      </c>
      <c r="K59" s="114">
        <f>'ver pressoflex 6p C3 DCpowe'!$G$9/D59*(D59-'ver pressoflex 6p C3 DCpowe'!$G$3)</f>
        <v>53.32533333333334</v>
      </c>
      <c r="L59" s="113">
        <f>-'ver pressoflex 6p C3 DCpowe'!$G$2*'ver pressoflex 6p C3 DCpowe'!D59*'ver pressoflex 6p C3 DCpowe'!$G$17*'ver pressoflex 6p C3 DCpowe'!$G$13*'ver pressoflex 6p C3 DCpowe'!$G$11</f>
        <v>-69.45750000000001</v>
      </c>
      <c r="M59" s="31">
        <f>IF(ABS(E59)&lt;'ver pressoflex 6p C3 DCpowe'!$G$7,'ver pressoflex 6p C3 DCpowe'!$G$16*E59*'ver pressoflex 6p C3 DCpowe'!$O$8,SIGN(E59)*'ver pressoflex 6p C3 DCpowe'!$G$15*'ver pressoflex 6p C3 DCpowe'!$O$8)</f>
        <v>17803.500000000004</v>
      </c>
      <c r="N59" s="31">
        <f>IF(ABS(F59)&lt;'ver pressoflex 6p C3 DCpowe'!$G$7,'ver pressoflex 6p C3 DCpowe'!$G$16*F59*'ver pressoflex 6p C3 DCpowe'!$O$9,SIGN(F59)*'ver pressoflex 6p C3 DCpowe'!$G$15*'ver pressoflex 6p C3 DCpowe'!$O$9)</f>
        <v>0</v>
      </c>
      <c r="O59" s="31">
        <f>IF(ABS(G59)&lt;'ver pressoflex 6p C3 DCpowe'!$G$7,'ver pressoflex 6p C3 DCpowe'!$G$16*G59*'ver pressoflex 6p C3 DCpowe'!$O$10,SIGN(G59)*'ver pressoflex 6p C3 DCpowe'!$G$15*'ver pressoflex 6p C3 DCpowe'!$O$10)</f>
        <v>0</v>
      </c>
      <c r="P59" s="31">
        <f>IF(ABS(H59)&lt;'ver pressoflex 6p C3 DCpowe'!$G$7,'ver pressoflex 6p C3 DCpowe'!$G$16*H59*'ver pressoflex 6p C3 DCpowe'!$O$11,SIGN(H59)*'ver pressoflex 6p C3 DCpowe'!$G$15*'ver pressoflex 6p C3 DCpowe'!$O$11)</f>
        <v>0</v>
      </c>
      <c r="Q59" s="31">
        <f>IF(ABS(I59)&lt;'ver pressoflex 6p C3 DCpowe'!$G$7,'ver pressoflex 6p C3 DCpowe'!$G$16*I59*'ver pressoflex 6p C3 DCpowe'!$O$12,SIGN(I59)*'ver pressoflex 6p C3 DCpowe'!$G$15*'ver pressoflex 6p C3 DCpowe'!$O$12)</f>
        <v>0</v>
      </c>
      <c r="R59" s="31">
        <f>IF(ABS(J59)&lt;'ver pressoflex 6p C3 DCpowe'!$G$7,'ver pressoflex 6p C3 DCpowe'!$G$16*J59*'ver pressoflex 6p C3 DCpowe'!$O$13,SIGN(J59)*'ver pressoflex 6p C3 DCpowe'!$G$15*'ver pressoflex 6p C3 DCpowe'!$O$13)</f>
        <v>17803.500000000004</v>
      </c>
      <c r="S59" s="113">
        <f t="shared" si="4"/>
        <v>35537.54250000001</v>
      </c>
      <c r="T59" s="362">
        <f>-L59*('ver pressoflex 6p C3 DCpowe'!$G$3/2-'ver pressoflex 6p C3 DCpowe'!$G$12*'ver pressoflex 6p C3 DCpowe'!D59)</f>
        <v>85074.818837400002</v>
      </c>
      <c r="U59" s="29">
        <f t="shared" ref="U59:U122" si="7">M59*IF(($G$3/2-$M$8)&gt;0,($G$3/2-$M$8),$G$3/2-($G$3-$M$8))*IF(($G$3/2-$M$8)&gt;0,-1,1)</f>
        <v>-18248587.500000004</v>
      </c>
      <c r="V59" s="29">
        <f t="shared" ref="V59:V122" si="8">N59*IF(($G$3/2-$M$9)&gt;0,($G$3/2-$M$9),$G$3/2-($G$3-$M$9))*IF(($G$3/2-$M$9)&gt;0,-1,1)</f>
        <v>0</v>
      </c>
      <c r="W59" s="29">
        <f t="shared" ref="W59:W122" si="9">O59*IF(($G$3/2-$M$10)&gt;0,($G$3/2-$M$10),$G$3/2-($G$3-$M$10))*IF(($G$3/2-$M$10)&gt;0,-1,1)</f>
        <v>0</v>
      </c>
      <c r="X59" s="29">
        <f t="shared" ref="X59:X122" si="10">P59*IF(($G$3/2-$M$11)&gt;0,($G$3/2-$M$11),$G$3/2-($G$3-$M$11))*IF(($G$3/2-$M$11)&gt;0,-1,1)</f>
        <v>0</v>
      </c>
      <c r="Y59" s="29">
        <f t="shared" ref="Y59:Y122" si="11">Q59*IF(($G$3/2-$M$12)&gt;0,($G$3/2-$M$12),$G$3/2-($G$3-$M$12))*IF(($G$3/2-$M$12)&gt;0,-1,1)</f>
        <v>0</v>
      </c>
      <c r="Z59" s="29">
        <f t="shared" ref="Z59:Z122" si="12">R59*IF(($G$3/2-$M$13)&gt;0,($G$3/2-$M$13),$G$3/2-($G$3-$M$13))*IF(($G$3/2-$M$13)&gt;0,-1,1)</f>
        <v>18248587.500000004</v>
      </c>
      <c r="AA59" s="113">
        <f t="shared" si="5"/>
        <v>85074.818837400526</v>
      </c>
    </row>
    <row r="60" spans="2:27">
      <c r="B60" s="116">
        <f t="shared" si="3"/>
        <v>77491.237500000003</v>
      </c>
      <c r="C60" s="115">
        <f t="shared" si="6"/>
        <v>0.05</v>
      </c>
      <c r="D60" s="68">
        <f>'ver pressoflex 6p C3 DCpowe'!$G$3/2/$C$557*C60</f>
        <v>0.61250000000000004</v>
      </c>
      <c r="E60" s="114">
        <f>'ver pressoflex 6p C3 DCpowe'!$G$9/D60*(D60-'ver pressoflex 6p C3 DCpowe'!$M$8)</f>
        <v>2.6042448979591835</v>
      </c>
      <c r="F60" s="114">
        <f>'ver pressoflex 6p C3 DCpowe'!$G$9/D60*(D60-'ver pressoflex 6p C3 DCpowe'!$M$9)</f>
        <v>3.6491428571428566</v>
      </c>
      <c r="G60" s="114">
        <f>'ver pressoflex 6p C3 DCpowe'!$G$9/D60*(D60-'ver pressoflex 6p C3 DCpowe'!$M$10)</f>
        <v>4.6940408163265301</v>
      </c>
      <c r="H60" s="114">
        <f>'ver pressoflex 6p C3 DCpowe'!$G$9/D60*(D60-'ver pressoflex 6p C3 DCpowe'!$M$11)</f>
        <v>27.289959183673464</v>
      </c>
      <c r="I60" s="114">
        <f>'ver pressoflex 6p C3 DCpowe'!$G$9/D60*(D60-'ver pressoflex 6p C3 DCpowe'!$M$12)</f>
        <v>28.334857142857139</v>
      </c>
      <c r="J60" s="114">
        <f>'ver pressoflex 6p C3 DCpowe'!$G$9/D60*(D60-'ver pressoflex 6p C3 DCpowe'!$M$13)</f>
        <v>29.379755102040811</v>
      </c>
      <c r="K60" s="114">
        <f>'ver pressoflex 6p C3 DCpowe'!$G$9/D60*(D60-'ver pressoflex 6p C3 DCpowe'!$G$3)</f>
        <v>31.991999999999994</v>
      </c>
      <c r="L60" s="113">
        <f>-'ver pressoflex 6p C3 DCpowe'!$G$2*'ver pressoflex 6p C3 DCpowe'!D60*'ver pressoflex 6p C3 DCpowe'!$G$17*'ver pressoflex 6p C3 DCpowe'!$G$13*'ver pressoflex 6p C3 DCpowe'!$G$11</f>
        <v>-115.76250000000002</v>
      </c>
      <c r="M60" s="31">
        <f>IF(ABS(E60)&lt;'ver pressoflex 6p C3 DCpowe'!$G$7,'ver pressoflex 6p C3 DCpowe'!$G$16*E60*'ver pressoflex 6p C3 DCpowe'!$O$8,SIGN(E60)*'ver pressoflex 6p C3 DCpowe'!$G$15*'ver pressoflex 6p C3 DCpowe'!$O$8)</f>
        <v>17803.500000000004</v>
      </c>
      <c r="N60" s="31">
        <f>IF(ABS(F60)&lt;'ver pressoflex 6p C3 DCpowe'!$G$7,'ver pressoflex 6p C3 DCpowe'!$G$16*F60*'ver pressoflex 6p C3 DCpowe'!$O$9,SIGN(F60)*'ver pressoflex 6p C3 DCpowe'!$G$15*'ver pressoflex 6p C3 DCpowe'!$O$9)</f>
        <v>0</v>
      </c>
      <c r="O60" s="31">
        <f>IF(ABS(G60)&lt;'ver pressoflex 6p C3 DCpowe'!$G$7,'ver pressoflex 6p C3 DCpowe'!$G$16*G60*'ver pressoflex 6p C3 DCpowe'!$O$10,SIGN(G60)*'ver pressoflex 6p C3 DCpowe'!$G$15*'ver pressoflex 6p C3 DCpowe'!$O$10)</f>
        <v>0</v>
      </c>
      <c r="P60" s="31">
        <f>IF(ABS(H60)&lt;'ver pressoflex 6p C3 DCpowe'!$G$7,'ver pressoflex 6p C3 DCpowe'!$G$16*H60*'ver pressoflex 6p C3 DCpowe'!$O$11,SIGN(H60)*'ver pressoflex 6p C3 DCpowe'!$G$15*'ver pressoflex 6p C3 DCpowe'!$O$11)</f>
        <v>0</v>
      </c>
      <c r="Q60" s="31">
        <f>IF(ABS(I60)&lt;'ver pressoflex 6p C3 DCpowe'!$G$7,'ver pressoflex 6p C3 DCpowe'!$G$16*I60*'ver pressoflex 6p C3 DCpowe'!$O$12,SIGN(I60)*'ver pressoflex 6p C3 DCpowe'!$G$15*'ver pressoflex 6p C3 DCpowe'!$O$12)</f>
        <v>0</v>
      </c>
      <c r="R60" s="31">
        <f>IF(ABS(J60)&lt;'ver pressoflex 6p C3 DCpowe'!$G$7,'ver pressoflex 6p C3 DCpowe'!$G$16*J60*'ver pressoflex 6p C3 DCpowe'!$O$13,SIGN(J60)*'ver pressoflex 6p C3 DCpowe'!$G$15*'ver pressoflex 6p C3 DCpowe'!$O$13)</f>
        <v>17803.500000000004</v>
      </c>
      <c r="S60" s="113">
        <f t="shared" si="4"/>
        <v>35491.237500000003</v>
      </c>
      <c r="T60" s="362">
        <f>-L60*('ver pressoflex 6p C3 DCpowe'!$G$3/2-'ver pressoflex 6p C3 DCpowe'!$G$12*'ver pressoflex 6p C3 DCpowe'!D60)</f>
        <v>141779.56621500003</v>
      </c>
      <c r="U60" s="29">
        <f t="shared" si="7"/>
        <v>-18248587.500000004</v>
      </c>
      <c r="V60" s="29">
        <f t="shared" si="8"/>
        <v>0</v>
      </c>
      <c r="W60" s="29">
        <f t="shared" si="9"/>
        <v>0</v>
      </c>
      <c r="X60" s="29">
        <f t="shared" si="10"/>
        <v>0</v>
      </c>
      <c r="Y60" s="29">
        <f t="shared" si="11"/>
        <v>0</v>
      </c>
      <c r="Z60" s="29">
        <f t="shared" si="12"/>
        <v>18248587.500000004</v>
      </c>
      <c r="AA60" s="113">
        <f t="shared" si="5"/>
        <v>141779.56621500105</v>
      </c>
    </row>
    <row r="61" spans="2:27">
      <c r="B61" s="116">
        <f t="shared" si="3"/>
        <v>77444.93250000001</v>
      </c>
      <c r="C61" s="115">
        <f t="shared" si="6"/>
        <v>7.0000000000000007E-2</v>
      </c>
      <c r="D61" s="68">
        <f>'ver pressoflex 6p C3 DCpowe'!$G$3/2/$C$557*C61</f>
        <v>0.85750000000000004</v>
      </c>
      <c r="E61" s="114">
        <f>'ver pressoflex 6p C3 DCpowe'!$G$9/D61*(D61-'ver pressoflex 6p C3 DCpowe'!$M$8)</f>
        <v>1.8578892128279885</v>
      </c>
      <c r="F61" s="114">
        <f>'ver pressoflex 6p C3 DCpowe'!$G$9/D61*(D61-'ver pressoflex 6p C3 DCpowe'!$M$9)</f>
        <v>2.6042448979591835</v>
      </c>
      <c r="G61" s="114">
        <f>'ver pressoflex 6p C3 DCpowe'!$G$9/D61*(D61-'ver pressoflex 6p C3 DCpowe'!$M$10)</f>
        <v>3.3506005830903787</v>
      </c>
      <c r="H61" s="114">
        <f>'ver pressoflex 6p C3 DCpowe'!$G$9/D61*(D61-'ver pressoflex 6p C3 DCpowe'!$M$11)</f>
        <v>19.490542274052476</v>
      </c>
      <c r="I61" s="114">
        <f>'ver pressoflex 6p C3 DCpowe'!$G$9/D61*(D61-'ver pressoflex 6p C3 DCpowe'!$M$12)</f>
        <v>20.236897959183672</v>
      </c>
      <c r="J61" s="114">
        <f>'ver pressoflex 6p C3 DCpowe'!$G$9/D61*(D61-'ver pressoflex 6p C3 DCpowe'!$M$13)</f>
        <v>20.983253644314868</v>
      </c>
      <c r="K61" s="114">
        <f>'ver pressoflex 6p C3 DCpowe'!$G$9/D61*(D61-'ver pressoflex 6p C3 DCpowe'!$G$3)</f>
        <v>22.849142857142855</v>
      </c>
      <c r="L61" s="113">
        <f>-'ver pressoflex 6p C3 DCpowe'!$G$2*'ver pressoflex 6p C3 DCpowe'!D61*'ver pressoflex 6p C3 DCpowe'!$G$17*'ver pressoflex 6p C3 DCpowe'!$G$13*'ver pressoflex 6p C3 DCpowe'!$G$11</f>
        <v>-162.06750000000005</v>
      </c>
      <c r="M61" s="31">
        <f>IF(ABS(E61)&lt;'ver pressoflex 6p C3 DCpowe'!$G$7,'ver pressoflex 6p C3 DCpowe'!$G$16*E61*'ver pressoflex 6p C3 DCpowe'!$O$8,SIGN(E61)*'ver pressoflex 6p C3 DCpowe'!$G$15*'ver pressoflex 6p C3 DCpowe'!$O$8)</f>
        <v>17803.500000000004</v>
      </c>
      <c r="N61" s="31">
        <f>IF(ABS(F61)&lt;'ver pressoflex 6p C3 DCpowe'!$G$7,'ver pressoflex 6p C3 DCpowe'!$G$16*F61*'ver pressoflex 6p C3 DCpowe'!$O$9,SIGN(F61)*'ver pressoflex 6p C3 DCpowe'!$G$15*'ver pressoflex 6p C3 DCpowe'!$O$9)</f>
        <v>0</v>
      </c>
      <c r="O61" s="31">
        <f>IF(ABS(G61)&lt;'ver pressoflex 6p C3 DCpowe'!$G$7,'ver pressoflex 6p C3 DCpowe'!$G$16*G61*'ver pressoflex 6p C3 DCpowe'!$O$10,SIGN(G61)*'ver pressoflex 6p C3 DCpowe'!$G$15*'ver pressoflex 6p C3 DCpowe'!$O$10)</f>
        <v>0</v>
      </c>
      <c r="P61" s="31">
        <f>IF(ABS(H61)&lt;'ver pressoflex 6p C3 DCpowe'!$G$7,'ver pressoflex 6p C3 DCpowe'!$G$16*H61*'ver pressoflex 6p C3 DCpowe'!$O$11,SIGN(H61)*'ver pressoflex 6p C3 DCpowe'!$G$15*'ver pressoflex 6p C3 DCpowe'!$O$11)</f>
        <v>0</v>
      </c>
      <c r="Q61" s="31">
        <f>IF(ABS(I61)&lt;'ver pressoflex 6p C3 DCpowe'!$G$7,'ver pressoflex 6p C3 DCpowe'!$G$16*I61*'ver pressoflex 6p C3 DCpowe'!$O$12,SIGN(I61)*'ver pressoflex 6p C3 DCpowe'!$G$15*'ver pressoflex 6p C3 DCpowe'!$O$12)</f>
        <v>0</v>
      </c>
      <c r="R61" s="31">
        <f>IF(ABS(J61)&lt;'ver pressoflex 6p C3 DCpowe'!$G$7,'ver pressoflex 6p C3 DCpowe'!$G$16*J61*'ver pressoflex 6p C3 DCpowe'!$O$13,SIGN(J61)*'ver pressoflex 6p C3 DCpowe'!$G$15*'ver pressoflex 6p C3 DCpowe'!$O$13)</f>
        <v>17803.500000000004</v>
      </c>
      <c r="S61" s="113">
        <f t="shared" si="4"/>
        <v>35444.93250000001</v>
      </c>
      <c r="T61" s="362">
        <f>-L61*('ver pressoflex 6p C3 DCpowe'!$G$3/2-'ver pressoflex 6p C3 DCpowe'!$G$12*'ver pressoflex 6p C3 DCpowe'!D61)</f>
        <v>198474.87478140005</v>
      </c>
      <c r="U61" s="29">
        <f t="shared" si="7"/>
        <v>-18248587.500000004</v>
      </c>
      <c r="V61" s="29">
        <f t="shared" si="8"/>
        <v>0</v>
      </c>
      <c r="W61" s="29">
        <f t="shared" si="9"/>
        <v>0</v>
      </c>
      <c r="X61" s="29">
        <f t="shared" si="10"/>
        <v>0</v>
      </c>
      <c r="Y61" s="29">
        <f t="shared" si="11"/>
        <v>0</v>
      </c>
      <c r="Z61" s="29">
        <f t="shared" si="12"/>
        <v>18248587.500000004</v>
      </c>
      <c r="AA61" s="113">
        <f t="shared" si="5"/>
        <v>198474.87478139997</v>
      </c>
    </row>
    <row r="62" spans="2:27">
      <c r="B62" s="116">
        <f t="shared" si="3"/>
        <v>77398.627500000002</v>
      </c>
      <c r="C62" s="115">
        <f t="shared" si="6"/>
        <v>9.0000000000000011E-2</v>
      </c>
      <c r="D62" s="68">
        <f>'ver pressoflex 6p C3 DCpowe'!$G$3/2/$C$557*C62</f>
        <v>1.1025</v>
      </c>
      <c r="E62" s="114">
        <f>'ver pressoflex 6p C3 DCpowe'!$G$9/D62*(D62-'ver pressoflex 6p C3 DCpowe'!$M$8)</f>
        <v>1.4432471655328798</v>
      </c>
      <c r="F62" s="114">
        <f>'ver pressoflex 6p C3 DCpowe'!$G$9/D62*(D62-'ver pressoflex 6p C3 DCpowe'!$M$9)</f>
        <v>2.0237460317460316</v>
      </c>
      <c r="G62" s="114">
        <f>'ver pressoflex 6p C3 DCpowe'!$G$9/D62*(D62-'ver pressoflex 6p C3 DCpowe'!$M$10)</f>
        <v>2.6042448979591835</v>
      </c>
      <c r="H62" s="114">
        <f>'ver pressoflex 6p C3 DCpowe'!$G$9/D62*(D62-'ver pressoflex 6p C3 DCpowe'!$M$11)</f>
        <v>15.157532879818593</v>
      </c>
      <c r="I62" s="114">
        <f>'ver pressoflex 6p C3 DCpowe'!$G$9/D62*(D62-'ver pressoflex 6p C3 DCpowe'!$M$12)</f>
        <v>15.738031746031746</v>
      </c>
      <c r="J62" s="114">
        <f>'ver pressoflex 6p C3 DCpowe'!$G$9/D62*(D62-'ver pressoflex 6p C3 DCpowe'!$M$13)</f>
        <v>16.318530612244896</v>
      </c>
      <c r="K62" s="114">
        <f>'ver pressoflex 6p C3 DCpowe'!$G$9/D62*(D62-'ver pressoflex 6p C3 DCpowe'!$G$3)</f>
        <v>17.769777777777776</v>
      </c>
      <c r="L62" s="113">
        <f>-'ver pressoflex 6p C3 DCpowe'!$G$2*'ver pressoflex 6p C3 DCpowe'!D62*'ver pressoflex 6p C3 DCpowe'!$G$17*'ver pressoflex 6p C3 DCpowe'!$G$13*'ver pressoflex 6p C3 DCpowe'!$G$11</f>
        <v>-208.3725</v>
      </c>
      <c r="M62" s="31">
        <f>IF(ABS(E62)&lt;'ver pressoflex 6p C3 DCpowe'!$G$7,'ver pressoflex 6p C3 DCpowe'!$G$16*E62*'ver pressoflex 6p C3 DCpowe'!$O$8,SIGN(E62)*'ver pressoflex 6p C3 DCpowe'!$G$15*'ver pressoflex 6p C3 DCpowe'!$O$8)</f>
        <v>17803.500000000004</v>
      </c>
      <c r="N62" s="31">
        <f>IF(ABS(F62)&lt;'ver pressoflex 6p C3 DCpowe'!$G$7,'ver pressoflex 6p C3 DCpowe'!$G$16*F62*'ver pressoflex 6p C3 DCpowe'!$O$9,SIGN(F62)*'ver pressoflex 6p C3 DCpowe'!$G$15*'ver pressoflex 6p C3 DCpowe'!$O$9)</f>
        <v>0</v>
      </c>
      <c r="O62" s="31">
        <f>IF(ABS(G62)&lt;'ver pressoflex 6p C3 DCpowe'!$G$7,'ver pressoflex 6p C3 DCpowe'!$G$16*G62*'ver pressoflex 6p C3 DCpowe'!$O$10,SIGN(G62)*'ver pressoflex 6p C3 DCpowe'!$G$15*'ver pressoflex 6p C3 DCpowe'!$O$10)</f>
        <v>0</v>
      </c>
      <c r="P62" s="31">
        <f>IF(ABS(H62)&lt;'ver pressoflex 6p C3 DCpowe'!$G$7,'ver pressoflex 6p C3 DCpowe'!$G$16*H62*'ver pressoflex 6p C3 DCpowe'!$O$11,SIGN(H62)*'ver pressoflex 6p C3 DCpowe'!$G$15*'ver pressoflex 6p C3 DCpowe'!$O$11)</f>
        <v>0</v>
      </c>
      <c r="Q62" s="31">
        <f>IF(ABS(I62)&lt;'ver pressoflex 6p C3 DCpowe'!$G$7,'ver pressoflex 6p C3 DCpowe'!$G$16*I62*'ver pressoflex 6p C3 DCpowe'!$O$12,SIGN(I62)*'ver pressoflex 6p C3 DCpowe'!$G$15*'ver pressoflex 6p C3 DCpowe'!$O$12)</f>
        <v>0</v>
      </c>
      <c r="R62" s="31">
        <f>IF(ABS(J62)&lt;'ver pressoflex 6p C3 DCpowe'!$G$7,'ver pressoflex 6p C3 DCpowe'!$G$16*J62*'ver pressoflex 6p C3 DCpowe'!$O$13,SIGN(J62)*'ver pressoflex 6p C3 DCpowe'!$G$15*'ver pressoflex 6p C3 DCpowe'!$O$13)</f>
        <v>17803.500000000004</v>
      </c>
      <c r="S62" s="113">
        <f t="shared" si="4"/>
        <v>35398.627500000002</v>
      </c>
      <c r="T62" s="362">
        <f>-L62*('ver pressoflex 6p C3 DCpowe'!$G$3/2-'ver pressoflex 6p C3 DCpowe'!$G$12*'ver pressoflex 6p C3 DCpowe'!D62)</f>
        <v>255160.74453659999</v>
      </c>
      <c r="U62" s="29">
        <f t="shared" si="7"/>
        <v>-18248587.500000004</v>
      </c>
      <c r="V62" s="29">
        <f t="shared" si="8"/>
        <v>0</v>
      </c>
      <c r="W62" s="29">
        <f t="shared" si="9"/>
        <v>0</v>
      </c>
      <c r="X62" s="29">
        <f t="shared" si="10"/>
        <v>0</v>
      </c>
      <c r="Y62" s="29">
        <f t="shared" si="11"/>
        <v>0</v>
      </c>
      <c r="Z62" s="29">
        <f t="shared" si="12"/>
        <v>18248587.500000004</v>
      </c>
      <c r="AA62" s="113">
        <f t="shared" si="5"/>
        <v>255160.74453660101</v>
      </c>
    </row>
    <row r="63" spans="2:27">
      <c r="B63" s="116">
        <f t="shared" si="3"/>
        <v>77352.322500000009</v>
      </c>
      <c r="C63" s="115">
        <f t="shared" si="6"/>
        <v>0.11000000000000001</v>
      </c>
      <c r="D63" s="68">
        <f>'ver pressoflex 6p C3 DCpowe'!$G$3/2/$C$557*C63</f>
        <v>1.3475000000000001</v>
      </c>
      <c r="E63" s="114">
        <f>'ver pressoflex 6p C3 DCpowe'!$G$9/D63*(D63-'ver pressoflex 6p C3 DCpowe'!$M$8)</f>
        <v>1.1793840445269017</v>
      </c>
      <c r="F63" s="114">
        <f>'ver pressoflex 6p C3 DCpowe'!$G$9/D63*(D63-'ver pressoflex 6p C3 DCpowe'!$M$9)</f>
        <v>1.6543376623376622</v>
      </c>
      <c r="G63" s="114">
        <f>'ver pressoflex 6p C3 DCpowe'!$G$9/D63*(D63-'ver pressoflex 6p C3 DCpowe'!$M$10)</f>
        <v>2.1292912801484229</v>
      </c>
      <c r="H63" s="114">
        <f>'ver pressoflex 6p C3 DCpowe'!$G$9/D63*(D63-'ver pressoflex 6p C3 DCpowe'!$M$11)</f>
        <v>12.400163265306123</v>
      </c>
      <c r="I63" s="114">
        <f>'ver pressoflex 6p C3 DCpowe'!$G$9/D63*(D63-'ver pressoflex 6p C3 DCpowe'!$M$12)</f>
        <v>12.875116883116883</v>
      </c>
      <c r="J63" s="114">
        <f>'ver pressoflex 6p C3 DCpowe'!$G$9/D63*(D63-'ver pressoflex 6p C3 DCpowe'!$M$13)</f>
        <v>13.350070500927645</v>
      </c>
      <c r="K63" s="114">
        <f>'ver pressoflex 6p C3 DCpowe'!$G$9/D63*(D63-'ver pressoflex 6p C3 DCpowe'!$G$3)</f>
        <v>14.537454545454546</v>
      </c>
      <c r="L63" s="113">
        <f>-'ver pressoflex 6p C3 DCpowe'!$G$2*'ver pressoflex 6p C3 DCpowe'!D63*'ver pressoflex 6p C3 DCpowe'!$G$17*'ver pressoflex 6p C3 DCpowe'!$G$13*'ver pressoflex 6p C3 DCpowe'!$G$11</f>
        <v>-254.67750000000007</v>
      </c>
      <c r="M63" s="31">
        <f>IF(ABS(E63)&lt;'ver pressoflex 6p C3 DCpowe'!$G$7,'ver pressoflex 6p C3 DCpowe'!$G$16*E63*'ver pressoflex 6p C3 DCpowe'!$O$8,SIGN(E63)*'ver pressoflex 6p C3 DCpowe'!$G$15*'ver pressoflex 6p C3 DCpowe'!$O$8)</f>
        <v>17803.500000000004</v>
      </c>
      <c r="N63" s="31">
        <f>IF(ABS(F63)&lt;'ver pressoflex 6p C3 DCpowe'!$G$7,'ver pressoflex 6p C3 DCpowe'!$G$16*F63*'ver pressoflex 6p C3 DCpowe'!$O$9,SIGN(F63)*'ver pressoflex 6p C3 DCpowe'!$G$15*'ver pressoflex 6p C3 DCpowe'!$O$9)</f>
        <v>0</v>
      </c>
      <c r="O63" s="31">
        <f>IF(ABS(G63)&lt;'ver pressoflex 6p C3 DCpowe'!$G$7,'ver pressoflex 6p C3 DCpowe'!$G$16*G63*'ver pressoflex 6p C3 DCpowe'!$O$10,SIGN(G63)*'ver pressoflex 6p C3 DCpowe'!$G$15*'ver pressoflex 6p C3 DCpowe'!$O$10)</f>
        <v>0</v>
      </c>
      <c r="P63" s="31">
        <f>IF(ABS(H63)&lt;'ver pressoflex 6p C3 DCpowe'!$G$7,'ver pressoflex 6p C3 DCpowe'!$G$16*H63*'ver pressoflex 6p C3 DCpowe'!$O$11,SIGN(H63)*'ver pressoflex 6p C3 DCpowe'!$G$15*'ver pressoflex 6p C3 DCpowe'!$O$11)</f>
        <v>0</v>
      </c>
      <c r="Q63" s="31">
        <f>IF(ABS(I63)&lt;'ver pressoflex 6p C3 DCpowe'!$G$7,'ver pressoflex 6p C3 DCpowe'!$G$16*I63*'ver pressoflex 6p C3 DCpowe'!$O$12,SIGN(I63)*'ver pressoflex 6p C3 DCpowe'!$G$15*'ver pressoflex 6p C3 DCpowe'!$O$12)</f>
        <v>0</v>
      </c>
      <c r="R63" s="31">
        <f>IF(ABS(J63)&lt;'ver pressoflex 6p C3 DCpowe'!$G$7,'ver pressoflex 6p C3 DCpowe'!$G$16*J63*'ver pressoflex 6p C3 DCpowe'!$O$13,SIGN(J63)*'ver pressoflex 6p C3 DCpowe'!$G$15*'ver pressoflex 6p C3 DCpowe'!$O$13)</f>
        <v>17803.500000000004</v>
      </c>
      <c r="S63" s="113">
        <f t="shared" si="4"/>
        <v>35352.322500000009</v>
      </c>
      <c r="T63" s="362">
        <f>-L63*('ver pressoflex 6p C3 DCpowe'!$G$3/2-'ver pressoflex 6p C3 DCpowe'!$G$12*'ver pressoflex 6p C3 DCpowe'!D63)</f>
        <v>311837.1754806001</v>
      </c>
      <c r="U63" s="29">
        <f t="shared" si="7"/>
        <v>-18248587.500000004</v>
      </c>
      <c r="V63" s="29">
        <f t="shared" si="8"/>
        <v>0</v>
      </c>
      <c r="W63" s="29">
        <f t="shared" si="9"/>
        <v>0</v>
      </c>
      <c r="X63" s="29">
        <f t="shared" si="10"/>
        <v>0</v>
      </c>
      <c r="Y63" s="29">
        <f t="shared" si="11"/>
        <v>0</v>
      </c>
      <c r="Z63" s="29">
        <f t="shared" si="12"/>
        <v>18248587.500000004</v>
      </c>
      <c r="AA63" s="113">
        <f t="shared" si="5"/>
        <v>311837.17548060045</v>
      </c>
    </row>
    <row r="64" spans="2:27">
      <c r="B64" s="116">
        <f t="shared" si="3"/>
        <v>77306.017500000002</v>
      </c>
      <c r="C64" s="115">
        <f t="shared" si="6"/>
        <v>0.13</v>
      </c>
      <c r="D64" s="68">
        <f>'ver pressoflex 6p C3 DCpowe'!$G$3/2/$C$557*C64</f>
        <v>1.5925</v>
      </c>
      <c r="E64" s="114">
        <f>'ver pressoflex 6p C3 DCpowe'!$G$9/D64*(D64-'ver pressoflex 6p C3 DCpowe'!$M$8)</f>
        <v>0.99670957613814759</v>
      </c>
      <c r="F64" s="114">
        <f>'ver pressoflex 6p C3 DCpowe'!$G$9/D64*(D64-'ver pressoflex 6p C3 DCpowe'!$M$9)</f>
        <v>1.3985934065934067</v>
      </c>
      <c r="G64" s="114">
        <f>'ver pressoflex 6p C3 DCpowe'!$G$9/D64*(D64-'ver pressoflex 6p C3 DCpowe'!$M$10)</f>
        <v>1.8004772370486657</v>
      </c>
      <c r="H64" s="114">
        <f>'ver pressoflex 6p C3 DCpowe'!$G$9/D64*(D64-'ver pressoflex 6p C3 DCpowe'!$M$11)</f>
        <v>10.491215070643641</v>
      </c>
      <c r="I64" s="114">
        <f>'ver pressoflex 6p C3 DCpowe'!$G$9/D64*(D64-'ver pressoflex 6p C3 DCpowe'!$M$12)</f>
        <v>10.893098901098901</v>
      </c>
      <c r="J64" s="114">
        <f>'ver pressoflex 6p C3 DCpowe'!$G$9/D64*(D64-'ver pressoflex 6p C3 DCpowe'!$M$13)</f>
        <v>11.294982731554159</v>
      </c>
      <c r="K64" s="114">
        <f>'ver pressoflex 6p C3 DCpowe'!$G$9/D64*(D64-'ver pressoflex 6p C3 DCpowe'!$G$3)</f>
        <v>12.299692307692307</v>
      </c>
      <c r="L64" s="113">
        <f>-'ver pressoflex 6p C3 DCpowe'!$G$2*'ver pressoflex 6p C3 DCpowe'!D64*'ver pressoflex 6p C3 DCpowe'!$G$17*'ver pressoflex 6p C3 DCpowe'!$G$13*'ver pressoflex 6p C3 DCpowe'!$G$11</f>
        <v>-300.98250000000007</v>
      </c>
      <c r="M64" s="31">
        <f>IF(ABS(E64)&lt;'ver pressoflex 6p C3 DCpowe'!$G$7,'ver pressoflex 6p C3 DCpowe'!$G$16*E64*'ver pressoflex 6p C3 DCpowe'!$O$8,SIGN(E64)*'ver pressoflex 6p C3 DCpowe'!$G$15*'ver pressoflex 6p C3 DCpowe'!$O$8)</f>
        <v>17803.500000000004</v>
      </c>
      <c r="N64" s="31">
        <f>IF(ABS(F64)&lt;'ver pressoflex 6p C3 DCpowe'!$G$7,'ver pressoflex 6p C3 DCpowe'!$G$16*F64*'ver pressoflex 6p C3 DCpowe'!$O$9,SIGN(F64)*'ver pressoflex 6p C3 DCpowe'!$G$15*'ver pressoflex 6p C3 DCpowe'!$O$9)</f>
        <v>0</v>
      </c>
      <c r="O64" s="31">
        <f>IF(ABS(G64)&lt;'ver pressoflex 6p C3 DCpowe'!$G$7,'ver pressoflex 6p C3 DCpowe'!$G$16*G64*'ver pressoflex 6p C3 DCpowe'!$O$10,SIGN(G64)*'ver pressoflex 6p C3 DCpowe'!$G$15*'ver pressoflex 6p C3 DCpowe'!$O$10)</f>
        <v>0</v>
      </c>
      <c r="P64" s="31">
        <f>IF(ABS(H64)&lt;'ver pressoflex 6p C3 DCpowe'!$G$7,'ver pressoflex 6p C3 DCpowe'!$G$16*H64*'ver pressoflex 6p C3 DCpowe'!$O$11,SIGN(H64)*'ver pressoflex 6p C3 DCpowe'!$G$15*'ver pressoflex 6p C3 DCpowe'!$O$11)</f>
        <v>0</v>
      </c>
      <c r="Q64" s="31">
        <f>IF(ABS(I64)&lt;'ver pressoflex 6p C3 DCpowe'!$G$7,'ver pressoflex 6p C3 DCpowe'!$G$16*I64*'ver pressoflex 6p C3 DCpowe'!$O$12,SIGN(I64)*'ver pressoflex 6p C3 DCpowe'!$G$15*'ver pressoflex 6p C3 DCpowe'!$O$12)</f>
        <v>0</v>
      </c>
      <c r="R64" s="31">
        <f>IF(ABS(J64)&lt;'ver pressoflex 6p C3 DCpowe'!$G$7,'ver pressoflex 6p C3 DCpowe'!$G$16*J64*'ver pressoflex 6p C3 DCpowe'!$O$13,SIGN(J64)*'ver pressoflex 6p C3 DCpowe'!$G$15*'ver pressoflex 6p C3 DCpowe'!$O$13)</f>
        <v>17803.500000000004</v>
      </c>
      <c r="S64" s="113">
        <f t="shared" si="4"/>
        <v>35306.017500000002</v>
      </c>
      <c r="T64" s="362">
        <f>-L64*('ver pressoflex 6p C3 DCpowe'!$G$3/2-'ver pressoflex 6p C3 DCpowe'!$G$12*'ver pressoflex 6p C3 DCpowe'!D64)</f>
        <v>368504.16761340009</v>
      </c>
      <c r="U64" s="29">
        <f t="shared" si="7"/>
        <v>-18248587.500000004</v>
      </c>
      <c r="V64" s="29">
        <f t="shared" si="8"/>
        <v>0</v>
      </c>
      <c r="W64" s="29">
        <f t="shared" si="9"/>
        <v>0</v>
      </c>
      <c r="X64" s="29">
        <f t="shared" si="10"/>
        <v>0</v>
      </c>
      <c r="Y64" s="29">
        <f t="shared" si="11"/>
        <v>0</v>
      </c>
      <c r="Z64" s="29">
        <f t="shared" si="12"/>
        <v>18248587.500000004</v>
      </c>
      <c r="AA64" s="113">
        <f t="shared" si="5"/>
        <v>368504.16761339828</v>
      </c>
    </row>
    <row r="65" spans="2:27">
      <c r="B65" s="116">
        <f t="shared" si="3"/>
        <v>77259.712500000009</v>
      </c>
      <c r="C65" s="115">
        <f t="shared" si="6"/>
        <v>0.15</v>
      </c>
      <c r="D65" s="68">
        <f>'ver pressoflex 6p C3 DCpowe'!$G$3/2/$C$557*C65</f>
        <v>1.8374999999999999</v>
      </c>
      <c r="E65" s="114">
        <f>'ver pressoflex 6p C3 DCpowe'!$G$9/D65*(D65-'ver pressoflex 6p C3 DCpowe'!$M$8)</f>
        <v>0.86274829931972785</v>
      </c>
      <c r="F65" s="114">
        <f>'ver pressoflex 6p C3 DCpowe'!$G$9/D65*(D65-'ver pressoflex 6p C3 DCpowe'!$M$9)</f>
        <v>1.2110476190476192</v>
      </c>
      <c r="G65" s="114">
        <f>'ver pressoflex 6p C3 DCpowe'!$G$9/D65*(D65-'ver pressoflex 6p C3 DCpowe'!$M$10)</f>
        <v>1.5593469387755103</v>
      </c>
      <c r="H65" s="114">
        <f>'ver pressoflex 6p C3 DCpowe'!$G$9/D65*(D65-'ver pressoflex 6p C3 DCpowe'!$M$11)</f>
        <v>9.0913197278911557</v>
      </c>
      <c r="I65" s="114">
        <f>'ver pressoflex 6p C3 DCpowe'!$G$9/D65*(D65-'ver pressoflex 6p C3 DCpowe'!$M$12)</f>
        <v>9.4396190476190469</v>
      </c>
      <c r="J65" s="114">
        <f>'ver pressoflex 6p C3 DCpowe'!$G$9/D65*(D65-'ver pressoflex 6p C3 DCpowe'!$M$13)</f>
        <v>9.7879183673469381</v>
      </c>
      <c r="K65" s="114">
        <f>'ver pressoflex 6p C3 DCpowe'!$G$9/D65*(D65-'ver pressoflex 6p C3 DCpowe'!$G$3)</f>
        <v>10.658666666666665</v>
      </c>
      <c r="L65" s="113">
        <f>-'ver pressoflex 6p C3 DCpowe'!$G$2*'ver pressoflex 6p C3 DCpowe'!D65*'ver pressoflex 6p C3 DCpowe'!$G$17*'ver pressoflex 6p C3 DCpowe'!$G$13*'ver pressoflex 6p C3 DCpowe'!$G$11</f>
        <v>-347.28750000000002</v>
      </c>
      <c r="M65" s="31">
        <f>IF(ABS(E65)&lt;'ver pressoflex 6p C3 DCpowe'!$G$7,'ver pressoflex 6p C3 DCpowe'!$G$16*E65*'ver pressoflex 6p C3 DCpowe'!$O$8,SIGN(E65)*'ver pressoflex 6p C3 DCpowe'!$G$15*'ver pressoflex 6p C3 DCpowe'!$O$8)</f>
        <v>17803.500000000004</v>
      </c>
      <c r="N65" s="31">
        <f>IF(ABS(F65)&lt;'ver pressoflex 6p C3 DCpowe'!$G$7,'ver pressoflex 6p C3 DCpowe'!$G$16*F65*'ver pressoflex 6p C3 DCpowe'!$O$9,SIGN(F65)*'ver pressoflex 6p C3 DCpowe'!$G$15*'ver pressoflex 6p C3 DCpowe'!$O$9)</f>
        <v>0</v>
      </c>
      <c r="O65" s="31">
        <f>IF(ABS(G65)&lt;'ver pressoflex 6p C3 DCpowe'!$G$7,'ver pressoflex 6p C3 DCpowe'!$G$16*G65*'ver pressoflex 6p C3 DCpowe'!$O$10,SIGN(G65)*'ver pressoflex 6p C3 DCpowe'!$G$15*'ver pressoflex 6p C3 DCpowe'!$O$10)</f>
        <v>0</v>
      </c>
      <c r="P65" s="31">
        <f>IF(ABS(H65)&lt;'ver pressoflex 6p C3 DCpowe'!$G$7,'ver pressoflex 6p C3 DCpowe'!$G$16*H65*'ver pressoflex 6p C3 DCpowe'!$O$11,SIGN(H65)*'ver pressoflex 6p C3 DCpowe'!$G$15*'ver pressoflex 6p C3 DCpowe'!$O$11)</f>
        <v>0</v>
      </c>
      <c r="Q65" s="31">
        <f>IF(ABS(I65)&lt;'ver pressoflex 6p C3 DCpowe'!$G$7,'ver pressoflex 6p C3 DCpowe'!$G$16*I65*'ver pressoflex 6p C3 DCpowe'!$O$12,SIGN(I65)*'ver pressoflex 6p C3 DCpowe'!$G$15*'ver pressoflex 6p C3 DCpowe'!$O$12)</f>
        <v>0</v>
      </c>
      <c r="R65" s="31">
        <f>IF(ABS(J65)&lt;'ver pressoflex 6p C3 DCpowe'!$G$7,'ver pressoflex 6p C3 DCpowe'!$G$16*J65*'ver pressoflex 6p C3 DCpowe'!$O$13,SIGN(J65)*'ver pressoflex 6p C3 DCpowe'!$G$15*'ver pressoflex 6p C3 DCpowe'!$O$13)</f>
        <v>17803.500000000004</v>
      </c>
      <c r="S65" s="113">
        <f t="shared" si="4"/>
        <v>35259.712500000009</v>
      </c>
      <c r="T65" s="362">
        <f>-L65*('ver pressoflex 6p C3 DCpowe'!$G$3/2-'ver pressoflex 6p C3 DCpowe'!$G$12*'ver pressoflex 6p C3 DCpowe'!D65)</f>
        <v>425161.72093500005</v>
      </c>
      <c r="U65" s="29">
        <f t="shared" si="7"/>
        <v>-18248587.500000004</v>
      </c>
      <c r="V65" s="29">
        <f t="shared" si="8"/>
        <v>0</v>
      </c>
      <c r="W65" s="29">
        <f t="shared" si="9"/>
        <v>0</v>
      </c>
      <c r="X65" s="29">
        <f t="shared" si="10"/>
        <v>0</v>
      </c>
      <c r="Y65" s="29">
        <f t="shared" si="11"/>
        <v>0</v>
      </c>
      <c r="Z65" s="29">
        <f t="shared" si="12"/>
        <v>18248587.500000004</v>
      </c>
      <c r="AA65" s="113">
        <f t="shared" si="5"/>
        <v>425161.72093499824</v>
      </c>
    </row>
    <row r="66" spans="2:27">
      <c r="B66" s="116">
        <f t="shared" si="3"/>
        <v>77213.407500000001</v>
      </c>
      <c r="C66" s="115">
        <f t="shared" si="6"/>
        <v>0.16999999999999998</v>
      </c>
      <c r="D66" s="68">
        <f>'ver pressoflex 6p C3 DCpowe'!$G$3/2/$C$557*C66</f>
        <v>2.0825</v>
      </c>
      <c r="E66" s="114">
        <f>'ver pressoflex 6p C3 DCpowe'!$G$9/D66*(D66-'ver pressoflex 6p C3 DCpowe'!$M$8)</f>
        <v>0.76030732292917169</v>
      </c>
      <c r="F66" s="114">
        <f>'ver pressoflex 6p C3 DCpowe'!$G$9/D66*(D66-'ver pressoflex 6p C3 DCpowe'!$M$9)</f>
        <v>1.0676302521008405</v>
      </c>
      <c r="G66" s="114">
        <f>'ver pressoflex 6p C3 DCpowe'!$G$9/D66*(D66-'ver pressoflex 6p C3 DCpowe'!$M$10)</f>
        <v>1.3749531812725091</v>
      </c>
      <c r="H66" s="114">
        <f>'ver pressoflex 6p C3 DCpowe'!$G$9/D66*(D66-'ver pressoflex 6p C3 DCpowe'!$M$11)</f>
        <v>8.0208115246098437</v>
      </c>
      <c r="I66" s="114">
        <f>'ver pressoflex 6p C3 DCpowe'!$G$9/D66*(D66-'ver pressoflex 6p C3 DCpowe'!$M$12)</f>
        <v>8.3281344537815123</v>
      </c>
      <c r="J66" s="114">
        <f>'ver pressoflex 6p C3 DCpowe'!$G$9/D66*(D66-'ver pressoflex 6p C3 DCpowe'!$M$13)</f>
        <v>8.6354573829531809</v>
      </c>
      <c r="K66" s="114">
        <f>'ver pressoflex 6p C3 DCpowe'!$G$9/D66*(D66-'ver pressoflex 6p C3 DCpowe'!$G$3)</f>
        <v>9.4037647058823541</v>
      </c>
      <c r="L66" s="113">
        <f>-'ver pressoflex 6p C3 DCpowe'!$G$2*'ver pressoflex 6p C3 DCpowe'!D66*'ver pressoflex 6p C3 DCpowe'!$G$17*'ver pressoflex 6p C3 DCpowe'!$G$13*'ver pressoflex 6p C3 DCpowe'!$G$11</f>
        <v>-393.59250000000003</v>
      </c>
      <c r="M66" s="31">
        <f>IF(ABS(E66)&lt;'ver pressoflex 6p C3 DCpowe'!$G$7,'ver pressoflex 6p C3 DCpowe'!$G$16*E66*'ver pressoflex 6p C3 DCpowe'!$O$8,SIGN(E66)*'ver pressoflex 6p C3 DCpowe'!$G$15*'ver pressoflex 6p C3 DCpowe'!$O$8)</f>
        <v>17803.500000000004</v>
      </c>
      <c r="N66" s="31">
        <f>IF(ABS(F66)&lt;'ver pressoflex 6p C3 DCpowe'!$G$7,'ver pressoflex 6p C3 DCpowe'!$G$16*F66*'ver pressoflex 6p C3 DCpowe'!$O$9,SIGN(F66)*'ver pressoflex 6p C3 DCpowe'!$G$15*'ver pressoflex 6p C3 DCpowe'!$O$9)</f>
        <v>0</v>
      </c>
      <c r="O66" s="31">
        <f>IF(ABS(G66)&lt;'ver pressoflex 6p C3 DCpowe'!$G$7,'ver pressoflex 6p C3 DCpowe'!$G$16*G66*'ver pressoflex 6p C3 DCpowe'!$O$10,SIGN(G66)*'ver pressoflex 6p C3 DCpowe'!$G$15*'ver pressoflex 6p C3 DCpowe'!$O$10)</f>
        <v>0</v>
      </c>
      <c r="P66" s="31">
        <f>IF(ABS(H66)&lt;'ver pressoflex 6p C3 DCpowe'!$G$7,'ver pressoflex 6p C3 DCpowe'!$G$16*H66*'ver pressoflex 6p C3 DCpowe'!$O$11,SIGN(H66)*'ver pressoflex 6p C3 DCpowe'!$G$15*'ver pressoflex 6p C3 DCpowe'!$O$11)</f>
        <v>0</v>
      </c>
      <c r="Q66" s="31">
        <f>IF(ABS(I66)&lt;'ver pressoflex 6p C3 DCpowe'!$G$7,'ver pressoflex 6p C3 DCpowe'!$G$16*I66*'ver pressoflex 6p C3 DCpowe'!$O$12,SIGN(I66)*'ver pressoflex 6p C3 DCpowe'!$G$15*'ver pressoflex 6p C3 DCpowe'!$O$12)</f>
        <v>0</v>
      </c>
      <c r="R66" s="31">
        <f>IF(ABS(J66)&lt;'ver pressoflex 6p C3 DCpowe'!$G$7,'ver pressoflex 6p C3 DCpowe'!$G$16*J66*'ver pressoflex 6p C3 DCpowe'!$O$13,SIGN(J66)*'ver pressoflex 6p C3 DCpowe'!$G$15*'ver pressoflex 6p C3 DCpowe'!$O$13)</f>
        <v>17803.500000000004</v>
      </c>
      <c r="S66" s="113">
        <f t="shared" si="4"/>
        <v>35213.407500000008</v>
      </c>
      <c r="T66" s="362">
        <f>-L66*('ver pressoflex 6p C3 DCpowe'!$G$3/2-'ver pressoflex 6p C3 DCpowe'!$G$12*'ver pressoflex 6p C3 DCpowe'!D66)</f>
        <v>481809.83544539998</v>
      </c>
      <c r="U66" s="29">
        <f t="shared" si="7"/>
        <v>-18248587.500000004</v>
      </c>
      <c r="V66" s="29">
        <f t="shared" si="8"/>
        <v>0</v>
      </c>
      <c r="W66" s="29">
        <f t="shared" si="9"/>
        <v>0</v>
      </c>
      <c r="X66" s="29">
        <f t="shared" si="10"/>
        <v>0</v>
      </c>
      <c r="Y66" s="29">
        <f t="shared" si="11"/>
        <v>0</v>
      </c>
      <c r="Z66" s="29">
        <f t="shared" si="12"/>
        <v>18248587.500000004</v>
      </c>
      <c r="AA66" s="113">
        <f t="shared" si="5"/>
        <v>481809.83544540033</v>
      </c>
    </row>
    <row r="67" spans="2:27">
      <c r="B67" s="116">
        <f t="shared" si="3"/>
        <v>77167.102500000008</v>
      </c>
      <c r="C67" s="115">
        <f t="shared" si="6"/>
        <v>0.18999999999999997</v>
      </c>
      <c r="D67" s="68">
        <f>'ver pressoflex 6p C3 DCpowe'!$G$3/2/$C$557*C67</f>
        <v>2.3274999999999997</v>
      </c>
      <c r="E67" s="114">
        <f>'ver pressoflex 6p C3 DCpowe'!$G$9/D67*(D67-'ver pressoflex 6p C3 DCpowe'!$M$8)</f>
        <v>0.67943286788399582</v>
      </c>
      <c r="F67" s="114">
        <f>'ver pressoflex 6p C3 DCpowe'!$G$9/D67*(D67-'ver pressoflex 6p C3 DCpowe'!$M$9)</f>
        <v>0.95440601503759415</v>
      </c>
      <c r="G67" s="114">
        <f>'ver pressoflex 6p C3 DCpowe'!$G$9/D67*(D67-'ver pressoflex 6p C3 DCpowe'!$M$10)</f>
        <v>1.2293791621911925</v>
      </c>
      <c r="H67" s="114">
        <f>'ver pressoflex 6p C3 DCpowe'!$G$9/D67*(D67-'ver pressoflex 6p C3 DCpowe'!$M$11)</f>
        <v>7.1756734693877569</v>
      </c>
      <c r="I67" s="114">
        <f>'ver pressoflex 6p C3 DCpowe'!$G$9/D67*(D67-'ver pressoflex 6p C3 DCpowe'!$M$12)</f>
        <v>7.4506466165413547</v>
      </c>
      <c r="J67" s="114">
        <f>'ver pressoflex 6p C3 DCpowe'!$G$9/D67*(D67-'ver pressoflex 6p C3 DCpowe'!$M$13)</f>
        <v>7.7256197636949535</v>
      </c>
      <c r="K67" s="114">
        <f>'ver pressoflex 6p C3 DCpowe'!$G$9/D67*(D67-'ver pressoflex 6p C3 DCpowe'!$G$3)</f>
        <v>8.4130526315789496</v>
      </c>
      <c r="L67" s="113">
        <f>-'ver pressoflex 6p C3 DCpowe'!$G$2*'ver pressoflex 6p C3 DCpowe'!D67*'ver pressoflex 6p C3 DCpowe'!$G$17*'ver pressoflex 6p C3 DCpowe'!$G$13*'ver pressoflex 6p C3 DCpowe'!$G$11</f>
        <v>-439.89749999999998</v>
      </c>
      <c r="M67" s="31">
        <f>IF(ABS(E67)&lt;'ver pressoflex 6p C3 DCpowe'!$G$7,'ver pressoflex 6p C3 DCpowe'!$G$16*E67*'ver pressoflex 6p C3 DCpowe'!$O$8,SIGN(E67)*'ver pressoflex 6p C3 DCpowe'!$G$15*'ver pressoflex 6p C3 DCpowe'!$O$8)</f>
        <v>17803.500000000004</v>
      </c>
      <c r="N67" s="31">
        <f>IF(ABS(F67)&lt;'ver pressoflex 6p C3 DCpowe'!$G$7,'ver pressoflex 6p C3 DCpowe'!$G$16*F67*'ver pressoflex 6p C3 DCpowe'!$O$9,SIGN(F67)*'ver pressoflex 6p C3 DCpowe'!$G$15*'ver pressoflex 6p C3 DCpowe'!$O$9)</f>
        <v>0</v>
      </c>
      <c r="O67" s="31">
        <f>IF(ABS(G67)&lt;'ver pressoflex 6p C3 DCpowe'!$G$7,'ver pressoflex 6p C3 DCpowe'!$G$16*G67*'ver pressoflex 6p C3 DCpowe'!$O$10,SIGN(G67)*'ver pressoflex 6p C3 DCpowe'!$G$15*'ver pressoflex 6p C3 DCpowe'!$O$10)</f>
        <v>0</v>
      </c>
      <c r="P67" s="31">
        <f>IF(ABS(H67)&lt;'ver pressoflex 6p C3 DCpowe'!$G$7,'ver pressoflex 6p C3 DCpowe'!$G$16*H67*'ver pressoflex 6p C3 DCpowe'!$O$11,SIGN(H67)*'ver pressoflex 6p C3 DCpowe'!$G$15*'ver pressoflex 6p C3 DCpowe'!$O$11)</f>
        <v>0</v>
      </c>
      <c r="Q67" s="31">
        <f>IF(ABS(I67)&lt;'ver pressoflex 6p C3 DCpowe'!$G$7,'ver pressoflex 6p C3 DCpowe'!$G$16*I67*'ver pressoflex 6p C3 DCpowe'!$O$12,SIGN(I67)*'ver pressoflex 6p C3 DCpowe'!$G$15*'ver pressoflex 6p C3 DCpowe'!$O$12)</f>
        <v>0</v>
      </c>
      <c r="R67" s="31">
        <f>IF(ABS(J67)&lt;'ver pressoflex 6p C3 DCpowe'!$G$7,'ver pressoflex 6p C3 DCpowe'!$G$16*J67*'ver pressoflex 6p C3 DCpowe'!$O$13,SIGN(J67)*'ver pressoflex 6p C3 DCpowe'!$G$15*'ver pressoflex 6p C3 DCpowe'!$O$13)</f>
        <v>17803.500000000004</v>
      </c>
      <c r="S67" s="113">
        <f t="shared" si="4"/>
        <v>35167.102500000008</v>
      </c>
      <c r="T67" s="362">
        <f>-L67*('ver pressoflex 6p C3 DCpowe'!$G$3/2-'ver pressoflex 6p C3 DCpowe'!$G$12*'ver pressoflex 6p C3 DCpowe'!D67)</f>
        <v>538448.51114459999</v>
      </c>
      <c r="U67" s="29">
        <f t="shared" si="7"/>
        <v>-18248587.500000004</v>
      </c>
      <c r="V67" s="29">
        <f t="shared" si="8"/>
        <v>0</v>
      </c>
      <c r="W67" s="29">
        <f t="shared" si="9"/>
        <v>0</v>
      </c>
      <c r="X67" s="29">
        <f t="shared" si="10"/>
        <v>0</v>
      </c>
      <c r="Y67" s="29">
        <f t="shared" si="11"/>
        <v>0</v>
      </c>
      <c r="Z67" s="29">
        <f t="shared" si="12"/>
        <v>18248587.500000004</v>
      </c>
      <c r="AA67" s="113">
        <f t="shared" si="5"/>
        <v>538448.51114460081</v>
      </c>
    </row>
    <row r="68" spans="2:27">
      <c r="B68" s="116">
        <f t="shared" si="3"/>
        <v>77120.797500000015</v>
      </c>
      <c r="C68" s="115">
        <f t="shared" si="6"/>
        <v>0.20999999999999996</v>
      </c>
      <c r="D68" s="68">
        <f>'ver pressoflex 6p C3 DCpowe'!$G$3/2/$C$557*C68</f>
        <v>2.5724999999999998</v>
      </c>
      <c r="E68" s="114">
        <f>'ver pressoflex 6p C3 DCpowe'!$G$9/D68*(D68-'ver pressoflex 6p C3 DCpowe'!$M$8)</f>
        <v>0.61396307094266289</v>
      </c>
      <c r="F68" s="114">
        <f>'ver pressoflex 6p C3 DCpowe'!$G$9/D68*(D68-'ver pressoflex 6p C3 DCpowe'!$M$9)</f>
        <v>0.86274829931972807</v>
      </c>
      <c r="G68" s="114">
        <f>'ver pressoflex 6p C3 DCpowe'!$G$9/D68*(D68-'ver pressoflex 6p C3 DCpowe'!$M$10)</f>
        <v>1.1115335276967933</v>
      </c>
      <c r="H68" s="114">
        <f>'ver pressoflex 6p C3 DCpowe'!$G$9/D68*(D68-'ver pressoflex 6p C3 DCpowe'!$M$11)</f>
        <v>6.4915140913508269</v>
      </c>
      <c r="I68" s="114">
        <f>'ver pressoflex 6p C3 DCpowe'!$G$9/D68*(D68-'ver pressoflex 6p C3 DCpowe'!$M$12)</f>
        <v>6.7402993197278915</v>
      </c>
      <c r="J68" s="114">
        <f>'ver pressoflex 6p C3 DCpowe'!$G$9/D68*(D68-'ver pressoflex 6p C3 DCpowe'!$M$13)</f>
        <v>6.9890845481049571</v>
      </c>
      <c r="K68" s="114">
        <f>'ver pressoflex 6p C3 DCpowe'!$G$9/D68*(D68-'ver pressoflex 6p C3 DCpowe'!$G$3)</f>
        <v>7.6110476190476195</v>
      </c>
      <c r="L68" s="113">
        <f>-'ver pressoflex 6p C3 DCpowe'!$G$2*'ver pressoflex 6p C3 DCpowe'!D68*'ver pressoflex 6p C3 DCpowe'!$G$17*'ver pressoflex 6p C3 DCpowe'!$G$13*'ver pressoflex 6p C3 DCpowe'!$G$11</f>
        <v>-486.20250000000004</v>
      </c>
      <c r="M68" s="31">
        <f>IF(ABS(E68)&lt;'ver pressoflex 6p C3 DCpowe'!$G$7,'ver pressoflex 6p C3 DCpowe'!$G$16*E68*'ver pressoflex 6p C3 DCpowe'!$O$8,SIGN(E68)*'ver pressoflex 6p C3 DCpowe'!$G$15*'ver pressoflex 6p C3 DCpowe'!$O$8)</f>
        <v>17803.500000000004</v>
      </c>
      <c r="N68" s="31">
        <f>IF(ABS(F68)&lt;'ver pressoflex 6p C3 DCpowe'!$G$7,'ver pressoflex 6p C3 DCpowe'!$G$16*F68*'ver pressoflex 6p C3 DCpowe'!$O$9,SIGN(F68)*'ver pressoflex 6p C3 DCpowe'!$G$15*'ver pressoflex 6p C3 DCpowe'!$O$9)</f>
        <v>0</v>
      </c>
      <c r="O68" s="31">
        <f>IF(ABS(G68)&lt;'ver pressoflex 6p C3 DCpowe'!$G$7,'ver pressoflex 6p C3 DCpowe'!$G$16*G68*'ver pressoflex 6p C3 DCpowe'!$O$10,SIGN(G68)*'ver pressoflex 6p C3 DCpowe'!$G$15*'ver pressoflex 6p C3 DCpowe'!$O$10)</f>
        <v>0</v>
      </c>
      <c r="P68" s="31">
        <f>IF(ABS(H68)&lt;'ver pressoflex 6p C3 DCpowe'!$G$7,'ver pressoflex 6p C3 DCpowe'!$G$16*H68*'ver pressoflex 6p C3 DCpowe'!$O$11,SIGN(H68)*'ver pressoflex 6p C3 DCpowe'!$G$15*'ver pressoflex 6p C3 DCpowe'!$O$11)</f>
        <v>0</v>
      </c>
      <c r="Q68" s="31">
        <f>IF(ABS(I68)&lt;'ver pressoflex 6p C3 DCpowe'!$G$7,'ver pressoflex 6p C3 DCpowe'!$G$16*I68*'ver pressoflex 6p C3 DCpowe'!$O$12,SIGN(I68)*'ver pressoflex 6p C3 DCpowe'!$G$15*'ver pressoflex 6p C3 DCpowe'!$O$12)</f>
        <v>0</v>
      </c>
      <c r="R68" s="31">
        <f>IF(ABS(J68)&lt;'ver pressoflex 6p C3 DCpowe'!$G$7,'ver pressoflex 6p C3 DCpowe'!$G$16*J68*'ver pressoflex 6p C3 DCpowe'!$O$13,SIGN(J68)*'ver pressoflex 6p C3 DCpowe'!$G$15*'ver pressoflex 6p C3 DCpowe'!$O$13)</f>
        <v>17803.500000000004</v>
      </c>
      <c r="S68" s="113">
        <f t="shared" si="4"/>
        <v>35120.797500000008</v>
      </c>
      <c r="T68" s="362">
        <f>-L68*('ver pressoflex 6p C3 DCpowe'!$G$3/2-'ver pressoflex 6p C3 DCpowe'!$G$12*'ver pressoflex 6p C3 DCpowe'!D68)</f>
        <v>595077.74803260004</v>
      </c>
      <c r="U68" s="29">
        <f t="shared" si="7"/>
        <v>-18248587.500000004</v>
      </c>
      <c r="V68" s="29">
        <f t="shared" si="8"/>
        <v>0</v>
      </c>
      <c r="W68" s="29">
        <f t="shared" si="9"/>
        <v>0</v>
      </c>
      <c r="X68" s="29">
        <f t="shared" si="10"/>
        <v>0</v>
      </c>
      <c r="Y68" s="29">
        <f t="shared" si="11"/>
        <v>0</v>
      </c>
      <c r="Z68" s="29">
        <f t="shared" si="12"/>
        <v>18248587.500000004</v>
      </c>
      <c r="AA68" s="113">
        <f t="shared" si="5"/>
        <v>595077.74803259969</v>
      </c>
    </row>
    <row r="69" spans="2:27">
      <c r="B69" s="116">
        <f t="shared" si="3"/>
        <v>77074.492500000008</v>
      </c>
      <c r="C69" s="115">
        <f t="shared" si="6"/>
        <v>0.22999999999999995</v>
      </c>
      <c r="D69" s="68">
        <f>'ver pressoflex 6p C3 DCpowe'!$G$3/2/$C$557*C69</f>
        <v>2.8174999999999994</v>
      </c>
      <c r="E69" s="114">
        <f>'ver pressoflex 6p C3 DCpowe'!$G$9/D69*(D69-'ver pressoflex 6p C3 DCpowe'!$M$8)</f>
        <v>0.5598793256433009</v>
      </c>
      <c r="F69" s="114">
        <f>'ver pressoflex 6p C3 DCpowe'!$G$9/D69*(D69-'ver pressoflex 6p C3 DCpowe'!$M$9)</f>
        <v>0.78703105590062128</v>
      </c>
      <c r="G69" s="114">
        <f>'ver pressoflex 6p C3 DCpowe'!$G$9/D69*(D69-'ver pressoflex 6p C3 DCpowe'!$M$10)</f>
        <v>1.0141827861579416</v>
      </c>
      <c r="H69" s="114">
        <f>'ver pressoflex 6p C3 DCpowe'!$G$9/D69*(D69-'ver pressoflex 6p C3 DCpowe'!$M$11)</f>
        <v>5.9263389529724941</v>
      </c>
      <c r="I69" s="114">
        <f>'ver pressoflex 6p C3 DCpowe'!$G$9/D69*(D69-'ver pressoflex 6p C3 DCpowe'!$M$12)</f>
        <v>6.1534906832298146</v>
      </c>
      <c r="J69" s="114">
        <f>'ver pressoflex 6p C3 DCpowe'!$G$9/D69*(D69-'ver pressoflex 6p C3 DCpowe'!$M$13)</f>
        <v>6.3806424134871351</v>
      </c>
      <c r="K69" s="114">
        <f>'ver pressoflex 6p C3 DCpowe'!$G$9/D69*(D69-'ver pressoflex 6p C3 DCpowe'!$G$3)</f>
        <v>6.9485217391304355</v>
      </c>
      <c r="L69" s="113">
        <f>-'ver pressoflex 6p C3 DCpowe'!$G$2*'ver pressoflex 6p C3 DCpowe'!D69*'ver pressoflex 6p C3 DCpowe'!$G$17*'ver pressoflex 6p C3 DCpowe'!$G$13*'ver pressoflex 6p C3 DCpowe'!$G$11</f>
        <v>-532.50750000000005</v>
      </c>
      <c r="M69" s="31">
        <f>IF(ABS(E69)&lt;'ver pressoflex 6p C3 DCpowe'!$G$7,'ver pressoflex 6p C3 DCpowe'!$G$16*E69*'ver pressoflex 6p C3 DCpowe'!$O$8,SIGN(E69)*'ver pressoflex 6p C3 DCpowe'!$G$15*'ver pressoflex 6p C3 DCpowe'!$O$8)</f>
        <v>17803.500000000004</v>
      </c>
      <c r="N69" s="31">
        <f>IF(ABS(F69)&lt;'ver pressoflex 6p C3 DCpowe'!$G$7,'ver pressoflex 6p C3 DCpowe'!$G$16*F69*'ver pressoflex 6p C3 DCpowe'!$O$9,SIGN(F69)*'ver pressoflex 6p C3 DCpowe'!$G$15*'ver pressoflex 6p C3 DCpowe'!$O$9)</f>
        <v>0</v>
      </c>
      <c r="O69" s="31">
        <f>IF(ABS(G69)&lt;'ver pressoflex 6p C3 DCpowe'!$G$7,'ver pressoflex 6p C3 DCpowe'!$G$16*G69*'ver pressoflex 6p C3 DCpowe'!$O$10,SIGN(G69)*'ver pressoflex 6p C3 DCpowe'!$G$15*'ver pressoflex 6p C3 DCpowe'!$O$10)</f>
        <v>0</v>
      </c>
      <c r="P69" s="31">
        <f>IF(ABS(H69)&lt;'ver pressoflex 6p C3 DCpowe'!$G$7,'ver pressoflex 6p C3 DCpowe'!$G$16*H69*'ver pressoflex 6p C3 DCpowe'!$O$11,SIGN(H69)*'ver pressoflex 6p C3 DCpowe'!$G$15*'ver pressoflex 6p C3 DCpowe'!$O$11)</f>
        <v>0</v>
      </c>
      <c r="Q69" s="31">
        <f>IF(ABS(I69)&lt;'ver pressoflex 6p C3 DCpowe'!$G$7,'ver pressoflex 6p C3 DCpowe'!$G$16*I69*'ver pressoflex 6p C3 DCpowe'!$O$12,SIGN(I69)*'ver pressoflex 6p C3 DCpowe'!$G$15*'ver pressoflex 6p C3 DCpowe'!$O$12)</f>
        <v>0</v>
      </c>
      <c r="R69" s="31">
        <f>IF(ABS(J69)&lt;'ver pressoflex 6p C3 DCpowe'!$G$7,'ver pressoflex 6p C3 DCpowe'!$G$16*J69*'ver pressoflex 6p C3 DCpowe'!$O$13,SIGN(J69)*'ver pressoflex 6p C3 DCpowe'!$G$15*'ver pressoflex 6p C3 DCpowe'!$O$13)</f>
        <v>17803.500000000004</v>
      </c>
      <c r="S69" s="113">
        <f t="shared" si="4"/>
        <v>35074.492500000008</v>
      </c>
      <c r="T69" s="362">
        <f>-L69*('ver pressoflex 6p C3 DCpowe'!$G$3/2-'ver pressoflex 6p C3 DCpowe'!$G$12*'ver pressoflex 6p C3 DCpowe'!D69)</f>
        <v>651697.54610939999</v>
      </c>
      <c r="U69" s="29">
        <f t="shared" si="7"/>
        <v>-18248587.500000004</v>
      </c>
      <c r="V69" s="29">
        <f t="shared" si="8"/>
        <v>0</v>
      </c>
      <c r="W69" s="29">
        <f t="shared" si="9"/>
        <v>0</v>
      </c>
      <c r="X69" s="29">
        <f t="shared" si="10"/>
        <v>0</v>
      </c>
      <c r="Y69" s="29">
        <f t="shared" si="11"/>
        <v>0</v>
      </c>
      <c r="Z69" s="29">
        <f t="shared" si="12"/>
        <v>18248587.500000004</v>
      </c>
      <c r="AA69" s="113">
        <f t="shared" si="5"/>
        <v>651697.54610940069</v>
      </c>
    </row>
    <row r="70" spans="2:27">
      <c r="B70" s="116">
        <f t="shared" si="3"/>
        <v>77028.1875</v>
      </c>
      <c r="C70" s="115">
        <f t="shared" si="6"/>
        <v>0.24999999999999994</v>
      </c>
      <c r="D70" s="68">
        <f>'ver pressoflex 6p C3 DCpowe'!$G$3/2/$C$557*C70</f>
        <v>3.0624999999999991</v>
      </c>
      <c r="E70" s="114">
        <f>'ver pressoflex 6p C3 DCpowe'!$G$9/D70*(D70-'ver pressoflex 6p C3 DCpowe'!$M$8)</f>
        <v>0.51444897959183689</v>
      </c>
      <c r="F70" s="114">
        <f>'ver pressoflex 6p C3 DCpowe'!$G$9/D70*(D70-'ver pressoflex 6p C3 DCpowe'!$M$9)</f>
        <v>0.72342857142857164</v>
      </c>
      <c r="G70" s="114">
        <f>'ver pressoflex 6p C3 DCpowe'!$G$9/D70*(D70-'ver pressoflex 6p C3 DCpowe'!$M$10)</f>
        <v>0.9324081632653064</v>
      </c>
      <c r="H70" s="114">
        <f>'ver pressoflex 6p C3 DCpowe'!$G$9/D70*(D70-'ver pressoflex 6p C3 DCpowe'!$M$11)</f>
        <v>5.4515918367346954</v>
      </c>
      <c r="I70" s="114">
        <f>'ver pressoflex 6p C3 DCpowe'!$G$9/D70*(D70-'ver pressoflex 6p C3 DCpowe'!$M$12)</f>
        <v>5.6605714285714308</v>
      </c>
      <c r="J70" s="114">
        <f>'ver pressoflex 6p C3 DCpowe'!$G$9/D70*(D70-'ver pressoflex 6p C3 DCpowe'!$M$13)</f>
        <v>5.8695510204081653</v>
      </c>
      <c r="K70" s="114">
        <f>'ver pressoflex 6p C3 DCpowe'!$G$9/D70*(D70-'ver pressoflex 6p C3 DCpowe'!$G$3)</f>
        <v>6.3920000000000021</v>
      </c>
      <c r="L70" s="113">
        <f>-'ver pressoflex 6p C3 DCpowe'!$G$2*'ver pressoflex 6p C3 DCpowe'!D70*'ver pressoflex 6p C3 DCpowe'!$G$17*'ver pressoflex 6p C3 DCpowe'!$G$13*'ver pressoflex 6p C3 DCpowe'!$G$11</f>
        <v>-578.81249999999989</v>
      </c>
      <c r="M70" s="31">
        <f>IF(ABS(E70)&lt;'ver pressoflex 6p C3 DCpowe'!$G$7,'ver pressoflex 6p C3 DCpowe'!$G$16*E70*'ver pressoflex 6p C3 DCpowe'!$O$8,SIGN(E70)*'ver pressoflex 6p C3 DCpowe'!$G$15*'ver pressoflex 6p C3 DCpowe'!$O$8)</f>
        <v>17803.500000000004</v>
      </c>
      <c r="N70" s="31">
        <f>IF(ABS(F70)&lt;'ver pressoflex 6p C3 DCpowe'!$G$7,'ver pressoflex 6p C3 DCpowe'!$G$16*F70*'ver pressoflex 6p C3 DCpowe'!$O$9,SIGN(F70)*'ver pressoflex 6p C3 DCpowe'!$G$15*'ver pressoflex 6p C3 DCpowe'!$O$9)</f>
        <v>0</v>
      </c>
      <c r="O70" s="31">
        <f>IF(ABS(G70)&lt;'ver pressoflex 6p C3 DCpowe'!$G$7,'ver pressoflex 6p C3 DCpowe'!$G$16*G70*'ver pressoflex 6p C3 DCpowe'!$O$10,SIGN(G70)*'ver pressoflex 6p C3 DCpowe'!$G$15*'ver pressoflex 6p C3 DCpowe'!$O$10)</f>
        <v>0</v>
      </c>
      <c r="P70" s="31">
        <f>IF(ABS(H70)&lt;'ver pressoflex 6p C3 DCpowe'!$G$7,'ver pressoflex 6p C3 DCpowe'!$G$16*H70*'ver pressoflex 6p C3 DCpowe'!$O$11,SIGN(H70)*'ver pressoflex 6p C3 DCpowe'!$G$15*'ver pressoflex 6p C3 DCpowe'!$O$11)</f>
        <v>0</v>
      </c>
      <c r="Q70" s="31">
        <f>IF(ABS(I70)&lt;'ver pressoflex 6p C3 DCpowe'!$G$7,'ver pressoflex 6p C3 DCpowe'!$G$16*I70*'ver pressoflex 6p C3 DCpowe'!$O$12,SIGN(I70)*'ver pressoflex 6p C3 DCpowe'!$G$15*'ver pressoflex 6p C3 DCpowe'!$O$12)</f>
        <v>0</v>
      </c>
      <c r="R70" s="31">
        <f>IF(ABS(J70)&lt;'ver pressoflex 6p C3 DCpowe'!$G$7,'ver pressoflex 6p C3 DCpowe'!$G$16*J70*'ver pressoflex 6p C3 DCpowe'!$O$13,SIGN(J70)*'ver pressoflex 6p C3 DCpowe'!$G$15*'ver pressoflex 6p C3 DCpowe'!$O$13)</f>
        <v>17803.500000000004</v>
      </c>
      <c r="S70" s="113">
        <f t="shared" si="4"/>
        <v>35028.187500000007</v>
      </c>
      <c r="T70" s="362">
        <f>-L70*('ver pressoflex 6p C3 DCpowe'!$G$3/2-'ver pressoflex 6p C3 DCpowe'!$G$12*'ver pressoflex 6p C3 DCpowe'!D70)</f>
        <v>708307.90537499997</v>
      </c>
      <c r="U70" s="29">
        <f t="shared" si="7"/>
        <v>-18248587.500000004</v>
      </c>
      <c r="V70" s="29">
        <f t="shared" si="8"/>
        <v>0</v>
      </c>
      <c r="W70" s="29">
        <f t="shared" si="9"/>
        <v>0</v>
      </c>
      <c r="X70" s="29">
        <f t="shared" si="10"/>
        <v>0</v>
      </c>
      <c r="Y70" s="29">
        <f t="shared" si="11"/>
        <v>0</v>
      </c>
      <c r="Z70" s="29">
        <f t="shared" si="12"/>
        <v>18248587.500000004</v>
      </c>
      <c r="AA70" s="113">
        <f t="shared" si="5"/>
        <v>708307.90537500009</v>
      </c>
    </row>
    <row r="71" spans="2:27">
      <c r="B71" s="116">
        <f t="shared" si="3"/>
        <v>76981.882500000007</v>
      </c>
      <c r="C71" s="115">
        <f t="shared" si="6"/>
        <v>0.26999999999999996</v>
      </c>
      <c r="D71" s="68">
        <f>'ver pressoflex 6p C3 DCpowe'!$G$3/2/$C$557*C71</f>
        <v>3.3074999999999997</v>
      </c>
      <c r="E71" s="114">
        <f>'ver pressoflex 6p C3 DCpowe'!$G$9/D71*(D71-'ver pressoflex 6p C3 DCpowe'!$M$8)</f>
        <v>0.47574905517762667</v>
      </c>
      <c r="F71" s="114">
        <f>'ver pressoflex 6p C3 DCpowe'!$G$9/D71*(D71-'ver pressoflex 6p C3 DCpowe'!$M$9)</f>
        <v>0.66924867724867731</v>
      </c>
      <c r="G71" s="114">
        <f>'ver pressoflex 6p C3 DCpowe'!$G$9/D71*(D71-'ver pressoflex 6p C3 DCpowe'!$M$10)</f>
        <v>0.86274829931972807</v>
      </c>
      <c r="H71" s="114">
        <f>'ver pressoflex 6p C3 DCpowe'!$G$9/D71*(D71-'ver pressoflex 6p C3 DCpowe'!$M$11)</f>
        <v>5.0471776266061994</v>
      </c>
      <c r="I71" s="114">
        <f>'ver pressoflex 6p C3 DCpowe'!$G$9/D71*(D71-'ver pressoflex 6p C3 DCpowe'!$M$12)</f>
        <v>5.2406772486772502</v>
      </c>
      <c r="J71" s="114">
        <f>'ver pressoflex 6p C3 DCpowe'!$G$9/D71*(D71-'ver pressoflex 6p C3 DCpowe'!$M$13)</f>
        <v>5.4341768707483009</v>
      </c>
      <c r="K71" s="114">
        <f>'ver pressoflex 6p C3 DCpowe'!$G$9/D71*(D71-'ver pressoflex 6p C3 DCpowe'!$G$3)</f>
        <v>5.9179259259259274</v>
      </c>
      <c r="L71" s="113">
        <f>-'ver pressoflex 6p C3 DCpowe'!$G$2*'ver pressoflex 6p C3 DCpowe'!D71*'ver pressoflex 6p C3 DCpowe'!$G$17*'ver pressoflex 6p C3 DCpowe'!$G$13*'ver pressoflex 6p C3 DCpowe'!$G$11</f>
        <v>-625.11750000000006</v>
      </c>
      <c r="M71" s="31">
        <f>IF(ABS(E71)&lt;'ver pressoflex 6p C3 DCpowe'!$G$7,'ver pressoflex 6p C3 DCpowe'!$G$16*E71*'ver pressoflex 6p C3 DCpowe'!$O$8,SIGN(E71)*'ver pressoflex 6p C3 DCpowe'!$G$15*'ver pressoflex 6p C3 DCpowe'!$O$8)</f>
        <v>17803.500000000004</v>
      </c>
      <c r="N71" s="31">
        <f>IF(ABS(F71)&lt;'ver pressoflex 6p C3 DCpowe'!$G$7,'ver pressoflex 6p C3 DCpowe'!$G$16*F71*'ver pressoflex 6p C3 DCpowe'!$O$9,SIGN(F71)*'ver pressoflex 6p C3 DCpowe'!$G$15*'ver pressoflex 6p C3 DCpowe'!$O$9)</f>
        <v>0</v>
      </c>
      <c r="O71" s="31">
        <f>IF(ABS(G71)&lt;'ver pressoflex 6p C3 DCpowe'!$G$7,'ver pressoflex 6p C3 DCpowe'!$G$16*G71*'ver pressoflex 6p C3 DCpowe'!$O$10,SIGN(G71)*'ver pressoflex 6p C3 DCpowe'!$G$15*'ver pressoflex 6p C3 DCpowe'!$O$10)</f>
        <v>0</v>
      </c>
      <c r="P71" s="31">
        <f>IF(ABS(H71)&lt;'ver pressoflex 6p C3 DCpowe'!$G$7,'ver pressoflex 6p C3 DCpowe'!$G$16*H71*'ver pressoflex 6p C3 DCpowe'!$O$11,SIGN(H71)*'ver pressoflex 6p C3 DCpowe'!$G$15*'ver pressoflex 6p C3 DCpowe'!$O$11)</f>
        <v>0</v>
      </c>
      <c r="Q71" s="31">
        <f>IF(ABS(I71)&lt;'ver pressoflex 6p C3 DCpowe'!$G$7,'ver pressoflex 6p C3 DCpowe'!$G$16*I71*'ver pressoflex 6p C3 DCpowe'!$O$12,SIGN(I71)*'ver pressoflex 6p C3 DCpowe'!$G$15*'ver pressoflex 6p C3 DCpowe'!$O$12)</f>
        <v>0</v>
      </c>
      <c r="R71" s="31">
        <f>IF(ABS(J71)&lt;'ver pressoflex 6p C3 DCpowe'!$G$7,'ver pressoflex 6p C3 DCpowe'!$G$16*J71*'ver pressoflex 6p C3 DCpowe'!$O$13,SIGN(J71)*'ver pressoflex 6p C3 DCpowe'!$G$15*'ver pressoflex 6p C3 DCpowe'!$O$13)</f>
        <v>17803.500000000004</v>
      </c>
      <c r="S71" s="113">
        <f t="shared" si="4"/>
        <v>34981.882500000007</v>
      </c>
      <c r="T71" s="362">
        <f>-L71*('ver pressoflex 6p C3 DCpowe'!$G$3/2-'ver pressoflex 6p C3 DCpowe'!$G$12*'ver pressoflex 6p C3 DCpowe'!D71)</f>
        <v>764908.8258294001</v>
      </c>
      <c r="U71" s="29">
        <f t="shared" si="7"/>
        <v>-18248587.500000004</v>
      </c>
      <c r="V71" s="29">
        <f t="shared" si="8"/>
        <v>0</v>
      </c>
      <c r="W71" s="29">
        <f t="shared" si="9"/>
        <v>0</v>
      </c>
      <c r="X71" s="29">
        <f t="shared" si="10"/>
        <v>0</v>
      </c>
      <c r="Y71" s="29">
        <f t="shared" si="11"/>
        <v>0</v>
      </c>
      <c r="Z71" s="29">
        <f t="shared" si="12"/>
        <v>18248587.500000004</v>
      </c>
      <c r="AA71" s="113">
        <f t="shared" si="5"/>
        <v>764908.82582940161</v>
      </c>
    </row>
    <row r="72" spans="2:27">
      <c r="B72" s="116">
        <f t="shared" si="3"/>
        <v>76935.577500000014</v>
      </c>
      <c r="C72" s="115">
        <f t="shared" si="6"/>
        <v>0.28999999999999998</v>
      </c>
      <c r="D72" s="68">
        <f>'ver pressoflex 6p C3 DCpowe'!$G$3/2/$C$557*C72</f>
        <v>3.5524999999999998</v>
      </c>
      <c r="E72" s="114">
        <f>'ver pressoflex 6p C3 DCpowe'!$G$9/D72*(D72-'ver pressoflex 6p C3 DCpowe'!$M$8)</f>
        <v>0.44238705137227308</v>
      </c>
      <c r="F72" s="114">
        <f>'ver pressoflex 6p C3 DCpowe'!$G$9/D72*(D72-'ver pressoflex 6p C3 DCpowe'!$M$9)</f>
        <v>0.62254187192118238</v>
      </c>
      <c r="G72" s="114">
        <f>'ver pressoflex 6p C3 DCpowe'!$G$9/D72*(D72-'ver pressoflex 6p C3 DCpowe'!$M$10)</f>
        <v>0.80269669247009157</v>
      </c>
      <c r="H72" s="114">
        <f>'ver pressoflex 6p C3 DCpowe'!$G$9/D72*(D72-'ver pressoflex 6p C3 DCpowe'!$M$11)</f>
        <v>4.6985446868402549</v>
      </c>
      <c r="I72" s="114">
        <f>'ver pressoflex 6p C3 DCpowe'!$G$9/D72*(D72-'ver pressoflex 6p C3 DCpowe'!$M$12)</f>
        <v>4.8786995073891637</v>
      </c>
      <c r="J72" s="114">
        <f>'ver pressoflex 6p C3 DCpowe'!$G$9/D72*(D72-'ver pressoflex 6p C3 DCpowe'!$M$13)</f>
        <v>5.0588543279380733</v>
      </c>
      <c r="K72" s="114">
        <f>'ver pressoflex 6p C3 DCpowe'!$G$9/D72*(D72-'ver pressoflex 6p C3 DCpowe'!$G$3)</f>
        <v>5.5092413793103461</v>
      </c>
      <c r="L72" s="113">
        <f>-'ver pressoflex 6p C3 DCpowe'!$G$2*'ver pressoflex 6p C3 DCpowe'!D72*'ver pressoflex 6p C3 DCpowe'!$G$17*'ver pressoflex 6p C3 DCpowe'!$G$13*'ver pressoflex 6p C3 DCpowe'!$G$11</f>
        <v>-671.42250000000001</v>
      </c>
      <c r="M72" s="31">
        <f>IF(ABS(E72)&lt;'ver pressoflex 6p C3 DCpowe'!$G$7,'ver pressoflex 6p C3 DCpowe'!$G$16*E72*'ver pressoflex 6p C3 DCpowe'!$O$8,SIGN(E72)*'ver pressoflex 6p C3 DCpowe'!$G$15*'ver pressoflex 6p C3 DCpowe'!$O$8)</f>
        <v>17803.500000000004</v>
      </c>
      <c r="N72" s="31">
        <f>IF(ABS(F72)&lt;'ver pressoflex 6p C3 DCpowe'!$G$7,'ver pressoflex 6p C3 DCpowe'!$G$16*F72*'ver pressoflex 6p C3 DCpowe'!$O$9,SIGN(F72)*'ver pressoflex 6p C3 DCpowe'!$G$15*'ver pressoflex 6p C3 DCpowe'!$O$9)</f>
        <v>0</v>
      </c>
      <c r="O72" s="31">
        <f>IF(ABS(G72)&lt;'ver pressoflex 6p C3 DCpowe'!$G$7,'ver pressoflex 6p C3 DCpowe'!$G$16*G72*'ver pressoflex 6p C3 DCpowe'!$O$10,SIGN(G72)*'ver pressoflex 6p C3 DCpowe'!$G$15*'ver pressoflex 6p C3 DCpowe'!$O$10)</f>
        <v>0</v>
      </c>
      <c r="P72" s="31">
        <f>IF(ABS(H72)&lt;'ver pressoflex 6p C3 DCpowe'!$G$7,'ver pressoflex 6p C3 DCpowe'!$G$16*H72*'ver pressoflex 6p C3 DCpowe'!$O$11,SIGN(H72)*'ver pressoflex 6p C3 DCpowe'!$G$15*'ver pressoflex 6p C3 DCpowe'!$O$11)</f>
        <v>0</v>
      </c>
      <c r="Q72" s="31">
        <f>IF(ABS(I72)&lt;'ver pressoflex 6p C3 DCpowe'!$G$7,'ver pressoflex 6p C3 DCpowe'!$G$16*I72*'ver pressoflex 6p C3 DCpowe'!$O$12,SIGN(I72)*'ver pressoflex 6p C3 DCpowe'!$G$15*'ver pressoflex 6p C3 DCpowe'!$O$12)</f>
        <v>0</v>
      </c>
      <c r="R72" s="31">
        <f>IF(ABS(J72)&lt;'ver pressoflex 6p C3 DCpowe'!$G$7,'ver pressoflex 6p C3 DCpowe'!$G$16*J72*'ver pressoflex 6p C3 DCpowe'!$O$13,SIGN(J72)*'ver pressoflex 6p C3 DCpowe'!$G$15*'ver pressoflex 6p C3 DCpowe'!$O$13)</f>
        <v>17803.500000000004</v>
      </c>
      <c r="S72" s="113">
        <f t="shared" si="4"/>
        <v>34935.577500000007</v>
      </c>
      <c r="T72" s="362">
        <f>-L72*('ver pressoflex 6p C3 DCpowe'!$G$3/2-'ver pressoflex 6p C3 DCpowe'!$G$12*'ver pressoflex 6p C3 DCpowe'!D72)</f>
        <v>821500.30747260002</v>
      </c>
      <c r="U72" s="29">
        <f t="shared" si="7"/>
        <v>-18248587.500000004</v>
      </c>
      <c r="V72" s="29">
        <f t="shared" si="8"/>
        <v>0</v>
      </c>
      <c r="W72" s="29">
        <f t="shared" si="9"/>
        <v>0</v>
      </c>
      <c r="X72" s="29">
        <f t="shared" si="10"/>
        <v>0</v>
      </c>
      <c r="Y72" s="29">
        <f t="shared" si="11"/>
        <v>0</v>
      </c>
      <c r="Z72" s="29">
        <f t="shared" si="12"/>
        <v>18248587.500000004</v>
      </c>
      <c r="AA72" s="113">
        <f t="shared" si="5"/>
        <v>821500.30747260153</v>
      </c>
    </row>
    <row r="73" spans="2:27">
      <c r="B73" s="116">
        <f t="shared" si="3"/>
        <v>76889.272500000006</v>
      </c>
      <c r="C73" s="115">
        <f t="shared" si="6"/>
        <v>0.31</v>
      </c>
      <c r="D73" s="68">
        <f>'ver pressoflex 6p C3 DCpowe'!$G$3/2/$C$557*C73</f>
        <v>3.7974999999999999</v>
      </c>
      <c r="E73" s="114">
        <f>'ver pressoflex 6p C3 DCpowe'!$G$9/D73*(D73-'ver pressoflex 6p C3 DCpowe'!$M$8)</f>
        <v>0.41332982225148124</v>
      </c>
      <c r="F73" s="114">
        <f>'ver pressoflex 6p C3 DCpowe'!$G$9/D73*(D73-'ver pressoflex 6p C3 DCpowe'!$M$9)</f>
        <v>0.58186175115207373</v>
      </c>
      <c r="G73" s="114">
        <f>'ver pressoflex 6p C3 DCpowe'!$G$9/D73*(D73-'ver pressoflex 6p C3 DCpowe'!$M$10)</f>
        <v>0.75039368005266627</v>
      </c>
      <c r="H73" s="114">
        <f>'ver pressoflex 6p C3 DCpowe'!$G$9/D73*(D73-'ver pressoflex 6p C3 DCpowe'!$M$11)</f>
        <v>4.3948966425279794</v>
      </c>
      <c r="I73" s="114">
        <f>'ver pressoflex 6p C3 DCpowe'!$G$9/D73*(D73-'ver pressoflex 6p C3 DCpowe'!$M$12)</f>
        <v>4.5634285714285721</v>
      </c>
      <c r="J73" s="114">
        <f>'ver pressoflex 6p C3 DCpowe'!$G$9/D73*(D73-'ver pressoflex 6p C3 DCpowe'!$M$13)</f>
        <v>4.7319605003291638</v>
      </c>
      <c r="K73" s="114">
        <f>'ver pressoflex 6p C3 DCpowe'!$G$9/D73*(D73-'ver pressoflex 6p C3 DCpowe'!$G$3)</f>
        <v>5.1532903225806459</v>
      </c>
      <c r="L73" s="113">
        <f>-'ver pressoflex 6p C3 DCpowe'!$G$2*'ver pressoflex 6p C3 DCpowe'!D73*'ver pressoflex 6p C3 DCpowe'!$G$17*'ver pressoflex 6p C3 DCpowe'!$G$13*'ver pressoflex 6p C3 DCpowe'!$G$11</f>
        <v>-717.72750000000008</v>
      </c>
      <c r="M73" s="31">
        <f>IF(ABS(E73)&lt;'ver pressoflex 6p C3 DCpowe'!$G$7,'ver pressoflex 6p C3 DCpowe'!$G$16*E73*'ver pressoflex 6p C3 DCpowe'!$O$8,SIGN(E73)*'ver pressoflex 6p C3 DCpowe'!$G$15*'ver pressoflex 6p C3 DCpowe'!$O$8)</f>
        <v>17803.500000000004</v>
      </c>
      <c r="N73" s="31">
        <f>IF(ABS(F73)&lt;'ver pressoflex 6p C3 DCpowe'!$G$7,'ver pressoflex 6p C3 DCpowe'!$G$16*F73*'ver pressoflex 6p C3 DCpowe'!$O$9,SIGN(F73)*'ver pressoflex 6p C3 DCpowe'!$G$15*'ver pressoflex 6p C3 DCpowe'!$O$9)</f>
        <v>0</v>
      </c>
      <c r="O73" s="31">
        <f>IF(ABS(G73)&lt;'ver pressoflex 6p C3 DCpowe'!$G$7,'ver pressoflex 6p C3 DCpowe'!$G$16*G73*'ver pressoflex 6p C3 DCpowe'!$O$10,SIGN(G73)*'ver pressoflex 6p C3 DCpowe'!$G$15*'ver pressoflex 6p C3 DCpowe'!$O$10)</f>
        <v>0</v>
      </c>
      <c r="P73" s="31">
        <f>IF(ABS(H73)&lt;'ver pressoflex 6p C3 DCpowe'!$G$7,'ver pressoflex 6p C3 DCpowe'!$G$16*H73*'ver pressoflex 6p C3 DCpowe'!$O$11,SIGN(H73)*'ver pressoflex 6p C3 DCpowe'!$G$15*'ver pressoflex 6p C3 DCpowe'!$O$11)</f>
        <v>0</v>
      </c>
      <c r="Q73" s="31">
        <f>IF(ABS(I73)&lt;'ver pressoflex 6p C3 DCpowe'!$G$7,'ver pressoflex 6p C3 DCpowe'!$G$16*I73*'ver pressoflex 6p C3 DCpowe'!$O$12,SIGN(I73)*'ver pressoflex 6p C3 DCpowe'!$G$15*'ver pressoflex 6p C3 DCpowe'!$O$12)</f>
        <v>0</v>
      </c>
      <c r="R73" s="31">
        <f>IF(ABS(J73)&lt;'ver pressoflex 6p C3 DCpowe'!$G$7,'ver pressoflex 6p C3 DCpowe'!$G$16*J73*'ver pressoflex 6p C3 DCpowe'!$O$13,SIGN(J73)*'ver pressoflex 6p C3 DCpowe'!$G$15*'ver pressoflex 6p C3 DCpowe'!$O$13)</f>
        <v>17803.500000000004</v>
      </c>
      <c r="S73" s="113">
        <f t="shared" si="4"/>
        <v>34889.272500000006</v>
      </c>
      <c r="T73" s="362">
        <f>-L73*('ver pressoflex 6p C3 DCpowe'!$G$3/2-'ver pressoflex 6p C3 DCpowe'!$G$12*'ver pressoflex 6p C3 DCpowe'!D73)</f>
        <v>878082.35030460008</v>
      </c>
      <c r="U73" s="29">
        <f t="shared" si="7"/>
        <v>-18248587.500000004</v>
      </c>
      <c r="V73" s="29">
        <f t="shared" si="8"/>
        <v>0</v>
      </c>
      <c r="W73" s="29">
        <f t="shared" si="9"/>
        <v>0</v>
      </c>
      <c r="X73" s="29">
        <f t="shared" si="10"/>
        <v>0</v>
      </c>
      <c r="Y73" s="29">
        <f t="shared" si="11"/>
        <v>0</v>
      </c>
      <c r="Z73" s="29">
        <f t="shared" si="12"/>
        <v>18248587.500000004</v>
      </c>
      <c r="AA73" s="113">
        <f t="shared" si="5"/>
        <v>878082.35030459985</v>
      </c>
    </row>
    <row r="74" spans="2:27">
      <c r="B74" s="116">
        <f t="shared" si="3"/>
        <v>76842.967499999999</v>
      </c>
      <c r="C74" s="115">
        <f t="shared" si="6"/>
        <v>0.33</v>
      </c>
      <c r="D74" s="68">
        <f>'ver pressoflex 6p C3 DCpowe'!$G$3/2/$C$557*C74</f>
        <v>4.0425000000000004</v>
      </c>
      <c r="E74" s="114">
        <f>'ver pressoflex 6p C3 DCpowe'!$G$9/D74*(D74-'ver pressoflex 6p C3 DCpowe'!$M$8)</f>
        <v>0.38779468150896718</v>
      </c>
      <c r="F74" s="114">
        <f>'ver pressoflex 6p C3 DCpowe'!$G$9/D74*(D74-'ver pressoflex 6p C3 DCpowe'!$M$9)</f>
        <v>0.54611255411255399</v>
      </c>
      <c r="G74" s="114">
        <f>'ver pressoflex 6p C3 DCpowe'!$G$9/D74*(D74-'ver pressoflex 6p C3 DCpowe'!$M$10)</f>
        <v>0.70443042671614087</v>
      </c>
      <c r="H74" s="114">
        <f>'ver pressoflex 6p C3 DCpowe'!$G$9/D74*(D74-'ver pressoflex 6p C3 DCpowe'!$M$11)</f>
        <v>4.1280544217687067</v>
      </c>
      <c r="I74" s="114">
        <f>'ver pressoflex 6p C3 DCpowe'!$G$9/D74*(D74-'ver pressoflex 6p C3 DCpowe'!$M$12)</f>
        <v>4.2863722943722937</v>
      </c>
      <c r="J74" s="114">
        <f>'ver pressoflex 6p C3 DCpowe'!$G$9/D74*(D74-'ver pressoflex 6p C3 DCpowe'!$M$13)</f>
        <v>4.4446901669758807</v>
      </c>
      <c r="K74" s="114">
        <f>'ver pressoflex 6p C3 DCpowe'!$G$9/D74*(D74-'ver pressoflex 6p C3 DCpowe'!$G$3)</f>
        <v>4.8404848484848477</v>
      </c>
      <c r="L74" s="113">
        <f>-'ver pressoflex 6p C3 DCpowe'!$G$2*'ver pressoflex 6p C3 DCpowe'!D74*'ver pressoflex 6p C3 DCpowe'!$G$17*'ver pressoflex 6p C3 DCpowe'!$G$13*'ver pressoflex 6p C3 DCpowe'!$G$11</f>
        <v>-764.03250000000014</v>
      </c>
      <c r="M74" s="31">
        <f>IF(ABS(E74)&lt;'ver pressoflex 6p C3 DCpowe'!$G$7,'ver pressoflex 6p C3 DCpowe'!$G$16*E74*'ver pressoflex 6p C3 DCpowe'!$O$8,SIGN(E74)*'ver pressoflex 6p C3 DCpowe'!$G$15*'ver pressoflex 6p C3 DCpowe'!$O$8)</f>
        <v>17803.500000000004</v>
      </c>
      <c r="N74" s="31">
        <f>IF(ABS(F74)&lt;'ver pressoflex 6p C3 DCpowe'!$G$7,'ver pressoflex 6p C3 DCpowe'!$G$16*F74*'ver pressoflex 6p C3 DCpowe'!$O$9,SIGN(F74)*'ver pressoflex 6p C3 DCpowe'!$G$15*'ver pressoflex 6p C3 DCpowe'!$O$9)</f>
        <v>0</v>
      </c>
      <c r="O74" s="31">
        <f>IF(ABS(G74)&lt;'ver pressoflex 6p C3 DCpowe'!$G$7,'ver pressoflex 6p C3 DCpowe'!$G$16*G74*'ver pressoflex 6p C3 DCpowe'!$O$10,SIGN(G74)*'ver pressoflex 6p C3 DCpowe'!$G$15*'ver pressoflex 6p C3 DCpowe'!$O$10)</f>
        <v>0</v>
      </c>
      <c r="P74" s="31">
        <f>IF(ABS(H74)&lt;'ver pressoflex 6p C3 DCpowe'!$G$7,'ver pressoflex 6p C3 DCpowe'!$G$16*H74*'ver pressoflex 6p C3 DCpowe'!$O$11,SIGN(H74)*'ver pressoflex 6p C3 DCpowe'!$G$15*'ver pressoflex 6p C3 DCpowe'!$O$11)</f>
        <v>0</v>
      </c>
      <c r="Q74" s="31">
        <f>IF(ABS(I74)&lt;'ver pressoflex 6p C3 DCpowe'!$G$7,'ver pressoflex 6p C3 DCpowe'!$G$16*I74*'ver pressoflex 6p C3 DCpowe'!$O$12,SIGN(I74)*'ver pressoflex 6p C3 DCpowe'!$G$15*'ver pressoflex 6p C3 DCpowe'!$O$12)</f>
        <v>0</v>
      </c>
      <c r="R74" s="31">
        <f>IF(ABS(J74)&lt;'ver pressoflex 6p C3 DCpowe'!$G$7,'ver pressoflex 6p C3 DCpowe'!$G$16*J74*'ver pressoflex 6p C3 DCpowe'!$O$13,SIGN(J74)*'ver pressoflex 6p C3 DCpowe'!$G$15*'ver pressoflex 6p C3 DCpowe'!$O$13)</f>
        <v>17803.500000000004</v>
      </c>
      <c r="S74" s="113">
        <f t="shared" si="4"/>
        <v>34842.967500000006</v>
      </c>
      <c r="T74" s="362">
        <f>-L74*('ver pressoflex 6p C3 DCpowe'!$G$3/2-'ver pressoflex 6p C3 DCpowe'!$G$12*'ver pressoflex 6p C3 DCpowe'!D74)</f>
        <v>934654.95432540029</v>
      </c>
      <c r="U74" s="29">
        <f t="shared" si="7"/>
        <v>-18248587.500000004</v>
      </c>
      <c r="V74" s="29">
        <f t="shared" si="8"/>
        <v>0</v>
      </c>
      <c r="W74" s="29">
        <f t="shared" si="9"/>
        <v>0</v>
      </c>
      <c r="X74" s="29">
        <f t="shared" si="10"/>
        <v>0</v>
      </c>
      <c r="Y74" s="29">
        <f t="shared" si="11"/>
        <v>0</v>
      </c>
      <c r="Z74" s="29">
        <f t="shared" si="12"/>
        <v>18248587.500000004</v>
      </c>
      <c r="AA74" s="113">
        <f t="shared" si="5"/>
        <v>934654.95432540029</v>
      </c>
    </row>
    <row r="75" spans="2:27">
      <c r="B75" s="116">
        <f t="shared" si="3"/>
        <v>76796.662500000006</v>
      </c>
      <c r="C75" s="115">
        <f t="shared" si="6"/>
        <v>0.35000000000000003</v>
      </c>
      <c r="D75" s="68">
        <f>'ver pressoflex 6p C3 DCpowe'!$G$3/2/$C$557*C75</f>
        <v>4.2875000000000005</v>
      </c>
      <c r="E75" s="114">
        <f>'ver pressoflex 6p C3 DCpowe'!$G$9/D75*(D75-'ver pressoflex 6p C3 DCpowe'!$M$8)</f>
        <v>0.36517784256559765</v>
      </c>
      <c r="F75" s="114">
        <f>'ver pressoflex 6p C3 DCpowe'!$G$9/D75*(D75-'ver pressoflex 6p C3 DCpowe'!$M$9)</f>
        <v>0.51444897959183666</v>
      </c>
      <c r="G75" s="114">
        <f>'ver pressoflex 6p C3 DCpowe'!$G$9/D75*(D75-'ver pressoflex 6p C3 DCpowe'!$M$10)</f>
        <v>0.66372011661807573</v>
      </c>
      <c r="H75" s="114">
        <f>'ver pressoflex 6p C3 DCpowe'!$G$9/D75*(D75-'ver pressoflex 6p C3 DCpowe'!$M$11)</f>
        <v>3.8917084548104954</v>
      </c>
      <c r="I75" s="114">
        <f>'ver pressoflex 6p C3 DCpowe'!$G$9/D75*(D75-'ver pressoflex 6p C3 DCpowe'!$M$12)</f>
        <v>4.0409795918367344</v>
      </c>
      <c r="J75" s="114">
        <f>'ver pressoflex 6p C3 DCpowe'!$G$9/D75*(D75-'ver pressoflex 6p C3 DCpowe'!$M$13)</f>
        <v>4.1902507288629733</v>
      </c>
      <c r="K75" s="114">
        <f>'ver pressoflex 6p C3 DCpowe'!$G$9/D75*(D75-'ver pressoflex 6p C3 DCpowe'!$G$3)</f>
        <v>4.5634285714285712</v>
      </c>
      <c r="L75" s="113">
        <f>-'ver pressoflex 6p C3 DCpowe'!$G$2*'ver pressoflex 6p C3 DCpowe'!D75*'ver pressoflex 6p C3 DCpowe'!$G$17*'ver pressoflex 6p C3 DCpowe'!$G$13*'ver pressoflex 6p C3 DCpowe'!$G$11</f>
        <v>-810.3375000000002</v>
      </c>
      <c r="M75" s="31">
        <f>IF(ABS(E75)&lt;'ver pressoflex 6p C3 DCpowe'!$G$7,'ver pressoflex 6p C3 DCpowe'!$G$16*E75*'ver pressoflex 6p C3 DCpowe'!$O$8,SIGN(E75)*'ver pressoflex 6p C3 DCpowe'!$G$15*'ver pressoflex 6p C3 DCpowe'!$O$8)</f>
        <v>17803.500000000004</v>
      </c>
      <c r="N75" s="31">
        <f>IF(ABS(F75)&lt;'ver pressoflex 6p C3 DCpowe'!$G$7,'ver pressoflex 6p C3 DCpowe'!$G$16*F75*'ver pressoflex 6p C3 DCpowe'!$O$9,SIGN(F75)*'ver pressoflex 6p C3 DCpowe'!$G$15*'ver pressoflex 6p C3 DCpowe'!$O$9)</f>
        <v>0</v>
      </c>
      <c r="O75" s="31">
        <f>IF(ABS(G75)&lt;'ver pressoflex 6p C3 DCpowe'!$G$7,'ver pressoflex 6p C3 DCpowe'!$G$16*G75*'ver pressoflex 6p C3 DCpowe'!$O$10,SIGN(G75)*'ver pressoflex 6p C3 DCpowe'!$G$15*'ver pressoflex 6p C3 DCpowe'!$O$10)</f>
        <v>0</v>
      </c>
      <c r="P75" s="31">
        <f>IF(ABS(H75)&lt;'ver pressoflex 6p C3 DCpowe'!$G$7,'ver pressoflex 6p C3 DCpowe'!$G$16*H75*'ver pressoflex 6p C3 DCpowe'!$O$11,SIGN(H75)*'ver pressoflex 6p C3 DCpowe'!$G$15*'ver pressoflex 6p C3 DCpowe'!$O$11)</f>
        <v>0</v>
      </c>
      <c r="Q75" s="31">
        <f>IF(ABS(I75)&lt;'ver pressoflex 6p C3 DCpowe'!$G$7,'ver pressoflex 6p C3 DCpowe'!$G$16*I75*'ver pressoflex 6p C3 DCpowe'!$O$12,SIGN(I75)*'ver pressoflex 6p C3 DCpowe'!$G$15*'ver pressoflex 6p C3 DCpowe'!$O$12)</f>
        <v>0</v>
      </c>
      <c r="R75" s="31">
        <f>IF(ABS(J75)&lt;'ver pressoflex 6p C3 DCpowe'!$G$7,'ver pressoflex 6p C3 DCpowe'!$G$16*J75*'ver pressoflex 6p C3 DCpowe'!$O$13,SIGN(J75)*'ver pressoflex 6p C3 DCpowe'!$G$15*'ver pressoflex 6p C3 DCpowe'!$O$13)</f>
        <v>17803.500000000004</v>
      </c>
      <c r="S75" s="113">
        <f t="shared" si="4"/>
        <v>34796.662500000006</v>
      </c>
      <c r="T75" s="362">
        <f>-L75*('ver pressoflex 6p C3 DCpowe'!$G$3/2-'ver pressoflex 6p C3 DCpowe'!$G$12*'ver pressoflex 6p C3 DCpowe'!D75)</f>
        <v>991218.1195350003</v>
      </c>
      <c r="U75" s="29">
        <f t="shared" si="7"/>
        <v>-18248587.500000004</v>
      </c>
      <c r="V75" s="29">
        <f t="shared" si="8"/>
        <v>0</v>
      </c>
      <c r="W75" s="29">
        <f t="shared" si="9"/>
        <v>0</v>
      </c>
      <c r="X75" s="29">
        <f t="shared" si="10"/>
        <v>0</v>
      </c>
      <c r="Y75" s="29">
        <f t="shared" si="11"/>
        <v>0</v>
      </c>
      <c r="Z75" s="29">
        <f t="shared" si="12"/>
        <v>18248587.500000004</v>
      </c>
      <c r="AA75" s="113">
        <f t="shared" si="5"/>
        <v>991218.11953499913</v>
      </c>
    </row>
    <row r="76" spans="2:27">
      <c r="B76" s="116">
        <f t="shared" si="3"/>
        <v>76750.357500000013</v>
      </c>
      <c r="C76" s="115">
        <f t="shared" si="6"/>
        <v>0.37000000000000005</v>
      </c>
      <c r="D76" s="68">
        <f>'ver pressoflex 6p C3 DCpowe'!$G$3/2/$C$557*C76</f>
        <v>4.5325000000000006</v>
      </c>
      <c r="E76" s="114">
        <f>'ver pressoflex 6p C3 DCpowe'!$G$9/D76*(D76-'ver pressoflex 6p C3 DCpowe'!$M$8)</f>
        <v>0.34500606729178157</v>
      </c>
      <c r="F76" s="114">
        <f>'ver pressoflex 6p C3 DCpowe'!$G$9/D76*(D76-'ver pressoflex 6p C3 DCpowe'!$M$9)</f>
        <v>0.4862084942084941</v>
      </c>
      <c r="G76" s="114">
        <f>'ver pressoflex 6p C3 DCpowe'!$G$9/D76*(D76-'ver pressoflex 6p C3 DCpowe'!$M$10)</f>
        <v>0.62741092112520669</v>
      </c>
      <c r="H76" s="114">
        <f>'ver pressoflex 6p C3 DCpowe'!$G$9/D76*(D76-'ver pressoflex 6p C3 DCpowe'!$M$11)</f>
        <v>3.6809134031991175</v>
      </c>
      <c r="I76" s="114">
        <f>'ver pressoflex 6p C3 DCpowe'!$G$9/D76*(D76-'ver pressoflex 6p C3 DCpowe'!$M$12)</f>
        <v>3.82211583011583</v>
      </c>
      <c r="J76" s="114">
        <f>'ver pressoflex 6p C3 DCpowe'!$G$9/D76*(D76-'ver pressoflex 6p C3 DCpowe'!$M$13)</f>
        <v>3.9633182570325429</v>
      </c>
      <c r="K76" s="114">
        <f>'ver pressoflex 6p C3 DCpowe'!$G$9/D76*(D76-'ver pressoflex 6p C3 DCpowe'!$G$3)</f>
        <v>4.3163243243243246</v>
      </c>
      <c r="L76" s="113">
        <f>-'ver pressoflex 6p C3 DCpowe'!$G$2*'ver pressoflex 6p C3 DCpowe'!D76*'ver pressoflex 6p C3 DCpowe'!$G$17*'ver pressoflex 6p C3 DCpowe'!$G$13*'ver pressoflex 6p C3 DCpowe'!$G$11</f>
        <v>-856.64250000000015</v>
      </c>
      <c r="M76" s="31">
        <f>IF(ABS(E76)&lt;'ver pressoflex 6p C3 DCpowe'!$G$7,'ver pressoflex 6p C3 DCpowe'!$G$16*E76*'ver pressoflex 6p C3 DCpowe'!$O$8,SIGN(E76)*'ver pressoflex 6p C3 DCpowe'!$G$15*'ver pressoflex 6p C3 DCpowe'!$O$8)</f>
        <v>17803.500000000004</v>
      </c>
      <c r="N76" s="31">
        <f>IF(ABS(F76)&lt;'ver pressoflex 6p C3 DCpowe'!$G$7,'ver pressoflex 6p C3 DCpowe'!$G$16*F76*'ver pressoflex 6p C3 DCpowe'!$O$9,SIGN(F76)*'ver pressoflex 6p C3 DCpowe'!$G$15*'ver pressoflex 6p C3 DCpowe'!$O$9)</f>
        <v>0</v>
      </c>
      <c r="O76" s="31">
        <f>IF(ABS(G76)&lt;'ver pressoflex 6p C3 DCpowe'!$G$7,'ver pressoflex 6p C3 DCpowe'!$G$16*G76*'ver pressoflex 6p C3 DCpowe'!$O$10,SIGN(G76)*'ver pressoflex 6p C3 DCpowe'!$G$15*'ver pressoflex 6p C3 DCpowe'!$O$10)</f>
        <v>0</v>
      </c>
      <c r="P76" s="31">
        <f>IF(ABS(H76)&lt;'ver pressoflex 6p C3 DCpowe'!$G$7,'ver pressoflex 6p C3 DCpowe'!$G$16*H76*'ver pressoflex 6p C3 DCpowe'!$O$11,SIGN(H76)*'ver pressoflex 6p C3 DCpowe'!$G$15*'ver pressoflex 6p C3 DCpowe'!$O$11)</f>
        <v>0</v>
      </c>
      <c r="Q76" s="31">
        <f>IF(ABS(I76)&lt;'ver pressoflex 6p C3 DCpowe'!$G$7,'ver pressoflex 6p C3 DCpowe'!$G$16*I76*'ver pressoflex 6p C3 DCpowe'!$O$12,SIGN(I76)*'ver pressoflex 6p C3 DCpowe'!$G$15*'ver pressoflex 6p C3 DCpowe'!$O$12)</f>
        <v>0</v>
      </c>
      <c r="R76" s="31">
        <f>IF(ABS(J76)&lt;'ver pressoflex 6p C3 DCpowe'!$G$7,'ver pressoflex 6p C3 DCpowe'!$G$16*J76*'ver pressoflex 6p C3 DCpowe'!$O$13,SIGN(J76)*'ver pressoflex 6p C3 DCpowe'!$G$15*'ver pressoflex 6p C3 DCpowe'!$O$13)</f>
        <v>17803.500000000004</v>
      </c>
      <c r="S76" s="113">
        <f t="shared" si="4"/>
        <v>34750.357500000006</v>
      </c>
      <c r="T76" s="362">
        <f>-L76*('ver pressoflex 6p C3 DCpowe'!$G$3/2-'ver pressoflex 6p C3 DCpowe'!$G$12*'ver pressoflex 6p C3 DCpowe'!D76)</f>
        <v>1047771.8459334002</v>
      </c>
      <c r="U76" s="29">
        <f t="shared" si="7"/>
        <v>-18248587.500000004</v>
      </c>
      <c r="V76" s="29">
        <f t="shared" si="8"/>
        <v>0</v>
      </c>
      <c r="W76" s="29">
        <f t="shared" si="9"/>
        <v>0</v>
      </c>
      <c r="X76" s="29">
        <f t="shared" si="10"/>
        <v>0</v>
      </c>
      <c r="Y76" s="29">
        <f t="shared" si="11"/>
        <v>0</v>
      </c>
      <c r="Z76" s="29">
        <f t="shared" si="12"/>
        <v>18248587.500000004</v>
      </c>
      <c r="AA76" s="113">
        <f t="shared" si="5"/>
        <v>1047771.8459334001</v>
      </c>
    </row>
    <row r="77" spans="2:27">
      <c r="B77" s="116">
        <f t="shared" si="3"/>
        <v>76704.052500000005</v>
      </c>
      <c r="C77" s="115">
        <f t="shared" si="6"/>
        <v>0.39000000000000007</v>
      </c>
      <c r="D77" s="68">
        <f>'ver pressoflex 6p C3 DCpowe'!$G$3/2/$C$557*C77</f>
        <v>4.7775000000000007</v>
      </c>
      <c r="E77" s="114">
        <f>'ver pressoflex 6p C3 DCpowe'!$G$9/D77*(D77-'ver pressoflex 6p C3 DCpowe'!$M$8)</f>
        <v>0.32690319204604912</v>
      </c>
      <c r="F77" s="114">
        <f>'ver pressoflex 6p C3 DCpowe'!$G$9/D77*(D77-'ver pressoflex 6p C3 DCpowe'!$M$9)</f>
        <v>0.46086446886446886</v>
      </c>
      <c r="G77" s="114">
        <f>'ver pressoflex 6p C3 DCpowe'!$G$9/D77*(D77-'ver pressoflex 6p C3 DCpowe'!$M$10)</f>
        <v>0.59482574568288848</v>
      </c>
      <c r="H77" s="114">
        <f>'ver pressoflex 6p C3 DCpowe'!$G$9/D77*(D77-'ver pressoflex 6p C3 DCpowe'!$M$11)</f>
        <v>3.4917383568812133</v>
      </c>
      <c r="I77" s="114">
        <f>'ver pressoflex 6p C3 DCpowe'!$G$9/D77*(D77-'ver pressoflex 6p C3 DCpowe'!$M$12)</f>
        <v>3.6256996336996328</v>
      </c>
      <c r="J77" s="114">
        <f>'ver pressoflex 6p C3 DCpowe'!$G$9/D77*(D77-'ver pressoflex 6p C3 DCpowe'!$M$13)</f>
        <v>3.7596609105180527</v>
      </c>
      <c r="K77" s="114">
        <f>'ver pressoflex 6p C3 DCpowe'!$G$9/D77*(D77-'ver pressoflex 6p C3 DCpowe'!$G$3)</f>
        <v>4.0945641025641013</v>
      </c>
      <c r="L77" s="113">
        <f>-'ver pressoflex 6p C3 DCpowe'!$G$2*'ver pressoflex 6p C3 DCpowe'!D77*'ver pressoflex 6p C3 DCpowe'!$G$17*'ver pressoflex 6p C3 DCpowe'!$G$13*'ver pressoflex 6p C3 DCpowe'!$G$11</f>
        <v>-902.94750000000022</v>
      </c>
      <c r="M77" s="31">
        <f>IF(ABS(E77)&lt;'ver pressoflex 6p C3 DCpowe'!$G$7,'ver pressoflex 6p C3 DCpowe'!$G$16*E77*'ver pressoflex 6p C3 DCpowe'!$O$8,SIGN(E77)*'ver pressoflex 6p C3 DCpowe'!$G$15*'ver pressoflex 6p C3 DCpowe'!$O$8)</f>
        <v>17803.500000000004</v>
      </c>
      <c r="N77" s="31">
        <f>IF(ABS(F77)&lt;'ver pressoflex 6p C3 DCpowe'!$G$7,'ver pressoflex 6p C3 DCpowe'!$G$16*F77*'ver pressoflex 6p C3 DCpowe'!$O$9,SIGN(F77)*'ver pressoflex 6p C3 DCpowe'!$G$15*'ver pressoflex 6p C3 DCpowe'!$O$9)</f>
        <v>0</v>
      </c>
      <c r="O77" s="31">
        <f>IF(ABS(G77)&lt;'ver pressoflex 6p C3 DCpowe'!$G$7,'ver pressoflex 6p C3 DCpowe'!$G$16*G77*'ver pressoflex 6p C3 DCpowe'!$O$10,SIGN(G77)*'ver pressoflex 6p C3 DCpowe'!$G$15*'ver pressoflex 6p C3 DCpowe'!$O$10)</f>
        <v>0</v>
      </c>
      <c r="P77" s="31">
        <f>IF(ABS(H77)&lt;'ver pressoflex 6p C3 DCpowe'!$G$7,'ver pressoflex 6p C3 DCpowe'!$G$16*H77*'ver pressoflex 6p C3 DCpowe'!$O$11,SIGN(H77)*'ver pressoflex 6p C3 DCpowe'!$G$15*'ver pressoflex 6p C3 DCpowe'!$O$11)</f>
        <v>0</v>
      </c>
      <c r="Q77" s="31">
        <f>IF(ABS(I77)&lt;'ver pressoflex 6p C3 DCpowe'!$G$7,'ver pressoflex 6p C3 DCpowe'!$G$16*I77*'ver pressoflex 6p C3 DCpowe'!$O$12,SIGN(I77)*'ver pressoflex 6p C3 DCpowe'!$G$15*'ver pressoflex 6p C3 DCpowe'!$O$12)</f>
        <v>0</v>
      </c>
      <c r="R77" s="31">
        <f>IF(ABS(J77)&lt;'ver pressoflex 6p C3 DCpowe'!$G$7,'ver pressoflex 6p C3 DCpowe'!$G$16*J77*'ver pressoflex 6p C3 DCpowe'!$O$13,SIGN(J77)*'ver pressoflex 6p C3 DCpowe'!$G$15*'ver pressoflex 6p C3 DCpowe'!$O$13)</f>
        <v>17803.500000000004</v>
      </c>
      <c r="S77" s="113">
        <f t="shared" si="4"/>
        <v>34704.052500000005</v>
      </c>
      <c r="T77" s="362">
        <f>-L77*('ver pressoflex 6p C3 DCpowe'!$G$3/2-'ver pressoflex 6p C3 DCpowe'!$G$12*'ver pressoflex 6p C3 DCpowe'!D77)</f>
        <v>1104316.1335206002</v>
      </c>
      <c r="U77" s="29">
        <f t="shared" si="7"/>
        <v>-18248587.500000004</v>
      </c>
      <c r="V77" s="29">
        <f t="shared" si="8"/>
        <v>0</v>
      </c>
      <c r="W77" s="29">
        <f t="shared" si="9"/>
        <v>0</v>
      </c>
      <c r="X77" s="29">
        <f t="shared" si="10"/>
        <v>0</v>
      </c>
      <c r="Y77" s="29">
        <f t="shared" si="11"/>
        <v>0</v>
      </c>
      <c r="Z77" s="29">
        <f t="shared" si="12"/>
        <v>18248587.500000004</v>
      </c>
      <c r="AA77" s="113">
        <f t="shared" si="5"/>
        <v>1104316.1335205995</v>
      </c>
    </row>
    <row r="78" spans="2:27">
      <c r="B78" s="116">
        <f t="shared" si="3"/>
        <v>76657.747500000012</v>
      </c>
      <c r="C78" s="115">
        <f t="shared" si="6"/>
        <v>0.41000000000000009</v>
      </c>
      <c r="D78" s="68">
        <f>'ver pressoflex 6p C3 DCpowe'!$G$3/2/$C$557*C78</f>
        <v>5.0225000000000009</v>
      </c>
      <c r="E78" s="114">
        <f>'ver pressoflex 6p C3 DCpowe'!$G$9/D78*(D78-'ver pressoflex 6p C3 DCpowe'!$M$8)</f>
        <v>0.31056645097063207</v>
      </c>
      <c r="F78" s="114">
        <f>'ver pressoflex 6p C3 DCpowe'!$G$9/D78*(D78-'ver pressoflex 6p C3 DCpowe'!$M$9)</f>
        <v>0.43799303135888495</v>
      </c>
      <c r="G78" s="114">
        <f>'ver pressoflex 6p C3 DCpowe'!$G$9/D78*(D78-'ver pressoflex 6p C3 DCpowe'!$M$10)</f>
        <v>0.56541961174713784</v>
      </c>
      <c r="H78" s="114">
        <f>'ver pressoflex 6p C3 DCpowe'!$G$9/D78*(D78-'ver pressoflex 6p C3 DCpowe'!$M$11)</f>
        <v>3.3210194126431052</v>
      </c>
      <c r="I78" s="114">
        <f>'ver pressoflex 6p C3 DCpowe'!$G$9/D78*(D78-'ver pressoflex 6p C3 DCpowe'!$M$12)</f>
        <v>3.448445993031358</v>
      </c>
      <c r="J78" s="114">
        <f>'ver pressoflex 6p C3 DCpowe'!$G$9/D78*(D78-'ver pressoflex 6p C3 DCpowe'!$M$13)</f>
        <v>3.5758725734196108</v>
      </c>
      <c r="K78" s="114">
        <f>'ver pressoflex 6p C3 DCpowe'!$G$9/D78*(D78-'ver pressoflex 6p C3 DCpowe'!$G$3)</f>
        <v>3.8944390243902429</v>
      </c>
      <c r="L78" s="113">
        <f>-'ver pressoflex 6p C3 DCpowe'!$G$2*'ver pressoflex 6p C3 DCpowe'!D78*'ver pressoflex 6p C3 DCpowe'!$G$17*'ver pressoflex 6p C3 DCpowe'!$G$13*'ver pressoflex 6p C3 DCpowe'!$G$11</f>
        <v>-949.25250000000028</v>
      </c>
      <c r="M78" s="31">
        <f>IF(ABS(E78)&lt;'ver pressoflex 6p C3 DCpowe'!$G$7,'ver pressoflex 6p C3 DCpowe'!$G$16*E78*'ver pressoflex 6p C3 DCpowe'!$O$8,SIGN(E78)*'ver pressoflex 6p C3 DCpowe'!$G$15*'ver pressoflex 6p C3 DCpowe'!$O$8)</f>
        <v>17803.500000000004</v>
      </c>
      <c r="N78" s="31">
        <f>IF(ABS(F78)&lt;'ver pressoflex 6p C3 DCpowe'!$G$7,'ver pressoflex 6p C3 DCpowe'!$G$16*F78*'ver pressoflex 6p C3 DCpowe'!$O$9,SIGN(F78)*'ver pressoflex 6p C3 DCpowe'!$G$15*'ver pressoflex 6p C3 DCpowe'!$O$9)</f>
        <v>0</v>
      </c>
      <c r="O78" s="31">
        <f>IF(ABS(G78)&lt;'ver pressoflex 6p C3 DCpowe'!$G$7,'ver pressoflex 6p C3 DCpowe'!$G$16*G78*'ver pressoflex 6p C3 DCpowe'!$O$10,SIGN(G78)*'ver pressoflex 6p C3 DCpowe'!$G$15*'ver pressoflex 6p C3 DCpowe'!$O$10)</f>
        <v>0</v>
      </c>
      <c r="P78" s="31">
        <f>IF(ABS(H78)&lt;'ver pressoflex 6p C3 DCpowe'!$G$7,'ver pressoflex 6p C3 DCpowe'!$G$16*H78*'ver pressoflex 6p C3 DCpowe'!$O$11,SIGN(H78)*'ver pressoflex 6p C3 DCpowe'!$G$15*'ver pressoflex 6p C3 DCpowe'!$O$11)</f>
        <v>0</v>
      </c>
      <c r="Q78" s="31">
        <f>IF(ABS(I78)&lt;'ver pressoflex 6p C3 DCpowe'!$G$7,'ver pressoflex 6p C3 DCpowe'!$G$16*I78*'ver pressoflex 6p C3 DCpowe'!$O$12,SIGN(I78)*'ver pressoflex 6p C3 DCpowe'!$G$15*'ver pressoflex 6p C3 DCpowe'!$O$12)</f>
        <v>0</v>
      </c>
      <c r="R78" s="31">
        <f>IF(ABS(J78)&lt;'ver pressoflex 6p C3 DCpowe'!$G$7,'ver pressoflex 6p C3 DCpowe'!$G$16*J78*'ver pressoflex 6p C3 DCpowe'!$O$13,SIGN(J78)*'ver pressoflex 6p C3 DCpowe'!$G$15*'ver pressoflex 6p C3 DCpowe'!$O$13)</f>
        <v>17803.500000000004</v>
      </c>
      <c r="S78" s="113">
        <f t="shared" si="4"/>
        <v>34657.747500000012</v>
      </c>
      <c r="T78" s="362">
        <f>-L78*('ver pressoflex 6p C3 DCpowe'!$G$3/2-'ver pressoflex 6p C3 DCpowe'!$G$12*'ver pressoflex 6p C3 DCpowe'!D78)</f>
        <v>1160850.9822966005</v>
      </c>
      <c r="U78" s="29">
        <f t="shared" si="7"/>
        <v>-18248587.500000004</v>
      </c>
      <c r="V78" s="29">
        <f t="shared" si="8"/>
        <v>0</v>
      </c>
      <c r="W78" s="29">
        <f t="shared" si="9"/>
        <v>0</v>
      </c>
      <c r="X78" s="29">
        <f t="shared" si="10"/>
        <v>0</v>
      </c>
      <c r="Y78" s="29">
        <f t="shared" si="11"/>
        <v>0</v>
      </c>
      <c r="Z78" s="29">
        <f t="shared" si="12"/>
        <v>18248587.500000004</v>
      </c>
      <c r="AA78" s="113">
        <f t="shared" si="5"/>
        <v>1160850.9822966009</v>
      </c>
    </row>
    <row r="79" spans="2:27">
      <c r="B79" s="116">
        <f t="shared" si="3"/>
        <v>76611.442500000005</v>
      </c>
      <c r="C79" s="115">
        <f t="shared" si="6"/>
        <v>0.4300000000000001</v>
      </c>
      <c r="D79" s="68">
        <f>'ver pressoflex 6p C3 DCpowe'!$G$3/2/$C$557*C79</f>
        <v>5.267500000000001</v>
      </c>
      <c r="E79" s="114">
        <f>'ver pressoflex 6p C3 DCpowe'!$G$9/D79*(D79-'ver pressoflex 6p C3 DCpowe'!$M$8)</f>
        <v>0.29574940673943989</v>
      </c>
      <c r="F79" s="114">
        <f>'ver pressoflex 6p C3 DCpowe'!$G$9/D79*(D79-'ver pressoflex 6p C3 DCpowe'!$M$9)</f>
        <v>0.41724916943521589</v>
      </c>
      <c r="G79" s="114">
        <f>'ver pressoflex 6p C3 DCpowe'!$G$9/D79*(D79-'ver pressoflex 6p C3 DCpowe'!$M$10)</f>
        <v>0.53874893213099184</v>
      </c>
      <c r="H79" s="114">
        <f>'ver pressoflex 6p C3 DCpowe'!$G$9/D79*(D79-'ver pressoflex 6p C3 DCpowe'!$M$11)</f>
        <v>3.1661813004271471</v>
      </c>
      <c r="I79" s="114">
        <f>'ver pressoflex 6p C3 DCpowe'!$G$9/D79*(D79-'ver pressoflex 6p C3 DCpowe'!$M$12)</f>
        <v>3.287681063122923</v>
      </c>
      <c r="J79" s="114">
        <f>'ver pressoflex 6p C3 DCpowe'!$G$9/D79*(D79-'ver pressoflex 6p C3 DCpowe'!$M$13)</f>
        <v>3.4091808258186989</v>
      </c>
      <c r="K79" s="114">
        <f>'ver pressoflex 6p C3 DCpowe'!$G$9/D79*(D79-'ver pressoflex 6p C3 DCpowe'!$G$3)</f>
        <v>3.712930232558139</v>
      </c>
      <c r="L79" s="113">
        <f>-'ver pressoflex 6p C3 DCpowe'!$G$2*'ver pressoflex 6p C3 DCpowe'!D79*'ver pressoflex 6p C3 DCpowe'!$G$17*'ver pressoflex 6p C3 DCpowe'!$G$13*'ver pressoflex 6p C3 DCpowe'!$G$11</f>
        <v>-995.55750000000035</v>
      </c>
      <c r="M79" s="31">
        <f>IF(ABS(E79)&lt;'ver pressoflex 6p C3 DCpowe'!$G$7,'ver pressoflex 6p C3 DCpowe'!$G$16*E79*'ver pressoflex 6p C3 DCpowe'!$O$8,SIGN(E79)*'ver pressoflex 6p C3 DCpowe'!$G$15*'ver pressoflex 6p C3 DCpowe'!$O$8)</f>
        <v>17803.500000000004</v>
      </c>
      <c r="N79" s="31">
        <f>IF(ABS(F79)&lt;'ver pressoflex 6p C3 DCpowe'!$G$7,'ver pressoflex 6p C3 DCpowe'!$G$16*F79*'ver pressoflex 6p C3 DCpowe'!$O$9,SIGN(F79)*'ver pressoflex 6p C3 DCpowe'!$G$15*'ver pressoflex 6p C3 DCpowe'!$O$9)</f>
        <v>0</v>
      </c>
      <c r="O79" s="31">
        <f>IF(ABS(G79)&lt;'ver pressoflex 6p C3 DCpowe'!$G$7,'ver pressoflex 6p C3 DCpowe'!$G$16*G79*'ver pressoflex 6p C3 DCpowe'!$O$10,SIGN(G79)*'ver pressoflex 6p C3 DCpowe'!$G$15*'ver pressoflex 6p C3 DCpowe'!$O$10)</f>
        <v>0</v>
      </c>
      <c r="P79" s="31">
        <f>IF(ABS(H79)&lt;'ver pressoflex 6p C3 DCpowe'!$G$7,'ver pressoflex 6p C3 DCpowe'!$G$16*H79*'ver pressoflex 6p C3 DCpowe'!$O$11,SIGN(H79)*'ver pressoflex 6p C3 DCpowe'!$G$15*'ver pressoflex 6p C3 DCpowe'!$O$11)</f>
        <v>0</v>
      </c>
      <c r="Q79" s="31">
        <f>IF(ABS(I79)&lt;'ver pressoflex 6p C3 DCpowe'!$G$7,'ver pressoflex 6p C3 DCpowe'!$G$16*I79*'ver pressoflex 6p C3 DCpowe'!$O$12,SIGN(I79)*'ver pressoflex 6p C3 DCpowe'!$G$15*'ver pressoflex 6p C3 DCpowe'!$O$12)</f>
        <v>0</v>
      </c>
      <c r="R79" s="31">
        <f>IF(ABS(J79)&lt;'ver pressoflex 6p C3 DCpowe'!$G$7,'ver pressoflex 6p C3 DCpowe'!$G$16*J79*'ver pressoflex 6p C3 DCpowe'!$O$13,SIGN(J79)*'ver pressoflex 6p C3 DCpowe'!$G$15*'ver pressoflex 6p C3 DCpowe'!$O$13)</f>
        <v>17803.500000000004</v>
      </c>
      <c r="S79" s="113">
        <f t="shared" si="4"/>
        <v>34611.442500000005</v>
      </c>
      <c r="T79" s="362">
        <f>-L79*('ver pressoflex 6p C3 DCpowe'!$G$3/2-'ver pressoflex 6p C3 DCpowe'!$G$12*'ver pressoflex 6p C3 DCpowe'!D79)</f>
        <v>1217376.3922614004</v>
      </c>
      <c r="U79" s="29">
        <f t="shared" si="7"/>
        <v>-18248587.500000004</v>
      </c>
      <c r="V79" s="29">
        <f t="shared" si="8"/>
        <v>0</v>
      </c>
      <c r="W79" s="29">
        <f t="shared" si="9"/>
        <v>0</v>
      </c>
      <c r="X79" s="29">
        <f t="shared" si="10"/>
        <v>0</v>
      </c>
      <c r="Y79" s="29">
        <f t="shared" si="11"/>
        <v>0</v>
      </c>
      <c r="Z79" s="29">
        <f t="shared" si="12"/>
        <v>18248587.500000004</v>
      </c>
      <c r="AA79" s="113">
        <f t="shared" si="5"/>
        <v>1217376.3922614008</v>
      </c>
    </row>
    <row r="80" spans="2:27">
      <c r="B80" s="116">
        <f t="shared" si="3"/>
        <v>76565.137500000012</v>
      </c>
      <c r="C80" s="115">
        <f t="shared" si="6"/>
        <v>0.45000000000000012</v>
      </c>
      <c r="D80" s="68">
        <f>'ver pressoflex 6p C3 DCpowe'!$G$3/2/$C$557*C80</f>
        <v>5.5125000000000011</v>
      </c>
      <c r="E80" s="114">
        <f>'ver pressoflex 6p C3 DCpowe'!$G$9/D80*(D80-'ver pressoflex 6p C3 DCpowe'!$M$8)</f>
        <v>0.28224943310657596</v>
      </c>
      <c r="F80" s="114">
        <f>'ver pressoflex 6p C3 DCpowe'!$G$9/D80*(D80-'ver pressoflex 6p C3 DCpowe'!$M$9)</f>
        <v>0.39834920634920634</v>
      </c>
      <c r="G80" s="114">
        <f>'ver pressoflex 6p C3 DCpowe'!$G$9/D80*(D80-'ver pressoflex 6p C3 DCpowe'!$M$10)</f>
        <v>0.51444897959183666</v>
      </c>
      <c r="H80" s="114">
        <f>'ver pressoflex 6p C3 DCpowe'!$G$9/D80*(D80-'ver pressoflex 6p C3 DCpowe'!$M$11)</f>
        <v>3.0251065759637186</v>
      </c>
      <c r="I80" s="114">
        <f>'ver pressoflex 6p C3 DCpowe'!$G$9/D80*(D80-'ver pressoflex 6p C3 DCpowe'!$M$12)</f>
        <v>3.1412063492063491</v>
      </c>
      <c r="J80" s="114">
        <f>'ver pressoflex 6p C3 DCpowe'!$G$9/D80*(D80-'ver pressoflex 6p C3 DCpowe'!$M$13)</f>
        <v>3.2573061224489797</v>
      </c>
      <c r="K80" s="114">
        <f>'ver pressoflex 6p C3 DCpowe'!$G$9/D80*(D80-'ver pressoflex 6p C3 DCpowe'!$G$3)</f>
        <v>3.5475555555555554</v>
      </c>
      <c r="L80" s="113">
        <f>-'ver pressoflex 6p C3 DCpowe'!$G$2*'ver pressoflex 6p C3 DCpowe'!D80*'ver pressoflex 6p C3 DCpowe'!$G$17*'ver pressoflex 6p C3 DCpowe'!$G$13*'ver pressoflex 6p C3 DCpowe'!$G$11</f>
        <v>-1041.8625000000002</v>
      </c>
      <c r="M80" s="31">
        <f>IF(ABS(E80)&lt;'ver pressoflex 6p C3 DCpowe'!$G$7,'ver pressoflex 6p C3 DCpowe'!$G$16*E80*'ver pressoflex 6p C3 DCpowe'!$O$8,SIGN(E80)*'ver pressoflex 6p C3 DCpowe'!$G$15*'ver pressoflex 6p C3 DCpowe'!$O$8)</f>
        <v>17803.500000000004</v>
      </c>
      <c r="N80" s="31">
        <f>IF(ABS(F80)&lt;'ver pressoflex 6p C3 DCpowe'!$G$7,'ver pressoflex 6p C3 DCpowe'!$G$16*F80*'ver pressoflex 6p C3 DCpowe'!$O$9,SIGN(F80)*'ver pressoflex 6p C3 DCpowe'!$G$15*'ver pressoflex 6p C3 DCpowe'!$O$9)</f>
        <v>0</v>
      </c>
      <c r="O80" s="31">
        <f>IF(ABS(G80)&lt;'ver pressoflex 6p C3 DCpowe'!$G$7,'ver pressoflex 6p C3 DCpowe'!$G$16*G80*'ver pressoflex 6p C3 DCpowe'!$O$10,SIGN(G80)*'ver pressoflex 6p C3 DCpowe'!$G$15*'ver pressoflex 6p C3 DCpowe'!$O$10)</f>
        <v>0</v>
      </c>
      <c r="P80" s="31">
        <f>IF(ABS(H80)&lt;'ver pressoflex 6p C3 DCpowe'!$G$7,'ver pressoflex 6p C3 DCpowe'!$G$16*H80*'ver pressoflex 6p C3 DCpowe'!$O$11,SIGN(H80)*'ver pressoflex 6p C3 DCpowe'!$G$15*'ver pressoflex 6p C3 DCpowe'!$O$11)</f>
        <v>0</v>
      </c>
      <c r="Q80" s="31">
        <f>IF(ABS(I80)&lt;'ver pressoflex 6p C3 DCpowe'!$G$7,'ver pressoflex 6p C3 DCpowe'!$G$16*I80*'ver pressoflex 6p C3 DCpowe'!$O$12,SIGN(I80)*'ver pressoflex 6p C3 DCpowe'!$G$15*'ver pressoflex 6p C3 DCpowe'!$O$12)</f>
        <v>0</v>
      </c>
      <c r="R80" s="31">
        <f>IF(ABS(J80)&lt;'ver pressoflex 6p C3 DCpowe'!$G$7,'ver pressoflex 6p C3 DCpowe'!$G$16*J80*'ver pressoflex 6p C3 DCpowe'!$O$13,SIGN(J80)*'ver pressoflex 6p C3 DCpowe'!$G$15*'ver pressoflex 6p C3 DCpowe'!$O$13)</f>
        <v>17803.500000000004</v>
      </c>
      <c r="S80" s="113">
        <f t="shared" si="4"/>
        <v>34565.137500000012</v>
      </c>
      <c r="T80" s="362">
        <f>-L80*('ver pressoflex 6p C3 DCpowe'!$G$3/2-'ver pressoflex 6p C3 DCpowe'!$G$12*'ver pressoflex 6p C3 DCpowe'!D80)</f>
        <v>1273892.3634150003</v>
      </c>
      <c r="U80" s="29">
        <f t="shared" si="7"/>
        <v>-18248587.500000004</v>
      </c>
      <c r="V80" s="29">
        <f t="shared" si="8"/>
        <v>0</v>
      </c>
      <c r="W80" s="29">
        <f t="shared" si="9"/>
        <v>0</v>
      </c>
      <c r="X80" s="29">
        <f t="shared" si="10"/>
        <v>0</v>
      </c>
      <c r="Y80" s="29">
        <f t="shared" si="11"/>
        <v>0</v>
      </c>
      <c r="Z80" s="29">
        <f t="shared" si="12"/>
        <v>18248587.500000004</v>
      </c>
      <c r="AA80" s="113">
        <f t="shared" si="5"/>
        <v>1273892.3634149991</v>
      </c>
    </row>
    <row r="81" spans="2:27">
      <c r="B81" s="116">
        <f t="shared" si="3"/>
        <v>76518.832500000004</v>
      </c>
      <c r="C81" s="115">
        <f t="shared" si="6"/>
        <v>0.47000000000000014</v>
      </c>
      <c r="D81" s="68">
        <f>'ver pressoflex 6p C3 DCpowe'!$G$3/2/$C$557*C81</f>
        <v>5.7575000000000021</v>
      </c>
      <c r="E81" s="114">
        <f>'ver pressoflex 6p C3 DCpowe'!$G$9/D81*(D81-'ver pressoflex 6p C3 DCpowe'!$M$8)</f>
        <v>0.26989839339991306</v>
      </c>
      <c r="F81" s="114">
        <f>'ver pressoflex 6p C3 DCpowe'!$G$9/D81*(D81-'ver pressoflex 6p C3 DCpowe'!$M$9)</f>
        <v>0.3810577507598783</v>
      </c>
      <c r="G81" s="114">
        <f>'ver pressoflex 6p C3 DCpowe'!$G$9/D81*(D81-'ver pressoflex 6p C3 DCpowe'!$M$10)</f>
        <v>0.49221710811984354</v>
      </c>
      <c r="H81" s="114">
        <f>'ver pressoflex 6p C3 DCpowe'!$G$9/D81*(D81-'ver pressoflex 6p C3 DCpowe'!$M$11)</f>
        <v>2.8960382110290914</v>
      </c>
      <c r="I81" s="114">
        <f>'ver pressoflex 6p C3 DCpowe'!$G$9/D81*(D81-'ver pressoflex 6p C3 DCpowe'!$M$12)</f>
        <v>3.0071975683890564</v>
      </c>
      <c r="J81" s="114">
        <f>'ver pressoflex 6p C3 DCpowe'!$G$9/D81*(D81-'ver pressoflex 6p C3 DCpowe'!$M$13)</f>
        <v>3.1183569257490218</v>
      </c>
      <c r="K81" s="114">
        <f>'ver pressoflex 6p C3 DCpowe'!$G$9/D81*(D81-'ver pressoflex 6p C3 DCpowe'!$G$3)</f>
        <v>3.3962553191489349</v>
      </c>
      <c r="L81" s="113">
        <f>-'ver pressoflex 6p C3 DCpowe'!$G$2*'ver pressoflex 6p C3 DCpowe'!D81*'ver pressoflex 6p C3 DCpowe'!$G$17*'ver pressoflex 6p C3 DCpowe'!$G$13*'ver pressoflex 6p C3 DCpowe'!$G$11</f>
        <v>-1088.1675000000005</v>
      </c>
      <c r="M81" s="31">
        <f>IF(ABS(E81)&lt;'ver pressoflex 6p C3 DCpowe'!$G$7,'ver pressoflex 6p C3 DCpowe'!$G$16*E81*'ver pressoflex 6p C3 DCpowe'!$O$8,SIGN(E81)*'ver pressoflex 6p C3 DCpowe'!$G$15*'ver pressoflex 6p C3 DCpowe'!$O$8)</f>
        <v>17803.500000000004</v>
      </c>
      <c r="N81" s="31">
        <f>IF(ABS(F81)&lt;'ver pressoflex 6p C3 DCpowe'!$G$7,'ver pressoflex 6p C3 DCpowe'!$G$16*F81*'ver pressoflex 6p C3 DCpowe'!$O$9,SIGN(F81)*'ver pressoflex 6p C3 DCpowe'!$G$15*'ver pressoflex 6p C3 DCpowe'!$O$9)</f>
        <v>0</v>
      </c>
      <c r="O81" s="31">
        <f>IF(ABS(G81)&lt;'ver pressoflex 6p C3 DCpowe'!$G$7,'ver pressoflex 6p C3 DCpowe'!$G$16*G81*'ver pressoflex 6p C3 DCpowe'!$O$10,SIGN(G81)*'ver pressoflex 6p C3 DCpowe'!$G$15*'ver pressoflex 6p C3 DCpowe'!$O$10)</f>
        <v>0</v>
      </c>
      <c r="P81" s="31">
        <f>IF(ABS(H81)&lt;'ver pressoflex 6p C3 DCpowe'!$G$7,'ver pressoflex 6p C3 DCpowe'!$G$16*H81*'ver pressoflex 6p C3 DCpowe'!$O$11,SIGN(H81)*'ver pressoflex 6p C3 DCpowe'!$G$15*'ver pressoflex 6p C3 DCpowe'!$O$11)</f>
        <v>0</v>
      </c>
      <c r="Q81" s="31">
        <f>IF(ABS(I81)&lt;'ver pressoflex 6p C3 DCpowe'!$G$7,'ver pressoflex 6p C3 DCpowe'!$G$16*I81*'ver pressoflex 6p C3 DCpowe'!$O$12,SIGN(I81)*'ver pressoflex 6p C3 DCpowe'!$G$15*'ver pressoflex 6p C3 DCpowe'!$O$12)</f>
        <v>0</v>
      </c>
      <c r="R81" s="31">
        <f>IF(ABS(J81)&lt;'ver pressoflex 6p C3 DCpowe'!$G$7,'ver pressoflex 6p C3 DCpowe'!$G$16*J81*'ver pressoflex 6p C3 DCpowe'!$O$13,SIGN(J81)*'ver pressoflex 6p C3 DCpowe'!$G$15*'ver pressoflex 6p C3 DCpowe'!$O$13)</f>
        <v>17803.500000000004</v>
      </c>
      <c r="S81" s="113">
        <f t="shared" si="4"/>
        <v>34518.832500000004</v>
      </c>
      <c r="T81" s="362">
        <f>-L81*('ver pressoflex 6p C3 DCpowe'!$G$3/2-'ver pressoflex 6p C3 DCpowe'!$G$12*'ver pressoflex 6p C3 DCpowe'!D81)</f>
        <v>1330398.8957574007</v>
      </c>
      <c r="U81" s="29">
        <f t="shared" si="7"/>
        <v>-18248587.500000004</v>
      </c>
      <c r="V81" s="29">
        <f t="shared" si="8"/>
        <v>0</v>
      </c>
      <c r="W81" s="29">
        <f t="shared" si="9"/>
        <v>0</v>
      </c>
      <c r="X81" s="29">
        <f t="shared" si="10"/>
        <v>0</v>
      </c>
      <c r="Y81" s="29">
        <f t="shared" si="11"/>
        <v>0</v>
      </c>
      <c r="Z81" s="29">
        <f t="shared" si="12"/>
        <v>18248587.500000004</v>
      </c>
      <c r="AA81" s="113">
        <f t="shared" si="5"/>
        <v>1330398.8957573995</v>
      </c>
    </row>
    <row r="82" spans="2:27">
      <c r="B82" s="116">
        <f t="shared" si="3"/>
        <v>76472.527500000011</v>
      </c>
      <c r="C82" s="115">
        <f t="shared" si="6"/>
        <v>0.49000000000000016</v>
      </c>
      <c r="D82" s="68">
        <f>'ver pressoflex 6p C3 DCpowe'!$G$3/2/$C$557*C82</f>
        <v>6.0025000000000022</v>
      </c>
      <c r="E82" s="114">
        <f>'ver pressoflex 6p C3 DCpowe'!$G$9/D82*(D82-'ver pressoflex 6p C3 DCpowe'!$M$8)</f>
        <v>0.2585556018325697</v>
      </c>
      <c r="F82" s="114">
        <f>'ver pressoflex 6p C3 DCpowe'!$G$9/D82*(D82-'ver pressoflex 6p C3 DCpowe'!$M$9)</f>
        <v>0.36517784256559754</v>
      </c>
      <c r="G82" s="114">
        <f>'ver pressoflex 6p C3 DCpowe'!$G$9/D82*(D82-'ver pressoflex 6p C3 DCpowe'!$M$10)</f>
        <v>0.47180008329862544</v>
      </c>
      <c r="H82" s="114">
        <f>'ver pressoflex 6p C3 DCpowe'!$G$9/D82*(D82-'ver pressoflex 6p C3 DCpowe'!$M$11)</f>
        <v>2.777506039150353</v>
      </c>
      <c r="I82" s="114">
        <f>'ver pressoflex 6p C3 DCpowe'!$G$9/D82*(D82-'ver pressoflex 6p C3 DCpowe'!$M$12)</f>
        <v>2.8841282798833809</v>
      </c>
      <c r="J82" s="114">
        <f>'ver pressoflex 6p C3 DCpowe'!$G$9/D82*(D82-'ver pressoflex 6p C3 DCpowe'!$M$13)</f>
        <v>2.9907505206164089</v>
      </c>
      <c r="K82" s="114">
        <f>'ver pressoflex 6p C3 DCpowe'!$G$9/D82*(D82-'ver pressoflex 6p C3 DCpowe'!$G$3)</f>
        <v>3.2573061224489783</v>
      </c>
      <c r="L82" s="113">
        <f>-'ver pressoflex 6p C3 DCpowe'!$G$2*'ver pressoflex 6p C3 DCpowe'!D82*'ver pressoflex 6p C3 DCpowe'!$G$17*'ver pressoflex 6p C3 DCpowe'!$G$13*'ver pressoflex 6p C3 DCpowe'!$G$11</f>
        <v>-1134.4725000000003</v>
      </c>
      <c r="M82" s="31">
        <f>IF(ABS(E82)&lt;'ver pressoflex 6p C3 DCpowe'!$G$7,'ver pressoflex 6p C3 DCpowe'!$G$16*E82*'ver pressoflex 6p C3 DCpowe'!$O$8,SIGN(E82)*'ver pressoflex 6p C3 DCpowe'!$G$15*'ver pressoflex 6p C3 DCpowe'!$O$8)</f>
        <v>17803.500000000004</v>
      </c>
      <c r="N82" s="31">
        <f>IF(ABS(F82)&lt;'ver pressoflex 6p C3 DCpowe'!$G$7,'ver pressoflex 6p C3 DCpowe'!$G$16*F82*'ver pressoflex 6p C3 DCpowe'!$O$9,SIGN(F82)*'ver pressoflex 6p C3 DCpowe'!$G$15*'ver pressoflex 6p C3 DCpowe'!$O$9)</f>
        <v>0</v>
      </c>
      <c r="O82" s="31">
        <f>IF(ABS(G82)&lt;'ver pressoflex 6p C3 DCpowe'!$G$7,'ver pressoflex 6p C3 DCpowe'!$G$16*G82*'ver pressoflex 6p C3 DCpowe'!$O$10,SIGN(G82)*'ver pressoflex 6p C3 DCpowe'!$G$15*'ver pressoflex 6p C3 DCpowe'!$O$10)</f>
        <v>0</v>
      </c>
      <c r="P82" s="31">
        <f>IF(ABS(H82)&lt;'ver pressoflex 6p C3 DCpowe'!$G$7,'ver pressoflex 6p C3 DCpowe'!$G$16*H82*'ver pressoflex 6p C3 DCpowe'!$O$11,SIGN(H82)*'ver pressoflex 6p C3 DCpowe'!$G$15*'ver pressoflex 6p C3 DCpowe'!$O$11)</f>
        <v>0</v>
      </c>
      <c r="Q82" s="31">
        <f>IF(ABS(I82)&lt;'ver pressoflex 6p C3 DCpowe'!$G$7,'ver pressoflex 6p C3 DCpowe'!$G$16*I82*'ver pressoflex 6p C3 DCpowe'!$O$12,SIGN(I82)*'ver pressoflex 6p C3 DCpowe'!$G$15*'ver pressoflex 6p C3 DCpowe'!$O$12)</f>
        <v>0</v>
      </c>
      <c r="R82" s="31">
        <f>IF(ABS(J82)&lt;'ver pressoflex 6p C3 DCpowe'!$G$7,'ver pressoflex 6p C3 DCpowe'!$G$16*J82*'ver pressoflex 6p C3 DCpowe'!$O$13,SIGN(J82)*'ver pressoflex 6p C3 DCpowe'!$G$15*'ver pressoflex 6p C3 DCpowe'!$O$13)</f>
        <v>17803.500000000004</v>
      </c>
      <c r="S82" s="113">
        <f t="shared" si="4"/>
        <v>34472.527500000011</v>
      </c>
      <c r="T82" s="362">
        <f>-L82*('ver pressoflex 6p C3 DCpowe'!$G$3/2-'ver pressoflex 6p C3 DCpowe'!$G$12*'ver pressoflex 6p C3 DCpowe'!D82)</f>
        <v>1386895.9892886004</v>
      </c>
      <c r="U82" s="29">
        <f t="shared" si="7"/>
        <v>-18248587.500000004</v>
      </c>
      <c r="V82" s="29">
        <f t="shared" si="8"/>
        <v>0</v>
      </c>
      <c r="W82" s="29">
        <f t="shared" si="9"/>
        <v>0</v>
      </c>
      <c r="X82" s="29">
        <f t="shared" si="10"/>
        <v>0</v>
      </c>
      <c r="Y82" s="29">
        <f t="shared" si="11"/>
        <v>0</v>
      </c>
      <c r="Z82" s="29">
        <f t="shared" si="12"/>
        <v>18248587.500000004</v>
      </c>
      <c r="AA82" s="113">
        <f t="shared" si="5"/>
        <v>1386895.989288602</v>
      </c>
    </row>
    <row r="83" spans="2:27">
      <c r="B83" s="116">
        <f t="shared" si="3"/>
        <v>76426.222500000003</v>
      </c>
      <c r="C83" s="115">
        <f t="shared" si="6"/>
        <v>0.51000000000000012</v>
      </c>
      <c r="D83" s="68">
        <f>'ver pressoflex 6p C3 DCpowe'!$G$3/2/$C$557*C83</f>
        <v>6.2475000000000014</v>
      </c>
      <c r="E83" s="114">
        <f>'ver pressoflex 6p C3 DCpowe'!$G$9/D83*(D83-'ver pressoflex 6p C3 DCpowe'!$M$8)</f>
        <v>0.2481024409763905</v>
      </c>
      <c r="F83" s="114">
        <f>'ver pressoflex 6p C3 DCpowe'!$G$9/D83*(D83-'ver pressoflex 6p C3 DCpowe'!$M$9)</f>
        <v>0.35054341736694672</v>
      </c>
      <c r="G83" s="114">
        <f>'ver pressoflex 6p C3 DCpowe'!$G$9/D83*(D83-'ver pressoflex 6p C3 DCpowe'!$M$10)</f>
        <v>0.45298439375750288</v>
      </c>
      <c r="H83" s="114">
        <f>'ver pressoflex 6p C3 DCpowe'!$G$9/D83*(D83-'ver pressoflex 6p C3 DCpowe'!$M$11)</f>
        <v>2.6682705082032809</v>
      </c>
      <c r="I83" s="114">
        <f>'ver pressoflex 6p C3 DCpowe'!$G$9/D83*(D83-'ver pressoflex 6p C3 DCpowe'!$M$12)</f>
        <v>2.770711484593837</v>
      </c>
      <c r="J83" s="114">
        <f>'ver pressoflex 6p C3 DCpowe'!$G$9/D83*(D83-'ver pressoflex 6p C3 DCpowe'!$M$13)</f>
        <v>2.873152460984393</v>
      </c>
      <c r="K83" s="114">
        <f>'ver pressoflex 6p C3 DCpowe'!$G$9/D83*(D83-'ver pressoflex 6p C3 DCpowe'!$G$3)</f>
        <v>3.1292549019607838</v>
      </c>
      <c r="L83" s="113">
        <f>-'ver pressoflex 6p C3 DCpowe'!$G$2*'ver pressoflex 6p C3 DCpowe'!D83*'ver pressoflex 6p C3 DCpowe'!$G$17*'ver pressoflex 6p C3 DCpowe'!$G$13*'ver pressoflex 6p C3 DCpowe'!$G$11</f>
        <v>-1180.7775000000004</v>
      </c>
      <c r="M83" s="31">
        <f>IF(ABS(E83)&lt;'ver pressoflex 6p C3 DCpowe'!$G$7,'ver pressoflex 6p C3 DCpowe'!$G$16*E83*'ver pressoflex 6p C3 DCpowe'!$O$8,SIGN(E83)*'ver pressoflex 6p C3 DCpowe'!$G$15*'ver pressoflex 6p C3 DCpowe'!$O$8)</f>
        <v>17803.500000000004</v>
      </c>
      <c r="N83" s="31">
        <f>IF(ABS(F83)&lt;'ver pressoflex 6p C3 DCpowe'!$G$7,'ver pressoflex 6p C3 DCpowe'!$G$16*F83*'ver pressoflex 6p C3 DCpowe'!$O$9,SIGN(F83)*'ver pressoflex 6p C3 DCpowe'!$G$15*'ver pressoflex 6p C3 DCpowe'!$O$9)</f>
        <v>0</v>
      </c>
      <c r="O83" s="31">
        <f>IF(ABS(G83)&lt;'ver pressoflex 6p C3 DCpowe'!$G$7,'ver pressoflex 6p C3 DCpowe'!$G$16*G83*'ver pressoflex 6p C3 DCpowe'!$O$10,SIGN(G83)*'ver pressoflex 6p C3 DCpowe'!$G$15*'ver pressoflex 6p C3 DCpowe'!$O$10)</f>
        <v>0</v>
      </c>
      <c r="P83" s="31">
        <f>IF(ABS(H83)&lt;'ver pressoflex 6p C3 DCpowe'!$G$7,'ver pressoflex 6p C3 DCpowe'!$G$16*H83*'ver pressoflex 6p C3 DCpowe'!$O$11,SIGN(H83)*'ver pressoflex 6p C3 DCpowe'!$G$15*'ver pressoflex 6p C3 DCpowe'!$O$11)</f>
        <v>0</v>
      </c>
      <c r="Q83" s="31">
        <f>IF(ABS(I83)&lt;'ver pressoflex 6p C3 DCpowe'!$G$7,'ver pressoflex 6p C3 DCpowe'!$G$16*I83*'ver pressoflex 6p C3 DCpowe'!$O$12,SIGN(I83)*'ver pressoflex 6p C3 DCpowe'!$G$15*'ver pressoflex 6p C3 DCpowe'!$O$12)</f>
        <v>0</v>
      </c>
      <c r="R83" s="31">
        <f>IF(ABS(J83)&lt;'ver pressoflex 6p C3 DCpowe'!$G$7,'ver pressoflex 6p C3 DCpowe'!$G$16*J83*'ver pressoflex 6p C3 DCpowe'!$O$13,SIGN(J83)*'ver pressoflex 6p C3 DCpowe'!$G$15*'ver pressoflex 6p C3 DCpowe'!$O$13)</f>
        <v>17803.500000000004</v>
      </c>
      <c r="S83" s="113">
        <f t="shared" si="4"/>
        <v>34426.222500000003</v>
      </c>
      <c r="T83" s="362">
        <f>-L83*('ver pressoflex 6p C3 DCpowe'!$G$3/2-'ver pressoflex 6p C3 DCpowe'!$G$12*'ver pressoflex 6p C3 DCpowe'!D83)</f>
        <v>1443383.6440086004</v>
      </c>
      <c r="U83" s="29">
        <f t="shared" si="7"/>
        <v>-18248587.500000004</v>
      </c>
      <c r="V83" s="29">
        <f t="shared" si="8"/>
        <v>0</v>
      </c>
      <c r="W83" s="29">
        <f t="shared" si="9"/>
        <v>0</v>
      </c>
      <c r="X83" s="29">
        <f t="shared" si="10"/>
        <v>0</v>
      </c>
      <c r="Y83" s="29">
        <f t="shared" si="11"/>
        <v>0</v>
      </c>
      <c r="Z83" s="29">
        <f t="shared" si="12"/>
        <v>18248587.500000004</v>
      </c>
      <c r="AA83" s="113">
        <f t="shared" si="5"/>
        <v>1443383.6440085992</v>
      </c>
    </row>
    <row r="84" spans="2:27">
      <c r="B84" s="116">
        <f t="shared" si="3"/>
        <v>76379.91750000001</v>
      </c>
      <c r="C84" s="115">
        <f t="shared" si="6"/>
        <v>0.53000000000000014</v>
      </c>
      <c r="D84" s="68">
        <f>'ver pressoflex 6p C3 DCpowe'!$G$3/2/$C$557*C84</f>
        <v>6.4925000000000015</v>
      </c>
      <c r="E84" s="114">
        <f>'ver pressoflex 6p C3 DCpowe'!$G$9/D84*(D84-'ver pressoflex 6p C3 DCpowe'!$M$8)</f>
        <v>0.23843819792067766</v>
      </c>
      <c r="F84" s="114">
        <f>'ver pressoflex 6p C3 DCpowe'!$G$9/D84*(D84-'ver pressoflex 6p C3 DCpowe'!$M$9)</f>
        <v>0.33701347708894874</v>
      </c>
      <c r="G84" s="114">
        <f>'ver pressoflex 6p C3 DCpowe'!$G$9/D84*(D84-'ver pressoflex 6p C3 DCpowe'!$M$10)</f>
        <v>0.43558875625721982</v>
      </c>
      <c r="H84" s="114">
        <f>'ver pressoflex 6p C3 DCpowe'!$G$9/D84*(D84-'ver pressoflex 6p C3 DCpowe'!$M$11)</f>
        <v>2.567279168271082</v>
      </c>
      <c r="I84" s="114">
        <f>'ver pressoflex 6p C3 DCpowe'!$G$9/D84*(D84-'ver pressoflex 6p C3 DCpowe'!$M$12)</f>
        <v>2.6658544474393531</v>
      </c>
      <c r="J84" s="114">
        <f>'ver pressoflex 6p C3 DCpowe'!$G$9/D84*(D84-'ver pressoflex 6p C3 DCpowe'!$M$13)</f>
        <v>2.7644297266076241</v>
      </c>
      <c r="K84" s="114">
        <f>'ver pressoflex 6p C3 DCpowe'!$G$9/D84*(D84-'ver pressoflex 6p C3 DCpowe'!$G$3)</f>
        <v>3.0108679245283017</v>
      </c>
      <c r="L84" s="113">
        <f>-'ver pressoflex 6p C3 DCpowe'!$G$2*'ver pressoflex 6p C3 DCpowe'!D84*'ver pressoflex 6p C3 DCpowe'!$G$17*'ver pressoflex 6p C3 DCpowe'!$G$13*'ver pressoflex 6p C3 DCpowe'!$G$11</f>
        <v>-1227.0825000000004</v>
      </c>
      <c r="M84" s="31">
        <f>IF(ABS(E84)&lt;'ver pressoflex 6p C3 DCpowe'!$G$7,'ver pressoflex 6p C3 DCpowe'!$G$16*E84*'ver pressoflex 6p C3 DCpowe'!$O$8,SIGN(E84)*'ver pressoflex 6p C3 DCpowe'!$G$15*'ver pressoflex 6p C3 DCpowe'!$O$8)</f>
        <v>17803.500000000004</v>
      </c>
      <c r="N84" s="31">
        <f>IF(ABS(F84)&lt;'ver pressoflex 6p C3 DCpowe'!$G$7,'ver pressoflex 6p C3 DCpowe'!$G$16*F84*'ver pressoflex 6p C3 DCpowe'!$O$9,SIGN(F84)*'ver pressoflex 6p C3 DCpowe'!$G$15*'ver pressoflex 6p C3 DCpowe'!$O$9)</f>
        <v>0</v>
      </c>
      <c r="O84" s="31">
        <f>IF(ABS(G84)&lt;'ver pressoflex 6p C3 DCpowe'!$G$7,'ver pressoflex 6p C3 DCpowe'!$G$16*G84*'ver pressoflex 6p C3 DCpowe'!$O$10,SIGN(G84)*'ver pressoflex 6p C3 DCpowe'!$G$15*'ver pressoflex 6p C3 DCpowe'!$O$10)</f>
        <v>0</v>
      </c>
      <c r="P84" s="31">
        <f>IF(ABS(H84)&lt;'ver pressoflex 6p C3 DCpowe'!$G$7,'ver pressoflex 6p C3 DCpowe'!$G$16*H84*'ver pressoflex 6p C3 DCpowe'!$O$11,SIGN(H84)*'ver pressoflex 6p C3 DCpowe'!$G$15*'ver pressoflex 6p C3 DCpowe'!$O$11)</f>
        <v>0</v>
      </c>
      <c r="Q84" s="31">
        <f>IF(ABS(I84)&lt;'ver pressoflex 6p C3 DCpowe'!$G$7,'ver pressoflex 6p C3 DCpowe'!$G$16*I84*'ver pressoflex 6p C3 DCpowe'!$O$12,SIGN(I84)*'ver pressoflex 6p C3 DCpowe'!$G$15*'ver pressoflex 6p C3 DCpowe'!$O$12)</f>
        <v>0</v>
      </c>
      <c r="R84" s="31">
        <f>IF(ABS(J84)&lt;'ver pressoflex 6p C3 DCpowe'!$G$7,'ver pressoflex 6p C3 DCpowe'!$G$16*J84*'ver pressoflex 6p C3 DCpowe'!$O$13,SIGN(J84)*'ver pressoflex 6p C3 DCpowe'!$G$15*'ver pressoflex 6p C3 DCpowe'!$O$13)</f>
        <v>17803.500000000004</v>
      </c>
      <c r="S84" s="113">
        <f t="shared" si="4"/>
        <v>34379.91750000001</v>
      </c>
      <c r="T84" s="362">
        <f>-L84*('ver pressoflex 6p C3 DCpowe'!$G$3/2-'ver pressoflex 6p C3 DCpowe'!$G$12*'ver pressoflex 6p C3 DCpowe'!D84)</f>
        <v>1499861.8599174004</v>
      </c>
      <c r="U84" s="29">
        <f t="shared" si="7"/>
        <v>-18248587.500000004</v>
      </c>
      <c r="V84" s="29">
        <f t="shared" si="8"/>
        <v>0</v>
      </c>
      <c r="W84" s="29">
        <f t="shared" si="9"/>
        <v>0</v>
      </c>
      <c r="X84" s="29">
        <f t="shared" si="10"/>
        <v>0</v>
      </c>
      <c r="Y84" s="29">
        <f t="shared" si="11"/>
        <v>0</v>
      </c>
      <c r="Z84" s="29">
        <f t="shared" si="12"/>
        <v>18248587.500000004</v>
      </c>
      <c r="AA84" s="113">
        <f t="shared" si="5"/>
        <v>1499861.8599174004</v>
      </c>
    </row>
    <row r="85" spans="2:27">
      <c r="B85" s="116">
        <f t="shared" si="3"/>
        <v>76333.612500000003</v>
      </c>
      <c r="C85" s="115">
        <f t="shared" si="6"/>
        <v>0.55000000000000016</v>
      </c>
      <c r="D85" s="68">
        <f>'ver pressoflex 6p C3 DCpowe'!$G$3/2/$C$557*C85</f>
        <v>6.7375000000000016</v>
      </c>
      <c r="E85" s="114">
        <f>'ver pressoflex 6p C3 DCpowe'!$G$9/D85*(D85-'ver pressoflex 6p C3 DCpowe'!$M$8)</f>
        <v>0.22947680890538025</v>
      </c>
      <c r="F85" s="114">
        <f>'ver pressoflex 6p C3 DCpowe'!$G$9/D85*(D85-'ver pressoflex 6p C3 DCpowe'!$M$9)</f>
        <v>0.32446753246753235</v>
      </c>
      <c r="G85" s="114">
        <f>'ver pressoflex 6p C3 DCpowe'!$G$9/D85*(D85-'ver pressoflex 6p C3 DCpowe'!$M$10)</f>
        <v>0.41945825602968445</v>
      </c>
      <c r="H85" s="114">
        <f>'ver pressoflex 6p C3 DCpowe'!$G$9/D85*(D85-'ver pressoflex 6p C3 DCpowe'!$M$11)</f>
        <v>2.4736326530612236</v>
      </c>
      <c r="I85" s="114">
        <f>'ver pressoflex 6p C3 DCpowe'!$G$9/D85*(D85-'ver pressoflex 6p C3 DCpowe'!$M$12)</f>
        <v>2.5686233766233757</v>
      </c>
      <c r="J85" s="114">
        <f>'ver pressoflex 6p C3 DCpowe'!$G$9/D85*(D85-'ver pressoflex 6p C3 DCpowe'!$M$13)</f>
        <v>2.6636141001855278</v>
      </c>
      <c r="K85" s="114">
        <f>'ver pressoflex 6p C3 DCpowe'!$G$9/D85*(D85-'ver pressoflex 6p C3 DCpowe'!$G$3)</f>
        <v>2.9010909090909083</v>
      </c>
      <c r="L85" s="113">
        <f>-'ver pressoflex 6p C3 DCpowe'!$G$2*'ver pressoflex 6p C3 DCpowe'!D85*'ver pressoflex 6p C3 DCpowe'!$G$17*'ver pressoflex 6p C3 DCpowe'!$G$13*'ver pressoflex 6p C3 DCpowe'!$G$11</f>
        <v>-1273.3875000000005</v>
      </c>
      <c r="M85" s="31">
        <f>IF(ABS(E85)&lt;'ver pressoflex 6p C3 DCpowe'!$G$7,'ver pressoflex 6p C3 DCpowe'!$G$16*E85*'ver pressoflex 6p C3 DCpowe'!$O$8,SIGN(E85)*'ver pressoflex 6p C3 DCpowe'!$G$15*'ver pressoflex 6p C3 DCpowe'!$O$8)</f>
        <v>17803.500000000004</v>
      </c>
      <c r="N85" s="31">
        <f>IF(ABS(F85)&lt;'ver pressoflex 6p C3 DCpowe'!$G$7,'ver pressoflex 6p C3 DCpowe'!$G$16*F85*'ver pressoflex 6p C3 DCpowe'!$O$9,SIGN(F85)*'ver pressoflex 6p C3 DCpowe'!$G$15*'ver pressoflex 6p C3 DCpowe'!$O$9)</f>
        <v>0</v>
      </c>
      <c r="O85" s="31">
        <f>IF(ABS(G85)&lt;'ver pressoflex 6p C3 DCpowe'!$G$7,'ver pressoflex 6p C3 DCpowe'!$G$16*G85*'ver pressoflex 6p C3 DCpowe'!$O$10,SIGN(G85)*'ver pressoflex 6p C3 DCpowe'!$G$15*'ver pressoflex 6p C3 DCpowe'!$O$10)</f>
        <v>0</v>
      </c>
      <c r="P85" s="31">
        <f>IF(ABS(H85)&lt;'ver pressoflex 6p C3 DCpowe'!$G$7,'ver pressoflex 6p C3 DCpowe'!$G$16*H85*'ver pressoflex 6p C3 DCpowe'!$O$11,SIGN(H85)*'ver pressoflex 6p C3 DCpowe'!$G$15*'ver pressoflex 6p C3 DCpowe'!$O$11)</f>
        <v>0</v>
      </c>
      <c r="Q85" s="31">
        <f>IF(ABS(I85)&lt;'ver pressoflex 6p C3 DCpowe'!$G$7,'ver pressoflex 6p C3 DCpowe'!$G$16*I85*'ver pressoflex 6p C3 DCpowe'!$O$12,SIGN(I85)*'ver pressoflex 6p C3 DCpowe'!$G$15*'ver pressoflex 6p C3 DCpowe'!$O$12)</f>
        <v>0</v>
      </c>
      <c r="R85" s="31">
        <f>IF(ABS(J85)&lt;'ver pressoflex 6p C3 DCpowe'!$G$7,'ver pressoflex 6p C3 DCpowe'!$G$16*J85*'ver pressoflex 6p C3 DCpowe'!$O$13,SIGN(J85)*'ver pressoflex 6p C3 DCpowe'!$G$15*'ver pressoflex 6p C3 DCpowe'!$O$13)</f>
        <v>17803.500000000004</v>
      </c>
      <c r="S85" s="113">
        <f t="shared" si="4"/>
        <v>34333.612500000003</v>
      </c>
      <c r="T85" s="362">
        <f>-L85*('ver pressoflex 6p C3 DCpowe'!$G$3/2-'ver pressoflex 6p C3 DCpowe'!$G$12*'ver pressoflex 6p C3 DCpowe'!D85)</f>
        <v>1556330.6370150007</v>
      </c>
      <c r="U85" s="29">
        <f t="shared" si="7"/>
        <v>-18248587.500000004</v>
      </c>
      <c r="V85" s="29">
        <f t="shared" si="8"/>
        <v>0</v>
      </c>
      <c r="W85" s="29">
        <f t="shared" si="9"/>
        <v>0</v>
      </c>
      <c r="X85" s="29">
        <f t="shared" si="10"/>
        <v>0</v>
      </c>
      <c r="Y85" s="29">
        <f t="shared" si="11"/>
        <v>0</v>
      </c>
      <c r="Z85" s="29">
        <f t="shared" si="12"/>
        <v>18248587.500000004</v>
      </c>
      <c r="AA85" s="113">
        <f t="shared" si="5"/>
        <v>1556330.637015</v>
      </c>
    </row>
    <row r="86" spans="2:27">
      <c r="B86" s="116">
        <f t="shared" si="3"/>
        <v>76287.30750000001</v>
      </c>
      <c r="C86" s="115">
        <f t="shared" si="6"/>
        <v>0.57000000000000017</v>
      </c>
      <c r="D86" s="68">
        <f>'ver pressoflex 6p C3 DCpowe'!$G$3/2/$C$557*C86</f>
        <v>6.9825000000000017</v>
      </c>
      <c r="E86" s="114">
        <f>'ver pressoflex 6p C3 DCpowe'!$G$9/D86*(D86-'ver pressoflex 6p C3 DCpowe'!$M$8)</f>
        <v>0.22114428929466518</v>
      </c>
      <c r="F86" s="114">
        <f>'ver pressoflex 6p C3 DCpowe'!$G$9/D86*(D86-'ver pressoflex 6p C3 DCpowe'!$M$9)</f>
        <v>0.31280200501253125</v>
      </c>
      <c r="G86" s="114">
        <f>'ver pressoflex 6p C3 DCpowe'!$G$9/D86*(D86-'ver pressoflex 6p C3 DCpowe'!$M$10)</f>
        <v>0.40445972073039732</v>
      </c>
      <c r="H86" s="114">
        <f>'ver pressoflex 6p C3 DCpowe'!$G$9/D86*(D86-'ver pressoflex 6p C3 DCpowe'!$M$11)</f>
        <v>2.3865578231292512</v>
      </c>
      <c r="I86" s="114">
        <f>'ver pressoflex 6p C3 DCpowe'!$G$9/D86*(D86-'ver pressoflex 6p C3 DCpowe'!$M$12)</f>
        <v>2.4782155388471172</v>
      </c>
      <c r="J86" s="114">
        <f>'ver pressoflex 6p C3 DCpowe'!$G$9/D86*(D86-'ver pressoflex 6p C3 DCpowe'!$M$13)</f>
        <v>2.5698732545649832</v>
      </c>
      <c r="K86" s="114">
        <f>'ver pressoflex 6p C3 DCpowe'!$G$9/D86*(D86-'ver pressoflex 6p C3 DCpowe'!$G$3)</f>
        <v>2.7990175438596485</v>
      </c>
      <c r="L86" s="113">
        <f>-'ver pressoflex 6p C3 DCpowe'!$G$2*'ver pressoflex 6p C3 DCpowe'!D86*'ver pressoflex 6p C3 DCpowe'!$G$17*'ver pressoflex 6p C3 DCpowe'!$G$13*'ver pressoflex 6p C3 DCpowe'!$G$11</f>
        <v>-1319.6925000000006</v>
      </c>
      <c r="M86" s="31">
        <f>IF(ABS(E86)&lt;'ver pressoflex 6p C3 DCpowe'!$G$7,'ver pressoflex 6p C3 DCpowe'!$G$16*E86*'ver pressoflex 6p C3 DCpowe'!$O$8,SIGN(E86)*'ver pressoflex 6p C3 DCpowe'!$G$15*'ver pressoflex 6p C3 DCpowe'!$O$8)</f>
        <v>17803.500000000004</v>
      </c>
      <c r="N86" s="31">
        <f>IF(ABS(F86)&lt;'ver pressoflex 6p C3 DCpowe'!$G$7,'ver pressoflex 6p C3 DCpowe'!$G$16*F86*'ver pressoflex 6p C3 DCpowe'!$O$9,SIGN(F86)*'ver pressoflex 6p C3 DCpowe'!$G$15*'ver pressoflex 6p C3 DCpowe'!$O$9)</f>
        <v>0</v>
      </c>
      <c r="O86" s="31">
        <f>IF(ABS(G86)&lt;'ver pressoflex 6p C3 DCpowe'!$G$7,'ver pressoflex 6p C3 DCpowe'!$G$16*G86*'ver pressoflex 6p C3 DCpowe'!$O$10,SIGN(G86)*'ver pressoflex 6p C3 DCpowe'!$G$15*'ver pressoflex 6p C3 DCpowe'!$O$10)</f>
        <v>0</v>
      </c>
      <c r="P86" s="31">
        <f>IF(ABS(H86)&lt;'ver pressoflex 6p C3 DCpowe'!$G$7,'ver pressoflex 6p C3 DCpowe'!$G$16*H86*'ver pressoflex 6p C3 DCpowe'!$O$11,SIGN(H86)*'ver pressoflex 6p C3 DCpowe'!$G$15*'ver pressoflex 6p C3 DCpowe'!$O$11)</f>
        <v>0</v>
      </c>
      <c r="Q86" s="31">
        <f>IF(ABS(I86)&lt;'ver pressoflex 6p C3 DCpowe'!$G$7,'ver pressoflex 6p C3 DCpowe'!$G$16*I86*'ver pressoflex 6p C3 DCpowe'!$O$12,SIGN(I86)*'ver pressoflex 6p C3 DCpowe'!$G$15*'ver pressoflex 6p C3 DCpowe'!$O$12)</f>
        <v>0</v>
      </c>
      <c r="R86" s="31">
        <f>IF(ABS(J86)&lt;'ver pressoflex 6p C3 DCpowe'!$G$7,'ver pressoflex 6p C3 DCpowe'!$G$16*J86*'ver pressoflex 6p C3 DCpowe'!$O$13,SIGN(J86)*'ver pressoflex 6p C3 DCpowe'!$G$15*'ver pressoflex 6p C3 DCpowe'!$O$13)</f>
        <v>17803.500000000004</v>
      </c>
      <c r="S86" s="113">
        <f t="shared" si="4"/>
        <v>34287.30750000001</v>
      </c>
      <c r="T86" s="362">
        <f>-L86*('ver pressoflex 6p C3 DCpowe'!$G$3/2-'ver pressoflex 6p C3 DCpowe'!$G$12*'ver pressoflex 6p C3 DCpowe'!D86)</f>
        <v>1612789.9753014008</v>
      </c>
      <c r="U86" s="29">
        <f t="shared" si="7"/>
        <v>-18248587.500000004</v>
      </c>
      <c r="V86" s="29">
        <f t="shared" si="8"/>
        <v>0</v>
      </c>
      <c r="W86" s="29">
        <f t="shared" si="9"/>
        <v>0</v>
      </c>
      <c r="X86" s="29">
        <f t="shared" si="10"/>
        <v>0</v>
      </c>
      <c r="Y86" s="29">
        <f t="shared" si="11"/>
        <v>0</v>
      </c>
      <c r="Z86" s="29">
        <f t="shared" si="12"/>
        <v>18248587.500000004</v>
      </c>
      <c r="AA86" s="113">
        <f t="shared" si="5"/>
        <v>1612789.9753013998</v>
      </c>
    </row>
    <row r="87" spans="2:27">
      <c r="B87" s="116">
        <f t="shared" si="3"/>
        <v>76241.002500000002</v>
      </c>
      <c r="C87" s="115">
        <f t="shared" si="6"/>
        <v>0.59000000000000019</v>
      </c>
      <c r="D87" s="68">
        <f>'ver pressoflex 6p C3 DCpowe'!$G$3/2/$C$557*C87</f>
        <v>7.2275000000000027</v>
      </c>
      <c r="E87" s="114">
        <f>'ver pressoflex 6p C3 DCpowe'!$G$9/D87*(D87-'ver pressoflex 6p C3 DCpowe'!$M$8)</f>
        <v>0.21337668626772738</v>
      </c>
      <c r="F87" s="114">
        <f>'ver pressoflex 6p C3 DCpowe'!$G$9/D87*(D87-'ver pressoflex 6p C3 DCpowe'!$M$9)</f>
        <v>0.3019273607748183</v>
      </c>
      <c r="G87" s="114">
        <f>'ver pressoflex 6p C3 DCpowe'!$G$9/D87*(D87-'ver pressoflex 6p C3 DCpowe'!$M$10)</f>
        <v>0.39047803528190922</v>
      </c>
      <c r="H87" s="114">
        <f>'ver pressoflex 6p C3 DCpowe'!$G$9/D87*(D87-'ver pressoflex 6p C3 DCpowe'!$M$11)</f>
        <v>2.3053863714977512</v>
      </c>
      <c r="I87" s="114">
        <f>'ver pressoflex 6p C3 DCpowe'!$G$9/D87*(D87-'ver pressoflex 6p C3 DCpowe'!$M$12)</f>
        <v>2.3939370460048419</v>
      </c>
      <c r="J87" s="114">
        <f>'ver pressoflex 6p C3 DCpowe'!$G$9/D87*(D87-'ver pressoflex 6p C3 DCpowe'!$M$13)</f>
        <v>2.4824877205119327</v>
      </c>
      <c r="K87" s="114">
        <f>'ver pressoflex 6p C3 DCpowe'!$G$9/D87*(D87-'ver pressoflex 6p C3 DCpowe'!$G$3)</f>
        <v>2.7038644067796604</v>
      </c>
      <c r="L87" s="113">
        <f>-'ver pressoflex 6p C3 DCpowe'!$G$2*'ver pressoflex 6p C3 DCpowe'!D87*'ver pressoflex 6p C3 DCpowe'!$G$17*'ver pressoflex 6p C3 DCpowe'!$G$13*'ver pressoflex 6p C3 DCpowe'!$G$11</f>
        <v>-1365.9975000000006</v>
      </c>
      <c r="M87" s="31">
        <f>IF(ABS(E87)&lt;'ver pressoflex 6p C3 DCpowe'!$G$7,'ver pressoflex 6p C3 DCpowe'!$G$16*E87*'ver pressoflex 6p C3 DCpowe'!$O$8,SIGN(E87)*'ver pressoflex 6p C3 DCpowe'!$G$15*'ver pressoflex 6p C3 DCpowe'!$O$8)</f>
        <v>17803.500000000004</v>
      </c>
      <c r="N87" s="31">
        <f>IF(ABS(F87)&lt;'ver pressoflex 6p C3 DCpowe'!$G$7,'ver pressoflex 6p C3 DCpowe'!$G$16*F87*'ver pressoflex 6p C3 DCpowe'!$O$9,SIGN(F87)*'ver pressoflex 6p C3 DCpowe'!$G$15*'ver pressoflex 6p C3 DCpowe'!$O$9)</f>
        <v>0</v>
      </c>
      <c r="O87" s="31">
        <f>IF(ABS(G87)&lt;'ver pressoflex 6p C3 DCpowe'!$G$7,'ver pressoflex 6p C3 DCpowe'!$G$16*G87*'ver pressoflex 6p C3 DCpowe'!$O$10,SIGN(G87)*'ver pressoflex 6p C3 DCpowe'!$G$15*'ver pressoflex 6p C3 DCpowe'!$O$10)</f>
        <v>0</v>
      </c>
      <c r="P87" s="31">
        <f>IF(ABS(H87)&lt;'ver pressoflex 6p C3 DCpowe'!$G$7,'ver pressoflex 6p C3 DCpowe'!$G$16*H87*'ver pressoflex 6p C3 DCpowe'!$O$11,SIGN(H87)*'ver pressoflex 6p C3 DCpowe'!$G$15*'ver pressoflex 6p C3 DCpowe'!$O$11)</f>
        <v>0</v>
      </c>
      <c r="Q87" s="31">
        <f>IF(ABS(I87)&lt;'ver pressoflex 6p C3 DCpowe'!$G$7,'ver pressoflex 6p C3 DCpowe'!$G$16*I87*'ver pressoflex 6p C3 DCpowe'!$O$12,SIGN(I87)*'ver pressoflex 6p C3 DCpowe'!$G$15*'ver pressoflex 6p C3 DCpowe'!$O$12)</f>
        <v>0</v>
      </c>
      <c r="R87" s="31">
        <f>IF(ABS(J87)&lt;'ver pressoflex 6p C3 DCpowe'!$G$7,'ver pressoflex 6p C3 DCpowe'!$G$16*J87*'ver pressoflex 6p C3 DCpowe'!$O$13,SIGN(J87)*'ver pressoflex 6p C3 DCpowe'!$G$15*'ver pressoflex 6p C3 DCpowe'!$O$13)</f>
        <v>17803.500000000004</v>
      </c>
      <c r="S87" s="113">
        <f t="shared" si="4"/>
        <v>34241.002500000002</v>
      </c>
      <c r="T87" s="362">
        <f>-L87*('ver pressoflex 6p C3 DCpowe'!$G$3/2-'ver pressoflex 6p C3 DCpowe'!$G$12*'ver pressoflex 6p C3 DCpowe'!D87)</f>
        <v>1669239.8747766006</v>
      </c>
      <c r="U87" s="29">
        <f t="shared" si="7"/>
        <v>-18248587.500000004</v>
      </c>
      <c r="V87" s="29">
        <f t="shared" si="8"/>
        <v>0</v>
      </c>
      <c r="W87" s="29">
        <f t="shared" si="9"/>
        <v>0</v>
      </c>
      <c r="X87" s="29">
        <f t="shared" si="10"/>
        <v>0</v>
      </c>
      <c r="Y87" s="29">
        <f t="shared" si="11"/>
        <v>0</v>
      </c>
      <c r="Z87" s="29">
        <f t="shared" si="12"/>
        <v>18248587.500000004</v>
      </c>
      <c r="AA87" s="113">
        <f t="shared" si="5"/>
        <v>1669239.8747765999</v>
      </c>
    </row>
    <row r="88" spans="2:27">
      <c r="B88" s="116">
        <f t="shared" si="3"/>
        <v>76194.697500000009</v>
      </c>
      <c r="C88" s="115">
        <f t="shared" si="6"/>
        <v>0.61000000000000021</v>
      </c>
      <c r="D88" s="68">
        <f>'ver pressoflex 6p C3 DCpowe'!$G$3/2/$C$557*C88</f>
        <v>7.4725000000000028</v>
      </c>
      <c r="E88" s="114">
        <f>'ver pressoflex 6p C3 DCpowe'!$G$9/D88*(D88-'ver pressoflex 6p C3 DCpowe'!$M$8)</f>
        <v>0.20611843425894941</v>
      </c>
      <c r="F88" s="114">
        <f>'ver pressoflex 6p C3 DCpowe'!$G$9/D88*(D88-'ver pressoflex 6p C3 DCpowe'!$M$9)</f>
        <v>0.29176580796252916</v>
      </c>
      <c r="G88" s="114">
        <f>'ver pressoflex 6p C3 DCpowe'!$G$9/D88*(D88-'ver pressoflex 6p C3 DCpowe'!$M$10)</f>
        <v>0.37741318166610893</v>
      </c>
      <c r="H88" s="114">
        <f>'ver pressoflex 6p C3 DCpowe'!$G$9/D88*(D88-'ver pressoflex 6p C3 DCpowe'!$M$11)</f>
        <v>2.2295376380060214</v>
      </c>
      <c r="I88" s="114">
        <f>'ver pressoflex 6p C3 DCpowe'!$G$9/D88*(D88-'ver pressoflex 6p C3 DCpowe'!$M$12)</f>
        <v>2.3151850117096013</v>
      </c>
      <c r="J88" s="114">
        <f>'ver pressoflex 6p C3 DCpowe'!$G$9/D88*(D88-'ver pressoflex 6p C3 DCpowe'!$M$13)</f>
        <v>2.4008323854131808</v>
      </c>
      <c r="K88" s="114">
        <f>'ver pressoflex 6p C3 DCpowe'!$G$9/D88*(D88-'ver pressoflex 6p C3 DCpowe'!$G$3)</f>
        <v>2.6149508196721305</v>
      </c>
      <c r="L88" s="113">
        <f>-'ver pressoflex 6p C3 DCpowe'!$G$2*'ver pressoflex 6p C3 DCpowe'!D88*'ver pressoflex 6p C3 DCpowe'!$G$17*'ver pressoflex 6p C3 DCpowe'!$G$13*'ver pressoflex 6p C3 DCpowe'!$G$11</f>
        <v>-1412.3025000000007</v>
      </c>
      <c r="M88" s="31">
        <f>IF(ABS(E88)&lt;'ver pressoflex 6p C3 DCpowe'!$G$7,'ver pressoflex 6p C3 DCpowe'!$G$16*E88*'ver pressoflex 6p C3 DCpowe'!$O$8,SIGN(E88)*'ver pressoflex 6p C3 DCpowe'!$G$15*'ver pressoflex 6p C3 DCpowe'!$O$8)</f>
        <v>17803.500000000004</v>
      </c>
      <c r="N88" s="31">
        <f>IF(ABS(F88)&lt;'ver pressoflex 6p C3 DCpowe'!$G$7,'ver pressoflex 6p C3 DCpowe'!$G$16*F88*'ver pressoflex 6p C3 DCpowe'!$O$9,SIGN(F88)*'ver pressoflex 6p C3 DCpowe'!$G$15*'ver pressoflex 6p C3 DCpowe'!$O$9)</f>
        <v>0</v>
      </c>
      <c r="O88" s="31">
        <f>IF(ABS(G88)&lt;'ver pressoflex 6p C3 DCpowe'!$G$7,'ver pressoflex 6p C3 DCpowe'!$G$16*G88*'ver pressoflex 6p C3 DCpowe'!$O$10,SIGN(G88)*'ver pressoflex 6p C3 DCpowe'!$G$15*'ver pressoflex 6p C3 DCpowe'!$O$10)</f>
        <v>0</v>
      </c>
      <c r="P88" s="31">
        <f>IF(ABS(H88)&lt;'ver pressoflex 6p C3 DCpowe'!$G$7,'ver pressoflex 6p C3 DCpowe'!$G$16*H88*'ver pressoflex 6p C3 DCpowe'!$O$11,SIGN(H88)*'ver pressoflex 6p C3 DCpowe'!$G$15*'ver pressoflex 6p C3 DCpowe'!$O$11)</f>
        <v>0</v>
      </c>
      <c r="Q88" s="31">
        <f>IF(ABS(I88)&lt;'ver pressoflex 6p C3 DCpowe'!$G$7,'ver pressoflex 6p C3 DCpowe'!$G$16*I88*'ver pressoflex 6p C3 DCpowe'!$O$12,SIGN(I88)*'ver pressoflex 6p C3 DCpowe'!$G$15*'ver pressoflex 6p C3 DCpowe'!$O$12)</f>
        <v>0</v>
      </c>
      <c r="R88" s="31">
        <f>IF(ABS(J88)&lt;'ver pressoflex 6p C3 DCpowe'!$G$7,'ver pressoflex 6p C3 DCpowe'!$G$16*J88*'ver pressoflex 6p C3 DCpowe'!$O$13,SIGN(J88)*'ver pressoflex 6p C3 DCpowe'!$G$15*'ver pressoflex 6p C3 DCpowe'!$O$13)</f>
        <v>17803.500000000004</v>
      </c>
      <c r="S88" s="113">
        <f t="shared" si="4"/>
        <v>34194.697500000009</v>
      </c>
      <c r="T88" s="362">
        <f>-L88*('ver pressoflex 6p C3 DCpowe'!$G$3/2-'ver pressoflex 6p C3 DCpowe'!$G$12*'ver pressoflex 6p C3 DCpowe'!D88)</f>
        <v>1725680.335440601</v>
      </c>
      <c r="U88" s="29">
        <f t="shared" si="7"/>
        <v>-18248587.500000004</v>
      </c>
      <c r="V88" s="29">
        <f t="shared" si="8"/>
        <v>0</v>
      </c>
      <c r="W88" s="29">
        <f t="shared" si="9"/>
        <v>0</v>
      </c>
      <c r="X88" s="29">
        <f t="shared" si="10"/>
        <v>0</v>
      </c>
      <c r="Y88" s="29">
        <f t="shared" si="11"/>
        <v>0</v>
      </c>
      <c r="Z88" s="29">
        <f t="shared" si="12"/>
        <v>18248587.500000004</v>
      </c>
      <c r="AA88" s="113">
        <f t="shared" si="5"/>
        <v>1725680.3354406003</v>
      </c>
    </row>
    <row r="89" spans="2:27">
      <c r="B89" s="116">
        <f t="shared" si="3"/>
        <v>76148.392500000016</v>
      </c>
      <c r="C89" s="115">
        <f t="shared" si="6"/>
        <v>0.63000000000000023</v>
      </c>
      <c r="D89" s="68">
        <f>'ver pressoflex 6p C3 DCpowe'!$G$3/2/$C$557*C89</f>
        <v>7.7175000000000029</v>
      </c>
      <c r="E89" s="114">
        <f>'ver pressoflex 6p C3 DCpowe'!$G$9/D89*(D89-'ver pressoflex 6p C3 DCpowe'!$M$8)</f>
        <v>0.19932102364755416</v>
      </c>
      <c r="F89" s="114">
        <f>'ver pressoflex 6p C3 DCpowe'!$G$9/D89*(D89-'ver pressoflex 6p C3 DCpowe'!$M$9)</f>
        <v>0.2822494331065758</v>
      </c>
      <c r="G89" s="114">
        <f>'ver pressoflex 6p C3 DCpowe'!$G$9/D89*(D89-'ver pressoflex 6p C3 DCpowe'!$M$10)</f>
        <v>0.36517784256559749</v>
      </c>
      <c r="H89" s="114">
        <f>'ver pressoflex 6p C3 DCpowe'!$G$9/D89*(D89-'ver pressoflex 6p C3 DCpowe'!$M$11)</f>
        <v>2.1585046971169408</v>
      </c>
      <c r="I89" s="114">
        <f>'ver pressoflex 6p C3 DCpowe'!$G$9/D89*(D89-'ver pressoflex 6p C3 DCpowe'!$M$12)</f>
        <v>2.2414331065759625</v>
      </c>
      <c r="J89" s="114">
        <f>'ver pressoflex 6p C3 DCpowe'!$G$9/D89*(D89-'ver pressoflex 6p C3 DCpowe'!$M$13)</f>
        <v>2.3243615160349842</v>
      </c>
      <c r="K89" s="114">
        <f>'ver pressoflex 6p C3 DCpowe'!$G$9/D89*(D89-'ver pressoflex 6p C3 DCpowe'!$G$3)</f>
        <v>2.5316825396825382</v>
      </c>
      <c r="L89" s="113">
        <f>-'ver pressoflex 6p C3 DCpowe'!$G$2*'ver pressoflex 6p C3 DCpowe'!D89*'ver pressoflex 6p C3 DCpowe'!$G$17*'ver pressoflex 6p C3 DCpowe'!$G$13*'ver pressoflex 6p C3 DCpowe'!$G$11</f>
        <v>-1458.6075000000008</v>
      </c>
      <c r="M89" s="31">
        <f>IF(ABS(E89)&lt;'ver pressoflex 6p C3 DCpowe'!$G$7,'ver pressoflex 6p C3 DCpowe'!$G$16*E89*'ver pressoflex 6p C3 DCpowe'!$O$8,SIGN(E89)*'ver pressoflex 6p C3 DCpowe'!$G$15*'ver pressoflex 6p C3 DCpowe'!$O$8)</f>
        <v>17803.500000000004</v>
      </c>
      <c r="N89" s="31">
        <f>IF(ABS(F89)&lt;'ver pressoflex 6p C3 DCpowe'!$G$7,'ver pressoflex 6p C3 DCpowe'!$G$16*F89*'ver pressoflex 6p C3 DCpowe'!$O$9,SIGN(F89)*'ver pressoflex 6p C3 DCpowe'!$G$15*'ver pressoflex 6p C3 DCpowe'!$O$9)</f>
        <v>0</v>
      </c>
      <c r="O89" s="31">
        <f>IF(ABS(G89)&lt;'ver pressoflex 6p C3 DCpowe'!$G$7,'ver pressoflex 6p C3 DCpowe'!$G$16*G89*'ver pressoflex 6p C3 DCpowe'!$O$10,SIGN(G89)*'ver pressoflex 6p C3 DCpowe'!$G$15*'ver pressoflex 6p C3 DCpowe'!$O$10)</f>
        <v>0</v>
      </c>
      <c r="P89" s="31">
        <f>IF(ABS(H89)&lt;'ver pressoflex 6p C3 DCpowe'!$G$7,'ver pressoflex 6p C3 DCpowe'!$G$16*H89*'ver pressoflex 6p C3 DCpowe'!$O$11,SIGN(H89)*'ver pressoflex 6p C3 DCpowe'!$G$15*'ver pressoflex 6p C3 DCpowe'!$O$11)</f>
        <v>0</v>
      </c>
      <c r="Q89" s="31">
        <f>IF(ABS(I89)&lt;'ver pressoflex 6p C3 DCpowe'!$G$7,'ver pressoflex 6p C3 DCpowe'!$G$16*I89*'ver pressoflex 6p C3 DCpowe'!$O$12,SIGN(I89)*'ver pressoflex 6p C3 DCpowe'!$G$15*'ver pressoflex 6p C3 DCpowe'!$O$12)</f>
        <v>0</v>
      </c>
      <c r="R89" s="31">
        <f>IF(ABS(J89)&lt;'ver pressoflex 6p C3 DCpowe'!$G$7,'ver pressoflex 6p C3 DCpowe'!$G$16*J89*'ver pressoflex 6p C3 DCpowe'!$O$13,SIGN(J89)*'ver pressoflex 6p C3 DCpowe'!$G$15*'ver pressoflex 6p C3 DCpowe'!$O$13)</f>
        <v>17803.500000000004</v>
      </c>
      <c r="S89" s="113">
        <f t="shared" si="4"/>
        <v>34148.392500000009</v>
      </c>
      <c r="T89" s="362">
        <f>-L89*('ver pressoflex 6p C3 DCpowe'!$G$3/2-'ver pressoflex 6p C3 DCpowe'!$G$12*'ver pressoflex 6p C3 DCpowe'!D89)</f>
        <v>1782111.3572934009</v>
      </c>
      <c r="U89" s="29">
        <f t="shared" si="7"/>
        <v>-18248587.500000004</v>
      </c>
      <c r="V89" s="29">
        <f t="shared" si="8"/>
        <v>0</v>
      </c>
      <c r="W89" s="29">
        <f t="shared" si="9"/>
        <v>0</v>
      </c>
      <c r="X89" s="29">
        <f t="shared" si="10"/>
        <v>0</v>
      </c>
      <c r="Y89" s="29">
        <f t="shared" si="11"/>
        <v>0</v>
      </c>
      <c r="Z89" s="29">
        <f t="shared" si="12"/>
        <v>18248587.500000004</v>
      </c>
      <c r="AA89" s="113">
        <f t="shared" si="5"/>
        <v>1782111.3572934009</v>
      </c>
    </row>
    <row r="90" spans="2:27">
      <c r="B90" s="116">
        <f t="shared" si="3"/>
        <v>76102.087500000009</v>
      </c>
      <c r="C90" s="115">
        <f t="shared" si="6"/>
        <v>0.65000000000000024</v>
      </c>
      <c r="D90" s="68">
        <f>'ver pressoflex 6p C3 DCpowe'!$G$3/2/$C$557*C90</f>
        <v>7.962500000000003</v>
      </c>
      <c r="E90" s="114">
        <f>'ver pressoflex 6p C3 DCpowe'!$G$9/D90*(D90-'ver pressoflex 6p C3 DCpowe'!$M$8)</f>
        <v>0.19294191522762946</v>
      </c>
      <c r="F90" s="114">
        <f>'ver pressoflex 6p C3 DCpowe'!$G$9/D90*(D90-'ver pressoflex 6p C3 DCpowe'!$M$9)</f>
        <v>0.27331868131868126</v>
      </c>
      <c r="G90" s="114">
        <f>'ver pressoflex 6p C3 DCpowe'!$G$9/D90*(D90-'ver pressoflex 6p C3 DCpowe'!$M$10)</f>
        <v>0.35369544740973302</v>
      </c>
      <c r="H90" s="114">
        <f>'ver pressoflex 6p C3 DCpowe'!$G$9/D90*(D90-'ver pressoflex 6p C3 DCpowe'!$M$11)</f>
        <v>2.0918430141287279</v>
      </c>
      <c r="I90" s="114">
        <f>'ver pressoflex 6p C3 DCpowe'!$G$9/D90*(D90-'ver pressoflex 6p C3 DCpowe'!$M$12)</f>
        <v>2.1722197802197796</v>
      </c>
      <c r="J90" s="114">
        <f>'ver pressoflex 6p C3 DCpowe'!$G$9/D90*(D90-'ver pressoflex 6p C3 DCpowe'!$M$13)</f>
        <v>2.2525965463108313</v>
      </c>
      <c r="K90" s="114">
        <f>'ver pressoflex 6p C3 DCpowe'!$G$9/D90*(D90-'ver pressoflex 6p C3 DCpowe'!$G$3)</f>
        <v>2.4535384615384608</v>
      </c>
      <c r="L90" s="113">
        <f>-'ver pressoflex 6p C3 DCpowe'!$G$2*'ver pressoflex 6p C3 DCpowe'!D90*'ver pressoflex 6p C3 DCpowe'!$G$17*'ver pressoflex 6p C3 DCpowe'!$G$13*'ver pressoflex 6p C3 DCpowe'!$G$11</f>
        <v>-1504.9125000000008</v>
      </c>
      <c r="M90" s="31">
        <f>IF(ABS(E90)&lt;'ver pressoflex 6p C3 DCpowe'!$G$7,'ver pressoflex 6p C3 DCpowe'!$G$16*E90*'ver pressoflex 6p C3 DCpowe'!$O$8,SIGN(E90)*'ver pressoflex 6p C3 DCpowe'!$G$15*'ver pressoflex 6p C3 DCpowe'!$O$8)</f>
        <v>17803.500000000004</v>
      </c>
      <c r="N90" s="31">
        <f>IF(ABS(F90)&lt;'ver pressoflex 6p C3 DCpowe'!$G$7,'ver pressoflex 6p C3 DCpowe'!$G$16*F90*'ver pressoflex 6p C3 DCpowe'!$O$9,SIGN(F90)*'ver pressoflex 6p C3 DCpowe'!$G$15*'ver pressoflex 6p C3 DCpowe'!$O$9)</f>
        <v>0</v>
      </c>
      <c r="O90" s="31">
        <f>IF(ABS(G90)&lt;'ver pressoflex 6p C3 DCpowe'!$G$7,'ver pressoflex 6p C3 DCpowe'!$G$16*G90*'ver pressoflex 6p C3 DCpowe'!$O$10,SIGN(G90)*'ver pressoflex 6p C3 DCpowe'!$G$15*'ver pressoflex 6p C3 DCpowe'!$O$10)</f>
        <v>0</v>
      </c>
      <c r="P90" s="31">
        <f>IF(ABS(H90)&lt;'ver pressoflex 6p C3 DCpowe'!$G$7,'ver pressoflex 6p C3 DCpowe'!$G$16*H90*'ver pressoflex 6p C3 DCpowe'!$O$11,SIGN(H90)*'ver pressoflex 6p C3 DCpowe'!$G$15*'ver pressoflex 6p C3 DCpowe'!$O$11)</f>
        <v>0</v>
      </c>
      <c r="Q90" s="31">
        <f>IF(ABS(I90)&lt;'ver pressoflex 6p C3 DCpowe'!$G$7,'ver pressoflex 6p C3 DCpowe'!$G$16*I90*'ver pressoflex 6p C3 DCpowe'!$O$12,SIGN(I90)*'ver pressoflex 6p C3 DCpowe'!$G$15*'ver pressoflex 6p C3 DCpowe'!$O$12)</f>
        <v>0</v>
      </c>
      <c r="R90" s="31">
        <f>IF(ABS(J90)&lt;'ver pressoflex 6p C3 DCpowe'!$G$7,'ver pressoflex 6p C3 DCpowe'!$G$16*J90*'ver pressoflex 6p C3 DCpowe'!$O$13,SIGN(J90)*'ver pressoflex 6p C3 DCpowe'!$G$15*'ver pressoflex 6p C3 DCpowe'!$O$13)</f>
        <v>17803.500000000004</v>
      </c>
      <c r="S90" s="113">
        <f t="shared" si="4"/>
        <v>34102.087500000009</v>
      </c>
      <c r="T90" s="362">
        <f>-L90*('ver pressoflex 6p C3 DCpowe'!$G$3/2-'ver pressoflex 6p C3 DCpowe'!$G$12*'ver pressoflex 6p C3 DCpowe'!D90)</f>
        <v>1838532.9403350009</v>
      </c>
      <c r="U90" s="29">
        <f t="shared" si="7"/>
        <v>-18248587.500000004</v>
      </c>
      <c r="V90" s="29">
        <f t="shared" si="8"/>
        <v>0</v>
      </c>
      <c r="W90" s="29">
        <f t="shared" si="9"/>
        <v>0</v>
      </c>
      <c r="X90" s="29">
        <f t="shared" si="10"/>
        <v>0</v>
      </c>
      <c r="Y90" s="29">
        <f t="shared" si="11"/>
        <v>0</v>
      </c>
      <c r="Z90" s="29">
        <f t="shared" si="12"/>
        <v>18248587.500000004</v>
      </c>
      <c r="AA90" s="113">
        <f t="shared" si="5"/>
        <v>1838532.9403350018</v>
      </c>
    </row>
    <row r="91" spans="2:27">
      <c r="B91" s="116">
        <f t="shared" si="3"/>
        <v>76055.782500000001</v>
      </c>
      <c r="C91" s="115">
        <f t="shared" si="6"/>
        <v>0.67000000000000026</v>
      </c>
      <c r="D91" s="68">
        <f>'ver pressoflex 6p C3 DCpowe'!$G$3/2/$C$557*C91</f>
        <v>8.2075000000000031</v>
      </c>
      <c r="E91" s="114">
        <f>'ver pressoflex 6p C3 DCpowe'!$G$9/D91*(D91-'ver pressoflex 6p C3 DCpowe'!$M$8)</f>
        <v>0.18694364910143155</v>
      </c>
      <c r="F91" s="114">
        <f>'ver pressoflex 6p C3 DCpowe'!$G$9/D91*(D91-'ver pressoflex 6p C3 DCpowe'!$M$9)</f>
        <v>0.2649211087420042</v>
      </c>
      <c r="G91" s="114">
        <f>'ver pressoflex 6p C3 DCpowe'!$G$9/D91*(D91-'ver pressoflex 6p C3 DCpowe'!$M$10)</f>
        <v>0.34289856838257682</v>
      </c>
      <c r="H91" s="114">
        <f>'ver pressoflex 6p C3 DCpowe'!$G$9/D91*(D91-'ver pressoflex 6p C3 DCpowe'!$M$11)</f>
        <v>2.0291611331099597</v>
      </c>
      <c r="I91" s="114">
        <f>'ver pressoflex 6p C3 DCpowe'!$G$9/D91*(D91-'ver pressoflex 6p C3 DCpowe'!$M$12)</f>
        <v>2.1071385927505322</v>
      </c>
      <c r="J91" s="114">
        <f>'ver pressoflex 6p C3 DCpowe'!$G$9/D91*(D91-'ver pressoflex 6p C3 DCpowe'!$M$13)</f>
        <v>2.1851160523911051</v>
      </c>
      <c r="K91" s="114">
        <f>'ver pressoflex 6p C3 DCpowe'!$G$9/D91*(D91-'ver pressoflex 6p C3 DCpowe'!$G$3)</f>
        <v>2.3800597014925367</v>
      </c>
      <c r="L91" s="113">
        <f>-'ver pressoflex 6p C3 DCpowe'!$G$2*'ver pressoflex 6p C3 DCpowe'!D91*'ver pressoflex 6p C3 DCpowe'!$G$17*'ver pressoflex 6p C3 DCpowe'!$G$13*'ver pressoflex 6p C3 DCpowe'!$G$11</f>
        <v>-1551.2175000000009</v>
      </c>
      <c r="M91" s="31">
        <f>IF(ABS(E91)&lt;'ver pressoflex 6p C3 DCpowe'!$G$7,'ver pressoflex 6p C3 DCpowe'!$G$16*E91*'ver pressoflex 6p C3 DCpowe'!$O$8,SIGN(E91)*'ver pressoflex 6p C3 DCpowe'!$G$15*'ver pressoflex 6p C3 DCpowe'!$O$8)</f>
        <v>17803.500000000004</v>
      </c>
      <c r="N91" s="31">
        <f>IF(ABS(F91)&lt;'ver pressoflex 6p C3 DCpowe'!$G$7,'ver pressoflex 6p C3 DCpowe'!$G$16*F91*'ver pressoflex 6p C3 DCpowe'!$O$9,SIGN(F91)*'ver pressoflex 6p C3 DCpowe'!$G$15*'ver pressoflex 6p C3 DCpowe'!$O$9)</f>
        <v>0</v>
      </c>
      <c r="O91" s="31">
        <f>IF(ABS(G91)&lt;'ver pressoflex 6p C3 DCpowe'!$G$7,'ver pressoflex 6p C3 DCpowe'!$G$16*G91*'ver pressoflex 6p C3 DCpowe'!$O$10,SIGN(G91)*'ver pressoflex 6p C3 DCpowe'!$G$15*'ver pressoflex 6p C3 DCpowe'!$O$10)</f>
        <v>0</v>
      </c>
      <c r="P91" s="31">
        <f>IF(ABS(H91)&lt;'ver pressoflex 6p C3 DCpowe'!$G$7,'ver pressoflex 6p C3 DCpowe'!$G$16*H91*'ver pressoflex 6p C3 DCpowe'!$O$11,SIGN(H91)*'ver pressoflex 6p C3 DCpowe'!$G$15*'ver pressoflex 6p C3 DCpowe'!$O$11)</f>
        <v>0</v>
      </c>
      <c r="Q91" s="31">
        <f>IF(ABS(I91)&lt;'ver pressoflex 6p C3 DCpowe'!$G$7,'ver pressoflex 6p C3 DCpowe'!$G$16*I91*'ver pressoflex 6p C3 DCpowe'!$O$12,SIGN(I91)*'ver pressoflex 6p C3 DCpowe'!$G$15*'ver pressoflex 6p C3 DCpowe'!$O$12)</f>
        <v>0</v>
      </c>
      <c r="R91" s="31">
        <f>IF(ABS(J91)&lt;'ver pressoflex 6p C3 DCpowe'!$G$7,'ver pressoflex 6p C3 DCpowe'!$G$16*J91*'ver pressoflex 6p C3 DCpowe'!$O$13,SIGN(J91)*'ver pressoflex 6p C3 DCpowe'!$G$15*'ver pressoflex 6p C3 DCpowe'!$O$13)</f>
        <v>17803.500000000004</v>
      </c>
      <c r="S91" s="113">
        <f t="shared" si="4"/>
        <v>34055.782500000008</v>
      </c>
      <c r="T91" s="362">
        <f>-L91*('ver pressoflex 6p C3 DCpowe'!$G$3/2-'ver pressoflex 6p C3 DCpowe'!$G$12*'ver pressoflex 6p C3 DCpowe'!D91)</f>
        <v>1894945.0845654008</v>
      </c>
      <c r="U91" s="29">
        <f t="shared" si="7"/>
        <v>-18248587.500000004</v>
      </c>
      <c r="V91" s="29">
        <f t="shared" si="8"/>
        <v>0</v>
      </c>
      <c r="W91" s="29">
        <f t="shared" si="9"/>
        <v>0</v>
      </c>
      <c r="X91" s="29">
        <f t="shared" si="10"/>
        <v>0</v>
      </c>
      <c r="Y91" s="29">
        <f t="shared" si="11"/>
        <v>0</v>
      </c>
      <c r="Z91" s="29">
        <f t="shared" si="12"/>
        <v>18248587.500000004</v>
      </c>
      <c r="AA91" s="113">
        <f t="shared" si="5"/>
        <v>1894945.0845654011</v>
      </c>
    </row>
    <row r="92" spans="2:27">
      <c r="B92" s="116">
        <f t="shared" si="3"/>
        <v>76009.477500000008</v>
      </c>
      <c r="C92" s="115">
        <f t="shared" si="6"/>
        <v>0.69000000000000028</v>
      </c>
      <c r="D92" s="68">
        <f>'ver pressoflex 6p C3 DCpowe'!$G$3/2/$C$557*C92</f>
        <v>8.4525000000000041</v>
      </c>
      <c r="E92" s="114">
        <f>'ver pressoflex 6p C3 DCpowe'!$G$9/D92*(D92-'ver pressoflex 6p C3 DCpowe'!$M$8)</f>
        <v>0.18129310854776684</v>
      </c>
      <c r="F92" s="114">
        <f>'ver pressoflex 6p C3 DCpowe'!$G$9/D92*(D92-'ver pressoflex 6p C3 DCpowe'!$M$9)</f>
        <v>0.25701035196687361</v>
      </c>
      <c r="G92" s="114">
        <f>'ver pressoflex 6p C3 DCpowe'!$G$9/D92*(D92-'ver pressoflex 6p C3 DCpowe'!$M$10)</f>
        <v>0.33272759538598035</v>
      </c>
      <c r="H92" s="114">
        <f>'ver pressoflex 6p C3 DCpowe'!$G$9/D92*(D92-'ver pressoflex 6p C3 DCpowe'!$M$11)</f>
        <v>1.9701129843241636</v>
      </c>
      <c r="I92" s="114">
        <f>'ver pressoflex 6p C3 DCpowe'!$G$9/D92*(D92-'ver pressoflex 6p C3 DCpowe'!$M$12)</f>
        <v>2.0458302277432705</v>
      </c>
      <c r="J92" s="114">
        <f>'ver pressoflex 6p C3 DCpowe'!$G$9/D92*(D92-'ver pressoflex 6p C3 DCpowe'!$M$13)</f>
        <v>2.1215474711623772</v>
      </c>
      <c r="K92" s="114">
        <f>'ver pressoflex 6p C3 DCpowe'!$G$9/D92*(D92-'ver pressoflex 6p C3 DCpowe'!$G$3)</f>
        <v>2.3108405797101441</v>
      </c>
      <c r="L92" s="113">
        <f>-'ver pressoflex 6p C3 DCpowe'!$G$2*'ver pressoflex 6p C3 DCpowe'!D92*'ver pressoflex 6p C3 DCpowe'!$G$17*'ver pressoflex 6p C3 DCpowe'!$G$13*'ver pressoflex 6p C3 DCpowe'!$G$11</f>
        <v>-1597.5225000000009</v>
      </c>
      <c r="M92" s="31">
        <f>IF(ABS(E92)&lt;'ver pressoflex 6p C3 DCpowe'!$G$7,'ver pressoflex 6p C3 DCpowe'!$G$16*E92*'ver pressoflex 6p C3 DCpowe'!$O$8,SIGN(E92)*'ver pressoflex 6p C3 DCpowe'!$G$15*'ver pressoflex 6p C3 DCpowe'!$O$8)</f>
        <v>17803.500000000004</v>
      </c>
      <c r="N92" s="31">
        <f>IF(ABS(F92)&lt;'ver pressoflex 6p C3 DCpowe'!$G$7,'ver pressoflex 6p C3 DCpowe'!$G$16*F92*'ver pressoflex 6p C3 DCpowe'!$O$9,SIGN(F92)*'ver pressoflex 6p C3 DCpowe'!$G$15*'ver pressoflex 6p C3 DCpowe'!$O$9)</f>
        <v>0</v>
      </c>
      <c r="O92" s="31">
        <f>IF(ABS(G92)&lt;'ver pressoflex 6p C3 DCpowe'!$G$7,'ver pressoflex 6p C3 DCpowe'!$G$16*G92*'ver pressoflex 6p C3 DCpowe'!$O$10,SIGN(G92)*'ver pressoflex 6p C3 DCpowe'!$G$15*'ver pressoflex 6p C3 DCpowe'!$O$10)</f>
        <v>0</v>
      </c>
      <c r="P92" s="31">
        <f>IF(ABS(H92)&lt;'ver pressoflex 6p C3 DCpowe'!$G$7,'ver pressoflex 6p C3 DCpowe'!$G$16*H92*'ver pressoflex 6p C3 DCpowe'!$O$11,SIGN(H92)*'ver pressoflex 6p C3 DCpowe'!$G$15*'ver pressoflex 6p C3 DCpowe'!$O$11)</f>
        <v>0</v>
      </c>
      <c r="Q92" s="31">
        <f>IF(ABS(I92)&lt;'ver pressoflex 6p C3 DCpowe'!$G$7,'ver pressoflex 6p C3 DCpowe'!$G$16*I92*'ver pressoflex 6p C3 DCpowe'!$O$12,SIGN(I92)*'ver pressoflex 6p C3 DCpowe'!$G$15*'ver pressoflex 6p C3 DCpowe'!$O$12)</f>
        <v>0</v>
      </c>
      <c r="R92" s="31">
        <f>IF(ABS(J92)&lt;'ver pressoflex 6p C3 DCpowe'!$G$7,'ver pressoflex 6p C3 DCpowe'!$G$16*J92*'ver pressoflex 6p C3 DCpowe'!$O$13,SIGN(J92)*'ver pressoflex 6p C3 DCpowe'!$G$15*'ver pressoflex 6p C3 DCpowe'!$O$13)</f>
        <v>17803.500000000004</v>
      </c>
      <c r="S92" s="113">
        <f t="shared" si="4"/>
        <v>34009.477500000008</v>
      </c>
      <c r="T92" s="362">
        <f>-L92*('ver pressoflex 6p C3 DCpowe'!$G$3/2-'ver pressoflex 6p C3 DCpowe'!$G$12*'ver pressoflex 6p C3 DCpowe'!D92)</f>
        <v>1951347.7899846013</v>
      </c>
      <c r="U92" s="29">
        <f t="shared" si="7"/>
        <v>-18248587.500000004</v>
      </c>
      <c r="V92" s="29">
        <f t="shared" si="8"/>
        <v>0</v>
      </c>
      <c r="W92" s="29">
        <f t="shared" si="9"/>
        <v>0</v>
      </c>
      <c r="X92" s="29">
        <f t="shared" si="10"/>
        <v>0</v>
      </c>
      <c r="Y92" s="29">
        <f t="shared" si="11"/>
        <v>0</v>
      </c>
      <c r="Z92" s="29">
        <f t="shared" si="12"/>
        <v>18248587.500000004</v>
      </c>
      <c r="AA92" s="113">
        <f t="shared" si="5"/>
        <v>1951347.7899846006</v>
      </c>
    </row>
    <row r="93" spans="2:27">
      <c r="B93" s="116">
        <f t="shared" si="3"/>
        <v>75963.172500000015</v>
      </c>
      <c r="C93" s="115">
        <f t="shared" si="6"/>
        <v>0.7100000000000003</v>
      </c>
      <c r="D93" s="68">
        <f>'ver pressoflex 6p C3 DCpowe'!$G$3/2/$C$557*C93</f>
        <v>8.6975000000000033</v>
      </c>
      <c r="E93" s="114">
        <f>'ver pressoflex 6p C3 DCpowe'!$G$9/D93*(D93-'ver pressoflex 6p C3 DCpowe'!$M$8)</f>
        <v>0.17596090830698471</v>
      </c>
      <c r="F93" s="114">
        <f>'ver pressoflex 6p C3 DCpowe'!$G$9/D93*(D93-'ver pressoflex 6p C3 DCpowe'!$M$9)</f>
        <v>0.2495452716297786</v>
      </c>
      <c r="G93" s="114">
        <f>'ver pressoflex 6p C3 DCpowe'!$G$9/D93*(D93-'ver pressoflex 6p C3 DCpowe'!$M$10)</f>
        <v>0.32312963495257246</v>
      </c>
      <c r="H93" s="114">
        <f>'ver pressoflex 6p C3 DCpowe'!$G$9/D93*(D93-'ver pressoflex 6p C3 DCpowe'!$M$11)</f>
        <v>1.9143914918079901</v>
      </c>
      <c r="I93" s="114">
        <f>'ver pressoflex 6p C3 DCpowe'!$G$9/D93*(D93-'ver pressoflex 6p C3 DCpowe'!$M$12)</f>
        <v>1.9879758551307838</v>
      </c>
      <c r="J93" s="114">
        <f>'ver pressoflex 6p C3 DCpowe'!$G$9/D93*(D93-'ver pressoflex 6p C3 DCpowe'!$M$13)</f>
        <v>2.061560218453578</v>
      </c>
      <c r="K93" s="114">
        <f>'ver pressoflex 6p C3 DCpowe'!$G$9/D93*(D93-'ver pressoflex 6p C3 DCpowe'!$G$3)</f>
        <v>2.2455211267605626</v>
      </c>
      <c r="L93" s="113">
        <f>-'ver pressoflex 6p C3 DCpowe'!$G$2*'ver pressoflex 6p C3 DCpowe'!D93*'ver pressoflex 6p C3 DCpowe'!$G$17*'ver pressoflex 6p C3 DCpowe'!$G$13*'ver pressoflex 6p C3 DCpowe'!$G$11</f>
        <v>-1643.827500000001</v>
      </c>
      <c r="M93" s="31">
        <f>IF(ABS(E93)&lt;'ver pressoflex 6p C3 DCpowe'!$G$7,'ver pressoflex 6p C3 DCpowe'!$G$16*E93*'ver pressoflex 6p C3 DCpowe'!$O$8,SIGN(E93)*'ver pressoflex 6p C3 DCpowe'!$G$15*'ver pressoflex 6p C3 DCpowe'!$O$8)</f>
        <v>17803.500000000004</v>
      </c>
      <c r="N93" s="31">
        <f>IF(ABS(F93)&lt;'ver pressoflex 6p C3 DCpowe'!$G$7,'ver pressoflex 6p C3 DCpowe'!$G$16*F93*'ver pressoflex 6p C3 DCpowe'!$O$9,SIGN(F93)*'ver pressoflex 6p C3 DCpowe'!$G$15*'ver pressoflex 6p C3 DCpowe'!$O$9)</f>
        <v>0</v>
      </c>
      <c r="O93" s="31">
        <f>IF(ABS(G93)&lt;'ver pressoflex 6p C3 DCpowe'!$G$7,'ver pressoflex 6p C3 DCpowe'!$G$16*G93*'ver pressoflex 6p C3 DCpowe'!$O$10,SIGN(G93)*'ver pressoflex 6p C3 DCpowe'!$G$15*'ver pressoflex 6p C3 DCpowe'!$O$10)</f>
        <v>0</v>
      </c>
      <c r="P93" s="31">
        <f>IF(ABS(H93)&lt;'ver pressoflex 6p C3 DCpowe'!$G$7,'ver pressoflex 6p C3 DCpowe'!$G$16*H93*'ver pressoflex 6p C3 DCpowe'!$O$11,SIGN(H93)*'ver pressoflex 6p C3 DCpowe'!$G$15*'ver pressoflex 6p C3 DCpowe'!$O$11)</f>
        <v>0</v>
      </c>
      <c r="Q93" s="31">
        <f>IF(ABS(I93)&lt;'ver pressoflex 6p C3 DCpowe'!$G$7,'ver pressoflex 6p C3 DCpowe'!$G$16*I93*'ver pressoflex 6p C3 DCpowe'!$O$12,SIGN(I93)*'ver pressoflex 6p C3 DCpowe'!$G$15*'ver pressoflex 6p C3 DCpowe'!$O$12)</f>
        <v>0</v>
      </c>
      <c r="R93" s="31">
        <f>IF(ABS(J93)&lt;'ver pressoflex 6p C3 DCpowe'!$G$7,'ver pressoflex 6p C3 DCpowe'!$G$16*J93*'ver pressoflex 6p C3 DCpowe'!$O$13,SIGN(J93)*'ver pressoflex 6p C3 DCpowe'!$G$15*'ver pressoflex 6p C3 DCpowe'!$O$13)</f>
        <v>17803.500000000004</v>
      </c>
      <c r="S93" s="113">
        <f t="shared" si="4"/>
        <v>33963.172500000008</v>
      </c>
      <c r="T93" s="362">
        <f>-L93*('ver pressoflex 6p C3 DCpowe'!$G$3/2-'ver pressoflex 6p C3 DCpowe'!$G$12*'ver pressoflex 6p C3 DCpowe'!D93)</f>
        <v>2007741.0565926014</v>
      </c>
      <c r="U93" s="29">
        <f t="shared" si="7"/>
        <v>-18248587.500000004</v>
      </c>
      <c r="V93" s="29">
        <f t="shared" si="8"/>
        <v>0</v>
      </c>
      <c r="W93" s="29">
        <f t="shared" si="9"/>
        <v>0</v>
      </c>
      <c r="X93" s="29">
        <f t="shared" si="10"/>
        <v>0</v>
      </c>
      <c r="Y93" s="29">
        <f t="shared" si="11"/>
        <v>0</v>
      </c>
      <c r="Z93" s="29">
        <f t="shared" si="12"/>
        <v>18248587.500000004</v>
      </c>
      <c r="AA93" s="113">
        <f t="shared" si="5"/>
        <v>2007741.0565926023</v>
      </c>
    </row>
    <row r="94" spans="2:27">
      <c r="B94" s="116">
        <f t="shared" si="3"/>
        <v>75916.867500000008</v>
      </c>
      <c r="C94" s="115">
        <f t="shared" si="6"/>
        <v>0.73000000000000032</v>
      </c>
      <c r="D94" s="68">
        <f>'ver pressoflex 6p C3 DCpowe'!$G$3/2/$C$557*C94</f>
        <v>8.9425000000000043</v>
      </c>
      <c r="E94" s="114">
        <f>'ver pressoflex 6p C3 DCpowe'!$G$9/D94*(D94-'ver pressoflex 6p C3 DCpowe'!$M$8)</f>
        <v>0.17092088342186182</v>
      </c>
      <c r="F94" s="114">
        <f>'ver pressoflex 6p C3 DCpowe'!$G$9/D94*(D94-'ver pressoflex 6p C3 DCpowe'!$M$9)</f>
        <v>0.24248923679060652</v>
      </c>
      <c r="G94" s="114">
        <f>'ver pressoflex 6p C3 DCpowe'!$G$9/D94*(D94-'ver pressoflex 6p C3 DCpowe'!$M$10)</f>
        <v>0.31405759015935125</v>
      </c>
      <c r="H94" s="114">
        <f>'ver pressoflex 6p C3 DCpowe'!$G$9/D94*(D94-'ver pressoflex 6p C3 DCpowe'!$M$11)</f>
        <v>1.8617232317584558</v>
      </c>
      <c r="I94" s="114">
        <f>'ver pressoflex 6p C3 DCpowe'!$G$9/D94*(D94-'ver pressoflex 6p C3 DCpowe'!$M$12)</f>
        <v>1.9332915851272006</v>
      </c>
      <c r="J94" s="114">
        <f>'ver pressoflex 6p C3 DCpowe'!$G$9/D94*(D94-'ver pressoflex 6p C3 DCpowe'!$M$13)</f>
        <v>2.0048599384959451</v>
      </c>
      <c r="K94" s="114">
        <f>'ver pressoflex 6p C3 DCpowe'!$G$9/D94*(D94-'ver pressoflex 6p C3 DCpowe'!$G$3)</f>
        <v>2.1837808219178072</v>
      </c>
      <c r="L94" s="113">
        <f>-'ver pressoflex 6p C3 DCpowe'!$G$2*'ver pressoflex 6p C3 DCpowe'!D94*'ver pressoflex 6p C3 DCpowe'!$G$17*'ver pressoflex 6p C3 DCpowe'!$G$13*'ver pressoflex 6p C3 DCpowe'!$G$11</f>
        <v>-1690.1325000000011</v>
      </c>
      <c r="M94" s="31">
        <f>IF(ABS(E94)&lt;'ver pressoflex 6p C3 DCpowe'!$G$7,'ver pressoflex 6p C3 DCpowe'!$G$16*E94*'ver pressoflex 6p C3 DCpowe'!$O$8,SIGN(E94)*'ver pressoflex 6p C3 DCpowe'!$G$15*'ver pressoflex 6p C3 DCpowe'!$O$8)</f>
        <v>17803.500000000004</v>
      </c>
      <c r="N94" s="31">
        <f>IF(ABS(F94)&lt;'ver pressoflex 6p C3 DCpowe'!$G$7,'ver pressoflex 6p C3 DCpowe'!$G$16*F94*'ver pressoflex 6p C3 DCpowe'!$O$9,SIGN(F94)*'ver pressoflex 6p C3 DCpowe'!$G$15*'ver pressoflex 6p C3 DCpowe'!$O$9)</f>
        <v>0</v>
      </c>
      <c r="O94" s="31">
        <f>IF(ABS(G94)&lt;'ver pressoflex 6p C3 DCpowe'!$G$7,'ver pressoflex 6p C3 DCpowe'!$G$16*G94*'ver pressoflex 6p C3 DCpowe'!$O$10,SIGN(G94)*'ver pressoflex 6p C3 DCpowe'!$G$15*'ver pressoflex 6p C3 DCpowe'!$O$10)</f>
        <v>0</v>
      </c>
      <c r="P94" s="31">
        <f>IF(ABS(H94)&lt;'ver pressoflex 6p C3 DCpowe'!$G$7,'ver pressoflex 6p C3 DCpowe'!$G$16*H94*'ver pressoflex 6p C3 DCpowe'!$O$11,SIGN(H94)*'ver pressoflex 6p C3 DCpowe'!$G$15*'ver pressoflex 6p C3 DCpowe'!$O$11)</f>
        <v>0</v>
      </c>
      <c r="Q94" s="31">
        <f>IF(ABS(I94)&lt;'ver pressoflex 6p C3 DCpowe'!$G$7,'ver pressoflex 6p C3 DCpowe'!$G$16*I94*'ver pressoflex 6p C3 DCpowe'!$O$12,SIGN(I94)*'ver pressoflex 6p C3 DCpowe'!$G$15*'ver pressoflex 6p C3 DCpowe'!$O$12)</f>
        <v>0</v>
      </c>
      <c r="R94" s="31">
        <f>IF(ABS(J94)&lt;'ver pressoflex 6p C3 DCpowe'!$G$7,'ver pressoflex 6p C3 DCpowe'!$G$16*J94*'ver pressoflex 6p C3 DCpowe'!$O$13,SIGN(J94)*'ver pressoflex 6p C3 DCpowe'!$G$15*'ver pressoflex 6p C3 DCpowe'!$O$13)</f>
        <v>17803.500000000004</v>
      </c>
      <c r="S94" s="113">
        <f t="shared" si="4"/>
        <v>33916.867500000008</v>
      </c>
      <c r="T94" s="362">
        <f>-L94*('ver pressoflex 6p C3 DCpowe'!$G$3/2-'ver pressoflex 6p C3 DCpowe'!$G$12*'ver pressoflex 6p C3 DCpowe'!D94)</f>
        <v>2064124.8843894012</v>
      </c>
      <c r="U94" s="29">
        <f t="shared" si="7"/>
        <v>-18248587.500000004</v>
      </c>
      <c r="V94" s="29">
        <f t="shared" si="8"/>
        <v>0</v>
      </c>
      <c r="W94" s="29">
        <f t="shared" si="9"/>
        <v>0</v>
      </c>
      <c r="X94" s="29">
        <f t="shared" si="10"/>
        <v>0</v>
      </c>
      <c r="Y94" s="29">
        <f t="shared" si="11"/>
        <v>0</v>
      </c>
      <c r="Z94" s="29">
        <f t="shared" si="12"/>
        <v>18248587.500000004</v>
      </c>
      <c r="AA94" s="113">
        <f t="shared" si="5"/>
        <v>2064124.8843894005</v>
      </c>
    </row>
    <row r="95" spans="2:27">
      <c r="B95" s="116">
        <f t="shared" si="3"/>
        <v>75870.5625</v>
      </c>
      <c r="C95" s="115">
        <f t="shared" si="6"/>
        <v>0.75000000000000033</v>
      </c>
      <c r="D95" s="68">
        <f>'ver pressoflex 6p C3 DCpowe'!$G$3/2/$C$557*C95</f>
        <v>9.1875000000000036</v>
      </c>
      <c r="E95" s="114">
        <f>'ver pressoflex 6p C3 DCpowe'!$G$9/D95*(D95-'ver pressoflex 6p C3 DCpowe'!$M$8)</f>
        <v>0.16614965986394553</v>
      </c>
      <c r="F95" s="114">
        <f>'ver pressoflex 6p C3 DCpowe'!$G$9/D95*(D95-'ver pressoflex 6p C3 DCpowe'!$M$9)</f>
        <v>0.23580952380952372</v>
      </c>
      <c r="G95" s="114">
        <f>'ver pressoflex 6p C3 DCpowe'!$G$9/D95*(D95-'ver pressoflex 6p C3 DCpowe'!$M$10)</f>
        <v>0.30546938775510196</v>
      </c>
      <c r="H95" s="114">
        <f>'ver pressoflex 6p C3 DCpowe'!$G$9/D95*(D95-'ver pressoflex 6p C3 DCpowe'!$M$11)</f>
        <v>1.8118639455782306</v>
      </c>
      <c r="I95" s="114">
        <f>'ver pressoflex 6p C3 DCpowe'!$G$9/D95*(D95-'ver pressoflex 6p C3 DCpowe'!$M$12)</f>
        <v>1.8815238095238089</v>
      </c>
      <c r="J95" s="114">
        <f>'ver pressoflex 6p C3 DCpowe'!$G$9/D95*(D95-'ver pressoflex 6p C3 DCpowe'!$M$13)</f>
        <v>1.951183673469387</v>
      </c>
      <c r="K95" s="114">
        <f>'ver pressoflex 6p C3 DCpowe'!$G$9/D95*(D95-'ver pressoflex 6p C3 DCpowe'!$G$3)</f>
        <v>2.1253333333333329</v>
      </c>
      <c r="L95" s="113">
        <f>-'ver pressoflex 6p C3 DCpowe'!$G$2*'ver pressoflex 6p C3 DCpowe'!D95*'ver pressoflex 6p C3 DCpowe'!$G$17*'ver pressoflex 6p C3 DCpowe'!$G$13*'ver pressoflex 6p C3 DCpowe'!$G$11</f>
        <v>-1736.4375000000009</v>
      </c>
      <c r="M95" s="31">
        <f>IF(ABS(E95)&lt;'ver pressoflex 6p C3 DCpowe'!$G$7,'ver pressoflex 6p C3 DCpowe'!$G$16*E95*'ver pressoflex 6p C3 DCpowe'!$O$8,SIGN(E95)*'ver pressoflex 6p C3 DCpowe'!$G$15*'ver pressoflex 6p C3 DCpowe'!$O$8)</f>
        <v>17803.500000000004</v>
      </c>
      <c r="N95" s="31">
        <f>IF(ABS(F95)&lt;'ver pressoflex 6p C3 DCpowe'!$G$7,'ver pressoflex 6p C3 DCpowe'!$G$16*F95*'ver pressoflex 6p C3 DCpowe'!$O$9,SIGN(F95)*'ver pressoflex 6p C3 DCpowe'!$G$15*'ver pressoflex 6p C3 DCpowe'!$O$9)</f>
        <v>0</v>
      </c>
      <c r="O95" s="31">
        <f>IF(ABS(G95)&lt;'ver pressoflex 6p C3 DCpowe'!$G$7,'ver pressoflex 6p C3 DCpowe'!$G$16*G95*'ver pressoflex 6p C3 DCpowe'!$O$10,SIGN(G95)*'ver pressoflex 6p C3 DCpowe'!$G$15*'ver pressoflex 6p C3 DCpowe'!$O$10)</f>
        <v>0</v>
      </c>
      <c r="P95" s="31">
        <f>IF(ABS(H95)&lt;'ver pressoflex 6p C3 DCpowe'!$G$7,'ver pressoflex 6p C3 DCpowe'!$G$16*H95*'ver pressoflex 6p C3 DCpowe'!$O$11,SIGN(H95)*'ver pressoflex 6p C3 DCpowe'!$G$15*'ver pressoflex 6p C3 DCpowe'!$O$11)</f>
        <v>0</v>
      </c>
      <c r="Q95" s="31">
        <f>IF(ABS(I95)&lt;'ver pressoflex 6p C3 DCpowe'!$G$7,'ver pressoflex 6p C3 DCpowe'!$G$16*I95*'ver pressoflex 6p C3 DCpowe'!$O$12,SIGN(I95)*'ver pressoflex 6p C3 DCpowe'!$G$15*'ver pressoflex 6p C3 DCpowe'!$O$12)</f>
        <v>0</v>
      </c>
      <c r="R95" s="31">
        <f>IF(ABS(J95)&lt;'ver pressoflex 6p C3 DCpowe'!$G$7,'ver pressoflex 6p C3 DCpowe'!$G$16*J95*'ver pressoflex 6p C3 DCpowe'!$O$13,SIGN(J95)*'ver pressoflex 6p C3 DCpowe'!$G$15*'ver pressoflex 6p C3 DCpowe'!$O$13)</f>
        <v>17803.500000000004</v>
      </c>
      <c r="S95" s="113">
        <f t="shared" si="4"/>
        <v>33870.562500000007</v>
      </c>
      <c r="T95" s="362">
        <f>-L95*('ver pressoflex 6p C3 DCpowe'!$G$3/2-'ver pressoflex 6p C3 DCpowe'!$G$12*'ver pressoflex 6p C3 DCpowe'!D95)</f>
        <v>2120499.2733750013</v>
      </c>
      <c r="U95" s="29">
        <f t="shared" si="7"/>
        <v>-18248587.500000004</v>
      </c>
      <c r="V95" s="29">
        <f t="shared" si="8"/>
        <v>0</v>
      </c>
      <c r="W95" s="29">
        <f t="shared" si="9"/>
        <v>0</v>
      </c>
      <c r="X95" s="29">
        <f t="shared" si="10"/>
        <v>0</v>
      </c>
      <c r="Y95" s="29">
        <f t="shared" si="11"/>
        <v>0</v>
      </c>
      <c r="Z95" s="29">
        <f t="shared" si="12"/>
        <v>18248587.500000004</v>
      </c>
      <c r="AA95" s="113">
        <f t="shared" si="5"/>
        <v>2120499.2733750008</v>
      </c>
    </row>
    <row r="96" spans="2:27">
      <c r="B96" s="116">
        <f t="shared" si="3"/>
        <v>75824.257500000007</v>
      </c>
      <c r="C96" s="115">
        <f t="shared" si="6"/>
        <v>0.77000000000000035</v>
      </c>
      <c r="D96" s="68">
        <f>'ver pressoflex 6p C3 DCpowe'!$G$3/2/$C$557*C96</f>
        <v>9.4325000000000045</v>
      </c>
      <c r="E96" s="114">
        <f>'ver pressoflex 6p C3 DCpowe'!$G$9/D96*(D96-'ver pressoflex 6p C3 DCpowe'!$M$8)</f>
        <v>0.1616262920752716</v>
      </c>
      <c r="F96" s="114">
        <f>'ver pressoflex 6p C3 DCpowe'!$G$9/D96*(D96-'ver pressoflex 6p C3 DCpowe'!$M$9)</f>
        <v>0.22947680890538022</v>
      </c>
      <c r="G96" s="114">
        <f>'ver pressoflex 6p C3 DCpowe'!$G$9/D96*(D96-'ver pressoflex 6p C3 DCpowe'!$M$10)</f>
        <v>0.29732732573548887</v>
      </c>
      <c r="H96" s="114">
        <f>'ver pressoflex 6p C3 DCpowe'!$G$9/D96*(D96-'ver pressoflex 6p C3 DCpowe'!$M$11)</f>
        <v>1.7645947521865881</v>
      </c>
      <c r="I96" s="114">
        <f>'ver pressoflex 6p C3 DCpowe'!$G$9/D96*(D96-'ver pressoflex 6p C3 DCpowe'!$M$12)</f>
        <v>1.8324452690166968</v>
      </c>
      <c r="J96" s="114">
        <f>'ver pressoflex 6p C3 DCpowe'!$G$9/D96*(D96-'ver pressoflex 6p C3 DCpowe'!$M$13)</f>
        <v>1.9002957858468055</v>
      </c>
      <c r="K96" s="114">
        <f>'ver pressoflex 6p C3 DCpowe'!$G$9/D96*(D96-'ver pressoflex 6p C3 DCpowe'!$G$3)</f>
        <v>2.0699220779220768</v>
      </c>
      <c r="L96" s="113">
        <f>-'ver pressoflex 6p C3 DCpowe'!$G$2*'ver pressoflex 6p C3 DCpowe'!D96*'ver pressoflex 6p C3 DCpowe'!$G$17*'ver pressoflex 6p C3 DCpowe'!$G$13*'ver pressoflex 6p C3 DCpowe'!$G$11</f>
        <v>-1782.7425000000012</v>
      </c>
      <c r="M96" s="31">
        <f>IF(ABS(E96)&lt;'ver pressoflex 6p C3 DCpowe'!$G$7,'ver pressoflex 6p C3 DCpowe'!$G$16*E96*'ver pressoflex 6p C3 DCpowe'!$O$8,SIGN(E96)*'ver pressoflex 6p C3 DCpowe'!$G$15*'ver pressoflex 6p C3 DCpowe'!$O$8)</f>
        <v>17803.500000000004</v>
      </c>
      <c r="N96" s="31">
        <f>IF(ABS(F96)&lt;'ver pressoflex 6p C3 DCpowe'!$G$7,'ver pressoflex 6p C3 DCpowe'!$G$16*F96*'ver pressoflex 6p C3 DCpowe'!$O$9,SIGN(F96)*'ver pressoflex 6p C3 DCpowe'!$G$15*'ver pressoflex 6p C3 DCpowe'!$O$9)</f>
        <v>0</v>
      </c>
      <c r="O96" s="31">
        <f>IF(ABS(G96)&lt;'ver pressoflex 6p C3 DCpowe'!$G$7,'ver pressoflex 6p C3 DCpowe'!$G$16*G96*'ver pressoflex 6p C3 DCpowe'!$O$10,SIGN(G96)*'ver pressoflex 6p C3 DCpowe'!$G$15*'ver pressoflex 6p C3 DCpowe'!$O$10)</f>
        <v>0</v>
      </c>
      <c r="P96" s="31">
        <f>IF(ABS(H96)&lt;'ver pressoflex 6p C3 DCpowe'!$G$7,'ver pressoflex 6p C3 DCpowe'!$G$16*H96*'ver pressoflex 6p C3 DCpowe'!$O$11,SIGN(H96)*'ver pressoflex 6p C3 DCpowe'!$G$15*'ver pressoflex 6p C3 DCpowe'!$O$11)</f>
        <v>0</v>
      </c>
      <c r="Q96" s="31">
        <f>IF(ABS(I96)&lt;'ver pressoflex 6p C3 DCpowe'!$G$7,'ver pressoflex 6p C3 DCpowe'!$G$16*I96*'ver pressoflex 6p C3 DCpowe'!$O$12,SIGN(I96)*'ver pressoflex 6p C3 DCpowe'!$G$15*'ver pressoflex 6p C3 DCpowe'!$O$12)</f>
        <v>0</v>
      </c>
      <c r="R96" s="31">
        <f>IF(ABS(J96)&lt;'ver pressoflex 6p C3 DCpowe'!$G$7,'ver pressoflex 6p C3 DCpowe'!$G$16*J96*'ver pressoflex 6p C3 DCpowe'!$O$13,SIGN(J96)*'ver pressoflex 6p C3 DCpowe'!$G$15*'ver pressoflex 6p C3 DCpowe'!$O$13)</f>
        <v>17803.500000000004</v>
      </c>
      <c r="S96" s="113">
        <f t="shared" si="4"/>
        <v>33824.257500000007</v>
      </c>
      <c r="T96" s="362">
        <f>-L96*('ver pressoflex 6p C3 DCpowe'!$G$3/2-'ver pressoflex 6p C3 DCpowe'!$G$12*'ver pressoflex 6p C3 DCpowe'!D96)</f>
        <v>2176864.2235494014</v>
      </c>
      <c r="U96" s="29">
        <f t="shared" si="7"/>
        <v>-18248587.500000004</v>
      </c>
      <c r="V96" s="29">
        <f t="shared" si="8"/>
        <v>0</v>
      </c>
      <c r="W96" s="29">
        <f t="shared" si="9"/>
        <v>0</v>
      </c>
      <c r="X96" s="29">
        <f t="shared" si="10"/>
        <v>0</v>
      </c>
      <c r="Y96" s="29">
        <f t="shared" si="11"/>
        <v>0</v>
      </c>
      <c r="Z96" s="29">
        <f t="shared" si="12"/>
        <v>18248587.500000004</v>
      </c>
      <c r="AA96" s="113">
        <f t="shared" si="5"/>
        <v>2176864.2235494014</v>
      </c>
    </row>
    <row r="97" spans="2:27">
      <c r="B97" s="116">
        <f t="shared" si="3"/>
        <v>75777.952500000014</v>
      </c>
      <c r="C97" s="115">
        <f t="shared" si="6"/>
        <v>0.79000000000000037</v>
      </c>
      <c r="D97" s="68">
        <f>'ver pressoflex 6p C3 DCpowe'!$G$3/2/$C$557*C97</f>
        <v>9.6775000000000038</v>
      </c>
      <c r="E97" s="114">
        <f>'ver pressoflex 6p C3 DCpowe'!$G$9/D97*(D97-'ver pressoflex 6p C3 DCpowe'!$M$8)</f>
        <v>0.15733195556703689</v>
      </c>
      <c r="F97" s="114">
        <f>'ver pressoflex 6p C3 DCpowe'!$G$9/D97*(D97-'ver pressoflex 6p C3 DCpowe'!$M$9)</f>
        <v>0.22346473779385162</v>
      </c>
      <c r="G97" s="114">
        <f>'ver pressoflex 6p C3 DCpowe'!$G$9/D97*(D97-'ver pressoflex 6p C3 DCpowe'!$M$10)</f>
        <v>0.28959752002066635</v>
      </c>
      <c r="H97" s="114">
        <f>'ver pressoflex 6p C3 DCpowe'!$G$9/D97*(D97-'ver pressoflex 6p C3 DCpowe'!$M$11)</f>
        <v>1.7197189356755356</v>
      </c>
      <c r="I97" s="114">
        <f>'ver pressoflex 6p C3 DCpowe'!$G$9/D97*(D97-'ver pressoflex 6p C3 DCpowe'!$M$12)</f>
        <v>1.7858517179023503</v>
      </c>
      <c r="J97" s="114">
        <f>'ver pressoflex 6p C3 DCpowe'!$G$9/D97*(D97-'ver pressoflex 6p C3 DCpowe'!$M$13)</f>
        <v>1.851984500129165</v>
      </c>
      <c r="K97" s="114">
        <f>'ver pressoflex 6p C3 DCpowe'!$G$9/D97*(D97-'ver pressoflex 6p C3 DCpowe'!$G$3)</f>
        <v>2.0173164556962018</v>
      </c>
      <c r="L97" s="113">
        <f>-'ver pressoflex 6p C3 DCpowe'!$G$2*'ver pressoflex 6p C3 DCpowe'!D97*'ver pressoflex 6p C3 DCpowe'!$G$17*'ver pressoflex 6p C3 DCpowe'!$G$13*'ver pressoflex 6p C3 DCpowe'!$G$11</f>
        <v>-1829.047500000001</v>
      </c>
      <c r="M97" s="31">
        <f>IF(ABS(E97)&lt;'ver pressoflex 6p C3 DCpowe'!$G$7,'ver pressoflex 6p C3 DCpowe'!$G$16*E97*'ver pressoflex 6p C3 DCpowe'!$O$8,SIGN(E97)*'ver pressoflex 6p C3 DCpowe'!$G$15*'ver pressoflex 6p C3 DCpowe'!$O$8)</f>
        <v>17803.500000000004</v>
      </c>
      <c r="N97" s="31">
        <f>IF(ABS(F97)&lt;'ver pressoflex 6p C3 DCpowe'!$G$7,'ver pressoflex 6p C3 DCpowe'!$G$16*F97*'ver pressoflex 6p C3 DCpowe'!$O$9,SIGN(F97)*'ver pressoflex 6p C3 DCpowe'!$G$15*'ver pressoflex 6p C3 DCpowe'!$O$9)</f>
        <v>0</v>
      </c>
      <c r="O97" s="31">
        <f>IF(ABS(G97)&lt;'ver pressoflex 6p C3 DCpowe'!$G$7,'ver pressoflex 6p C3 DCpowe'!$G$16*G97*'ver pressoflex 6p C3 DCpowe'!$O$10,SIGN(G97)*'ver pressoflex 6p C3 DCpowe'!$G$15*'ver pressoflex 6p C3 DCpowe'!$O$10)</f>
        <v>0</v>
      </c>
      <c r="P97" s="31">
        <f>IF(ABS(H97)&lt;'ver pressoflex 6p C3 DCpowe'!$G$7,'ver pressoflex 6p C3 DCpowe'!$G$16*H97*'ver pressoflex 6p C3 DCpowe'!$O$11,SIGN(H97)*'ver pressoflex 6p C3 DCpowe'!$G$15*'ver pressoflex 6p C3 DCpowe'!$O$11)</f>
        <v>0</v>
      </c>
      <c r="Q97" s="31">
        <f>IF(ABS(I97)&lt;'ver pressoflex 6p C3 DCpowe'!$G$7,'ver pressoflex 6p C3 DCpowe'!$G$16*I97*'ver pressoflex 6p C3 DCpowe'!$O$12,SIGN(I97)*'ver pressoflex 6p C3 DCpowe'!$G$15*'ver pressoflex 6p C3 DCpowe'!$O$12)</f>
        <v>0</v>
      </c>
      <c r="R97" s="31">
        <f>IF(ABS(J97)&lt;'ver pressoflex 6p C3 DCpowe'!$G$7,'ver pressoflex 6p C3 DCpowe'!$G$16*J97*'ver pressoflex 6p C3 DCpowe'!$O$13,SIGN(J97)*'ver pressoflex 6p C3 DCpowe'!$G$15*'ver pressoflex 6p C3 DCpowe'!$O$13)</f>
        <v>17803.500000000004</v>
      </c>
      <c r="S97" s="113">
        <f t="shared" si="4"/>
        <v>33777.952500000007</v>
      </c>
      <c r="T97" s="362">
        <f>-L97*('ver pressoflex 6p C3 DCpowe'!$G$3/2-'ver pressoflex 6p C3 DCpowe'!$G$12*'ver pressoflex 6p C3 DCpowe'!D97)</f>
        <v>2233219.7349126013</v>
      </c>
      <c r="U97" s="29">
        <f t="shared" si="7"/>
        <v>-18248587.500000004</v>
      </c>
      <c r="V97" s="29">
        <f t="shared" si="8"/>
        <v>0</v>
      </c>
      <c r="W97" s="29">
        <f t="shared" si="9"/>
        <v>0</v>
      </c>
      <c r="X97" s="29">
        <f t="shared" si="10"/>
        <v>0</v>
      </c>
      <c r="Y97" s="29">
        <f t="shared" si="11"/>
        <v>0</v>
      </c>
      <c r="Z97" s="29">
        <f t="shared" si="12"/>
        <v>18248587.500000004</v>
      </c>
      <c r="AA97" s="113">
        <f t="shared" si="5"/>
        <v>2233219.7349126004</v>
      </c>
    </row>
    <row r="98" spans="2:27">
      <c r="B98" s="116">
        <f t="shared" si="3"/>
        <v>75731.647500000006</v>
      </c>
      <c r="C98" s="115">
        <f t="shared" si="6"/>
        <v>0.81000000000000039</v>
      </c>
      <c r="D98" s="68">
        <f>'ver pressoflex 6p C3 DCpowe'!$G$3/2/$C$557*C98</f>
        <v>9.9225000000000048</v>
      </c>
      <c r="E98" s="114">
        <f>'ver pressoflex 6p C3 DCpowe'!$G$9/D98*(D98-'ver pressoflex 6p C3 DCpowe'!$M$8)</f>
        <v>0.1532496850592088</v>
      </c>
      <c r="F98" s="114">
        <f>'ver pressoflex 6p C3 DCpowe'!$G$9/D98*(D98-'ver pressoflex 6p C3 DCpowe'!$M$9)</f>
        <v>0.21774955908289231</v>
      </c>
      <c r="G98" s="114">
        <f>'ver pressoflex 6p C3 DCpowe'!$G$9/D98*(D98-'ver pressoflex 6p C3 DCpowe'!$M$10)</f>
        <v>0.28224943310657585</v>
      </c>
      <c r="H98" s="114">
        <f>'ver pressoflex 6p C3 DCpowe'!$G$9/D98*(D98-'ver pressoflex 6p C3 DCpowe'!$M$11)</f>
        <v>1.6770592088687319</v>
      </c>
      <c r="I98" s="114">
        <f>'ver pressoflex 6p C3 DCpowe'!$G$9/D98*(D98-'ver pressoflex 6p C3 DCpowe'!$M$12)</f>
        <v>1.7415590828924155</v>
      </c>
      <c r="J98" s="114">
        <f>'ver pressoflex 6p C3 DCpowe'!$G$9/D98*(D98-'ver pressoflex 6p C3 DCpowe'!$M$13)</f>
        <v>1.806058956916099</v>
      </c>
      <c r="K98" s="114">
        <f>'ver pressoflex 6p C3 DCpowe'!$G$9/D98*(D98-'ver pressoflex 6p C3 DCpowe'!$G$3)</f>
        <v>1.9673086419753076</v>
      </c>
      <c r="L98" s="113">
        <f>-'ver pressoflex 6p C3 DCpowe'!$G$2*'ver pressoflex 6p C3 DCpowe'!D98*'ver pressoflex 6p C3 DCpowe'!$G$17*'ver pressoflex 6p C3 DCpowe'!$G$13*'ver pressoflex 6p C3 DCpowe'!$G$11</f>
        <v>-1875.3525000000013</v>
      </c>
      <c r="M98" s="31">
        <f>IF(ABS(E98)&lt;'ver pressoflex 6p C3 DCpowe'!$G$7,'ver pressoflex 6p C3 DCpowe'!$G$16*E98*'ver pressoflex 6p C3 DCpowe'!$O$8,SIGN(E98)*'ver pressoflex 6p C3 DCpowe'!$G$15*'ver pressoflex 6p C3 DCpowe'!$O$8)</f>
        <v>17803.500000000004</v>
      </c>
      <c r="N98" s="31">
        <f>IF(ABS(F98)&lt;'ver pressoflex 6p C3 DCpowe'!$G$7,'ver pressoflex 6p C3 DCpowe'!$G$16*F98*'ver pressoflex 6p C3 DCpowe'!$O$9,SIGN(F98)*'ver pressoflex 6p C3 DCpowe'!$G$15*'ver pressoflex 6p C3 DCpowe'!$O$9)</f>
        <v>0</v>
      </c>
      <c r="O98" s="31">
        <f>IF(ABS(G98)&lt;'ver pressoflex 6p C3 DCpowe'!$G$7,'ver pressoflex 6p C3 DCpowe'!$G$16*G98*'ver pressoflex 6p C3 DCpowe'!$O$10,SIGN(G98)*'ver pressoflex 6p C3 DCpowe'!$G$15*'ver pressoflex 6p C3 DCpowe'!$O$10)</f>
        <v>0</v>
      </c>
      <c r="P98" s="31">
        <f>IF(ABS(H98)&lt;'ver pressoflex 6p C3 DCpowe'!$G$7,'ver pressoflex 6p C3 DCpowe'!$G$16*H98*'ver pressoflex 6p C3 DCpowe'!$O$11,SIGN(H98)*'ver pressoflex 6p C3 DCpowe'!$G$15*'ver pressoflex 6p C3 DCpowe'!$O$11)</f>
        <v>0</v>
      </c>
      <c r="Q98" s="31">
        <f>IF(ABS(I98)&lt;'ver pressoflex 6p C3 DCpowe'!$G$7,'ver pressoflex 6p C3 DCpowe'!$G$16*I98*'ver pressoflex 6p C3 DCpowe'!$O$12,SIGN(I98)*'ver pressoflex 6p C3 DCpowe'!$G$15*'ver pressoflex 6p C3 DCpowe'!$O$12)</f>
        <v>0</v>
      </c>
      <c r="R98" s="31">
        <f>IF(ABS(J98)&lt;'ver pressoflex 6p C3 DCpowe'!$G$7,'ver pressoflex 6p C3 DCpowe'!$G$16*J98*'ver pressoflex 6p C3 DCpowe'!$O$13,SIGN(J98)*'ver pressoflex 6p C3 DCpowe'!$G$15*'ver pressoflex 6p C3 DCpowe'!$O$13)</f>
        <v>17803.500000000004</v>
      </c>
      <c r="S98" s="113">
        <f t="shared" si="4"/>
        <v>33731.647500000006</v>
      </c>
      <c r="T98" s="362">
        <f>-L98*('ver pressoflex 6p C3 DCpowe'!$G$3/2-'ver pressoflex 6p C3 DCpowe'!$G$12*'ver pressoflex 6p C3 DCpowe'!D98)</f>
        <v>2289565.8074646015</v>
      </c>
      <c r="U98" s="29">
        <f t="shared" si="7"/>
        <v>-18248587.500000004</v>
      </c>
      <c r="V98" s="29">
        <f t="shared" si="8"/>
        <v>0</v>
      </c>
      <c r="W98" s="29">
        <f t="shared" si="9"/>
        <v>0</v>
      </c>
      <c r="X98" s="29">
        <f t="shared" si="10"/>
        <v>0</v>
      </c>
      <c r="Y98" s="29">
        <f t="shared" si="11"/>
        <v>0</v>
      </c>
      <c r="Z98" s="29">
        <f t="shared" si="12"/>
        <v>18248587.500000004</v>
      </c>
      <c r="AA98" s="113">
        <f t="shared" si="5"/>
        <v>2289565.8074646015</v>
      </c>
    </row>
    <row r="99" spans="2:27">
      <c r="B99" s="116">
        <f t="shared" si="3"/>
        <v>75685.342499999999</v>
      </c>
      <c r="C99" s="115">
        <f t="shared" si="6"/>
        <v>0.8300000000000004</v>
      </c>
      <c r="D99" s="68">
        <f>'ver pressoflex 6p C3 DCpowe'!$G$3/2/$C$557*C99</f>
        <v>10.167500000000006</v>
      </c>
      <c r="E99" s="114">
        <f>'ver pressoflex 6p C3 DCpowe'!$G$9/D99*(D99-'ver pressoflex 6p C3 DCpowe'!$M$8)</f>
        <v>0.1493641504794688</v>
      </c>
      <c r="F99" s="114">
        <f>'ver pressoflex 6p C3 DCpowe'!$G$9/D99*(D99-'ver pressoflex 6p C3 DCpowe'!$M$9)</f>
        <v>0.21230981067125632</v>
      </c>
      <c r="G99" s="114">
        <f>'ver pressoflex 6p C3 DCpowe'!$G$9/D99*(D99-'ver pressoflex 6p C3 DCpowe'!$M$10)</f>
        <v>0.27525547086304381</v>
      </c>
      <c r="H99" s="114">
        <f>'ver pressoflex 6p C3 DCpowe'!$G$9/D99*(D99-'ver pressoflex 6p C3 DCpowe'!$M$11)</f>
        <v>1.6364553725104489</v>
      </c>
      <c r="I99" s="114">
        <f>'ver pressoflex 6p C3 DCpowe'!$G$9/D99*(D99-'ver pressoflex 6p C3 DCpowe'!$M$12)</f>
        <v>1.6994010327022364</v>
      </c>
      <c r="J99" s="114">
        <f>'ver pressoflex 6p C3 DCpowe'!$G$9/D99*(D99-'ver pressoflex 6p C3 DCpowe'!$M$13)</f>
        <v>1.7623466928940239</v>
      </c>
      <c r="K99" s="114">
        <f>'ver pressoflex 6p C3 DCpowe'!$G$9/D99*(D99-'ver pressoflex 6p C3 DCpowe'!$G$3)</f>
        <v>1.9197108433734928</v>
      </c>
      <c r="L99" s="113">
        <f>-'ver pressoflex 6p C3 DCpowe'!$G$2*'ver pressoflex 6p C3 DCpowe'!D99*'ver pressoflex 6p C3 DCpowe'!$G$17*'ver pressoflex 6p C3 DCpowe'!$G$13*'ver pressoflex 6p C3 DCpowe'!$G$11</f>
        <v>-1921.6575000000012</v>
      </c>
      <c r="M99" s="31">
        <f>IF(ABS(E99)&lt;'ver pressoflex 6p C3 DCpowe'!$G$7,'ver pressoflex 6p C3 DCpowe'!$G$16*E99*'ver pressoflex 6p C3 DCpowe'!$O$8,SIGN(E99)*'ver pressoflex 6p C3 DCpowe'!$G$15*'ver pressoflex 6p C3 DCpowe'!$O$8)</f>
        <v>17803.500000000004</v>
      </c>
      <c r="N99" s="31">
        <f>IF(ABS(F99)&lt;'ver pressoflex 6p C3 DCpowe'!$G$7,'ver pressoflex 6p C3 DCpowe'!$G$16*F99*'ver pressoflex 6p C3 DCpowe'!$O$9,SIGN(F99)*'ver pressoflex 6p C3 DCpowe'!$G$15*'ver pressoflex 6p C3 DCpowe'!$O$9)</f>
        <v>0</v>
      </c>
      <c r="O99" s="31">
        <f>IF(ABS(G99)&lt;'ver pressoflex 6p C3 DCpowe'!$G$7,'ver pressoflex 6p C3 DCpowe'!$G$16*G99*'ver pressoflex 6p C3 DCpowe'!$O$10,SIGN(G99)*'ver pressoflex 6p C3 DCpowe'!$G$15*'ver pressoflex 6p C3 DCpowe'!$O$10)</f>
        <v>0</v>
      </c>
      <c r="P99" s="31">
        <f>IF(ABS(H99)&lt;'ver pressoflex 6p C3 DCpowe'!$G$7,'ver pressoflex 6p C3 DCpowe'!$G$16*H99*'ver pressoflex 6p C3 DCpowe'!$O$11,SIGN(H99)*'ver pressoflex 6p C3 DCpowe'!$G$15*'ver pressoflex 6p C3 DCpowe'!$O$11)</f>
        <v>0</v>
      </c>
      <c r="Q99" s="31">
        <f>IF(ABS(I99)&lt;'ver pressoflex 6p C3 DCpowe'!$G$7,'ver pressoflex 6p C3 DCpowe'!$G$16*I99*'ver pressoflex 6p C3 DCpowe'!$O$12,SIGN(I99)*'ver pressoflex 6p C3 DCpowe'!$G$15*'ver pressoflex 6p C3 DCpowe'!$O$12)</f>
        <v>0</v>
      </c>
      <c r="R99" s="31">
        <f>IF(ABS(J99)&lt;'ver pressoflex 6p C3 DCpowe'!$G$7,'ver pressoflex 6p C3 DCpowe'!$G$16*J99*'ver pressoflex 6p C3 DCpowe'!$O$13,SIGN(J99)*'ver pressoflex 6p C3 DCpowe'!$G$15*'ver pressoflex 6p C3 DCpowe'!$O$13)</f>
        <v>17803.500000000004</v>
      </c>
      <c r="S99" s="113">
        <f t="shared" si="4"/>
        <v>33685.342500000006</v>
      </c>
      <c r="T99" s="362">
        <f>-L99*('ver pressoflex 6p C3 DCpowe'!$G$3/2-'ver pressoflex 6p C3 DCpowe'!$G$12*'ver pressoflex 6p C3 DCpowe'!D99)</f>
        <v>2345902.4412054014</v>
      </c>
      <c r="U99" s="29">
        <f t="shared" si="7"/>
        <v>-18248587.500000004</v>
      </c>
      <c r="V99" s="29">
        <f t="shared" si="8"/>
        <v>0</v>
      </c>
      <c r="W99" s="29">
        <f t="shared" si="9"/>
        <v>0</v>
      </c>
      <c r="X99" s="29">
        <f t="shared" si="10"/>
        <v>0</v>
      </c>
      <c r="Y99" s="29">
        <f t="shared" si="11"/>
        <v>0</v>
      </c>
      <c r="Z99" s="29">
        <f t="shared" si="12"/>
        <v>18248587.500000004</v>
      </c>
      <c r="AA99" s="113">
        <f t="shared" si="5"/>
        <v>2345902.441205401</v>
      </c>
    </row>
    <row r="100" spans="2:27">
      <c r="B100" s="116">
        <f t="shared" si="3"/>
        <v>75639.037500000006</v>
      </c>
      <c r="C100" s="115">
        <f t="shared" si="6"/>
        <v>0.85000000000000042</v>
      </c>
      <c r="D100" s="68">
        <f>'ver pressoflex 6p C3 DCpowe'!$G$3/2/$C$557*C100</f>
        <v>10.412500000000005</v>
      </c>
      <c r="E100" s="114">
        <f>'ver pressoflex 6p C3 DCpowe'!$G$9/D100*(D100-'ver pressoflex 6p C3 DCpowe'!$M$8)</f>
        <v>0.14566146458583429</v>
      </c>
      <c r="F100" s="114">
        <f>'ver pressoflex 6p C3 DCpowe'!$G$9/D100*(D100-'ver pressoflex 6p C3 DCpowe'!$M$9)</f>
        <v>0.20712605042016796</v>
      </c>
      <c r="G100" s="114">
        <f>'ver pressoflex 6p C3 DCpowe'!$G$9/D100*(D100-'ver pressoflex 6p C3 DCpowe'!$M$10)</f>
        <v>0.26859063625450169</v>
      </c>
      <c r="H100" s="114">
        <f>'ver pressoflex 6p C3 DCpowe'!$G$9/D100*(D100-'ver pressoflex 6p C3 DCpowe'!$M$11)</f>
        <v>1.5977623049219682</v>
      </c>
      <c r="I100" s="114">
        <f>'ver pressoflex 6p C3 DCpowe'!$G$9/D100*(D100-'ver pressoflex 6p C3 DCpowe'!$M$12)</f>
        <v>1.6592268907563019</v>
      </c>
      <c r="J100" s="114">
        <f>'ver pressoflex 6p C3 DCpowe'!$G$9/D100*(D100-'ver pressoflex 6p C3 DCpowe'!$M$13)</f>
        <v>1.7206914765906356</v>
      </c>
      <c r="K100" s="114">
        <f>'ver pressoflex 6p C3 DCpowe'!$G$9/D100*(D100-'ver pressoflex 6p C3 DCpowe'!$G$3)</f>
        <v>1.8743529411764699</v>
      </c>
      <c r="L100" s="113">
        <f>-'ver pressoflex 6p C3 DCpowe'!$G$2*'ver pressoflex 6p C3 DCpowe'!D100*'ver pressoflex 6p C3 DCpowe'!$G$17*'ver pressoflex 6p C3 DCpowe'!$G$13*'ver pressoflex 6p C3 DCpowe'!$G$11</f>
        <v>-1967.962500000001</v>
      </c>
      <c r="M100" s="31">
        <f>IF(ABS(E100)&lt;'ver pressoflex 6p C3 DCpowe'!$G$7,'ver pressoflex 6p C3 DCpowe'!$G$16*E100*'ver pressoflex 6p C3 DCpowe'!$O$8,SIGN(E100)*'ver pressoflex 6p C3 DCpowe'!$G$15*'ver pressoflex 6p C3 DCpowe'!$O$8)</f>
        <v>17803.500000000004</v>
      </c>
      <c r="N100" s="31">
        <f>IF(ABS(F100)&lt;'ver pressoflex 6p C3 DCpowe'!$G$7,'ver pressoflex 6p C3 DCpowe'!$G$16*F100*'ver pressoflex 6p C3 DCpowe'!$O$9,SIGN(F100)*'ver pressoflex 6p C3 DCpowe'!$G$15*'ver pressoflex 6p C3 DCpowe'!$O$9)</f>
        <v>0</v>
      </c>
      <c r="O100" s="31">
        <f>IF(ABS(G100)&lt;'ver pressoflex 6p C3 DCpowe'!$G$7,'ver pressoflex 6p C3 DCpowe'!$G$16*G100*'ver pressoflex 6p C3 DCpowe'!$O$10,SIGN(G100)*'ver pressoflex 6p C3 DCpowe'!$G$15*'ver pressoflex 6p C3 DCpowe'!$O$10)</f>
        <v>0</v>
      </c>
      <c r="P100" s="31">
        <f>IF(ABS(H100)&lt;'ver pressoflex 6p C3 DCpowe'!$G$7,'ver pressoflex 6p C3 DCpowe'!$G$16*H100*'ver pressoflex 6p C3 DCpowe'!$O$11,SIGN(H100)*'ver pressoflex 6p C3 DCpowe'!$G$15*'ver pressoflex 6p C3 DCpowe'!$O$11)</f>
        <v>0</v>
      </c>
      <c r="Q100" s="31">
        <f>IF(ABS(I100)&lt;'ver pressoflex 6p C3 DCpowe'!$G$7,'ver pressoflex 6p C3 DCpowe'!$G$16*I100*'ver pressoflex 6p C3 DCpowe'!$O$12,SIGN(I100)*'ver pressoflex 6p C3 DCpowe'!$G$15*'ver pressoflex 6p C3 DCpowe'!$O$12)</f>
        <v>0</v>
      </c>
      <c r="R100" s="31">
        <f>IF(ABS(J100)&lt;'ver pressoflex 6p C3 DCpowe'!$G$7,'ver pressoflex 6p C3 DCpowe'!$G$16*J100*'ver pressoflex 6p C3 DCpowe'!$O$13,SIGN(J100)*'ver pressoflex 6p C3 DCpowe'!$G$15*'ver pressoflex 6p C3 DCpowe'!$O$13)</f>
        <v>17803.500000000004</v>
      </c>
      <c r="S100" s="113">
        <f t="shared" si="4"/>
        <v>33639.037500000006</v>
      </c>
      <c r="T100" s="362">
        <f>-L100*('ver pressoflex 6p C3 DCpowe'!$G$3/2-'ver pressoflex 6p C3 DCpowe'!$G$12*'ver pressoflex 6p C3 DCpowe'!D100)</f>
        <v>2402229.6361350012</v>
      </c>
      <c r="U100" s="29">
        <f t="shared" si="7"/>
        <v>-18248587.500000004</v>
      </c>
      <c r="V100" s="29">
        <f t="shared" si="8"/>
        <v>0</v>
      </c>
      <c r="W100" s="29">
        <f t="shared" si="9"/>
        <v>0</v>
      </c>
      <c r="X100" s="29">
        <f t="shared" si="10"/>
        <v>0</v>
      </c>
      <c r="Y100" s="29">
        <f t="shared" si="11"/>
        <v>0</v>
      </c>
      <c r="Z100" s="29">
        <f t="shared" si="12"/>
        <v>18248587.500000004</v>
      </c>
      <c r="AA100" s="113">
        <f t="shared" si="5"/>
        <v>2402229.6361350007</v>
      </c>
    </row>
    <row r="101" spans="2:27">
      <c r="B101" s="116">
        <f t="shared" si="3"/>
        <v>75592.732500000013</v>
      </c>
      <c r="C101" s="115">
        <f t="shared" si="6"/>
        <v>0.87000000000000044</v>
      </c>
      <c r="D101" s="68">
        <f>'ver pressoflex 6p C3 DCpowe'!$G$3/2/$C$557*C101</f>
        <v>10.657500000000006</v>
      </c>
      <c r="E101" s="114">
        <f>'ver pressoflex 6p C3 DCpowe'!$G$9/D101*(D101-'ver pressoflex 6p C3 DCpowe'!$M$8)</f>
        <v>0.14212901712409096</v>
      </c>
      <c r="F101" s="114">
        <f>'ver pressoflex 6p C3 DCpowe'!$G$9/D101*(D101-'ver pressoflex 6p C3 DCpowe'!$M$9)</f>
        <v>0.2021806239737273</v>
      </c>
      <c r="G101" s="114">
        <f>'ver pressoflex 6p C3 DCpowe'!$G$9/D101*(D101-'ver pressoflex 6p C3 DCpowe'!$M$10)</f>
        <v>0.26223223082336367</v>
      </c>
      <c r="H101" s="114">
        <f>'ver pressoflex 6p C3 DCpowe'!$G$9/D101*(D101-'ver pressoflex 6p C3 DCpowe'!$M$11)</f>
        <v>1.5608482289467505</v>
      </c>
      <c r="I101" s="114">
        <f>'ver pressoflex 6p C3 DCpowe'!$G$9/D101*(D101-'ver pressoflex 6p C3 DCpowe'!$M$12)</f>
        <v>1.6208998357963869</v>
      </c>
      <c r="J101" s="114">
        <f>'ver pressoflex 6p C3 DCpowe'!$G$9/D101*(D101-'ver pressoflex 6p C3 DCpowe'!$M$13)</f>
        <v>1.6809514426460233</v>
      </c>
      <c r="K101" s="114">
        <f>'ver pressoflex 6p C3 DCpowe'!$G$9/D101*(D101-'ver pressoflex 6p C3 DCpowe'!$G$3)</f>
        <v>1.8310804597701142</v>
      </c>
      <c r="L101" s="113">
        <f>-'ver pressoflex 6p C3 DCpowe'!$G$2*'ver pressoflex 6p C3 DCpowe'!D101*'ver pressoflex 6p C3 DCpowe'!$G$17*'ver pressoflex 6p C3 DCpowe'!$G$13*'ver pressoflex 6p C3 DCpowe'!$G$11</f>
        <v>-2014.2675000000013</v>
      </c>
      <c r="M101" s="31">
        <f>IF(ABS(E101)&lt;'ver pressoflex 6p C3 DCpowe'!$G$7,'ver pressoflex 6p C3 DCpowe'!$G$16*E101*'ver pressoflex 6p C3 DCpowe'!$O$8,SIGN(E101)*'ver pressoflex 6p C3 DCpowe'!$G$15*'ver pressoflex 6p C3 DCpowe'!$O$8)</f>
        <v>17803.500000000004</v>
      </c>
      <c r="N101" s="31">
        <f>IF(ABS(F101)&lt;'ver pressoflex 6p C3 DCpowe'!$G$7,'ver pressoflex 6p C3 DCpowe'!$G$16*F101*'ver pressoflex 6p C3 DCpowe'!$O$9,SIGN(F101)*'ver pressoflex 6p C3 DCpowe'!$G$15*'ver pressoflex 6p C3 DCpowe'!$O$9)</f>
        <v>0</v>
      </c>
      <c r="O101" s="31">
        <f>IF(ABS(G101)&lt;'ver pressoflex 6p C3 DCpowe'!$G$7,'ver pressoflex 6p C3 DCpowe'!$G$16*G101*'ver pressoflex 6p C3 DCpowe'!$O$10,SIGN(G101)*'ver pressoflex 6p C3 DCpowe'!$G$15*'ver pressoflex 6p C3 DCpowe'!$O$10)</f>
        <v>0</v>
      </c>
      <c r="P101" s="31">
        <f>IF(ABS(H101)&lt;'ver pressoflex 6p C3 DCpowe'!$G$7,'ver pressoflex 6p C3 DCpowe'!$G$16*H101*'ver pressoflex 6p C3 DCpowe'!$O$11,SIGN(H101)*'ver pressoflex 6p C3 DCpowe'!$G$15*'ver pressoflex 6p C3 DCpowe'!$O$11)</f>
        <v>0</v>
      </c>
      <c r="Q101" s="31">
        <f>IF(ABS(I101)&lt;'ver pressoflex 6p C3 DCpowe'!$G$7,'ver pressoflex 6p C3 DCpowe'!$G$16*I101*'ver pressoflex 6p C3 DCpowe'!$O$12,SIGN(I101)*'ver pressoflex 6p C3 DCpowe'!$G$15*'ver pressoflex 6p C3 DCpowe'!$O$12)</f>
        <v>0</v>
      </c>
      <c r="R101" s="31">
        <f>IF(ABS(J101)&lt;'ver pressoflex 6p C3 DCpowe'!$G$7,'ver pressoflex 6p C3 DCpowe'!$G$16*J101*'ver pressoflex 6p C3 DCpowe'!$O$13,SIGN(J101)*'ver pressoflex 6p C3 DCpowe'!$G$15*'ver pressoflex 6p C3 DCpowe'!$O$13)</f>
        <v>17803.500000000004</v>
      </c>
      <c r="S101" s="113">
        <f t="shared" si="4"/>
        <v>33592.732500000006</v>
      </c>
      <c r="T101" s="362">
        <f>-L101*('ver pressoflex 6p C3 DCpowe'!$G$3/2-'ver pressoflex 6p C3 DCpowe'!$G$12*'ver pressoflex 6p C3 DCpowe'!D101)</f>
        <v>2458547.3922534017</v>
      </c>
      <c r="U101" s="29">
        <f t="shared" si="7"/>
        <v>-18248587.500000004</v>
      </c>
      <c r="V101" s="29">
        <f t="shared" si="8"/>
        <v>0</v>
      </c>
      <c r="W101" s="29">
        <f t="shared" si="9"/>
        <v>0</v>
      </c>
      <c r="X101" s="29">
        <f t="shared" si="10"/>
        <v>0</v>
      </c>
      <c r="Y101" s="29">
        <f t="shared" si="11"/>
        <v>0</v>
      </c>
      <c r="Z101" s="29">
        <f t="shared" si="12"/>
        <v>18248587.500000004</v>
      </c>
      <c r="AA101" s="113">
        <f t="shared" si="5"/>
        <v>2458547.3922534026</v>
      </c>
    </row>
    <row r="102" spans="2:27">
      <c r="B102" s="116">
        <f t="shared" si="3"/>
        <v>75546.427500000005</v>
      </c>
      <c r="C102" s="115">
        <f t="shared" si="6"/>
        <v>0.89000000000000046</v>
      </c>
      <c r="D102" s="68">
        <f>'ver pressoflex 6p C3 DCpowe'!$G$3/2/$C$557*C102</f>
        <v>10.902500000000005</v>
      </c>
      <c r="E102" s="114">
        <f>'ver pressoflex 6p C3 DCpowe'!$G$9/D102*(D102-'ver pressoflex 6p C3 DCpowe'!$M$8)</f>
        <v>0.1387553313460215</v>
      </c>
      <c r="F102" s="114">
        <f>'ver pressoflex 6p C3 DCpowe'!$G$9/D102*(D102-'ver pressoflex 6p C3 DCpowe'!$M$9)</f>
        <v>0.19745746388443008</v>
      </c>
      <c r="G102" s="114">
        <f>'ver pressoflex 6p C3 DCpowe'!$G$9/D102*(D102-'ver pressoflex 6p C3 DCpowe'!$M$10)</f>
        <v>0.2561595964228387</v>
      </c>
      <c r="H102" s="114">
        <f>'ver pressoflex 6p C3 DCpowe'!$G$9/D102*(D102-'ver pressoflex 6p C3 DCpowe'!$M$11)</f>
        <v>1.5255932125659246</v>
      </c>
      <c r="I102" s="114">
        <f>'ver pressoflex 6p C3 DCpowe'!$G$9/D102*(D102-'ver pressoflex 6p C3 DCpowe'!$M$12)</f>
        <v>1.5842953451043331</v>
      </c>
      <c r="J102" s="114">
        <f>'ver pressoflex 6p C3 DCpowe'!$G$9/D102*(D102-'ver pressoflex 6p C3 DCpowe'!$M$13)</f>
        <v>1.6429974776427416</v>
      </c>
      <c r="K102" s="114">
        <f>'ver pressoflex 6p C3 DCpowe'!$G$9/D102*(D102-'ver pressoflex 6p C3 DCpowe'!$G$3)</f>
        <v>1.7897528089887631</v>
      </c>
      <c r="L102" s="113">
        <f>-'ver pressoflex 6p C3 DCpowe'!$G$2*'ver pressoflex 6p C3 DCpowe'!D102*'ver pressoflex 6p C3 DCpowe'!$G$17*'ver pressoflex 6p C3 DCpowe'!$G$13*'ver pressoflex 6p C3 DCpowe'!$G$11</f>
        <v>-2060.5725000000016</v>
      </c>
      <c r="M102" s="31">
        <f>IF(ABS(E102)&lt;'ver pressoflex 6p C3 DCpowe'!$G$7,'ver pressoflex 6p C3 DCpowe'!$G$16*E102*'ver pressoflex 6p C3 DCpowe'!$O$8,SIGN(E102)*'ver pressoflex 6p C3 DCpowe'!$G$15*'ver pressoflex 6p C3 DCpowe'!$O$8)</f>
        <v>17803.500000000004</v>
      </c>
      <c r="N102" s="31">
        <f>IF(ABS(F102)&lt;'ver pressoflex 6p C3 DCpowe'!$G$7,'ver pressoflex 6p C3 DCpowe'!$G$16*F102*'ver pressoflex 6p C3 DCpowe'!$O$9,SIGN(F102)*'ver pressoflex 6p C3 DCpowe'!$G$15*'ver pressoflex 6p C3 DCpowe'!$O$9)</f>
        <v>0</v>
      </c>
      <c r="O102" s="31">
        <f>IF(ABS(G102)&lt;'ver pressoflex 6p C3 DCpowe'!$G$7,'ver pressoflex 6p C3 DCpowe'!$G$16*G102*'ver pressoflex 6p C3 DCpowe'!$O$10,SIGN(G102)*'ver pressoflex 6p C3 DCpowe'!$G$15*'ver pressoflex 6p C3 DCpowe'!$O$10)</f>
        <v>0</v>
      </c>
      <c r="P102" s="31">
        <f>IF(ABS(H102)&lt;'ver pressoflex 6p C3 DCpowe'!$G$7,'ver pressoflex 6p C3 DCpowe'!$G$16*H102*'ver pressoflex 6p C3 DCpowe'!$O$11,SIGN(H102)*'ver pressoflex 6p C3 DCpowe'!$G$15*'ver pressoflex 6p C3 DCpowe'!$O$11)</f>
        <v>0</v>
      </c>
      <c r="Q102" s="31">
        <f>IF(ABS(I102)&lt;'ver pressoflex 6p C3 DCpowe'!$G$7,'ver pressoflex 6p C3 DCpowe'!$G$16*I102*'ver pressoflex 6p C3 DCpowe'!$O$12,SIGN(I102)*'ver pressoflex 6p C3 DCpowe'!$G$15*'ver pressoflex 6p C3 DCpowe'!$O$12)</f>
        <v>0</v>
      </c>
      <c r="R102" s="31">
        <f>IF(ABS(J102)&lt;'ver pressoflex 6p C3 DCpowe'!$G$7,'ver pressoflex 6p C3 DCpowe'!$G$16*J102*'ver pressoflex 6p C3 DCpowe'!$O$13,SIGN(J102)*'ver pressoflex 6p C3 DCpowe'!$G$15*'ver pressoflex 6p C3 DCpowe'!$O$13)</f>
        <v>17803.500000000004</v>
      </c>
      <c r="S102" s="113">
        <f t="shared" si="4"/>
        <v>33546.427500000005</v>
      </c>
      <c r="T102" s="362">
        <f>-L102*('ver pressoflex 6p C3 DCpowe'!$G$3/2-'ver pressoflex 6p C3 DCpowe'!$G$12*'ver pressoflex 6p C3 DCpowe'!D102)</f>
        <v>2514855.7095606015</v>
      </c>
      <c r="U102" s="29">
        <f t="shared" si="7"/>
        <v>-18248587.500000004</v>
      </c>
      <c r="V102" s="29">
        <f t="shared" si="8"/>
        <v>0</v>
      </c>
      <c r="W102" s="29">
        <f t="shared" si="9"/>
        <v>0</v>
      </c>
      <c r="X102" s="29">
        <f t="shared" si="10"/>
        <v>0</v>
      </c>
      <c r="Y102" s="29">
        <f t="shared" si="11"/>
        <v>0</v>
      </c>
      <c r="Z102" s="29">
        <f t="shared" si="12"/>
        <v>18248587.500000004</v>
      </c>
      <c r="AA102" s="113">
        <f t="shared" si="5"/>
        <v>2514855.709560601</v>
      </c>
    </row>
    <row r="103" spans="2:27">
      <c r="B103" s="116">
        <f t="shared" si="3"/>
        <v>75500.122499999998</v>
      </c>
      <c r="C103" s="115">
        <f t="shared" si="6"/>
        <v>0.91000000000000048</v>
      </c>
      <c r="D103" s="68">
        <f>'ver pressoflex 6p C3 DCpowe'!$G$3/2/$C$557*C103</f>
        <v>11.147500000000006</v>
      </c>
      <c r="E103" s="114">
        <f>'ver pressoflex 6p C3 DCpowe'!$G$9/D103*(D103-'ver pressoflex 6p C3 DCpowe'!$M$8)</f>
        <v>0.13552993944830671</v>
      </c>
      <c r="F103" s="114">
        <f>'ver pressoflex 6p C3 DCpowe'!$G$9/D103*(D103-'ver pressoflex 6p C3 DCpowe'!$M$9)</f>
        <v>0.19294191522762943</v>
      </c>
      <c r="G103" s="114">
        <f>'ver pressoflex 6p C3 DCpowe'!$G$9/D103*(D103-'ver pressoflex 6p C3 DCpowe'!$M$10)</f>
        <v>0.2503538910069521</v>
      </c>
      <c r="H103" s="114">
        <f>'ver pressoflex 6p C3 DCpowe'!$G$9/D103*(D103-'ver pressoflex 6p C3 DCpowe'!$M$11)</f>
        <v>1.4918878672348053</v>
      </c>
      <c r="I103" s="114">
        <f>'ver pressoflex 6p C3 DCpowe'!$G$9/D103*(D103-'ver pressoflex 6p C3 DCpowe'!$M$12)</f>
        <v>1.5492998430141278</v>
      </c>
      <c r="J103" s="114">
        <f>'ver pressoflex 6p C3 DCpowe'!$G$9/D103*(D103-'ver pressoflex 6p C3 DCpowe'!$M$13)</f>
        <v>1.6067118187934506</v>
      </c>
      <c r="K103" s="114">
        <f>'ver pressoflex 6p C3 DCpowe'!$G$9/D103*(D103-'ver pressoflex 6p C3 DCpowe'!$G$3)</f>
        <v>1.7502417582417573</v>
      </c>
      <c r="L103" s="113">
        <f>-'ver pressoflex 6p C3 DCpowe'!$G$2*'ver pressoflex 6p C3 DCpowe'!D103*'ver pressoflex 6p C3 DCpowe'!$G$17*'ver pressoflex 6p C3 DCpowe'!$G$13*'ver pressoflex 6p C3 DCpowe'!$G$11</f>
        <v>-2106.8775000000014</v>
      </c>
      <c r="M103" s="31">
        <f>IF(ABS(E103)&lt;'ver pressoflex 6p C3 DCpowe'!$G$7,'ver pressoflex 6p C3 DCpowe'!$G$16*E103*'ver pressoflex 6p C3 DCpowe'!$O$8,SIGN(E103)*'ver pressoflex 6p C3 DCpowe'!$G$15*'ver pressoflex 6p C3 DCpowe'!$O$8)</f>
        <v>17803.500000000004</v>
      </c>
      <c r="N103" s="31">
        <f>IF(ABS(F103)&lt;'ver pressoflex 6p C3 DCpowe'!$G$7,'ver pressoflex 6p C3 DCpowe'!$G$16*F103*'ver pressoflex 6p C3 DCpowe'!$O$9,SIGN(F103)*'ver pressoflex 6p C3 DCpowe'!$G$15*'ver pressoflex 6p C3 DCpowe'!$O$9)</f>
        <v>0</v>
      </c>
      <c r="O103" s="31">
        <f>IF(ABS(G103)&lt;'ver pressoflex 6p C3 DCpowe'!$G$7,'ver pressoflex 6p C3 DCpowe'!$G$16*G103*'ver pressoflex 6p C3 DCpowe'!$O$10,SIGN(G103)*'ver pressoflex 6p C3 DCpowe'!$G$15*'ver pressoflex 6p C3 DCpowe'!$O$10)</f>
        <v>0</v>
      </c>
      <c r="P103" s="31">
        <f>IF(ABS(H103)&lt;'ver pressoflex 6p C3 DCpowe'!$G$7,'ver pressoflex 6p C3 DCpowe'!$G$16*H103*'ver pressoflex 6p C3 DCpowe'!$O$11,SIGN(H103)*'ver pressoflex 6p C3 DCpowe'!$G$15*'ver pressoflex 6p C3 DCpowe'!$O$11)</f>
        <v>0</v>
      </c>
      <c r="Q103" s="31">
        <f>IF(ABS(I103)&lt;'ver pressoflex 6p C3 DCpowe'!$G$7,'ver pressoflex 6p C3 DCpowe'!$G$16*I103*'ver pressoflex 6p C3 DCpowe'!$O$12,SIGN(I103)*'ver pressoflex 6p C3 DCpowe'!$G$15*'ver pressoflex 6p C3 DCpowe'!$O$12)</f>
        <v>0</v>
      </c>
      <c r="R103" s="31">
        <f>IF(ABS(J103)&lt;'ver pressoflex 6p C3 DCpowe'!$G$7,'ver pressoflex 6p C3 DCpowe'!$G$16*J103*'ver pressoflex 6p C3 DCpowe'!$O$13,SIGN(J103)*'ver pressoflex 6p C3 DCpowe'!$G$15*'ver pressoflex 6p C3 DCpowe'!$O$13)</f>
        <v>17803.500000000004</v>
      </c>
      <c r="S103" s="113">
        <f t="shared" si="4"/>
        <v>33500.122500000005</v>
      </c>
      <c r="T103" s="362">
        <f>-L103*('ver pressoflex 6p C3 DCpowe'!$G$3/2-'ver pressoflex 6p C3 DCpowe'!$G$12*'ver pressoflex 6p C3 DCpowe'!D103)</f>
        <v>2571154.588056602</v>
      </c>
      <c r="U103" s="29">
        <f t="shared" si="7"/>
        <v>-18248587.500000004</v>
      </c>
      <c r="V103" s="29">
        <f t="shared" si="8"/>
        <v>0</v>
      </c>
      <c r="W103" s="29">
        <f t="shared" si="9"/>
        <v>0</v>
      </c>
      <c r="X103" s="29">
        <f t="shared" si="10"/>
        <v>0</v>
      </c>
      <c r="Y103" s="29">
        <f t="shared" si="11"/>
        <v>0</v>
      </c>
      <c r="Z103" s="29">
        <f t="shared" si="12"/>
        <v>18248587.500000004</v>
      </c>
      <c r="AA103" s="113">
        <f t="shared" si="5"/>
        <v>2571154.5880566016</v>
      </c>
    </row>
    <row r="104" spans="2:27">
      <c r="B104" s="116">
        <f t="shared" si="3"/>
        <v>75453.817500000005</v>
      </c>
      <c r="C104" s="115">
        <f t="shared" si="6"/>
        <v>0.93000000000000049</v>
      </c>
      <c r="D104" s="68">
        <f>'ver pressoflex 6p C3 DCpowe'!$G$3/2/$C$557*C104</f>
        <v>11.392500000000005</v>
      </c>
      <c r="E104" s="114">
        <f>'ver pressoflex 6p C3 DCpowe'!$G$9/D104*(D104-'ver pressoflex 6p C3 DCpowe'!$M$8)</f>
        <v>0.13244327408382703</v>
      </c>
      <c r="F104" s="114">
        <f>'ver pressoflex 6p C3 DCpowe'!$G$9/D104*(D104-'ver pressoflex 6p C3 DCpowe'!$M$9)</f>
        <v>0.18862058371735785</v>
      </c>
      <c r="G104" s="114">
        <f>'ver pressoflex 6p C3 DCpowe'!$G$9/D104*(D104-'ver pressoflex 6p C3 DCpowe'!$M$10)</f>
        <v>0.24479789335088867</v>
      </c>
      <c r="H104" s="114">
        <f>'ver pressoflex 6p C3 DCpowe'!$G$9/D104*(D104-'ver pressoflex 6p C3 DCpowe'!$M$11)</f>
        <v>1.4596322141759925</v>
      </c>
      <c r="I104" s="114">
        <f>'ver pressoflex 6p C3 DCpowe'!$G$9/D104*(D104-'ver pressoflex 6p C3 DCpowe'!$M$12)</f>
        <v>1.5158095238095233</v>
      </c>
      <c r="J104" s="114">
        <f>'ver pressoflex 6p C3 DCpowe'!$G$9/D104*(D104-'ver pressoflex 6p C3 DCpowe'!$M$13)</f>
        <v>1.571986833443054</v>
      </c>
      <c r="K104" s="114">
        <f>'ver pressoflex 6p C3 DCpowe'!$G$9/D104*(D104-'ver pressoflex 6p C3 DCpowe'!$G$3)</f>
        <v>1.7124301075268811</v>
      </c>
      <c r="L104" s="113">
        <f>-'ver pressoflex 6p C3 DCpowe'!$G$2*'ver pressoflex 6p C3 DCpowe'!D104*'ver pressoflex 6p C3 DCpowe'!$G$17*'ver pressoflex 6p C3 DCpowe'!$G$13*'ver pressoflex 6p C3 DCpowe'!$G$11</f>
        <v>-2153.1825000000013</v>
      </c>
      <c r="M104" s="31">
        <f>IF(ABS(E104)&lt;'ver pressoflex 6p C3 DCpowe'!$G$7,'ver pressoflex 6p C3 DCpowe'!$G$16*E104*'ver pressoflex 6p C3 DCpowe'!$O$8,SIGN(E104)*'ver pressoflex 6p C3 DCpowe'!$G$15*'ver pressoflex 6p C3 DCpowe'!$O$8)</f>
        <v>17803.500000000004</v>
      </c>
      <c r="N104" s="31">
        <f>IF(ABS(F104)&lt;'ver pressoflex 6p C3 DCpowe'!$G$7,'ver pressoflex 6p C3 DCpowe'!$G$16*F104*'ver pressoflex 6p C3 DCpowe'!$O$9,SIGN(F104)*'ver pressoflex 6p C3 DCpowe'!$G$15*'ver pressoflex 6p C3 DCpowe'!$O$9)</f>
        <v>0</v>
      </c>
      <c r="O104" s="31">
        <f>IF(ABS(G104)&lt;'ver pressoflex 6p C3 DCpowe'!$G$7,'ver pressoflex 6p C3 DCpowe'!$G$16*G104*'ver pressoflex 6p C3 DCpowe'!$O$10,SIGN(G104)*'ver pressoflex 6p C3 DCpowe'!$G$15*'ver pressoflex 6p C3 DCpowe'!$O$10)</f>
        <v>0</v>
      </c>
      <c r="P104" s="31">
        <f>IF(ABS(H104)&lt;'ver pressoflex 6p C3 DCpowe'!$G$7,'ver pressoflex 6p C3 DCpowe'!$G$16*H104*'ver pressoflex 6p C3 DCpowe'!$O$11,SIGN(H104)*'ver pressoflex 6p C3 DCpowe'!$G$15*'ver pressoflex 6p C3 DCpowe'!$O$11)</f>
        <v>0</v>
      </c>
      <c r="Q104" s="31">
        <f>IF(ABS(I104)&lt;'ver pressoflex 6p C3 DCpowe'!$G$7,'ver pressoflex 6p C3 DCpowe'!$G$16*I104*'ver pressoflex 6p C3 DCpowe'!$O$12,SIGN(I104)*'ver pressoflex 6p C3 DCpowe'!$G$15*'ver pressoflex 6p C3 DCpowe'!$O$12)</f>
        <v>0</v>
      </c>
      <c r="R104" s="31">
        <f>IF(ABS(J104)&lt;'ver pressoflex 6p C3 DCpowe'!$G$7,'ver pressoflex 6p C3 DCpowe'!$G$16*J104*'ver pressoflex 6p C3 DCpowe'!$O$13,SIGN(J104)*'ver pressoflex 6p C3 DCpowe'!$G$15*'ver pressoflex 6p C3 DCpowe'!$O$13)</f>
        <v>17803.500000000004</v>
      </c>
      <c r="S104" s="113">
        <f t="shared" si="4"/>
        <v>33453.817500000005</v>
      </c>
      <c r="T104" s="362">
        <f>-L104*('ver pressoflex 6p C3 DCpowe'!$G$3/2-'ver pressoflex 6p C3 DCpowe'!$G$12*'ver pressoflex 6p C3 DCpowe'!D104)</f>
        <v>2627444.0277414015</v>
      </c>
      <c r="U104" s="29">
        <f t="shared" si="7"/>
        <v>-18248587.500000004</v>
      </c>
      <c r="V104" s="29">
        <f t="shared" si="8"/>
        <v>0</v>
      </c>
      <c r="W104" s="29">
        <f t="shared" si="9"/>
        <v>0</v>
      </c>
      <c r="X104" s="29">
        <f t="shared" si="10"/>
        <v>0</v>
      </c>
      <c r="Y104" s="29">
        <f t="shared" si="11"/>
        <v>0</v>
      </c>
      <c r="Z104" s="29">
        <f t="shared" si="12"/>
        <v>18248587.500000004</v>
      </c>
      <c r="AA104" s="113">
        <f t="shared" si="5"/>
        <v>2627444.0277414024</v>
      </c>
    </row>
    <row r="105" spans="2:27">
      <c r="B105" s="116">
        <f t="shared" si="3"/>
        <v>75407.512500000012</v>
      </c>
      <c r="C105" s="115">
        <f t="shared" si="6"/>
        <v>0.95000000000000051</v>
      </c>
      <c r="D105" s="68">
        <f>'ver pressoflex 6p C3 DCpowe'!$G$3/2/$C$557*C105</f>
        <v>11.637500000000006</v>
      </c>
      <c r="E105" s="114">
        <f>'ver pressoflex 6p C3 DCpowe'!$G$9/D105*(D105-'ver pressoflex 6p C3 DCpowe'!$M$8)</f>
        <v>0.12948657357679905</v>
      </c>
      <c r="F105" s="114">
        <f>'ver pressoflex 6p C3 DCpowe'!$G$9/D105*(D105-'ver pressoflex 6p C3 DCpowe'!$M$9)</f>
        <v>0.18448120300751872</v>
      </c>
      <c r="G105" s="114">
        <f>'ver pressoflex 6p C3 DCpowe'!$G$9/D105*(D105-'ver pressoflex 6p C3 DCpowe'!$M$10)</f>
        <v>0.23947583243823833</v>
      </c>
      <c r="H105" s="114">
        <f>'ver pressoflex 6p C3 DCpowe'!$G$9/D105*(D105-'ver pressoflex 6p C3 DCpowe'!$M$11)</f>
        <v>1.4287346938775505</v>
      </c>
      <c r="I105" s="114">
        <f>'ver pressoflex 6p C3 DCpowe'!$G$9/D105*(D105-'ver pressoflex 6p C3 DCpowe'!$M$12)</f>
        <v>1.48372932330827</v>
      </c>
      <c r="J105" s="114">
        <f>'ver pressoflex 6p C3 DCpowe'!$G$9/D105*(D105-'ver pressoflex 6p C3 DCpowe'!$M$13)</f>
        <v>1.5387239527389895</v>
      </c>
      <c r="K105" s="114">
        <f>'ver pressoflex 6p C3 DCpowe'!$G$9/D105*(D105-'ver pressoflex 6p C3 DCpowe'!$G$3)</f>
        <v>1.6762105263157887</v>
      </c>
      <c r="L105" s="113">
        <f>-'ver pressoflex 6p C3 DCpowe'!$G$2*'ver pressoflex 6p C3 DCpowe'!D105*'ver pressoflex 6p C3 DCpowe'!$G$17*'ver pressoflex 6p C3 DCpowe'!$G$13*'ver pressoflex 6p C3 DCpowe'!$G$11</f>
        <v>-2199.4875000000015</v>
      </c>
      <c r="M105" s="31">
        <f>IF(ABS(E105)&lt;'ver pressoflex 6p C3 DCpowe'!$G$7,'ver pressoflex 6p C3 DCpowe'!$G$16*E105*'ver pressoflex 6p C3 DCpowe'!$O$8,SIGN(E105)*'ver pressoflex 6p C3 DCpowe'!$G$15*'ver pressoflex 6p C3 DCpowe'!$O$8)</f>
        <v>17803.500000000004</v>
      </c>
      <c r="N105" s="31">
        <f>IF(ABS(F105)&lt;'ver pressoflex 6p C3 DCpowe'!$G$7,'ver pressoflex 6p C3 DCpowe'!$G$16*F105*'ver pressoflex 6p C3 DCpowe'!$O$9,SIGN(F105)*'ver pressoflex 6p C3 DCpowe'!$G$15*'ver pressoflex 6p C3 DCpowe'!$O$9)</f>
        <v>0</v>
      </c>
      <c r="O105" s="31">
        <f>IF(ABS(G105)&lt;'ver pressoflex 6p C3 DCpowe'!$G$7,'ver pressoflex 6p C3 DCpowe'!$G$16*G105*'ver pressoflex 6p C3 DCpowe'!$O$10,SIGN(G105)*'ver pressoflex 6p C3 DCpowe'!$G$15*'ver pressoflex 6p C3 DCpowe'!$O$10)</f>
        <v>0</v>
      </c>
      <c r="P105" s="31">
        <f>IF(ABS(H105)&lt;'ver pressoflex 6p C3 DCpowe'!$G$7,'ver pressoflex 6p C3 DCpowe'!$G$16*H105*'ver pressoflex 6p C3 DCpowe'!$O$11,SIGN(H105)*'ver pressoflex 6p C3 DCpowe'!$G$15*'ver pressoflex 6p C3 DCpowe'!$O$11)</f>
        <v>0</v>
      </c>
      <c r="Q105" s="31">
        <f>IF(ABS(I105)&lt;'ver pressoflex 6p C3 DCpowe'!$G$7,'ver pressoflex 6p C3 DCpowe'!$G$16*I105*'ver pressoflex 6p C3 DCpowe'!$O$12,SIGN(I105)*'ver pressoflex 6p C3 DCpowe'!$G$15*'ver pressoflex 6p C3 DCpowe'!$O$12)</f>
        <v>0</v>
      </c>
      <c r="R105" s="31">
        <f>IF(ABS(J105)&lt;'ver pressoflex 6p C3 DCpowe'!$G$7,'ver pressoflex 6p C3 DCpowe'!$G$16*J105*'ver pressoflex 6p C3 DCpowe'!$O$13,SIGN(J105)*'ver pressoflex 6p C3 DCpowe'!$G$15*'ver pressoflex 6p C3 DCpowe'!$O$13)</f>
        <v>17803.500000000004</v>
      </c>
      <c r="S105" s="113">
        <f t="shared" si="4"/>
        <v>33407.512500000004</v>
      </c>
      <c r="T105" s="362">
        <f>-L105*('ver pressoflex 6p C3 DCpowe'!$G$3/2-'ver pressoflex 6p C3 DCpowe'!$G$12*'ver pressoflex 6p C3 DCpowe'!D105)</f>
        <v>2683724.0286150016</v>
      </c>
      <c r="U105" s="29">
        <f t="shared" si="7"/>
        <v>-18248587.500000004</v>
      </c>
      <c r="V105" s="29">
        <f t="shared" si="8"/>
        <v>0</v>
      </c>
      <c r="W105" s="29">
        <f t="shared" si="9"/>
        <v>0</v>
      </c>
      <c r="X105" s="29">
        <f t="shared" si="10"/>
        <v>0</v>
      </c>
      <c r="Y105" s="29">
        <f t="shared" si="11"/>
        <v>0</v>
      </c>
      <c r="Z105" s="29">
        <f t="shared" si="12"/>
        <v>18248587.500000004</v>
      </c>
      <c r="AA105" s="113">
        <f t="shared" si="5"/>
        <v>2683724.0286150016</v>
      </c>
    </row>
    <row r="106" spans="2:27">
      <c r="B106" s="116">
        <f t="shared" si="3"/>
        <v>75361.207500000004</v>
      </c>
      <c r="C106" s="115">
        <f t="shared" si="6"/>
        <v>0.97000000000000053</v>
      </c>
      <c r="D106" s="68">
        <f>'ver pressoflex 6p C3 DCpowe'!$G$3/2/$C$557*C106</f>
        <v>11.882500000000006</v>
      </c>
      <c r="E106" s="114">
        <f>'ver pressoflex 6p C3 DCpowe'!$G$9/D106*(D106-'ver pressoflex 6p C3 DCpowe'!$M$8)</f>
        <v>0.1266517988638754</v>
      </c>
      <c r="F106" s="114">
        <f>'ver pressoflex 6p C3 DCpowe'!$G$9/D106*(D106-'ver pressoflex 6p C3 DCpowe'!$M$9)</f>
        <v>0.18051251840942556</v>
      </c>
      <c r="G106" s="114">
        <f>'ver pressoflex 6p C3 DCpowe'!$G$9/D106*(D106-'ver pressoflex 6p C3 DCpowe'!$M$10)</f>
        <v>0.23437323795497572</v>
      </c>
      <c r="H106" s="114">
        <f>'ver pressoflex 6p C3 DCpowe'!$G$9/D106*(D106-'ver pressoflex 6p C3 DCpowe'!$M$11)</f>
        <v>1.3991112981274978</v>
      </c>
      <c r="I106" s="114">
        <f>'ver pressoflex 6p C3 DCpowe'!$G$9/D106*(D106-'ver pressoflex 6p C3 DCpowe'!$M$12)</f>
        <v>1.4529720176730478</v>
      </c>
      <c r="J106" s="114">
        <f>'ver pressoflex 6p C3 DCpowe'!$G$9/D106*(D106-'ver pressoflex 6p C3 DCpowe'!$M$13)</f>
        <v>1.5068327372185981</v>
      </c>
      <c r="K106" s="114">
        <f>'ver pressoflex 6p C3 DCpowe'!$G$9/D106*(D106-'ver pressoflex 6p C3 DCpowe'!$G$3)</f>
        <v>1.6414845360824735</v>
      </c>
      <c r="L106" s="113">
        <f>-'ver pressoflex 6p C3 DCpowe'!$G$2*'ver pressoflex 6p C3 DCpowe'!D106*'ver pressoflex 6p C3 DCpowe'!$G$17*'ver pressoflex 6p C3 DCpowe'!$G$13*'ver pressoflex 6p C3 DCpowe'!$G$11</f>
        <v>-2245.7925000000014</v>
      </c>
      <c r="M106" s="31">
        <f>IF(ABS(E106)&lt;'ver pressoflex 6p C3 DCpowe'!$G$7,'ver pressoflex 6p C3 DCpowe'!$G$16*E106*'ver pressoflex 6p C3 DCpowe'!$O$8,SIGN(E106)*'ver pressoflex 6p C3 DCpowe'!$G$15*'ver pressoflex 6p C3 DCpowe'!$O$8)</f>
        <v>17803.500000000004</v>
      </c>
      <c r="N106" s="31">
        <f>IF(ABS(F106)&lt;'ver pressoflex 6p C3 DCpowe'!$G$7,'ver pressoflex 6p C3 DCpowe'!$G$16*F106*'ver pressoflex 6p C3 DCpowe'!$O$9,SIGN(F106)*'ver pressoflex 6p C3 DCpowe'!$G$15*'ver pressoflex 6p C3 DCpowe'!$O$9)</f>
        <v>0</v>
      </c>
      <c r="O106" s="31">
        <f>IF(ABS(G106)&lt;'ver pressoflex 6p C3 DCpowe'!$G$7,'ver pressoflex 6p C3 DCpowe'!$G$16*G106*'ver pressoflex 6p C3 DCpowe'!$O$10,SIGN(G106)*'ver pressoflex 6p C3 DCpowe'!$G$15*'ver pressoflex 6p C3 DCpowe'!$O$10)</f>
        <v>0</v>
      </c>
      <c r="P106" s="31">
        <f>IF(ABS(H106)&lt;'ver pressoflex 6p C3 DCpowe'!$G$7,'ver pressoflex 6p C3 DCpowe'!$G$16*H106*'ver pressoflex 6p C3 DCpowe'!$O$11,SIGN(H106)*'ver pressoflex 6p C3 DCpowe'!$G$15*'ver pressoflex 6p C3 DCpowe'!$O$11)</f>
        <v>0</v>
      </c>
      <c r="Q106" s="31">
        <f>IF(ABS(I106)&lt;'ver pressoflex 6p C3 DCpowe'!$G$7,'ver pressoflex 6p C3 DCpowe'!$G$16*I106*'ver pressoflex 6p C3 DCpowe'!$O$12,SIGN(I106)*'ver pressoflex 6p C3 DCpowe'!$G$15*'ver pressoflex 6p C3 DCpowe'!$O$12)</f>
        <v>0</v>
      </c>
      <c r="R106" s="31">
        <f>IF(ABS(J106)&lt;'ver pressoflex 6p C3 DCpowe'!$G$7,'ver pressoflex 6p C3 DCpowe'!$G$16*J106*'ver pressoflex 6p C3 DCpowe'!$O$13,SIGN(J106)*'ver pressoflex 6p C3 DCpowe'!$G$15*'ver pressoflex 6p C3 DCpowe'!$O$13)</f>
        <v>17803.500000000004</v>
      </c>
      <c r="S106" s="113">
        <f t="shared" si="4"/>
        <v>33361.207500000004</v>
      </c>
      <c r="T106" s="362">
        <f>-L106*('ver pressoflex 6p C3 DCpowe'!$G$3/2-'ver pressoflex 6p C3 DCpowe'!$G$12*'ver pressoflex 6p C3 DCpowe'!D106)</f>
        <v>2739994.590677402</v>
      </c>
      <c r="U106" s="29">
        <f t="shared" si="7"/>
        <v>-18248587.500000004</v>
      </c>
      <c r="V106" s="29">
        <f t="shared" si="8"/>
        <v>0</v>
      </c>
      <c r="W106" s="29">
        <f t="shared" si="9"/>
        <v>0</v>
      </c>
      <c r="X106" s="29">
        <f t="shared" si="10"/>
        <v>0</v>
      </c>
      <c r="Y106" s="29">
        <f t="shared" si="11"/>
        <v>0</v>
      </c>
      <c r="Z106" s="29">
        <f t="shared" si="12"/>
        <v>18248587.500000004</v>
      </c>
      <c r="AA106" s="113">
        <f t="shared" si="5"/>
        <v>2739994.5906774029</v>
      </c>
    </row>
    <row r="107" spans="2:27">
      <c r="B107" s="116">
        <f t="shared" si="3"/>
        <v>75314.902499999997</v>
      </c>
      <c r="C107" s="115">
        <f t="shared" si="6"/>
        <v>0.99000000000000055</v>
      </c>
      <c r="D107" s="68">
        <f>'ver pressoflex 6p C3 DCpowe'!$G$3/2/$C$557*C107</f>
        <v>12.127500000000007</v>
      </c>
      <c r="E107" s="114">
        <f>'ver pressoflex 6p C3 DCpowe'!$G$9/D107*(D107-'ver pressoflex 6p C3 DCpowe'!$M$8)</f>
        <v>0.12393156050298901</v>
      </c>
      <c r="F107" s="114">
        <f>'ver pressoflex 6p C3 DCpowe'!$G$9/D107*(D107-'ver pressoflex 6p C3 DCpowe'!$M$9)</f>
        <v>0.17670418470418461</v>
      </c>
      <c r="G107" s="114">
        <f>'ver pressoflex 6p C3 DCpowe'!$G$9/D107*(D107-'ver pressoflex 6p C3 DCpowe'!$M$10)</f>
        <v>0.22947680890538022</v>
      </c>
      <c r="H107" s="114">
        <f>'ver pressoflex 6p C3 DCpowe'!$G$9/D107*(D107-'ver pressoflex 6p C3 DCpowe'!$M$11)</f>
        <v>1.370684807256235</v>
      </c>
      <c r="I107" s="114">
        <f>'ver pressoflex 6p C3 DCpowe'!$G$9/D107*(D107-'ver pressoflex 6p C3 DCpowe'!$M$12)</f>
        <v>1.4234574314574306</v>
      </c>
      <c r="J107" s="114">
        <f>'ver pressoflex 6p C3 DCpowe'!$G$9/D107*(D107-'ver pressoflex 6p C3 DCpowe'!$M$13)</f>
        <v>1.4762300556586263</v>
      </c>
      <c r="K107" s="114">
        <f>'ver pressoflex 6p C3 DCpowe'!$G$9/D107*(D107-'ver pressoflex 6p C3 DCpowe'!$G$3)</f>
        <v>1.6081616161616152</v>
      </c>
      <c r="L107" s="113">
        <f>-'ver pressoflex 6p C3 DCpowe'!$G$2*'ver pressoflex 6p C3 DCpowe'!D107*'ver pressoflex 6p C3 DCpowe'!$G$17*'ver pressoflex 6p C3 DCpowe'!$G$13*'ver pressoflex 6p C3 DCpowe'!$G$11</f>
        <v>-2292.0975000000012</v>
      </c>
      <c r="M107" s="31">
        <f>IF(ABS(E107)&lt;'ver pressoflex 6p C3 DCpowe'!$G$7,'ver pressoflex 6p C3 DCpowe'!$G$16*E107*'ver pressoflex 6p C3 DCpowe'!$O$8,SIGN(E107)*'ver pressoflex 6p C3 DCpowe'!$G$15*'ver pressoflex 6p C3 DCpowe'!$O$8)</f>
        <v>17803.500000000004</v>
      </c>
      <c r="N107" s="31">
        <f>IF(ABS(F107)&lt;'ver pressoflex 6p C3 DCpowe'!$G$7,'ver pressoflex 6p C3 DCpowe'!$G$16*F107*'ver pressoflex 6p C3 DCpowe'!$O$9,SIGN(F107)*'ver pressoflex 6p C3 DCpowe'!$G$15*'ver pressoflex 6p C3 DCpowe'!$O$9)</f>
        <v>0</v>
      </c>
      <c r="O107" s="31">
        <f>IF(ABS(G107)&lt;'ver pressoflex 6p C3 DCpowe'!$G$7,'ver pressoflex 6p C3 DCpowe'!$G$16*G107*'ver pressoflex 6p C3 DCpowe'!$O$10,SIGN(G107)*'ver pressoflex 6p C3 DCpowe'!$G$15*'ver pressoflex 6p C3 DCpowe'!$O$10)</f>
        <v>0</v>
      </c>
      <c r="P107" s="31">
        <f>IF(ABS(H107)&lt;'ver pressoflex 6p C3 DCpowe'!$G$7,'ver pressoflex 6p C3 DCpowe'!$G$16*H107*'ver pressoflex 6p C3 DCpowe'!$O$11,SIGN(H107)*'ver pressoflex 6p C3 DCpowe'!$G$15*'ver pressoflex 6p C3 DCpowe'!$O$11)</f>
        <v>0</v>
      </c>
      <c r="Q107" s="31">
        <f>IF(ABS(I107)&lt;'ver pressoflex 6p C3 DCpowe'!$G$7,'ver pressoflex 6p C3 DCpowe'!$G$16*I107*'ver pressoflex 6p C3 DCpowe'!$O$12,SIGN(I107)*'ver pressoflex 6p C3 DCpowe'!$G$15*'ver pressoflex 6p C3 DCpowe'!$O$12)</f>
        <v>0</v>
      </c>
      <c r="R107" s="31">
        <f>IF(ABS(J107)&lt;'ver pressoflex 6p C3 DCpowe'!$G$7,'ver pressoflex 6p C3 DCpowe'!$G$16*J107*'ver pressoflex 6p C3 DCpowe'!$O$13,SIGN(J107)*'ver pressoflex 6p C3 DCpowe'!$G$15*'ver pressoflex 6p C3 DCpowe'!$O$13)</f>
        <v>17803.500000000004</v>
      </c>
      <c r="S107" s="113">
        <f t="shared" si="4"/>
        <v>33314.902500000004</v>
      </c>
      <c r="T107" s="362">
        <f>-L107*('ver pressoflex 6p C3 DCpowe'!$G$3/2-'ver pressoflex 6p C3 DCpowe'!$G$12*'ver pressoflex 6p C3 DCpowe'!D107)</f>
        <v>2796255.7139286017</v>
      </c>
      <c r="U107" s="29">
        <f t="shared" si="7"/>
        <v>-18248587.500000004</v>
      </c>
      <c r="V107" s="29">
        <f t="shared" si="8"/>
        <v>0</v>
      </c>
      <c r="W107" s="29">
        <f t="shared" si="9"/>
        <v>0</v>
      </c>
      <c r="X107" s="29">
        <f t="shared" si="10"/>
        <v>0</v>
      </c>
      <c r="Y107" s="29">
        <f t="shared" si="11"/>
        <v>0</v>
      </c>
      <c r="Z107" s="29">
        <f t="shared" si="12"/>
        <v>18248587.500000004</v>
      </c>
      <c r="AA107" s="113">
        <f t="shared" si="5"/>
        <v>2796255.7139286026</v>
      </c>
    </row>
    <row r="108" spans="2:27">
      <c r="B108" s="116">
        <f t="shared" si="3"/>
        <v>75268.597500000003</v>
      </c>
      <c r="C108" s="115">
        <f t="shared" si="6"/>
        <v>1.0100000000000005</v>
      </c>
      <c r="D108" s="68">
        <f>'ver pressoflex 6p C3 DCpowe'!$G$3/2/$C$557*C108</f>
        <v>12.372500000000006</v>
      </c>
      <c r="E108" s="114">
        <f>'ver pressoflex 6p C3 DCpowe'!$G$9/D108*(D108-'ver pressoflex 6p C3 DCpowe'!$M$8)</f>
        <v>0.12131905435441498</v>
      </c>
      <c r="F108" s="114">
        <f>'ver pressoflex 6p C3 DCpowe'!$G$9/D108*(D108-'ver pressoflex 6p C3 DCpowe'!$M$9)</f>
        <v>0.17304667609618099</v>
      </c>
      <c r="G108" s="114">
        <f>'ver pressoflex 6p C3 DCpowe'!$G$9/D108*(D108-'ver pressoflex 6p C3 DCpowe'!$M$10)</f>
        <v>0.22477429783794697</v>
      </c>
      <c r="H108" s="114">
        <f>'ver pressoflex 6p C3 DCpowe'!$G$9/D108*(D108-'ver pressoflex 6p C3 DCpowe'!$M$11)</f>
        <v>1.3433841180036366</v>
      </c>
      <c r="I108" s="114">
        <f>'ver pressoflex 6p C3 DCpowe'!$G$9/D108*(D108-'ver pressoflex 6p C3 DCpowe'!$M$12)</f>
        <v>1.3951117397454027</v>
      </c>
      <c r="J108" s="114">
        <f>'ver pressoflex 6p C3 DCpowe'!$G$9/D108*(D108-'ver pressoflex 6p C3 DCpowe'!$M$13)</f>
        <v>1.4468393614871686</v>
      </c>
      <c r="K108" s="114">
        <f>'ver pressoflex 6p C3 DCpowe'!$G$9/D108*(D108-'ver pressoflex 6p C3 DCpowe'!$G$3)</f>
        <v>1.5761584158415836</v>
      </c>
      <c r="L108" s="113">
        <f>-'ver pressoflex 6p C3 DCpowe'!$G$2*'ver pressoflex 6p C3 DCpowe'!D108*'ver pressoflex 6p C3 DCpowe'!$G$17*'ver pressoflex 6p C3 DCpowe'!$G$13*'ver pressoflex 6p C3 DCpowe'!$G$11</f>
        <v>-2338.4025000000011</v>
      </c>
      <c r="M108" s="31">
        <f>IF(ABS(E108)&lt;'ver pressoflex 6p C3 DCpowe'!$G$7,'ver pressoflex 6p C3 DCpowe'!$G$16*E108*'ver pressoflex 6p C3 DCpowe'!$O$8,SIGN(E108)*'ver pressoflex 6p C3 DCpowe'!$G$15*'ver pressoflex 6p C3 DCpowe'!$O$8)</f>
        <v>17803.500000000004</v>
      </c>
      <c r="N108" s="31">
        <f>IF(ABS(F108)&lt;'ver pressoflex 6p C3 DCpowe'!$G$7,'ver pressoflex 6p C3 DCpowe'!$G$16*F108*'ver pressoflex 6p C3 DCpowe'!$O$9,SIGN(F108)*'ver pressoflex 6p C3 DCpowe'!$G$15*'ver pressoflex 6p C3 DCpowe'!$O$9)</f>
        <v>0</v>
      </c>
      <c r="O108" s="31">
        <f>IF(ABS(G108)&lt;'ver pressoflex 6p C3 DCpowe'!$G$7,'ver pressoflex 6p C3 DCpowe'!$G$16*G108*'ver pressoflex 6p C3 DCpowe'!$O$10,SIGN(G108)*'ver pressoflex 6p C3 DCpowe'!$G$15*'ver pressoflex 6p C3 DCpowe'!$O$10)</f>
        <v>0</v>
      </c>
      <c r="P108" s="31">
        <f>IF(ABS(H108)&lt;'ver pressoflex 6p C3 DCpowe'!$G$7,'ver pressoflex 6p C3 DCpowe'!$G$16*H108*'ver pressoflex 6p C3 DCpowe'!$O$11,SIGN(H108)*'ver pressoflex 6p C3 DCpowe'!$G$15*'ver pressoflex 6p C3 DCpowe'!$O$11)</f>
        <v>0</v>
      </c>
      <c r="Q108" s="31">
        <f>IF(ABS(I108)&lt;'ver pressoflex 6p C3 DCpowe'!$G$7,'ver pressoflex 6p C3 DCpowe'!$G$16*I108*'ver pressoflex 6p C3 DCpowe'!$O$12,SIGN(I108)*'ver pressoflex 6p C3 DCpowe'!$G$15*'ver pressoflex 6p C3 DCpowe'!$O$12)</f>
        <v>0</v>
      </c>
      <c r="R108" s="31">
        <f>IF(ABS(J108)&lt;'ver pressoflex 6p C3 DCpowe'!$G$7,'ver pressoflex 6p C3 DCpowe'!$G$16*J108*'ver pressoflex 6p C3 DCpowe'!$O$13,SIGN(J108)*'ver pressoflex 6p C3 DCpowe'!$G$15*'ver pressoflex 6p C3 DCpowe'!$O$13)</f>
        <v>17803.500000000004</v>
      </c>
      <c r="S108" s="113">
        <f t="shared" si="4"/>
        <v>33268.597500000003</v>
      </c>
      <c r="T108" s="362">
        <f>-L108*('ver pressoflex 6p C3 DCpowe'!$G$3/2-'ver pressoflex 6p C3 DCpowe'!$G$12*'ver pressoflex 6p C3 DCpowe'!D108)</f>
        <v>2852507.3983686012</v>
      </c>
      <c r="U108" s="29">
        <f t="shared" si="7"/>
        <v>-18248587.500000004</v>
      </c>
      <c r="V108" s="29">
        <f t="shared" si="8"/>
        <v>0</v>
      </c>
      <c r="W108" s="29">
        <f t="shared" si="9"/>
        <v>0</v>
      </c>
      <c r="X108" s="29">
        <f t="shared" si="10"/>
        <v>0</v>
      </c>
      <c r="Y108" s="29">
        <f t="shared" si="11"/>
        <v>0</v>
      </c>
      <c r="Z108" s="29">
        <f t="shared" si="12"/>
        <v>18248587.500000004</v>
      </c>
      <c r="AA108" s="113">
        <f t="shared" si="5"/>
        <v>2852507.3983686008</v>
      </c>
    </row>
    <row r="109" spans="2:27">
      <c r="B109" s="116">
        <f t="shared" si="3"/>
        <v>75222.29250000001</v>
      </c>
      <c r="C109" s="115">
        <f t="shared" si="6"/>
        <v>1.0300000000000005</v>
      </c>
      <c r="D109" s="68">
        <f>'ver pressoflex 6p C3 DCpowe'!$G$3/2/$C$557*C109</f>
        <v>12.617500000000005</v>
      </c>
      <c r="E109" s="114">
        <f>'ver pressoflex 6p C3 DCpowe'!$G$9/D109*(D109-'ver pressoflex 6p C3 DCpowe'!$M$8)</f>
        <v>0.11880800475530012</v>
      </c>
      <c r="F109" s="114">
        <f>'ver pressoflex 6p C3 DCpowe'!$G$9/D109*(D109-'ver pressoflex 6p C3 DCpowe'!$M$9)</f>
        <v>0.16953120665742016</v>
      </c>
      <c r="G109" s="114">
        <f>'ver pressoflex 6p C3 DCpowe'!$G$9/D109*(D109-'ver pressoflex 6p C3 DCpowe'!$M$10)</f>
        <v>0.22025440855954023</v>
      </c>
      <c r="H109" s="114">
        <f>'ver pressoflex 6p C3 DCpowe'!$G$9/D109*(D109-'ver pressoflex 6p C3 DCpowe'!$M$11)</f>
        <v>1.3171436496928863</v>
      </c>
      <c r="I109" s="114">
        <f>'ver pressoflex 6p C3 DCpowe'!$G$9/D109*(D109-'ver pressoflex 6p C3 DCpowe'!$M$12)</f>
        <v>1.3678668515950065</v>
      </c>
      <c r="J109" s="114">
        <f>'ver pressoflex 6p C3 DCpowe'!$G$9/D109*(D109-'ver pressoflex 6p C3 DCpowe'!$M$13)</f>
        <v>1.4185900534971265</v>
      </c>
      <c r="K109" s="114">
        <f>'ver pressoflex 6p C3 DCpowe'!$G$9/D109*(D109-'ver pressoflex 6p C3 DCpowe'!$G$3)</f>
        <v>1.5453980582524267</v>
      </c>
      <c r="L109" s="113">
        <f>-'ver pressoflex 6p C3 DCpowe'!$G$2*'ver pressoflex 6p C3 DCpowe'!D109*'ver pressoflex 6p C3 DCpowe'!$G$17*'ver pressoflex 6p C3 DCpowe'!$G$13*'ver pressoflex 6p C3 DCpowe'!$G$11</f>
        <v>-2384.7075000000013</v>
      </c>
      <c r="M109" s="31">
        <f>IF(ABS(E109)&lt;'ver pressoflex 6p C3 DCpowe'!$G$7,'ver pressoflex 6p C3 DCpowe'!$G$16*E109*'ver pressoflex 6p C3 DCpowe'!$O$8,SIGN(E109)*'ver pressoflex 6p C3 DCpowe'!$G$15*'ver pressoflex 6p C3 DCpowe'!$O$8)</f>
        <v>17803.500000000004</v>
      </c>
      <c r="N109" s="31">
        <f>IF(ABS(F109)&lt;'ver pressoflex 6p C3 DCpowe'!$G$7,'ver pressoflex 6p C3 DCpowe'!$G$16*F109*'ver pressoflex 6p C3 DCpowe'!$O$9,SIGN(F109)*'ver pressoflex 6p C3 DCpowe'!$G$15*'ver pressoflex 6p C3 DCpowe'!$O$9)</f>
        <v>0</v>
      </c>
      <c r="O109" s="31">
        <f>IF(ABS(G109)&lt;'ver pressoflex 6p C3 DCpowe'!$G$7,'ver pressoflex 6p C3 DCpowe'!$G$16*G109*'ver pressoflex 6p C3 DCpowe'!$O$10,SIGN(G109)*'ver pressoflex 6p C3 DCpowe'!$G$15*'ver pressoflex 6p C3 DCpowe'!$O$10)</f>
        <v>0</v>
      </c>
      <c r="P109" s="31">
        <f>IF(ABS(H109)&lt;'ver pressoflex 6p C3 DCpowe'!$G$7,'ver pressoflex 6p C3 DCpowe'!$G$16*H109*'ver pressoflex 6p C3 DCpowe'!$O$11,SIGN(H109)*'ver pressoflex 6p C3 DCpowe'!$G$15*'ver pressoflex 6p C3 DCpowe'!$O$11)</f>
        <v>0</v>
      </c>
      <c r="Q109" s="31">
        <f>IF(ABS(I109)&lt;'ver pressoflex 6p C3 DCpowe'!$G$7,'ver pressoflex 6p C3 DCpowe'!$G$16*I109*'ver pressoflex 6p C3 DCpowe'!$O$12,SIGN(I109)*'ver pressoflex 6p C3 DCpowe'!$G$15*'ver pressoflex 6p C3 DCpowe'!$O$12)</f>
        <v>0</v>
      </c>
      <c r="R109" s="31">
        <f>IF(ABS(J109)&lt;'ver pressoflex 6p C3 DCpowe'!$G$7,'ver pressoflex 6p C3 DCpowe'!$G$16*J109*'ver pressoflex 6p C3 DCpowe'!$O$13,SIGN(J109)*'ver pressoflex 6p C3 DCpowe'!$G$15*'ver pressoflex 6p C3 DCpowe'!$O$13)</f>
        <v>17803.500000000004</v>
      </c>
      <c r="S109" s="113">
        <f t="shared" si="4"/>
        <v>33222.29250000001</v>
      </c>
      <c r="T109" s="362">
        <f>-L109*('ver pressoflex 6p C3 DCpowe'!$G$3/2-'ver pressoflex 6p C3 DCpowe'!$G$12*'ver pressoflex 6p C3 DCpowe'!D109)</f>
        <v>2908749.6439974015</v>
      </c>
      <c r="U109" s="29">
        <f t="shared" si="7"/>
        <v>-18248587.500000004</v>
      </c>
      <c r="V109" s="29">
        <f t="shared" si="8"/>
        <v>0</v>
      </c>
      <c r="W109" s="29">
        <f t="shared" si="9"/>
        <v>0</v>
      </c>
      <c r="X109" s="29">
        <f t="shared" si="10"/>
        <v>0</v>
      </c>
      <c r="Y109" s="29">
        <f t="shared" si="11"/>
        <v>0</v>
      </c>
      <c r="Z109" s="29">
        <f t="shared" si="12"/>
        <v>18248587.500000004</v>
      </c>
      <c r="AA109" s="113">
        <f t="shared" si="5"/>
        <v>2908749.643997401</v>
      </c>
    </row>
    <row r="110" spans="2:27">
      <c r="B110" s="116">
        <f t="shared" si="3"/>
        <v>75175.987500000003</v>
      </c>
      <c r="C110" s="115">
        <f t="shared" si="6"/>
        <v>1.0500000000000005</v>
      </c>
      <c r="D110" s="68">
        <f>'ver pressoflex 6p C3 DCpowe'!$G$3/2/$C$557*C110</f>
        <v>12.862500000000006</v>
      </c>
      <c r="E110" s="114">
        <f>'ver pressoflex 6p C3 DCpowe'!$G$9/D110*(D110-'ver pressoflex 6p C3 DCpowe'!$M$8)</f>
        <v>0.11639261418853249</v>
      </c>
      <c r="F110" s="114">
        <f>'ver pressoflex 6p C3 DCpowe'!$G$9/D110*(D110-'ver pressoflex 6p C3 DCpowe'!$M$9)</f>
        <v>0.16614965986394548</v>
      </c>
      <c r="G110" s="114">
        <f>'ver pressoflex 6p C3 DCpowe'!$G$9/D110*(D110-'ver pressoflex 6p C3 DCpowe'!$M$10)</f>
        <v>0.21590670553935848</v>
      </c>
      <c r="H110" s="114">
        <f>'ver pressoflex 6p C3 DCpowe'!$G$9/D110*(D110-'ver pressoflex 6p C3 DCpowe'!$M$11)</f>
        <v>1.2919028182701644</v>
      </c>
      <c r="I110" s="114">
        <f>'ver pressoflex 6p C3 DCpowe'!$G$9/D110*(D110-'ver pressoflex 6p C3 DCpowe'!$M$12)</f>
        <v>1.3416598639455775</v>
      </c>
      <c r="J110" s="114">
        <f>'ver pressoflex 6p C3 DCpowe'!$G$9/D110*(D110-'ver pressoflex 6p C3 DCpowe'!$M$13)</f>
        <v>1.3914169096209905</v>
      </c>
      <c r="K110" s="114">
        <f>'ver pressoflex 6p C3 DCpowe'!$G$9/D110*(D110-'ver pressoflex 6p C3 DCpowe'!$G$3)</f>
        <v>1.5158095238095228</v>
      </c>
      <c r="L110" s="113">
        <f>-'ver pressoflex 6p C3 DCpowe'!$G$2*'ver pressoflex 6p C3 DCpowe'!D110*'ver pressoflex 6p C3 DCpowe'!$G$17*'ver pressoflex 6p C3 DCpowe'!$G$13*'ver pressoflex 6p C3 DCpowe'!$G$11</f>
        <v>-2431.0125000000016</v>
      </c>
      <c r="M110" s="31">
        <f>IF(ABS(E110)&lt;'ver pressoflex 6p C3 DCpowe'!$G$7,'ver pressoflex 6p C3 DCpowe'!$G$16*E110*'ver pressoflex 6p C3 DCpowe'!$O$8,SIGN(E110)*'ver pressoflex 6p C3 DCpowe'!$G$15*'ver pressoflex 6p C3 DCpowe'!$O$8)</f>
        <v>17803.500000000004</v>
      </c>
      <c r="N110" s="31">
        <f>IF(ABS(F110)&lt;'ver pressoflex 6p C3 DCpowe'!$G$7,'ver pressoflex 6p C3 DCpowe'!$G$16*F110*'ver pressoflex 6p C3 DCpowe'!$O$9,SIGN(F110)*'ver pressoflex 6p C3 DCpowe'!$G$15*'ver pressoflex 6p C3 DCpowe'!$O$9)</f>
        <v>0</v>
      </c>
      <c r="O110" s="31">
        <f>IF(ABS(G110)&lt;'ver pressoflex 6p C3 DCpowe'!$G$7,'ver pressoflex 6p C3 DCpowe'!$G$16*G110*'ver pressoflex 6p C3 DCpowe'!$O$10,SIGN(G110)*'ver pressoflex 6p C3 DCpowe'!$G$15*'ver pressoflex 6p C3 DCpowe'!$O$10)</f>
        <v>0</v>
      </c>
      <c r="P110" s="31">
        <f>IF(ABS(H110)&lt;'ver pressoflex 6p C3 DCpowe'!$G$7,'ver pressoflex 6p C3 DCpowe'!$G$16*H110*'ver pressoflex 6p C3 DCpowe'!$O$11,SIGN(H110)*'ver pressoflex 6p C3 DCpowe'!$G$15*'ver pressoflex 6p C3 DCpowe'!$O$11)</f>
        <v>0</v>
      </c>
      <c r="Q110" s="31">
        <f>IF(ABS(I110)&lt;'ver pressoflex 6p C3 DCpowe'!$G$7,'ver pressoflex 6p C3 DCpowe'!$G$16*I110*'ver pressoflex 6p C3 DCpowe'!$O$12,SIGN(I110)*'ver pressoflex 6p C3 DCpowe'!$G$15*'ver pressoflex 6p C3 DCpowe'!$O$12)</f>
        <v>0</v>
      </c>
      <c r="R110" s="31">
        <f>IF(ABS(J110)&lt;'ver pressoflex 6p C3 DCpowe'!$G$7,'ver pressoflex 6p C3 DCpowe'!$G$16*J110*'ver pressoflex 6p C3 DCpowe'!$O$13,SIGN(J110)*'ver pressoflex 6p C3 DCpowe'!$G$15*'ver pressoflex 6p C3 DCpowe'!$O$13)</f>
        <v>17803.500000000004</v>
      </c>
      <c r="S110" s="113">
        <f t="shared" si="4"/>
        <v>33175.987500000003</v>
      </c>
      <c r="T110" s="362">
        <f>-L110*('ver pressoflex 6p C3 DCpowe'!$G$3/2-'ver pressoflex 6p C3 DCpowe'!$G$12*'ver pressoflex 6p C3 DCpowe'!D110)</f>
        <v>2964982.450815002</v>
      </c>
      <c r="U110" s="29">
        <f t="shared" si="7"/>
        <v>-18248587.500000004</v>
      </c>
      <c r="V110" s="29">
        <f t="shared" si="8"/>
        <v>0</v>
      </c>
      <c r="W110" s="29">
        <f t="shared" si="9"/>
        <v>0</v>
      </c>
      <c r="X110" s="29">
        <f t="shared" si="10"/>
        <v>0</v>
      </c>
      <c r="Y110" s="29">
        <f t="shared" si="11"/>
        <v>0</v>
      </c>
      <c r="Z110" s="29">
        <f t="shared" si="12"/>
        <v>18248587.500000004</v>
      </c>
      <c r="AA110" s="113">
        <f t="shared" si="5"/>
        <v>2964982.4508150015</v>
      </c>
    </row>
    <row r="111" spans="2:27">
      <c r="B111" s="116">
        <f t="shared" si="3"/>
        <v>75129.68250000001</v>
      </c>
      <c r="C111" s="115">
        <f t="shared" si="6"/>
        <v>1.0700000000000005</v>
      </c>
      <c r="D111" s="68">
        <f>'ver pressoflex 6p C3 DCpowe'!$G$3/2/$C$557*C111</f>
        <v>13.107500000000007</v>
      </c>
      <c r="E111" s="114">
        <f>'ver pressoflex 6p C3 DCpowe'!$G$9/D111*(D111-'ver pressoflex 6p C3 DCpowe'!$M$8)</f>
        <v>0.11406751859622348</v>
      </c>
      <c r="F111" s="114">
        <f>'ver pressoflex 6p C3 DCpowe'!$G$9/D111*(D111-'ver pressoflex 6p C3 DCpowe'!$M$9)</f>
        <v>0.16289452603471286</v>
      </c>
      <c r="G111" s="114">
        <f>'ver pressoflex 6p C3 DCpowe'!$G$9/D111*(D111-'ver pressoflex 6p C3 DCpowe'!$M$10)</f>
        <v>0.21172153347320227</v>
      </c>
      <c r="H111" s="114">
        <f>'ver pressoflex 6p C3 DCpowe'!$G$9/D111*(D111-'ver pressoflex 6p C3 DCpowe'!$M$11)</f>
        <v>1.2676055693305353</v>
      </c>
      <c r="I111" s="114">
        <f>'ver pressoflex 6p C3 DCpowe'!$G$9/D111*(D111-'ver pressoflex 6p C3 DCpowe'!$M$12)</f>
        <v>1.3164325767690248</v>
      </c>
      <c r="J111" s="114">
        <f>'ver pressoflex 6p C3 DCpowe'!$G$9/D111*(D111-'ver pressoflex 6p C3 DCpowe'!$M$13)</f>
        <v>1.3652595842075141</v>
      </c>
      <c r="K111" s="114">
        <f>'ver pressoflex 6p C3 DCpowe'!$G$9/D111*(D111-'ver pressoflex 6p C3 DCpowe'!$G$3)</f>
        <v>1.4873271028037376</v>
      </c>
      <c r="L111" s="113">
        <f>-'ver pressoflex 6p C3 DCpowe'!$G$2*'ver pressoflex 6p C3 DCpowe'!D111*'ver pressoflex 6p C3 DCpowe'!$G$17*'ver pressoflex 6p C3 DCpowe'!$G$13*'ver pressoflex 6p C3 DCpowe'!$G$11</f>
        <v>-2477.3175000000019</v>
      </c>
      <c r="M111" s="31">
        <f>IF(ABS(E111)&lt;'ver pressoflex 6p C3 DCpowe'!$G$7,'ver pressoflex 6p C3 DCpowe'!$G$16*E111*'ver pressoflex 6p C3 DCpowe'!$O$8,SIGN(E111)*'ver pressoflex 6p C3 DCpowe'!$G$15*'ver pressoflex 6p C3 DCpowe'!$O$8)</f>
        <v>17803.500000000004</v>
      </c>
      <c r="N111" s="31">
        <f>IF(ABS(F111)&lt;'ver pressoflex 6p C3 DCpowe'!$G$7,'ver pressoflex 6p C3 DCpowe'!$G$16*F111*'ver pressoflex 6p C3 DCpowe'!$O$9,SIGN(F111)*'ver pressoflex 6p C3 DCpowe'!$G$15*'ver pressoflex 6p C3 DCpowe'!$O$9)</f>
        <v>0</v>
      </c>
      <c r="O111" s="31">
        <f>IF(ABS(G111)&lt;'ver pressoflex 6p C3 DCpowe'!$G$7,'ver pressoflex 6p C3 DCpowe'!$G$16*G111*'ver pressoflex 6p C3 DCpowe'!$O$10,SIGN(G111)*'ver pressoflex 6p C3 DCpowe'!$G$15*'ver pressoflex 6p C3 DCpowe'!$O$10)</f>
        <v>0</v>
      </c>
      <c r="P111" s="31">
        <f>IF(ABS(H111)&lt;'ver pressoflex 6p C3 DCpowe'!$G$7,'ver pressoflex 6p C3 DCpowe'!$G$16*H111*'ver pressoflex 6p C3 DCpowe'!$O$11,SIGN(H111)*'ver pressoflex 6p C3 DCpowe'!$G$15*'ver pressoflex 6p C3 DCpowe'!$O$11)</f>
        <v>0</v>
      </c>
      <c r="Q111" s="31">
        <f>IF(ABS(I111)&lt;'ver pressoflex 6p C3 DCpowe'!$G$7,'ver pressoflex 6p C3 DCpowe'!$G$16*I111*'ver pressoflex 6p C3 DCpowe'!$O$12,SIGN(I111)*'ver pressoflex 6p C3 DCpowe'!$G$15*'ver pressoflex 6p C3 DCpowe'!$O$12)</f>
        <v>0</v>
      </c>
      <c r="R111" s="31">
        <f>IF(ABS(J111)&lt;'ver pressoflex 6p C3 DCpowe'!$G$7,'ver pressoflex 6p C3 DCpowe'!$G$16*J111*'ver pressoflex 6p C3 DCpowe'!$O$13,SIGN(J111)*'ver pressoflex 6p C3 DCpowe'!$G$15*'ver pressoflex 6p C3 DCpowe'!$O$13)</f>
        <v>17803.500000000004</v>
      </c>
      <c r="S111" s="113">
        <f t="shared" si="4"/>
        <v>33129.68250000001</v>
      </c>
      <c r="T111" s="362">
        <f>-L111*('ver pressoflex 6p C3 DCpowe'!$G$3/2-'ver pressoflex 6p C3 DCpowe'!$G$12*'ver pressoflex 6p C3 DCpowe'!D111)</f>
        <v>3021205.8188214023</v>
      </c>
      <c r="U111" s="29">
        <f t="shared" si="7"/>
        <v>-18248587.500000004</v>
      </c>
      <c r="V111" s="29">
        <f t="shared" si="8"/>
        <v>0</v>
      </c>
      <c r="W111" s="29">
        <f t="shared" si="9"/>
        <v>0</v>
      </c>
      <c r="X111" s="29">
        <f t="shared" si="10"/>
        <v>0</v>
      </c>
      <c r="Y111" s="29">
        <f t="shared" si="11"/>
        <v>0</v>
      </c>
      <c r="Z111" s="29">
        <f t="shared" si="12"/>
        <v>18248587.500000004</v>
      </c>
      <c r="AA111" s="113">
        <f t="shared" si="5"/>
        <v>3021205.8188214023</v>
      </c>
    </row>
    <row r="112" spans="2:27">
      <c r="B112" s="116">
        <f t="shared" si="3"/>
        <v>75083.377500000002</v>
      </c>
      <c r="C112" s="115">
        <f t="shared" si="6"/>
        <v>1.0900000000000005</v>
      </c>
      <c r="D112" s="68">
        <f>'ver pressoflex 6p C3 DCpowe'!$G$3/2/$C$557*C112</f>
        <v>13.352500000000006</v>
      </c>
      <c r="E112" s="114">
        <f>'ver pressoflex 6p C3 DCpowe'!$G$9/D112*(D112-'ver pressoflex 6p C3 DCpowe'!$M$8)</f>
        <v>0.11182774761280652</v>
      </c>
      <c r="F112" s="114">
        <f>'ver pressoflex 6p C3 DCpowe'!$G$9/D112*(D112-'ver pressoflex 6p C3 DCpowe'!$M$9)</f>
        <v>0.15975884665792914</v>
      </c>
      <c r="G112" s="114">
        <f>'ver pressoflex 6p C3 DCpowe'!$G$9/D112*(D112-'ver pressoflex 6p C3 DCpowe'!$M$10)</f>
        <v>0.20768994570305174</v>
      </c>
      <c r="H112" s="114">
        <f>'ver pressoflex 6p C3 DCpowe'!$G$9/D112*(D112-'ver pressoflex 6p C3 DCpowe'!$M$11)</f>
        <v>1.2441999625538283</v>
      </c>
      <c r="I112" s="114">
        <f>'ver pressoflex 6p C3 DCpowe'!$G$9/D112*(D112-'ver pressoflex 6p C3 DCpowe'!$M$12)</f>
        <v>1.292131061598951</v>
      </c>
      <c r="J112" s="114">
        <f>'ver pressoflex 6p C3 DCpowe'!$G$9/D112*(D112-'ver pressoflex 6p C3 DCpowe'!$M$13)</f>
        <v>1.3400621606440735</v>
      </c>
      <c r="K112" s="114">
        <f>'ver pressoflex 6p C3 DCpowe'!$G$9/D112*(D112-'ver pressoflex 6p C3 DCpowe'!$G$3)</f>
        <v>1.4598899082568801</v>
      </c>
      <c r="L112" s="113">
        <f>-'ver pressoflex 6p C3 DCpowe'!$G$2*'ver pressoflex 6p C3 DCpowe'!D112*'ver pressoflex 6p C3 DCpowe'!$G$17*'ver pressoflex 6p C3 DCpowe'!$G$13*'ver pressoflex 6p C3 DCpowe'!$G$11</f>
        <v>-2523.6225000000013</v>
      </c>
      <c r="M112" s="31">
        <f>IF(ABS(E112)&lt;'ver pressoflex 6p C3 DCpowe'!$G$7,'ver pressoflex 6p C3 DCpowe'!$G$16*E112*'ver pressoflex 6p C3 DCpowe'!$O$8,SIGN(E112)*'ver pressoflex 6p C3 DCpowe'!$G$15*'ver pressoflex 6p C3 DCpowe'!$O$8)</f>
        <v>17803.500000000004</v>
      </c>
      <c r="N112" s="31">
        <f>IF(ABS(F112)&lt;'ver pressoflex 6p C3 DCpowe'!$G$7,'ver pressoflex 6p C3 DCpowe'!$G$16*F112*'ver pressoflex 6p C3 DCpowe'!$O$9,SIGN(F112)*'ver pressoflex 6p C3 DCpowe'!$G$15*'ver pressoflex 6p C3 DCpowe'!$O$9)</f>
        <v>0</v>
      </c>
      <c r="O112" s="31">
        <f>IF(ABS(G112)&lt;'ver pressoflex 6p C3 DCpowe'!$G$7,'ver pressoflex 6p C3 DCpowe'!$G$16*G112*'ver pressoflex 6p C3 DCpowe'!$O$10,SIGN(G112)*'ver pressoflex 6p C3 DCpowe'!$G$15*'ver pressoflex 6p C3 DCpowe'!$O$10)</f>
        <v>0</v>
      </c>
      <c r="P112" s="31">
        <f>IF(ABS(H112)&lt;'ver pressoflex 6p C3 DCpowe'!$G$7,'ver pressoflex 6p C3 DCpowe'!$G$16*H112*'ver pressoflex 6p C3 DCpowe'!$O$11,SIGN(H112)*'ver pressoflex 6p C3 DCpowe'!$G$15*'ver pressoflex 6p C3 DCpowe'!$O$11)</f>
        <v>0</v>
      </c>
      <c r="Q112" s="31">
        <f>IF(ABS(I112)&lt;'ver pressoflex 6p C3 DCpowe'!$G$7,'ver pressoflex 6p C3 DCpowe'!$G$16*I112*'ver pressoflex 6p C3 DCpowe'!$O$12,SIGN(I112)*'ver pressoflex 6p C3 DCpowe'!$G$15*'ver pressoflex 6p C3 DCpowe'!$O$12)</f>
        <v>0</v>
      </c>
      <c r="R112" s="31">
        <f>IF(ABS(J112)&lt;'ver pressoflex 6p C3 DCpowe'!$G$7,'ver pressoflex 6p C3 DCpowe'!$G$16*J112*'ver pressoflex 6p C3 DCpowe'!$O$13,SIGN(J112)*'ver pressoflex 6p C3 DCpowe'!$G$15*'ver pressoflex 6p C3 DCpowe'!$O$13)</f>
        <v>17803.500000000004</v>
      </c>
      <c r="S112" s="113">
        <f t="shared" si="4"/>
        <v>33083.377500000002</v>
      </c>
      <c r="T112" s="362">
        <f>-L112*('ver pressoflex 6p C3 DCpowe'!$G$3/2-'ver pressoflex 6p C3 DCpowe'!$G$12*'ver pressoflex 6p C3 DCpowe'!D112)</f>
        <v>3077419.7480166014</v>
      </c>
      <c r="U112" s="29">
        <f t="shared" si="7"/>
        <v>-18248587.500000004</v>
      </c>
      <c r="V112" s="29">
        <f t="shared" si="8"/>
        <v>0</v>
      </c>
      <c r="W112" s="29">
        <f t="shared" si="9"/>
        <v>0</v>
      </c>
      <c r="X112" s="29">
        <f t="shared" si="10"/>
        <v>0</v>
      </c>
      <c r="Y112" s="29">
        <f t="shared" si="11"/>
        <v>0</v>
      </c>
      <c r="Z112" s="29">
        <f t="shared" si="12"/>
        <v>18248587.500000004</v>
      </c>
      <c r="AA112" s="113">
        <f t="shared" si="5"/>
        <v>3077419.7480166014</v>
      </c>
    </row>
    <row r="113" spans="2:27">
      <c r="B113" s="116">
        <f t="shared" si="3"/>
        <v>75037.072500000009</v>
      </c>
      <c r="C113" s="115">
        <f t="shared" si="6"/>
        <v>1.1100000000000005</v>
      </c>
      <c r="D113" s="68">
        <f>'ver pressoflex 6p C3 DCpowe'!$G$3/2/$C$557*C113</f>
        <v>13.597500000000007</v>
      </c>
      <c r="E113" s="114">
        <f>'ver pressoflex 6p C3 DCpowe'!$G$9/D113*(D113-'ver pressoflex 6p C3 DCpowe'!$M$8)</f>
        <v>0.10966868909726048</v>
      </c>
      <c r="F113" s="114">
        <f>'ver pressoflex 6p C3 DCpowe'!$G$9/D113*(D113-'ver pressoflex 6p C3 DCpowe'!$M$9)</f>
        <v>0.15673616473616464</v>
      </c>
      <c r="G113" s="114">
        <f>'ver pressoflex 6p C3 DCpowe'!$G$9/D113*(D113-'ver pressoflex 6p C3 DCpowe'!$M$10)</f>
        <v>0.20380364037506882</v>
      </c>
      <c r="H113" s="114">
        <f>'ver pressoflex 6p C3 DCpowe'!$G$9/D113*(D113-'ver pressoflex 6p C3 DCpowe'!$M$11)</f>
        <v>1.221637801066372</v>
      </c>
      <c r="I113" s="114">
        <f>'ver pressoflex 6p C3 DCpowe'!$G$9/D113*(D113-'ver pressoflex 6p C3 DCpowe'!$M$12)</f>
        <v>1.2687052767052762</v>
      </c>
      <c r="J113" s="114">
        <f>'ver pressoflex 6p C3 DCpowe'!$G$9/D113*(D113-'ver pressoflex 6p C3 DCpowe'!$M$13)</f>
        <v>1.3157727523441802</v>
      </c>
      <c r="K113" s="114">
        <f>'ver pressoflex 6p C3 DCpowe'!$G$9/D113*(D113-'ver pressoflex 6p C3 DCpowe'!$G$3)</f>
        <v>1.4334414414414407</v>
      </c>
      <c r="L113" s="113">
        <f>-'ver pressoflex 6p C3 DCpowe'!$G$2*'ver pressoflex 6p C3 DCpowe'!D113*'ver pressoflex 6p C3 DCpowe'!$G$17*'ver pressoflex 6p C3 DCpowe'!$G$13*'ver pressoflex 6p C3 DCpowe'!$G$11</f>
        <v>-2569.9275000000016</v>
      </c>
      <c r="M113" s="31">
        <f>IF(ABS(E113)&lt;'ver pressoflex 6p C3 DCpowe'!$G$7,'ver pressoflex 6p C3 DCpowe'!$G$16*E113*'ver pressoflex 6p C3 DCpowe'!$O$8,SIGN(E113)*'ver pressoflex 6p C3 DCpowe'!$G$15*'ver pressoflex 6p C3 DCpowe'!$O$8)</f>
        <v>17803.500000000004</v>
      </c>
      <c r="N113" s="31">
        <f>IF(ABS(F113)&lt;'ver pressoflex 6p C3 DCpowe'!$G$7,'ver pressoflex 6p C3 DCpowe'!$G$16*F113*'ver pressoflex 6p C3 DCpowe'!$O$9,SIGN(F113)*'ver pressoflex 6p C3 DCpowe'!$G$15*'ver pressoflex 6p C3 DCpowe'!$O$9)</f>
        <v>0</v>
      </c>
      <c r="O113" s="31">
        <f>IF(ABS(G113)&lt;'ver pressoflex 6p C3 DCpowe'!$G$7,'ver pressoflex 6p C3 DCpowe'!$G$16*G113*'ver pressoflex 6p C3 DCpowe'!$O$10,SIGN(G113)*'ver pressoflex 6p C3 DCpowe'!$G$15*'ver pressoflex 6p C3 DCpowe'!$O$10)</f>
        <v>0</v>
      </c>
      <c r="P113" s="31">
        <f>IF(ABS(H113)&lt;'ver pressoflex 6p C3 DCpowe'!$G$7,'ver pressoflex 6p C3 DCpowe'!$G$16*H113*'ver pressoflex 6p C3 DCpowe'!$O$11,SIGN(H113)*'ver pressoflex 6p C3 DCpowe'!$G$15*'ver pressoflex 6p C3 DCpowe'!$O$11)</f>
        <v>0</v>
      </c>
      <c r="Q113" s="31">
        <f>IF(ABS(I113)&lt;'ver pressoflex 6p C3 DCpowe'!$G$7,'ver pressoflex 6p C3 DCpowe'!$G$16*I113*'ver pressoflex 6p C3 DCpowe'!$O$12,SIGN(I113)*'ver pressoflex 6p C3 DCpowe'!$G$15*'ver pressoflex 6p C3 DCpowe'!$O$12)</f>
        <v>0</v>
      </c>
      <c r="R113" s="31">
        <f>IF(ABS(J113)&lt;'ver pressoflex 6p C3 DCpowe'!$G$7,'ver pressoflex 6p C3 DCpowe'!$G$16*J113*'ver pressoflex 6p C3 DCpowe'!$O$13,SIGN(J113)*'ver pressoflex 6p C3 DCpowe'!$G$15*'ver pressoflex 6p C3 DCpowe'!$O$13)</f>
        <v>17803.500000000004</v>
      </c>
      <c r="S113" s="113">
        <f t="shared" si="4"/>
        <v>33037.072500000009</v>
      </c>
      <c r="T113" s="362">
        <f>-L113*('ver pressoflex 6p C3 DCpowe'!$G$3/2-'ver pressoflex 6p C3 DCpowe'!$G$12*'ver pressoflex 6p C3 DCpowe'!D113)</f>
        <v>3133624.2384006022</v>
      </c>
      <c r="U113" s="29">
        <f t="shared" si="7"/>
        <v>-18248587.500000004</v>
      </c>
      <c r="V113" s="29">
        <f t="shared" si="8"/>
        <v>0</v>
      </c>
      <c r="W113" s="29">
        <f t="shared" si="9"/>
        <v>0</v>
      </c>
      <c r="X113" s="29">
        <f t="shared" si="10"/>
        <v>0</v>
      </c>
      <c r="Y113" s="29">
        <f t="shared" si="11"/>
        <v>0</v>
      </c>
      <c r="Z113" s="29">
        <f t="shared" si="12"/>
        <v>18248587.500000004</v>
      </c>
      <c r="AA113" s="113">
        <f t="shared" si="5"/>
        <v>3133624.2384006027</v>
      </c>
    </row>
    <row r="114" spans="2:27">
      <c r="B114" s="116">
        <f t="shared" si="3"/>
        <v>74990.767500000002</v>
      </c>
      <c r="C114" s="115">
        <f t="shared" si="6"/>
        <v>1.1300000000000006</v>
      </c>
      <c r="D114" s="68">
        <f>'ver pressoflex 6p C3 DCpowe'!$G$3/2/$C$557*C114</f>
        <v>13.842500000000006</v>
      </c>
      <c r="E114" s="114">
        <f>'ver pressoflex 6p C3 DCpowe'!$G$9/D114*(D114-'ver pressoflex 6p C3 DCpowe'!$M$8)</f>
        <v>0.10758605743182224</v>
      </c>
      <c r="F114" s="114">
        <f>'ver pressoflex 6p C3 DCpowe'!$G$9/D114*(D114-'ver pressoflex 6p C3 DCpowe'!$M$9)</f>
        <v>0.15382048040455112</v>
      </c>
      <c r="G114" s="114">
        <f>'ver pressoflex 6p C3 DCpowe'!$G$9/D114*(D114-'ver pressoflex 6p C3 DCpowe'!$M$10)</f>
        <v>0.20005490337728002</v>
      </c>
      <c r="H114" s="114">
        <f>'ver pressoflex 6p C3 DCpowe'!$G$9/D114*(D114-'ver pressoflex 6p C3 DCpowe'!$M$11)</f>
        <v>1.1998743001625423</v>
      </c>
      <c r="I114" s="114">
        <f>'ver pressoflex 6p C3 DCpowe'!$G$9/D114*(D114-'ver pressoflex 6p C3 DCpowe'!$M$12)</f>
        <v>1.2461087231352712</v>
      </c>
      <c r="J114" s="114">
        <f>'ver pressoflex 6p C3 DCpowe'!$G$9/D114*(D114-'ver pressoflex 6p C3 DCpowe'!$M$13)</f>
        <v>1.2923431461080002</v>
      </c>
      <c r="K114" s="114">
        <f>'ver pressoflex 6p C3 DCpowe'!$G$9/D114*(D114-'ver pressoflex 6p C3 DCpowe'!$G$3)</f>
        <v>1.4079292035398223</v>
      </c>
      <c r="L114" s="113">
        <f>-'ver pressoflex 6p C3 DCpowe'!$G$2*'ver pressoflex 6p C3 DCpowe'!D114*'ver pressoflex 6p C3 DCpowe'!$G$17*'ver pressoflex 6p C3 DCpowe'!$G$13*'ver pressoflex 6p C3 DCpowe'!$G$11</f>
        <v>-2616.2325000000014</v>
      </c>
      <c r="M114" s="31">
        <f>IF(ABS(E114)&lt;'ver pressoflex 6p C3 DCpowe'!$G$7,'ver pressoflex 6p C3 DCpowe'!$G$16*E114*'ver pressoflex 6p C3 DCpowe'!$O$8,SIGN(E114)*'ver pressoflex 6p C3 DCpowe'!$G$15*'ver pressoflex 6p C3 DCpowe'!$O$8)</f>
        <v>17803.500000000004</v>
      </c>
      <c r="N114" s="31">
        <f>IF(ABS(F114)&lt;'ver pressoflex 6p C3 DCpowe'!$G$7,'ver pressoflex 6p C3 DCpowe'!$G$16*F114*'ver pressoflex 6p C3 DCpowe'!$O$9,SIGN(F114)*'ver pressoflex 6p C3 DCpowe'!$G$15*'ver pressoflex 6p C3 DCpowe'!$O$9)</f>
        <v>0</v>
      </c>
      <c r="O114" s="31">
        <f>IF(ABS(G114)&lt;'ver pressoflex 6p C3 DCpowe'!$G$7,'ver pressoflex 6p C3 DCpowe'!$G$16*G114*'ver pressoflex 6p C3 DCpowe'!$O$10,SIGN(G114)*'ver pressoflex 6p C3 DCpowe'!$G$15*'ver pressoflex 6p C3 DCpowe'!$O$10)</f>
        <v>0</v>
      </c>
      <c r="P114" s="31">
        <f>IF(ABS(H114)&lt;'ver pressoflex 6p C3 DCpowe'!$G$7,'ver pressoflex 6p C3 DCpowe'!$G$16*H114*'ver pressoflex 6p C3 DCpowe'!$O$11,SIGN(H114)*'ver pressoflex 6p C3 DCpowe'!$G$15*'ver pressoflex 6p C3 DCpowe'!$O$11)</f>
        <v>0</v>
      </c>
      <c r="Q114" s="31">
        <f>IF(ABS(I114)&lt;'ver pressoflex 6p C3 DCpowe'!$G$7,'ver pressoflex 6p C3 DCpowe'!$G$16*I114*'ver pressoflex 6p C3 DCpowe'!$O$12,SIGN(I114)*'ver pressoflex 6p C3 DCpowe'!$G$15*'ver pressoflex 6p C3 DCpowe'!$O$12)</f>
        <v>0</v>
      </c>
      <c r="R114" s="31">
        <f>IF(ABS(J114)&lt;'ver pressoflex 6p C3 DCpowe'!$G$7,'ver pressoflex 6p C3 DCpowe'!$G$16*J114*'ver pressoflex 6p C3 DCpowe'!$O$13,SIGN(J114)*'ver pressoflex 6p C3 DCpowe'!$G$15*'ver pressoflex 6p C3 DCpowe'!$O$13)</f>
        <v>17803.500000000004</v>
      </c>
      <c r="S114" s="113">
        <f t="shared" si="4"/>
        <v>32990.767500000002</v>
      </c>
      <c r="T114" s="362">
        <f>-L114*('ver pressoflex 6p C3 DCpowe'!$G$3/2-'ver pressoflex 6p C3 DCpowe'!$G$12*'ver pressoflex 6p C3 DCpowe'!D114)</f>
        <v>3189819.2899734019</v>
      </c>
      <c r="U114" s="29">
        <f t="shared" si="7"/>
        <v>-18248587.500000004</v>
      </c>
      <c r="V114" s="29">
        <f t="shared" si="8"/>
        <v>0</v>
      </c>
      <c r="W114" s="29">
        <f t="shared" si="9"/>
        <v>0</v>
      </c>
      <c r="X114" s="29">
        <f t="shared" si="10"/>
        <v>0</v>
      </c>
      <c r="Y114" s="29">
        <f t="shared" si="11"/>
        <v>0</v>
      </c>
      <c r="Z114" s="29">
        <f t="shared" si="12"/>
        <v>18248587.500000004</v>
      </c>
      <c r="AA114" s="113">
        <f t="shared" si="5"/>
        <v>3189819.2899734024</v>
      </c>
    </row>
    <row r="115" spans="2:27">
      <c r="B115" s="116">
        <f t="shared" si="3"/>
        <v>74944.462500000009</v>
      </c>
      <c r="C115" s="115">
        <f t="shared" si="6"/>
        <v>1.1500000000000006</v>
      </c>
      <c r="D115" s="68">
        <f>'ver pressoflex 6p C3 DCpowe'!$G$3/2/$C$557*C115</f>
        <v>14.087500000000007</v>
      </c>
      <c r="E115" s="114">
        <f>'ver pressoflex 6p C3 DCpowe'!$G$9/D115*(D115-'ver pressoflex 6p C3 DCpowe'!$M$8)</f>
        <v>0.1055758651286601</v>
      </c>
      <c r="F115" s="114">
        <f>'ver pressoflex 6p C3 DCpowe'!$G$9/D115*(D115-'ver pressoflex 6p C3 DCpowe'!$M$9)</f>
        <v>0.15100621118012411</v>
      </c>
      <c r="G115" s="114">
        <f>'ver pressoflex 6p C3 DCpowe'!$G$9/D115*(D115-'ver pressoflex 6p C3 DCpowe'!$M$10)</f>
        <v>0.19643655723158815</v>
      </c>
      <c r="H115" s="114">
        <f>'ver pressoflex 6p C3 DCpowe'!$G$9/D115*(D115-'ver pressoflex 6p C3 DCpowe'!$M$11)</f>
        <v>1.178867790594498</v>
      </c>
      <c r="I115" s="114">
        <f>'ver pressoflex 6p C3 DCpowe'!$G$9/D115*(D115-'ver pressoflex 6p C3 DCpowe'!$M$12)</f>
        <v>1.224298136645962</v>
      </c>
      <c r="J115" s="114">
        <f>'ver pressoflex 6p C3 DCpowe'!$G$9/D115*(D115-'ver pressoflex 6p C3 DCpowe'!$M$13)</f>
        <v>1.269728482697426</v>
      </c>
      <c r="K115" s="114">
        <f>'ver pressoflex 6p C3 DCpowe'!$G$9/D115*(D115-'ver pressoflex 6p C3 DCpowe'!$G$3)</f>
        <v>1.3833043478260862</v>
      </c>
      <c r="L115" s="113">
        <f>-'ver pressoflex 6p C3 DCpowe'!$G$2*'ver pressoflex 6p C3 DCpowe'!D115*'ver pressoflex 6p C3 DCpowe'!$G$17*'ver pressoflex 6p C3 DCpowe'!$G$13*'ver pressoflex 6p C3 DCpowe'!$G$11</f>
        <v>-2662.5375000000017</v>
      </c>
      <c r="M115" s="31">
        <f>IF(ABS(E115)&lt;'ver pressoflex 6p C3 DCpowe'!$G$7,'ver pressoflex 6p C3 DCpowe'!$G$16*E115*'ver pressoflex 6p C3 DCpowe'!$O$8,SIGN(E115)*'ver pressoflex 6p C3 DCpowe'!$G$15*'ver pressoflex 6p C3 DCpowe'!$O$8)</f>
        <v>17803.500000000004</v>
      </c>
      <c r="N115" s="31">
        <f>IF(ABS(F115)&lt;'ver pressoflex 6p C3 DCpowe'!$G$7,'ver pressoflex 6p C3 DCpowe'!$G$16*F115*'ver pressoflex 6p C3 DCpowe'!$O$9,SIGN(F115)*'ver pressoflex 6p C3 DCpowe'!$G$15*'ver pressoflex 6p C3 DCpowe'!$O$9)</f>
        <v>0</v>
      </c>
      <c r="O115" s="31">
        <f>IF(ABS(G115)&lt;'ver pressoflex 6p C3 DCpowe'!$G$7,'ver pressoflex 6p C3 DCpowe'!$G$16*G115*'ver pressoflex 6p C3 DCpowe'!$O$10,SIGN(G115)*'ver pressoflex 6p C3 DCpowe'!$G$15*'ver pressoflex 6p C3 DCpowe'!$O$10)</f>
        <v>0</v>
      </c>
      <c r="P115" s="31">
        <f>IF(ABS(H115)&lt;'ver pressoflex 6p C3 DCpowe'!$G$7,'ver pressoflex 6p C3 DCpowe'!$G$16*H115*'ver pressoflex 6p C3 DCpowe'!$O$11,SIGN(H115)*'ver pressoflex 6p C3 DCpowe'!$G$15*'ver pressoflex 6p C3 DCpowe'!$O$11)</f>
        <v>0</v>
      </c>
      <c r="Q115" s="31">
        <f>IF(ABS(I115)&lt;'ver pressoflex 6p C3 DCpowe'!$G$7,'ver pressoflex 6p C3 DCpowe'!$G$16*I115*'ver pressoflex 6p C3 DCpowe'!$O$12,SIGN(I115)*'ver pressoflex 6p C3 DCpowe'!$G$15*'ver pressoflex 6p C3 DCpowe'!$O$12)</f>
        <v>0</v>
      </c>
      <c r="R115" s="31">
        <f>IF(ABS(J115)&lt;'ver pressoflex 6p C3 DCpowe'!$G$7,'ver pressoflex 6p C3 DCpowe'!$G$16*J115*'ver pressoflex 6p C3 DCpowe'!$O$13,SIGN(J115)*'ver pressoflex 6p C3 DCpowe'!$G$15*'ver pressoflex 6p C3 DCpowe'!$O$13)</f>
        <v>17803.500000000004</v>
      </c>
      <c r="S115" s="113">
        <f t="shared" si="4"/>
        <v>32944.462500000009</v>
      </c>
      <c r="T115" s="362">
        <f>-L115*('ver pressoflex 6p C3 DCpowe'!$G$3/2-'ver pressoflex 6p C3 DCpowe'!$G$12*'ver pressoflex 6p C3 DCpowe'!D115)</f>
        <v>3246004.9027350019</v>
      </c>
      <c r="U115" s="29">
        <f t="shared" si="7"/>
        <v>-18248587.500000004</v>
      </c>
      <c r="V115" s="29">
        <f t="shared" si="8"/>
        <v>0</v>
      </c>
      <c r="W115" s="29">
        <f t="shared" si="9"/>
        <v>0</v>
      </c>
      <c r="X115" s="29">
        <f t="shared" si="10"/>
        <v>0</v>
      </c>
      <c r="Y115" s="29">
        <f t="shared" si="11"/>
        <v>0</v>
      </c>
      <c r="Z115" s="29">
        <f t="shared" si="12"/>
        <v>18248587.500000004</v>
      </c>
      <c r="AA115" s="113">
        <f t="shared" si="5"/>
        <v>3246004.9027350023</v>
      </c>
    </row>
    <row r="116" spans="2:27">
      <c r="B116" s="116">
        <f t="shared" si="3"/>
        <v>74898.157500000001</v>
      </c>
      <c r="C116" s="115">
        <f t="shared" si="6"/>
        <v>1.1700000000000006</v>
      </c>
      <c r="D116" s="68">
        <f>'ver pressoflex 6p C3 DCpowe'!$G$3/2/$C$557*C116</f>
        <v>14.332500000000007</v>
      </c>
      <c r="E116" s="114">
        <f>'ver pressoflex 6p C3 DCpowe'!$G$9/D116*(D116-'ver pressoflex 6p C3 DCpowe'!$M$8)</f>
        <v>0.103634397348683</v>
      </c>
      <c r="F116" s="114">
        <f>'ver pressoflex 6p C3 DCpowe'!$G$9/D116*(D116-'ver pressoflex 6p C3 DCpowe'!$M$9)</f>
        <v>0.14828815628815623</v>
      </c>
      <c r="G116" s="114">
        <f>'ver pressoflex 6p C3 DCpowe'!$G$9/D116*(D116-'ver pressoflex 6p C3 DCpowe'!$M$10)</f>
        <v>0.19294191522762943</v>
      </c>
      <c r="H116" s="114">
        <f>'ver pressoflex 6p C3 DCpowe'!$G$9/D116*(D116-'ver pressoflex 6p C3 DCpowe'!$M$11)</f>
        <v>1.1585794522937374</v>
      </c>
      <c r="I116" s="114">
        <f>'ver pressoflex 6p C3 DCpowe'!$G$9/D116*(D116-'ver pressoflex 6p C3 DCpowe'!$M$12)</f>
        <v>1.2032332112332107</v>
      </c>
      <c r="J116" s="114">
        <f>'ver pressoflex 6p C3 DCpowe'!$G$9/D116*(D116-'ver pressoflex 6p C3 DCpowe'!$M$13)</f>
        <v>1.2478869701726838</v>
      </c>
      <c r="K116" s="114">
        <f>'ver pressoflex 6p C3 DCpowe'!$G$9/D116*(D116-'ver pressoflex 6p C3 DCpowe'!$G$3)</f>
        <v>1.3595213675213669</v>
      </c>
      <c r="L116" s="113">
        <f>-'ver pressoflex 6p C3 DCpowe'!$G$2*'ver pressoflex 6p C3 DCpowe'!D116*'ver pressoflex 6p C3 DCpowe'!$G$17*'ver pressoflex 6p C3 DCpowe'!$G$13*'ver pressoflex 6p C3 DCpowe'!$G$11</f>
        <v>-2708.8425000000011</v>
      </c>
      <c r="M116" s="31">
        <f>IF(ABS(E116)&lt;'ver pressoflex 6p C3 DCpowe'!$G$7,'ver pressoflex 6p C3 DCpowe'!$G$16*E116*'ver pressoflex 6p C3 DCpowe'!$O$8,SIGN(E116)*'ver pressoflex 6p C3 DCpowe'!$G$15*'ver pressoflex 6p C3 DCpowe'!$O$8)</f>
        <v>17803.500000000004</v>
      </c>
      <c r="N116" s="31">
        <f>IF(ABS(F116)&lt;'ver pressoflex 6p C3 DCpowe'!$G$7,'ver pressoflex 6p C3 DCpowe'!$G$16*F116*'ver pressoflex 6p C3 DCpowe'!$O$9,SIGN(F116)*'ver pressoflex 6p C3 DCpowe'!$G$15*'ver pressoflex 6p C3 DCpowe'!$O$9)</f>
        <v>0</v>
      </c>
      <c r="O116" s="31">
        <f>IF(ABS(G116)&lt;'ver pressoflex 6p C3 DCpowe'!$G$7,'ver pressoflex 6p C3 DCpowe'!$G$16*G116*'ver pressoflex 6p C3 DCpowe'!$O$10,SIGN(G116)*'ver pressoflex 6p C3 DCpowe'!$G$15*'ver pressoflex 6p C3 DCpowe'!$O$10)</f>
        <v>0</v>
      </c>
      <c r="P116" s="31">
        <f>IF(ABS(H116)&lt;'ver pressoflex 6p C3 DCpowe'!$G$7,'ver pressoflex 6p C3 DCpowe'!$G$16*H116*'ver pressoflex 6p C3 DCpowe'!$O$11,SIGN(H116)*'ver pressoflex 6p C3 DCpowe'!$G$15*'ver pressoflex 6p C3 DCpowe'!$O$11)</f>
        <v>0</v>
      </c>
      <c r="Q116" s="31">
        <f>IF(ABS(I116)&lt;'ver pressoflex 6p C3 DCpowe'!$G$7,'ver pressoflex 6p C3 DCpowe'!$G$16*I116*'ver pressoflex 6p C3 DCpowe'!$O$12,SIGN(I116)*'ver pressoflex 6p C3 DCpowe'!$G$15*'ver pressoflex 6p C3 DCpowe'!$O$12)</f>
        <v>0</v>
      </c>
      <c r="R116" s="31">
        <f>IF(ABS(J116)&lt;'ver pressoflex 6p C3 DCpowe'!$G$7,'ver pressoflex 6p C3 DCpowe'!$G$16*J116*'ver pressoflex 6p C3 DCpowe'!$O$13,SIGN(J116)*'ver pressoflex 6p C3 DCpowe'!$G$15*'ver pressoflex 6p C3 DCpowe'!$O$13)</f>
        <v>17803.500000000004</v>
      </c>
      <c r="S116" s="113">
        <f t="shared" si="4"/>
        <v>32898.157500000008</v>
      </c>
      <c r="T116" s="362">
        <f>-L116*('ver pressoflex 6p C3 DCpowe'!$G$3/2-'ver pressoflex 6p C3 DCpowe'!$G$12*'ver pressoflex 6p C3 DCpowe'!D116)</f>
        <v>3302181.0766854011</v>
      </c>
      <c r="U116" s="29">
        <f t="shared" si="7"/>
        <v>-18248587.500000004</v>
      </c>
      <c r="V116" s="29">
        <f t="shared" si="8"/>
        <v>0</v>
      </c>
      <c r="W116" s="29">
        <f t="shared" si="9"/>
        <v>0</v>
      </c>
      <c r="X116" s="29">
        <f t="shared" si="10"/>
        <v>0</v>
      </c>
      <c r="Y116" s="29">
        <f t="shared" si="11"/>
        <v>0</v>
      </c>
      <c r="Z116" s="29">
        <f t="shared" si="12"/>
        <v>18248587.500000004</v>
      </c>
      <c r="AA116" s="113">
        <f t="shared" si="5"/>
        <v>3302181.0766854007</v>
      </c>
    </row>
    <row r="117" spans="2:27">
      <c r="B117" s="116">
        <f t="shared" si="3"/>
        <v>74851.852500000008</v>
      </c>
      <c r="C117" s="115">
        <f t="shared" si="6"/>
        <v>1.1900000000000006</v>
      </c>
      <c r="D117" s="68">
        <f>'ver pressoflex 6p C3 DCpowe'!$G$3/2/$C$557*C117</f>
        <v>14.577500000000008</v>
      </c>
      <c r="E117" s="114">
        <f>'ver pressoflex 6p C3 DCpowe'!$G$9/D117*(D117-'ver pressoflex 6p C3 DCpowe'!$M$8)</f>
        <v>0.10175818898988161</v>
      </c>
      <c r="F117" s="114">
        <f>'ver pressoflex 6p C3 DCpowe'!$G$9/D117*(D117-'ver pressoflex 6p C3 DCpowe'!$M$9)</f>
        <v>0.14566146458583426</v>
      </c>
      <c r="G117" s="114">
        <f>'ver pressoflex 6p C3 DCpowe'!$G$9/D117*(D117-'ver pressoflex 6p C3 DCpowe'!$M$10)</f>
        <v>0.18956474018178693</v>
      </c>
      <c r="H117" s="114">
        <f>'ver pressoflex 6p C3 DCpowe'!$G$9/D117*(D117-'ver pressoflex 6p C3 DCpowe'!$M$11)</f>
        <v>1.138973074944263</v>
      </c>
      <c r="I117" s="114">
        <f>'ver pressoflex 6p C3 DCpowe'!$G$9/D117*(D117-'ver pressoflex 6p C3 DCpowe'!$M$12)</f>
        <v>1.1828763505402156</v>
      </c>
      <c r="J117" s="114">
        <f>'ver pressoflex 6p C3 DCpowe'!$G$9/D117*(D117-'ver pressoflex 6p C3 DCpowe'!$M$13)</f>
        <v>1.2267796261361683</v>
      </c>
      <c r="K117" s="114">
        <f>'ver pressoflex 6p C3 DCpowe'!$G$9/D117*(D117-'ver pressoflex 6p C3 DCpowe'!$G$3)</f>
        <v>1.3365378151260499</v>
      </c>
      <c r="L117" s="113">
        <f>-'ver pressoflex 6p C3 DCpowe'!$G$2*'ver pressoflex 6p C3 DCpowe'!D117*'ver pressoflex 6p C3 DCpowe'!$G$17*'ver pressoflex 6p C3 DCpowe'!$G$13*'ver pressoflex 6p C3 DCpowe'!$G$11</f>
        <v>-2755.1475000000014</v>
      </c>
      <c r="M117" s="31">
        <f>IF(ABS(E117)&lt;'ver pressoflex 6p C3 DCpowe'!$G$7,'ver pressoflex 6p C3 DCpowe'!$G$16*E117*'ver pressoflex 6p C3 DCpowe'!$O$8,SIGN(E117)*'ver pressoflex 6p C3 DCpowe'!$G$15*'ver pressoflex 6p C3 DCpowe'!$O$8)</f>
        <v>17803.500000000004</v>
      </c>
      <c r="N117" s="31">
        <f>IF(ABS(F117)&lt;'ver pressoflex 6p C3 DCpowe'!$G$7,'ver pressoflex 6p C3 DCpowe'!$G$16*F117*'ver pressoflex 6p C3 DCpowe'!$O$9,SIGN(F117)*'ver pressoflex 6p C3 DCpowe'!$G$15*'ver pressoflex 6p C3 DCpowe'!$O$9)</f>
        <v>0</v>
      </c>
      <c r="O117" s="31">
        <f>IF(ABS(G117)&lt;'ver pressoflex 6p C3 DCpowe'!$G$7,'ver pressoflex 6p C3 DCpowe'!$G$16*G117*'ver pressoflex 6p C3 DCpowe'!$O$10,SIGN(G117)*'ver pressoflex 6p C3 DCpowe'!$G$15*'ver pressoflex 6p C3 DCpowe'!$O$10)</f>
        <v>0</v>
      </c>
      <c r="P117" s="31">
        <f>IF(ABS(H117)&lt;'ver pressoflex 6p C3 DCpowe'!$G$7,'ver pressoflex 6p C3 DCpowe'!$G$16*H117*'ver pressoflex 6p C3 DCpowe'!$O$11,SIGN(H117)*'ver pressoflex 6p C3 DCpowe'!$G$15*'ver pressoflex 6p C3 DCpowe'!$O$11)</f>
        <v>0</v>
      </c>
      <c r="Q117" s="31">
        <f>IF(ABS(I117)&lt;'ver pressoflex 6p C3 DCpowe'!$G$7,'ver pressoflex 6p C3 DCpowe'!$G$16*I117*'ver pressoflex 6p C3 DCpowe'!$O$12,SIGN(I117)*'ver pressoflex 6p C3 DCpowe'!$G$15*'ver pressoflex 6p C3 DCpowe'!$O$12)</f>
        <v>0</v>
      </c>
      <c r="R117" s="31">
        <f>IF(ABS(J117)&lt;'ver pressoflex 6p C3 DCpowe'!$G$7,'ver pressoflex 6p C3 DCpowe'!$G$16*J117*'ver pressoflex 6p C3 DCpowe'!$O$13,SIGN(J117)*'ver pressoflex 6p C3 DCpowe'!$G$15*'ver pressoflex 6p C3 DCpowe'!$O$13)</f>
        <v>17803.500000000004</v>
      </c>
      <c r="S117" s="113">
        <f t="shared" si="4"/>
        <v>32851.852500000008</v>
      </c>
      <c r="T117" s="362">
        <f>-L117*('ver pressoflex 6p C3 DCpowe'!$G$3/2-'ver pressoflex 6p C3 DCpowe'!$G$12*'ver pressoflex 6p C3 DCpowe'!D117)</f>
        <v>3358347.8118246021</v>
      </c>
      <c r="U117" s="29">
        <f t="shared" si="7"/>
        <v>-18248587.500000004</v>
      </c>
      <c r="V117" s="29">
        <f t="shared" si="8"/>
        <v>0</v>
      </c>
      <c r="W117" s="29">
        <f t="shared" si="9"/>
        <v>0</v>
      </c>
      <c r="X117" s="29">
        <f t="shared" si="10"/>
        <v>0</v>
      </c>
      <c r="Y117" s="29">
        <f t="shared" si="11"/>
        <v>0</v>
      </c>
      <c r="Z117" s="29">
        <f t="shared" si="12"/>
        <v>18248587.500000004</v>
      </c>
      <c r="AA117" s="113">
        <f t="shared" si="5"/>
        <v>3358347.8118246011</v>
      </c>
    </row>
    <row r="118" spans="2:27">
      <c r="B118" s="116">
        <f t="shared" si="3"/>
        <v>74805.547500000015</v>
      </c>
      <c r="C118" s="115">
        <f t="shared" si="6"/>
        <v>1.2100000000000006</v>
      </c>
      <c r="D118" s="68">
        <f>'ver pressoflex 6p C3 DCpowe'!$G$3/2/$C$557*C118</f>
        <v>14.822500000000007</v>
      </c>
      <c r="E118" s="114">
        <f>'ver pressoflex 6p C3 DCpowe'!$G$9/D118*(D118-'ver pressoflex 6p C3 DCpowe'!$M$8)</f>
        <v>9.9944004047900104E-2</v>
      </c>
      <c r="F118" s="114">
        <f>'ver pressoflex 6p C3 DCpowe'!$G$9/D118*(D118-'ver pressoflex 6p C3 DCpowe'!$M$9)</f>
        <v>0.14312160566706017</v>
      </c>
      <c r="G118" s="114">
        <f>'ver pressoflex 6p C3 DCpowe'!$G$9/D118*(D118-'ver pressoflex 6p C3 DCpowe'!$M$10)</f>
        <v>0.18629920728622021</v>
      </c>
      <c r="H118" s="114">
        <f>'ver pressoflex 6p C3 DCpowe'!$G$9/D118*(D118-'ver pressoflex 6p C3 DCpowe'!$M$11)</f>
        <v>1.120014842300556</v>
      </c>
      <c r="I118" s="114">
        <f>'ver pressoflex 6p C3 DCpowe'!$G$9/D118*(D118-'ver pressoflex 6p C3 DCpowe'!$M$12)</f>
        <v>1.1631924439197161</v>
      </c>
      <c r="J118" s="114">
        <f>'ver pressoflex 6p C3 DCpowe'!$G$9/D118*(D118-'ver pressoflex 6p C3 DCpowe'!$M$13)</f>
        <v>1.2063700455388762</v>
      </c>
      <c r="K118" s="114">
        <f>'ver pressoflex 6p C3 DCpowe'!$G$9/D118*(D118-'ver pressoflex 6p C3 DCpowe'!$G$3)</f>
        <v>1.3143140495867762</v>
      </c>
      <c r="L118" s="113">
        <f>-'ver pressoflex 6p C3 DCpowe'!$G$2*'ver pressoflex 6p C3 DCpowe'!D118*'ver pressoflex 6p C3 DCpowe'!$G$17*'ver pressoflex 6p C3 DCpowe'!$G$13*'ver pressoflex 6p C3 DCpowe'!$G$11</f>
        <v>-2801.4525000000017</v>
      </c>
      <c r="M118" s="31">
        <f>IF(ABS(E118)&lt;'ver pressoflex 6p C3 DCpowe'!$G$7,'ver pressoflex 6p C3 DCpowe'!$G$16*E118*'ver pressoflex 6p C3 DCpowe'!$O$8,SIGN(E118)*'ver pressoflex 6p C3 DCpowe'!$G$15*'ver pressoflex 6p C3 DCpowe'!$O$8)</f>
        <v>17803.500000000004</v>
      </c>
      <c r="N118" s="31">
        <f>IF(ABS(F118)&lt;'ver pressoflex 6p C3 DCpowe'!$G$7,'ver pressoflex 6p C3 DCpowe'!$G$16*F118*'ver pressoflex 6p C3 DCpowe'!$O$9,SIGN(F118)*'ver pressoflex 6p C3 DCpowe'!$G$15*'ver pressoflex 6p C3 DCpowe'!$O$9)</f>
        <v>0</v>
      </c>
      <c r="O118" s="31">
        <f>IF(ABS(G118)&lt;'ver pressoflex 6p C3 DCpowe'!$G$7,'ver pressoflex 6p C3 DCpowe'!$G$16*G118*'ver pressoflex 6p C3 DCpowe'!$O$10,SIGN(G118)*'ver pressoflex 6p C3 DCpowe'!$G$15*'ver pressoflex 6p C3 DCpowe'!$O$10)</f>
        <v>0</v>
      </c>
      <c r="P118" s="31">
        <f>IF(ABS(H118)&lt;'ver pressoflex 6p C3 DCpowe'!$G$7,'ver pressoflex 6p C3 DCpowe'!$G$16*H118*'ver pressoflex 6p C3 DCpowe'!$O$11,SIGN(H118)*'ver pressoflex 6p C3 DCpowe'!$G$15*'ver pressoflex 6p C3 DCpowe'!$O$11)</f>
        <v>0</v>
      </c>
      <c r="Q118" s="31">
        <f>IF(ABS(I118)&lt;'ver pressoflex 6p C3 DCpowe'!$G$7,'ver pressoflex 6p C3 DCpowe'!$G$16*I118*'ver pressoflex 6p C3 DCpowe'!$O$12,SIGN(I118)*'ver pressoflex 6p C3 DCpowe'!$G$15*'ver pressoflex 6p C3 DCpowe'!$O$12)</f>
        <v>0</v>
      </c>
      <c r="R118" s="31">
        <f>IF(ABS(J118)&lt;'ver pressoflex 6p C3 DCpowe'!$G$7,'ver pressoflex 6p C3 DCpowe'!$G$16*J118*'ver pressoflex 6p C3 DCpowe'!$O$13,SIGN(J118)*'ver pressoflex 6p C3 DCpowe'!$G$15*'ver pressoflex 6p C3 DCpowe'!$O$13)</f>
        <v>17803.500000000004</v>
      </c>
      <c r="S118" s="113">
        <f t="shared" si="4"/>
        <v>32805.547500000008</v>
      </c>
      <c r="T118" s="362">
        <f>-L118*('ver pressoflex 6p C3 DCpowe'!$G$3/2-'ver pressoflex 6p C3 DCpowe'!$G$12*'ver pressoflex 6p C3 DCpowe'!D118)</f>
        <v>3414505.1081526019</v>
      </c>
      <c r="U118" s="29">
        <f t="shared" si="7"/>
        <v>-18248587.500000004</v>
      </c>
      <c r="V118" s="29">
        <f t="shared" si="8"/>
        <v>0</v>
      </c>
      <c r="W118" s="29">
        <f t="shared" si="9"/>
        <v>0</v>
      </c>
      <c r="X118" s="29">
        <f t="shared" si="10"/>
        <v>0</v>
      </c>
      <c r="Y118" s="29">
        <f t="shared" si="11"/>
        <v>0</v>
      </c>
      <c r="Z118" s="29">
        <f t="shared" si="12"/>
        <v>18248587.500000004</v>
      </c>
      <c r="AA118" s="113">
        <f t="shared" si="5"/>
        <v>3414505.1081526019</v>
      </c>
    </row>
    <row r="119" spans="2:27">
      <c r="B119" s="116">
        <f t="shared" si="3"/>
        <v>74759.242500000008</v>
      </c>
      <c r="C119" s="115">
        <f t="shared" si="6"/>
        <v>1.2300000000000006</v>
      </c>
      <c r="D119" s="68">
        <f>'ver pressoflex 6p C3 DCpowe'!$G$3/2/$C$557*C119</f>
        <v>15.067500000000008</v>
      </c>
      <c r="E119" s="114">
        <f>'ver pressoflex 6p C3 DCpowe'!$G$9/D119*(D119-'ver pressoflex 6p C3 DCpowe'!$M$8)</f>
        <v>9.8188816990210676E-2</v>
      </c>
      <c r="F119" s="114">
        <f>'ver pressoflex 6p C3 DCpowe'!$G$9/D119*(D119-'ver pressoflex 6p C3 DCpowe'!$M$9)</f>
        <v>0.14066434378629494</v>
      </c>
      <c r="G119" s="114">
        <f>'ver pressoflex 6p C3 DCpowe'!$G$9/D119*(D119-'ver pressoflex 6p C3 DCpowe'!$M$10)</f>
        <v>0.18313987058237921</v>
      </c>
      <c r="H119" s="114">
        <f>'ver pressoflex 6p C3 DCpowe'!$G$9/D119*(D119-'ver pressoflex 6p C3 DCpowe'!$M$11)</f>
        <v>1.1016731375477014</v>
      </c>
      <c r="I119" s="114">
        <f>'ver pressoflex 6p C3 DCpowe'!$G$9/D119*(D119-'ver pressoflex 6p C3 DCpowe'!$M$12)</f>
        <v>1.1441486643437857</v>
      </c>
      <c r="J119" s="114">
        <f>'ver pressoflex 6p C3 DCpowe'!$G$9/D119*(D119-'ver pressoflex 6p C3 DCpowe'!$M$13)</f>
        <v>1.1866241911398701</v>
      </c>
      <c r="K119" s="114">
        <f>'ver pressoflex 6p C3 DCpowe'!$G$9/D119*(D119-'ver pressoflex 6p C3 DCpowe'!$G$3)</f>
        <v>1.2928130081300806</v>
      </c>
      <c r="L119" s="113">
        <f>-'ver pressoflex 6p C3 DCpowe'!$G$2*'ver pressoflex 6p C3 DCpowe'!D119*'ver pressoflex 6p C3 DCpowe'!$G$17*'ver pressoflex 6p C3 DCpowe'!$G$13*'ver pressoflex 6p C3 DCpowe'!$G$11</f>
        <v>-2847.757500000002</v>
      </c>
      <c r="M119" s="31">
        <f>IF(ABS(E119)&lt;'ver pressoflex 6p C3 DCpowe'!$G$7,'ver pressoflex 6p C3 DCpowe'!$G$16*E119*'ver pressoflex 6p C3 DCpowe'!$O$8,SIGN(E119)*'ver pressoflex 6p C3 DCpowe'!$G$15*'ver pressoflex 6p C3 DCpowe'!$O$8)</f>
        <v>17803.500000000004</v>
      </c>
      <c r="N119" s="31">
        <f>IF(ABS(F119)&lt;'ver pressoflex 6p C3 DCpowe'!$G$7,'ver pressoflex 6p C3 DCpowe'!$G$16*F119*'ver pressoflex 6p C3 DCpowe'!$O$9,SIGN(F119)*'ver pressoflex 6p C3 DCpowe'!$G$15*'ver pressoflex 6p C3 DCpowe'!$O$9)</f>
        <v>0</v>
      </c>
      <c r="O119" s="31">
        <f>IF(ABS(G119)&lt;'ver pressoflex 6p C3 DCpowe'!$G$7,'ver pressoflex 6p C3 DCpowe'!$G$16*G119*'ver pressoflex 6p C3 DCpowe'!$O$10,SIGN(G119)*'ver pressoflex 6p C3 DCpowe'!$G$15*'ver pressoflex 6p C3 DCpowe'!$O$10)</f>
        <v>0</v>
      </c>
      <c r="P119" s="31">
        <f>IF(ABS(H119)&lt;'ver pressoflex 6p C3 DCpowe'!$G$7,'ver pressoflex 6p C3 DCpowe'!$G$16*H119*'ver pressoflex 6p C3 DCpowe'!$O$11,SIGN(H119)*'ver pressoflex 6p C3 DCpowe'!$G$15*'ver pressoflex 6p C3 DCpowe'!$O$11)</f>
        <v>0</v>
      </c>
      <c r="Q119" s="31">
        <f>IF(ABS(I119)&lt;'ver pressoflex 6p C3 DCpowe'!$G$7,'ver pressoflex 6p C3 DCpowe'!$G$16*I119*'ver pressoflex 6p C3 DCpowe'!$O$12,SIGN(I119)*'ver pressoflex 6p C3 DCpowe'!$G$15*'ver pressoflex 6p C3 DCpowe'!$O$12)</f>
        <v>0</v>
      </c>
      <c r="R119" s="31">
        <f>IF(ABS(J119)&lt;'ver pressoflex 6p C3 DCpowe'!$G$7,'ver pressoflex 6p C3 DCpowe'!$G$16*J119*'ver pressoflex 6p C3 DCpowe'!$O$13,SIGN(J119)*'ver pressoflex 6p C3 DCpowe'!$G$15*'ver pressoflex 6p C3 DCpowe'!$O$13)</f>
        <v>17803.500000000004</v>
      </c>
      <c r="S119" s="113">
        <f t="shared" si="4"/>
        <v>32759.242500000008</v>
      </c>
      <c r="T119" s="362">
        <f>-L119*('ver pressoflex 6p C3 DCpowe'!$G$3/2-'ver pressoflex 6p C3 DCpowe'!$G$12*'ver pressoflex 6p C3 DCpowe'!D119)</f>
        <v>3470652.9656694024</v>
      </c>
      <c r="U119" s="29">
        <f t="shared" si="7"/>
        <v>-18248587.500000004</v>
      </c>
      <c r="V119" s="29">
        <f t="shared" si="8"/>
        <v>0</v>
      </c>
      <c r="W119" s="29">
        <f t="shared" si="9"/>
        <v>0</v>
      </c>
      <c r="X119" s="29">
        <f t="shared" si="10"/>
        <v>0</v>
      </c>
      <c r="Y119" s="29">
        <f t="shared" si="11"/>
        <v>0</v>
      </c>
      <c r="Z119" s="29">
        <f t="shared" si="12"/>
        <v>18248587.500000004</v>
      </c>
      <c r="AA119" s="113">
        <f t="shared" si="5"/>
        <v>3470652.9656694029</v>
      </c>
    </row>
    <row r="120" spans="2:27">
      <c r="B120" s="116">
        <f t="shared" si="3"/>
        <v>74712.9375</v>
      </c>
      <c r="C120" s="115">
        <f t="shared" si="6"/>
        <v>1.2500000000000007</v>
      </c>
      <c r="D120" s="68">
        <f>'ver pressoflex 6p C3 DCpowe'!$G$3/2/$C$557*C120</f>
        <v>15.312500000000009</v>
      </c>
      <c r="E120" s="114">
        <f>'ver pressoflex 6p C3 DCpowe'!$G$9/D120*(D120-'ver pressoflex 6p C3 DCpowe'!$M$8)</f>
        <v>9.6489795918367302E-2</v>
      </c>
      <c r="F120" s="114">
        <f>'ver pressoflex 6p C3 DCpowe'!$G$9/D120*(D120-'ver pressoflex 6p C3 DCpowe'!$M$9)</f>
        <v>0.13828571428571421</v>
      </c>
      <c r="G120" s="114">
        <f>'ver pressoflex 6p C3 DCpowe'!$G$9/D120*(D120-'ver pressoflex 6p C3 DCpowe'!$M$10)</f>
        <v>0.18008163265306112</v>
      </c>
      <c r="H120" s="114">
        <f>'ver pressoflex 6p C3 DCpowe'!$G$9/D120*(D120-'ver pressoflex 6p C3 DCpowe'!$M$11)</f>
        <v>1.0839183673469381</v>
      </c>
      <c r="I120" s="114">
        <f>'ver pressoflex 6p C3 DCpowe'!$G$9/D120*(D120-'ver pressoflex 6p C3 DCpowe'!$M$12)</f>
        <v>1.1257142857142852</v>
      </c>
      <c r="J120" s="114">
        <f>'ver pressoflex 6p C3 DCpowe'!$G$9/D120*(D120-'ver pressoflex 6p C3 DCpowe'!$M$13)</f>
        <v>1.1675102040816321</v>
      </c>
      <c r="K120" s="114">
        <f>'ver pressoflex 6p C3 DCpowe'!$G$9/D120*(D120-'ver pressoflex 6p C3 DCpowe'!$G$3)</f>
        <v>1.2719999999999994</v>
      </c>
      <c r="L120" s="113">
        <f>-'ver pressoflex 6p C3 DCpowe'!$G$2*'ver pressoflex 6p C3 DCpowe'!D120*'ver pressoflex 6p C3 DCpowe'!$G$17*'ver pressoflex 6p C3 DCpowe'!$G$13*'ver pressoflex 6p C3 DCpowe'!$G$11</f>
        <v>-2894.0625000000023</v>
      </c>
      <c r="M120" s="31">
        <f>IF(ABS(E120)&lt;'ver pressoflex 6p C3 DCpowe'!$G$7,'ver pressoflex 6p C3 DCpowe'!$G$16*E120*'ver pressoflex 6p C3 DCpowe'!$O$8,SIGN(E120)*'ver pressoflex 6p C3 DCpowe'!$G$15*'ver pressoflex 6p C3 DCpowe'!$O$8)</f>
        <v>17803.500000000004</v>
      </c>
      <c r="N120" s="31">
        <f>IF(ABS(F120)&lt;'ver pressoflex 6p C3 DCpowe'!$G$7,'ver pressoflex 6p C3 DCpowe'!$G$16*F120*'ver pressoflex 6p C3 DCpowe'!$O$9,SIGN(F120)*'ver pressoflex 6p C3 DCpowe'!$G$15*'ver pressoflex 6p C3 DCpowe'!$O$9)</f>
        <v>0</v>
      </c>
      <c r="O120" s="31">
        <f>IF(ABS(G120)&lt;'ver pressoflex 6p C3 DCpowe'!$G$7,'ver pressoflex 6p C3 DCpowe'!$G$16*G120*'ver pressoflex 6p C3 DCpowe'!$O$10,SIGN(G120)*'ver pressoflex 6p C3 DCpowe'!$G$15*'ver pressoflex 6p C3 DCpowe'!$O$10)</f>
        <v>0</v>
      </c>
      <c r="P120" s="31">
        <f>IF(ABS(H120)&lt;'ver pressoflex 6p C3 DCpowe'!$G$7,'ver pressoflex 6p C3 DCpowe'!$G$16*H120*'ver pressoflex 6p C3 DCpowe'!$O$11,SIGN(H120)*'ver pressoflex 6p C3 DCpowe'!$G$15*'ver pressoflex 6p C3 DCpowe'!$O$11)</f>
        <v>0</v>
      </c>
      <c r="Q120" s="31">
        <f>IF(ABS(I120)&lt;'ver pressoflex 6p C3 DCpowe'!$G$7,'ver pressoflex 6p C3 DCpowe'!$G$16*I120*'ver pressoflex 6p C3 DCpowe'!$O$12,SIGN(I120)*'ver pressoflex 6p C3 DCpowe'!$G$15*'ver pressoflex 6p C3 DCpowe'!$O$12)</f>
        <v>0</v>
      </c>
      <c r="R120" s="31">
        <f>IF(ABS(J120)&lt;'ver pressoflex 6p C3 DCpowe'!$G$7,'ver pressoflex 6p C3 DCpowe'!$G$16*J120*'ver pressoflex 6p C3 DCpowe'!$O$13,SIGN(J120)*'ver pressoflex 6p C3 DCpowe'!$G$15*'ver pressoflex 6p C3 DCpowe'!$O$13)</f>
        <v>17803.500000000004</v>
      </c>
      <c r="S120" s="113">
        <f t="shared" si="4"/>
        <v>32712.937500000007</v>
      </c>
      <c r="T120" s="362">
        <f>-L120*('ver pressoflex 6p C3 DCpowe'!$G$3/2-'ver pressoflex 6p C3 DCpowe'!$G$12*'ver pressoflex 6p C3 DCpowe'!D120)</f>
        <v>3526791.3843750032</v>
      </c>
      <c r="U120" s="29">
        <f t="shared" si="7"/>
        <v>-18248587.500000004</v>
      </c>
      <c r="V120" s="29">
        <f t="shared" si="8"/>
        <v>0</v>
      </c>
      <c r="W120" s="29">
        <f t="shared" si="9"/>
        <v>0</v>
      </c>
      <c r="X120" s="29">
        <f t="shared" si="10"/>
        <v>0</v>
      </c>
      <c r="Y120" s="29">
        <f t="shared" si="11"/>
        <v>0</v>
      </c>
      <c r="Z120" s="29">
        <f t="shared" si="12"/>
        <v>18248587.500000004</v>
      </c>
      <c r="AA120" s="113">
        <f t="shared" si="5"/>
        <v>3526791.3843750022</v>
      </c>
    </row>
    <row r="121" spans="2:27">
      <c r="B121" s="116">
        <f t="shared" si="3"/>
        <v>74666.632500000007</v>
      </c>
      <c r="C121" s="115">
        <f t="shared" si="6"/>
        <v>1.2700000000000007</v>
      </c>
      <c r="D121" s="68">
        <f>'ver pressoflex 6p C3 DCpowe'!$G$3/2/$C$557*C121</f>
        <v>15.557500000000008</v>
      </c>
      <c r="E121" s="114">
        <f>'ver pressoflex 6p C3 DCpowe'!$G$9/D121*(D121-'ver pressoflex 6p C3 DCpowe'!$M$8)</f>
        <v>9.4844287321227641E-2</v>
      </c>
      <c r="F121" s="114">
        <f>'ver pressoflex 6p C3 DCpowe'!$G$9/D121*(D121-'ver pressoflex 6p C3 DCpowe'!$M$9)</f>
        <v>0.13598200224971871</v>
      </c>
      <c r="G121" s="114">
        <f>'ver pressoflex 6p C3 DCpowe'!$G$9/D121*(D121-'ver pressoflex 6p C3 DCpowe'!$M$10)</f>
        <v>0.17711971717820976</v>
      </c>
      <c r="H121" s="114">
        <f>'ver pressoflex 6p C3 DCpowe'!$G$9/D121*(D121-'ver pressoflex 6p C3 DCpowe'!$M$11)</f>
        <v>1.0667228025068289</v>
      </c>
      <c r="I121" s="114">
        <f>'ver pressoflex 6p C3 DCpowe'!$G$9/D121*(D121-'ver pressoflex 6p C3 DCpowe'!$M$12)</f>
        <v>1.10786051743532</v>
      </c>
      <c r="J121" s="114">
        <f>'ver pressoflex 6p C3 DCpowe'!$G$9/D121*(D121-'ver pressoflex 6p C3 DCpowe'!$M$13)</f>
        <v>1.148998232363811</v>
      </c>
      <c r="K121" s="114">
        <f>'ver pressoflex 6p C3 DCpowe'!$G$9/D121*(D121-'ver pressoflex 6p C3 DCpowe'!$G$3)</f>
        <v>1.2518425196850387</v>
      </c>
      <c r="L121" s="113">
        <f>-'ver pressoflex 6p C3 DCpowe'!$G$2*'ver pressoflex 6p C3 DCpowe'!D121*'ver pressoflex 6p C3 DCpowe'!$G$17*'ver pressoflex 6p C3 DCpowe'!$G$13*'ver pressoflex 6p C3 DCpowe'!$G$11</f>
        <v>-2940.3675000000017</v>
      </c>
      <c r="M121" s="31">
        <f>IF(ABS(E121)&lt;'ver pressoflex 6p C3 DCpowe'!$G$7,'ver pressoflex 6p C3 DCpowe'!$G$16*E121*'ver pressoflex 6p C3 DCpowe'!$O$8,SIGN(E121)*'ver pressoflex 6p C3 DCpowe'!$G$15*'ver pressoflex 6p C3 DCpowe'!$O$8)</f>
        <v>17803.500000000004</v>
      </c>
      <c r="N121" s="31">
        <f>IF(ABS(F121)&lt;'ver pressoflex 6p C3 DCpowe'!$G$7,'ver pressoflex 6p C3 DCpowe'!$G$16*F121*'ver pressoflex 6p C3 DCpowe'!$O$9,SIGN(F121)*'ver pressoflex 6p C3 DCpowe'!$G$15*'ver pressoflex 6p C3 DCpowe'!$O$9)</f>
        <v>0</v>
      </c>
      <c r="O121" s="31">
        <f>IF(ABS(G121)&lt;'ver pressoflex 6p C3 DCpowe'!$G$7,'ver pressoflex 6p C3 DCpowe'!$G$16*G121*'ver pressoflex 6p C3 DCpowe'!$O$10,SIGN(G121)*'ver pressoflex 6p C3 DCpowe'!$G$15*'ver pressoflex 6p C3 DCpowe'!$O$10)</f>
        <v>0</v>
      </c>
      <c r="P121" s="31">
        <f>IF(ABS(H121)&lt;'ver pressoflex 6p C3 DCpowe'!$G$7,'ver pressoflex 6p C3 DCpowe'!$G$16*H121*'ver pressoflex 6p C3 DCpowe'!$O$11,SIGN(H121)*'ver pressoflex 6p C3 DCpowe'!$G$15*'ver pressoflex 6p C3 DCpowe'!$O$11)</f>
        <v>0</v>
      </c>
      <c r="Q121" s="31">
        <f>IF(ABS(I121)&lt;'ver pressoflex 6p C3 DCpowe'!$G$7,'ver pressoflex 6p C3 DCpowe'!$G$16*I121*'ver pressoflex 6p C3 DCpowe'!$O$12,SIGN(I121)*'ver pressoflex 6p C3 DCpowe'!$G$15*'ver pressoflex 6p C3 DCpowe'!$O$12)</f>
        <v>0</v>
      </c>
      <c r="R121" s="31">
        <f>IF(ABS(J121)&lt;'ver pressoflex 6p C3 DCpowe'!$G$7,'ver pressoflex 6p C3 DCpowe'!$G$16*J121*'ver pressoflex 6p C3 DCpowe'!$O$13,SIGN(J121)*'ver pressoflex 6p C3 DCpowe'!$G$15*'ver pressoflex 6p C3 DCpowe'!$O$13)</f>
        <v>17803.500000000004</v>
      </c>
      <c r="S121" s="113">
        <f t="shared" si="4"/>
        <v>32666.632500000007</v>
      </c>
      <c r="T121" s="362">
        <f>-L121*('ver pressoflex 6p C3 DCpowe'!$G$3/2-'ver pressoflex 6p C3 DCpowe'!$G$12*'ver pressoflex 6p C3 DCpowe'!D121)</f>
        <v>3582920.3642694023</v>
      </c>
      <c r="U121" s="29">
        <f t="shared" si="7"/>
        <v>-18248587.500000004</v>
      </c>
      <c r="V121" s="29">
        <f t="shared" si="8"/>
        <v>0</v>
      </c>
      <c r="W121" s="29">
        <f t="shared" si="9"/>
        <v>0</v>
      </c>
      <c r="X121" s="29">
        <f t="shared" si="10"/>
        <v>0</v>
      </c>
      <c r="Y121" s="29">
        <f t="shared" si="11"/>
        <v>0</v>
      </c>
      <c r="Z121" s="29">
        <f t="shared" si="12"/>
        <v>18248587.500000004</v>
      </c>
      <c r="AA121" s="113">
        <f t="shared" si="5"/>
        <v>3582920.3642694019</v>
      </c>
    </row>
    <row r="122" spans="2:27">
      <c r="B122" s="116">
        <f t="shared" ref="B122:B185" si="13">ABS(+S122-$C$53)</f>
        <v>74620.327500000014</v>
      </c>
      <c r="C122" s="115">
        <f t="shared" si="6"/>
        <v>1.2900000000000007</v>
      </c>
      <c r="D122" s="68">
        <f>'ver pressoflex 6p C3 DCpowe'!$G$3/2/$C$557*C122</f>
        <v>15.802500000000009</v>
      </c>
      <c r="E122" s="114">
        <f>'ver pressoflex 6p C3 DCpowe'!$G$9/D122*(D122-'ver pressoflex 6p C3 DCpowe'!$M$8)</f>
        <v>9.3249802246479926E-2</v>
      </c>
      <c r="F122" s="114">
        <f>'ver pressoflex 6p C3 DCpowe'!$G$9/D122*(D122-'ver pressoflex 6p C3 DCpowe'!$M$9)</f>
        <v>0.13374972314507189</v>
      </c>
      <c r="G122" s="114">
        <f>'ver pressoflex 6p C3 DCpowe'!$G$9/D122*(D122-'ver pressoflex 6p C3 DCpowe'!$M$10)</f>
        <v>0.17424964404366386</v>
      </c>
      <c r="H122" s="114">
        <f>'ver pressoflex 6p C3 DCpowe'!$G$9/D122*(D122-'ver pressoflex 6p C3 DCpowe'!$M$11)</f>
        <v>1.0500604334757153</v>
      </c>
      <c r="I122" s="114">
        <f>'ver pressoflex 6p C3 DCpowe'!$G$9/D122*(D122-'ver pressoflex 6p C3 DCpowe'!$M$12)</f>
        <v>1.0905603543743072</v>
      </c>
      <c r="J122" s="114">
        <f>'ver pressoflex 6p C3 DCpowe'!$G$9/D122*(D122-'ver pressoflex 6p C3 DCpowe'!$M$13)</f>
        <v>1.1310602752728993</v>
      </c>
      <c r="K122" s="114">
        <f>'ver pressoflex 6p C3 DCpowe'!$G$9/D122*(D122-'ver pressoflex 6p C3 DCpowe'!$G$3)</f>
        <v>1.2323100775193792</v>
      </c>
      <c r="L122" s="113">
        <f>-'ver pressoflex 6p C3 DCpowe'!$G$2*'ver pressoflex 6p C3 DCpowe'!D122*'ver pressoflex 6p C3 DCpowe'!$G$17*'ver pressoflex 6p C3 DCpowe'!$G$13*'ver pressoflex 6p C3 DCpowe'!$G$11</f>
        <v>-2986.6725000000019</v>
      </c>
      <c r="M122" s="31">
        <f>IF(ABS(E122)&lt;'ver pressoflex 6p C3 DCpowe'!$G$7,'ver pressoflex 6p C3 DCpowe'!$G$16*E122*'ver pressoflex 6p C3 DCpowe'!$O$8,SIGN(E122)*'ver pressoflex 6p C3 DCpowe'!$G$15*'ver pressoflex 6p C3 DCpowe'!$O$8)</f>
        <v>17803.500000000004</v>
      </c>
      <c r="N122" s="31">
        <f>IF(ABS(F122)&lt;'ver pressoflex 6p C3 DCpowe'!$G$7,'ver pressoflex 6p C3 DCpowe'!$G$16*F122*'ver pressoflex 6p C3 DCpowe'!$O$9,SIGN(F122)*'ver pressoflex 6p C3 DCpowe'!$G$15*'ver pressoflex 6p C3 DCpowe'!$O$9)</f>
        <v>0</v>
      </c>
      <c r="O122" s="31">
        <f>IF(ABS(G122)&lt;'ver pressoflex 6p C3 DCpowe'!$G$7,'ver pressoflex 6p C3 DCpowe'!$G$16*G122*'ver pressoflex 6p C3 DCpowe'!$O$10,SIGN(G122)*'ver pressoflex 6p C3 DCpowe'!$G$15*'ver pressoflex 6p C3 DCpowe'!$O$10)</f>
        <v>0</v>
      </c>
      <c r="P122" s="31">
        <f>IF(ABS(H122)&lt;'ver pressoflex 6p C3 DCpowe'!$G$7,'ver pressoflex 6p C3 DCpowe'!$G$16*H122*'ver pressoflex 6p C3 DCpowe'!$O$11,SIGN(H122)*'ver pressoflex 6p C3 DCpowe'!$G$15*'ver pressoflex 6p C3 DCpowe'!$O$11)</f>
        <v>0</v>
      </c>
      <c r="Q122" s="31">
        <f>IF(ABS(I122)&lt;'ver pressoflex 6p C3 DCpowe'!$G$7,'ver pressoflex 6p C3 DCpowe'!$G$16*I122*'ver pressoflex 6p C3 DCpowe'!$O$12,SIGN(I122)*'ver pressoflex 6p C3 DCpowe'!$G$15*'ver pressoflex 6p C3 DCpowe'!$O$12)</f>
        <v>0</v>
      </c>
      <c r="R122" s="31">
        <f>IF(ABS(J122)&lt;'ver pressoflex 6p C3 DCpowe'!$G$7,'ver pressoflex 6p C3 DCpowe'!$G$16*J122*'ver pressoflex 6p C3 DCpowe'!$O$13,SIGN(J122)*'ver pressoflex 6p C3 DCpowe'!$G$15*'ver pressoflex 6p C3 DCpowe'!$O$13)</f>
        <v>17803.500000000004</v>
      </c>
      <c r="S122" s="113">
        <f t="shared" ref="S122:S185" si="14">L122+M122+N122+O122+P122+Q122+R122</f>
        <v>32620.327500000007</v>
      </c>
      <c r="T122" s="362">
        <f>-L122*('ver pressoflex 6p C3 DCpowe'!$G$3/2-'ver pressoflex 6p C3 DCpowe'!$G$12*'ver pressoflex 6p C3 DCpowe'!D122)</f>
        <v>3639039.9053526022</v>
      </c>
      <c r="U122" s="29">
        <f t="shared" si="7"/>
        <v>-18248587.500000004</v>
      </c>
      <c r="V122" s="29">
        <f t="shared" si="8"/>
        <v>0</v>
      </c>
      <c r="W122" s="29">
        <f t="shared" si="9"/>
        <v>0</v>
      </c>
      <c r="X122" s="29">
        <f t="shared" si="10"/>
        <v>0</v>
      </c>
      <c r="Y122" s="29">
        <f t="shared" si="11"/>
        <v>0</v>
      </c>
      <c r="Z122" s="29">
        <f t="shared" si="12"/>
        <v>18248587.500000004</v>
      </c>
      <c r="AA122" s="113">
        <f t="shared" ref="AA122:AA185" si="15">T122+U122+V122+W122+X122+Y122+Z122</f>
        <v>3639039.9053526018</v>
      </c>
    </row>
    <row r="123" spans="2:27">
      <c r="B123" s="116">
        <f t="shared" si="13"/>
        <v>74574.022500000006</v>
      </c>
      <c r="C123" s="115">
        <f t="shared" ref="C123:C186" si="16">+C122+0.02</f>
        <v>1.3100000000000007</v>
      </c>
      <c r="D123" s="68">
        <f>'ver pressoflex 6p C3 DCpowe'!$G$3/2/$C$557*C123</f>
        <v>16.04750000000001</v>
      </c>
      <c r="E123" s="114">
        <f>'ver pressoflex 6p C3 DCpowe'!$G$9/D123*(D123-'ver pressoflex 6p C3 DCpowe'!$M$8)</f>
        <v>9.1704003738900072E-2</v>
      </c>
      <c r="F123" s="114">
        <f>'ver pressoflex 6p C3 DCpowe'!$G$9/D123*(D123-'ver pressoflex 6p C3 DCpowe'!$M$9)</f>
        <v>0.13158560523446011</v>
      </c>
      <c r="G123" s="114">
        <f>'ver pressoflex 6p C3 DCpowe'!$G$9/D123*(D123-'ver pressoflex 6p C3 DCpowe'!$M$10)</f>
        <v>0.17146720673002014</v>
      </c>
      <c r="H123" s="114">
        <f>'ver pressoflex 6p C3 DCpowe'!$G$9/D123*(D123-'ver pressoflex 6p C3 DCpowe'!$M$11)</f>
        <v>1.0339068390715058</v>
      </c>
      <c r="I123" s="114">
        <f>'ver pressoflex 6p C3 DCpowe'!$G$9/D123*(D123-'ver pressoflex 6p C3 DCpowe'!$M$12)</f>
        <v>1.0737884405670657</v>
      </c>
      <c r="J123" s="114">
        <f>'ver pressoflex 6p C3 DCpowe'!$G$9/D123*(D123-'ver pressoflex 6p C3 DCpowe'!$M$13)</f>
        <v>1.1136700420626258</v>
      </c>
      <c r="K123" s="114">
        <f>'ver pressoflex 6p C3 DCpowe'!$G$9/D123*(D123-'ver pressoflex 6p C3 DCpowe'!$G$3)</f>
        <v>1.2133740458015259</v>
      </c>
      <c r="L123" s="113">
        <f>-'ver pressoflex 6p C3 DCpowe'!$G$2*'ver pressoflex 6p C3 DCpowe'!D123*'ver pressoflex 6p C3 DCpowe'!$G$17*'ver pressoflex 6p C3 DCpowe'!$G$13*'ver pressoflex 6p C3 DCpowe'!$G$11</f>
        <v>-3032.9775000000022</v>
      </c>
      <c r="M123" s="31">
        <f>IF(ABS(E123)&lt;'ver pressoflex 6p C3 DCpowe'!$G$7,'ver pressoflex 6p C3 DCpowe'!$G$16*E123*'ver pressoflex 6p C3 DCpowe'!$O$8,SIGN(E123)*'ver pressoflex 6p C3 DCpowe'!$G$15*'ver pressoflex 6p C3 DCpowe'!$O$8)</f>
        <v>17803.500000000004</v>
      </c>
      <c r="N123" s="31">
        <f>IF(ABS(F123)&lt;'ver pressoflex 6p C3 DCpowe'!$G$7,'ver pressoflex 6p C3 DCpowe'!$G$16*F123*'ver pressoflex 6p C3 DCpowe'!$O$9,SIGN(F123)*'ver pressoflex 6p C3 DCpowe'!$G$15*'ver pressoflex 6p C3 DCpowe'!$O$9)</f>
        <v>0</v>
      </c>
      <c r="O123" s="31">
        <f>IF(ABS(G123)&lt;'ver pressoflex 6p C3 DCpowe'!$G$7,'ver pressoflex 6p C3 DCpowe'!$G$16*G123*'ver pressoflex 6p C3 DCpowe'!$O$10,SIGN(G123)*'ver pressoflex 6p C3 DCpowe'!$G$15*'ver pressoflex 6p C3 DCpowe'!$O$10)</f>
        <v>0</v>
      </c>
      <c r="P123" s="31">
        <f>IF(ABS(H123)&lt;'ver pressoflex 6p C3 DCpowe'!$G$7,'ver pressoflex 6p C3 DCpowe'!$G$16*H123*'ver pressoflex 6p C3 DCpowe'!$O$11,SIGN(H123)*'ver pressoflex 6p C3 DCpowe'!$G$15*'ver pressoflex 6p C3 DCpowe'!$O$11)</f>
        <v>0</v>
      </c>
      <c r="Q123" s="31">
        <f>IF(ABS(I123)&lt;'ver pressoflex 6p C3 DCpowe'!$G$7,'ver pressoflex 6p C3 DCpowe'!$G$16*I123*'ver pressoflex 6p C3 DCpowe'!$O$12,SIGN(I123)*'ver pressoflex 6p C3 DCpowe'!$G$15*'ver pressoflex 6p C3 DCpowe'!$O$12)</f>
        <v>0</v>
      </c>
      <c r="R123" s="31">
        <f>IF(ABS(J123)&lt;'ver pressoflex 6p C3 DCpowe'!$G$7,'ver pressoflex 6p C3 DCpowe'!$G$16*J123*'ver pressoflex 6p C3 DCpowe'!$O$13,SIGN(J123)*'ver pressoflex 6p C3 DCpowe'!$G$15*'ver pressoflex 6p C3 DCpowe'!$O$13)</f>
        <v>17803.500000000004</v>
      </c>
      <c r="S123" s="113">
        <f t="shared" si="14"/>
        <v>32574.022500000006</v>
      </c>
      <c r="T123" s="362">
        <f>-L123*('ver pressoflex 6p C3 DCpowe'!$G$3/2-'ver pressoflex 6p C3 DCpowe'!$G$12*'ver pressoflex 6p C3 DCpowe'!D123)</f>
        <v>3695150.0076246024</v>
      </c>
      <c r="U123" s="29">
        <f t="shared" ref="U123:U186" si="17">M123*IF(($G$3/2-$M$8)&gt;0,($G$3/2-$M$8),$G$3/2-($G$3-$M$8))*IF(($G$3/2-$M$8)&gt;0,-1,1)</f>
        <v>-18248587.500000004</v>
      </c>
      <c r="V123" s="29">
        <f t="shared" ref="V123:V186" si="18">N123*IF(($G$3/2-$M$9)&gt;0,($G$3/2-$M$9),$G$3/2-($G$3-$M$9))*IF(($G$3/2-$M$9)&gt;0,-1,1)</f>
        <v>0</v>
      </c>
      <c r="W123" s="29">
        <f t="shared" ref="W123:W186" si="19">O123*IF(($G$3/2-$M$10)&gt;0,($G$3/2-$M$10),$G$3/2-($G$3-$M$10))*IF(($G$3/2-$M$10)&gt;0,-1,1)</f>
        <v>0</v>
      </c>
      <c r="X123" s="29">
        <f t="shared" ref="X123:X186" si="20">P123*IF(($G$3/2-$M$11)&gt;0,($G$3/2-$M$11),$G$3/2-($G$3-$M$11))*IF(($G$3/2-$M$11)&gt;0,-1,1)</f>
        <v>0</v>
      </c>
      <c r="Y123" s="29">
        <f t="shared" ref="Y123:Y186" si="21">Q123*IF(($G$3/2-$M$12)&gt;0,($G$3/2-$M$12),$G$3/2-($G$3-$M$12))*IF(($G$3/2-$M$12)&gt;0,-1,1)</f>
        <v>0</v>
      </c>
      <c r="Z123" s="29">
        <f t="shared" ref="Z123:Z186" si="22">R123*IF(($G$3/2-$M$13)&gt;0,($G$3/2-$M$13),$G$3/2-($G$3-$M$13))*IF(($G$3/2-$M$13)&gt;0,-1,1)</f>
        <v>18248587.500000004</v>
      </c>
      <c r="AA123" s="113">
        <f t="shared" si="15"/>
        <v>3695150.0076246019</v>
      </c>
    </row>
    <row r="124" spans="2:27">
      <c r="B124" s="116">
        <f t="shared" si="13"/>
        <v>74527.717499999999</v>
      </c>
      <c r="C124" s="115">
        <f t="shared" si="16"/>
        <v>1.3300000000000007</v>
      </c>
      <c r="D124" s="68">
        <f>'ver pressoflex 6p C3 DCpowe'!$G$3/2/$C$557*C124</f>
        <v>16.292500000000008</v>
      </c>
      <c r="E124" s="114">
        <f>'ver pressoflex 6p C3 DCpowe'!$G$9/D124*(D124-'ver pressoflex 6p C3 DCpowe'!$M$8)</f>
        <v>9.0204695411999339E-2</v>
      </c>
      <c r="F124" s="114">
        <f>'ver pressoflex 6p C3 DCpowe'!$G$9/D124*(D124-'ver pressoflex 6p C3 DCpowe'!$M$9)</f>
        <v>0.12948657357679907</v>
      </c>
      <c r="G124" s="114">
        <f>'ver pressoflex 6p C3 DCpowe'!$G$9/D124*(D124-'ver pressoflex 6p C3 DCpowe'!$M$10)</f>
        <v>0.1687684517415988</v>
      </c>
      <c r="H124" s="114">
        <f>'ver pressoflex 6p C3 DCpowe'!$G$9/D124*(D124-'ver pressoflex 6p C3 DCpowe'!$M$11)</f>
        <v>1.0182390670553931</v>
      </c>
      <c r="I124" s="114">
        <f>'ver pressoflex 6p C3 DCpowe'!$G$9/D124*(D124-'ver pressoflex 6p C3 DCpowe'!$M$12)</f>
        <v>1.0575209452201928</v>
      </c>
      <c r="J124" s="114">
        <f>'ver pressoflex 6p C3 DCpowe'!$G$9/D124*(D124-'ver pressoflex 6p C3 DCpowe'!$M$13)</f>
        <v>1.0968028233849925</v>
      </c>
      <c r="K124" s="114">
        <f>'ver pressoflex 6p C3 DCpowe'!$G$9/D124*(D124-'ver pressoflex 6p C3 DCpowe'!$G$3)</f>
        <v>1.195007518796992</v>
      </c>
      <c r="L124" s="113">
        <f>-'ver pressoflex 6p C3 DCpowe'!$G$2*'ver pressoflex 6p C3 DCpowe'!D124*'ver pressoflex 6p C3 DCpowe'!$G$17*'ver pressoflex 6p C3 DCpowe'!$G$13*'ver pressoflex 6p C3 DCpowe'!$G$11</f>
        <v>-3079.2825000000016</v>
      </c>
      <c r="M124" s="31">
        <f>IF(ABS(E124)&lt;'ver pressoflex 6p C3 DCpowe'!$G$7,'ver pressoflex 6p C3 DCpowe'!$G$16*E124*'ver pressoflex 6p C3 DCpowe'!$O$8,SIGN(E124)*'ver pressoflex 6p C3 DCpowe'!$G$15*'ver pressoflex 6p C3 DCpowe'!$O$8)</f>
        <v>17803.500000000004</v>
      </c>
      <c r="N124" s="31">
        <f>IF(ABS(F124)&lt;'ver pressoflex 6p C3 DCpowe'!$G$7,'ver pressoflex 6p C3 DCpowe'!$G$16*F124*'ver pressoflex 6p C3 DCpowe'!$O$9,SIGN(F124)*'ver pressoflex 6p C3 DCpowe'!$G$15*'ver pressoflex 6p C3 DCpowe'!$O$9)</f>
        <v>0</v>
      </c>
      <c r="O124" s="31">
        <f>IF(ABS(G124)&lt;'ver pressoflex 6p C3 DCpowe'!$G$7,'ver pressoflex 6p C3 DCpowe'!$G$16*G124*'ver pressoflex 6p C3 DCpowe'!$O$10,SIGN(G124)*'ver pressoflex 6p C3 DCpowe'!$G$15*'ver pressoflex 6p C3 DCpowe'!$O$10)</f>
        <v>0</v>
      </c>
      <c r="P124" s="31">
        <f>IF(ABS(H124)&lt;'ver pressoflex 6p C3 DCpowe'!$G$7,'ver pressoflex 6p C3 DCpowe'!$G$16*H124*'ver pressoflex 6p C3 DCpowe'!$O$11,SIGN(H124)*'ver pressoflex 6p C3 DCpowe'!$G$15*'ver pressoflex 6p C3 DCpowe'!$O$11)</f>
        <v>0</v>
      </c>
      <c r="Q124" s="31">
        <f>IF(ABS(I124)&lt;'ver pressoflex 6p C3 DCpowe'!$G$7,'ver pressoflex 6p C3 DCpowe'!$G$16*I124*'ver pressoflex 6p C3 DCpowe'!$O$12,SIGN(I124)*'ver pressoflex 6p C3 DCpowe'!$G$15*'ver pressoflex 6p C3 DCpowe'!$O$12)</f>
        <v>0</v>
      </c>
      <c r="R124" s="31">
        <f>IF(ABS(J124)&lt;'ver pressoflex 6p C3 DCpowe'!$G$7,'ver pressoflex 6p C3 DCpowe'!$G$16*J124*'ver pressoflex 6p C3 DCpowe'!$O$13,SIGN(J124)*'ver pressoflex 6p C3 DCpowe'!$G$15*'ver pressoflex 6p C3 DCpowe'!$O$13)</f>
        <v>17803.500000000004</v>
      </c>
      <c r="S124" s="113">
        <f t="shared" si="14"/>
        <v>32527.717500000006</v>
      </c>
      <c r="T124" s="362">
        <f>-L124*('ver pressoflex 6p C3 DCpowe'!$G$3/2-'ver pressoflex 6p C3 DCpowe'!$G$12*'ver pressoflex 6p C3 DCpowe'!D124)</f>
        <v>3751250.6710854024</v>
      </c>
      <c r="U124" s="29">
        <f t="shared" si="17"/>
        <v>-18248587.500000004</v>
      </c>
      <c r="V124" s="29">
        <f t="shared" si="18"/>
        <v>0</v>
      </c>
      <c r="W124" s="29">
        <f t="shared" si="19"/>
        <v>0</v>
      </c>
      <c r="X124" s="29">
        <f t="shared" si="20"/>
        <v>0</v>
      </c>
      <c r="Y124" s="29">
        <f t="shared" si="21"/>
        <v>0</v>
      </c>
      <c r="Z124" s="29">
        <f t="shared" si="22"/>
        <v>18248587.500000004</v>
      </c>
      <c r="AA124" s="113">
        <f t="shared" si="15"/>
        <v>3751250.6710854024</v>
      </c>
    </row>
    <row r="125" spans="2:27">
      <c r="B125" s="116">
        <f t="shared" si="13"/>
        <v>74481.412500000006</v>
      </c>
      <c r="C125" s="115">
        <f t="shared" si="16"/>
        <v>1.3500000000000008</v>
      </c>
      <c r="D125" s="68">
        <f>'ver pressoflex 6p C3 DCpowe'!$G$3/2/$C$557*C125</f>
        <v>16.537500000000009</v>
      </c>
      <c r="E125" s="114">
        <f>'ver pressoflex 6p C3 DCpowe'!$G$9/D125*(D125-'ver pressoflex 6p C3 DCpowe'!$M$8)</f>
        <v>8.8749811035525261E-2</v>
      </c>
      <c r="F125" s="114">
        <f>'ver pressoflex 6p C3 DCpowe'!$G$9/D125*(D125-'ver pressoflex 6p C3 DCpowe'!$M$9)</f>
        <v>0.12744973544973537</v>
      </c>
      <c r="G125" s="114">
        <f>'ver pressoflex 6p C3 DCpowe'!$G$9/D125*(D125-'ver pressoflex 6p C3 DCpowe'!$M$10)</f>
        <v>0.16614965986394548</v>
      </c>
      <c r="H125" s="114">
        <f>'ver pressoflex 6p C3 DCpowe'!$G$9/D125*(D125-'ver pressoflex 6p C3 DCpowe'!$M$11)</f>
        <v>1.0030355253212391</v>
      </c>
      <c r="I125" s="114">
        <f>'ver pressoflex 6p C3 DCpowe'!$G$9/D125*(D125-'ver pressoflex 6p C3 DCpowe'!$M$12)</f>
        <v>1.0417354497354492</v>
      </c>
      <c r="J125" s="114">
        <f>'ver pressoflex 6p C3 DCpowe'!$G$9/D125*(D125-'ver pressoflex 6p C3 DCpowe'!$M$13)</f>
        <v>1.0804353741496593</v>
      </c>
      <c r="K125" s="114">
        <f>'ver pressoflex 6p C3 DCpowe'!$G$9/D125*(D125-'ver pressoflex 6p C3 DCpowe'!$G$3)</f>
        <v>1.1771851851851847</v>
      </c>
      <c r="L125" s="113">
        <f>-'ver pressoflex 6p C3 DCpowe'!$G$2*'ver pressoflex 6p C3 DCpowe'!D125*'ver pressoflex 6p C3 DCpowe'!$G$17*'ver pressoflex 6p C3 DCpowe'!$G$13*'ver pressoflex 6p C3 DCpowe'!$G$11</f>
        <v>-3125.5875000000019</v>
      </c>
      <c r="M125" s="31">
        <f>IF(ABS(E125)&lt;'ver pressoflex 6p C3 DCpowe'!$G$7,'ver pressoflex 6p C3 DCpowe'!$G$16*E125*'ver pressoflex 6p C3 DCpowe'!$O$8,SIGN(E125)*'ver pressoflex 6p C3 DCpowe'!$G$15*'ver pressoflex 6p C3 DCpowe'!$O$8)</f>
        <v>17803.500000000004</v>
      </c>
      <c r="N125" s="31">
        <f>IF(ABS(F125)&lt;'ver pressoflex 6p C3 DCpowe'!$G$7,'ver pressoflex 6p C3 DCpowe'!$G$16*F125*'ver pressoflex 6p C3 DCpowe'!$O$9,SIGN(F125)*'ver pressoflex 6p C3 DCpowe'!$G$15*'ver pressoflex 6p C3 DCpowe'!$O$9)</f>
        <v>0</v>
      </c>
      <c r="O125" s="31">
        <f>IF(ABS(G125)&lt;'ver pressoflex 6p C3 DCpowe'!$G$7,'ver pressoflex 6p C3 DCpowe'!$G$16*G125*'ver pressoflex 6p C3 DCpowe'!$O$10,SIGN(G125)*'ver pressoflex 6p C3 DCpowe'!$G$15*'ver pressoflex 6p C3 DCpowe'!$O$10)</f>
        <v>0</v>
      </c>
      <c r="P125" s="31">
        <f>IF(ABS(H125)&lt;'ver pressoflex 6p C3 DCpowe'!$G$7,'ver pressoflex 6p C3 DCpowe'!$G$16*H125*'ver pressoflex 6p C3 DCpowe'!$O$11,SIGN(H125)*'ver pressoflex 6p C3 DCpowe'!$G$15*'ver pressoflex 6p C3 DCpowe'!$O$11)</f>
        <v>0</v>
      </c>
      <c r="Q125" s="31">
        <f>IF(ABS(I125)&lt;'ver pressoflex 6p C3 DCpowe'!$G$7,'ver pressoflex 6p C3 DCpowe'!$G$16*I125*'ver pressoflex 6p C3 DCpowe'!$O$12,SIGN(I125)*'ver pressoflex 6p C3 DCpowe'!$G$15*'ver pressoflex 6p C3 DCpowe'!$O$12)</f>
        <v>0</v>
      </c>
      <c r="R125" s="31">
        <f>IF(ABS(J125)&lt;'ver pressoflex 6p C3 DCpowe'!$G$7,'ver pressoflex 6p C3 DCpowe'!$G$16*J125*'ver pressoflex 6p C3 DCpowe'!$O$13,SIGN(J125)*'ver pressoflex 6p C3 DCpowe'!$G$15*'ver pressoflex 6p C3 DCpowe'!$O$13)</f>
        <v>17803.500000000004</v>
      </c>
      <c r="S125" s="113">
        <f t="shared" si="14"/>
        <v>32481.412500000006</v>
      </c>
      <c r="T125" s="362">
        <f>-L125*('ver pressoflex 6p C3 DCpowe'!$G$3/2-'ver pressoflex 6p C3 DCpowe'!$G$12*'ver pressoflex 6p C3 DCpowe'!D125)</f>
        <v>3807341.8957350026</v>
      </c>
      <c r="U125" s="29">
        <f t="shared" si="17"/>
        <v>-18248587.500000004</v>
      </c>
      <c r="V125" s="29">
        <f t="shared" si="18"/>
        <v>0</v>
      </c>
      <c r="W125" s="29">
        <f t="shared" si="19"/>
        <v>0</v>
      </c>
      <c r="X125" s="29">
        <f t="shared" si="20"/>
        <v>0</v>
      </c>
      <c r="Y125" s="29">
        <f t="shared" si="21"/>
        <v>0</v>
      </c>
      <c r="Z125" s="29">
        <f t="shared" si="22"/>
        <v>18248587.500000004</v>
      </c>
      <c r="AA125" s="113">
        <f t="shared" si="15"/>
        <v>3807341.8957350031</v>
      </c>
    </row>
    <row r="126" spans="2:27">
      <c r="B126" s="116">
        <f t="shared" si="13"/>
        <v>74435.107500000013</v>
      </c>
      <c r="C126" s="115">
        <f t="shared" si="16"/>
        <v>1.3700000000000008</v>
      </c>
      <c r="D126" s="68">
        <f>'ver pressoflex 6p C3 DCpowe'!$G$3/2/$C$557*C126</f>
        <v>16.78250000000001</v>
      </c>
      <c r="E126" s="114">
        <f>'ver pressoflex 6p C3 DCpowe'!$G$9/D126*(D126-'ver pressoflex 6p C3 DCpowe'!$M$8)</f>
        <v>8.7337405035006657E-2</v>
      </c>
      <c r="F126" s="114">
        <f>'ver pressoflex 6p C3 DCpowe'!$G$9/D126*(D126-'ver pressoflex 6p C3 DCpowe'!$M$9)</f>
        <v>0.1254723670490093</v>
      </c>
      <c r="G126" s="114">
        <f>'ver pressoflex 6p C3 DCpowe'!$G$9/D126*(D126-'ver pressoflex 6p C3 DCpowe'!$M$10)</f>
        <v>0.16360732906301198</v>
      </c>
      <c r="H126" s="114">
        <f>'ver pressoflex 6p C3 DCpowe'!$G$9/D126*(D126-'ver pressoflex 6p C3 DCpowe'!$M$11)</f>
        <v>0.98827588261581967</v>
      </c>
      <c r="I126" s="114">
        <f>'ver pressoflex 6p C3 DCpowe'!$G$9/D126*(D126-'ver pressoflex 6p C3 DCpowe'!$M$12)</f>
        <v>1.0264108446298223</v>
      </c>
      <c r="J126" s="114">
        <f>'ver pressoflex 6p C3 DCpowe'!$G$9/D126*(D126-'ver pressoflex 6p C3 DCpowe'!$M$13)</f>
        <v>1.0645458066438249</v>
      </c>
      <c r="K126" s="114">
        <f>'ver pressoflex 6p C3 DCpowe'!$G$9/D126*(D126-'ver pressoflex 6p C3 DCpowe'!$G$3)</f>
        <v>1.1598832116788316</v>
      </c>
      <c r="L126" s="113">
        <f>-'ver pressoflex 6p C3 DCpowe'!$G$2*'ver pressoflex 6p C3 DCpowe'!D126*'ver pressoflex 6p C3 DCpowe'!$G$17*'ver pressoflex 6p C3 DCpowe'!$G$13*'ver pressoflex 6p C3 DCpowe'!$G$11</f>
        <v>-3171.8925000000022</v>
      </c>
      <c r="M126" s="31">
        <f>IF(ABS(E126)&lt;'ver pressoflex 6p C3 DCpowe'!$G$7,'ver pressoflex 6p C3 DCpowe'!$G$16*E126*'ver pressoflex 6p C3 DCpowe'!$O$8,SIGN(E126)*'ver pressoflex 6p C3 DCpowe'!$G$15*'ver pressoflex 6p C3 DCpowe'!$O$8)</f>
        <v>17803.500000000004</v>
      </c>
      <c r="N126" s="31">
        <f>IF(ABS(F126)&lt;'ver pressoflex 6p C3 DCpowe'!$G$7,'ver pressoflex 6p C3 DCpowe'!$G$16*F126*'ver pressoflex 6p C3 DCpowe'!$O$9,SIGN(F126)*'ver pressoflex 6p C3 DCpowe'!$G$15*'ver pressoflex 6p C3 DCpowe'!$O$9)</f>
        <v>0</v>
      </c>
      <c r="O126" s="31">
        <f>IF(ABS(G126)&lt;'ver pressoflex 6p C3 DCpowe'!$G$7,'ver pressoflex 6p C3 DCpowe'!$G$16*G126*'ver pressoflex 6p C3 DCpowe'!$O$10,SIGN(G126)*'ver pressoflex 6p C3 DCpowe'!$G$15*'ver pressoflex 6p C3 DCpowe'!$O$10)</f>
        <v>0</v>
      </c>
      <c r="P126" s="31">
        <f>IF(ABS(H126)&lt;'ver pressoflex 6p C3 DCpowe'!$G$7,'ver pressoflex 6p C3 DCpowe'!$G$16*H126*'ver pressoflex 6p C3 DCpowe'!$O$11,SIGN(H126)*'ver pressoflex 6p C3 DCpowe'!$G$15*'ver pressoflex 6p C3 DCpowe'!$O$11)</f>
        <v>0</v>
      </c>
      <c r="Q126" s="31">
        <f>IF(ABS(I126)&lt;'ver pressoflex 6p C3 DCpowe'!$G$7,'ver pressoflex 6p C3 DCpowe'!$G$16*I126*'ver pressoflex 6p C3 DCpowe'!$O$12,SIGN(I126)*'ver pressoflex 6p C3 DCpowe'!$G$15*'ver pressoflex 6p C3 DCpowe'!$O$12)</f>
        <v>0</v>
      </c>
      <c r="R126" s="31">
        <f>IF(ABS(J126)&lt;'ver pressoflex 6p C3 DCpowe'!$G$7,'ver pressoflex 6p C3 DCpowe'!$G$16*J126*'ver pressoflex 6p C3 DCpowe'!$O$13,SIGN(J126)*'ver pressoflex 6p C3 DCpowe'!$G$15*'ver pressoflex 6p C3 DCpowe'!$O$13)</f>
        <v>17803.500000000004</v>
      </c>
      <c r="S126" s="113">
        <f t="shared" si="14"/>
        <v>32435.107500000006</v>
      </c>
      <c r="T126" s="362">
        <f>-L126*('ver pressoflex 6p C3 DCpowe'!$G$3/2-'ver pressoflex 6p C3 DCpowe'!$G$12*'ver pressoflex 6p C3 DCpowe'!D126)</f>
        <v>3863423.6815734026</v>
      </c>
      <c r="U126" s="29">
        <f t="shared" si="17"/>
        <v>-18248587.500000004</v>
      </c>
      <c r="V126" s="29">
        <f t="shared" si="18"/>
        <v>0</v>
      </c>
      <c r="W126" s="29">
        <f t="shared" si="19"/>
        <v>0</v>
      </c>
      <c r="X126" s="29">
        <f t="shared" si="20"/>
        <v>0</v>
      </c>
      <c r="Y126" s="29">
        <f t="shared" si="21"/>
        <v>0</v>
      </c>
      <c r="Z126" s="29">
        <f t="shared" si="22"/>
        <v>18248587.500000004</v>
      </c>
      <c r="AA126" s="113">
        <f t="shared" si="15"/>
        <v>3863423.6815734021</v>
      </c>
    </row>
    <row r="127" spans="2:27">
      <c r="B127" s="116">
        <f t="shared" si="13"/>
        <v>74388.802500000005</v>
      </c>
      <c r="C127" s="115">
        <f t="shared" si="16"/>
        <v>1.3900000000000008</v>
      </c>
      <c r="D127" s="68">
        <f>'ver pressoflex 6p C3 DCpowe'!$G$3/2/$C$557*C127</f>
        <v>17.027500000000011</v>
      </c>
      <c r="E127" s="114">
        <f>'ver pressoflex 6p C3 DCpowe'!$G$9/D127*(D127-'ver pressoflex 6p C3 DCpowe'!$M$8)</f>
        <v>8.5965643811481376E-2</v>
      </c>
      <c r="F127" s="114">
        <f>'ver pressoflex 6p C3 DCpowe'!$G$9/D127*(D127-'ver pressoflex 6p C3 DCpowe'!$M$9)</f>
        <v>0.12355190133607391</v>
      </c>
      <c r="G127" s="114">
        <f>'ver pressoflex 6p C3 DCpowe'!$G$9/D127*(D127-'ver pressoflex 6p C3 DCpowe'!$M$10)</f>
        <v>0.16113815886066646</v>
      </c>
      <c r="H127" s="114">
        <f>'ver pressoflex 6p C3 DCpowe'!$G$9/D127*(D127-'ver pressoflex 6p C3 DCpowe'!$M$11)</f>
        <v>0.97394097782998024</v>
      </c>
      <c r="I127" s="114">
        <f>'ver pressoflex 6p C3 DCpowe'!$G$9/D127*(D127-'ver pressoflex 6p C3 DCpowe'!$M$12)</f>
        <v>1.0115272353545728</v>
      </c>
      <c r="J127" s="114">
        <f>'ver pressoflex 6p C3 DCpowe'!$G$9/D127*(D127-'ver pressoflex 6p C3 DCpowe'!$M$13)</f>
        <v>1.0491134928791654</v>
      </c>
      <c r="K127" s="114">
        <f>'ver pressoflex 6p C3 DCpowe'!$G$9/D127*(D127-'ver pressoflex 6p C3 DCpowe'!$G$3)</f>
        <v>1.1430791366906468</v>
      </c>
      <c r="L127" s="113">
        <f>-'ver pressoflex 6p C3 DCpowe'!$G$2*'ver pressoflex 6p C3 DCpowe'!D127*'ver pressoflex 6p C3 DCpowe'!$G$17*'ver pressoflex 6p C3 DCpowe'!$G$13*'ver pressoflex 6p C3 DCpowe'!$G$11</f>
        <v>-3218.197500000002</v>
      </c>
      <c r="M127" s="31">
        <f>IF(ABS(E127)&lt;'ver pressoflex 6p C3 DCpowe'!$G$7,'ver pressoflex 6p C3 DCpowe'!$G$16*E127*'ver pressoflex 6p C3 DCpowe'!$O$8,SIGN(E127)*'ver pressoflex 6p C3 DCpowe'!$G$15*'ver pressoflex 6p C3 DCpowe'!$O$8)</f>
        <v>17803.500000000004</v>
      </c>
      <c r="N127" s="31">
        <f>IF(ABS(F127)&lt;'ver pressoflex 6p C3 DCpowe'!$G$7,'ver pressoflex 6p C3 DCpowe'!$G$16*F127*'ver pressoflex 6p C3 DCpowe'!$O$9,SIGN(F127)*'ver pressoflex 6p C3 DCpowe'!$G$15*'ver pressoflex 6p C3 DCpowe'!$O$9)</f>
        <v>0</v>
      </c>
      <c r="O127" s="31">
        <f>IF(ABS(G127)&lt;'ver pressoflex 6p C3 DCpowe'!$G$7,'ver pressoflex 6p C3 DCpowe'!$G$16*G127*'ver pressoflex 6p C3 DCpowe'!$O$10,SIGN(G127)*'ver pressoflex 6p C3 DCpowe'!$G$15*'ver pressoflex 6p C3 DCpowe'!$O$10)</f>
        <v>0</v>
      </c>
      <c r="P127" s="31">
        <f>IF(ABS(H127)&lt;'ver pressoflex 6p C3 DCpowe'!$G$7,'ver pressoflex 6p C3 DCpowe'!$G$16*H127*'ver pressoflex 6p C3 DCpowe'!$O$11,SIGN(H127)*'ver pressoflex 6p C3 DCpowe'!$G$15*'ver pressoflex 6p C3 DCpowe'!$O$11)</f>
        <v>0</v>
      </c>
      <c r="Q127" s="31">
        <f>IF(ABS(I127)&lt;'ver pressoflex 6p C3 DCpowe'!$G$7,'ver pressoflex 6p C3 DCpowe'!$G$16*I127*'ver pressoflex 6p C3 DCpowe'!$O$12,SIGN(I127)*'ver pressoflex 6p C3 DCpowe'!$G$15*'ver pressoflex 6p C3 DCpowe'!$O$12)</f>
        <v>0</v>
      </c>
      <c r="R127" s="31">
        <f>IF(ABS(J127)&lt;'ver pressoflex 6p C3 DCpowe'!$G$7,'ver pressoflex 6p C3 DCpowe'!$G$16*J127*'ver pressoflex 6p C3 DCpowe'!$O$13,SIGN(J127)*'ver pressoflex 6p C3 DCpowe'!$G$15*'ver pressoflex 6p C3 DCpowe'!$O$13)</f>
        <v>17803.500000000004</v>
      </c>
      <c r="S127" s="113">
        <f t="shared" si="14"/>
        <v>32388.802500000005</v>
      </c>
      <c r="T127" s="362">
        <f>-L127*('ver pressoflex 6p C3 DCpowe'!$G$3/2-'ver pressoflex 6p C3 DCpowe'!$G$12*'ver pressoflex 6p C3 DCpowe'!D127)</f>
        <v>3919496.0286006019</v>
      </c>
      <c r="U127" s="29">
        <f t="shared" si="17"/>
        <v>-18248587.500000004</v>
      </c>
      <c r="V127" s="29">
        <f t="shared" si="18"/>
        <v>0</v>
      </c>
      <c r="W127" s="29">
        <f t="shared" si="19"/>
        <v>0</v>
      </c>
      <c r="X127" s="29">
        <f t="shared" si="20"/>
        <v>0</v>
      </c>
      <c r="Y127" s="29">
        <f t="shared" si="21"/>
        <v>0</v>
      </c>
      <c r="Z127" s="29">
        <f t="shared" si="22"/>
        <v>18248587.500000004</v>
      </c>
      <c r="AA127" s="113">
        <f t="shared" si="15"/>
        <v>3919496.0286006015</v>
      </c>
    </row>
    <row r="128" spans="2:27">
      <c r="B128" s="116">
        <f t="shared" si="13"/>
        <v>74342.497499999998</v>
      </c>
      <c r="C128" s="115">
        <f t="shared" si="16"/>
        <v>1.4100000000000008</v>
      </c>
      <c r="D128" s="68">
        <f>'ver pressoflex 6p C3 DCpowe'!$G$3/2/$C$557*C128</f>
        <v>17.272500000000012</v>
      </c>
      <c r="E128" s="114">
        <f>'ver pressoflex 6p C3 DCpowe'!$G$9/D128*(D128-'ver pressoflex 6p C3 DCpowe'!$M$8)</f>
        <v>8.4632797799970988E-2</v>
      </c>
      <c r="F128" s="114">
        <f>'ver pressoflex 6p C3 DCpowe'!$G$9/D128*(D128-'ver pressoflex 6p C3 DCpowe'!$M$9)</f>
        <v>0.12168591691995938</v>
      </c>
      <c r="G128" s="114">
        <f>'ver pressoflex 6p C3 DCpowe'!$G$9/D128*(D128-'ver pressoflex 6p C3 DCpowe'!$M$10)</f>
        <v>0.15873903603994777</v>
      </c>
      <c r="H128" s="114">
        <f>'ver pressoflex 6p C3 DCpowe'!$G$9/D128*(D128-'ver pressoflex 6p C3 DCpowe'!$M$11)</f>
        <v>0.9600127370096968</v>
      </c>
      <c r="I128" s="114">
        <f>'ver pressoflex 6p C3 DCpowe'!$G$9/D128*(D128-'ver pressoflex 6p C3 DCpowe'!$M$12)</f>
        <v>0.99706585612968524</v>
      </c>
      <c r="J128" s="114">
        <f>'ver pressoflex 6p C3 DCpowe'!$G$9/D128*(D128-'ver pressoflex 6p C3 DCpowe'!$M$13)</f>
        <v>1.0341189752496736</v>
      </c>
      <c r="K128" s="114">
        <f>'ver pressoflex 6p C3 DCpowe'!$G$9/D128*(D128-'ver pressoflex 6p C3 DCpowe'!$G$3)</f>
        <v>1.1267517730496446</v>
      </c>
      <c r="L128" s="113">
        <f>-'ver pressoflex 6p C3 DCpowe'!$G$2*'ver pressoflex 6p C3 DCpowe'!D128*'ver pressoflex 6p C3 DCpowe'!$G$17*'ver pressoflex 6p C3 DCpowe'!$G$13*'ver pressoflex 6p C3 DCpowe'!$G$11</f>
        <v>-3264.5025000000023</v>
      </c>
      <c r="M128" s="31">
        <f>IF(ABS(E128)&lt;'ver pressoflex 6p C3 DCpowe'!$G$7,'ver pressoflex 6p C3 DCpowe'!$G$16*E128*'ver pressoflex 6p C3 DCpowe'!$O$8,SIGN(E128)*'ver pressoflex 6p C3 DCpowe'!$G$15*'ver pressoflex 6p C3 DCpowe'!$O$8)</f>
        <v>17803.500000000004</v>
      </c>
      <c r="N128" s="31">
        <f>IF(ABS(F128)&lt;'ver pressoflex 6p C3 DCpowe'!$G$7,'ver pressoflex 6p C3 DCpowe'!$G$16*F128*'ver pressoflex 6p C3 DCpowe'!$O$9,SIGN(F128)*'ver pressoflex 6p C3 DCpowe'!$G$15*'ver pressoflex 6p C3 DCpowe'!$O$9)</f>
        <v>0</v>
      </c>
      <c r="O128" s="31">
        <f>IF(ABS(G128)&lt;'ver pressoflex 6p C3 DCpowe'!$G$7,'ver pressoflex 6p C3 DCpowe'!$G$16*G128*'ver pressoflex 6p C3 DCpowe'!$O$10,SIGN(G128)*'ver pressoflex 6p C3 DCpowe'!$G$15*'ver pressoflex 6p C3 DCpowe'!$O$10)</f>
        <v>0</v>
      </c>
      <c r="P128" s="31">
        <f>IF(ABS(H128)&lt;'ver pressoflex 6p C3 DCpowe'!$G$7,'ver pressoflex 6p C3 DCpowe'!$G$16*H128*'ver pressoflex 6p C3 DCpowe'!$O$11,SIGN(H128)*'ver pressoflex 6p C3 DCpowe'!$G$15*'ver pressoflex 6p C3 DCpowe'!$O$11)</f>
        <v>0</v>
      </c>
      <c r="Q128" s="31">
        <f>IF(ABS(I128)&lt;'ver pressoflex 6p C3 DCpowe'!$G$7,'ver pressoflex 6p C3 DCpowe'!$G$16*I128*'ver pressoflex 6p C3 DCpowe'!$O$12,SIGN(I128)*'ver pressoflex 6p C3 DCpowe'!$G$15*'ver pressoflex 6p C3 DCpowe'!$O$12)</f>
        <v>0</v>
      </c>
      <c r="R128" s="31">
        <f>IF(ABS(J128)&lt;'ver pressoflex 6p C3 DCpowe'!$G$7,'ver pressoflex 6p C3 DCpowe'!$G$16*J128*'ver pressoflex 6p C3 DCpowe'!$O$13,SIGN(J128)*'ver pressoflex 6p C3 DCpowe'!$G$15*'ver pressoflex 6p C3 DCpowe'!$O$13)</f>
        <v>17803.500000000004</v>
      </c>
      <c r="S128" s="113">
        <f t="shared" si="14"/>
        <v>32342.497500000005</v>
      </c>
      <c r="T128" s="362">
        <f>-L128*('ver pressoflex 6p C3 DCpowe'!$G$3/2-'ver pressoflex 6p C3 DCpowe'!$G$12*'ver pressoflex 6p C3 DCpowe'!D128)</f>
        <v>3975558.9368166029</v>
      </c>
      <c r="U128" s="29">
        <f t="shared" si="17"/>
        <v>-18248587.500000004</v>
      </c>
      <c r="V128" s="29">
        <f t="shared" si="18"/>
        <v>0</v>
      </c>
      <c r="W128" s="29">
        <f t="shared" si="19"/>
        <v>0</v>
      </c>
      <c r="X128" s="29">
        <f t="shared" si="20"/>
        <v>0</v>
      </c>
      <c r="Y128" s="29">
        <f t="shared" si="21"/>
        <v>0</v>
      </c>
      <c r="Z128" s="29">
        <f t="shared" si="22"/>
        <v>18248587.500000004</v>
      </c>
      <c r="AA128" s="113">
        <f t="shared" si="15"/>
        <v>3975558.9368166029</v>
      </c>
    </row>
    <row r="129" spans="2:27">
      <c r="B129" s="116">
        <f t="shared" si="13"/>
        <v>74296.192500000005</v>
      </c>
      <c r="C129" s="115">
        <f t="shared" si="16"/>
        <v>1.4300000000000008</v>
      </c>
      <c r="D129" s="68">
        <f>'ver pressoflex 6p C3 DCpowe'!$G$3/2/$C$557*C129</f>
        <v>17.517500000000009</v>
      </c>
      <c r="E129" s="114">
        <f>'ver pressoflex 6p C3 DCpowe'!$G$9/D129*(D129-'ver pressoflex 6p C3 DCpowe'!$M$8)</f>
        <v>8.3337234194376997E-2</v>
      </c>
      <c r="F129" s="114">
        <f>'ver pressoflex 6p C3 DCpowe'!$G$9/D129*(D129-'ver pressoflex 6p C3 DCpowe'!$M$9)</f>
        <v>0.11987212787212781</v>
      </c>
      <c r="G129" s="114">
        <f>'ver pressoflex 6p C3 DCpowe'!$G$9/D129*(D129-'ver pressoflex 6p C3 DCpowe'!$M$10)</f>
        <v>0.15640702154987862</v>
      </c>
      <c r="H129" s="114">
        <f>'ver pressoflex 6p C3 DCpowe'!$G$9/D129*(D129-'ver pressoflex 6p C3 DCpowe'!$M$11)</f>
        <v>0.94647409733123977</v>
      </c>
      <c r="I129" s="114">
        <f>'ver pressoflex 6p C3 DCpowe'!$G$9/D129*(D129-'ver pressoflex 6p C3 DCpowe'!$M$12)</f>
        <v>0.98300899100899053</v>
      </c>
      <c r="J129" s="114">
        <f>'ver pressoflex 6p C3 DCpowe'!$G$9/D129*(D129-'ver pressoflex 6p C3 DCpowe'!$M$13)</f>
        <v>1.0195438846867413</v>
      </c>
      <c r="K129" s="114">
        <f>'ver pressoflex 6p C3 DCpowe'!$G$9/D129*(D129-'ver pressoflex 6p C3 DCpowe'!$G$3)</f>
        <v>1.1108811188811183</v>
      </c>
      <c r="L129" s="113">
        <f>-'ver pressoflex 6p C3 DCpowe'!$G$2*'ver pressoflex 6p C3 DCpowe'!D129*'ver pressoflex 6p C3 DCpowe'!$G$17*'ver pressoflex 6p C3 DCpowe'!$G$13*'ver pressoflex 6p C3 DCpowe'!$G$11</f>
        <v>-3310.8075000000017</v>
      </c>
      <c r="M129" s="31">
        <f>IF(ABS(E129)&lt;'ver pressoflex 6p C3 DCpowe'!$G$7,'ver pressoflex 6p C3 DCpowe'!$G$16*E129*'ver pressoflex 6p C3 DCpowe'!$O$8,SIGN(E129)*'ver pressoflex 6p C3 DCpowe'!$G$15*'ver pressoflex 6p C3 DCpowe'!$O$8)</f>
        <v>17803.500000000004</v>
      </c>
      <c r="N129" s="31">
        <f>IF(ABS(F129)&lt;'ver pressoflex 6p C3 DCpowe'!$G$7,'ver pressoflex 6p C3 DCpowe'!$G$16*F129*'ver pressoflex 6p C3 DCpowe'!$O$9,SIGN(F129)*'ver pressoflex 6p C3 DCpowe'!$G$15*'ver pressoflex 6p C3 DCpowe'!$O$9)</f>
        <v>0</v>
      </c>
      <c r="O129" s="31">
        <f>IF(ABS(G129)&lt;'ver pressoflex 6p C3 DCpowe'!$G$7,'ver pressoflex 6p C3 DCpowe'!$G$16*G129*'ver pressoflex 6p C3 DCpowe'!$O$10,SIGN(G129)*'ver pressoflex 6p C3 DCpowe'!$G$15*'ver pressoflex 6p C3 DCpowe'!$O$10)</f>
        <v>0</v>
      </c>
      <c r="P129" s="31">
        <f>IF(ABS(H129)&lt;'ver pressoflex 6p C3 DCpowe'!$G$7,'ver pressoflex 6p C3 DCpowe'!$G$16*H129*'ver pressoflex 6p C3 DCpowe'!$O$11,SIGN(H129)*'ver pressoflex 6p C3 DCpowe'!$G$15*'ver pressoflex 6p C3 DCpowe'!$O$11)</f>
        <v>0</v>
      </c>
      <c r="Q129" s="31">
        <f>IF(ABS(I129)&lt;'ver pressoflex 6p C3 DCpowe'!$G$7,'ver pressoflex 6p C3 DCpowe'!$G$16*I129*'ver pressoflex 6p C3 DCpowe'!$O$12,SIGN(I129)*'ver pressoflex 6p C3 DCpowe'!$G$15*'ver pressoflex 6p C3 DCpowe'!$O$12)</f>
        <v>0</v>
      </c>
      <c r="R129" s="31">
        <f>IF(ABS(J129)&lt;'ver pressoflex 6p C3 DCpowe'!$G$7,'ver pressoflex 6p C3 DCpowe'!$G$16*J129*'ver pressoflex 6p C3 DCpowe'!$O$13,SIGN(J129)*'ver pressoflex 6p C3 DCpowe'!$G$15*'ver pressoflex 6p C3 DCpowe'!$O$13)</f>
        <v>17803.500000000004</v>
      </c>
      <c r="S129" s="113">
        <f t="shared" si="14"/>
        <v>32296.192500000005</v>
      </c>
      <c r="T129" s="362">
        <f>-L129*('ver pressoflex 6p C3 DCpowe'!$G$3/2-'ver pressoflex 6p C3 DCpowe'!$G$12*'ver pressoflex 6p C3 DCpowe'!D129)</f>
        <v>4031612.4062214019</v>
      </c>
      <c r="U129" s="29">
        <f t="shared" si="17"/>
        <v>-18248587.500000004</v>
      </c>
      <c r="V129" s="29">
        <f t="shared" si="18"/>
        <v>0</v>
      </c>
      <c r="W129" s="29">
        <f t="shared" si="19"/>
        <v>0</v>
      </c>
      <c r="X129" s="29">
        <f t="shared" si="20"/>
        <v>0</v>
      </c>
      <c r="Y129" s="29">
        <f t="shared" si="21"/>
        <v>0</v>
      </c>
      <c r="Z129" s="29">
        <f t="shared" si="22"/>
        <v>18248587.500000004</v>
      </c>
      <c r="AA129" s="113">
        <f t="shared" si="15"/>
        <v>4031612.4062214009</v>
      </c>
    </row>
    <row r="130" spans="2:27">
      <c r="B130" s="116">
        <f t="shared" si="13"/>
        <v>74249.887500000012</v>
      </c>
      <c r="C130" s="115">
        <f t="shared" si="16"/>
        <v>1.4500000000000008</v>
      </c>
      <c r="D130" s="68">
        <f>'ver pressoflex 6p C3 DCpowe'!$G$3/2/$C$557*C130</f>
        <v>17.76250000000001</v>
      </c>
      <c r="E130" s="114">
        <f>'ver pressoflex 6p C3 DCpowe'!$G$9/D130*(D130-'ver pressoflex 6p C3 DCpowe'!$M$8)</f>
        <v>8.207741027445456E-2</v>
      </c>
      <c r="F130" s="114">
        <f>'ver pressoflex 6p C3 DCpowe'!$G$9/D130*(D130-'ver pressoflex 6p C3 DCpowe'!$M$9)</f>
        <v>0.11810837438423639</v>
      </c>
      <c r="G130" s="114">
        <f>'ver pressoflex 6p C3 DCpowe'!$G$9/D130*(D130-'ver pressoflex 6p C3 DCpowe'!$M$10)</f>
        <v>0.15413933849401823</v>
      </c>
      <c r="H130" s="114">
        <f>'ver pressoflex 6p C3 DCpowe'!$G$9/D130*(D130-'ver pressoflex 6p C3 DCpowe'!$M$11)</f>
        <v>0.93330893736805032</v>
      </c>
      <c r="I130" s="114">
        <f>'ver pressoflex 6p C3 DCpowe'!$G$9/D130*(D130-'ver pressoflex 6p C3 DCpowe'!$M$12)</f>
        <v>0.96933990147783211</v>
      </c>
      <c r="J130" s="114">
        <f>'ver pressoflex 6p C3 DCpowe'!$G$9/D130*(D130-'ver pressoflex 6p C3 DCpowe'!$M$13)</f>
        <v>1.0053708655876139</v>
      </c>
      <c r="K130" s="114">
        <f>'ver pressoflex 6p C3 DCpowe'!$G$9/D130*(D130-'ver pressoflex 6p C3 DCpowe'!$G$3)</f>
        <v>1.0954482758620685</v>
      </c>
      <c r="L130" s="113">
        <f>-'ver pressoflex 6p C3 DCpowe'!$G$2*'ver pressoflex 6p C3 DCpowe'!D130*'ver pressoflex 6p C3 DCpowe'!$G$17*'ver pressoflex 6p C3 DCpowe'!$G$13*'ver pressoflex 6p C3 DCpowe'!$G$11</f>
        <v>-3357.112500000002</v>
      </c>
      <c r="M130" s="31">
        <f>IF(ABS(E130)&lt;'ver pressoflex 6p C3 DCpowe'!$G$7,'ver pressoflex 6p C3 DCpowe'!$G$16*E130*'ver pressoflex 6p C3 DCpowe'!$O$8,SIGN(E130)*'ver pressoflex 6p C3 DCpowe'!$G$15*'ver pressoflex 6p C3 DCpowe'!$O$8)</f>
        <v>17803.500000000004</v>
      </c>
      <c r="N130" s="31">
        <f>IF(ABS(F130)&lt;'ver pressoflex 6p C3 DCpowe'!$G$7,'ver pressoflex 6p C3 DCpowe'!$G$16*F130*'ver pressoflex 6p C3 DCpowe'!$O$9,SIGN(F130)*'ver pressoflex 6p C3 DCpowe'!$G$15*'ver pressoflex 6p C3 DCpowe'!$O$9)</f>
        <v>0</v>
      </c>
      <c r="O130" s="31">
        <f>IF(ABS(G130)&lt;'ver pressoflex 6p C3 DCpowe'!$G$7,'ver pressoflex 6p C3 DCpowe'!$G$16*G130*'ver pressoflex 6p C3 DCpowe'!$O$10,SIGN(G130)*'ver pressoflex 6p C3 DCpowe'!$G$15*'ver pressoflex 6p C3 DCpowe'!$O$10)</f>
        <v>0</v>
      </c>
      <c r="P130" s="31">
        <f>IF(ABS(H130)&lt;'ver pressoflex 6p C3 DCpowe'!$G$7,'ver pressoflex 6p C3 DCpowe'!$G$16*H130*'ver pressoflex 6p C3 DCpowe'!$O$11,SIGN(H130)*'ver pressoflex 6p C3 DCpowe'!$G$15*'ver pressoflex 6p C3 DCpowe'!$O$11)</f>
        <v>0</v>
      </c>
      <c r="Q130" s="31">
        <f>IF(ABS(I130)&lt;'ver pressoflex 6p C3 DCpowe'!$G$7,'ver pressoflex 6p C3 DCpowe'!$G$16*I130*'ver pressoflex 6p C3 DCpowe'!$O$12,SIGN(I130)*'ver pressoflex 6p C3 DCpowe'!$G$15*'ver pressoflex 6p C3 DCpowe'!$O$12)</f>
        <v>0</v>
      </c>
      <c r="R130" s="31">
        <f>IF(ABS(J130)&lt;'ver pressoflex 6p C3 DCpowe'!$G$7,'ver pressoflex 6p C3 DCpowe'!$G$16*J130*'ver pressoflex 6p C3 DCpowe'!$O$13,SIGN(J130)*'ver pressoflex 6p C3 DCpowe'!$G$15*'ver pressoflex 6p C3 DCpowe'!$O$13)</f>
        <v>17803.500000000004</v>
      </c>
      <c r="S130" s="113">
        <f t="shared" si="14"/>
        <v>32249.887500000004</v>
      </c>
      <c r="T130" s="362">
        <f>-L130*('ver pressoflex 6p C3 DCpowe'!$G$3/2-'ver pressoflex 6p C3 DCpowe'!$G$12*'ver pressoflex 6p C3 DCpowe'!D130)</f>
        <v>4087656.436815002</v>
      </c>
      <c r="U130" s="29">
        <f t="shared" si="17"/>
        <v>-18248587.500000004</v>
      </c>
      <c r="V130" s="29">
        <f t="shared" si="18"/>
        <v>0</v>
      </c>
      <c r="W130" s="29">
        <f t="shared" si="19"/>
        <v>0</v>
      </c>
      <c r="X130" s="29">
        <f t="shared" si="20"/>
        <v>0</v>
      </c>
      <c r="Y130" s="29">
        <f t="shared" si="21"/>
        <v>0</v>
      </c>
      <c r="Z130" s="29">
        <f t="shared" si="22"/>
        <v>18248587.500000004</v>
      </c>
      <c r="AA130" s="113">
        <f t="shared" si="15"/>
        <v>4087656.4368150011</v>
      </c>
    </row>
    <row r="131" spans="2:27">
      <c r="B131" s="116">
        <f t="shared" si="13"/>
        <v>74203.582500000004</v>
      </c>
      <c r="C131" s="115">
        <f t="shared" si="16"/>
        <v>1.4700000000000009</v>
      </c>
      <c r="D131" s="68">
        <f>'ver pressoflex 6p C3 DCpowe'!$G$3/2/$C$557*C131</f>
        <v>18.007500000000011</v>
      </c>
      <c r="E131" s="114">
        <f>'ver pressoflex 6p C3 DCpowe'!$G$9/D131*(D131-'ver pressoflex 6p C3 DCpowe'!$M$8)</f>
        <v>8.0851867277523193E-2</v>
      </c>
      <c r="F131" s="114">
        <f>'ver pressoflex 6p C3 DCpowe'!$G$9/D131*(D131-'ver pressoflex 6p C3 DCpowe'!$M$9)</f>
        <v>0.11639261418853249</v>
      </c>
      <c r="G131" s="114">
        <f>'ver pressoflex 6p C3 DCpowe'!$G$9/D131*(D131-'ver pressoflex 6p C3 DCpowe'!$M$10)</f>
        <v>0.15193336109954178</v>
      </c>
      <c r="H131" s="114">
        <f>'ver pressoflex 6p C3 DCpowe'!$G$9/D131*(D131-'ver pressoflex 6p C3 DCpowe'!$M$11)</f>
        <v>0.92050201305011736</v>
      </c>
      <c r="I131" s="114">
        <f>'ver pressoflex 6p C3 DCpowe'!$G$9/D131*(D131-'ver pressoflex 6p C3 DCpowe'!$M$12)</f>
        <v>0.95604275996112664</v>
      </c>
      <c r="J131" s="114">
        <f>'ver pressoflex 6p C3 DCpowe'!$G$9/D131*(D131-'ver pressoflex 6p C3 DCpowe'!$M$13)</f>
        <v>0.99158350687213603</v>
      </c>
      <c r="K131" s="114">
        <f>'ver pressoflex 6p C3 DCpowe'!$G$9/D131*(D131-'ver pressoflex 6p C3 DCpowe'!$G$3)</f>
        <v>1.0804353741496593</v>
      </c>
      <c r="L131" s="113">
        <f>-'ver pressoflex 6p C3 DCpowe'!$G$2*'ver pressoflex 6p C3 DCpowe'!D131*'ver pressoflex 6p C3 DCpowe'!$G$17*'ver pressoflex 6p C3 DCpowe'!$G$13*'ver pressoflex 6p C3 DCpowe'!$G$11</f>
        <v>-3403.4175000000023</v>
      </c>
      <c r="M131" s="31">
        <f>IF(ABS(E131)&lt;'ver pressoflex 6p C3 DCpowe'!$G$7,'ver pressoflex 6p C3 DCpowe'!$G$16*E131*'ver pressoflex 6p C3 DCpowe'!$O$8,SIGN(E131)*'ver pressoflex 6p C3 DCpowe'!$G$15*'ver pressoflex 6p C3 DCpowe'!$O$8)</f>
        <v>17803.500000000004</v>
      </c>
      <c r="N131" s="31">
        <f>IF(ABS(F131)&lt;'ver pressoflex 6p C3 DCpowe'!$G$7,'ver pressoflex 6p C3 DCpowe'!$G$16*F131*'ver pressoflex 6p C3 DCpowe'!$O$9,SIGN(F131)*'ver pressoflex 6p C3 DCpowe'!$G$15*'ver pressoflex 6p C3 DCpowe'!$O$9)</f>
        <v>0</v>
      </c>
      <c r="O131" s="31">
        <f>IF(ABS(G131)&lt;'ver pressoflex 6p C3 DCpowe'!$G$7,'ver pressoflex 6p C3 DCpowe'!$G$16*G131*'ver pressoflex 6p C3 DCpowe'!$O$10,SIGN(G131)*'ver pressoflex 6p C3 DCpowe'!$G$15*'ver pressoflex 6p C3 DCpowe'!$O$10)</f>
        <v>0</v>
      </c>
      <c r="P131" s="31">
        <f>IF(ABS(H131)&lt;'ver pressoflex 6p C3 DCpowe'!$G$7,'ver pressoflex 6p C3 DCpowe'!$G$16*H131*'ver pressoflex 6p C3 DCpowe'!$O$11,SIGN(H131)*'ver pressoflex 6p C3 DCpowe'!$G$15*'ver pressoflex 6p C3 DCpowe'!$O$11)</f>
        <v>0</v>
      </c>
      <c r="Q131" s="31">
        <f>IF(ABS(I131)&lt;'ver pressoflex 6p C3 DCpowe'!$G$7,'ver pressoflex 6p C3 DCpowe'!$G$16*I131*'ver pressoflex 6p C3 DCpowe'!$O$12,SIGN(I131)*'ver pressoflex 6p C3 DCpowe'!$G$15*'ver pressoflex 6p C3 DCpowe'!$O$12)</f>
        <v>0</v>
      </c>
      <c r="R131" s="31">
        <f>IF(ABS(J131)&lt;'ver pressoflex 6p C3 DCpowe'!$G$7,'ver pressoflex 6p C3 DCpowe'!$G$16*J131*'ver pressoflex 6p C3 DCpowe'!$O$13,SIGN(J131)*'ver pressoflex 6p C3 DCpowe'!$G$15*'ver pressoflex 6p C3 DCpowe'!$O$13)</f>
        <v>17803.500000000004</v>
      </c>
      <c r="S131" s="113">
        <f t="shared" si="14"/>
        <v>32203.582500000004</v>
      </c>
      <c r="T131" s="362">
        <f>-L131*('ver pressoflex 6p C3 DCpowe'!$G$3/2-'ver pressoflex 6p C3 DCpowe'!$G$12*'ver pressoflex 6p C3 DCpowe'!D131)</f>
        <v>4143691.0285974033</v>
      </c>
      <c r="U131" s="29">
        <f t="shared" si="17"/>
        <v>-18248587.500000004</v>
      </c>
      <c r="V131" s="29">
        <f t="shared" si="18"/>
        <v>0</v>
      </c>
      <c r="W131" s="29">
        <f t="shared" si="19"/>
        <v>0</v>
      </c>
      <c r="X131" s="29">
        <f t="shared" si="20"/>
        <v>0</v>
      </c>
      <c r="Y131" s="29">
        <f t="shared" si="21"/>
        <v>0</v>
      </c>
      <c r="Z131" s="29">
        <f t="shared" si="22"/>
        <v>18248587.500000004</v>
      </c>
      <c r="AA131" s="113">
        <f t="shared" si="15"/>
        <v>4143691.0285974033</v>
      </c>
    </row>
    <row r="132" spans="2:27">
      <c r="B132" s="116">
        <f t="shared" si="13"/>
        <v>74157.277499999997</v>
      </c>
      <c r="C132" s="115">
        <f t="shared" si="16"/>
        <v>1.4900000000000009</v>
      </c>
      <c r="D132" s="68">
        <f>'ver pressoflex 6p C3 DCpowe'!$G$3/2/$C$557*C132</f>
        <v>18.252500000000012</v>
      </c>
      <c r="E132" s="114">
        <f>'ver pressoflex 6p C3 DCpowe'!$G$9/D132*(D132-'ver pressoflex 6p C3 DCpowe'!$M$8)</f>
        <v>7.965922476373094E-2</v>
      </c>
      <c r="F132" s="114">
        <f>'ver pressoflex 6p C3 DCpowe'!$G$9/D132*(D132-'ver pressoflex 6p C3 DCpowe'!$M$9)</f>
        <v>0.11472291466922331</v>
      </c>
      <c r="G132" s="114">
        <f>'ver pressoflex 6p C3 DCpowe'!$G$9/D132*(D132-'ver pressoflex 6p C3 DCpowe'!$M$10)</f>
        <v>0.14978660457471568</v>
      </c>
      <c r="H132" s="114">
        <f>'ver pressoflex 6p C3 DCpowe'!$G$9/D132*(D132-'ver pressoflex 6p C3 DCpowe'!$M$11)</f>
        <v>0.9080388987809882</v>
      </c>
      <c r="I132" s="114">
        <f>'ver pressoflex 6p C3 DCpowe'!$G$9/D132*(D132-'ver pressoflex 6p C3 DCpowe'!$M$12)</f>
        <v>0.94310258868648067</v>
      </c>
      <c r="J132" s="114">
        <f>'ver pressoflex 6p C3 DCpowe'!$G$9/D132*(D132-'ver pressoflex 6p C3 DCpowe'!$M$13)</f>
        <v>0.97816627859197303</v>
      </c>
      <c r="K132" s="114">
        <f>'ver pressoflex 6p C3 DCpowe'!$G$9/D132*(D132-'ver pressoflex 6p C3 DCpowe'!$G$3)</f>
        <v>1.065825503355704</v>
      </c>
      <c r="L132" s="113">
        <f>-'ver pressoflex 6p C3 DCpowe'!$G$2*'ver pressoflex 6p C3 DCpowe'!D132*'ver pressoflex 6p C3 DCpowe'!$G$17*'ver pressoflex 6p C3 DCpowe'!$G$13*'ver pressoflex 6p C3 DCpowe'!$G$11</f>
        <v>-3449.7225000000026</v>
      </c>
      <c r="M132" s="31">
        <f>IF(ABS(E132)&lt;'ver pressoflex 6p C3 DCpowe'!$G$7,'ver pressoflex 6p C3 DCpowe'!$G$16*E132*'ver pressoflex 6p C3 DCpowe'!$O$8,SIGN(E132)*'ver pressoflex 6p C3 DCpowe'!$G$15*'ver pressoflex 6p C3 DCpowe'!$O$8)</f>
        <v>17803.500000000004</v>
      </c>
      <c r="N132" s="31">
        <f>IF(ABS(F132)&lt;'ver pressoflex 6p C3 DCpowe'!$G$7,'ver pressoflex 6p C3 DCpowe'!$G$16*F132*'ver pressoflex 6p C3 DCpowe'!$O$9,SIGN(F132)*'ver pressoflex 6p C3 DCpowe'!$G$15*'ver pressoflex 6p C3 DCpowe'!$O$9)</f>
        <v>0</v>
      </c>
      <c r="O132" s="31">
        <f>IF(ABS(G132)&lt;'ver pressoflex 6p C3 DCpowe'!$G$7,'ver pressoflex 6p C3 DCpowe'!$G$16*G132*'ver pressoflex 6p C3 DCpowe'!$O$10,SIGN(G132)*'ver pressoflex 6p C3 DCpowe'!$G$15*'ver pressoflex 6p C3 DCpowe'!$O$10)</f>
        <v>0</v>
      </c>
      <c r="P132" s="31">
        <f>IF(ABS(H132)&lt;'ver pressoflex 6p C3 DCpowe'!$G$7,'ver pressoflex 6p C3 DCpowe'!$G$16*H132*'ver pressoflex 6p C3 DCpowe'!$O$11,SIGN(H132)*'ver pressoflex 6p C3 DCpowe'!$G$15*'ver pressoflex 6p C3 DCpowe'!$O$11)</f>
        <v>0</v>
      </c>
      <c r="Q132" s="31">
        <f>IF(ABS(I132)&lt;'ver pressoflex 6p C3 DCpowe'!$G$7,'ver pressoflex 6p C3 DCpowe'!$G$16*I132*'ver pressoflex 6p C3 DCpowe'!$O$12,SIGN(I132)*'ver pressoflex 6p C3 DCpowe'!$G$15*'ver pressoflex 6p C3 DCpowe'!$O$12)</f>
        <v>0</v>
      </c>
      <c r="R132" s="31">
        <f>IF(ABS(J132)&lt;'ver pressoflex 6p C3 DCpowe'!$G$7,'ver pressoflex 6p C3 DCpowe'!$G$16*J132*'ver pressoflex 6p C3 DCpowe'!$O$13,SIGN(J132)*'ver pressoflex 6p C3 DCpowe'!$G$15*'ver pressoflex 6p C3 DCpowe'!$O$13)</f>
        <v>17803.500000000004</v>
      </c>
      <c r="S132" s="113">
        <f t="shared" si="14"/>
        <v>32157.277500000004</v>
      </c>
      <c r="T132" s="362">
        <f>-L132*('ver pressoflex 6p C3 DCpowe'!$G$3/2-'ver pressoflex 6p C3 DCpowe'!$G$12*'ver pressoflex 6p C3 DCpowe'!D132)</f>
        <v>4199716.181568603</v>
      </c>
      <c r="U132" s="29">
        <f t="shared" si="17"/>
        <v>-18248587.500000004</v>
      </c>
      <c r="V132" s="29">
        <f t="shared" si="18"/>
        <v>0</v>
      </c>
      <c r="W132" s="29">
        <f t="shared" si="19"/>
        <v>0</v>
      </c>
      <c r="X132" s="29">
        <f t="shared" si="20"/>
        <v>0</v>
      </c>
      <c r="Y132" s="29">
        <f t="shared" si="21"/>
        <v>0</v>
      </c>
      <c r="Z132" s="29">
        <f t="shared" si="22"/>
        <v>18248587.500000004</v>
      </c>
      <c r="AA132" s="113">
        <f t="shared" si="15"/>
        <v>4199716.181568604</v>
      </c>
    </row>
    <row r="133" spans="2:27">
      <c r="B133" s="116">
        <f t="shared" si="13"/>
        <v>74110.972500000003</v>
      </c>
      <c r="C133" s="115">
        <f t="shared" si="16"/>
        <v>1.5100000000000009</v>
      </c>
      <c r="D133" s="68">
        <f>'ver pressoflex 6p C3 DCpowe'!$G$3/2/$C$557*C133</f>
        <v>18.497500000000009</v>
      </c>
      <c r="E133" s="114">
        <f>'ver pressoflex 6p C3 DCpowe'!$G$9/D133*(D133-'ver pressoflex 6p C3 DCpowe'!$M$8)</f>
        <v>7.8498175429111999E-2</v>
      </c>
      <c r="F133" s="114">
        <f>'ver pressoflex 6p C3 DCpowe'!$G$9/D133*(D133-'ver pressoflex 6p C3 DCpowe'!$M$9)</f>
        <v>0.11309744560075681</v>
      </c>
      <c r="G133" s="114">
        <f>'ver pressoflex 6p C3 DCpowe'!$G$9/D133*(D133-'ver pressoflex 6p C3 DCpowe'!$M$10)</f>
        <v>0.14769671577240162</v>
      </c>
      <c r="H133" s="114">
        <f>'ver pressoflex 6p C3 DCpowe'!$G$9/D133*(D133-'ver pressoflex 6p C3 DCpowe'!$M$11)</f>
        <v>0.89590593323422041</v>
      </c>
      <c r="I133" s="114">
        <f>'ver pressoflex 6p C3 DCpowe'!$G$9/D133*(D133-'ver pressoflex 6p C3 DCpowe'!$M$12)</f>
        <v>0.93050520340586529</v>
      </c>
      <c r="J133" s="114">
        <f>'ver pressoflex 6p C3 DCpowe'!$G$9/D133*(D133-'ver pressoflex 6p C3 DCpowe'!$M$13)</f>
        <v>0.96510447357751006</v>
      </c>
      <c r="K133" s="114">
        <f>'ver pressoflex 6p C3 DCpowe'!$G$9/D133*(D133-'ver pressoflex 6p C3 DCpowe'!$G$3)</f>
        <v>1.0516026490066221</v>
      </c>
      <c r="L133" s="113">
        <f>-'ver pressoflex 6p C3 DCpowe'!$G$2*'ver pressoflex 6p C3 DCpowe'!D133*'ver pressoflex 6p C3 DCpowe'!$G$17*'ver pressoflex 6p C3 DCpowe'!$G$13*'ver pressoflex 6p C3 DCpowe'!$G$11</f>
        <v>-3496.0275000000024</v>
      </c>
      <c r="M133" s="31">
        <f>IF(ABS(E133)&lt;'ver pressoflex 6p C3 DCpowe'!$G$7,'ver pressoflex 6p C3 DCpowe'!$G$16*E133*'ver pressoflex 6p C3 DCpowe'!$O$8,SIGN(E133)*'ver pressoflex 6p C3 DCpowe'!$G$15*'ver pressoflex 6p C3 DCpowe'!$O$8)</f>
        <v>17803.500000000004</v>
      </c>
      <c r="N133" s="31">
        <f>IF(ABS(F133)&lt;'ver pressoflex 6p C3 DCpowe'!$G$7,'ver pressoflex 6p C3 DCpowe'!$G$16*F133*'ver pressoflex 6p C3 DCpowe'!$O$9,SIGN(F133)*'ver pressoflex 6p C3 DCpowe'!$G$15*'ver pressoflex 6p C3 DCpowe'!$O$9)</f>
        <v>0</v>
      </c>
      <c r="O133" s="31">
        <f>IF(ABS(G133)&lt;'ver pressoflex 6p C3 DCpowe'!$G$7,'ver pressoflex 6p C3 DCpowe'!$G$16*G133*'ver pressoflex 6p C3 DCpowe'!$O$10,SIGN(G133)*'ver pressoflex 6p C3 DCpowe'!$G$15*'ver pressoflex 6p C3 DCpowe'!$O$10)</f>
        <v>0</v>
      </c>
      <c r="P133" s="31">
        <f>IF(ABS(H133)&lt;'ver pressoflex 6p C3 DCpowe'!$G$7,'ver pressoflex 6p C3 DCpowe'!$G$16*H133*'ver pressoflex 6p C3 DCpowe'!$O$11,SIGN(H133)*'ver pressoflex 6p C3 DCpowe'!$G$15*'ver pressoflex 6p C3 DCpowe'!$O$11)</f>
        <v>0</v>
      </c>
      <c r="Q133" s="31">
        <f>IF(ABS(I133)&lt;'ver pressoflex 6p C3 DCpowe'!$G$7,'ver pressoflex 6p C3 DCpowe'!$G$16*I133*'ver pressoflex 6p C3 DCpowe'!$O$12,SIGN(I133)*'ver pressoflex 6p C3 DCpowe'!$G$15*'ver pressoflex 6p C3 DCpowe'!$O$12)</f>
        <v>0</v>
      </c>
      <c r="R133" s="31">
        <f>IF(ABS(J133)&lt;'ver pressoflex 6p C3 DCpowe'!$G$7,'ver pressoflex 6p C3 DCpowe'!$G$16*J133*'ver pressoflex 6p C3 DCpowe'!$O$13,SIGN(J133)*'ver pressoflex 6p C3 DCpowe'!$G$15*'ver pressoflex 6p C3 DCpowe'!$O$13)</f>
        <v>17803.500000000004</v>
      </c>
      <c r="S133" s="113">
        <f t="shared" si="14"/>
        <v>32110.972500000003</v>
      </c>
      <c r="T133" s="362">
        <f>-L133*('ver pressoflex 6p C3 DCpowe'!$G$3/2-'ver pressoflex 6p C3 DCpowe'!$G$12*'ver pressoflex 6p C3 DCpowe'!D133)</f>
        <v>4255731.895728603</v>
      </c>
      <c r="U133" s="29">
        <f t="shared" si="17"/>
        <v>-18248587.500000004</v>
      </c>
      <c r="V133" s="29">
        <f t="shared" si="18"/>
        <v>0</v>
      </c>
      <c r="W133" s="29">
        <f t="shared" si="19"/>
        <v>0</v>
      </c>
      <c r="X133" s="29">
        <f t="shared" si="20"/>
        <v>0</v>
      </c>
      <c r="Y133" s="29">
        <f t="shared" si="21"/>
        <v>0</v>
      </c>
      <c r="Z133" s="29">
        <f t="shared" si="22"/>
        <v>18248587.500000004</v>
      </c>
      <c r="AA133" s="113">
        <f t="shared" si="15"/>
        <v>4255731.895728603</v>
      </c>
    </row>
    <row r="134" spans="2:27">
      <c r="B134" s="116">
        <f t="shared" si="13"/>
        <v>74064.66750000001</v>
      </c>
      <c r="C134" s="115">
        <f t="shared" si="16"/>
        <v>1.5300000000000009</v>
      </c>
      <c r="D134" s="68">
        <f>'ver pressoflex 6p C3 DCpowe'!$G$3/2/$C$557*C134</f>
        <v>18.74250000000001</v>
      </c>
      <c r="E134" s="114">
        <f>'ver pressoflex 6p C3 DCpowe'!$G$9/D134*(D134-'ver pressoflex 6p C3 DCpowe'!$M$8)</f>
        <v>7.7367480325463478E-2</v>
      </c>
      <c r="F134" s="114">
        <f>'ver pressoflex 6p C3 DCpowe'!$G$9/D134*(D134-'ver pressoflex 6p C3 DCpowe'!$M$9)</f>
        <v>0.11151447245564886</v>
      </c>
      <c r="G134" s="114">
        <f>'ver pressoflex 6p C3 DCpowe'!$G$9/D134*(D134-'ver pressoflex 6p C3 DCpowe'!$M$10)</f>
        <v>0.14566146458583426</v>
      </c>
      <c r="H134" s="114">
        <f>'ver pressoflex 6p C3 DCpowe'!$G$9/D134*(D134-'ver pressoflex 6p C3 DCpowe'!$M$11)</f>
        <v>0.88409016940109331</v>
      </c>
      <c r="I134" s="114">
        <f>'ver pressoflex 6p C3 DCpowe'!$G$9/D134*(D134-'ver pressoflex 6p C3 DCpowe'!$M$12)</f>
        <v>0.91823716153127877</v>
      </c>
      <c r="J134" s="114">
        <f>'ver pressoflex 6p C3 DCpowe'!$G$9/D134*(D134-'ver pressoflex 6p C3 DCpowe'!$M$13)</f>
        <v>0.95238415366146412</v>
      </c>
      <c r="K134" s="114">
        <f>'ver pressoflex 6p C3 DCpowe'!$G$9/D134*(D134-'ver pressoflex 6p C3 DCpowe'!$G$3)</f>
        <v>1.0377516339869275</v>
      </c>
      <c r="L134" s="113">
        <f>-'ver pressoflex 6p C3 DCpowe'!$G$2*'ver pressoflex 6p C3 DCpowe'!D134*'ver pressoflex 6p C3 DCpowe'!$G$17*'ver pressoflex 6p C3 DCpowe'!$G$13*'ver pressoflex 6p C3 DCpowe'!$G$11</f>
        <v>-3542.3325000000023</v>
      </c>
      <c r="M134" s="31">
        <f>IF(ABS(E134)&lt;'ver pressoflex 6p C3 DCpowe'!$G$7,'ver pressoflex 6p C3 DCpowe'!$G$16*E134*'ver pressoflex 6p C3 DCpowe'!$O$8,SIGN(E134)*'ver pressoflex 6p C3 DCpowe'!$G$15*'ver pressoflex 6p C3 DCpowe'!$O$8)</f>
        <v>17803.500000000004</v>
      </c>
      <c r="N134" s="31">
        <f>IF(ABS(F134)&lt;'ver pressoflex 6p C3 DCpowe'!$G$7,'ver pressoflex 6p C3 DCpowe'!$G$16*F134*'ver pressoflex 6p C3 DCpowe'!$O$9,SIGN(F134)*'ver pressoflex 6p C3 DCpowe'!$G$15*'ver pressoflex 6p C3 DCpowe'!$O$9)</f>
        <v>0</v>
      </c>
      <c r="O134" s="31">
        <f>IF(ABS(G134)&lt;'ver pressoflex 6p C3 DCpowe'!$G$7,'ver pressoflex 6p C3 DCpowe'!$G$16*G134*'ver pressoflex 6p C3 DCpowe'!$O$10,SIGN(G134)*'ver pressoflex 6p C3 DCpowe'!$G$15*'ver pressoflex 6p C3 DCpowe'!$O$10)</f>
        <v>0</v>
      </c>
      <c r="P134" s="31">
        <f>IF(ABS(H134)&lt;'ver pressoflex 6p C3 DCpowe'!$G$7,'ver pressoflex 6p C3 DCpowe'!$G$16*H134*'ver pressoflex 6p C3 DCpowe'!$O$11,SIGN(H134)*'ver pressoflex 6p C3 DCpowe'!$G$15*'ver pressoflex 6p C3 DCpowe'!$O$11)</f>
        <v>0</v>
      </c>
      <c r="Q134" s="31">
        <f>IF(ABS(I134)&lt;'ver pressoflex 6p C3 DCpowe'!$G$7,'ver pressoflex 6p C3 DCpowe'!$G$16*I134*'ver pressoflex 6p C3 DCpowe'!$O$12,SIGN(I134)*'ver pressoflex 6p C3 DCpowe'!$G$15*'ver pressoflex 6p C3 DCpowe'!$O$12)</f>
        <v>0</v>
      </c>
      <c r="R134" s="31">
        <f>IF(ABS(J134)&lt;'ver pressoflex 6p C3 DCpowe'!$G$7,'ver pressoflex 6p C3 DCpowe'!$G$16*J134*'ver pressoflex 6p C3 DCpowe'!$O$13,SIGN(J134)*'ver pressoflex 6p C3 DCpowe'!$G$15*'ver pressoflex 6p C3 DCpowe'!$O$13)</f>
        <v>17803.500000000004</v>
      </c>
      <c r="S134" s="113">
        <f t="shared" si="14"/>
        <v>32064.667500000003</v>
      </c>
      <c r="T134" s="362">
        <f>-L134*('ver pressoflex 6p C3 DCpowe'!$G$3/2-'ver pressoflex 6p C3 DCpowe'!$G$12*'ver pressoflex 6p C3 DCpowe'!D134)</f>
        <v>4311738.1710774023</v>
      </c>
      <c r="U134" s="29">
        <f t="shared" si="17"/>
        <v>-18248587.500000004</v>
      </c>
      <c r="V134" s="29">
        <f t="shared" si="18"/>
        <v>0</v>
      </c>
      <c r="W134" s="29">
        <f t="shared" si="19"/>
        <v>0</v>
      </c>
      <c r="X134" s="29">
        <f t="shared" si="20"/>
        <v>0</v>
      </c>
      <c r="Y134" s="29">
        <f t="shared" si="21"/>
        <v>0</v>
      </c>
      <c r="Z134" s="29">
        <f t="shared" si="22"/>
        <v>18248587.500000004</v>
      </c>
      <c r="AA134" s="113">
        <f t="shared" si="15"/>
        <v>4311738.1710774023</v>
      </c>
    </row>
    <row r="135" spans="2:27">
      <c r="B135" s="116">
        <f t="shared" si="13"/>
        <v>74018.362500000003</v>
      </c>
      <c r="C135" s="115">
        <f t="shared" si="16"/>
        <v>1.5500000000000009</v>
      </c>
      <c r="D135" s="68">
        <f>'ver pressoflex 6p C3 DCpowe'!$G$3/2/$C$557*C135</f>
        <v>18.987500000000011</v>
      </c>
      <c r="E135" s="114">
        <f>'ver pressoflex 6p C3 DCpowe'!$G$9/D135*(D135-'ver pressoflex 6p C3 DCpowe'!$M$8)</f>
        <v>7.6265964450296195E-2</v>
      </c>
      <c r="F135" s="114">
        <f>'ver pressoflex 6p C3 DCpowe'!$G$9/D135*(D135-'ver pressoflex 6p C3 DCpowe'!$M$9)</f>
        <v>0.10997235023041468</v>
      </c>
      <c r="G135" s="114">
        <f>'ver pressoflex 6p C3 DCpowe'!$G$9/D135*(D135-'ver pressoflex 6p C3 DCpowe'!$M$10)</f>
        <v>0.14367873601053316</v>
      </c>
      <c r="H135" s="114">
        <f>'ver pressoflex 6p C3 DCpowe'!$G$9/D135*(D135-'ver pressoflex 6p C3 DCpowe'!$M$11)</f>
        <v>0.87257932850559528</v>
      </c>
      <c r="I135" s="114">
        <f>'ver pressoflex 6p C3 DCpowe'!$G$9/D135*(D135-'ver pressoflex 6p C3 DCpowe'!$M$12)</f>
        <v>0.90628571428571369</v>
      </c>
      <c r="J135" s="114">
        <f>'ver pressoflex 6p C3 DCpowe'!$G$9/D135*(D135-'ver pressoflex 6p C3 DCpowe'!$M$13)</f>
        <v>0.93999210006583223</v>
      </c>
      <c r="K135" s="114">
        <f>'ver pressoflex 6p C3 DCpowe'!$G$9/D135*(D135-'ver pressoflex 6p C3 DCpowe'!$G$3)</f>
        <v>1.0242580645161283</v>
      </c>
      <c r="L135" s="113">
        <f>-'ver pressoflex 6p C3 DCpowe'!$G$2*'ver pressoflex 6p C3 DCpowe'!D135*'ver pressoflex 6p C3 DCpowe'!$G$17*'ver pressoflex 6p C3 DCpowe'!$G$13*'ver pressoflex 6p C3 DCpowe'!$G$11</f>
        <v>-3588.6375000000025</v>
      </c>
      <c r="M135" s="31">
        <f>IF(ABS(E135)&lt;'ver pressoflex 6p C3 DCpowe'!$G$7,'ver pressoflex 6p C3 DCpowe'!$G$16*E135*'ver pressoflex 6p C3 DCpowe'!$O$8,SIGN(E135)*'ver pressoflex 6p C3 DCpowe'!$G$15*'ver pressoflex 6p C3 DCpowe'!$O$8)</f>
        <v>17803.500000000004</v>
      </c>
      <c r="N135" s="31">
        <f>IF(ABS(F135)&lt;'ver pressoflex 6p C3 DCpowe'!$G$7,'ver pressoflex 6p C3 DCpowe'!$G$16*F135*'ver pressoflex 6p C3 DCpowe'!$O$9,SIGN(F135)*'ver pressoflex 6p C3 DCpowe'!$G$15*'ver pressoflex 6p C3 DCpowe'!$O$9)</f>
        <v>0</v>
      </c>
      <c r="O135" s="31">
        <f>IF(ABS(G135)&lt;'ver pressoflex 6p C3 DCpowe'!$G$7,'ver pressoflex 6p C3 DCpowe'!$G$16*G135*'ver pressoflex 6p C3 DCpowe'!$O$10,SIGN(G135)*'ver pressoflex 6p C3 DCpowe'!$G$15*'ver pressoflex 6p C3 DCpowe'!$O$10)</f>
        <v>0</v>
      </c>
      <c r="P135" s="31">
        <f>IF(ABS(H135)&lt;'ver pressoflex 6p C3 DCpowe'!$G$7,'ver pressoflex 6p C3 DCpowe'!$G$16*H135*'ver pressoflex 6p C3 DCpowe'!$O$11,SIGN(H135)*'ver pressoflex 6p C3 DCpowe'!$G$15*'ver pressoflex 6p C3 DCpowe'!$O$11)</f>
        <v>0</v>
      </c>
      <c r="Q135" s="31">
        <f>IF(ABS(I135)&lt;'ver pressoflex 6p C3 DCpowe'!$G$7,'ver pressoflex 6p C3 DCpowe'!$G$16*I135*'ver pressoflex 6p C3 DCpowe'!$O$12,SIGN(I135)*'ver pressoflex 6p C3 DCpowe'!$G$15*'ver pressoflex 6p C3 DCpowe'!$O$12)</f>
        <v>0</v>
      </c>
      <c r="R135" s="31">
        <f>IF(ABS(J135)&lt;'ver pressoflex 6p C3 DCpowe'!$G$7,'ver pressoflex 6p C3 DCpowe'!$G$16*J135*'ver pressoflex 6p C3 DCpowe'!$O$13,SIGN(J135)*'ver pressoflex 6p C3 DCpowe'!$G$15*'ver pressoflex 6p C3 DCpowe'!$O$13)</f>
        <v>17803.500000000004</v>
      </c>
      <c r="S135" s="113">
        <f t="shared" si="14"/>
        <v>32018.362500000003</v>
      </c>
      <c r="T135" s="362">
        <f>-L135*('ver pressoflex 6p C3 DCpowe'!$G$3/2-'ver pressoflex 6p C3 DCpowe'!$G$12*'ver pressoflex 6p C3 DCpowe'!D135)</f>
        <v>4367735.0076150037</v>
      </c>
      <c r="U135" s="29">
        <f t="shared" si="17"/>
        <v>-18248587.500000004</v>
      </c>
      <c r="V135" s="29">
        <f t="shared" si="18"/>
        <v>0</v>
      </c>
      <c r="W135" s="29">
        <f t="shared" si="19"/>
        <v>0</v>
      </c>
      <c r="X135" s="29">
        <f t="shared" si="20"/>
        <v>0</v>
      </c>
      <c r="Y135" s="29">
        <f t="shared" si="21"/>
        <v>0</v>
      </c>
      <c r="Z135" s="29">
        <f t="shared" si="22"/>
        <v>18248587.500000004</v>
      </c>
      <c r="AA135" s="113">
        <f t="shared" si="15"/>
        <v>4367735.0076150037</v>
      </c>
    </row>
    <row r="136" spans="2:27">
      <c r="B136" s="116">
        <f t="shared" si="13"/>
        <v>73972.057499999995</v>
      </c>
      <c r="C136" s="115">
        <f t="shared" si="16"/>
        <v>1.570000000000001</v>
      </c>
      <c r="D136" s="68">
        <f>'ver pressoflex 6p C3 DCpowe'!$G$3/2/$C$557*C136</f>
        <v>19.232500000000012</v>
      </c>
      <c r="E136" s="114">
        <f>'ver pressoflex 6p C3 DCpowe'!$G$9/D136*(D136-'ver pressoflex 6p C3 DCpowe'!$M$8)</f>
        <v>7.5192512673859305E-2</v>
      </c>
      <c r="F136" s="114">
        <f>'ver pressoflex 6p C3 DCpowe'!$G$9/D136*(D136-'ver pressoflex 6p C3 DCpowe'!$M$9)</f>
        <v>0.10846951774340302</v>
      </c>
      <c r="G136" s="114">
        <f>'ver pressoflex 6p C3 DCpowe'!$G$9/D136*(D136-'ver pressoflex 6p C3 DCpowe'!$M$10)</f>
        <v>0.14174652281294675</v>
      </c>
      <c r="H136" s="114">
        <f>'ver pressoflex 6p C3 DCpowe'!$G$9/D136*(D136-'ver pressoflex 6p C3 DCpowe'!$M$11)</f>
        <v>0.86136175744182963</v>
      </c>
      <c r="I136" s="114">
        <f>'ver pressoflex 6p C3 DCpowe'!$G$9/D136*(D136-'ver pressoflex 6p C3 DCpowe'!$M$12)</f>
        <v>0.89463876251137342</v>
      </c>
      <c r="J136" s="114">
        <f>'ver pressoflex 6p C3 DCpowe'!$G$9/D136*(D136-'ver pressoflex 6p C3 DCpowe'!$M$13)</f>
        <v>0.92791576758091709</v>
      </c>
      <c r="K136" s="114">
        <f>'ver pressoflex 6p C3 DCpowe'!$G$9/D136*(D136-'ver pressoflex 6p C3 DCpowe'!$G$3)</f>
        <v>1.0111082802547764</v>
      </c>
      <c r="L136" s="113">
        <f>-'ver pressoflex 6p C3 DCpowe'!$G$2*'ver pressoflex 6p C3 DCpowe'!D136*'ver pressoflex 6p C3 DCpowe'!$G$17*'ver pressoflex 6p C3 DCpowe'!$G$13*'ver pressoflex 6p C3 DCpowe'!$G$11</f>
        <v>-3634.9425000000024</v>
      </c>
      <c r="M136" s="31">
        <f>IF(ABS(E136)&lt;'ver pressoflex 6p C3 DCpowe'!$G$7,'ver pressoflex 6p C3 DCpowe'!$G$16*E136*'ver pressoflex 6p C3 DCpowe'!$O$8,SIGN(E136)*'ver pressoflex 6p C3 DCpowe'!$G$15*'ver pressoflex 6p C3 DCpowe'!$O$8)</f>
        <v>17803.500000000004</v>
      </c>
      <c r="N136" s="31">
        <f>IF(ABS(F136)&lt;'ver pressoflex 6p C3 DCpowe'!$G$7,'ver pressoflex 6p C3 DCpowe'!$G$16*F136*'ver pressoflex 6p C3 DCpowe'!$O$9,SIGN(F136)*'ver pressoflex 6p C3 DCpowe'!$G$15*'ver pressoflex 6p C3 DCpowe'!$O$9)</f>
        <v>0</v>
      </c>
      <c r="O136" s="31">
        <f>IF(ABS(G136)&lt;'ver pressoflex 6p C3 DCpowe'!$G$7,'ver pressoflex 6p C3 DCpowe'!$G$16*G136*'ver pressoflex 6p C3 DCpowe'!$O$10,SIGN(G136)*'ver pressoflex 6p C3 DCpowe'!$G$15*'ver pressoflex 6p C3 DCpowe'!$O$10)</f>
        <v>0</v>
      </c>
      <c r="P136" s="31">
        <f>IF(ABS(H136)&lt;'ver pressoflex 6p C3 DCpowe'!$G$7,'ver pressoflex 6p C3 DCpowe'!$G$16*H136*'ver pressoflex 6p C3 DCpowe'!$O$11,SIGN(H136)*'ver pressoflex 6p C3 DCpowe'!$G$15*'ver pressoflex 6p C3 DCpowe'!$O$11)</f>
        <v>0</v>
      </c>
      <c r="Q136" s="31">
        <f>IF(ABS(I136)&lt;'ver pressoflex 6p C3 DCpowe'!$G$7,'ver pressoflex 6p C3 DCpowe'!$G$16*I136*'ver pressoflex 6p C3 DCpowe'!$O$12,SIGN(I136)*'ver pressoflex 6p C3 DCpowe'!$G$15*'ver pressoflex 6p C3 DCpowe'!$O$12)</f>
        <v>0</v>
      </c>
      <c r="R136" s="31">
        <f>IF(ABS(J136)&lt;'ver pressoflex 6p C3 DCpowe'!$G$7,'ver pressoflex 6p C3 DCpowe'!$G$16*J136*'ver pressoflex 6p C3 DCpowe'!$O$13,SIGN(J136)*'ver pressoflex 6p C3 DCpowe'!$G$15*'ver pressoflex 6p C3 DCpowe'!$O$13)</f>
        <v>17803.500000000004</v>
      </c>
      <c r="S136" s="113">
        <f t="shared" si="14"/>
        <v>31972.057500000003</v>
      </c>
      <c r="T136" s="362">
        <f>-L136*('ver pressoflex 6p C3 DCpowe'!$G$3/2-'ver pressoflex 6p C3 DCpowe'!$G$12*'ver pressoflex 6p C3 DCpowe'!D136)</f>
        <v>4423722.4053414026</v>
      </c>
      <c r="U136" s="29">
        <f t="shared" si="17"/>
        <v>-18248587.500000004</v>
      </c>
      <c r="V136" s="29">
        <f t="shared" si="18"/>
        <v>0</v>
      </c>
      <c r="W136" s="29">
        <f t="shared" si="19"/>
        <v>0</v>
      </c>
      <c r="X136" s="29">
        <f t="shared" si="20"/>
        <v>0</v>
      </c>
      <c r="Y136" s="29">
        <f t="shared" si="21"/>
        <v>0</v>
      </c>
      <c r="Z136" s="29">
        <f t="shared" si="22"/>
        <v>18248587.500000004</v>
      </c>
      <c r="AA136" s="113">
        <f t="shared" si="15"/>
        <v>4423722.4053414017</v>
      </c>
    </row>
    <row r="137" spans="2:27">
      <c r="B137" s="116">
        <f t="shared" si="13"/>
        <v>73925.752500000002</v>
      </c>
      <c r="C137" s="115">
        <f t="shared" si="16"/>
        <v>1.590000000000001</v>
      </c>
      <c r="D137" s="68">
        <f>'ver pressoflex 6p C3 DCpowe'!$G$3/2/$C$557*C137</f>
        <v>19.477500000000013</v>
      </c>
      <c r="E137" s="114">
        <f>'ver pressoflex 6p C3 DCpowe'!$G$9/D137*(D137-'ver pressoflex 6p C3 DCpowe'!$M$8)</f>
        <v>7.4146065973559175E-2</v>
      </c>
      <c r="F137" s="114">
        <f>'ver pressoflex 6p C3 DCpowe'!$G$9/D137*(D137-'ver pressoflex 6p C3 DCpowe'!$M$9)</f>
        <v>0.10700449236298284</v>
      </c>
      <c r="G137" s="114">
        <f>'ver pressoflex 6p C3 DCpowe'!$G$9/D137*(D137-'ver pressoflex 6p C3 DCpowe'!$M$10)</f>
        <v>0.13986291875240653</v>
      </c>
      <c r="H137" s="114">
        <f>'ver pressoflex 6p C3 DCpowe'!$G$9/D137*(D137-'ver pressoflex 6p C3 DCpowe'!$M$11)</f>
        <v>0.85042638942369342</v>
      </c>
      <c r="I137" s="114">
        <f>'ver pressoflex 6p C3 DCpowe'!$G$9/D137*(D137-'ver pressoflex 6p C3 DCpowe'!$M$12)</f>
        <v>0.88328481581311713</v>
      </c>
      <c r="J137" s="114">
        <f>'ver pressoflex 6p C3 DCpowe'!$G$9/D137*(D137-'ver pressoflex 6p C3 DCpowe'!$M$13)</f>
        <v>0.91614324220254073</v>
      </c>
      <c r="K137" s="114">
        <f>'ver pressoflex 6p C3 DCpowe'!$G$9/D137*(D137-'ver pressoflex 6p C3 DCpowe'!$G$3)</f>
        <v>0.99828930817609995</v>
      </c>
      <c r="L137" s="113">
        <f>-'ver pressoflex 6p C3 DCpowe'!$G$2*'ver pressoflex 6p C3 DCpowe'!D137*'ver pressoflex 6p C3 DCpowe'!$G$17*'ver pressoflex 6p C3 DCpowe'!$G$13*'ver pressoflex 6p C3 DCpowe'!$G$11</f>
        <v>-3681.2475000000027</v>
      </c>
      <c r="M137" s="31">
        <f>IF(ABS(E137)&lt;'ver pressoflex 6p C3 DCpowe'!$G$7,'ver pressoflex 6p C3 DCpowe'!$G$16*E137*'ver pressoflex 6p C3 DCpowe'!$O$8,SIGN(E137)*'ver pressoflex 6p C3 DCpowe'!$G$15*'ver pressoflex 6p C3 DCpowe'!$O$8)</f>
        <v>17803.500000000004</v>
      </c>
      <c r="N137" s="31">
        <f>IF(ABS(F137)&lt;'ver pressoflex 6p C3 DCpowe'!$G$7,'ver pressoflex 6p C3 DCpowe'!$G$16*F137*'ver pressoflex 6p C3 DCpowe'!$O$9,SIGN(F137)*'ver pressoflex 6p C3 DCpowe'!$G$15*'ver pressoflex 6p C3 DCpowe'!$O$9)</f>
        <v>0</v>
      </c>
      <c r="O137" s="31">
        <f>IF(ABS(G137)&lt;'ver pressoflex 6p C3 DCpowe'!$G$7,'ver pressoflex 6p C3 DCpowe'!$G$16*G137*'ver pressoflex 6p C3 DCpowe'!$O$10,SIGN(G137)*'ver pressoflex 6p C3 DCpowe'!$G$15*'ver pressoflex 6p C3 DCpowe'!$O$10)</f>
        <v>0</v>
      </c>
      <c r="P137" s="31">
        <f>IF(ABS(H137)&lt;'ver pressoflex 6p C3 DCpowe'!$G$7,'ver pressoflex 6p C3 DCpowe'!$G$16*H137*'ver pressoflex 6p C3 DCpowe'!$O$11,SIGN(H137)*'ver pressoflex 6p C3 DCpowe'!$G$15*'ver pressoflex 6p C3 DCpowe'!$O$11)</f>
        <v>0</v>
      </c>
      <c r="Q137" s="31">
        <f>IF(ABS(I137)&lt;'ver pressoflex 6p C3 DCpowe'!$G$7,'ver pressoflex 6p C3 DCpowe'!$G$16*I137*'ver pressoflex 6p C3 DCpowe'!$O$12,SIGN(I137)*'ver pressoflex 6p C3 DCpowe'!$G$15*'ver pressoflex 6p C3 DCpowe'!$O$12)</f>
        <v>0</v>
      </c>
      <c r="R137" s="31">
        <f>IF(ABS(J137)&lt;'ver pressoflex 6p C3 DCpowe'!$G$7,'ver pressoflex 6p C3 DCpowe'!$G$16*J137*'ver pressoflex 6p C3 DCpowe'!$O$13,SIGN(J137)*'ver pressoflex 6p C3 DCpowe'!$G$15*'ver pressoflex 6p C3 DCpowe'!$O$13)</f>
        <v>17803.500000000004</v>
      </c>
      <c r="S137" s="113">
        <f t="shared" si="14"/>
        <v>31925.752500000002</v>
      </c>
      <c r="T137" s="362">
        <f>-L137*('ver pressoflex 6p C3 DCpowe'!$G$3/2-'ver pressoflex 6p C3 DCpowe'!$G$12*'ver pressoflex 6p C3 DCpowe'!D137)</f>
        <v>4479700.3642566027</v>
      </c>
      <c r="U137" s="29">
        <f t="shared" si="17"/>
        <v>-18248587.500000004</v>
      </c>
      <c r="V137" s="29">
        <f t="shared" si="18"/>
        <v>0</v>
      </c>
      <c r="W137" s="29">
        <f t="shared" si="19"/>
        <v>0</v>
      </c>
      <c r="X137" s="29">
        <f t="shared" si="20"/>
        <v>0</v>
      </c>
      <c r="Y137" s="29">
        <f t="shared" si="21"/>
        <v>0</v>
      </c>
      <c r="Z137" s="29">
        <f t="shared" si="22"/>
        <v>18248587.500000004</v>
      </c>
      <c r="AA137" s="113">
        <f t="shared" si="15"/>
        <v>4479700.3642566018</v>
      </c>
    </row>
    <row r="138" spans="2:27">
      <c r="B138" s="116">
        <f t="shared" si="13"/>
        <v>73879.447500000009</v>
      </c>
      <c r="C138" s="115">
        <f t="shared" si="16"/>
        <v>1.610000000000001</v>
      </c>
      <c r="D138" s="68">
        <f>'ver pressoflex 6p C3 DCpowe'!$G$3/2/$C$557*C138</f>
        <v>19.722500000000011</v>
      </c>
      <c r="E138" s="114">
        <f>'ver pressoflex 6p C3 DCpowe'!$G$9/D138*(D138-'ver pressoflex 6p C3 DCpowe'!$M$8)</f>
        <v>7.3125617949042918E-2</v>
      </c>
      <c r="F138" s="114">
        <f>'ver pressoflex 6p C3 DCpowe'!$G$9/D138*(D138-'ver pressoflex 6p C3 DCpowe'!$M$9)</f>
        <v>0.10557586512866009</v>
      </c>
      <c r="G138" s="114">
        <f>'ver pressoflex 6p C3 DCpowe'!$G$9/D138*(D138-'ver pressoflex 6p C3 DCpowe'!$M$10)</f>
        <v>0.13802611230827727</v>
      </c>
      <c r="H138" s="114">
        <f>'ver pressoflex 6p C3 DCpowe'!$G$9/D138*(D138-'ver pressoflex 6p C3 DCpowe'!$M$11)</f>
        <v>0.8397627075674986</v>
      </c>
      <c r="I138" s="114">
        <f>'ver pressoflex 6p C3 DCpowe'!$G$9/D138*(D138-'ver pressoflex 6p C3 DCpowe'!$M$12)</f>
        <v>0.8722129547471158</v>
      </c>
      <c r="J138" s="114">
        <f>'ver pressoflex 6p C3 DCpowe'!$G$9/D138*(D138-'ver pressoflex 6p C3 DCpowe'!$M$13)</f>
        <v>0.904663201926733</v>
      </c>
      <c r="K138" s="114">
        <f>'ver pressoflex 6p C3 DCpowe'!$G$9/D138*(D138-'ver pressoflex 6p C3 DCpowe'!$G$3)</f>
        <v>0.98578881987577593</v>
      </c>
      <c r="L138" s="113">
        <f>-'ver pressoflex 6p C3 DCpowe'!$G$2*'ver pressoflex 6p C3 DCpowe'!D138*'ver pressoflex 6p C3 DCpowe'!$G$17*'ver pressoflex 6p C3 DCpowe'!$G$13*'ver pressoflex 6p C3 DCpowe'!$G$11</f>
        <v>-3727.5525000000025</v>
      </c>
      <c r="M138" s="31">
        <f>IF(ABS(E138)&lt;'ver pressoflex 6p C3 DCpowe'!$G$7,'ver pressoflex 6p C3 DCpowe'!$G$16*E138*'ver pressoflex 6p C3 DCpowe'!$O$8,SIGN(E138)*'ver pressoflex 6p C3 DCpowe'!$G$15*'ver pressoflex 6p C3 DCpowe'!$O$8)</f>
        <v>17803.500000000004</v>
      </c>
      <c r="N138" s="31">
        <f>IF(ABS(F138)&lt;'ver pressoflex 6p C3 DCpowe'!$G$7,'ver pressoflex 6p C3 DCpowe'!$G$16*F138*'ver pressoflex 6p C3 DCpowe'!$O$9,SIGN(F138)*'ver pressoflex 6p C3 DCpowe'!$G$15*'ver pressoflex 6p C3 DCpowe'!$O$9)</f>
        <v>0</v>
      </c>
      <c r="O138" s="31">
        <f>IF(ABS(G138)&lt;'ver pressoflex 6p C3 DCpowe'!$G$7,'ver pressoflex 6p C3 DCpowe'!$G$16*G138*'ver pressoflex 6p C3 DCpowe'!$O$10,SIGN(G138)*'ver pressoflex 6p C3 DCpowe'!$G$15*'ver pressoflex 6p C3 DCpowe'!$O$10)</f>
        <v>0</v>
      </c>
      <c r="P138" s="31">
        <f>IF(ABS(H138)&lt;'ver pressoflex 6p C3 DCpowe'!$G$7,'ver pressoflex 6p C3 DCpowe'!$G$16*H138*'ver pressoflex 6p C3 DCpowe'!$O$11,SIGN(H138)*'ver pressoflex 6p C3 DCpowe'!$G$15*'ver pressoflex 6p C3 DCpowe'!$O$11)</f>
        <v>0</v>
      </c>
      <c r="Q138" s="31">
        <f>IF(ABS(I138)&lt;'ver pressoflex 6p C3 DCpowe'!$G$7,'ver pressoflex 6p C3 DCpowe'!$G$16*I138*'ver pressoflex 6p C3 DCpowe'!$O$12,SIGN(I138)*'ver pressoflex 6p C3 DCpowe'!$G$15*'ver pressoflex 6p C3 DCpowe'!$O$12)</f>
        <v>0</v>
      </c>
      <c r="R138" s="31">
        <f>IF(ABS(J138)&lt;'ver pressoflex 6p C3 DCpowe'!$G$7,'ver pressoflex 6p C3 DCpowe'!$G$16*J138*'ver pressoflex 6p C3 DCpowe'!$O$13,SIGN(J138)*'ver pressoflex 6p C3 DCpowe'!$G$15*'ver pressoflex 6p C3 DCpowe'!$O$13)</f>
        <v>17803.500000000004</v>
      </c>
      <c r="S138" s="113">
        <f t="shared" si="14"/>
        <v>31879.447500000006</v>
      </c>
      <c r="T138" s="362">
        <f>-L138*('ver pressoflex 6p C3 DCpowe'!$G$3/2-'ver pressoflex 6p C3 DCpowe'!$G$12*'ver pressoflex 6p C3 DCpowe'!D138)</f>
        <v>4535668.8843606031</v>
      </c>
      <c r="U138" s="29">
        <f t="shared" si="17"/>
        <v>-18248587.500000004</v>
      </c>
      <c r="V138" s="29">
        <f t="shared" si="18"/>
        <v>0</v>
      </c>
      <c r="W138" s="29">
        <f t="shared" si="19"/>
        <v>0</v>
      </c>
      <c r="X138" s="29">
        <f t="shared" si="20"/>
        <v>0</v>
      </c>
      <c r="Y138" s="29">
        <f t="shared" si="21"/>
        <v>0</v>
      </c>
      <c r="Z138" s="29">
        <f t="shared" si="22"/>
        <v>18248587.500000004</v>
      </c>
      <c r="AA138" s="113">
        <f t="shared" si="15"/>
        <v>4535668.884360604</v>
      </c>
    </row>
    <row r="139" spans="2:27">
      <c r="B139" s="116">
        <f t="shared" si="13"/>
        <v>73833.142500000002</v>
      </c>
      <c r="C139" s="115">
        <f t="shared" si="16"/>
        <v>1.630000000000001</v>
      </c>
      <c r="D139" s="68">
        <f>'ver pressoflex 6p C3 DCpowe'!$G$3/2/$C$557*C139</f>
        <v>19.967500000000012</v>
      </c>
      <c r="E139" s="114">
        <f>'ver pressoflex 6p C3 DCpowe'!$G$9/D139*(D139-'ver pressoflex 6p C3 DCpowe'!$M$8)</f>
        <v>7.2130211593839949E-2</v>
      </c>
      <c r="F139" s="114">
        <f>'ver pressoflex 6p C3 DCpowe'!$G$9/D139*(D139-'ver pressoflex 6p C3 DCpowe'!$M$9)</f>
        <v>0.10418229623137591</v>
      </c>
      <c r="G139" s="114">
        <f>'ver pressoflex 6p C3 DCpowe'!$G$9/D139*(D139-'ver pressoflex 6p C3 DCpowe'!$M$10)</f>
        <v>0.1362343808689119</v>
      </c>
      <c r="H139" s="114">
        <f>'ver pressoflex 6p C3 DCpowe'!$G$9/D139*(D139-'ver pressoflex 6p C3 DCpowe'!$M$11)</f>
        <v>0.82936071115562737</v>
      </c>
      <c r="I139" s="114">
        <f>'ver pressoflex 6p C3 DCpowe'!$G$9/D139*(D139-'ver pressoflex 6p C3 DCpowe'!$M$12)</f>
        <v>0.86141279579316332</v>
      </c>
      <c r="J139" s="114">
        <f>'ver pressoflex 6p C3 DCpowe'!$G$9/D139*(D139-'ver pressoflex 6p C3 DCpowe'!$M$13)</f>
        <v>0.89346488043069927</v>
      </c>
      <c r="K139" s="114">
        <f>'ver pressoflex 6p C3 DCpowe'!$G$9/D139*(D139-'ver pressoflex 6p C3 DCpowe'!$G$3)</f>
        <v>0.9735950920245392</v>
      </c>
      <c r="L139" s="113">
        <f>-'ver pressoflex 6p C3 DCpowe'!$G$2*'ver pressoflex 6p C3 DCpowe'!D139*'ver pressoflex 6p C3 DCpowe'!$G$17*'ver pressoflex 6p C3 DCpowe'!$G$13*'ver pressoflex 6p C3 DCpowe'!$G$11</f>
        <v>-3773.8575000000028</v>
      </c>
      <c r="M139" s="31">
        <f>IF(ABS(E139)&lt;'ver pressoflex 6p C3 DCpowe'!$G$7,'ver pressoflex 6p C3 DCpowe'!$G$16*E139*'ver pressoflex 6p C3 DCpowe'!$O$8,SIGN(E139)*'ver pressoflex 6p C3 DCpowe'!$G$15*'ver pressoflex 6p C3 DCpowe'!$O$8)</f>
        <v>17803.500000000004</v>
      </c>
      <c r="N139" s="31">
        <f>IF(ABS(F139)&lt;'ver pressoflex 6p C3 DCpowe'!$G$7,'ver pressoflex 6p C3 DCpowe'!$G$16*F139*'ver pressoflex 6p C3 DCpowe'!$O$9,SIGN(F139)*'ver pressoflex 6p C3 DCpowe'!$G$15*'ver pressoflex 6p C3 DCpowe'!$O$9)</f>
        <v>0</v>
      </c>
      <c r="O139" s="31">
        <f>IF(ABS(G139)&lt;'ver pressoflex 6p C3 DCpowe'!$G$7,'ver pressoflex 6p C3 DCpowe'!$G$16*G139*'ver pressoflex 6p C3 DCpowe'!$O$10,SIGN(G139)*'ver pressoflex 6p C3 DCpowe'!$G$15*'ver pressoflex 6p C3 DCpowe'!$O$10)</f>
        <v>0</v>
      </c>
      <c r="P139" s="31">
        <f>IF(ABS(H139)&lt;'ver pressoflex 6p C3 DCpowe'!$G$7,'ver pressoflex 6p C3 DCpowe'!$G$16*H139*'ver pressoflex 6p C3 DCpowe'!$O$11,SIGN(H139)*'ver pressoflex 6p C3 DCpowe'!$G$15*'ver pressoflex 6p C3 DCpowe'!$O$11)</f>
        <v>0</v>
      </c>
      <c r="Q139" s="31">
        <f>IF(ABS(I139)&lt;'ver pressoflex 6p C3 DCpowe'!$G$7,'ver pressoflex 6p C3 DCpowe'!$G$16*I139*'ver pressoflex 6p C3 DCpowe'!$O$12,SIGN(I139)*'ver pressoflex 6p C3 DCpowe'!$G$15*'ver pressoflex 6p C3 DCpowe'!$O$12)</f>
        <v>0</v>
      </c>
      <c r="R139" s="31">
        <f>IF(ABS(J139)&lt;'ver pressoflex 6p C3 DCpowe'!$G$7,'ver pressoflex 6p C3 DCpowe'!$G$16*J139*'ver pressoflex 6p C3 DCpowe'!$O$13,SIGN(J139)*'ver pressoflex 6p C3 DCpowe'!$G$15*'ver pressoflex 6p C3 DCpowe'!$O$13)</f>
        <v>17803.500000000004</v>
      </c>
      <c r="S139" s="113">
        <f t="shared" si="14"/>
        <v>31833.142500000005</v>
      </c>
      <c r="T139" s="362">
        <f>-L139*('ver pressoflex 6p C3 DCpowe'!$G$3/2-'ver pressoflex 6p C3 DCpowe'!$G$12*'ver pressoflex 6p C3 DCpowe'!D139)</f>
        <v>4591627.9656534037</v>
      </c>
      <c r="U139" s="29">
        <f t="shared" si="17"/>
        <v>-18248587.500000004</v>
      </c>
      <c r="V139" s="29">
        <f t="shared" si="18"/>
        <v>0</v>
      </c>
      <c r="W139" s="29">
        <f t="shared" si="19"/>
        <v>0</v>
      </c>
      <c r="X139" s="29">
        <f t="shared" si="20"/>
        <v>0</v>
      </c>
      <c r="Y139" s="29">
        <f t="shared" si="21"/>
        <v>0</v>
      </c>
      <c r="Z139" s="29">
        <f t="shared" si="22"/>
        <v>18248587.500000004</v>
      </c>
      <c r="AA139" s="113">
        <f t="shared" si="15"/>
        <v>4591627.9656534046</v>
      </c>
    </row>
    <row r="140" spans="2:27">
      <c r="B140" s="116">
        <f t="shared" si="13"/>
        <v>73786.837500000009</v>
      </c>
      <c r="C140" s="115">
        <f t="shared" si="16"/>
        <v>1.650000000000001</v>
      </c>
      <c r="D140" s="68">
        <f>'ver pressoflex 6p C3 DCpowe'!$G$3/2/$C$557*C140</f>
        <v>20.212500000000013</v>
      </c>
      <c r="E140" s="114">
        <f>'ver pressoflex 6p C3 DCpowe'!$G$9/D140*(D140-'ver pressoflex 6p C3 DCpowe'!$M$8)</f>
        <v>7.1158936301793402E-2</v>
      </c>
      <c r="F140" s="114">
        <f>'ver pressoflex 6p C3 DCpowe'!$G$9/D140*(D140-'ver pressoflex 6p C3 DCpowe'!$M$9)</f>
        <v>0.10282251082251075</v>
      </c>
      <c r="G140" s="114">
        <f>'ver pressoflex 6p C3 DCpowe'!$G$9/D140*(D140-'ver pressoflex 6p C3 DCpowe'!$M$10)</f>
        <v>0.13448608534322809</v>
      </c>
      <c r="H140" s="114">
        <f>'ver pressoflex 6p C3 DCpowe'!$G$9/D140*(D140-'ver pressoflex 6p C3 DCpowe'!$M$11)</f>
        <v>0.8192108843537409</v>
      </c>
      <c r="I140" s="114">
        <f>'ver pressoflex 6p C3 DCpowe'!$G$9/D140*(D140-'ver pressoflex 6p C3 DCpowe'!$M$12)</f>
        <v>0.85087445887445834</v>
      </c>
      <c r="J140" s="114">
        <f>'ver pressoflex 6p C3 DCpowe'!$G$9/D140*(D140-'ver pressoflex 6p C3 DCpowe'!$M$13)</f>
        <v>0.88253803339517567</v>
      </c>
      <c r="K140" s="114">
        <f>'ver pressoflex 6p C3 DCpowe'!$G$9/D140*(D140-'ver pressoflex 6p C3 DCpowe'!$G$3)</f>
        <v>0.96169696969696905</v>
      </c>
      <c r="L140" s="113">
        <f>-'ver pressoflex 6p C3 DCpowe'!$G$2*'ver pressoflex 6p C3 DCpowe'!D140*'ver pressoflex 6p C3 DCpowe'!$G$17*'ver pressoflex 6p C3 DCpowe'!$G$13*'ver pressoflex 6p C3 DCpowe'!$G$11</f>
        <v>-3820.1625000000031</v>
      </c>
      <c r="M140" s="31">
        <f>IF(ABS(E140)&lt;'ver pressoflex 6p C3 DCpowe'!$G$7,'ver pressoflex 6p C3 DCpowe'!$G$16*E140*'ver pressoflex 6p C3 DCpowe'!$O$8,SIGN(E140)*'ver pressoflex 6p C3 DCpowe'!$G$15*'ver pressoflex 6p C3 DCpowe'!$O$8)</f>
        <v>17803.500000000004</v>
      </c>
      <c r="N140" s="31">
        <f>IF(ABS(F140)&lt;'ver pressoflex 6p C3 DCpowe'!$G$7,'ver pressoflex 6p C3 DCpowe'!$G$16*F140*'ver pressoflex 6p C3 DCpowe'!$O$9,SIGN(F140)*'ver pressoflex 6p C3 DCpowe'!$G$15*'ver pressoflex 6p C3 DCpowe'!$O$9)</f>
        <v>0</v>
      </c>
      <c r="O140" s="31">
        <f>IF(ABS(G140)&lt;'ver pressoflex 6p C3 DCpowe'!$G$7,'ver pressoflex 6p C3 DCpowe'!$G$16*G140*'ver pressoflex 6p C3 DCpowe'!$O$10,SIGN(G140)*'ver pressoflex 6p C3 DCpowe'!$G$15*'ver pressoflex 6p C3 DCpowe'!$O$10)</f>
        <v>0</v>
      </c>
      <c r="P140" s="31">
        <f>IF(ABS(H140)&lt;'ver pressoflex 6p C3 DCpowe'!$G$7,'ver pressoflex 6p C3 DCpowe'!$G$16*H140*'ver pressoflex 6p C3 DCpowe'!$O$11,SIGN(H140)*'ver pressoflex 6p C3 DCpowe'!$G$15*'ver pressoflex 6p C3 DCpowe'!$O$11)</f>
        <v>0</v>
      </c>
      <c r="Q140" s="31">
        <f>IF(ABS(I140)&lt;'ver pressoflex 6p C3 DCpowe'!$G$7,'ver pressoflex 6p C3 DCpowe'!$G$16*I140*'ver pressoflex 6p C3 DCpowe'!$O$12,SIGN(I140)*'ver pressoflex 6p C3 DCpowe'!$G$15*'ver pressoflex 6p C3 DCpowe'!$O$12)</f>
        <v>0</v>
      </c>
      <c r="R140" s="31">
        <f>IF(ABS(J140)&lt;'ver pressoflex 6p C3 DCpowe'!$G$7,'ver pressoflex 6p C3 DCpowe'!$G$16*J140*'ver pressoflex 6p C3 DCpowe'!$O$13,SIGN(J140)*'ver pressoflex 6p C3 DCpowe'!$G$15*'ver pressoflex 6p C3 DCpowe'!$O$13)</f>
        <v>17803.500000000004</v>
      </c>
      <c r="S140" s="113">
        <f t="shared" si="14"/>
        <v>31786.837500000005</v>
      </c>
      <c r="T140" s="362">
        <f>-L140*('ver pressoflex 6p C3 DCpowe'!$G$3/2-'ver pressoflex 6p C3 DCpowe'!$G$12*'ver pressoflex 6p C3 DCpowe'!D140)</f>
        <v>4647577.6081350036</v>
      </c>
      <c r="U140" s="29">
        <f t="shared" si="17"/>
        <v>-18248587.500000004</v>
      </c>
      <c r="V140" s="29">
        <f t="shared" si="18"/>
        <v>0</v>
      </c>
      <c r="W140" s="29">
        <f t="shared" si="19"/>
        <v>0</v>
      </c>
      <c r="X140" s="29">
        <f t="shared" si="20"/>
        <v>0</v>
      </c>
      <c r="Y140" s="29">
        <f t="shared" si="21"/>
        <v>0</v>
      </c>
      <c r="Z140" s="29">
        <f t="shared" si="22"/>
        <v>18248587.500000004</v>
      </c>
      <c r="AA140" s="113">
        <f t="shared" si="15"/>
        <v>4647577.6081350036</v>
      </c>
    </row>
    <row r="141" spans="2:27">
      <c r="B141" s="116">
        <f t="shared" si="13"/>
        <v>73740.532500000001</v>
      </c>
      <c r="C141" s="115">
        <f t="shared" si="16"/>
        <v>1.670000000000001</v>
      </c>
      <c r="D141" s="68">
        <f>'ver pressoflex 6p C3 DCpowe'!$G$3/2/$C$557*C141</f>
        <v>20.457500000000014</v>
      </c>
      <c r="E141" s="114">
        <f>'ver pressoflex 6p C3 DCpowe'!$G$9/D141*(D141-'ver pressoflex 6p C3 DCpowe'!$M$8)</f>
        <v>7.0210925088598261E-2</v>
      </c>
      <c r="F141" s="114">
        <f>'ver pressoflex 6p C3 DCpowe'!$G$9/D141*(D141-'ver pressoflex 6p C3 DCpowe'!$M$9)</f>
        <v>0.10149529512403756</v>
      </c>
      <c r="G141" s="114">
        <f>'ver pressoflex 6p C3 DCpowe'!$G$9/D141*(D141-'ver pressoflex 6p C3 DCpowe'!$M$10)</f>
        <v>0.13277966515947687</v>
      </c>
      <c r="H141" s="114">
        <f>'ver pressoflex 6p C3 DCpowe'!$G$9/D141*(D141-'ver pressoflex 6p C3 DCpowe'!$M$11)</f>
        <v>0.80930416717585185</v>
      </c>
      <c r="I141" s="114">
        <f>'ver pressoflex 6p C3 DCpowe'!$G$9/D141*(D141-'ver pressoflex 6p C3 DCpowe'!$M$12)</f>
        <v>0.84058853721129112</v>
      </c>
      <c r="J141" s="114">
        <f>'ver pressoflex 6p C3 DCpowe'!$G$9/D141*(D141-'ver pressoflex 6p C3 DCpowe'!$M$13)</f>
        <v>0.87187290724673039</v>
      </c>
      <c r="K141" s="114">
        <f>'ver pressoflex 6p C3 DCpowe'!$G$9/D141*(D141-'ver pressoflex 6p C3 DCpowe'!$G$3)</f>
        <v>0.95008383233532867</v>
      </c>
      <c r="L141" s="113">
        <f>-'ver pressoflex 6p C3 DCpowe'!$G$2*'ver pressoflex 6p C3 DCpowe'!D141*'ver pressoflex 6p C3 DCpowe'!$G$17*'ver pressoflex 6p C3 DCpowe'!$G$13*'ver pressoflex 6p C3 DCpowe'!$G$11</f>
        <v>-3866.4675000000034</v>
      </c>
      <c r="M141" s="31">
        <f>IF(ABS(E141)&lt;'ver pressoflex 6p C3 DCpowe'!$G$7,'ver pressoflex 6p C3 DCpowe'!$G$16*E141*'ver pressoflex 6p C3 DCpowe'!$O$8,SIGN(E141)*'ver pressoflex 6p C3 DCpowe'!$G$15*'ver pressoflex 6p C3 DCpowe'!$O$8)</f>
        <v>17803.500000000004</v>
      </c>
      <c r="N141" s="31">
        <f>IF(ABS(F141)&lt;'ver pressoflex 6p C3 DCpowe'!$G$7,'ver pressoflex 6p C3 DCpowe'!$G$16*F141*'ver pressoflex 6p C3 DCpowe'!$O$9,SIGN(F141)*'ver pressoflex 6p C3 DCpowe'!$G$15*'ver pressoflex 6p C3 DCpowe'!$O$9)</f>
        <v>0</v>
      </c>
      <c r="O141" s="31">
        <f>IF(ABS(G141)&lt;'ver pressoflex 6p C3 DCpowe'!$G$7,'ver pressoflex 6p C3 DCpowe'!$G$16*G141*'ver pressoflex 6p C3 DCpowe'!$O$10,SIGN(G141)*'ver pressoflex 6p C3 DCpowe'!$G$15*'ver pressoflex 6p C3 DCpowe'!$O$10)</f>
        <v>0</v>
      </c>
      <c r="P141" s="31">
        <f>IF(ABS(H141)&lt;'ver pressoflex 6p C3 DCpowe'!$G$7,'ver pressoflex 6p C3 DCpowe'!$G$16*H141*'ver pressoflex 6p C3 DCpowe'!$O$11,SIGN(H141)*'ver pressoflex 6p C3 DCpowe'!$G$15*'ver pressoflex 6p C3 DCpowe'!$O$11)</f>
        <v>0</v>
      </c>
      <c r="Q141" s="31">
        <f>IF(ABS(I141)&lt;'ver pressoflex 6p C3 DCpowe'!$G$7,'ver pressoflex 6p C3 DCpowe'!$G$16*I141*'ver pressoflex 6p C3 DCpowe'!$O$12,SIGN(I141)*'ver pressoflex 6p C3 DCpowe'!$G$15*'ver pressoflex 6p C3 DCpowe'!$O$12)</f>
        <v>0</v>
      </c>
      <c r="R141" s="31">
        <f>IF(ABS(J141)&lt;'ver pressoflex 6p C3 DCpowe'!$G$7,'ver pressoflex 6p C3 DCpowe'!$G$16*J141*'ver pressoflex 6p C3 DCpowe'!$O$13,SIGN(J141)*'ver pressoflex 6p C3 DCpowe'!$G$15*'ver pressoflex 6p C3 DCpowe'!$O$13)</f>
        <v>17803.500000000004</v>
      </c>
      <c r="S141" s="113">
        <f t="shared" si="14"/>
        <v>31740.532500000005</v>
      </c>
      <c r="T141" s="362">
        <f>-L141*('ver pressoflex 6p C3 DCpowe'!$G$3/2-'ver pressoflex 6p C3 DCpowe'!$G$12*'ver pressoflex 6p C3 DCpowe'!D141)</f>
        <v>4703517.8118054038</v>
      </c>
      <c r="U141" s="29">
        <f t="shared" si="17"/>
        <v>-18248587.500000004</v>
      </c>
      <c r="V141" s="29">
        <f t="shared" si="18"/>
        <v>0</v>
      </c>
      <c r="W141" s="29">
        <f t="shared" si="19"/>
        <v>0</v>
      </c>
      <c r="X141" s="29">
        <f t="shared" si="20"/>
        <v>0</v>
      </c>
      <c r="Y141" s="29">
        <f t="shared" si="21"/>
        <v>0</v>
      </c>
      <c r="Z141" s="29">
        <f t="shared" si="22"/>
        <v>18248587.500000004</v>
      </c>
      <c r="AA141" s="113">
        <f t="shared" si="15"/>
        <v>4703517.8118054047</v>
      </c>
    </row>
    <row r="142" spans="2:27">
      <c r="B142" s="116">
        <f t="shared" si="13"/>
        <v>73694.227500000008</v>
      </c>
      <c r="C142" s="115">
        <f t="shared" si="16"/>
        <v>1.6900000000000011</v>
      </c>
      <c r="D142" s="68">
        <f>'ver pressoflex 6p C3 DCpowe'!$G$3/2/$C$557*C142</f>
        <v>20.702500000000011</v>
      </c>
      <c r="E142" s="114">
        <f>'ver pressoflex 6p C3 DCpowe'!$G$9/D142*(D142-'ver pressoflex 6p C3 DCpowe'!$M$8)</f>
        <v>6.9285352010626688E-2</v>
      </c>
      <c r="F142" s="114">
        <f>'ver pressoflex 6p C3 DCpowe'!$G$9/D142*(D142-'ver pressoflex 6p C3 DCpowe'!$M$9)</f>
        <v>0.10019949281487739</v>
      </c>
      <c r="G142" s="114">
        <f>'ver pressoflex 6p C3 DCpowe'!$G$9/D142*(D142-'ver pressoflex 6p C3 DCpowe'!$M$10)</f>
        <v>0.13111363361912806</v>
      </c>
      <c r="H142" s="114">
        <f>'ver pressoflex 6p C3 DCpowe'!$G$9/D142*(D142-'ver pressoflex 6p C3 DCpowe'!$M$11)</f>
        <v>0.79963192851104903</v>
      </c>
      <c r="I142" s="114">
        <f>'ver pressoflex 6p C3 DCpowe'!$G$9/D142*(D142-'ver pressoflex 6p C3 DCpowe'!$M$12)</f>
        <v>0.83054606931529973</v>
      </c>
      <c r="J142" s="114">
        <f>'ver pressoflex 6p C3 DCpowe'!$G$9/D142*(D142-'ver pressoflex 6p C3 DCpowe'!$M$13)</f>
        <v>0.86146021011955043</v>
      </c>
      <c r="K142" s="114">
        <f>'ver pressoflex 6p C3 DCpowe'!$G$9/D142*(D142-'ver pressoflex 6p C3 DCpowe'!$G$3)</f>
        <v>0.93874556213017712</v>
      </c>
      <c r="L142" s="113">
        <f>-'ver pressoflex 6p C3 DCpowe'!$G$2*'ver pressoflex 6p C3 DCpowe'!D142*'ver pressoflex 6p C3 DCpowe'!$G$17*'ver pressoflex 6p C3 DCpowe'!$G$13*'ver pressoflex 6p C3 DCpowe'!$G$11</f>
        <v>-3912.7725000000028</v>
      </c>
      <c r="M142" s="31">
        <f>IF(ABS(E142)&lt;'ver pressoflex 6p C3 DCpowe'!$G$7,'ver pressoflex 6p C3 DCpowe'!$G$16*E142*'ver pressoflex 6p C3 DCpowe'!$O$8,SIGN(E142)*'ver pressoflex 6p C3 DCpowe'!$G$15*'ver pressoflex 6p C3 DCpowe'!$O$8)</f>
        <v>17803.500000000004</v>
      </c>
      <c r="N142" s="31">
        <f>IF(ABS(F142)&lt;'ver pressoflex 6p C3 DCpowe'!$G$7,'ver pressoflex 6p C3 DCpowe'!$G$16*F142*'ver pressoflex 6p C3 DCpowe'!$O$9,SIGN(F142)*'ver pressoflex 6p C3 DCpowe'!$G$15*'ver pressoflex 6p C3 DCpowe'!$O$9)</f>
        <v>0</v>
      </c>
      <c r="O142" s="31">
        <f>IF(ABS(G142)&lt;'ver pressoflex 6p C3 DCpowe'!$G$7,'ver pressoflex 6p C3 DCpowe'!$G$16*G142*'ver pressoflex 6p C3 DCpowe'!$O$10,SIGN(G142)*'ver pressoflex 6p C3 DCpowe'!$G$15*'ver pressoflex 6p C3 DCpowe'!$O$10)</f>
        <v>0</v>
      </c>
      <c r="P142" s="31">
        <f>IF(ABS(H142)&lt;'ver pressoflex 6p C3 DCpowe'!$G$7,'ver pressoflex 6p C3 DCpowe'!$G$16*H142*'ver pressoflex 6p C3 DCpowe'!$O$11,SIGN(H142)*'ver pressoflex 6p C3 DCpowe'!$G$15*'ver pressoflex 6p C3 DCpowe'!$O$11)</f>
        <v>0</v>
      </c>
      <c r="Q142" s="31">
        <f>IF(ABS(I142)&lt;'ver pressoflex 6p C3 DCpowe'!$G$7,'ver pressoflex 6p C3 DCpowe'!$G$16*I142*'ver pressoflex 6p C3 DCpowe'!$O$12,SIGN(I142)*'ver pressoflex 6p C3 DCpowe'!$G$15*'ver pressoflex 6p C3 DCpowe'!$O$12)</f>
        <v>0</v>
      </c>
      <c r="R142" s="31">
        <f>IF(ABS(J142)&lt;'ver pressoflex 6p C3 DCpowe'!$G$7,'ver pressoflex 6p C3 DCpowe'!$G$16*J142*'ver pressoflex 6p C3 DCpowe'!$O$13,SIGN(J142)*'ver pressoflex 6p C3 DCpowe'!$G$15*'ver pressoflex 6p C3 DCpowe'!$O$13)</f>
        <v>17803.500000000004</v>
      </c>
      <c r="S142" s="113">
        <f t="shared" si="14"/>
        <v>31694.227500000005</v>
      </c>
      <c r="T142" s="362">
        <f>-L142*('ver pressoflex 6p C3 DCpowe'!$G$3/2-'ver pressoflex 6p C3 DCpowe'!$G$12*'ver pressoflex 6p C3 DCpowe'!D142)</f>
        <v>4759448.5766646033</v>
      </c>
      <c r="U142" s="29">
        <f t="shared" si="17"/>
        <v>-18248587.500000004</v>
      </c>
      <c r="V142" s="29">
        <f t="shared" si="18"/>
        <v>0</v>
      </c>
      <c r="W142" s="29">
        <f t="shared" si="19"/>
        <v>0</v>
      </c>
      <c r="X142" s="29">
        <f t="shared" si="20"/>
        <v>0</v>
      </c>
      <c r="Y142" s="29">
        <f t="shared" si="21"/>
        <v>0</v>
      </c>
      <c r="Z142" s="29">
        <f t="shared" si="22"/>
        <v>18248587.500000004</v>
      </c>
      <c r="AA142" s="113">
        <f t="shared" si="15"/>
        <v>4759448.5766646042</v>
      </c>
    </row>
    <row r="143" spans="2:27">
      <c r="B143" s="116">
        <f t="shared" si="13"/>
        <v>73647.922500000001</v>
      </c>
      <c r="C143" s="115">
        <f t="shared" si="16"/>
        <v>1.7100000000000011</v>
      </c>
      <c r="D143" s="68">
        <f>'ver pressoflex 6p C3 DCpowe'!$G$3/2/$C$557*C143</f>
        <v>20.947500000000012</v>
      </c>
      <c r="E143" s="114">
        <f>'ver pressoflex 6p C3 DCpowe'!$G$9/D143*(D143-'ver pressoflex 6p C3 DCpowe'!$M$8)</f>
        <v>6.8381429764888368E-2</v>
      </c>
      <c r="F143" s="114">
        <f>'ver pressoflex 6p C3 DCpowe'!$G$9/D143*(D143-'ver pressoflex 6p C3 DCpowe'!$M$9)</f>
        <v>9.8934001670843721E-2</v>
      </c>
      <c r="G143" s="114">
        <f>'ver pressoflex 6p C3 DCpowe'!$G$9/D143*(D143-'ver pressoflex 6p C3 DCpowe'!$M$10)</f>
        <v>0.12948657357679907</v>
      </c>
      <c r="H143" s="114">
        <f>'ver pressoflex 6p C3 DCpowe'!$G$9/D143*(D143-'ver pressoflex 6p C3 DCpowe'!$M$11)</f>
        <v>0.79018594104308337</v>
      </c>
      <c r="I143" s="114">
        <f>'ver pressoflex 6p C3 DCpowe'!$G$9/D143*(D143-'ver pressoflex 6p C3 DCpowe'!$M$12)</f>
        <v>0.82073851294903866</v>
      </c>
      <c r="J143" s="114">
        <f>'ver pressoflex 6p C3 DCpowe'!$G$9/D143*(D143-'ver pressoflex 6p C3 DCpowe'!$M$13)</f>
        <v>0.85129108485499405</v>
      </c>
      <c r="K143" s="114">
        <f>'ver pressoflex 6p C3 DCpowe'!$G$9/D143*(D143-'ver pressoflex 6p C3 DCpowe'!$G$3)</f>
        <v>0.92767251461988243</v>
      </c>
      <c r="L143" s="113">
        <f>-'ver pressoflex 6p C3 DCpowe'!$G$2*'ver pressoflex 6p C3 DCpowe'!D143*'ver pressoflex 6p C3 DCpowe'!$G$17*'ver pressoflex 6p C3 DCpowe'!$G$13*'ver pressoflex 6p C3 DCpowe'!$G$11</f>
        <v>-3959.0775000000031</v>
      </c>
      <c r="M143" s="31">
        <f>IF(ABS(E143)&lt;'ver pressoflex 6p C3 DCpowe'!$G$7,'ver pressoflex 6p C3 DCpowe'!$G$16*E143*'ver pressoflex 6p C3 DCpowe'!$O$8,SIGN(E143)*'ver pressoflex 6p C3 DCpowe'!$G$15*'ver pressoflex 6p C3 DCpowe'!$O$8)</f>
        <v>17803.500000000004</v>
      </c>
      <c r="N143" s="31">
        <f>IF(ABS(F143)&lt;'ver pressoflex 6p C3 DCpowe'!$G$7,'ver pressoflex 6p C3 DCpowe'!$G$16*F143*'ver pressoflex 6p C3 DCpowe'!$O$9,SIGN(F143)*'ver pressoflex 6p C3 DCpowe'!$G$15*'ver pressoflex 6p C3 DCpowe'!$O$9)</f>
        <v>0</v>
      </c>
      <c r="O143" s="31">
        <f>IF(ABS(G143)&lt;'ver pressoflex 6p C3 DCpowe'!$G$7,'ver pressoflex 6p C3 DCpowe'!$G$16*G143*'ver pressoflex 6p C3 DCpowe'!$O$10,SIGN(G143)*'ver pressoflex 6p C3 DCpowe'!$G$15*'ver pressoflex 6p C3 DCpowe'!$O$10)</f>
        <v>0</v>
      </c>
      <c r="P143" s="31">
        <f>IF(ABS(H143)&lt;'ver pressoflex 6p C3 DCpowe'!$G$7,'ver pressoflex 6p C3 DCpowe'!$G$16*H143*'ver pressoflex 6p C3 DCpowe'!$O$11,SIGN(H143)*'ver pressoflex 6p C3 DCpowe'!$G$15*'ver pressoflex 6p C3 DCpowe'!$O$11)</f>
        <v>0</v>
      </c>
      <c r="Q143" s="31">
        <f>IF(ABS(I143)&lt;'ver pressoflex 6p C3 DCpowe'!$G$7,'ver pressoflex 6p C3 DCpowe'!$G$16*I143*'ver pressoflex 6p C3 DCpowe'!$O$12,SIGN(I143)*'ver pressoflex 6p C3 DCpowe'!$G$15*'ver pressoflex 6p C3 DCpowe'!$O$12)</f>
        <v>0</v>
      </c>
      <c r="R143" s="31">
        <f>IF(ABS(J143)&lt;'ver pressoflex 6p C3 DCpowe'!$G$7,'ver pressoflex 6p C3 DCpowe'!$G$16*J143*'ver pressoflex 6p C3 DCpowe'!$O$13,SIGN(J143)*'ver pressoflex 6p C3 DCpowe'!$G$15*'ver pressoflex 6p C3 DCpowe'!$O$13)</f>
        <v>17803.500000000004</v>
      </c>
      <c r="S143" s="113">
        <f t="shared" si="14"/>
        <v>31647.922500000004</v>
      </c>
      <c r="T143" s="362">
        <f>-L143*('ver pressoflex 6p C3 DCpowe'!$G$3/2-'ver pressoflex 6p C3 DCpowe'!$G$12*'ver pressoflex 6p C3 DCpowe'!D143)</f>
        <v>4815369.902712604</v>
      </c>
      <c r="U143" s="29">
        <f t="shared" si="17"/>
        <v>-18248587.500000004</v>
      </c>
      <c r="V143" s="29">
        <f t="shared" si="18"/>
        <v>0</v>
      </c>
      <c r="W143" s="29">
        <f t="shared" si="19"/>
        <v>0</v>
      </c>
      <c r="X143" s="29">
        <f t="shared" si="20"/>
        <v>0</v>
      </c>
      <c r="Y143" s="29">
        <f t="shared" si="21"/>
        <v>0</v>
      </c>
      <c r="Z143" s="29">
        <f t="shared" si="22"/>
        <v>18248587.500000004</v>
      </c>
      <c r="AA143" s="113">
        <f t="shared" si="15"/>
        <v>4815369.902712604</v>
      </c>
    </row>
    <row r="144" spans="2:27">
      <c r="B144" s="116">
        <f t="shared" si="13"/>
        <v>73601.617500000008</v>
      </c>
      <c r="C144" s="115">
        <f t="shared" si="16"/>
        <v>1.7300000000000011</v>
      </c>
      <c r="D144" s="68">
        <f>'ver pressoflex 6p C3 DCpowe'!$G$3/2/$C$557*C144</f>
        <v>21.192500000000013</v>
      </c>
      <c r="E144" s="114">
        <f>'ver pressoflex 6p C3 DCpowe'!$G$9/D144*(D144-'ver pressoflex 6p C3 DCpowe'!$M$8)</f>
        <v>6.7498407455467688E-2</v>
      </c>
      <c r="F144" s="114">
        <f>'ver pressoflex 6p C3 DCpowe'!$G$9/D144*(D144-'ver pressoflex 6p C3 DCpowe'!$M$9)</f>
        <v>9.7697770437654777E-2</v>
      </c>
      <c r="G144" s="114">
        <f>'ver pressoflex 6p C3 DCpowe'!$G$9/D144*(D144-'ver pressoflex 6p C3 DCpowe'!$M$10)</f>
        <v>0.12789713341984185</v>
      </c>
      <c r="H144" s="114">
        <f>'ver pressoflex 6p C3 DCpowe'!$G$9/D144*(D144-'ver pressoflex 6p C3 DCpowe'!$M$11)</f>
        <v>0.7809583579096373</v>
      </c>
      <c r="I144" s="114">
        <f>'ver pressoflex 6p C3 DCpowe'!$G$9/D144*(D144-'ver pressoflex 6p C3 DCpowe'!$M$12)</f>
        <v>0.81115772089182436</v>
      </c>
      <c r="J144" s="114">
        <f>'ver pressoflex 6p C3 DCpowe'!$G$9/D144*(D144-'ver pressoflex 6p C3 DCpowe'!$M$13)</f>
        <v>0.84135708387401142</v>
      </c>
      <c r="K144" s="114">
        <f>'ver pressoflex 6p C3 DCpowe'!$G$9/D144*(D144-'ver pressoflex 6p C3 DCpowe'!$G$3)</f>
        <v>0.91685549132947919</v>
      </c>
      <c r="L144" s="113">
        <f>-'ver pressoflex 6p C3 DCpowe'!$G$2*'ver pressoflex 6p C3 DCpowe'!D144*'ver pressoflex 6p C3 DCpowe'!$G$17*'ver pressoflex 6p C3 DCpowe'!$G$13*'ver pressoflex 6p C3 DCpowe'!$G$11</f>
        <v>-4005.3825000000029</v>
      </c>
      <c r="M144" s="31">
        <f>IF(ABS(E144)&lt;'ver pressoflex 6p C3 DCpowe'!$G$7,'ver pressoflex 6p C3 DCpowe'!$G$16*E144*'ver pressoflex 6p C3 DCpowe'!$O$8,SIGN(E144)*'ver pressoflex 6p C3 DCpowe'!$G$15*'ver pressoflex 6p C3 DCpowe'!$O$8)</f>
        <v>17803.500000000004</v>
      </c>
      <c r="N144" s="31">
        <f>IF(ABS(F144)&lt;'ver pressoflex 6p C3 DCpowe'!$G$7,'ver pressoflex 6p C3 DCpowe'!$G$16*F144*'ver pressoflex 6p C3 DCpowe'!$O$9,SIGN(F144)*'ver pressoflex 6p C3 DCpowe'!$G$15*'ver pressoflex 6p C3 DCpowe'!$O$9)</f>
        <v>0</v>
      </c>
      <c r="O144" s="31">
        <f>IF(ABS(G144)&lt;'ver pressoflex 6p C3 DCpowe'!$G$7,'ver pressoflex 6p C3 DCpowe'!$G$16*G144*'ver pressoflex 6p C3 DCpowe'!$O$10,SIGN(G144)*'ver pressoflex 6p C3 DCpowe'!$G$15*'ver pressoflex 6p C3 DCpowe'!$O$10)</f>
        <v>0</v>
      </c>
      <c r="P144" s="31">
        <f>IF(ABS(H144)&lt;'ver pressoflex 6p C3 DCpowe'!$G$7,'ver pressoflex 6p C3 DCpowe'!$G$16*H144*'ver pressoflex 6p C3 DCpowe'!$O$11,SIGN(H144)*'ver pressoflex 6p C3 DCpowe'!$G$15*'ver pressoflex 6p C3 DCpowe'!$O$11)</f>
        <v>0</v>
      </c>
      <c r="Q144" s="31">
        <f>IF(ABS(I144)&lt;'ver pressoflex 6p C3 DCpowe'!$G$7,'ver pressoflex 6p C3 DCpowe'!$G$16*I144*'ver pressoflex 6p C3 DCpowe'!$O$12,SIGN(I144)*'ver pressoflex 6p C3 DCpowe'!$G$15*'ver pressoflex 6p C3 DCpowe'!$O$12)</f>
        <v>0</v>
      </c>
      <c r="R144" s="31">
        <f>IF(ABS(J144)&lt;'ver pressoflex 6p C3 DCpowe'!$G$7,'ver pressoflex 6p C3 DCpowe'!$G$16*J144*'ver pressoflex 6p C3 DCpowe'!$O$13,SIGN(J144)*'ver pressoflex 6p C3 DCpowe'!$G$15*'ver pressoflex 6p C3 DCpowe'!$O$13)</f>
        <v>17803.500000000004</v>
      </c>
      <c r="S144" s="113">
        <f t="shared" si="14"/>
        <v>31601.617500000004</v>
      </c>
      <c r="T144" s="362">
        <f>-L144*('ver pressoflex 6p C3 DCpowe'!$G$3/2-'ver pressoflex 6p C3 DCpowe'!$G$12*'ver pressoflex 6p C3 DCpowe'!D144)</f>
        <v>4871281.7899494031</v>
      </c>
      <c r="U144" s="29">
        <f t="shared" si="17"/>
        <v>-18248587.500000004</v>
      </c>
      <c r="V144" s="29">
        <f t="shared" si="18"/>
        <v>0</v>
      </c>
      <c r="W144" s="29">
        <f t="shared" si="19"/>
        <v>0</v>
      </c>
      <c r="X144" s="29">
        <f t="shared" si="20"/>
        <v>0</v>
      </c>
      <c r="Y144" s="29">
        <f t="shared" si="21"/>
        <v>0</v>
      </c>
      <c r="Z144" s="29">
        <f t="shared" si="22"/>
        <v>18248587.500000004</v>
      </c>
      <c r="AA144" s="113">
        <f t="shared" si="15"/>
        <v>4871281.7899494022</v>
      </c>
    </row>
    <row r="145" spans="2:27">
      <c r="B145" s="116">
        <f t="shared" si="13"/>
        <v>73555.3125</v>
      </c>
      <c r="C145" s="115">
        <f t="shared" si="16"/>
        <v>1.7500000000000011</v>
      </c>
      <c r="D145" s="68">
        <f>'ver pressoflex 6p C3 DCpowe'!$G$3/2/$C$557*C145</f>
        <v>21.437500000000014</v>
      </c>
      <c r="E145" s="114">
        <f>'ver pressoflex 6p C3 DCpowe'!$G$9/D145*(D145-'ver pressoflex 6p C3 DCpowe'!$M$8)</f>
        <v>6.6635568513119484E-2</v>
      </c>
      <c r="F145" s="114">
        <f>'ver pressoflex 6p C3 DCpowe'!$G$9/D145*(D145-'ver pressoflex 6p C3 DCpowe'!$M$9)</f>
        <v>9.6489795918367274E-2</v>
      </c>
      <c r="G145" s="114">
        <f>'ver pressoflex 6p C3 DCpowe'!$G$9/D145*(D145-'ver pressoflex 6p C3 DCpowe'!$M$10)</f>
        <v>0.12634402332361508</v>
      </c>
      <c r="H145" s="114">
        <f>'ver pressoflex 6p C3 DCpowe'!$G$9/D145*(D145-'ver pressoflex 6p C3 DCpowe'!$M$11)</f>
        <v>0.77194169096209864</v>
      </c>
      <c r="I145" s="114">
        <f>'ver pressoflex 6p C3 DCpowe'!$G$9/D145*(D145-'ver pressoflex 6p C3 DCpowe'!$M$12)</f>
        <v>0.80179591836734643</v>
      </c>
      <c r="J145" s="114">
        <f>'ver pressoflex 6p C3 DCpowe'!$G$9/D145*(D145-'ver pressoflex 6p C3 DCpowe'!$M$13)</f>
        <v>0.83165014577259422</v>
      </c>
      <c r="K145" s="114">
        <f>'ver pressoflex 6p C3 DCpowe'!$G$9/D145*(D145-'ver pressoflex 6p C3 DCpowe'!$G$3)</f>
        <v>0.90628571428571369</v>
      </c>
      <c r="L145" s="113">
        <f>-'ver pressoflex 6p C3 DCpowe'!$G$2*'ver pressoflex 6p C3 DCpowe'!D145*'ver pressoflex 6p C3 DCpowe'!$G$17*'ver pressoflex 6p C3 DCpowe'!$G$13*'ver pressoflex 6p C3 DCpowe'!$G$11</f>
        <v>-4051.6875000000032</v>
      </c>
      <c r="M145" s="31">
        <f>IF(ABS(E145)&lt;'ver pressoflex 6p C3 DCpowe'!$G$7,'ver pressoflex 6p C3 DCpowe'!$G$16*E145*'ver pressoflex 6p C3 DCpowe'!$O$8,SIGN(E145)*'ver pressoflex 6p C3 DCpowe'!$G$15*'ver pressoflex 6p C3 DCpowe'!$O$8)</f>
        <v>17803.500000000004</v>
      </c>
      <c r="N145" s="31">
        <f>IF(ABS(F145)&lt;'ver pressoflex 6p C3 DCpowe'!$G$7,'ver pressoflex 6p C3 DCpowe'!$G$16*F145*'ver pressoflex 6p C3 DCpowe'!$O$9,SIGN(F145)*'ver pressoflex 6p C3 DCpowe'!$G$15*'ver pressoflex 6p C3 DCpowe'!$O$9)</f>
        <v>0</v>
      </c>
      <c r="O145" s="31">
        <f>IF(ABS(G145)&lt;'ver pressoflex 6p C3 DCpowe'!$G$7,'ver pressoflex 6p C3 DCpowe'!$G$16*G145*'ver pressoflex 6p C3 DCpowe'!$O$10,SIGN(G145)*'ver pressoflex 6p C3 DCpowe'!$G$15*'ver pressoflex 6p C3 DCpowe'!$O$10)</f>
        <v>0</v>
      </c>
      <c r="P145" s="31">
        <f>IF(ABS(H145)&lt;'ver pressoflex 6p C3 DCpowe'!$G$7,'ver pressoflex 6p C3 DCpowe'!$G$16*H145*'ver pressoflex 6p C3 DCpowe'!$O$11,SIGN(H145)*'ver pressoflex 6p C3 DCpowe'!$G$15*'ver pressoflex 6p C3 DCpowe'!$O$11)</f>
        <v>0</v>
      </c>
      <c r="Q145" s="31">
        <f>IF(ABS(I145)&lt;'ver pressoflex 6p C3 DCpowe'!$G$7,'ver pressoflex 6p C3 DCpowe'!$G$16*I145*'ver pressoflex 6p C3 DCpowe'!$O$12,SIGN(I145)*'ver pressoflex 6p C3 DCpowe'!$G$15*'ver pressoflex 6p C3 DCpowe'!$O$12)</f>
        <v>0</v>
      </c>
      <c r="R145" s="31">
        <f>IF(ABS(J145)&lt;'ver pressoflex 6p C3 DCpowe'!$G$7,'ver pressoflex 6p C3 DCpowe'!$G$16*J145*'ver pressoflex 6p C3 DCpowe'!$O$13,SIGN(J145)*'ver pressoflex 6p C3 DCpowe'!$G$15*'ver pressoflex 6p C3 DCpowe'!$O$13)</f>
        <v>17803.500000000004</v>
      </c>
      <c r="S145" s="113">
        <f t="shared" si="14"/>
        <v>31555.312500000004</v>
      </c>
      <c r="T145" s="362">
        <f>-L145*('ver pressoflex 6p C3 DCpowe'!$G$3/2-'ver pressoflex 6p C3 DCpowe'!$G$12*'ver pressoflex 6p C3 DCpowe'!D145)</f>
        <v>4927184.2383750034</v>
      </c>
      <c r="U145" s="29">
        <f t="shared" si="17"/>
        <v>-18248587.500000004</v>
      </c>
      <c r="V145" s="29">
        <f t="shared" si="18"/>
        <v>0</v>
      </c>
      <c r="W145" s="29">
        <f t="shared" si="19"/>
        <v>0</v>
      </c>
      <c r="X145" s="29">
        <f t="shared" si="20"/>
        <v>0</v>
      </c>
      <c r="Y145" s="29">
        <f t="shared" si="21"/>
        <v>0</v>
      </c>
      <c r="Z145" s="29">
        <f t="shared" si="22"/>
        <v>18248587.500000004</v>
      </c>
      <c r="AA145" s="113">
        <f t="shared" si="15"/>
        <v>4927184.2383750044</v>
      </c>
    </row>
    <row r="146" spans="2:27">
      <c r="B146" s="116">
        <f t="shared" si="13"/>
        <v>73509.007500000007</v>
      </c>
      <c r="C146" s="115">
        <f t="shared" si="16"/>
        <v>1.7700000000000011</v>
      </c>
      <c r="D146" s="68">
        <f>'ver pressoflex 6p C3 DCpowe'!$G$3/2/$C$557*C146</f>
        <v>21.682500000000015</v>
      </c>
      <c r="E146" s="114">
        <f>'ver pressoflex 6p C3 DCpowe'!$G$9/D146*(D146-'ver pressoflex 6p C3 DCpowe'!$M$8)</f>
        <v>6.5792228755909093E-2</v>
      </c>
      <c r="F146" s="114">
        <f>'ver pressoflex 6p C3 DCpowe'!$G$9/D146*(D146-'ver pressoflex 6p C3 DCpowe'!$M$9)</f>
        <v>9.5309120258272734E-2</v>
      </c>
      <c r="G146" s="114">
        <f>'ver pressoflex 6p C3 DCpowe'!$G$9/D146*(D146-'ver pressoflex 6p C3 DCpowe'!$M$10)</f>
        <v>0.12482601176063637</v>
      </c>
      <c r="H146" s="114">
        <f>'ver pressoflex 6p C3 DCpowe'!$G$9/D146*(D146-'ver pressoflex 6p C3 DCpowe'!$M$11)</f>
        <v>0.76312879049925009</v>
      </c>
      <c r="I146" s="114">
        <f>'ver pressoflex 6p C3 DCpowe'!$G$9/D146*(D146-'ver pressoflex 6p C3 DCpowe'!$M$12)</f>
        <v>0.79264568200161367</v>
      </c>
      <c r="J146" s="114">
        <f>'ver pressoflex 6p C3 DCpowe'!$G$9/D146*(D146-'ver pressoflex 6p C3 DCpowe'!$M$13)</f>
        <v>0.82216257350397737</v>
      </c>
      <c r="K146" s="114">
        <f>'ver pressoflex 6p C3 DCpowe'!$G$9/D146*(D146-'ver pressoflex 6p C3 DCpowe'!$G$3)</f>
        <v>0.89595480225988644</v>
      </c>
      <c r="L146" s="113">
        <f>-'ver pressoflex 6p C3 DCpowe'!$G$2*'ver pressoflex 6p C3 DCpowe'!D146*'ver pressoflex 6p C3 DCpowe'!$G$17*'ver pressoflex 6p C3 DCpowe'!$G$13*'ver pressoflex 6p C3 DCpowe'!$G$11</f>
        <v>-4097.992500000003</v>
      </c>
      <c r="M146" s="31">
        <f>IF(ABS(E146)&lt;'ver pressoflex 6p C3 DCpowe'!$G$7,'ver pressoflex 6p C3 DCpowe'!$G$16*E146*'ver pressoflex 6p C3 DCpowe'!$O$8,SIGN(E146)*'ver pressoflex 6p C3 DCpowe'!$G$15*'ver pressoflex 6p C3 DCpowe'!$O$8)</f>
        <v>17803.500000000004</v>
      </c>
      <c r="N146" s="31">
        <f>IF(ABS(F146)&lt;'ver pressoflex 6p C3 DCpowe'!$G$7,'ver pressoflex 6p C3 DCpowe'!$G$16*F146*'ver pressoflex 6p C3 DCpowe'!$O$9,SIGN(F146)*'ver pressoflex 6p C3 DCpowe'!$G$15*'ver pressoflex 6p C3 DCpowe'!$O$9)</f>
        <v>0</v>
      </c>
      <c r="O146" s="31">
        <f>IF(ABS(G146)&lt;'ver pressoflex 6p C3 DCpowe'!$G$7,'ver pressoflex 6p C3 DCpowe'!$G$16*G146*'ver pressoflex 6p C3 DCpowe'!$O$10,SIGN(G146)*'ver pressoflex 6p C3 DCpowe'!$G$15*'ver pressoflex 6p C3 DCpowe'!$O$10)</f>
        <v>0</v>
      </c>
      <c r="P146" s="31">
        <f>IF(ABS(H146)&lt;'ver pressoflex 6p C3 DCpowe'!$G$7,'ver pressoflex 6p C3 DCpowe'!$G$16*H146*'ver pressoflex 6p C3 DCpowe'!$O$11,SIGN(H146)*'ver pressoflex 6p C3 DCpowe'!$G$15*'ver pressoflex 6p C3 DCpowe'!$O$11)</f>
        <v>0</v>
      </c>
      <c r="Q146" s="31">
        <f>IF(ABS(I146)&lt;'ver pressoflex 6p C3 DCpowe'!$G$7,'ver pressoflex 6p C3 DCpowe'!$G$16*I146*'ver pressoflex 6p C3 DCpowe'!$O$12,SIGN(I146)*'ver pressoflex 6p C3 DCpowe'!$G$15*'ver pressoflex 6p C3 DCpowe'!$O$12)</f>
        <v>0</v>
      </c>
      <c r="R146" s="31">
        <f>IF(ABS(J146)&lt;'ver pressoflex 6p C3 DCpowe'!$G$7,'ver pressoflex 6p C3 DCpowe'!$G$16*J146*'ver pressoflex 6p C3 DCpowe'!$O$13,SIGN(J146)*'ver pressoflex 6p C3 DCpowe'!$G$15*'ver pressoflex 6p C3 DCpowe'!$O$13)</f>
        <v>17803.500000000004</v>
      </c>
      <c r="S146" s="113">
        <f t="shared" si="14"/>
        <v>31509.007500000003</v>
      </c>
      <c r="T146" s="362">
        <f>-L146*('ver pressoflex 6p C3 DCpowe'!$G$3/2-'ver pressoflex 6p C3 DCpowe'!$G$12*'ver pressoflex 6p C3 DCpowe'!D146)</f>
        <v>4983077.247989404</v>
      </c>
      <c r="U146" s="29">
        <f t="shared" si="17"/>
        <v>-18248587.500000004</v>
      </c>
      <c r="V146" s="29">
        <f t="shared" si="18"/>
        <v>0</v>
      </c>
      <c r="W146" s="29">
        <f t="shared" si="19"/>
        <v>0</v>
      </c>
      <c r="X146" s="29">
        <f t="shared" si="20"/>
        <v>0</v>
      </c>
      <c r="Y146" s="29">
        <f t="shared" si="21"/>
        <v>0</v>
      </c>
      <c r="Z146" s="29">
        <f t="shared" si="22"/>
        <v>18248587.500000004</v>
      </c>
      <c r="AA146" s="113">
        <f t="shared" si="15"/>
        <v>4983077.2479894049</v>
      </c>
    </row>
    <row r="147" spans="2:27">
      <c r="B147" s="116">
        <f t="shared" si="13"/>
        <v>73462.702500000014</v>
      </c>
      <c r="C147" s="115">
        <f t="shared" si="16"/>
        <v>1.7900000000000011</v>
      </c>
      <c r="D147" s="68">
        <f>'ver pressoflex 6p C3 DCpowe'!$G$3/2/$C$557*C147</f>
        <v>21.927500000000013</v>
      </c>
      <c r="E147" s="114">
        <f>'ver pressoflex 6p C3 DCpowe'!$G$9/D147*(D147-'ver pressoflex 6p C3 DCpowe'!$M$8)</f>
        <v>6.4967734579865419E-2</v>
      </c>
      <c r="F147" s="114">
        <f>'ver pressoflex 6p C3 DCpowe'!$G$9/D147*(D147-'ver pressoflex 6p C3 DCpowe'!$M$9)</f>
        <v>9.4154828411811595E-2</v>
      </c>
      <c r="G147" s="114">
        <f>'ver pressoflex 6p C3 DCpowe'!$G$9/D147*(D147-'ver pressoflex 6p C3 DCpowe'!$M$10)</f>
        <v>0.12334192224375776</v>
      </c>
      <c r="H147" s="114">
        <f>'ver pressoflex 6p C3 DCpowe'!$G$9/D147*(D147-'ver pressoflex 6p C3 DCpowe'!$M$11)</f>
        <v>0.7545128263595936</v>
      </c>
      <c r="I147" s="114">
        <f>'ver pressoflex 6p C3 DCpowe'!$G$9/D147*(D147-'ver pressoflex 6p C3 DCpowe'!$M$12)</f>
        <v>0.78369992019153978</v>
      </c>
      <c r="J147" s="114">
        <f>'ver pressoflex 6p C3 DCpowe'!$G$9/D147*(D147-'ver pressoflex 6p C3 DCpowe'!$M$13)</f>
        <v>0.81288701402348595</v>
      </c>
      <c r="K147" s="114">
        <f>'ver pressoflex 6p C3 DCpowe'!$G$9/D147*(D147-'ver pressoflex 6p C3 DCpowe'!$G$3)</f>
        <v>0.88585474860335134</v>
      </c>
      <c r="L147" s="113">
        <f>-'ver pressoflex 6p C3 DCpowe'!$G$2*'ver pressoflex 6p C3 DCpowe'!D147*'ver pressoflex 6p C3 DCpowe'!$G$17*'ver pressoflex 6p C3 DCpowe'!$G$13*'ver pressoflex 6p C3 DCpowe'!$G$11</f>
        <v>-4144.2975000000024</v>
      </c>
      <c r="M147" s="31">
        <f>IF(ABS(E147)&lt;'ver pressoflex 6p C3 DCpowe'!$G$7,'ver pressoflex 6p C3 DCpowe'!$G$16*E147*'ver pressoflex 6p C3 DCpowe'!$O$8,SIGN(E147)*'ver pressoflex 6p C3 DCpowe'!$G$15*'ver pressoflex 6p C3 DCpowe'!$O$8)</f>
        <v>17803.500000000004</v>
      </c>
      <c r="N147" s="31">
        <f>IF(ABS(F147)&lt;'ver pressoflex 6p C3 DCpowe'!$G$7,'ver pressoflex 6p C3 DCpowe'!$G$16*F147*'ver pressoflex 6p C3 DCpowe'!$O$9,SIGN(F147)*'ver pressoflex 6p C3 DCpowe'!$G$15*'ver pressoflex 6p C3 DCpowe'!$O$9)</f>
        <v>0</v>
      </c>
      <c r="O147" s="31">
        <f>IF(ABS(G147)&lt;'ver pressoflex 6p C3 DCpowe'!$G$7,'ver pressoflex 6p C3 DCpowe'!$G$16*G147*'ver pressoflex 6p C3 DCpowe'!$O$10,SIGN(G147)*'ver pressoflex 6p C3 DCpowe'!$G$15*'ver pressoflex 6p C3 DCpowe'!$O$10)</f>
        <v>0</v>
      </c>
      <c r="P147" s="31">
        <f>IF(ABS(H147)&lt;'ver pressoflex 6p C3 DCpowe'!$G$7,'ver pressoflex 6p C3 DCpowe'!$G$16*H147*'ver pressoflex 6p C3 DCpowe'!$O$11,SIGN(H147)*'ver pressoflex 6p C3 DCpowe'!$G$15*'ver pressoflex 6p C3 DCpowe'!$O$11)</f>
        <v>0</v>
      </c>
      <c r="Q147" s="31">
        <f>IF(ABS(I147)&lt;'ver pressoflex 6p C3 DCpowe'!$G$7,'ver pressoflex 6p C3 DCpowe'!$G$16*I147*'ver pressoflex 6p C3 DCpowe'!$O$12,SIGN(I147)*'ver pressoflex 6p C3 DCpowe'!$G$15*'ver pressoflex 6p C3 DCpowe'!$O$12)</f>
        <v>0</v>
      </c>
      <c r="R147" s="31">
        <f>IF(ABS(J147)&lt;'ver pressoflex 6p C3 DCpowe'!$G$7,'ver pressoflex 6p C3 DCpowe'!$G$16*J147*'ver pressoflex 6p C3 DCpowe'!$O$13,SIGN(J147)*'ver pressoflex 6p C3 DCpowe'!$G$15*'ver pressoflex 6p C3 DCpowe'!$O$13)</f>
        <v>17803.500000000004</v>
      </c>
      <c r="S147" s="113">
        <f t="shared" si="14"/>
        <v>31462.702500000007</v>
      </c>
      <c r="T147" s="362">
        <f>-L147*('ver pressoflex 6p C3 DCpowe'!$G$3/2-'ver pressoflex 6p C3 DCpowe'!$G$12*'ver pressoflex 6p C3 DCpowe'!D147)</f>
        <v>5038960.818792603</v>
      </c>
      <c r="U147" s="29">
        <f t="shared" si="17"/>
        <v>-18248587.500000004</v>
      </c>
      <c r="V147" s="29">
        <f t="shared" si="18"/>
        <v>0</v>
      </c>
      <c r="W147" s="29">
        <f t="shared" si="19"/>
        <v>0</v>
      </c>
      <c r="X147" s="29">
        <f t="shared" si="20"/>
        <v>0</v>
      </c>
      <c r="Y147" s="29">
        <f t="shared" si="21"/>
        <v>0</v>
      </c>
      <c r="Z147" s="29">
        <f t="shared" si="22"/>
        <v>18248587.500000004</v>
      </c>
      <c r="AA147" s="113">
        <f t="shared" si="15"/>
        <v>5038960.8187926039</v>
      </c>
    </row>
    <row r="148" spans="2:27">
      <c r="B148" s="116">
        <f t="shared" si="13"/>
        <v>73416.397500000006</v>
      </c>
      <c r="C148" s="115">
        <f t="shared" si="16"/>
        <v>1.8100000000000012</v>
      </c>
      <c r="D148" s="68">
        <f>'ver pressoflex 6p C3 DCpowe'!$G$3/2/$C$557*C148</f>
        <v>22.172500000000014</v>
      </c>
      <c r="E148" s="114">
        <f>'ver pressoflex 6p C3 DCpowe'!$G$9/D148*(D148-'ver pressoflex 6p C3 DCpowe'!$M$8)</f>
        <v>6.4161461269590672E-2</v>
      </c>
      <c r="F148" s="114">
        <f>'ver pressoflex 6p C3 DCpowe'!$G$9/D148*(D148-'ver pressoflex 6p C3 DCpowe'!$M$9)</f>
        <v>9.302604577742693E-2</v>
      </c>
      <c r="G148" s="114">
        <f>'ver pressoflex 6p C3 DCpowe'!$G$9/D148*(D148-'ver pressoflex 6p C3 DCpowe'!$M$10)</f>
        <v>0.1218906302852632</v>
      </c>
      <c r="H148" s="114">
        <f>'ver pressoflex 6p C3 DCpowe'!$G$9/D148*(D148-'ver pressoflex 6p C3 DCpowe'!$M$11)</f>
        <v>0.74608727026722244</v>
      </c>
      <c r="I148" s="114">
        <f>'ver pressoflex 6p C3 DCpowe'!$G$9/D148*(D148-'ver pressoflex 6p C3 DCpowe'!$M$12)</f>
        <v>0.77495185477505868</v>
      </c>
      <c r="J148" s="114">
        <f>'ver pressoflex 6p C3 DCpowe'!$G$9/D148*(D148-'ver pressoflex 6p C3 DCpowe'!$M$13)</f>
        <v>0.80381643928289492</v>
      </c>
      <c r="K148" s="114">
        <f>'ver pressoflex 6p C3 DCpowe'!$G$9/D148*(D148-'ver pressoflex 6p C3 DCpowe'!$G$3)</f>
        <v>0.8759779005524857</v>
      </c>
      <c r="L148" s="113">
        <f>-'ver pressoflex 6p C3 DCpowe'!$G$2*'ver pressoflex 6p C3 DCpowe'!D148*'ver pressoflex 6p C3 DCpowe'!$G$17*'ver pressoflex 6p C3 DCpowe'!$G$13*'ver pressoflex 6p C3 DCpowe'!$G$11</f>
        <v>-4190.6025000000027</v>
      </c>
      <c r="M148" s="31">
        <f>IF(ABS(E148)&lt;'ver pressoflex 6p C3 DCpowe'!$G$7,'ver pressoflex 6p C3 DCpowe'!$G$16*E148*'ver pressoflex 6p C3 DCpowe'!$O$8,SIGN(E148)*'ver pressoflex 6p C3 DCpowe'!$G$15*'ver pressoflex 6p C3 DCpowe'!$O$8)</f>
        <v>17803.500000000004</v>
      </c>
      <c r="N148" s="31">
        <f>IF(ABS(F148)&lt;'ver pressoflex 6p C3 DCpowe'!$G$7,'ver pressoflex 6p C3 DCpowe'!$G$16*F148*'ver pressoflex 6p C3 DCpowe'!$O$9,SIGN(F148)*'ver pressoflex 6p C3 DCpowe'!$G$15*'ver pressoflex 6p C3 DCpowe'!$O$9)</f>
        <v>0</v>
      </c>
      <c r="O148" s="31">
        <f>IF(ABS(G148)&lt;'ver pressoflex 6p C3 DCpowe'!$G$7,'ver pressoflex 6p C3 DCpowe'!$G$16*G148*'ver pressoflex 6p C3 DCpowe'!$O$10,SIGN(G148)*'ver pressoflex 6p C3 DCpowe'!$G$15*'ver pressoflex 6p C3 DCpowe'!$O$10)</f>
        <v>0</v>
      </c>
      <c r="P148" s="31">
        <f>IF(ABS(H148)&lt;'ver pressoflex 6p C3 DCpowe'!$G$7,'ver pressoflex 6p C3 DCpowe'!$G$16*H148*'ver pressoflex 6p C3 DCpowe'!$O$11,SIGN(H148)*'ver pressoflex 6p C3 DCpowe'!$G$15*'ver pressoflex 6p C3 DCpowe'!$O$11)</f>
        <v>0</v>
      </c>
      <c r="Q148" s="31">
        <f>IF(ABS(I148)&lt;'ver pressoflex 6p C3 DCpowe'!$G$7,'ver pressoflex 6p C3 DCpowe'!$G$16*I148*'ver pressoflex 6p C3 DCpowe'!$O$12,SIGN(I148)*'ver pressoflex 6p C3 DCpowe'!$G$15*'ver pressoflex 6p C3 DCpowe'!$O$12)</f>
        <v>0</v>
      </c>
      <c r="R148" s="31">
        <f>IF(ABS(J148)&lt;'ver pressoflex 6p C3 DCpowe'!$G$7,'ver pressoflex 6p C3 DCpowe'!$G$16*J148*'ver pressoflex 6p C3 DCpowe'!$O$13,SIGN(J148)*'ver pressoflex 6p C3 DCpowe'!$G$15*'ver pressoflex 6p C3 DCpowe'!$O$13)</f>
        <v>17803.500000000004</v>
      </c>
      <c r="S148" s="113">
        <f t="shared" si="14"/>
        <v>31416.397500000006</v>
      </c>
      <c r="T148" s="362">
        <f>-L148*('ver pressoflex 6p C3 DCpowe'!$G$3/2-'ver pressoflex 6p C3 DCpowe'!$G$12*'ver pressoflex 6p C3 DCpowe'!D148)</f>
        <v>5094834.9507846031</v>
      </c>
      <c r="U148" s="29">
        <f t="shared" si="17"/>
        <v>-18248587.500000004</v>
      </c>
      <c r="V148" s="29">
        <f t="shared" si="18"/>
        <v>0</v>
      </c>
      <c r="W148" s="29">
        <f t="shared" si="19"/>
        <v>0</v>
      </c>
      <c r="X148" s="29">
        <f t="shared" si="20"/>
        <v>0</v>
      </c>
      <c r="Y148" s="29">
        <f t="shared" si="21"/>
        <v>0</v>
      </c>
      <c r="Z148" s="29">
        <f t="shared" si="22"/>
        <v>18248587.500000004</v>
      </c>
      <c r="AA148" s="113">
        <f t="shared" si="15"/>
        <v>5094834.9507846031</v>
      </c>
    </row>
    <row r="149" spans="2:27">
      <c r="B149" s="116">
        <f t="shared" si="13"/>
        <v>73370.092499999999</v>
      </c>
      <c r="C149" s="115">
        <f t="shared" si="16"/>
        <v>1.8300000000000012</v>
      </c>
      <c r="D149" s="68">
        <f>'ver pressoflex 6p C3 DCpowe'!$G$3/2/$C$557*C149</f>
        <v>22.417500000000015</v>
      </c>
      <c r="E149" s="114">
        <f>'ver pressoflex 6p C3 DCpowe'!$G$9/D149*(D149-'ver pressoflex 6p C3 DCpowe'!$M$8)</f>
        <v>6.3372811419649774E-2</v>
      </c>
      <c r="F149" s="114">
        <f>'ver pressoflex 6p C3 DCpowe'!$G$9/D149*(D149-'ver pressoflex 6p C3 DCpowe'!$M$9)</f>
        <v>9.1921935987509695E-2</v>
      </c>
      <c r="G149" s="114">
        <f>'ver pressoflex 6p C3 DCpowe'!$G$9/D149*(D149-'ver pressoflex 6p C3 DCpowe'!$M$10)</f>
        <v>0.1204710605553696</v>
      </c>
      <c r="H149" s="114">
        <f>'ver pressoflex 6p C3 DCpowe'!$G$9/D149*(D149-'ver pressoflex 6p C3 DCpowe'!$M$11)</f>
        <v>0.73784587933534018</v>
      </c>
      <c r="I149" s="114">
        <f>'ver pressoflex 6p C3 DCpowe'!$G$9/D149*(D149-'ver pressoflex 6p C3 DCpowe'!$M$12)</f>
        <v>0.76639500390320014</v>
      </c>
      <c r="J149" s="114">
        <f>'ver pressoflex 6p C3 DCpowe'!$G$9/D149*(D149-'ver pressoflex 6p C3 DCpowe'!$M$13)</f>
        <v>0.79494412847106</v>
      </c>
      <c r="K149" s="114">
        <f>'ver pressoflex 6p C3 DCpowe'!$G$9/D149*(D149-'ver pressoflex 6p C3 DCpowe'!$G$3)</f>
        <v>0.86631693989070979</v>
      </c>
      <c r="L149" s="113">
        <f>-'ver pressoflex 6p C3 DCpowe'!$G$2*'ver pressoflex 6p C3 DCpowe'!D149*'ver pressoflex 6p C3 DCpowe'!$G$17*'ver pressoflex 6p C3 DCpowe'!$G$13*'ver pressoflex 6p C3 DCpowe'!$G$11</f>
        <v>-4236.907500000003</v>
      </c>
      <c r="M149" s="31">
        <f>IF(ABS(E149)&lt;'ver pressoflex 6p C3 DCpowe'!$G$7,'ver pressoflex 6p C3 DCpowe'!$G$16*E149*'ver pressoflex 6p C3 DCpowe'!$O$8,SIGN(E149)*'ver pressoflex 6p C3 DCpowe'!$G$15*'ver pressoflex 6p C3 DCpowe'!$O$8)</f>
        <v>17803.500000000004</v>
      </c>
      <c r="N149" s="31">
        <f>IF(ABS(F149)&lt;'ver pressoflex 6p C3 DCpowe'!$G$7,'ver pressoflex 6p C3 DCpowe'!$G$16*F149*'ver pressoflex 6p C3 DCpowe'!$O$9,SIGN(F149)*'ver pressoflex 6p C3 DCpowe'!$G$15*'ver pressoflex 6p C3 DCpowe'!$O$9)</f>
        <v>0</v>
      </c>
      <c r="O149" s="31">
        <f>IF(ABS(G149)&lt;'ver pressoflex 6p C3 DCpowe'!$G$7,'ver pressoflex 6p C3 DCpowe'!$G$16*G149*'ver pressoflex 6p C3 DCpowe'!$O$10,SIGN(G149)*'ver pressoflex 6p C3 DCpowe'!$G$15*'ver pressoflex 6p C3 DCpowe'!$O$10)</f>
        <v>0</v>
      </c>
      <c r="P149" s="31">
        <f>IF(ABS(H149)&lt;'ver pressoflex 6p C3 DCpowe'!$G$7,'ver pressoflex 6p C3 DCpowe'!$G$16*H149*'ver pressoflex 6p C3 DCpowe'!$O$11,SIGN(H149)*'ver pressoflex 6p C3 DCpowe'!$G$15*'ver pressoflex 6p C3 DCpowe'!$O$11)</f>
        <v>0</v>
      </c>
      <c r="Q149" s="31">
        <f>IF(ABS(I149)&lt;'ver pressoflex 6p C3 DCpowe'!$G$7,'ver pressoflex 6p C3 DCpowe'!$G$16*I149*'ver pressoflex 6p C3 DCpowe'!$O$12,SIGN(I149)*'ver pressoflex 6p C3 DCpowe'!$G$15*'ver pressoflex 6p C3 DCpowe'!$O$12)</f>
        <v>0</v>
      </c>
      <c r="R149" s="31">
        <f>IF(ABS(J149)&lt;'ver pressoflex 6p C3 DCpowe'!$G$7,'ver pressoflex 6p C3 DCpowe'!$G$16*J149*'ver pressoflex 6p C3 DCpowe'!$O$13,SIGN(J149)*'ver pressoflex 6p C3 DCpowe'!$G$15*'ver pressoflex 6p C3 DCpowe'!$O$13)</f>
        <v>17803.500000000004</v>
      </c>
      <c r="S149" s="113">
        <f t="shared" si="14"/>
        <v>31370.092500000006</v>
      </c>
      <c r="T149" s="362">
        <f>-L149*('ver pressoflex 6p C3 DCpowe'!$G$3/2-'ver pressoflex 6p C3 DCpowe'!$G$12*'ver pressoflex 6p C3 DCpowe'!D149)</f>
        <v>5150699.6439654035</v>
      </c>
      <c r="U149" s="29">
        <f t="shared" si="17"/>
        <v>-18248587.500000004</v>
      </c>
      <c r="V149" s="29">
        <f t="shared" si="18"/>
        <v>0</v>
      </c>
      <c r="W149" s="29">
        <f t="shared" si="19"/>
        <v>0</v>
      </c>
      <c r="X149" s="29">
        <f t="shared" si="20"/>
        <v>0</v>
      </c>
      <c r="Y149" s="29">
        <f t="shared" si="21"/>
        <v>0</v>
      </c>
      <c r="Z149" s="29">
        <f t="shared" si="22"/>
        <v>18248587.500000004</v>
      </c>
      <c r="AA149" s="113">
        <f t="shared" si="15"/>
        <v>5150699.6439654045</v>
      </c>
    </row>
    <row r="150" spans="2:27">
      <c r="B150" s="116">
        <f t="shared" si="13"/>
        <v>73323.787500000006</v>
      </c>
      <c r="C150" s="115">
        <f t="shared" si="16"/>
        <v>1.8500000000000012</v>
      </c>
      <c r="D150" s="68">
        <f>'ver pressoflex 6p C3 DCpowe'!$G$3/2/$C$557*C150</f>
        <v>22.662500000000016</v>
      </c>
      <c r="E150" s="114">
        <f>'ver pressoflex 6p C3 DCpowe'!$G$9/D150*(D150-'ver pressoflex 6p C3 DCpowe'!$M$8)</f>
        <v>6.2601213458356272E-2</v>
      </c>
      <c r="F150" s="114">
        <f>'ver pressoflex 6p C3 DCpowe'!$G$9/D150*(D150-'ver pressoflex 6p C3 DCpowe'!$M$9)</f>
        <v>9.0841698841698779E-2</v>
      </c>
      <c r="G150" s="114">
        <f>'ver pressoflex 6p C3 DCpowe'!$G$9/D150*(D150-'ver pressoflex 6p C3 DCpowe'!$M$10)</f>
        <v>0.11908218422504128</v>
      </c>
      <c r="H150" s="114">
        <f>'ver pressoflex 6p C3 DCpowe'!$G$9/D150*(D150-'ver pressoflex 6p C3 DCpowe'!$M$11)</f>
        <v>0.7297826806398231</v>
      </c>
      <c r="I150" s="114">
        <f>'ver pressoflex 6p C3 DCpowe'!$G$9/D150*(D150-'ver pressoflex 6p C3 DCpowe'!$M$12)</f>
        <v>0.75802316602316555</v>
      </c>
      <c r="J150" s="114">
        <f>'ver pressoflex 6p C3 DCpowe'!$G$9/D150*(D150-'ver pressoflex 6p C3 DCpowe'!$M$13)</f>
        <v>0.78626365140650811</v>
      </c>
      <c r="K150" s="114">
        <f>'ver pressoflex 6p C3 DCpowe'!$G$9/D150*(D150-'ver pressoflex 6p C3 DCpowe'!$G$3)</f>
        <v>0.85686486486486435</v>
      </c>
      <c r="L150" s="113">
        <f>-'ver pressoflex 6p C3 DCpowe'!$G$2*'ver pressoflex 6p C3 DCpowe'!D150*'ver pressoflex 6p C3 DCpowe'!$G$17*'ver pressoflex 6p C3 DCpowe'!$G$13*'ver pressoflex 6p C3 DCpowe'!$G$11</f>
        <v>-4283.2125000000033</v>
      </c>
      <c r="M150" s="31">
        <f>IF(ABS(E150)&lt;'ver pressoflex 6p C3 DCpowe'!$G$7,'ver pressoflex 6p C3 DCpowe'!$G$16*E150*'ver pressoflex 6p C3 DCpowe'!$O$8,SIGN(E150)*'ver pressoflex 6p C3 DCpowe'!$G$15*'ver pressoflex 6p C3 DCpowe'!$O$8)</f>
        <v>17803.500000000004</v>
      </c>
      <c r="N150" s="31">
        <f>IF(ABS(F150)&lt;'ver pressoflex 6p C3 DCpowe'!$G$7,'ver pressoflex 6p C3 DCpowe'!$G$16*F150*'ver pressoflex 6p C3 DCpowe'!$O$9,SIGN(F150)*'ver pressoflex 6p C3 DCpowe'!$G$15*'ver pressoflex 6p C3 DCpowe'!$O$9)</f>
        <v>0</v>
      </c>
      <c r="O150" s="31">
        <f>IF(ABS(G150)&lt;'ver pressoflex 6p C3 DCpowe'!$G$7,'ver pressoflex 6p C3 DCpowe'!$G$16*G150*'ver pressoflex 6p C3 DCpowe'!$O$10,SIGN(G150)*'ver pressoflex 6p C3 DCpowe'!$G$15*'ver pressoflex 6p C3 DCpowe'!$O$10)</f>
        <v>0</v>
      </c>
      <c r="P150" s="31">
        <f>IF(ABS(H150)&lt;'ver pressoflex 6p C3 DCpowe'!$G$7,'ver pressoflex 6p C3 DCpowe'!$G$16*H150*'ver pressoflex 6p C3 DCpowe'!$O$11,SIGN(H150)*'ver pressoflex 6p C3 DCpowe'!$G$15*'ver pressoflex 6p C3 DCpowe'!$O$11)</f>
        <v>0</v>
      </c>
      <c r="Q150" s="31">
        <f>IF(ABS(I150)&lt;'ver pressoflex 6p C3 DCpowe'!$G$7,'ver pressoflex 6p C3 DCpowe'!$G$16*I150*'ver pressoflex 6p C3 DCpowe'!$O$12,SIGN(I150)*'ver pressoflex 6p C3 DCpowe'!$G$15*'ver pressoflex 6p C3 DCpowe'!$O$12)</f>
        <v>0</v>
      </c>
      <c r="R150" s="31">
        <f>IF(ABS(J150)&lt;'ver pressoflex 6p C3 DCpowe'!$G$7,'ver pressoflex 6p C3 DCpowe'!$G$16*J150*'ver pressoflex 6p C3 DCpowe'!$O$13,SIGN(J150)*'ver pressoflex 6p C3 DCpowe'!$G$15*'ver pressoflex 6p C3 DCpowe'!$O$13)</f>
        <v>17803.500000000004</v>
      </c>
      <c r="S150" s="113">
        <f t="shared" si="14"/>
        <v>31323.787500000006</v>
      </c>
      <c r="T150" s="362">
        <f>-L150*('ver pressoflex 6p C3 DCpowe'!$G$3/2-'ver pressoflex 6p C3 DCpowe'!$G$12*'ver pressoflex 6p C3 DCpowe'!D150)</f>
        <v>5206554.8983350042</v>
      </c>
      <c r="U150" s="29">
        <f t="shared" si="17"/>
        <v>-18248587.500000004</v>
      </c>
      <c r="V150" s="29">
        <f t="shared" si="18"/>
        <v>0</v>
      </c>
      <c r="W150" s="29">
        <f t="shared" si="19"/>
        <v>0</v>
      </c>
      <c r="X150" s="29">
        <f t="shared" si="20"/>
        <v>0</v>
      </c>
      <c r="Y150" s="29">
        <f t="shared" si="21"/>
        <v>0</v>
      </c>
      <c r="Z150" s="29">
        <f t="shared" si="22"/>
        <v>18248587.500000004</v>
      </c>
      <c r="AA150" s="113">
        <f t="shared" si="15"/>
        <v>5206554.8983350042</v>
      </c>
    </row>
    <row r="151" spans="2:27">
      <c r="B151" s="116">
        <f t="shared" si="13"/>
        <v>73277.482500000013</v>
      </c>
      <c r="C151" s="115">
        <f t="shared" si="16"/>
        <v>1.8700000000000012</v>
      </c>
      <c r="D151" s="68">
        <f>'ver pressoflex 6p C3 DCpowe'!$G$3/2/$C$557*C151</f>
        <v>22.907500000000017</v>
      </c>
      <c r="E151" s="114">
        <f>'ver pressoflex 6p C3 DCpowe'!$G$9/D151*(D151-'ver pressoflex 6p C3 DCpowe'!$M$8)</f>
        <v>6.1846120266288281E-2</v>
      </c>
      <c r="F151" s="114">
        <f>'ver pressoflex 6p C3 DCpowe'!$G$9/D151*(D151-'ver pressoflex 6p C3 DCpowe'!$M$9)</f>
        <v>8.9784568372803589E-2</v>
      </c>
      <c r="G151" s="114">
        <f>'ver pressoflex 6p C3 DCpowe'!$G$9/D151*(D151-'ver pressoflex 6p C3 DCpowe'!$M$10)</f>
        <v>0.1177230164793189</v>
      </c>
      <c r="H151" s="114">
        <f>'ver pressoflex 6p C3 DCpowe'!$G$9/D151*(D151-'ver pressoflex 6p C3 DCpowe'!$M$11)</f>
        <v>0.72189195678271267</v>
      </c>
      <c r="I151" s="114">
        <f>'ver pressoflex 6p C3 DCpowe'!$G$9/D151*(D151-'ver pressoflex 6p C3 DCpowe'!$M$12)</f>
        <v>0.74983040488922792</v>
      </c>
      <c r="J151" s="114">
        <f>'ver pressoflex 6p C3 DCpowe'!$G$9/D151*(D151-'ver pressoflex 6p C3 DCpowe'!$M$13)</f>
        <v>0.77776885299574328</v>
      </c>
      <c r="K151" s="114">
        <f>'ver pressoflex 6p C3 DCpowe'!$G$9/D151*(D151-'ver pressoflex 6p C3 DCpowe'!$G$3)</f>
        <v>0.8476149732620315</v>
      </c>
      <c r="L151" s="113">
        <f>-'ver pressoflex 6p C3 DCpowe'!$G$2*'ver pressoflex 6p C3 DCpowe'!D151*'ver pressoflex 6p C3 DCpowe'!$G$17*'ver pressoflex 6p C3 DCpowe'!$G$13*'ver pressoflex 6p C3 DCpowe'!$G$11</f>
        <v>-4329.5175000000036</v>
      </c>
      <c r="M151" s="31">
        <f>IF(ABS(E151)&lt;'ver pressoflex 6p C3 DCpowe'!$G$7,'ver pressoflex 6p C3 DCpowe'!$G$16*E151*'ver pressoflex 6p C3 DCpowe'!$O$8,SIGN(E151)*'ver pressoflex 6p C3 DCpowe'!$G$15*'ver pressoflex 6p C3 DCpowe'!$O$8)</f>
        <v>17803.500000000004</v>
      </c>
      <c r="N151" s="31">
        <f>IF(ABS(F151)&lt;'ver pressoflex 6p C3 DCpowe'!$G$7,'ver pressoflex 6p C3 DCpowe'!$G$16*F151*'ver pressoflex 6p C3 DCpowe'!$O$9,SIGN(F151)*'ver pressoflex 6p C3 DCpowe'!$G$15*'ver pressoflex 6p C3 DCpowe'!$O$9)</f>
        <v>0</v>
      </c>
      <c r="O151" s="31">
        <f>IF(ABS(G151)&lt;'ver pressoflex 6p C3 DCpowe'!$G$7,'ver pressoflex 6p C3 DCpowe'!$G$16*G151*'ver pressoflex 6p C3 DCpowe'!$O$10,SIGN(G151)*'ver pressoflex 6p C3 DCpowe'!$G$15*'ver pressoflex 6p C3 DCpowe'!$O$10)</f>
        <v>0</v>
      </c>
      <c r="P151" s="31">
        <f>IF(ABS(H151)&lt;'ver pressoflex 6p C3 DCpowe'!$G$7,'ver pressoflex 6p C3 DCpowe'!$G$16*H151*'ver pressoflex 6p C3 DCpowe'!$O$11,SIGN(H151)*'ver pressoflex 6p C3 DCpowe'!$G$15*'ver pressoflex 6p C3 DCpowe'!$O$11)</f>
        <v>0</v>
      </c>
      <c r="Q151" s="31">
        <f>IF(ABS(I151)&lt;'ver pressoflex 6p C3 DCpowe'!$G$7,'ver pressoflex 6p C3 DCpowe'!$G$16*I151*'ver pressoflex 6p C3 DCpowe'!$O$12,SIGN(I151)*'ver pressoflex 6p C3 DCpowe'!$G$15*'ver pressoflex 6p C3 DCpowe'!$O$12)</f>
        <v>0</v>
      </c>
      <c r="R151" s="31">
        <f>IF(ABS(J151)&lt;'ver pressoflex 6p C3 DCpowe'!$G$7,'ver pressoflex 6p C3 DCpowe'!$G$16*J151*'ver pressoflex 6p C3 DCpowe'!$O$13,SIGN(J151)*'ver pressoflex 6p C3 DCpowe'!$G$15*'ver pressoflex 6p C3 DCpowe'!$O$13)</f>
        <v>17803.500000000004</v>
      </c>
      <c r="S151" s="113">
        <f t="shared" si="14"/>
        <v>31277.482500000006</v>
      </c>
      <c r="T151" s="362">
        <f>-L151*('ver pressoflex 6p C3 DCpowe'!$G$3/2-'ver pressoflex 6p C3 DCpowe'!$G$12*'ver pressoflex 6p C3 DCpowe'!D151)</f>
        <v>5262400.7138934042</v>
      </c>
      <c r="U151" s="29">
        <f t="shared" si="17"/>
        <v>-18248587.500000004</v>
      </c>
      <c r="V151" s="29">
        <f t="shared" si="18"/>
        <v>0</v>
      </c>
      <c r="W151" s="29">
        <f t="shared" si="19"/>
        <v>0</v>
      </c>
      <c r="X151" s="29">
        <f t="shared" si="20"/>
        <v>0</v>
      </c>
      <c r="Y151" s="29">
        <f t="shared" si="21"/>
        <v>0</v>
      </c>
      <c r="Z151" s="29">
        <f t="shared" si="22"/>
        <v>18248587.500000004</v>
      </c>
      <c r="AA151" s="113">
        <f t="shared" si="15"/>
        <v>5262400.7138934042</v>
      </c>
    </row>
    <row r="152" spans="2:27">
      <c r="B152" s="116">
        <f t="shared" si="13"/>
        <v>73231.177500000005</v>
      </c>
      <c r="C152" s="115">
        <f t="shared" si="16"/>
        <v>1.8900000000000012</v>
      </c>
      <c r="D152" s="68">
        <f>'ver pressoflex 6p C3 DCpowe'!$G$3/2/$C$557*C152</f>
        <v>23.152500000000014</v>
      </c>
      <c r="E152" s="114">
        <f>'ver pressoflex 6p C3 DCpowe'!$G$9/D152*(D152-'ver pressoflex 6p C3 DCpowe'!$M$8)</f>
        <v>6.110700788251805E-2</v>
      </c>
      <c r="F152" s="114">
        <f>'ver pressoflex 6p C3 DCpowe'!$G$9/D152*(D152-'ver pressoflex 6p C3 DCpowe'!$M$9)</f>
        <v>8.8749811035525261E-2</v>
      </c>
      <c r="G152" s="114">
        <f>'ver pressoflex 6p C3 DCpowe'!$G$9/D152*(D152-'ver pressoflex 6p C3 DCpowe'!$M$10)</f>
        <v>0.11639261418853247</v>
      </c>
      <c r="H152" s="114">
        <f>'ver pressoflex 6p C3 DCpowe'!$G$9/D152*(D152-'ver pressoflex 6p C3 DCpowe'!$M$11)</f>
        <v>0.71416823237231353</v>
      </c>
      <c r="I152" s="114">
        <f>'ver pressoflex 6p C3 DCpowe'!$G$9/D152*(D152-'ver pressoflex 6p C3 DCpowe'!$M$12)</f>
        <v>0.74181103552532068</v>
      </c>
      <c r="J152" s="114">
        <f>'ver pressoflex 6p C3 DCpowe'!$G$9/D152*(D152-'ver pressoflex 6p C3 DCpowe'!$M$13)</f>
        <v>0.76945383867832795</v>
      </c>
      <c r="K152" s="114">
        <f>'ver pressoflex 6p C3 DCpowe'!$G$9/D152*(D152-'ver pressoflex 6p C3 DCpowe'!$G$3)</f>
        <v>0.83856084656084595</v>
      </c>
      <c r="L152" s="113">
        <f>-'ver pressoflex 6p C3 DCpowe'!$G$2*'ver pressoflex 6p C3 DCpowe'!D152*'ver pressoflex 6p C3 DCpowe'!$G$17*'ver pressoflex 6p C3 DCpowe'!$G$13*'ver pressoflex 6p C3 DCpowe'!$G$11</f>
        <v>-4375.8225000000029</v>
      </c>
      <c r="M152" s="31">
        <f>IF(ABS(E152)&lt;'ver pressoflex 6p C3 DCpowe'!$G$7,'ver pressoflex 6p C3 DCpowe'!$G$16*E152*'ver pressoflex 6p C3 DCpowe'!$O$8,SIGN(E152)*'ver pressoflex 6p C3 DCpowe'!$G$15*'ver pressoflex 6p C3 DCpowe'!$O$8)</f>
        <v>17803.500000000004</v>
      </c>
      <c r="N152" s="31">
        <f>IF(ABS(F152)&lt;'ver pressoflex 6p C3 DCpowe'!$G$7,'ver pressoflex 6p C3 DCpowe'!$G$16*F152*'ver pressoflex 6p C3 DCpowe'!$O$9,SIGN(F152)*'ver pressoflex 6p C3 DCpowe'!$G$15*'ver pressoflex 6p C3 DCpowe'!$O$9)</f>
        <v>0</v>
      </c>
      <c r="O152" s="31">
        <f>IF(ABS(G152)&lt;'ver pressoflex 6p C3 DCpowe'!$G$7,'ver pressoflex 6p C3 DCpowe'!$G$16*G152*'ver pressoflex 6p C3 DCpowe'!$O$10,SIGN(G152)*'ver pressoflex 6p C3 DCpowe'!$G$15*'ver pressoflex 6p C3 DCpowe'!$O$10)</f>
        <v>0</v>
      </c>
      <c r="P152" s="31">
        <f>IF(ABS(H152)&lt;'ver pressoflex 6p C3 DCpowe'!$G$7,'ver pressoflex 6p C3 DCpowe'!$G$16*H152*'ver pressoflex 6p C3 DCpowe'!$O$11,SIGN(H152)*'ver pressoflex 6p C3 DCpowe'!$G$15*'ver pressoflex 6p C3 DCpowe'!$O$11)</f>
        <v>0</v>
      </c>
      <c r="Q152" s="31">
        <f>IF(ABS(I152)&lt;'ver pressoflex 6p C3 DCpowe'!$G$7,'ver pressoflex 6p C3 DCpowe'!$G$16*I152*'ver pressoflex 6p C3 DCpowe'!$O$12,SIGN(I152)*'ver pressoflex 6p C3 DCpowe'!$G$15*'ver pressoflex 6p C3 DCpowe'!$O$12)</f>
        <v>0</v>
      </c>
      <c r="R152" s="31">
        <f>IF(ABS(J152)&lt;'ver pressoflex 6p C3 DCpowe'!$G$7,'ver pressoflex 6p C3 DCpowe'!$G$16*J152*'ver pressoflex 6p C3 DCpowe'!$O$13,SIGN(J152)*'ver pressoflex 6p C3 DCpowe'!$G$15*'ver pressoflex 6p C3 DCpowe'!$O$13)</f>
        <v>17803.500000000004</v>
      </c>
      <c r="S152" s="113">
        <f t="shared" si="14"/>
        <v>31231.177500000005</v>
      </c>
      <c r="T152" s="362">
        <f>-L152*('ver pressoflex 6p C3 DCpowe'!$G$3/2-'ver pressoflex 6p C3 DCpowe'!$G$12*'ver pressoflex 6p C3 DCpowe'!D152)</f>
        <v>5318237.0906406026</v>
      </c>
      <c r="U152" s="29">
        <f t="shared" si="17"/>
        <v>-18248587.500000004</v>
      </c>
      <c r="V152" s="29">
        <f t="shared" si="18"/>
        <v>0</v>
      </c>
      <c r="W152" s="29">
        <f t="shared" si="19"/>
        <v>0</v>
      </c>
      <c r="X152" s="29">
        <f t="shared" si="20"/>
        <v>0</v>
      </c>
      <c r="Y152" s="29">
        <f t="shared" si="21"/>
        <v>0</v>
      </c>
      <c r="Z152" s="29">
        <f t="shared" si="22"/>
        <v>18248587.500000004</v>
      </c>
      <c r="AA152" s="113">
        <f t="shared" si="15"/>
        <v>5318237.0906406026</v>
      </c>
    </row>
    <row r="153" spans="2:27">
      <c r="B153" s="116">
        <f t="shared" si="13"/>
        <v>73184.872499999998</v>
      </c>
      <c r="C153" s="115">
        <f t="shared" si="16"/>
        <v>1.9100000000000013</v>
      </c>
      <c r="D153" s="68">
        <f>'ver pressoflex 6p C3 DCpowe'!$G$3/2/$C$557*C153</f>
        <v>23.397500000000015</v>
      </c>
      <c r="E153" s="114">
        <f>'ver pressoflex 6p C3 DCpowe'!$G$9/D153*(D153-'ver pressoflex 6p C3 DCpowe'!$M$8)</f>
        <v>6.0383374292125189E-2</v>
      </c>
      <c r="F153" s="114">
        <f>'ver pressoflex 6p C3 DCpowe'!$G$9/D153*(D153-'ver pressoflex 6p C3 DCpowe'!$M$9)</f>
        <v>8.7736724008975253E-2</v>
      </c>
      <c r="G153" s="114">
        <f>'ver pressoflex 6p C3 DCpowe'!$G$9/D153*(D153-'ver pressoflex 6p C3 DCpowe'!$M$10)</f>
        <v>0.11509007372582533</v>
      </c>
      <c r="H153" s="114">
        <f>'ver pressoflex 6p C3 DCpowe'!$G$9/D153*(D153-'ver pressoflex 6p C3 DCpowe'!$M$11)</f>
        <v>0.70660626135270821</v>
      </c>
      <c r="I153" s="114">
        <f>'ver pressoflex 6p C3 DCpowe'!$G$9/D153*(D153-'ver pressoflex 6p C3 DCpowe'!$M$12)</f>
        <v>0.73395961106955832</v>
      </c>
      <c r="J153" s="114">
        <f>'ver pressoflex 6p C3 DCpowe'!$G$9/D153*(D153-'ver pressoflex 6p C3 DCpowe'!$M$13)</f>
        <v>0.76131296078640831</v>
      </c>
      <c r="K153" s="114">
        <f>'ver pressoflex 6p C3 DCpowe'!$G$9/D153*(D153-'ver pressoflex 6p C3 DCpowe'!$G$3)</f>
        <v>0.82969633507853358</v>
      </c>
      <c r="L153" s="113">
        <f>-'ver pressoflex 6p C3 DCpowe'!$G$2*'ver pressoflex 6p C3 DCpowe'!D153*'ver pressoflex 6p C3 DCpowe'!$G$17*'ver pressoflex 6p C3 DCpowe'!$G$13*'ver pressoflex 6p C3 DCpowe'!$G$11</f>
        <v>-4422.1275000000023</v>
      </c>
      <c r="M153" s="31">
        <f>IF(ABS(E153)&lt;'ver pressoflex 6p C3 DCpowe'!$G$7,'ver pressoflex 6p C3 DCpowe'!$G$16*E153*'ver pressoflex 6p C3 DCpowe'!$O$8,SIGN(E153)*'ver pressoflex 6p C3 DCpowe'!$G$15*'ver pressoflex 6p C3 DCpowe'!$O$8)</f>
        <v>17803.500000000004</v>
      </c>
      <c r="N153" s="31">
        <f>IF(ABS(F153)&lt;'ver pressoflex 6p C3 DCpowe'!$G$7,'ver pressoflex 6p C3 DCpowe'!$G$16*F153*'ver pressoflex 6p C3 DCpowe'!$O$9,SIGN(F153)*'ver pressoflex 6p C3 DCpowe'!$G$15*'ver pressoflex 6p C3 DCpowe'!$O$9)</f>
        <v>0</v>
      </c>
      <c r="O153" s="31">
        <f>IF(ABS(G153)&lt;'ver pressoflex 6p C3 DCpowe'!$G$7,'ver pressoflex 6p C3 DCpowe'!$G$16*G153*'ver pressoflex 6p C3 DCpowe'!$O$10,SIGN(G153)*'ver pressoflex 6p C3 DCpowe'!$G$15*'ver pressoflex 6p C3 DCpowe'!$O$10)</f>
        <v>0</v>
      </c>
      <c r="P153" s="31">
        <f>IF(ABS(H153)&lt;'ver pressoflex 6p C3 DCpowe'!$G$7,'ver pressoflex 6p C3 DCpowe'!$G$16*H153*'ver pressoflex 6p C3 DCpowe'!$O$11,SIGN(H153)*'ver pressoflex 6p C3 DCpowe'!$G$15*'ver pressoflex 6p C3 DCpowe'!$O$11)</f>
        <v>0</v>
      </c>
      <c r="Q153" s="31">
        <f>IF(ABS(I153)&lt;'ver pressoflex 6p C3 DCpowe'!$G$7,'ver pressoflex 6p C3 DCpowe'!$G$16*I153*'ver pressoflex 6p C3 DCpowe'!$O$12,SIGN(I153)*'ver pressoflex 6p C3 DCpowe'!$G$15*'ver pressoflex 6p C3 DCpowe'!$O$12)</f>
        <v>0</v>
      </c>
      <c r="R153" s="31">
        <f>IF(ABS(J153)&lt;'ver pressoflex 6p C3 DCpowe'!$G$7,'ver pressoflex 6p C3 DCpowe'!$G$16*J153*'ver pressoflex 6p C3 DCpowe'!$O$13,SIGN(J153)*'ver pressoflex 6p C3 DCpowe'!$G$15*'ver pressoflex 6p C3 DCpowe'!$O$13)</f>
        <v>17803.500000000004</v>
      </c>
      <c r="S153" s="113">
        <f t="shared" si="14"/>
        <v>31184.872500000005</v>
      </c>
      <c r="T153" s="362">
        <f>-L153*('ver pressoflex 6p C3 DCpowe'!$G$3/2-'ver pressoflex 6p C3 DCpowe'!$G$12*'ver pressoflex 6p C3 DCpowe'!D153)</f>
        <v>5374064.0285766032</v>
      </c>
      <c r="U153" s="29">
        <f t="shared" si="17"/>
        <v>-18248587.500000004</v>
      </c>
      <c r="V153" s="29">
        <f t="shared" si="18"/>
        <v>0</v>
      </c>
      <c r="W153" s="29">
        <f t="shared" si="19"/>
        <v>0</v>
      </c>
      <c r="X153" s="29">
        <f t="shared" si="20"/>
        <v>0</v>
      </c>
      <c r="Y153" s="29">
        <f t="shared" si="21"/>
        <v>0</v>
      </c>
      <c r="Z153" s="29">
        <f t="shared" si="22"/>
        <v>18248587.500000004</v>
      </c>
      <c r="AA153" s="113">
        <f t="shared" si="15"/>
        <v>5374064.0285766032</v>
      </c>
    </row>
    <row r="154" spans="2:27">
      <c r="B154" s="116">
        <f t="shared" si="13"/>
        <v>73138.567500000005</v>
      </c>
      <c r="C154" s="115">
        <f t="shared" si="16"/>
        <v>1.9300000000000013</v>
      </c>
      <c r="D154" s="68">
        <f>'ver pressoflex 6p C3 DCpowe'!$G$3/2/$C$557*C154</f>
        <v>23.642500000000016</v>
      </c>
      <c r="E154" s="114">
        <f>'ver pressoflex 6p C3 DCpowe'!$G$9/D154*(D154-'ver pressoflex 6p C3 DCpowe'!$M$8)</f>
        <v>5.967473828909798E-2</v>
      </c>
      <c r="F154" s="114">
        <f>'ver pressoflex 6p C3 DCpowe'!$G$9/D154*(D154-'ver pressoflex 6p C3 DCpowe'!$M$9)</f>
        <v>8.6744633604737165E-2</v>
      </c>
      <c r="G154" s="114">
        <f>'ver pressoflex 6p C3 DCpowe'!$G$9/D154*(D154-'ver pressoflex 6p C3 DCpowe'!$M$10)</f>
        <v>0.11381452892037636</v>
      </c>
      <c r="H154" s="114">
        <f>'ver pressoflex 6p C3 DCpowe'!$G$9/D154*(D154-'ver pressoflex 6p C3 DCpowe'!$M$11)</f>
        <v>0.69920101512107391</v>
      </c>
      <c r="I154" s="114">
        <f>'ver pressoflex 6p C3 DCpowe'!$G$9/D154*(D154-'ver pressoflex 6p C3 DCpowe'!$M$12)</f>
        <v>0.7262709104367131</v>
      </c>
      <c r="J154" s="114">
        <f>'ver pressoflex 6p C3 DCpowe'!$G$9/D154*(D154-'ver pressoflex 6p C3 DCpowe'!$M$13)</f>
        <v>0.75334080575235229</v>
      </c>
      <c r="K154" s="114">
        <f>'ver pressoflex 6p C3 DCpowe'!$G$9/D154*(D154-'ver pressoflex 6p C3 DCpowe'!$G$3)</f>
        <v>0.82101554404145027</v>
      </c>
      <c r="L154" s="113">
        <f>-'ver pressoflex 6p C3 DCpowe'!$G$2*'ver pressoflex 6p C3 DCpowe'!D154*'ver pressoflex 6p C3 DCpowe'!$G$17*'ver pressoflex 6p C3 DCpowe'!$G$13*'ver pressoflex 6p C3 DCpowe'!$G$11</f>
        <v>-4468.4325000000026</v>
      </c>
      <c r="M154" s="31">
        <f>IF(ABS(E154)&lt;'ver pressoflex 6p C3 DCpowe'!$G$7,'ver pressoflex 6p C3 DCpowe'!$G$16*E154*'ver pressoflex 6p C3 DCpowe'!$O$8,SIGN(E154)*'ver pressoflex 6p C3 DCpowe'!$G$15*'ver pressoflex 6p C3 DCpowe'!$O$8)</f>
        <v>17803.500000000004</v>
      </c>
      <c r="N154" s="31">
        <f>IF(ABS(F154)&lt;'ver pressoflex 6p C3 DCpowe'!$G$7,'ver pressoflex 6p C3 DCpowe'!$G$16*F154*'ver pressoflex 6p C3 DCpowe'!$O$9,SIGN(F154)*'ver pressoflex 6p C3 DCpowe'!$G$15*'ver pressoflex 6p C3 DCpowe'!$O$9)</f>
        <v>0</v>
      </c>
      <c r="O154" s="31">
        <f>IF(ABS(G154)&lt;'ver pressoflex 6p C3 DCpowe'!$G$7,'ver pressoflex 6p C3 DCpowe'!$G$16*G154*'ver pressoflex 6p C3 DCpowe'!$O$10,SIGN(G154)*'ver pressoflex 6p C3 DCpowe'!$G$15*'ver pressoflex 6p C3 DCpowe'!$O$10)</f>
        <v>0</v>
      </c>
      <c r="P154" s="31">
        <f>IF(ABS(H154)&lt;'ver pressoflex 6p C3 DCpowe'!$G$7,'ver pressoflex 6p C3 DCpowe'!$G$16*H154*'ver pressoflex 6p C3 DCpowe'!$O$11,SIGN(H154)*'ver pressoflex 6p C3 DCpowe'!$G$15*'ver pressoflex 6p C3 DCpowe'!$O$11)</f>
        <v>0</v>
      </c>
      <c r="Q154" s="31">
        <f>IF(ABS(I154)&lt;'ver pressoflex 6p C3 DCpowe'!$G$7,'ver pressoflex 6p C3 DCpowe'!$G$16*I154*'ver pressoflex 6p C3 DCpowe'!$O$12,SIGN(I154)*'ver pressoflex 6p C3 DCpowe'!$G$15*'ver pressoflex 6p C3 DCpowe'!$O$12)</f>
        <v>0</v>
      </c>
      <c r="R154" s="31">
        <f>IF(ABS(J154)&lt;'ver pressoflex 6p C3 DCpowe'!$G$7,'ver pressoflex 6p C3 DCpowe'!$G$16*J154*'ver pressoflex 6p C3 DCpowe'!$O$13,SIGN(J154)*'ver pressoflex 6p C3 DCpowe'!$G$15*'ver pressoflex 6p C3 DCpowe'!$O$13)</f>
        <v>17803.500000000004</v>
      </c>
      <c r="S154" s="113">
        <f t="shared" si="14"/>
        <v>31138.567500000005</v>
      </c>
      <c r="T154" s="362">
        <f>-L154*('ver pressoflex 6p C3 DCpowe'!$G$3/2-'ver pressoflex 6p C3 DCpowe'!$G$12*'ver pressoflex 6p C3 DCpowe'!D154)</f>
        <v>5429881.527701403</v>
      </c>
      <c r="U154" s="29">
        <f t="shared" si="17"/>
        <v>-18248587.500000004</v>
      </c>
      <c r="V154" s="29">
        <f t="shared" si="18"/>
        <v>0</v>
      </c>
      <c r="W154" s="29">
        <f t="shared" si="19"/>
        <v>0</v>
      </c>
      <c r="X154" s="29">
        <f t="shared" si="20"/>
        <v>0</v>
      </c>
      <c r="Y154" s="29">
        <f t="shared" si="21"/>
        <v>0</v>
      </c>
      <c r="Z154" s="29">
        <f t="shared" si="22"/>
        <v>18248587.500000004</v>
      </c>
      <c r="AA154" s="113">
        <f t="shared" si="15"/>
        <v>5429881.5277014039</v>
      </c>
    </row>
    <row r="155" spans="2:27">
      <c r="B155" s="116">
        <f t="shared" si="13"/>
        <v>73092.262500000012</v>
      </c>
      <c r="C155" s="115">
        <f t="shared" si="16"/>
        <v>1.9500000000000013</v>
      </c>
      <c r="D155" s="68">
        <f>'ver pressoflex 6p C3 DCpowe'!$G$3/2/$C$557*C155</f>
        <v>23.887500000000017</v>
      </c>
      <c r="E155" s="114">
        <f>'ver pressoflex 6p C3 DCpowe'!$G$9/D155*(D155-'ver pressoflex 6p C3 DCpowe'!$M$8)</f>
        <v>5.8980638409209786E-2</v>
      </c>
      <c r="F155" s="114">
        <f>'ver pressoflex 6p C3 DCpowe'!$G$9/D155*(D155-'ver pressoflex 6p C3 DCpowe'!$M$9)</f>
        <v>8.5772893772893696E-2</v>
      </c>
      <c r="G155" s="114">
        <f>'ver pressoflex 6p C3 DCpowe'!$G$9/D155*(D155-'ver pressoflex 6p C3 DCpowe'!$M$10)</f>
        <v>0.11256514913657761</v>
      </c>
      <c r="H155" s="114">
        <f>'ver pressoflex 6p C3 DCpowe'!$G$9/D155*(D155-'ver pressoflex 6p C3 DCpowe'!$M$11)</f>
        <v>0.69194767137624236</v>
      </c>
      <c r="I155" s="114">
        <f>'ver pressoflex 6p C3 DCpowe'!$G$9/D155*(D155-'ver pressoflex 6p C3 DCpowe'!$M$12)</f>
        <v>0.71873992673992626</v>
      </c>
      <c r="J155" s="114">
        <f>'ver pressoflex 6p C3 DCpowe'!$G$9/D155*(D155-'ver pressoflex 6p C3 DCpowe'!$M$13)</f>
        <v>0.74553218210361016</v>
      </c>
      <c r="K155" s="114">
        <f>'ver pressoflex 6p C3 DCpowe'!$G$9/D155*(D155-'ver pressoflex 6p C3 DCpowe'!$G$3)</f>
        <v>0.81251282051281992</v>
      </c>
      <c r="L155" s="113">
        <f>-'ver pressoflex 6p C3 DCpowe'!$G$2*'ver pressoflex 6p C3 DCpowe'!D155*'ver pressoflex 6p C3 DCpowe'!$G$17*'ver pressoflex 6p C3 DCpowe'!$G$13*'ver pressoflex 6p C3 DCpowe'!$G$11</f>
        <v>-4514.7375000000029</v>
      </c>
      <c r="M155" s="31">
        <f>IF(ABS(E155)&lt;'ver pressoflex 6p C3 DCpowe'!$G$7,'ver pressoflex 6p C3 DCpowe'!$G$16*E155*'ver pressoflex 6p C3 DCpowe'!$O$8,SIGN(E155)*'ver pressoflex 6p C3 DCpowe'!$G$15*'ver pressoflex 6p C3 DCpowe'!$O$8)</f>
        <v>17803.500000000004</v>
      </c>
      <c r="N155" s="31">
        <f>IF(ABS(F155)&lt;'ver pressoflex 6p C3 DCpowe'!$G$7,'ver pressoflex 6p C3 DCpowe'!$G$16*F155*'ver pressoflex 6p C3 DCpowe'!$O$9,SIGN(F155)*'ver pressoflex 6p C3 DCpowe'!$G$15*'ver pressoflex 6p C3 DCpowe'!$O$9)</f>
        <v>0</v>
      </c>
      <c r="O155" s="31">
        <f>IF(ABS(G155)&lt;'ver pressoflex 6p C3 DCpowe'!$G$7,'ver pressoflex 6p C3 DCpowe'!$G$16*G155*'ver pressoflex 6p C3 DCpowe'!$O$10,SIGN(G155)*'ver pressoflex 6p C3 DCpowe'!$G$15*'ver pressoflex 6p C3 DCpowe'!$O$10)</f>
        <v>0</v>
      </c>
      <c r="P155" s="31">
        <f>IF(ABS(H155)&lt;'ver pressoflex 6p C3 DCpowe'!$G$7,'ver pressoflex 6p C3 DCpowe'!$G$16*H155*'ver pressoflex 6p C3 DCpowe'!$O$11,SIGN(H155)*'ver pressoflex 6p C3 DCpowe'!$G$15*'ver pressoflex 6p C3 DCpowe'!$O$11)</f>
        <v>0</v>
      </c>
      <c r="Q155" s="31">
        <f>IF(ABS(I155)&lt;'ver pressoflex 6p C3 DCpowe'!$G$7,'ver pressoflex 6p C3 DCpowe'!$G$16*I155*'ver pressoflex 6p C3 DCpowe'!$O$12,SIGN(I155)*'ver pressoflex 6p C3 DCpowe'!$G$15*'ver pressoflex 6p C3 DCpowe'!$O$12)</f>
        <v>0</v>
      </c>
      <c r="R155" s="31">
        <f>IF(ABS(J155)&lt;'ver pressoflex 6p C3 DCpowe'!$G$7,'ver pressoflex 6p C3 DCpowe'!$G$16*J155*'ver pressoflex 6p C3 DCpowe'!$O$13,SIGN(J155)*'ver pressoflex 6p C3 DCpowe'!$G$15*'ver pressoflex 6p C3 DCpowe'!$O$13)</f>
        <v>17803.500000000004</v>
      </c>
      <c r="S155" s="113">
        <f t="shared" si="14"/>
        <v>31092.262500000004</v>
      </c>
      <c r="T155" s="362">
        <f>-L155*('ver pressoflex 6p C3 DCpowe'!$G$3/2-'ver pressoflex 6p C3 DCpowe'!$G$12*'ver pressoflex 6p C3 DCpowe'!D155)</f>
        <v>5485689.5880150031</v>
      </c>
      <c r="U155" s="29">
        <f t="shared" si="17"/>
        <v>-18248587.500000004</v>
      </c>
      <c r="V155" s="29">
        <f t="shared" si="18"/>
        <v>0</v>
      </c>
      <c r="W155" s="29">
        <f t="shared" si="19"/>
        <v>0</v>
      </c>
      <c r="X155" s="29">
        <f t="shared" si="20"/>
        <v>0</v>
      </c>
      <c r="Y155" s="29">
        <f t="shared" si="21"/>
        <v>0</v>
      </c>
      <c r="Z155" s="29">
        <f t="shared" si="22"/>
        <v>18248587.500000004</v>
      </c>
      <c r="AA155" s="113">
        <f t="shared" si="15"/>
        <v>5485689.5880150031</v>
      </c>
    </row>
    <row r="156" spans="2:27">
      <c r="B156" s="116">
        <f t="shared" si="13"/>
        <v>73045.957500000004</v>
      </c>
      <c r="C156" s="115">
        <f t="shared" si="16"/>
        <v>1.9700000000000013</v>
      </c>
      <c r="D156" s="68">
        <f>'ver pressoflex 6p C3 DCpowe'!$G$3/2/$C$557*C156</f>
        <v>24.132500000000014</v>
      </c>
      <c r="E156" s="114">
        <f>'ver pressoflex 6p C3 DCpowe'!$G$9/D156*(D156-'ver pressoflex 6p C3 DCpowe'!$M$8)</f>
        <v>5.8300631927898021E-2</v>
      </c>
      <c r="F156" s="114">
        <f>'ver pressoflex 6p C3 DCpowe'!$G$9/D156*(D156-'ver pressoflex 6p C3 DCpowe'!$M$9)</f>
        <v>8.4820884699057228E-2</v>
      </c>
      <c r="G156" s="114">
        <f>'ver pressoflex 6p C3 DCpowe'!$G$9/D156*(D156-'ver pressoflex 6p C3 DCpowe'!$M$10)</f>
        <v>0.11134113747021646</v>
      </c>
      <c r="H156" s="114">
        <f>'ver pressoflex 6p C3 DCpowe'!$G$9/D156*(D156-'ver pressoflex 6p C3 DCpowe'!$M$11)</f>
        <v>0.68484160364653435</v>
      </c>
      <c r="I156" s="114">
        <f>'ver pressoflex 6p C3 DCpowe'!$G$9/D156*(D156-'ver pressoflex 6p C3 DCpowe'!$M$12)</f>
        <v>0.71136185641769356</v>
      </c>
      <c r="J156" s="114">
        <f>'ver pressoflex 6p C3 DCpowe'!$G$9/D156*(D156-'ver pressoflex 6p C3 DCpowe'!$M$13)</f>
        <v>0.73788210918885278</v>
      </c>
      <c r="K156" s="114">
        <f>'ver pressoflex 6p C3 DCpowe'!$G$9/D156*(D156-'ver pressoflex 6p C3 DCpowe'!$G$3)</f>
        <v>0.80418274111675081</v>
      </c>
      <c r="L156" s="113">
        <f>-'ver pressoflex 6p C3 DCpowe'!$G$2*'ver pressoflex 6p C3 DCpowe'!D156*'ver pressoflex 6p C3 DCpowe'!$G$17*'ver pressoflex 6p C3 DCpowe'!$G$13*'ver pressoflex 6p C3 DCpowe'!$G$11</f>
        <v>-4561.0425000000032</v>
      </c>
      <c r="M156" s="31">
        <f>IF(ABS(E156)&lt;'ver pressoflex 6p C3 DCpowe'!$G$7,'ver pressoflex 6p C3 DCpowe'!$G$16*E156*'ver pressoflex 6p C3 DCpowe'!$O$8,SIGN(E156)*'ver pressoflex 6p C3 DCpowe'!$G$15*'ver pressoflex 6p C3 DCpowe'!$O$8)</f>
        <v>17803.500000000004</v>
      </c>
      <c r="N156" s="31">
        <f>IF(ABS(F156)&lt;'ver pressoflex 6p C3 DCpowe'!$G$7,'ver pressoflex 6p C3 DCpowe'!$G$16*F156*'ver pressoflex 6p C3 DCpowe'!$O$9,SIGN(F156)*'ver pressoflex 6p C3 DCpowe'!$G$15*'ver pressoflex 6p C3 DCpowe'!$O$9)</f>
        <v>0</v>
      </c>
      <c r="O156" s="31">
        <f>IF(ABS(G156)&lt;'ver pressoflex 6p C3 DCpowe'!$G$7,'ver pressoflex 6p C3 DCpowe'!$G$16*G156*'ver pressoflex 6p C3 DCpowe'!$O$10,SIGN(G156)*'ver pressoflex 6p C3 DCpowe'!$G$15*'ver pressoflex 6p C3 DCpowe'!$O$10)</f>
        <v>0</v>
      </c>
      <c r="P156" s="31">
        <f>IF(ABS(H156)&lt;'ver pressoflex 6p C3 DCpowe'!$G$7,'ver pressoflex 6p C3 DCpowe'!$G$16*H156*'ver pressoflex 6p C3 DCpowe'!$O$11,SIGN(H156)*'ver pressoflex 6p C3 DCpowe'!$G$15*'ver pressoflex 6p C3 DCpowe'!$O$11)</f>
        <v>0</v>
      </c>
      <c r="Q156" s="31">
        <f>IF(ABS(I156)&lt;'ver pressoflex 6p C3 DCpowe'!$G$7,'ver pressoflex 6p C3 DCpowe'!$G$16*I156*'ver pressoflex 6p C3 DCpowe'!$O$12,SIGN(I156)*'ver pressoflex 6p C3 DCpowe'!$G$15*'ver pressoflex 6p C3 DCpowe'!$O$12)</f>
        <v>0</v>
      </c>
      <c r="R156" s="31">
        <f>IF(ABS(J156)&lt;'ver pressoflex 6p C3 DCpowe'!$G$7,'ver pressoflex 6p C3 DCpowe'!$G$16*J156*'ver pressoflex 6p C3 DCpowe'!$O$13,SIGN(J156)*'ver pressoflex 6p C3 DCpowe'!$G$15*'ver pressoflex 6p C3 DCpowe'!$O$13)</f>
        <v>17803.500000000004</v>
      </c>
      <c r="S156" s="113">
        <f t="shared" si="14"/>
        <v>31045.957500000004</v>
      </c>
      <c r="T156" s="362">
        <f>-L156*('ver pressoflex 6p C3 DCpowe'!$G$3/2-'ver pressoflex 6p C3 DCpowe'!$G$12*'ver pressoflex 6p C3 DCpowe'!D156)</f>
        <v>5541488.2095174044</v>
      </c>
      <c r="U156" s="29">
        <f t="shared" si="17"/>
        <v>-18248587.500000004</v>
      </c>
      <c r="V156" s="29">
        <f t="shared" si="18"/>
        <v>0</v>
      </c>
      <c r="W156" s="29">
        <f t="shared" si="19"/>
        <v>0</v>
      </c>
      <c r="X156" s="29">
        <f t="shared" si="20"/>
        <v>0</v>
      </c>
      <c r="Y156" s="29">
        <f t="shared" si="21"/>
        <v>0</v>
      </c>
      <c r="Z156" s="29">
        <f t="shared" si="22"/>
        <v>18248587.500000004</v>
      </c>
      <c r="AA156" s="113">
        <f t="shared" si="15"/>
        <v>5541488.2095174044</v>
      </c>
    </row>
    <row r="157" spans="2:27">
      <c r="B157" s="116">
        <f t="shared" si="13"/>
        <v>72999.652499999997</v>
      </c>
      <c r="C157" s="115">
        <f t="shared" si="16"/>
        <v>1.9900000000000013</v>
      </c>
      <c r="D157" s="68">
        <f>'ver pressoflex 6p C3 DCpowe'!$G$3/2/$C$557*C157</f>
        <v>24.377500000000015</v>
      </c>
      <c r="E157" s="114">
        <f>'ver pressoflex 6p C3 DCpowe'!$G$9/D157*(D157-'ver pressoflex 6p C3 DCpowe'!$M$8)</f>
        <v>5.7634293918572416E-2</v>
      </c>
      <c r="F157" s="114">
        <f>'ver pressoflex 6p C3 DCpowe'!$G$9/D157*(D157-'ver pressoflex 6p C3 DCpowe'!$M$9)</f>
        <v>8.3888011486001376E-2</v>
      </c>
      <c r="G157" s="114">
        <f>'ver pressoflex 6p C3 DCpowe'!$G$9/D157*(D157-'ver pressoflex 6p C3 DCpowe'!$M$10)</f>
        <v>0.11014172905343035</v>
      </c>
      <c r="H157" s="114">
        <f>'ver pressoflex 6p C3 DCpowe'!$G$9/D157*(D157-'ver pressoflex 6p C3 DCpowe'!$M$11)</f>
        <v>0.6778783714490817</v>
      </c>
      <c r="I157" s="114">
        <f>'ver pressoflex 6p C3 DCpowe'!$G$9/D157*(D157-'ver pressoflex 6p C3 DCpowe'!$M$12)</f>
        <v>0.7041320890165107</v>
      </c>
      <c r="J157" s="114">
        <f>'ver pressoflex 6p C3 DCpowe'!$G$9/D157*(D157-'ver pressoflex 6p C3 DCpowe'!$M$13)</f>
        <v>0.7303858065839397</v>
      </c>
      <c r="K157" s="114">
        <f>'ver pressoflex 6p C3 DCpowe'!$G$9/D157*(D157-'ver pressoflex 6p C3 DCpowe'!$G$3)</f>
        <v>0.79602010050251215</v>
      </c>
      <c r="L157" s="113">
        <f>-'ver pressoflex 6p C3 DCpowe'!$G$2*'ver pressoflex 6p C3 DCpowe'!D157*'ver pressoflex 6p C3 DCpowe'!$G$17*'ver pressoflex 6p C3 DCpowe'!$G$13*'ver pressoflex 6p C3 DCpowe'!$G$11</f>
        <v>-4607.3475000000035</v>
      </c>
      <c r="M157" s="31">
        <f>IF(ABS(E157)&lt;'ver pressoflex 6p C3 DCpowe'!$G$7,'ver pressoflex 6p C3 DCpowe'!$G$16*E157*'ver pressoflex 6p C3 DCpowe'!$O$8,SIGN(E157)*'ver pressoflex 6p C3 DCpowe'!$G$15*'ver pressoflex 6p C3 DCpowe'!$O$8)</f>
        <v>17803.500000000004</v>
      </c>
      <c r="N157" s="31">
        <f>IF(ABS(F157)&lt;'ver pressoflex 6p C3 DCpowe'!$G$7,'ver pressoflex 6p C3 DCpowe'!$G$16*F157*'ver pressoflex 6p C3 DCpowe'!$O$9,SIGN(F157)*'ver pressoflex 6p C3 DCpowe'!$G$15*'ver pressoflex 6p C3 DCpowe'!$O$9)</f>
        <v>0</v>
      </c>
      <c r="O157" s="31">
        <f>IF(ABS(G157)&lt;'ver pressoflex 6p C3 DCpowe'!$G$7,'ver pressoflex 6p C3 DCpowe'!$G$16*G157*'ver pressoflex 6p C3 DCpowe'!$O$10,SIGN(G157)*'ver pressoflex 6p C3 DCpowe'!$G$15*'ver pressoflex 6p C3 DCpowe'!$O$10)</f>
        <v>0</v>
      </c>
      <c r="P157" s="31">
        <f>IF(ABS(H157)&lt;'ver pressoflex 6p C3 DCpowe'!$G$7,'ver pressoflex 6p C3 DCpowe'!$G$16*H157*'ver pressoflex 6p C3 DCpowe'!$O$11,SIGN(H157)*'ver pressoflex 6p C3 DCpowe'!$G$15*'ver pressoflex 6p C3 DCpowe'!$O$11)</f>
        <v>0</v>
      </c>
      <c r="Q157" s="31">
        <f>IF(ABS(I157)&lt;'ver pressoflex 6p C3 DCpowe'!$G$7,'ver pressoflex 6p C3 DCpowe'!$G$16*I157*'ver pressoflex 6p C3 DCpowe'!$O$12,SIGN(I157)*'ver pressoflex 6p C3 DCpowe'!$G$15*'ver pressoflex 6p C3 DCpowe'!$O$12)</f>
        <v>0</v>
      </c>
      <c r="R157" s="31">
        <f>IF(ABS(J157)&lt;'ver pressoflex 6p C3 DCpowe'!$G$7,'ver pressoflex 6p C3 DCpowe'!$G$16*J157*'ver pressoflex 6p C3 DCpowe'!$O$13,SIGN(J157)*'ver pressoflex 6p C3 DCpowe'!$G$15*'ver pressoflex 6p C3 DCpowe'!$O$13)</f>
        <v>17803.500000000004</v>
      </c>
      <c r="S157" s="113">
        <f t="shared" si="14"/>
        <v>30999.652500000004</v>
      </c>
      <c r="T157" s="362">
        <f>-L157*('ver pressoflex 6p C3 DCpowe'!$G$3/2-'ver pressoflex 6p C3 DCpowe'!$G$12*'ver pressoflex 6p C3 DCpowe'!D157)</f>
        <v>5597277.3922086041</v>
      </c>
      <c r="U157" s="29">
        <f t="shared" si="17"/>
        <v>-18248587.500000004</v>
      </c>
      <c r="V157" s="29">
        <f t="shared" si="18"/>
        <v>0</v>
      </c>
      <c r="W157" s="29">
        <f t="shared" si="19"/>
        <v>0</v>
      </c>
      <c r="X157" s="29">
        <f t="shared" si="20"/>
        <v>0</v>
      </c>
      <c r="Y157" s="29">
        <f t="shared" si="21"/>
        <v>0</v>
      </c>
      <c r="Z157" s="29">
        <f t="shared" si="22"/>
        <v>18248587.500000004</v>
      </c>
      <c r="AA157" s="113">
        <f t="shared" si="15"/>
        <v>5597277.3922086041</v>
      </c>
    </row>
    <row r="158" spans="2:27">
      <c r="B158" s="116">
        <f t="shared" si="13"/>
        <v>72953.347500000003</v>
      </c>
      <c r="C158" s="115">
        <f t="shared" si="16"/>
        <v>2.0100000000000011</v>
      </c>
      <c r="D158" s="68">
        <f>'ver pressoflex 6p C3 DCpowe'!$G$3/2/$C$557*C158</f>
        <v>24.622500000000013</v>
      </c>
      <c r="E158" s="114">
        <f>'ver pressoflex 6p C3 DCpowe'!$G$9/D158*(D158-'ver pressoflex 6p C3 DCpowe'!$M$8)</f>
        <v>5.6981216367143844E-2</v>
      </c>
      <c r="F158" s="114">
        <f>'ver pressoflex 6p C3 DCpowe'!$G$9/D158*(D158-'ver pressoflex 6p C3 DCpowe'!$M$9)</f>
        <v>8.2973702914001385E-2</v>
      </c>
      <c r="G158" s="114">
        <f>'ver pressoflex 6p C3 DCpowe'!$G$9/D158*(D158-'ver pressoflex 6p C3 DCpowe'!$M$10)</f>
        <v>0.10896618946085893</v>
      </c>
      <c r="H158" s="114">
        <f>'ver pressoflex 6p C3 DCpowe'!$G$9/D158*(D158-'ver pressoflex 6p C3 DCpowe'!$M$11)</f>
        <v>0.67105371103665323</v>
      </c>
      <c r="I158" s="114">
        <f>'ver pressoflex 6p C3 DCpowe'!$G$9/D158*(D158-'ver pressoflex 6p C3 DCpowe'!$M$12)</f>
        <v>0.69704619758351072</v>
      </c>
      <c r="J158" s="114">
        <f>'ver pressoflex 6p C3 DCpowe'!$G$9/D158*(D158-'ver pressoflex 6p C3 DCpowe'!$M$13)</f>
        <v>0.7230386841303682</v>
      </c>
      <c r="K158" s="114">
        <f>'ver pressoflex 6p C3 DCpowe'!$G$9/D158*(D158-'ver pressoflex 6p C3 DCpowe'!$G$3)</f>
        <v>0.78801990049751214</v>
      </c>
      <c r="L158" s="113">
        <f>-'ver pressoflex 6p C3 DCpowe'!$G$2*'ver pressoflex 6p C3 DCpowe'!D158*'ver pressoflex 6p C3 DCpowe'!$G$17*'ver pressoflex 6p C3 DCpowe'!$G$13*'ver pressoflex 6p C3 DCpowe'!$G$11</f>
        <v>-4653.6525000000029</v>
      </c>
      <c r="M158" s="31">
        <f>IF(ABS(E158)&lt;'ver pressoflex 6p C3 DCpowe'!$G$7,'ver pressoflex 6p C3 DCpowe'!$G$16*E158*'ver pressoflex 6p C3 DCpowe'!$O$8,SIGN(E158)*'ver pressoflex 6p C3 DCpowe'!$G$15*'ver pressoflex 6p C3 DCpowe'!$O$8)</f>
        <v>17803.500000000004</v>
      </c>
      <c r="N158" s="31">
        <f>IF(ABS(F158)&lt;'ver pressoflex 6p C3 DCpowe'!$G$7,'ver pressoflex 6p C3 DCpowe'!$G$16*F158*'ver pressoflex 6p C3 DCpowe'!$O$9,SIGN(F158)*'ver pressoflex 6p C3 DCpowe'!$G$15*'ver pressoflex 6p C3 DCpowe'!$O$9)</f>
        <v>0</v>
      </c>
      <c r="O158" s="31">
        <f>IF(ABS(G158)&lt;'ver pressoflex 6p C3 DCpowe'!$G$7,'ver pressoflex 6p C3 DCpowe'!$G$16*G158*'ver pressoflex 6p C3 DCpowe'!$O$10,SIGN(G158)*'ver pressoflex 6p C3 DCpowe'!$G$15*'ver pressoflex 6p C3 DCpowe'!$O$10)</f>
        <v>0</v>
      </c>
      <c r="P158" s="31">
        <f>IF(ABS(H158)&lt;'ver pressoflex 6p C3 DCpowe'!$G$7,'ver pressoflex 6p C3 DCpowe'!$G$16*H158*'ver pressoflex 6p C3 DCpowe'!$O$11,SIGN(H158)*'ver pressoflex 6p C3 DCpowe'!$G$15*'ver pressoflex 6p C3 DCpowe'!$O$11)</f>
        <v>0</v>
      </c>
      <c r="Q158" s="31">
        <f>IF(ABS(I158)&lt;'ver pressoflex 6p C3 DCpowe'!$G$7,'ver pressoflex 6p C3 DCpowe'!$G$16*I158*'ver pressoflex 6p C3 DCpowe'!$O$12,SIGN(I158)*'ver pressoflex 6p C3 DCpowe'!$G$15*'ver pressoflex 6p C3 DCpowe'!$O$12)</f>
        <v>0</v>
      </c>
      <c r="R158" s="31">
        <f>IF(ABS(J158)&lt;'ver pressoflex 6p C3 DCpowe'!$G$7,'ver pressoflex 6p C3 DCpowe'!$G$16*J158*'ver pressoflex 6p C3 DCpowe'!$O$13,SIGN(J158)*'ver pressoflex 6p C3 DCpowe'!$G$15*'ver pressoflex 6p C3 DCpowe'!$O$13)</f>
        <v>17803.500000000004</v>
      </c>
      <c r="S158" s="113">
        <f t="shared" si="14"/>
        <v>30953.347500000003</v>
      </c>
      <c r="T158" s="362">
        <f>-L158*('ver pressoflex 6p C3 DCpowe'!$G$3/2-'ver pressoflex 6p C3 DCpowe'!$G$12*'ver pressoflex 6p C3 DCpowe'!D158)</f>
        <v>5653057.1360886032</v>
      </c>
      <c r="U158" s="29">
        <f t="shared" si="17"/>
        <v>-18248587.500000004</v>
      </c>
      <c r="V158" s="29">
        <f t="shared" si="18"/>
        <v>0</v>
      </c>
      <c r="W158" s="29">
        <f t="shared" si="19"/>
        <v>0</v>
      </c>
      <c r="X158" s="29">
        <f t="shared" si="20"/>
        <v>0</v>
      </c>
      <c r="Y158" s="29">
        <f t="shared" si="21"/>
        <v>0</v>
      </c>
      <c r="Z158" s="29">
        <f t="shared" si="22"/>
        <v>18248587.500000004</v>
      </c>
      <c r="AA158" s="113">
        <f t="shared" si="15"/>
        <v>5653057.1360886022</v>
      </c>
    </row>
    <row r="159" spans="2:27">
      <c r="B159" s="116">
        <f t="shared" si="13"/>
        <v>72907.04250000001</v>
      </c>
      <c r="C159" s="115">
        <f t="shared" si="16"/>
        <v>2.0300000000000011</v>
      </c>
      <c r="D159" s="68">
        <f>'ver pressoflex 6p C3 DCpowe'!$G$3/2/$C$557*C159</f>
        <v>24.867500000000014</v>
      </c>
      <c r="E159" s="114">
        <f>'ver pressoflex 6p C3 DCpowe'!$G$9/D159*(D159-'ver pressoflex 6p C3 DCpowe'!$M$8)</f>
        <v>5.6341007338896111E-2</v>
      </c>
      <c r="F159" s="114">
        <f>'ver pressoflex 6p C3 DCpowe'!$G$9/D159*(D159-'ver pressoflex 6p C3 DCpowe'!$M$9)</f>
        <v>8.207741027445456E-2</v>
      </c>
      <c r="G159" s="114">
        <f>'ver pressoflex 6p C3 DCpowe'!$G$9/D159*(D159-'ver pressoflex 6p C3 DCpowe'!$M$10)</f>
        <v>0.107813813210013</v>
      </c>
      <c r="H159" s="114">
        <f>'ver pressoflex 6p C3 DCpowe'!$G$9/D159*(D159-'ver pressoflex 6p C3 DCpowe'!$M$11)</f>
        <v>0.66436352669146437</v>
      </c>
      <c r="I159" s="114">
        <f>'ver pressoflex 6p C3 DCpowe'!$G$9/D159*(D159-'ver pressoflex 6p C3 DCpowe'!$M$12)</f>
        <v>0.69009992962702282</v>
      </c>
      <c r="J159" s="114">
        <f>'ver pressoflex 6p C3 DCpowe'!$G$9/D159*(D159-'ver pressoflex 6p C3 DCpowe'!$M$13)</f>
        <v>0.71583633256258128</v>
      </c>
      <c r="K159" s="114">
        <f>'ver pressoflex 6p C3 DCpowe'!$G$9/D159*(D159-'ver pressoflex 6p C3 DCpowe'!$G$3)</f>
        <v>0.78017733990147742</v>
      </c>
      <c r="L159" s="113">
        <f>-'ver pressoflex 6p C3 DCpowe'!$G$2*'ver pressoflex 6p C3 DCpowe'!D159*'ver pressoflex 6p C3 DCpowe'!$G$17*'ver pressoflex 6p C3 DCpowe'!$G$13*'ver pressoflex 6p C3 DCpowe'!$G$11</f>
        <v>-4699.9575000000032</v>
      </c>
      <c r="M159" s="31">
        <f>IF(ABS(E159)&lt;'ver pressoflex 6p C3 DCpowe'!$G$7,'ver pressoflex 6p C3 DCpowe'!$G$16*E159*'ver pressoflex 6p C3 DCpowe'!$O$8,SIGN(E159)*'ver pressoflex 6p C3 DCpowe'!$G$15*'ver pressoflex 6p C3 DCpowe'!$O$8)</f>
        <v>17803.500000000004</v>
      </c>
      <c r="N159" s="31">
        <f>IF(ABS(F159)&lt;'ver pressoflex 6p C3 DCpowe'!$G$7,'ver pressoflex 6p C3 DCpowe'!$G$16*F159*'ver pressoflex 6p C3 DCpowe'!$O$9,SIGN(F159)*'ver pressoflex 6p C3 DCpowe'!$G$15*'ver pressoflex 6p C3 DCpowe'!$O$9)</f>
        <v>0</v>
      </c>
      <c r="O159" s="31">
        <f>IF(ABS(G159)&lt;'ver pressoflex 6p C3 DCpowe'!$G$7,'ver pressoflex 6p C3 DCpowe'!$G$16*G159*'ver pressoflex 6p C3 DCpowe'!$O$10,SIGN(G159)*'ver pressoflex 6p C3 DCpowe'!$G$15*'ver pressoflex 6p C3 DCpowe'!$O$10)</f>
        <v>0</v>
      </c>
      <c r="P159" s="31">
        <f>IF(ABS(H159)&lt;'ver pressoflex 6p C3 DCpowe'!$G$7,'ver pressoflex 6p C3 DCpowe'!$G$16*H159*'ver pressoflex 6p C3 DCpowe'!$O$11,SIGN(H159)*'ver pressoflex 6p C3 DCpowe'!$G$15*'ver pressoflex 6p C3 DCpowe'!$O$11)</f>
        <v>0</v>
      </c>
      <c r="Q159" s="31">
        <f>IF(ABS(I159)&lt;'ver pressoflex 6p C3 DCpowe'!$G$7,'ver pressoflex 6p C3 DCpowe'!$G$16*I159*'ver pressoflex 6p C3 DCpowe'!$O$12,SIGN(I159)*'ver pressoflex 6p C3 DCpowe'!$G$15*'ver pressoflex 6p C3 DCpowe'!$O$12)</f>
        <v>0</v>
      </c>
      <c r="R159" s="31">
        <f>IF(ABS(J159)&lt;'ver pressoflex 6p C3 DCpowe'!$G$7,'ver pressoflex 6p C3 DCpowe'!$G$16*J159*'ver pressoflex 6p C3 DCpowe'!$O$13,SIGN(J159)*'ver pressoflex 6p C3 DCpowe'!$G$15*'ver pressoflex 6p C3 DCpowe'!$O$13)</f>
        <v>17803.500000000004</v>
      </c>
      <c r="S159" s="113">
        <f t="shared" si="14"/>
        <v>30907.042500000003</v>
      </c>
      <c r="T159" s="362">
        <f>-L159*('ver pressoflex 6p C3 DCpowe'!$G$3/2-'ver pressoflex 6p C3 DCpowe'!$G$12*'ver pressoflex 6p C3 DCpowe'!D159)</f>
        <v>5708827.4411574034</v>
      </c>
      <c r="U159" s="29">
        <f t="shared" si="17"/>
        <v>-18248587.500000004</v>
      </c>
      <c r="V159" s="29">
        <f t="shared" si="18"/>
        <v>0</v>
      </c>
      <c r="W159" s="29">
        <f t="shared" si="19"/>
        <v>0</v>
      </c>
      <c r="X159" s="29">
        <f t="shared" si="20"/>
        <v>0</v>
      </c>
      <c r="Y159" s="29">
        <f t="shared" si="21"/>
        <v>0</v>
      </c>
      <c r="Z159" s="29">
        <f t="shared" si="22"/>
        <v>18248587.500000004</v>
      </c>
      <c r="AA159" s="113">
        <f t="shared" si="15"/>
        <v>5708827.4411574043</v>
      </c>
    </row>
    <row r="160" spans="2:27">
      <c r="B160" s="116">
        <f t="shared" si="13"/>
        <v>72860.737500000003</v>
      </c>
      <c r="C160" s="115">
        <f t="shared" si="16"/>
        <v>2.0500000000000012</v>
      </c>
      <c r="D160" s="68">
        <f>'ver pressoflex 6p C3 DCpowe'!$G$3/2/$C$557*C160</f>
        <v>25.112500000000015</v>
      </c>
      <c r="E160" s="114">
        <f>'ver pressoflex 6p C3 DCpowe'!$G$9/D160*(D160-'ver pressoflex 6p C3 DCpowe'!$M$8)</f>
        <v>5.5713290194126394E-2</v>
      </c>
      <c r="F160" s="114">
        <f>'ver pressoflex 6p C3 DCpowe'!$G$9/D160*(D160-'ver pressoflex 6p C3 DCpowe'!$M$9)</f>
        <v>8.1198606271776955E-2</v>
      </c>
      <c r="G160" s="114">
        <f>'ver pressoflex 6p C3 DCpowe'!$G$9/D160*(D160-'ver pressoflex 6p C3 DCpowe'!$M$10)</f>
        <v>0.10668392234942752</v>
      </c>
      <c r="H160" s="114">
        <f>'ver pressoflex 6p C3 DCpowe'!$G$9/D160*(D160-'ver pressoflex 6p C3 DCpowe'!$M$11)</f>
        <v>0.65780388252862076</v>
      </c>
      <c r="I160" s="114">
        <f>'ver pressoflex 6p C3 DCpowe'!$G$9/D160*(D160-'ver pressoflex 6p C3 DCpowe'!$M$12)</f>
        <v>0.68328919860627135</v>
      </c>
      <c r="J160" s="114">
        <f>'ver pressoflex 6p C3 DCpowe'!$G$9/D160*(D160-'ver pressoflex 6p C3 DCpowe'!$M$13)</f>
        <v>0.70877451468392194</v>
      </c>
      <c r="K160" s="114">
        <f>'ver pressoflex 6p C3 DCpowe'!$G$9/D160*(D160-'ver pressoflex 6p C3 DCpowe'!$G$3)</f>
        <v>0.77248780487804836</v>
      </c>
      <c r="L160" s="113">
        <f>-'ver pressoflex 6p C3 DCpowe'!$G$2*'ver pressoflex 6p C3 DCpowe'!D160*'ver pressoflex 6p C3 DCpowe'!$G$17*'ver pressoflex 6p C3 DCpowe'!$G$13*'ver pressoflex 6p C3 DCpowe'!$G$11</f>
        <v>-4746.2625000000035</v>
      </c>
      <c r="M160" s="31">
        <f>IF(ABS(E160)&lt;'ver pressoflex 6p C3 DCpowe'!$G$7,'ver pressoflex 6p C3 DCpowe'!$G$16*E160*'ver pressoflex 6p C3 DCpowe'!$O$8,SIGN(E160)*'ver pressoflex 6p C3 DCpowe'!$G$15*'ver pressoflex 6p C3 DCpowe'!$O$8)</f>
        <v>17803.500000000004</v>
      </c>
      <c r="N160" s="31">
        <f>IF(ABS(F160)&lt;'ver pressoflex 6p C3 DCpowe'!$G$7,'ver pressoflex 6p C3 DCpowe'!$G$16*F160*'ver pressoflex 6p C3 DCpowe'!$O$9,SIGN(F160)*'ver pressoflex 6p C3 DCpowe'!$G$15*'ver pressoflex 6p C3 DCpowe'!$O$9)</f>
        <v>0</v>
      </c>
      <c r="O160" s="31">
        <f>IF(ABS(G160)&lt;'ver pressoflex 6p C3 DCpowe'!$G$7,'ver pressoflex 6p C3 DCpowe'!$G$16*G160*'ver pressoflex 6p C3 DCpowe'!$O$10,SIGN(G160)*'ver pressoflex 6p C3 DCpowe'!$G$15*'ver pressoflex 6p C3 DCpowe'!$O$10)</f>
        <v>0</v>
      </c>
      <c r="P160" s="31">
        <f>IF(ABS(H160)&lt;'ver pressoflex 6p C3 DCpowe'!$G$7,'ver pressoflex 6p C3 DCpowe'!$G$16*H160*'ver pressoflex 6p C3 DCpowe'!$O$11,SIGN(H160)*'ver pressoflex 6p C3 DCpowe'!$G$15*'ver pressoflex 6p C3 DCpowe'!$O$11)</f>
        <v>0</v>
      </c>
      <c r="Q160" s="31">
        <f>IF(ABS(I160)&lt;'ver pressoflex 6p C3 DCpowe'!$G$7,'ver pressoflex 6p C3 DCpowe'!$G$16*I160*'ver pressoflex 6p C3 DCpowe'!$O$12,SIGN(I160)*'ver pressoflex 6p C3 DCpowe'!$G$15*'ver pressoflex 6p C3 DCpowe'!$O$12)</f>
        <v>0</v>
      </c>
      <c r="R160" s="31">
        <f>IF(ABS(J160)&lt;'ver pressoflex 6p C3 DCpowe'!$G$7,'ver pressoflex 6p C3 DCpowe'!$G$16*J160*'ver pressoflex 6p C3 DCpowe'!$O$13,SIGN(J160)*'ver pressoflex 6p C3 DCpowe'!$G$15*'ver pressoflex 6p C3 DCpowe'!$O$13)</f>
        <v>17803.500000000004</v>
      </c>
      <c r="S160" s="113">
        <f t="shared" si="14"/>
        <v>30860.737500000003</v>
      </c>
      <c r="T160" s="362">
        <f>-L160*('ver pressoflex 6p C3 DCpowe'!$G$3/2-'ver pressoflex 6p C3 DCpowe'!$G$12*'ver pressoflex 6p C3 DCpowe'!D160)</f>
        <v>5764588.3074150048</v>
      </c>
      <c r="U160" s="29">
        <f t="shared" si="17"/>
        <v>-18248587.500000004</v>
      </c>
      <c r="V160" s="29">
        <f t="shared" si="18"/>
        <v>0</v>
      </c>
      <c r="W160" s="29">
        <f t="shared" si="19"/>
        <v>0</v>
      </c>
      <c r="X160" s="29">
        <f t="shared" si="20"/>
        <v>0</v>
      </c>
      <c r="Y160" s="29">
        <f t="shared" si="21"/>
        <v>0</v>
      </c>
      <c r="Z160" s="29">
        <f t="shared" si="22"/>
        <v>18248587.500000004</v>
      </c>
      <c r="AA160" s="113">
        <f t="shared" si="15"/>
        <v>5764588.3074150048</v>
      </c>
    </row>
    <row r="161" spans="2:27">
      <c r="B161" s="116">
        <f t="shared" si="13"/>
        <v>72814.432499999995</v>
      </c>
      <c r="C161" s="115">
        <f t="shared" si="16"/>
        <v>2.0700000000000012</v>
      </c>
      <c r="D161" s="68">
        <f>'ver pressoflex 6p C3 DCpowe'!$G$3/2/$C$557*C161</f>
        <v>25.357500000000016</v>
      </c>
      <c r="E161" s="114">
        <f>'ver pressoflex 6p C3 DCpowe'!$G$9/D161*(D161-'ver pressoflex 6p C3 DCpowe'!$M$8)</f>
        <v>5.5097702849255609E-2</v>
      </c>
      <c r="F161" s="114">
        <f>'ver pressoflex 6p C3 DCpowe'!$G$9/D161*(D161-'ver pressoflex 6p C3 DCpowe'!$M$9)</f>
        <v>8.0336783988957855E-2</v>
      </c>
      <c r="G161" s="114">
        <f>'ver pressoflex 6p C3 DCpowe'!$G$9/D161*(D161-'ver pressoflex 6p C3 DCpowe'!$M$10)</f>
        <v>0.1055758651286601</v>
      </c>
      <c r="H161" s="114">
        <f>'ver pressoflex 6p C3 DCpowe'!$G$9/D161*(D161-'ver pressoflex 6p C3 DCpowe'!$M$11)</f>
        <v>0.65137099477472105</v>
      </c>
      <c r="I161" s="114">
        <f>'ver pressoflex 6p C3 DCpowe'!$G$9/D161*(D161-'ver pressoflex 6p C3 DCpowe'!$M$12)</f>
        <v>0.67661007591442335</v>
      </c>
      <c r="J161" s="114">
        <f>'ver pressoflex 6p C3 DCpowe'!$G$9/D161*(D161-'ver pressoflex 6p C3 DCpowe'!$M$13)</f>
        <v>0.70184915705412554</v>
      </c>
      <c r="K161" s="114">
        <f>'ver pressoflex 6p C3 DCpowe'!$G$9/D161*(D161-'ver pressoflex 6p C3 DCpowe'!$G$3)</f>
        <v>0.76494685990338118</v>
      </c>
      <c r="L161" s="113">
        <f>-'ver pressoflex 6p C3 DCpowe'!$G$2*'ver pressoflex 6p C3 DCpowe'!D161*'ver pressoflex 6p C3 DCpowe'!$G$17*'ver pressoflex 6p C3 DCpowe'!$G$13*'ver pressoflex 6p C3 DCpowe'!$G$11</f>
        <v>-4792.5675000000028</v>
      </c>
      <c r="M161" s="31">
        <f>IF(ABS(E161)&lt;'ver pressoflex 6p C3 DCpowe'!$G$7,'ver pressoflex 6p C3 DCpowe'!$G$16*E161*'ver pressoflex 6p C3 DCpowe'!$O$8,SIGN(E161)*'ver pressoflex 6p C3 DCpowe'!$G$15*'ver pressoflex 6p C3 DCpowe'!$O$8)</f>
        <v>17803.500000000004</v>
      </c>
      <c r="N161" s="31">
        <f>IF(ABS(F161)&lt;'ver pressoflex 6p C3 DCpowe'!$G$7,'ver pressoflex 6p C3 DCpowe'!$G$16*F161*'ver pressoflex 6p C3 DCpowe'!$O$9,SIGN(F161)*'ver pressoflex 6p C3 DCpowe'!$G$15*'ver pressoflex 6p C3 DCpowe'!$O$9)</f>
        <v>0</v>
      </c>
      <c r="O161" s="31">
        <f>IF(ABS(G161)&lt;'ver pressoflex 6p C3 DCpowe'!$G$7,'ver pressoflex 6p C3 DCpowe'!$G$16*G161*'ver pressoflex 6p C3 DCpowe'!$O$10,SIGN(G161)*'ver pressoflex 6p C3 DCpowe'!$G$15*'ver pressoflex 6p C3 DCpowe'!$O$10)</f>
        <v>0</v>
      </c>
      <c r="P161" s="31">
        <f>IF(ABS(H161)&lt;'ver pressoflex 6p C3 DCpowe'!$G$7,'ver pressoflex 6p C3 DCpowe'!$G$16*H161*'ver pressoflex 6p C3 DCpowe'!$O$11,SIGN(H161)*'ver pressoflex 6p C3 DCpowe'!$G$15*'ver pressoflex 6p C3 DCpowe'!$O$11)</f>
        <v>0</v>
      </c>
      <c r="Q161" s="31">
        <f>IF(ABS(I161)&lt;'ver pressoflex 6p C3 DCpowe'!$G$7,'ver pressoflex 6p C3 DCpowe'!$G$16*I161*'ver pressoflex 6p C3 DCpowe'!$O$12,SIGN(I161)*'ver pressoflex 6p C3 DCpowe'!$G$15*'ver pressoflex 6p C3 DCpowe'!$O$12)</f>
        <v>0</v>
      </c>
      <c r="R161" s="31">
        <f>IF(ABS(J161)&lt;'ver pressoflex 6p C3 DCpowe'!$G$7,'ver pressoflex 6p C3 DCpowe'!$G$16*J161*'ver pressoflex 6p C3 DCpowe'!$O$13,SIGN(J161)*'ver pressoflex 6p C3 DCpowe'!$G$15*'ver pressoflex 6p C3 DCpowe'!$O$13)</f>
        <v>17803.500000000004</v>
      </c>
      <c r="S161" s="113">
        <f t="shared" si="14"/>
        <v>30814.432500000003</v>
      </c>
      <c r="T161" s="362">
        <f>-L161*('ver pressoflex 6p C3 DCpowe'!$G$3/2-'ver pressoflex 6p C3 DCpowe'!$G$12*'ver pressoflex 6p C3 DCpowe'!D161)</f>
        <v>5820339.7348614037</v>
      </c>
      <c r="U161" s="29">
        <f t="shared" si="17"/>
        <v>-18248587.500000004</v>
      </c>
      <c r="V161" s="29">
        <f t="shared" si="18"/>
        <v>0</v>
      </c>
      <c r="W161" s="29">
        <f t="shared" si="19"/>
        <v>0</v>
      </c>
      <c r="X161" s="29">
        <f t="shared" si="20"/>
        <v>0</v>
      </c>
      <c r="Y161" s="29">
        <f t="shared" si="21"/>
        <v>0</v>
      </c>
      <c r="Z161" s="29">
        <f t="shared" si="22"/>
        <v>18248587.500000004</v>
      </c>
      <c r="AA161" s="113">
        <f t="shared" si="15"/>
        <v>5820339.7348614037</v>
      </c>
    </row>
    <row r="162" spans="2:27">
      <c r="B162" s="116">
        <f t="shared" si="13"/>
        <v>72768.127500000002</v>
      </c>
      <c r="C162" s="115">
        <f t="shared" si="16"/>
        <v>2.0900000000000012</v>
      </c>
      <c r="D162" s="68">
        <f>'ver pressoflex 6p C3 DCpowe'!$G$3/2/$C$557*C162</f>
        <v>25.602500000000013</v>
      </c>
      <c r="E162" s="114">
        <f>'ver pressoflex 6p C3 DCpowe'!$G$9/D162*(D162-'ver pressoflex 6p C3 DCpowe'!$M$8)</f>
        <v>5.4493897080363216E-2</v>
      </c>
      <c r="F162" s="114">
        <f>'ver pressoflex 6p C3 DCpowe'!$G$9/D162*(D162-'ver pressoflex 6p C3 DCpowe'!$M$9)</f>
        <v>7.9491455912508502E-2</v>
      </c>
      <c r="G162" s="114">
        <f>'ver pressoflex 6p C3 DCpowe'!$G$9/D162*(D162-'ver pressoflex 6p C3 DCpowe'!$M$10)</f>
        <v>0.10448901474465379</v>
      </c>
      <c r="H162" s="114">
        <f>'ver pressoflex 6p C3 DCpowe'!$G$9/D162*(D162-'ver pressoflex 6p C3 DCpowe'!$M$11)</f>
        <v>0.64506122448979564</v>
      </c>
      <c r="I162" s="114">
        <f>'ver pressoflex 6p C3 DCpowe'!$G$9/D162*(D162-'ver pressoflex 6p C3 DCpowe'!$M$12)</f>
        <v>0.67005878332194091</v>
      </c>
      <c r="J162" s="114">
        <f>'ver pressoflex 6p C3 DCpowe'!$G$9/D162*(D162-'ver pressoflex 6p C3 DCpowe'!$M$13)</f>
        <v>0.69505634215408618</v>
      </c>
      <c r="K162" s="114">
        <f>'ver pressoflex 6p C3 DCpowe'!$G$9/D162*(D162-'ver pressoflex 6p C3 DCpowe'!$G$3)</f>
        <v>0.75755023923444942</v>
      </c>
      <c r="L162" s="113">
        <f>-'ver pressoflex 6p C3 DCpowe'!$G$2*'ver pressoflex 6p C3 DCpowe'!D162*'ver pressoflex 6p C3 DCpowe'!$G$17*'ver pressoflex 6p C3 DCpowe'!$G$13*'ver pressoflex 6p C3 DCpowe'!$G$11</f>
        <v>-4838.8725000000031</v>
      </c>
      <c r="M162" s="31">
        <f>IF(ABS(E162)&lt;'ver pressoflex 6p C3 DCpowe'!$G$7,'ver pressoflex 6p C3 DCpowe'!$G$16*E162*'ver pressoflex 6p C3 DCpowe'!$O$8,SIGN(E162)*'ver pressoflex 6p C3 DCpowe'!$G$15*'ver pressoflex 6p C3 DCpowe'!$O$8)</f>
        <v>17803.500000000004</v>
      </c>
      <c r="N162" s="31">
        <f>IF(ABS(F162)&lt;'ver pressoflex 6p C3 DCpowe'!$G$7,'ver pressoflex 6p C3 DCpowe'!$G$16*F162*'ver pressoflex 6p C3 DCpowe'!$O$9,SIGN(F162)*'ver pressoflex 6p C3 DCpowe'!$G$15*'ver pressoflex 6p C3 DCpowe'!$O$9)</f>
        <v>0</v>
      </c>
      <c r="O162" s="31">
        <f>IF(ABS(G162)&lt;'ver pressoflex 6p C3 DCpowe'!$G$7,'ver pressoflex 6p C3 DCpowe'!$G$16*G162*'ver pressoflex 6p C3 DCpowe'!$O$10,SIGN(G162)*'ver pressoflex 6p C3 DCpowe'!$G$15*'ver pressoflex 6p C3 DCpowe'!$O$10)</f>
        <v>0</v>
      </c>
      <c r="P162" s="31">
        <f>IF(ABS(H162)&lt;'ver pressoflex 6p C3 DCpowe'!$G$7,'ver pressoflex 6p C3 DCpowe'!$G$16*H162*'ver pressoflex 6p C3 DCpowe'!$O$11,SIGN(H162)*'ver pressoflex 6p C3 DCpowe'!$G$15*'ver pressoflex 6p C3 DCpowe'!$O$11)</f>
        <v>0</v>
      </c>
      <c r="Q162" s="31">
        <f>IF(ABS(I162)&lt;'ver pressoflex 6p C3 DCpowe'!$G$7,'ver pressoflex 6p C3 DCpowe'!$G$16*I162*'ver pressoflex 6p C3 DCpowe'!$O$12,SIGN(I162)*'ver pressoflex 6p C3 DCpowe'!$G$15*'ver pressoflex 6p C3 DCpowe'!$O$12)</f>
        <v>0</v>
      </c>
      <c r="R162" s="31">
        <f>IF(ABS(J162)&lt;'ver pressoflex 6p C3 DCpowe'!$G$7,'ver pressoflex 6p C3 DCpowe'!$G$16*J162*'ver pressoflex 6p C3 DCpowe'!$O$13,SIGN(J162)*'ver pressoflex 6p C3 DCpowe'!$G$15*'ver pressoflex 6p C3 DCpowe'!$O$13)</f>
        <v>17803.500000000004</v>
      </c>
      <c r="S162" s="113">
        <f t="shared" si="14"/>
        <v>30768.127500000002</v>
      </c>
      <c r="T162" s="362">
        <f>-L162*('ver pressoflex 6p C3 DCpowe'!$G$3/2-'ver pressoflex 6p C3 DCpowe'!$G$12*'ver pressoflex 6p C3 DCpowe'!D162)</f>
        <v>5876081.7234966038</v>
      </c>
      <c r="U162" s="29">
        <f t="shared" si="17"/>
        <v>-18248587.500000004</v>
      </c>
      <c r="V162" s="29">
        <f t="shared" si="18"/>
        <v>0</v>
      </c>
      <c r="W162" s="29">
        <f t="shared" si="19"/>
        <v>0</v>
      </c>
      <c r="X162" s="29">
        <f t="shared" si="20"/>
        <v>0</v>
      </c>
      <c r="Y162" s="29">
        <f t="shared" si="21"/>
        <v>0</v>
      </c>
      <c r="Z162" s="29">
        <f t="shared" si="22"/>
        <v>18248587.500000004</v>
      </c>
      <c r="AA162" s="113">
        <f t="shared" si="15"/>
        <v>5876081.7234966047</v>
      </c>
    </row>
    <row r="163" spans="2:27">
      <c r="B163" s="116">
        <f t="shared" si="13"/>
        <v>72721.822500000009</v>
      </c>
      <c r="C163" s="115">
        <f t="shared" si="16"/>
        <v>2.1100000000000012</v>
      </c>
      <c r="D163" s="68">
        <f>'ver pressoflex 6p C3 DCpowe'!$G$3/2/$C$557*C163</f>
        <v>25.847500000000014</v>
      </c>
      <c r="E163" s="114">
        <f>'ver pressoflex 6p C3 DCpowe'!$G$9/D163*(D163-'ver pressoflex 6p C3 DCpowe'!$M$8)</f>
        <v>5.3901537866331332E-2</v>
      </c>
      <c r="F163" s="114">
        <f>'ver pressoflex 6p C3 DCpowe'!$G$9/D163*(D163-'ver pressoflex 6p C3 DCpowe'!$M$9)</f>
        <v>7.8662153012863875E-2</v>
      </c>
      <c r="G163" s="114">
        <f>'ver pressoflex 6p C3 DCpowe'!$G$9/D163*(D163-'ver pressoflex 6p C3 DCpowe'!$M$10)</f>
        <v>0.1034227681593964</v>
      </c>
      <c r="H163" s="114">
        <f>'ver pressoflex 6p C3 DCpowe'!$G$9/D163*(D163-'ver pressoflex 6p C3 DCpowe'!$M$11)</f>
        <v>0.63887107070316251</v>
      </c>
      <c r="I163" s="114">
        <f>'ver pressoflex 6p C3 DCpowe'!$G$9/D163*(D163-'ver pressoflex 6p C3 DCpowe'!$M$12)</f>
        <v>0.66363168584969501</v>
      </c>
      <c r="J163" s="114">
        <f>'ver pressoflex 6p C3 DCpowe'!$G$9/D163*(D163-'ver pressoflex 6p C3 DCpowe'!$M$13)</f>
        <v>0.68839230099622761</v>
      </c>
      <c r="K163" s="114">
        <f>'ver pressoflex 6p C3 DCpowe'!$G$9/D163*(D163-'ver pressoflex 6p C3 DCpowe'!$G$3)</f>
        <v>0.75029383886255896</v>
      </c>
      <c r="L163" s="113">
        <f>-'ver pressoflex 6p C3 DCpowe'!$G$2*'ver pressoflex 6p C3 DCpowe'!D163*'ver pressoflex 6p C3 DCpowe'!$G$17*'ver pressoflex 6p C3 DCpowe'!$G$13*'ver pressoflex 6p C3 DCpowe'!$G$11</f>
        <v>-4885.1775000000034</v>
      </c>
      <c r="M163" s="31">
        <f>IF(ABS(E163)&lt;'ver pressoflex 6p C3 DCpowe'!$G$7,'ver pressoflex 6p C3 DCpowe'!$G$16*E163*'ver pressoflex 6p C3 DCpowe'!$O$8,SIGN(E163)*'ver pressoflex 6p C3 DCpowe'!$G$15*'ver pressoflex 6p C3 DCpowe'!$O$8)</f>
        <v>17803.500000000004</v>
      </c>
      <c r="N163" s="31">
        <f>IF(ABS(F163)&lt;'ver pressoflex 6p C3 DCpowe'!$G$7,'ver pressoflex 6p C3 DCpowe'!$G$16*F163*'ver pressoflex 6p C3 DCpowe'!$O$9,SIGN(F163)*'ver pressoflex 6p C3 DCpowe'!$G$15*'ver pressoflex 6p C3 DCpowe'!$O$9)</f>
        <v>0</v>
      </c>
      <c r="O163" s="31">
        <f>IF(ABS(G163)&lt;'ver pressoflex 6p C3 DCpowe'!$G$7,'ver pressoflex 6p C3 DCpowe'!$G$16*G163*'ver pressoflex 6p C3 DCpowe'!$O$10,SIGN(G163)*'ver pressoflex 6p C3 DCpowe'!$G$15*'ver pressoflex 6p C3 DCpowe'!$O$10)</f>
        <v>0</v>
      </c>
      <c r="P163" s="31">
        <f>IF(ABS(H163)&lt;'ver pressoflex 6p C3 DCpowe'!$G$7,'ver pressoflex 6p C3 DCpowe'!$G$16*H163*'ver pressoflex 6p C3 DCpowe'!$O$11,SIGN(H163)*'ver pressoflex 6p C3 DCpowe'!$G$15*'ver pressoflex 6p C3 DCpowe'!$O$11)</f>
        <v>0</v>
      </c>
      <c r="Q163" s="31">
        <f>IF(ABS(I163)&lt;'ver pressoflex 6p C3 DCpowe'!$G$7,'ver pressoflex 6p C3 DCpowe'!$G$16*I163*'ver pressoflex 6p C3 DCpowe'!$O$12,SIGN(I163)*'ver pressoflex 6p C3 DCpowe'!$G$15*'ver pressoflex 6p C3 DCpowe'!$O$12)</f>
        <v>0</v>
      </c>
      <c r="R163" s="31">
        <f>IF(ABS(J163)&lt;'ver pressoflex 6p C3 DCpowe'!$G$7,'ver pressoflex 6p C3 DCpowe'!$G$16*J163*'ver pressoflex 6p C3 DCpowe'!$O$13,SIGN(J163)*'ver pressoflex 6p C3 DCpowe'!$G$15*'ver pressoflex 6p C3 DCpowe'!$O$13)</f>
        <v>17803.500000000004</v>
      </c>
      <c r="S163" s="113">
        <f t="shared" si="14"/>
        <v>30721.822500000002</v>
      </c>
      <c r="T163" s="362">
        <f>-L163*('ver pressoflex 6p C3 DCpowe'!$G$3/2-'ver pressoflex 6p C3 DCpowe'!$G$12*'ver pressoflex 6p C3 DCpowe'!D163)</f>
        <v>5931814.273320605</v>
      </c>
      <c r="U163" s="29">
        <f t="shared" si="17"/>
        <v>-18248587.500000004</v>
      </c>
      <c r="V163" s="29">
        <f t="shared" si="18"/>
        <v>0</v>
      </c>
      <c r="W163" s="29">
        <f t="shared" si="19"/>
        <v>0</v>
      </c>
      <c r="X163" s="29">
        <f t="shared" si="20"/>
        <v>0</v>
      </c>
      <c r="Y163" s="29">
        <f t="shared" si="21"/>
        <v>0</v>
      </c>
      <c r="Z163" s="29">
        <f t="shared" si="22"/>
        <v>18248587.500000004</v>
      </c>
      <c r="AA163" s="113">
        <f t="shared" si="15"/>
        <v>5931814.2733206041</v>
      </c>
    </row>
    <row r="164" spans="2:27">
      <c r="B164" s="116">
        <f t="shared" si="13"/>
        <v>72675.517500000002</v>
      </c>
      <c r="C164" s="115">
        <f t="shared" si="16"/>
        <v>2.1300000000000012</v>
      </c>
      <c r="D164" s="68">
        <f>'ver pressoflex 6p C3 DCpowe'!$G$3/2/$C$557*C164</f>
        <v>26.092500000000015</v>
      </c>
      <c r="E164" s="114">
        <f>'ver pressoflex 6p C3 DCpowe'!$G$9/D164*(D164-'ver pressoflex 6p C3 DCpowe'!$M$8)</f>
        <v>5.3320302768994882E-2</v>
      </c>
      <c r="F164" s="114">
        <f>'ver pressoflex 6p C3 DCpowe'!$G$9/D164*(D164-'ver pressoflex 6p C3 DCpowe'!$M$9)</f>
        <v>7.784842387659284E-2</v>
      </c>
      <c r="G164" s="114">
        <f>'ver pressoflex 6p C3 DCpowe'!$G$9/D164*(D164-'ver pressoflex 6p C3 DCpowe'!$M$10)</f>
        <v>0.10237654498419078</v>
      </c>
      <c r="H164" s="114">
        <f>'ver pressoflex 6p C3 DCpowe'!$G$9/D164*(D164-'ver pressoflex 6p C3 DCpowe'!$M$11)</f>
        <v>0.6327971639359965</v>
      </c>
      <c r="I164" s="114">
        <f>'ver pressoflex 6p C3 DCpowe'!$G$9/D164*(D164-'ver pressoflex 6p C3 DCpowe'!$M$12)</f>
        <v>0.65732528504359444</v>
      </c>
      <c r="J164" s="114">
        <f>'ver pressoflex 6p C3 DCpowe'!$G$9/D164*(D164-'ver pressoflex 6p C3 DCpowe'!$M$13)</f>
        <v>0.68185340615119239</v>
      </c>
      <c r="K164" s="114">
        <f>'ver pressoflex 6p C3 DCpowe'!$G$9/D164*(D164-'ver pressoflex 6p C3 DCpowe'!$G$3)</f>
        <v>0.7431737089201873</v>
      </c>
      <c r="L164" s="113">
        <f>-'ver pressoflex 6p C3 DCpowe'!$G$2*'ver pressoflex 6p C3 DCpowe'!D164*'ver pressoflex 6p C3 DCpowe'!$G$17*'ver pressoflex 6p C3 DCpowe'!$G$13*'ver pressoflex 6p C3 DCpowe'!$G$11</f>
        <v>-4931.4825000000037</v>
      </c>
      <c r="M164" s="31">
        <f>IF(ABS(E164)&lt;'ver pressoflex 6p C3 DCpowe'!$G$7,'ver pressoflex 6p C3 DCpowe'!$G$16*E164*'ver pressoflex 6p C3 DCpowe'!$O$8,SIGN(E164)*'ver pressoflex 6p C3 DCpowe'!$G$15*'ver pressoflex 6p C3 DCpowe'!$O$8)</f>
        <v>17803.500000000004</v>
      </c>
      <c r="N164" s="31">
        <f>IF(ABS(F164)&lt;'ver pressoflex 6p C3 DCpowe'!$G$7,'ver pressoflex 6p C3 DCpowe'!$G$16*F164*'ver pressoflex 6p C3 DCpowe'!$O$9,SIGN(F164)*'ver pressoflex 6p C3 DCpowe'!$G$15*'ver pressoflex 6p C3 DCpowe'!$O$9)</f>
        <v>0</v>
      </c>
      <c r="O164" s="31">
        <f>IF(ABS(G164)&lt;'ver pressoflex 6p C3 DCpowe'!$G$7,'ver pressoflex 6p C3 DCpowe'!$G$16*G164*'ver pressoflex 6p C3 DCpowe'!$O$10,SIGN(G164)*'ver pressoflex 6p C3 DCpowe'!$G$15*'ver pressoflex 6p C3 DCpowe'!$O$10)</f>
        <v>0</v>
      </c>
      <c r="P164" s="31">
        <f>IF(ABS(H164)&lt;'ver pressoflex 6p C3 DCpowe'!$G$7,'ver pressoflex 6p C3 DCpowe'!$G$16*H164*'ver pressoflex 6p C3 DCpowe'!$O$11,SIGN(H164)*'ver pressoflex 6p C3 DCpowe'!$G$15*'ver pressoflex 6p C3 DCpowe'!$O$11)</f>
        <v>0</v>
      </c>
      <c r="Q164" s="31">
        <f>IF(ABS(I164)&lt;'ver pressoflex 6p C3 DCpowe'!$G$7,'ver pressoflex 6p C3 DCpowe'!$G$16*I164*'ver pressoflex 6p C3 DCpowe'!$O$12,SIGN(I164)*'ver pressoflex 6p C3 DCpowe'!$G$15*'ver pressoflex 6p C3 DCpowe'!$O$12)</f>
        <v>0</v>
      </c>
      <c r="R164" s="31">
        <f>IF(ABS(J164)&lt;'ver pressoflex 6p C3 DCpowe'!$G$7,'ver pressoflex 6p C3 DCpowe'!$G$16*J164*'ver pressoflex 6p C3 DCpowe'!$O$13,SIGN(J164)*'ver pressoflex 6p C3 DCpowe'!$G$15*'ver pressoflex 6p C3 DCpowe'!$O$13)</f>
        <v>17803.500000000004</v>
      </c>
      <c r="S164" s="113">
        <f t="shared" si="14"/>
        <v>30675.517500000002</v>
      </c>
      <c r="T164" s="362">
        <f>-L164*('ver pressoflex 6p C3 DCpowe'!$G$3/2-'ver pressoflex 6p C3 DCpowe'!$G$12*'ver pressoflex 6p C3 DCpowe'!D164)</f>
        <v>5987537.3843334047</v>
      </c>
      <c r="U164" s="29">
        <f t="shared" si="17"/>
        <v>-18248587.500000004</v>
      </c>
      <c r="V164" s="29">
        <f t="shared" si="18"/>
        <v>0</v>
      </c>
      <c r="W164" s="29">
        <f t="shared" si="19"/>
        <v>0</v>
      </c>
      <c r="X164" s="29">
        <f t="shared" si="20"/>
        <v>0</v>
      </c>
      <c r="Y164" s="29">
        <f t="shared" si="21"/>
        <v>0</v>
      </c>
      <c r="Z164" s="29">
        <f t="shared" si="22"/>
        <v>18248587.500000004</v>
      </c>
      <c r="AA164" s="113">
        <f t="shared" si="15"/>
        <v>5987537.3843334056</v>
      </c>
    </row>
    <row r="165" spans="2:27">
      <c r="B165" s="116">
        <f t="shared" si="13"/>
        <v>72629.212500000009</v>
      </c>
      <c r="C165" s="115">
        <f t="shared" si="16"/>
        <v>2.1500000000000012</v>
      </c>
      <c r="D165" s="68">
        <f>'ver pressoflex 6p C3 DCpowe'!$G$3/2/$C$557*C165</f>
        <v>26.337500000000016</v>
      </c>
      <c r="E165" s="114">
        <f>'ver pressoflex 6p C3 DCpowe'!$G$9/D165*(D165-'ver pressoflex 6p C3 DCpowe'!$M$8)</f>
        <v>5.274988134788796E-2</v>
      </c>
      <c r="F165" s="114">
        <f>'ver pressoflex 6p C3 DCpowe'!$G$9/D165*(D165-'ver pressoflex 6p C3 DCpowe'!$M$9)</f>
        <v>7.7049833887043145E-2</v>
      </c>
      <c r="G165" s="114">
        <f>'ver pressoflex 6p C3 DCpowe'!$G$9/D165*(D165-'ver pressoflex 6p C3 DCpowe'!$M$10)</f>
        <v>0.10134978642619832</v>
      </c>
      <c r="H165" s="114">
        <f>'ver pressoflex 6p C3 DCpowe'!$G$9/D165*(D165-'ver pressoflex 6p C3 DCpowe'!$M$11)</f>
        <v>0.62683626008542914</v>
      </c>
      <c r="I165" s="114">
        <f>'ver pressoflex 6p C3 DCpowe'!$G$9/D165*(D165-'ver pressoflex 6p C3 DCpowe'!$M$12)</f>
        <v>0.65113621262458432</v>
      </c>
      <c r="J165" s="114">
        <f>'ver pressoflex 6p C3 DCpowe'!$G$9/D165*(D165-'ver pressoflex 6p C3 DCpowe'!$M$13)</f>
        <v>0.6754361651637395</v>
      </c>
      <c r="K165" s="114">
        <f>'ver pressoflex 6p C3 DCpowe'!$G$9/D165*(D165-'ver pressoflex 6p C3 DCpowe'!$G$3)</f>
        <v>0.73618604651162745</v>
      </c>
      <c r="L165" s="113">
        <f>-'ver pressoflex 6p C3 DCpowe'!$G$2*'ver pressoflex 6p C3 DCpowe'!D165*'ver pressoflex 6p C3 DCpowe'!$G$17*'ver pressoflex 6p C3 DCpowe'!$G$13*'ver pressoflex 6p C3 DCpowe'!$G$11</f>
        <v>-4977.7875000000031</v>
      </c>
      <c r="M165" s="31">
        <f>IF(ABS(E165)&lt;'ver pressoflex 6p C3 DCpowe'!$G$7,'ver pressoflex 6p C3 DCpowe'!$G$16*E165*'ver pressoflex 6p C3 DCpowe'!$O$8,SIGN(E165)*'ver pressoflex 6p C3 DCpowe'!$G$15*'ver pressoflex 6p C3 DCpowe'!$O$8)</f>
        <v>17803.500000000004</v>
      </c>
      <c r="N165" s="31">
        <f>IF(ABS(F165)&lt;'ver pressoflex 6p C3 DCpowe'!$G$7,'ver pressoflex 6p C3 DCpowe'!$G$16*F165*'ver pressoflex 6p C3 DCpowe'!$O$9,SIGN(F165)*'ver pressoflex 6p C3 DCpowe'!$G$15*'ver pressoflex 6p C3 DCpowe'!$O$9)</f>
        <v>0</v>
      </c>
      <c r="O165" s="31">
        <f>IF(ABS(G165)&lt;'ver pressoflex 6p C3 DCpowe'!$G$7,'ver pressoflex 6p C3 DCpowe'!$G$16*G165*'ver pressoflex 6p C3 DCpowe'!$O$10,SIGN(G165)*'ver pressoflex 6p C3 DCpowe'!$G$15*'ver pressoflex 6p C3 DCpowe'!$O$10)</f>
        <v>0</v>
      </c>
      <c r="P165" s="31">
        <f>IF(ABS(H165)&lt;'ver pressoflex 6p C3 DCpowe'!$G$7,'ver pressoflex 6p C3 DCpowe'!$G$16*H165*'ver pressoflex 6p C3 DCpowe'!$O$11,SIGN(H165)*'ver pressoflex 6p C3 DCpowe'!$G$15*'ver pressoflex 6p C3 DCpowe'!$O$11)</f>
        <v>0</v>
      </c>
      <c r="Q165" s="31">
        <f>IF(ABS(I165)&lt;'ver pressoflex 6p C3 DCpowe'!$G$7,'ver pressoflex 6p C3 DCpowe'!$G$16*I165*'ver pressoflex 6p C3 DCpowe'!$O$12,SIGN(I165)*'ver pressoflex 6p C3 DCpowe'!$G$15*'ver pressoflex 6p C3 DCpowe'!$O$12)</f>
        <v>0</v>
      </c>
      <c r="R165" s="31">
        <f>IF(ABS(J165)&lt;'ver pressoflex 6p C3 DCpowe'!$G$7,'ver pressoflex 6p C3 DCpowe'!$G$16*J165*'ver pressoflex 6p C3 DCpowe'!$O$13,SIGN(J165)*'ver pressoflex 6p C3 DCpowe'!$G$15*'ver pressoflex 6p C3 DCpowe'!$O$13)</f>
        <v>17803.500000000004</v>
      </c>
      <c r="S165" s="113">
        <f t="shared" si="14"/>
        <v>30629.212500000005</v>
      </c>
      <c r="T165" s="362">
        <f>-L165*('ver pressoflex 6p C3 DCpowe'!$G$3/2-'ver pressoflex 6p C3 DCpowe'!$G$12*'ver pressoflex 6p C3 DCpowe'!D165)</f>
        <v>6043251.0565350037</v>
      </c>
      <c r="U165" s="29">
        <f t="shared" si="17"/>
        <v>-18248587.500000004</v>
      </c>
      <c r="V165" s="29">
        <f t="shared" si="18"/>
        <v>0</v>
      </c>
      <c r="W165" s="29">
        <f t="shared" si="19"/>
        <v>0</v>
      </c>
      <c r="X165" s="29">
        <f t="shared" si="20"/>
        <v>0</v>
      </c>
      <c r="Y165" s="29">
        <f t="shared" si="21"/>
        <v>0</v>
      </c>
      <c r="Z165" s="29">
        <f t="shared" si="22"/>
        <v>18248587.500000004</v>
      </c>
      <c r="AA165" s="113">
        <f t="shared" si="15"/>
        <v>6043251.0565350037</v>
      </c>
    </row>
    <row r="166" spans="2:27">
      <c r="B166" s="116">
        <f t="shared" si="13"/>
        <v>72582.907500000001</v>
      </c>
      <c r="C166" s="115">
        <f t="shared" si="16"/>
        <v>2.1700000000000013</v>
      </c>
      <c r="D166" s="68">
        <f>'ver pressoflex 6p C3 DCpowe'!$G$3/2/$C$557*C166</f>
        <v>26.582500000000014</v>
      </c>
      <c r="E166" s="114">
        <f>'ver pressoflex 6p C3 DCpowe'!$G$9/D166*(D166-'ver pressoflex 6p C3 DCpowe'!$M$8)</f>
        <v>5.2189974607354438E-2</v>
      </c>
      <c r="F166" s="114">
        <f>'ver pressoflex 6p C3 DCpowe'!$G$9/D166*(D166-'ver pressoflex 6p C3 DCpowe'!$M$9)</f>
        <v>7.6265964450296209E-2</v>
      </c>
      <c r="G166" s="114">
        <f>'ver pressoflex 6p C3 DCpowe'!$G$9/D166*(D166-'ver pressoflex 6p C3 DCpowe'!$M$10)</f>
        <v>0.10034195429323797</v>
      </c>
      <c r="H166" s="114">
        <f>'ver pressoflex 6p C3 DCpowe'!$G$9/D166*(D166-'ver pressoflex 6p C3 DCpowe'!$M$11)</f>
        <v>0.62098523464685385</v>
      </c>
      <c r="I166" s="114">
        <f>'ver pressoflex 6p C3 DCpowe'!$G$9/D166*(D166-'ver pressoflex 6p C3 DCpowe'!$M$12)</f>
        <v>0.64506122448979564</v>
      </c>
      <c r="J166" s="114">
        <f>'ver pressoflex 6p C3 DCpowe'!$G$9/D166*(D166-'ver pressoflex 6p C3 DCpowe'!$M$13)</f>
        <v>0.66913721433273743</v>
      </c>
      <c r="K166" s="114">
        <f>'ver pressoflex 6p C3 DCpowe'!$G$9/D166*(D166-'ver pressoflex 6p C3 DCpowe'!$G$3)</f>
        <v>0.72932718894009185</v>
      </c>
      <c r="L166" s="113">
        <f>-'ver pressoflex 6p C3 DCpowe'!$G$2*'ver pressoflex 6p C3 DCpowe'!D166*'ver pressoflex 6p C3 DCpowe'!$G$17*'ver pressoflex 6p C3 DCpowe'!$G$13*'ver pressoflex 6p C3 DCpowe'!$G$11</f>
        <v>-5024.0925000000034</v>
      </c>
      <c r="M166" s="31">
        <f>IF(ABS(E166)&lt;'ver pressoflex 6p C3 DCpowe'!$G$7,'ver pressoflex 6p C3 DCpowe'!$G$16*E166*'ver pressoflex 6p C3 DCpowe'!$O$8,SIGN(E166)*'ver pressoflex 6p C3 DCpowe'!$G$15*'ver pressoflex 6p C3 DCpowe'!$O$8)</f>
        <v>17803.500000000004</v>
      </c>
      <c r="N166" s="31">
        <f>IF(ABS(F166)&lt;'ver pressoflex 6p C3 DCpowe'!$G$7,'ver pressoflex 6p C3 DCpowe'!$G$16*F166*'ver pressoflex 6p C3 DCpowe'!$O$9,SIGN(F166)*'ver pressoflex 6p C3 DCpowe'!$G$15*'ver pressoflex 6p C3 DCpowe'!$O$9)</f>
        <v>0</v>
      </c>
      <c r="O166" s="31">
        <f>IF(ABS(G166)&lt;'ver pressoflex 6p C3 DCpowe'!$G$7,'ver pressoflex 6p C3 DCpowe'!$G$16*G166*'ver pressoflex 6p C3 DCpowe'!$O$10,SIGN(G166)*'ver pressoflex 6p C3 DCpowe'!$G$15*'ver pressoflex 6p C3 DCpowe'!$O$10)</f>
        <v>0</v>
      </c>
      <c r="P166" s="31">
        <f>IF(ABS(H166)&lt;'ver pressoflex 6p C3 DCpowe'!$G$7,'ver pressoflex 6p C3 DCpowe'!$G$16*H166*'ver pressoflex 6p C3 DCpowe'!$O$11,SIGN(H166)*'ver pressoflex 6p C3 DCpowe'!$G$15*'ver pressoflex 6p C3 DCpowe'!$O$11)</f>
        <v>0</v>
      </c>
      <c r="Q166" s="31">
        <f>IF(ABS(I166)&lt;'ver pressoflex 6p C3 DCpowe'!$G$7,'ver pressoflex 6p C3 DCpowe'!$G$16*I166*'ver pressoflex 6p C3 DCpowe'!$O$12,SIGN(I166)*'ver pressoflex 6p C3 DCpowe'!$G$15*'ver pressoflex 6p C3 DCpowe'!$O$12)</f>
        <v>0</v>
      </c>
      <c r="R166" s="31">
        <f>IF(ABS(J166)&lt;'ver pressoflex 6p C3 DCpowe'!$G$7,'ver pressoflex 6p C3 DCpowe'!$G$16*J166*'ver pressoflex 6p C3 DCpowe'!$O$13,SIGN(J166)*'ver pressoflex 6p C3 DCpowe'!$G$15*'ver pressoflex 6p C3 DCpowe'!$O$13)</f>
        <v>17803.500000000004</v>
      </c>
      <c r="S166" s="113">
        <f t="shared" si="14"/>
        <v>30582.907500000005</v>
      </c>
      <c r="T166" s="362">
        <f>-L166*('ver pressoflex 6p C3 DCpowe'!$G$3/2-'ver pressoflex 6p C3 DCpowe'!$G$12*'ver pressoflex 6p C3 DCpowe'!D166)</f>
        <v>6098955.2899254039</v>
      </c>
      <c r="U166" s="29">
        <f t="shared" si="17"/>
        <v>-18248587.500000004</v>
      </c>
      <c r="V166" s="29">
        <f t="shared" si="18"/>
        <v>0</v>
      </c>
      <c r="W166" s="29">
        <f t="shared" si="19"/>
        <v>0</v>
      </c>
      <c r="X166" s="29">
        <f t="shared" si="20"/>
        <v>0</v>
      </c>
      <c r="Y166" s="29">
        <f t="shared" si="21"/>
        <v>0</v>
      </c>
      <c r="Z166" s="29">
        <f t="shared" si="22"/>
        <v>18248587.500000004</v>
      </c>
      <c r="AA166" s="113">
        <f t="shared" si="15"/>
        <v>6098955.2899254039</v>
      </c>
    </row>
    <row r="167" spans="2:27">
      <c r="B167" s="116">
        <f t="shared" si="13"/>
        <v>72536.602500000008</v>
      </c>
      <c r="C167" s="115">
        <f t="shared" si="16"/>
        <v>2.1900000000000013</v>
      </c>
      <c r="D167" s="68">
        <f>'ver pressoflex 6p C3 DCpowe'!$G$3/2/$C$557*C167</f>
        <v>26.827500000000015</v>
      </c>
      <c r="E167" s="114">
        <f>'ver pressoflex 6p C3 DCpowe'!$G$9/D167*(D167-'ver pressoflex 6p C3 DCpowe'!$M$8)</f>
        <v>5.1640294473953928E-2</v>
      </c>
      <c r="F167" s="114">
        <f>'ver pressoflex 6p C3 DCpowe'!$G$9/D167*(D167-'ver pressoflex 6p C3 DCpowe'!$M$9)</f>
        <v>7.5496412263535498E-2</v>
      </c>
      <c r="G167" s="114">
        <f>'ver pressoflex 6p C3 DCpowe'!$G$9/D167*(D167-'ver pressoflex 6p C3 DCpowe'!$M$10)</f>
        <v>9.9352530053117089E-2</v>
      </c>
      <c r="H167" s="114">
        <f>'ver pressoflex 6p C3 DCpowe'!$G$9/D167*(D167-'ver pressoflex 6p C3 DCpowe'!$M$11)</f>
        <v>0.61524107725281862</v>
      </c>
      <c r="I167" s="114">
        <f>'ver pressoflex 6p C3 DCpowe'!$G$9/D167*(D167-'ver pressoflex 6p C3 DCpowe'!$M$12)</f>
        <v>0.63909719504240015</v>
      </c>
      <c r="J167" s="114">
        <f>'ver pressoflex 6p C3 DCpowe'!$G$9/D167*(D167-'ver pressoflex 6p C3 DCpowe'!$M$13)</f>
        <v>0.66295331283198178</v>
      </c>
      <c r="K167" s="114">
        <f>'ver pressoflex 6p C3 DCpowe'!$G$9/D167*(D167-'ver pressoflex 6p C3 DCpowe'!$G$3)</f>
        <v>0.72259360730593569</v>
      </c>
      <c r="L167" s="113">
        <f>-'ver pressoflex 6p C3 DCpowe'!$G$2*'ver pressoflex 6p C3 DCpowe'!D167*'ver pressoflex 6p C3 DCpowe'!$G$17*'ver pressoflex 6p C3 DCpowe'!$G$13*'ver pressoflex 6p C3 DCpowe'!$G$11</f>
        <v>-5070.3975000000037</v>
      </c>
      <c r="M167" s="31">
        <f>IF(ABS(E167)&lt;'ver pressoflex 6p C3 DCpowe'!$G$7,'ver pressoflex 6p C3 DCpowe'!$G$16*E167*'ver pressoflex 6p C3 DCpowe'!$O$8,SIGN(E167)*'ver pressoflex 6p C3 DCpowe'!$G$15*'ver pressoflex 6p C3 DCpowe'!$O$8)</f>
        <v>17803.500000000004</v>
      </c>
      <c r="N167" s="31">
        <f>IF(ABS(F167)&lt;'ver pressoflex 6p C3 DCpowe'!$G$7,'ver pressoflex 6p C3 DCpowe'!$G$16*F167*'ver pressoflex 6p C3 DCpowe'!$O$9,SIGN(F167)*'ver pressoflex 6p C3 DCpowe'!$G$15*'ver pressoflex 6p C3 DCpowe'!$O$9)</f>
        <v>0</v>
      </c>
      <c r="O167" s="31">
        <f>IF(ABS(G167)&lt;'ver pressoflex 6p C3 DCpowe'!$G$7,'ver pressoflex 6p C3 DCpowe'!$G$16*G167*'ver pressoflex 6p C3 DCpowe'!$O$10,SIGN(G167)*'ver pressoflex 6p C3 DCpowe'!$G$15*'ver pressoflex 6p C3 DCpowe'!$O$10)</f>
        <v>0</v>
      </c>
      <c r="P167" s="31">
        <f>IF(ABS(H167)&lt;'ver pressoflex 6p C3 DCpowe'!$G$7,'ver pressoflex 6p C3 DCpowe'!$G$16*H167*'ver pressoflex 6p C3 DCpowe'!$O$11,SIGN(H167)*'ver pressoflex 6p C3 DCpowe'!$G$15*'ver pressoflex 6p C3 DCpowe'!$O$11)</f>
        <v>0</v>
      </c>
      <c r="Q167" s="31">
        <f>IF(ABS(I167)&lt;'ver pressoflex 6p C3 DCpowe'!$G$7,'ver pressoflex 6p C3 DCpowe'!$G$16*I167*'ver pressoflex 6p C3 DCpowe'!$O$12,SIGN(I167)*'ver pressoflex 6p C3 DCpowe'!$G$15*'ver pressoflex 6p C3 DCpowe'!$O$12)</f>
        <v>0</v>
      </c>
      <c r="R167" s="31">
        <f>IF(ABS(J167)&lt;'ver pressoflex 6p C3 DCpowe'!$G$7,'ver pressoflex 6p C3 DCpowe'!$G$16*J167*'ver pressoflex 6p C3 DCpowe'!$O$13,SIGN(J167)*'ver pressoflex 6p C3 DCpowe'!$G$15*'ver pressoflex 6p C3 DCpowe'!$O$13)</f>
        <v>17803.500000000004</v>
      </c>
      <c r="S167" s="113">
        <f t="shared" si="14"/>
        <v>30536.602500000005</v>
      </c>
      <c r="T167" s="362">
        <f>-L167*('ver pressoflex 6p C3 DCpowe'!$G$3/2-'ver pressoflex 6p C3 DCpowe'!$G$12*'ver pressoflex 6p C3 DCpowe'!D167)</f>
        <v>6154650.0845046053</v>
      </c>
      <c r="U167" s="29">
        <f t="shared" si="17"/>
        <v>-18248587.500000004</v>
      </c>
      <c r="V167" s="29">
        <f t="shared" si="18"/>
        <v>0</v>
      </c>
      <c r="W167" s="29">
        <f t="shared" si="19"/>
        <v>0</v>
      </c>
      <c r="X167" s="29">
        <f t="shared" si="20"/>
        <v>0</v>
      </c>
      <c r="Y167" s="29">
        <f t="shared" si="21"/>
        <v>0</v>
      </c>
      <c r="Z167" s="29">
        <f t="shared" si="22"/>
        <v>18248587.500000004</v>
      </c>
      <c r="AA167" s="113">
        <f t="shared" si="15"/>
        <v>6154650.0845046043</v>
      </c>
    </row>
    <row r="168" spans="2:27">
      <c r="B168" s="116">
        <f t="shared" si="13"/>
        <v>72490.297500000001</v>
      </c>
      <c r="C168" s="115">
        <f t="shared" si="16"/>
        <v>2.2100000000000013</v>
      </c>
      <c r="D168" s="68">
        <f>'ver pressoflex 6p C3 DCpowe'!$G$3/2/$C$557*C168</f>
        <v>27.072500000000016</v>
      </c>
      <c r="E168" s="114">
        <f>'ver pressoflex 6p C3 DCpowe'!$G$9/D168*(D168-'ver pressoflex 6p C3 DCpowe'!$M$8)</f>
        <v>5.110056330224394E-2</v>
      </c>
      <c r="F168" s="114">
        <f>'ver pressoflex 6p C3 DCpowe'!$G$9/D168*(D168-'ver pressoflex 6p C3 DCpowe'!$M$9)</f>
        <v>7.4740788623141513E-2</v>
      </c>
      <c r="G168" s="114">
        <f>'ver pressoflex 6p C3 DCpowe'!$G$9/D168*(D168-'ver pressoflex 6p C3 DCpowe'!$M$10)</f>
        <v>9.83810139440391E-2</v>
      </c>
      <c r="H168" s="114">
        <f>'ver pressoflex 6p C3 DCpowe'!$G$9/D168*(D168-'ver pressoflex 6p C3 DCpowe'!$M$11)</f>
        <v>0.60960088650844912</v>
      </c>
      <c r="I168" s="114">
        <f>'ver pressoflex 6p C3 DCpowe'!$G$9/D168*(D168-'ver pressoflex 6p C3 DCpowe'!$M$12)</f>
        <v>0.63324111182934673</v>
      </c>
      <c r="J168" s="114">
        <f>'ver pressoflex 6p C3 DCpowe'!$G$9/D168*(D168-'ver pressoflex 6p C3 DCpowe'!$M$13)</f>
        <v>0.65688133715024422</v>
      </c>
      <c r="K168" s="114">
        <f>'ver pressoflex 6p C3 DCpowe'!$G$9/D168*(D168-'ver pressoflex 6p C3 DCpowe'!$G$3)</f>
        <v>0.71598190045248822</v>
      </c>
      <c r="L168" s="113">
        <f>-'ver pressoflex 6p C3 DCpowe'!$G$2*'ver pressoflex 6p C3 DCpowe'!D168*'ver pressoflex 6p C3 DCpowe'!$G$17*'ver pressoflex 6p C3 DCpowe'!$G$13*'ver pressoflex 6p C3 DCpowe'!$G$11</f>
        <v>-5116.702500000004</v>
      </c>
      <c r="M168" s="31">
        <f>IF(ABS(E168)&lt;'ver pressoflex 6p C3 DCpowe'!$G$7,'ver pressoflex 6p C3 DCpowe'!$G$16*E168*'ver pressoflex 6p C3 DCpowe'!$O$8,SIGN(E168)*'ver pressoflex 6p C3 DCpowe'!$G$15*'ver pressoflex 6p C3 DCpowe'!$O$8)</f>
        <v>17803.500000000004</v>
      </c>
      <c r="N168" s="31">
        <f>IF(ABS(F168)&lt;'ver pressoflex 6p C3 DCpowe'!$G$7,'ver pressoflex 6p C3 DCpowe'!$G$16*F168*'ver pressoflex 6p C3 DCpowe'!$O$9,SIGN(F168)*'ver pressoflex 6p C3 DCpowe'!$G$15*'ver pressoflex 6p C3 DCpowe'!$O$9)</f>
        <v>0</v>
      </c>
      <c r="O168" s="31">
        <f>IF(ABS(G168)&lt;'ver pressoflex 6p C3 DCpowe'!$G$7,'ver pressoflex 6p C3 DCpowe'!$G$16*G168*'ver pressoflex 6p C3 DCpowe'!$O$10,SIGN(G168)*'ver pressoflex 6p C3 DCpowe'!$G$15*'ver pressoflex 6p C3 DCpowe'!$O$10)</f>
        <v>0</v>
      </c>
      <c r="P168" s="31">
        <f>IF(ABS(H168)&lt;'ver pressoflex 6p C3 DCpowe'!$G$7,'ver pressoflex 6p C3 DCpowe'!$G$16*H168*'ver pressoflex 6p C3 DCpowe'!$O$11,SIGN(H168)*'ver pressoflex 6p C3 DCpowe'!$G$15*'ver pressoflex 6p C3 DCpowe'!$O$11)</f>
        <v>0</v>
      </c>
      <c r="Q168" s="31">
        <f>IF(ABS(I168)&lt;'ver pressoflex 6p C3 DCpowe'!$G$7,'ver pressoflex 6p C3 DCpowe'!$G$16*I168*'ver pressoflex 6p C3 DCpowe'!$O$12,SIGN(I168)*'ver pressoflex 6p C3 DCpowe'!$G$15*'ver pressoflex 6p C3 DCpowe'!$O$12)</f>
        <v>0</v>
      </c>
      <c r="R168" s="31">
        <f>IF(ABS(J168)&lt;'ver pressoflex 6p C3 DCpowe'!$G$7,'ver pressoflex 6p C3 DCpowe'!$G$16*J168*'ver pressoflex 6p C3 DCpowe'!$O$13,SIGN(J168)*'ver pressoflex 6p C3 DCpowe'!$G$15*'ver pressoflex 6p C3 DCpowe'!$O$13)</f>
        <v>17803.500000000004</v>
      </c>
      <c r="S168" s="113">
        <f t="shared" si="14"/>
        <v>30490.297500000004</v>
      </c>
      <c r="T168" s="362">
        <f>-L168*('ver pressoflex 6p C3 DCpowe'!$G$3/2-'ver pressoflex 6p C3 DCpowe'!$G$12*'ver pressoflex 6p C3 DCpowe'!D168)</f>
        <v>6210335.440272605</v>
      </c>
      <c r="U168" s="29">
        <f t="shared" si="17"/>
        <v>-18248587.500000004</v>
      </c>
      <c r="V168" s="29">
        <f t="shared" si="18"/>
        <v>0</v>
      </c>
      <c r="W168" s="29">
        <f t="shared" si="19"/>
        <v>0</v>
      </c>
      <c r="X168" s="29">
        <f t="shared" si="20"/>
        <v>0</v>
      </c>
      <c r="Y168" s="29">
        <f t="shared" si="21"/>
        <v>0</v>
      </c>
      <c r="Z168" s="29">
        <f t="shared" si="22"/>
        <v>18248587.500000004</v>
      </c>
      <c r="AA168" s="113">
        <f t="shared" si="15"/>
        <v>6210335.440272605</v>
      </c>
    </row>
    <row r="169" spans="2:27">
      <c r="B169" s="116">
        <f t="shared" si="13"/>
        <v>72443.992500000008</v>
      </c>
      <c r="C169" s="115">
        <f t="shared" si="16"/>
        <v>2.2300000000000013</v>
      </c>
      <c r="D169" s="68">
        <f>'ver pressoflex 6p C3 DCpowe'!$G$3/2/$C$557*C169</f>
        <v>27.317500000000017</v>
      </c>
      <c r="E169" s="114">
        <f>'ver pressoflex 6p C3 DCpowe'!$G$9/D169*(D169-'ver pressoflex 6p C3 DCpowe'!$M$8)</f>
        <v>5.0570513407156549E-2</v>
      </c>
      <c r="F169" s="114">
        <f>'ver pressoflex 6p C3 DCpowe'!$G$9/D169*(D169-'ver pressoflex 6p C3 DCpowe'!$M$9)</f>
        <v>7.3998718770019178E-2</v>
      </c>
      <c r="G169" s="114">
        <f>'ver pressoflex 6p C3 DCpowe'!$G$9/D169*(D169-'ver pressoflex 6p C3 DCpowe'!$M$10)</f>
        <v>9.7426924132881801E-2</v>
      </c>
      <c r="H169" s="114">
        <f>'ver pressoflex 6p C3 DCpowe'!$G$9/D169*(D169-'ver pressoflex 6p C3 DCpowe'!$M$11)</f>
        <v>0.60406186510478599</v>
      </c>
      <c r="I169" s="114">
        <f>'ver pressoflex 6p C3 DCpowe'!$G$9/D169*(D169-'ver pressoflex 6p C3 DCpowe'!$M$12)</f>
        <v>0.6274900704676486</v>
      </c>
      <c r="J169" s="114">
        <f>'ver pressoflex 6p C3 DCpowe'!$G$9/D169*(D169-'ver pressoflex 6p C3 DCpowe'!$M$13)</f>
        <v>0.65091827583051121</v>
      </c>
      <c r="K169" s="114">
        <f>'ver pressoflex 6p C3 DCpowe'!$G$9/D169*(D169-'ver pressoflex 6p C3 DCpowe'!$G$3)</f>
        <v>0.70948878923766778</v>
      </c>
      <c r="L169" s="113">
        <f>-'ver pressoflex 6p C3 DCpowe'!$G$2*'ver pressoflex 6p C3 DCpowe'!D169*'ver pressoflex 6p C3 DCpowe'!$G$17*'ver pressoflex 6p C3 DCpowe'!$G$13*'ver pressoflex 6p C3 DCpowe'!$G$11</f>
        <v>-5163.0075000000033</v>
      </c>
      <c r="M169" s="31">
        <f>IF(ABS(E169)&lt;'ver pressoflex 6p C3 DCpowe'!$G$7,'ver pressoflex 6p C3 DCpowe'!$G$16*E169*'ver pressoflex 6p C3 DCpowe'!$O$8,SIGN(E169)*'ver pressoflex 6p C3 DCpowe'!$G$15*'ver pressoflex 6p C3 DCpowe'!$O$8)</f>
        <v>17803.500000000004</v>
      </c>
      <c r="N169" s="31">
        <f>IF(ABS(F169)&lt;'ver pressoflex 6p C3 DCpowe'!$G$7,'ver pressoflex 6p C3 DCpowe'!$G$16*F169*'ver pressoflex 6p C3 DCpowe'!$O$9,SIGN(F169)*'ver pressoflex 6p C3 DCpowe'!$G$15*'ver pressoflex 6p C3 DCpowe'!$O$9)</f>
        <v>0</v>
      </c>
      <c r="O169" s="31">
        <f>IF(ABS(G169)&lt;'ver pressoflex 6p C3 DCpowe'!$G$7,'ver pressoflex 6p C3 DCpowe'!$G$16*G169*'ver pressoflex 6p C3 DCpowe'!$O$10,SIGN(G169)*'ver pressoflex 6p C3 DCpowe'!$G$15*'ver pressoflex 6p C3 DCpowe'!$O$10)</f>
        <v>0</v>
      </c>
      <c r="P169" s="31">
        <f>IF(ABS(H169)&lt;'ver pressoflex 6p C3 DCpowe'!$G$7,'ver pressoflex 6p C3 DCpowe'!$G$16*H169*'ver pressoflex 6p C3 DCpowe'!$O$11,SIGN(H169)*'ver pressoflex 6p C3 DCpowe'!$G$15*'ver pressoflex 6p C3 DCpowe'!$O$11)</f>
        <v>0</v>
      </c>
      <c r="Q169" s="31">
        <f>IF(ABS(I169)&lt;'ver pressoflex 6p C3 DCpowe'!$G$7,'ver pressoflex 6p C3 DCpowe'!$G$16*I169*'ver pressoflex 6p C3 DCpowe'!$O$12,SIGN(I169)*'ver pressoflex 6p C3 DCpowe'!$G$15*'ver pressoflex 6p C3 DCpowe'!$O$12)</f>
        <v>0</v>
      </c>
      <c r="R169" s="31">
        <f>IF(ABS(J169)&lt;'ver pressoflex 6p C3 DCpowe'!$G$7,'ver pressoflex 6p C3 DCpowe'!$G$16*J169*'ver pressoflex 6p C3 DCpowe'!$O$13,SIGN(J169)*'ver pressoflex 6p C3 DCpowe'!$G$15*'ver pressoflex 6p C3 DCpowe'!$O$13)</f>
        <v>17803.500000000004</v>
      </c>
      <c r="S169" s="113">
        <f t="shared" si="14"/>
        <v>30443.992500000004</v>
      </c>
      <c r="T169" s="362">
        <f>-L169*('ver pressoflex 6p C3 DCpowe'!$G$3/2-'ver pressoflex 6p C3 DCpowe'!$G$12*'ver pressoflex 6p C3 DCpowe'!D169)</f>
        <v>6266011.3572294042</v>
      </c>
      <c r="U169" s="29">
        <f t="shared" si="17"/>
        <v>-18248587.500000004</v>
      </c>
      <c r="V169" s="29">
        <f t="shared" si="18"/>
        <v>0</v>
      </c>
      <c r="W169" s="29">
        <f t="shared" si="19"/>
        <v>0</v>
      </c>
      <c r="X169" s="29">
        <f t="shared" si="20"/>
        <v>0</v>
      </c>
      <c r="Y169" s="29">
        <f t="shared" si="21"/>
        <v>0</v>
      </c>
      <c r="Z169" s="29">
        <f t="shared" si="22"/>
        <v>18248587.500000004</v>
      </c>
      <c r="AA169" s="113">
        <f t="shared" si="15"/>
        <v>6266011.3572294042</v>
      </c>
    </row>
    <row r="170" spans="2:27">
      <c r="B170" s="116">
        <f t="shared" si="13"/>
        <v>72397.6875</v>
      </c>
      <c r="C170" s="115">
        <f t="shared" si="16"/>
        <v>2.2500000000000013</v>
      </c>
      <c r="D170" s="68">
        <f>'ver pressoflex 6p C3 DCpowe'!$G$3/2/$C$557*C170</f>
        <v>27.562500000000018</v>
      </c>
      <c r="E170" s="114">
        <f>'ver pressoflex 6p C3 DCpowe'!$G$9/D170*(D170-'ver pressoflex 6p C3 DCpowe'!$M$8)</f>
        <v>5.0049886621315154E-2</v>
      </c>
      <c r="F170" s="114">
        <f>'ver pressoflex 6p C3 DCpowe'!$G$9/D170*(D170-'ver pressoflex 6p C3 DCpowe'!$M$9)</f>
        <v>7.3269841269841221E-2</v>
      </c>
      <c r="G170" s="114">
        <f>'ver pressoflex 6p C3 DCpowe'!$G$9/D170*(D170-'ver pressoflex 6p C3 DCpowe'!$M$10)</f>
        <v>9.6489795918367288E-2</v>
      </c>
      <c r="H170" s="114">
        <f>'ver pressoflex 6p C3 DCpowe'!$G$9/D170*(D170-'ver pressoflex 6p C3 DCpowe'!$M$11)</f>
        <v>0.59862131519274342</v>
      </c>
      <c r="I170" s="114">
        <f>'ver pressoflex 6p C3 DCpowe'!$G$9/D170*(D170-'ver pressoflex 6p C3 DCpowe'!$M$12)</f>
        <v>0.62184126984126953</v>
      </c>
      <c r="J170" s="114">
        <f>'ver pressoflex 6p C3 DCpowe'!$G$9/D170*(D170-'ver pressoflex 6p C3 DCpowe'!$M$13)</f>
        <v>0.64506122448979553</v>
      </c>
      <c r="K170" s="114">
        <f>'ver pressoflex 6p C3 DCpowe'!$G$9/D170*(D170-'ver pressoflex 6p C3 DCpowe'!$G$3)</f>
        <v>0.70311111111111069</v>
      </c>
      <c r="L170" s="113">
        <f>-'ver pressoflex 6p C3 DCpowe'!$G$2*'ver pressoflex 6p C3 DCpowe'!D170*'ver pressoflex 6p C3 DCpowe'!$G$17*'ver pressoflex 6p C3 DCpowe'!$G$13*'ver pressoflex 6p C3 DCpowe'!$G$11</f>
        <v>-5209.3125000000036</v>
      </c>
      <c r="M170" s="31">
        <f>IF(ABS(E170)&lt;'ver pressoflex 6p C3 DCpowe'!$G$7,'ver pressoflex 6p C3 DCpowe'!$G$16*E170*'ver pressoflex 6p C3 DCpowe'!$O$8,SIGN(E170)*'ver pressoflex 6p C3 DCpowe'!$G$15*'ver pressoflex 6p C3 DCpowe'!$O$8)</f>
        <v>17803.500000000004</v>
      </c>
      <c r="N170" s="31">
        <f>IF(ABS(F170)&lt;'ver pressoflex 6p C3 DCpowe'!$G$7,'ver pressoflex 6p C3 DCpowe'!$G$16*F170*'ver pressoflex 6p C3 DCpowe'!$O$9,SIGN(F170)*'ver pressoflex 6p C3 DCpowe'!$G$15*'ver pressoflex 6p C3 DCpowe'!$O$9)</f>
        <v>0</v>
      </c>
      <c r="O170" s="31">
        <f>IF(ABS(G170)&lt;'ver pressoflex 6p C3 DCpowe'!$G$7,'ver pressoflex 6p C3 DCpowe'!$G$16*G170*'ver pressoflex 6p C3 DCpowe'!$O$10,SIGN(G170)*'ver pressoflex 6p C3 DCpowe'!$G$15*'ver pressoflex 6p C3 DCpowe'!$O$10)</f>
        <v>0</v>
      </c>
      <c r="P170" s="31">
        <f>IF(ABS(H170)&lt;'ver pressoflex 6p C3 DCpowe'!$G$7,'ver pressoflex 6p C3 DCpowe'!$G$16*H170*'ver pressoflex 6p C3 DCpowe'!$O$11,SIGN(H170)*'ver pressoflex 6p C3 DCpowe'!$G$15*'ver pressoflex 6p C3 DCpowe'!$O$11)</f>
        <v>0</v>
      </c>
      <c r="Q170" s="31">
        <f>IF(ABS(I170)&lt;'ver pressoflex 6p C3 DCpowe'!$G$7,'ver pressoflex 6p C3 DCpowe'!$G$16*I170*'ver pressoflex 6p C3 DCpowe'!$O$12,SIGN(I170)*'ver pressoflex 6p C3 DCpowe'!$G$15*'ver pressoflex 6p C3 DCpowe'!$O$12)</f>
        <v>0</v>
      </c>
      <c r="R170" s="31">
        <f>IF(ABS(J170)&lt;'ver pressoflex 6p C3 DCpowe'!$G$7,'ver pressoflex 6p C3 DCpowe'!$G$16*J170*'ver pressoflex 6p C3 DCpowe'!$O$13,SIGN(J170)*'ver pressoflex 6p C3 DCpowe'!$G$15*'ver pressoflex 6p C3 DCpowe'!$O$13)</f>
        <v>17803.500000000004</v>
      </c>
      <c r="S170" s="113">
        <f t="shared" si="14"/>
        <v>30397.687500000004</v>
      </c>
      <c r="T170" s="362">
        <f>-L170*('ver pressoflex 6p C3 DCpowe'!$G$3/2-'ver pressoflex 6p C3 DCpowe'!$G$12*'ver pressoflex 6p C3 DCpowe'!D170)</f>
        <v>6321677.8353750054</v>
      </c>
      <c r="U170" s="29">
        <f t="shared" si="17"/>
        <v>-18248587.500000004</v>
      </c>
      <c r="V170" s="29">
        <f t="shared" si="18"/>
        <v>0</v>
      </c>
      <c r="W170" s="29">
        <f t="shared" si="19"/>
        <v>0</v>
      </c>
      <c r="X170" s="29">
        <f t="shared" si="20"/>
        <v>0</v>
      </c>
      <c r="Y170" s="29">
        <f t="shared" si="21"/>
        <v>0</v>
      </c>
      <c r="Z170" s="29">
        <f t="shared" si="22"/>
        <v>18248587.500000004</v>
      </c>
      <c r="AA170" s="113">
        <f t="shared" si="15"/>
        <v>6321677.8353750054</v>
      </c>
    </row>
    <row r="171" spans="2:27">
      <c r="B171" s="116">
        <f t="shared" si="13"/>
        <v>72351.382500000007</v>
      </c>
      <c r="C171" s="115">
        <f t="shared" si="16"/>
        <v>2.2700000000000014</v>
      </c>
      <c r="D171" s="68">
        <f>'ver pressoflex 6p C3 DCpowe'!$G$3/2/$C$557*C171</f>
        <v>27.807500000000015</v>
      </c>
      <c r="E171" s="114">
        <f>'ver pressoflex 6p C3 DCpowe'!$G$9/D171*(D171-'ver pressoflex 6p C3 DCpowe'!$M$8)</f>
        <v>4.9538433875752921E-2</v>
      </c>
      <c r="F171" s="114">
        <f>'ver pressoflex 6p C3 DCpowe'!$G$9/D171*(D171-'ver pressoflex 6p C3 DCpowe'!$M$9)</f>
        <v>7.2553807426054079E-2</v>
      </c>
      <c r="G171" s="114">
        <f>'ver pressoflex 6p C3 DCpowe'!$G$9/D171*(D171-'ver pressoflex 6p C3 DCpowe'!$M$10)</f>
        <v>9.556918097635525E-2</v>
      </c>
      <c r="H171" s="114">
        <f>'ver pressoflex 6p C3 DCpowe'!$G$9/D171*(D171-'ver pressoflex 6p C3 DCpowe'!$M$11)</f>
        <v>0.59327663400161801</v>
      </c>
      <c r="I171" s="114">
        <f>'ver pressoflex 6p C3 DCpowe'!$G$9/D171*(D171-'ver pressoflex 6p C3 DCpowe'!$M$12)</f>
        <v>0.61629200755191915</v>
      </c>
      <c r="J171" s="114">
        <f>'ver pressoflex 6p C3 DCpowe'!$G$9/D171*(D171-'ver pressoflex 6p C3 DCpowe'!$M$13)</f>
        <v>0.6393073811022203</v>
      </c>
      <c r="K171" s="114">
        <f>'ver pressoflex 6p C3 DCpowe'!$G$9/D171*(D171-'ver pressoflex 6p C3 DCpowe'!$G$3)</f>
        <v>0.69684581497797327</v>
      </c>
      <c r="L171" s="113">
        <f>-'ver pressoflex 6p C3 DCpowe'!$G$2*'ver pressoflex 6p C3 DCpowe'!D171*'ver pressoflex 6p C3 DCpowe'!$G$17*'ver pressoflex 6p C3 DCpowe'!$G$13*'ver pressoflex 6p C3 DCpowe'!$G$11</f>
        <v>-5255.6175000000039</v>
      </c>
      <c r="M171" s="31">
        <f>IF(ABS(E171)&lt;'ver pressoflex 6p C3 DCpowe'!$G$7,'ver pressoflex 6p C3 DCpowe'!$G$16*E171*'ver pressoflex 6p C3 DCpowe'!$O$8,SIGN(E171)*'ver pressoflex 6p C3 DCpowe'!$G$15*'ver pressoflex 6p C3 DCpowe'!$O$8)</f>
        <v>17803.500000000004</v>
      </c>
      <c r="N171" s="31">
        <f>IF(ABS(F171)&lt;'ver pressoflex 6p C3 DCpowe'!$G$7,'ver pressoflex 6p C3 DCpowe'!$G$16*F171*'ver pressoflex 6p C3 DCpowe'!$O$9,SIGN(F171)*'ver pressoflex 6p C3 DCpowe'!$G$15*'ver pressoflex 6p C3 DCpowe'!$O$9)</f>
        <v>0</v>
      </c>
      <c r="O171" s="31">
        <f>IF(ABS(G171)&lt;'ver pressoflex 6p C3 DCpowe'!$G$7,'ver pressoflex 6p C3 DCpowe'!$G$16*G171*'ver pressoflex 6p C3 DCpowe'!$O$10,SIGN(G171)*'ver pressoflex 6p C3 DCpowe'!$G$15*'ver pressoflex 6p C3 DCpowe'!$O$10)</f>
        <v>0</v>
      </c>
      <c r="P171" s="31">
        <f>IF(ABS(H171)&lt;'ver pressoflex 6p C3 DCpowe'!$G$7,'ver pressoflex 6p C3 DCpowe'!$G$16*H171*'ver pressoflex 6p C3 DCpowe'!$O$11,SIGN(H171)*'ver pressoflex 6p C3 DCpowe'!$G$15*'ver pressoflex 6p C3 DCpowe'!$O$11)</f>
        <v>0</v>
      </c>
      <c r="Q171" s="31">
        <f>IF(ABS(I171)&lt;'ver pressoflex 6p C3 DCpowe'!$G$7,'ver pressoflex 6p C3 DCpowe'!$G$16*I171*'ver pressoflex 6p C3 DCpowe'!$O$12,SIGN(I171)*'ver pressoflex 6p C3 DCpowe'!$G$15*'ver pressoflex 6p C3 DCpowe'!$O$12)</f>
        <v>0</v>
      </c>
      <c r="R171" s="31">
        <f>IF(ABS(J171)&lt;'ver pressoflex 6p C3 DCpowe'!$G$7,'ver pressoflex 6p C3 DCpowe'!$G$16*J171*'ver pressoflex 6p C3 DCpowe'!$O$13,SIGN(J171)*'ver pressoflex 6p C3 DCpowe'!$G$15*'ver pressoflex 6p C3 DCpowe'!$O$13)</f>
        <v>17803.500000000004</v>
      </c>
      <c r="S171" s="113">
        <f t="shared" si="14"/>
        <v>30351.382500000003</v>
      </c>
      <c r="T171" s="362">
        <f>-L171*('ver pressoflex 6p C3 DCpowe'!$G$3/2-'ver pressoflex 6p C3 DCpowe'!$G$12*'ver pressoflex 6p C3 DCpowe'!D171)</f>
        <v>6377334.874709405</v>
      </c>
      <c r="U171" s="29">
        <f t="shared" si="17"/>
        <v>-18248587.500000004</v>
      </c>
      <c r="V171" s="29">
        <f t="shared" si="18"/>
        <v>0</v>
      </c>
      <c r="W171" s="29">
        <f t="shared" si="19"/>
        <v>0</v>
      </c>
      <c r="X171" s="29">
        <f t="shared" si="20"/>
        <v>0</v>
      </c>
      <c r="Y171" s="29">
        <f t="shared" si="21"/>
        <v>0</v>
      </c>
      <c r="Z171" s="29">
        <f t="shared" si="22"/>
        <v>18248587.500000004</v>
      </c>
      <c r="AA171" s="113">
        <f t="shared" si="15"/>
        <v>6377334.874709405</v>
      </c>
    </row>
    <row r="172" spans="2:27">
      <c r="B172" s="116">
        <f t="shared" si="13"/>
        <v>72305.077499999999</v>
      </c>
      <c r="C172" s="115">
        <f t="shared" si="16"/>
        <v>2.2900000000000014</v>
      </c>
      <c r="D172" s="68">
        <f>'ver pressoflex 6p C3 DCpowe'!$G$3/2/$C$557*C172</f>
        <v>28.052500000000016</v>
      </c>
      <c r="E172" s="114">
        <f>'ver pressoflex 6p C3 DCpowe'!$G$9/D172*(D172-'ver pressoflex 6p C3 DCpowe'!$M$8)</f>
        <v>4.9035914802602235E-2</v>
      </c>
      <c r="F172" s="114">
        <f>'ver pressoflex 6p C3 DCpowe'!$G$9/D172*(D172-'ver pressoflex 6p C3 DCpowe'!$M$9)</f>
        <v>7.185028072364312E-2</v>
      </c>
      <c r="G172" s="114">
        <f>'ver pressoflex 6p C3 DCpowe'!$G$9/D172*(D172-'ver pressoflex 6p C3 DCpowe'!$M$10)</f>
        <v>9.466464664468402E-2</v>
      </c>
      <c r="H172" s="114">
        <f>'ver pressoflex 6p C3 DCpowe'!$G$9/D172*(D172-'ver pressoflex 6p C3 DCpowe'!$M$11)</f>
        <v>0.58802530968719324</v>
      </c>
      <c r="I172" s="114">
        <f>'ver pressoflex 6p C3 DCpowe'!$G$9/D172*(D172-'ver pressoflex 6p C3 DCpowe'!$M$12)</f>
        <v>0.61083967560823416</v>
      </c>
      <c r="J172" s="114">
        <f>'ver pressoflex 6p C3 DCpowe'!$G$9/D172*(D172-'ver pressoflex 6p C3 DCpowe'!$M$13)</f>
        <v>0.63365404152927507</v>
      </c>
      <c r="K172" s="114">
        <f>'ver pressoflex 6p C3 DCpowe'!$G$9/D172*(D172-'ver pressoflex 6p C3 DCpowe'!$G$3)</f>
        <v>0.69068995633187724</v>
      </c>
      <c r="L172" s="113">
        <f>-'ver pressoflex 6p C3 DCpowe'!$G$2*'ver pressoflex 6p C3 DCpowe'!D172*'ver pressoflex 6p C3 DCpowe'!$G$17*'ver pressoflex 6p C3 DCpowe'!$G$13*'ver pressoflex 6p C3 DCpowe'!$G$11</f>
        <v>-5301.9225000000042</v>
      </c>
      <c r="M172" s="31">
        <f>IF(ABS(E172)&lt;'ver pressoflex 6p C3 DCpowe'!$G$7,'ver pressoflex 6p C3 DCpowe'!$G$16*E172*'ver pressoflex 6p C3 DCpowe'!$O$8,SIGN(E172)*'ver pressoflex 6p C3 DCpowe'!$G$15*'ver pressoflex 6p C3 DCpowe'!$O$8)</f>
        <v>17803.500000000004</v>
      </c>
      <c r="N172" s="31">
        <f>IF(ABS(F172)&lt;'ver pressoflex 6p C3 DCpowe'!$G$7,'ver pressoflex 6p C3 DCpowe'!$G$16*F172*'ver pressoflex 6p C3 DCpowe'!$O$9,SIGN(F172)*'ver pressoflex 6p C3 DCpowe'!$G$15*'ver pressoflex 6p C3 DCpowe'!$O$9)</f>
        <v>0</v>
      </c>
      <c r="O172" s="31">
        <f>IF(ABS(G172)&lt;'ver pressoflex 6p C3 DCpowe'!$G$7,'ver pressoflex 6p C3 DCpowe'!$G$16*G172*'ver pressoflex 6p C3 DCpowe'!$O$10,SIGN(G172)*'ver pressoflex 6p C3 DCpowe'!$G$15*'ver pressoflex 6p C3 DCpowe'!$O$10)</f>
        <v>0</v>
      </c>
      <c r="P172" s="31">
        <f>IF(ABS(H172)&lt;'ver pressoflex 6p C3 DCpowe'!$G$7,'ver pressoflex 6p C3 DCpowe'!$G$16*H172*'ver pressoflex 6p C3 DCpowe'!$O$11,SIGN(H172)*'ver pressoflex 6p C3 DCpowe'!$G$15*'ver pressoflex 6p C3 DCpowe'!$O$11)</f>
        <v>0</v>
      </c>
      <c r="Q172" s="31">
        <f>IF(ABS(I172)&lt;'ver pressoflex 6p C3 DCpowe'!$G$7,'ver pressoflex 6p C3 DCpowe'!$G$16*I172*'ver pressoflex 6p C3 DCpowe'!$O$12,SIGN(I172)*'ver pressoflex 6p C3 DCpowe'!$G$15*'ver pressoflex 6p C3 DCpowe'!$O$12)</f>
        <v>0</v>
      </c>
      <c r="R172" s="31">
        <f>IF(ABS(J172)&lt;'ver pressoflex 6p C3 DCpowe'!$G$7,'ver pressoflex 6p C3 DCpowe'!$G$16*J172*'ver pressoflex 6p C3 DCpowe'!$O$13,SIGN(J172)*'ver pressoflex 6p C3 DCpowe'!$G$15*'ver pressoflex 6p C3 DCpowe'!$O$13)</f>
        <v>17803.500000000004</v>
      </c>
      <c r="S172" s="113">
        <f t="shared" si="14"/>
        <v>30305.077500000003</v>
      </c>
      <c r="T172" s="362">
        <f>-L172*('ver pressoflex 6p C3 DCpowe'!$G$3/2-'ver pressoflex 6p C3 DCpowe'!$G$12*'ver pressoflex 6p C3 DCpowe'!D172)</f>
        <v>6432982.4752326049</v>
      </c>
      <c r="U172" s="29">
        <f t="shared" si="17"/>
        <v>-18248587.500000004</v>
      </c>
      <c r="V172" s="29">
        <f t="shared" si="18"/>
        <v>0</v>
      </c>
      <c r="W172" s="29">
        <f t="shared" si="19"/>
        <v>0</v>
      </c>
      <c r="X172" s="29">
        <f t="shared" si="20"/>
        <v>0</v>
      </c>
      <c r="Y172" s="29">
        <f t="shared" si="21"/>
        <v>0</v>
      </c>
      <c r="Z172" s="29">
        <f t="shared" si="22"/>
        <v>18248587.500000004</v>
      </c>
      <c r="AA172" s="113">
        <f t="shared" si="15"/>
        <v>6432982.4752326049</v>
      </c>
    </row>
    <row r="173" spans="2:27">
      <c r="B173" s="116">
        <f t="shared" si="13"/>
        <v>72258.772500000006</v>
      </c>
      <c r="C173" s="115">
        <f t="shared" si="16"/>
        <v>2.3100000000000014</v>
      </c>
      <c r="D173" s="68">
        <f>'ver pressoflex 6p C3 DCpowe'!$G$3/2/$C$557*C173</f>
        <v>28.297500000000017</v>
      </c>
      <c r="E173" s="114">
        <f>'ver pressoflex 6p C3 DCpowe'!$G$9/D173*(D173-'ver pressoflex 6p C3 DCpowe'!$M$8)</f>
        <v>4.8542097358423859E-2</v>
      </c>
      <c r="F173" s="114">
        <f>'ver pressoflex 6p C3 DCpowe'!$G$9/D173*(D173-'ver pressoflex 6p C3 DCpowe'!$M$9)</f>
        <v>7.1158936301793402E-2</v>
      </c>
      <c r="G173" s="114">
        <f>'ver pressoflex 6p C3 DCpowe'!$G$9/D173*(D173-'ver pressoflex 6p C3 DCpowe'!$M$10)</f>
        <v>9.3775775245162951E-2</v>
      </c>
      <c r="H173" s="114">
        <f>'ver pressoflex 6p C3 DCpowe'!$G$9/D173*(D173-'ver pressoflex 6p C3 DCpowe'!$M$11)</f>
        <v>0.58286491739552926</v>
      </c>
      <c r="I173" s="114">
        <f>'ver pressoflex 6p C3 DCpowe'!$G$9/D173*(D173-'ver pressoflex 6p C3 DCpowe'!$M$12)</f>
        <v>0.60548175633889878</v>
      </c>
      <c r="J173" s="114">
        <f>'ver pressoflex 6p C3 DCpowe'!$G$9/D173*(D173-'ver pressoflex 6p C3 DCpowe'!$M$13)</f>
        <v>0.62809859528226841</v>
      </c>
      <c r="K173" s="114">
        <f>'ver pressoflex 6p C3 DCpowe'!$G$9/D173*(D173-'ver pressoflex 6p C3 DCpowe'!$G$3)</f>
        <v>0.68464069264069227</v>
      </c>
      <c r="L173" s="113">
        <f>-'ver pressoflex 6p C3 DCpowe'!$G$2*'ver pressoflex 6p C3 DCpowe'!D173*'ver pressoflex 6p C3 DCpowe'!$G$17*'ver pressoflex 6p C3 DCpowe'!$G$13*'ver pressoflex 6p C3 DCpowe'!$G$11</f>
        <v>-5348.2275000000036</v>
      </c>
      <c r="M173" s="31">
        <f>IF(ABS(E173)&lt;'ver pressoflex 6p C3 DCpowe'!$G$7,'ver pressoflex 6p C3 DCpowe'!$G$16*E173*'ver pressoflex 6p C3 DCpowe'!$O$8,SIGN(E173)*'ver pressoflex 6p C3 DCpowe'!$G$15*'ver pressoflex 6p C3 DCpowe'!$O$8)</f>
        <v>17803.500000000004</v>
      </c>
      <c r="N173" s="31">
        <f>IF(ABS(F173)&lt;'ver pressoflex 6p C3 DCpowe'!$G$7,'ver pressoflex 6p C3 DCpowe'!$G$16*F173*'ver pressoflex 6p C3 DCpowe'!$O$9,SIGN(F173)*'ver pressoflex 6p C3 DCpowe'!$G$15*'ver pressoflex 6p C3 DCpowe'!$O$9)</f>
        <v>0</v>
      </c>
      <c r="O173" s="31">
        <f>IF(ABS(G173)&lt;'ver pressoflex 6p C3 DCpowe'!$G$7,'ver pressoflex 6p C3 DCpowe'!$G$16*G173*'ver pressoflex 6p C3 DCpowe'!$O$10,SIGN(G173)*'ver pressoflex 6p C3 DCpowe'!$G$15*'ver pressoflex 6p C3 DCpowe'!$O$10)</f>
        <v>0</v>
      </c>
      <c r="P173" s="31">
        <f>IF(ABS(H173)&lt;'ver pressoflex 6p C3 DCpowe'!$G$7,'ver pressoflex 6p C3 DCpowe'!$G$16*H173*'ver pressoflex 6p C3 DCpowe'!$O$11,SIGN(H173)*'ver pressoflex 6p C3 DCpowe'!$G$15*'ver pressoflex 6p C3 DCpowe'!$O$11)</f>
        <v>0</v>
      </c>
      <c r="Q173" s="31">
        <f>IF(ABS(I173)&lt;'ver pressoflex 6p C3 DCpowe'!$G$7,'ver pressoflex 6p C3 DCpowe'!$G$16*I173*'ver pressoflex 6p C3 DCpowe'!$O$12,SIGN(I173)*'ver pressoflex 6p C3 DCpowe'!$G$15*'ver pressoflex 6p C3 DCpowe'!$O$12)</f>
        <v>0</v>
      </c>
      <c r="R173" s="31">
        <f>IF(ABS(J173)&lt;'ver pressoflex 6p C3 DCpowe'!$G$7,'ver pressoflex 6p C3 DCpowe'!$G$16*J173*'ver pressoflex 6p C3 DCpowe'!$O$13,SIGN(J173)*'ver pressoflex 6p C3 DCpowe'!$G$15*'ver pressoflex 6p C3 DCpowe'!$O$13)</f>
        <v>17803.500000000004</v>
      </c>
      <c r="S173" s="113">
        <f t="shared" si="14"/>
        <v>30258.772500000003</v>
      </c>
      <c r="T173" s="362">
        <f>-L173*('ver pressoflex 6p C3 DCpowe'!$G$3/2-'ver pressoflex 6p C3 DCpowe'!$G$12*'ver pressoflex 6p C3 DCpowe'!D173)</f>
        <v>6488620.6369446041</v>
      </c>
      <c r="U173" s="29">
        <f t="shared" si="17"/>
        <v>-18248587.500000004</v>
      </c>
      <c r="V173" s="29">
        <f t="shared" si="18"/>
        <v>0</v>
      </c>
      <c r="W173" s="29">
        <f t="shared" si="19"/>
        <v>0</v>
      </c>
      <c r="X173" s="29">
        <f t="shared" si="20"/>
        <v>0</v>
      </c>
      <c r="Y173" s="29">
        <f t="shared" si="21"/>
        <v>0</v>
      </c>
      <c r="Z173" s="29">
        <f t="shared" si="22"/>
        <v>18248587.500000004</v>
      </c>
      <c r="AA173" s="113">
        <f t="shared" si="15"/>
        <v>6488620.6369446032</v>
      </c>
    </row>
    <row r="174" spans="2:27">
      <c r="B174" s="116">
        <f t="shared" si="13"/>
        <v>72212.467499999999</v>
      </c>
      <c r="C174" s="115">
        <f t="shared" si="16"/>
        <v>2.3300000000000014</v>
      </c>
      <c r="D174" s="68">
        <f>'ver pressoflex 6p C3 DCpowe'!$G$3/2/$C$557*C174</f>
        <v>28.542500000000018</v>
      </c>
      <c r="E174" s="114">
        <f>'ver pressoflex 6p C3 DCpowe'!$G$9/D174*(D174-'ver pressoflex 6p C3 DCpowe'!$M$8)</f>
        <v>4.8056757466935232E-2</v>
      </c>
      <c r="F174" s="114">
        <f>'ver pressoflex 6p C3 DCpowe'!$G$9/D174*(D174-'ver pressoflex 6p C3 DCpowe'!$M$9)</f>
        <v>7.0479460453709328E-2</v>
      </c>
      <c r="G174" s="114">
        <f>'ver pressoflex 6p C3 DCpowe'!$G$9/D174*(D174-'ver pressoflex 6p C3 DCpowe'!$M$10)</f>
        <v>9.2902163440483423E-2</v>
      </c>
      <c r="H174" s="114">
        <f>'ver pressoflex 6p C3 DCpowe'!$G$9/D174*(D174-'ver pressoflex 6p C3 DCpowe'!$M$11)</f>
        <v>0.57779311552947321</v>
      </c>
      <c r="I174" s="114">
        <f>'ver pressoflex 6p C3 DCpowe'!$G$9/D174*(D174-'ver pressoflex 6p C3 DCpowe'!$M$12)</f>
        <v>0.60021581851624728</v>
      </c>
      <c r="J174" s="114">
        <f>'ver pressoflex 6p C3 DCpowe'!$G$9/D174*(D174-'ver pressoflex 6p C3 DCpowe'!$M$13)</f>
        <v>0.62263852150302135</v>
      </c>
      <c r="K174" s="114">
        <f>'ver pressoflex 6p C3 DCpowe'!$G$9/D174*(D174-'ver pressoflex 6p C3 DCpowe'!$G$3)</f>
        <v>0.67869527896995663</v>
      </c>
      <c r="L174" s="113">
        <f>-'ver pressoflex 6p C3 DCpowe'!$G$2*'ver pressoflex 6p C3 DCpowe'!D174*'ver pressoflex 6p C3 DCpowe'!$G$17*'ver pressoflex 6p C3 DCpowe'!$G$13*'ver pressoflex 6p C3 DCpowe'!$G$11</f>
        <v>-5394.5325000000039</v>
      </c>
      <c r="M174" s="31">
        <f>IF(ABS(E174)&lt;'ver pressoflex 6p C3 DCpowe'!$G$7,'ver pressoflex 6p C3 DCpowe'!$G$16*E174*'ver pressoflex 6p C3 DCpowe'!$O$8,SIGN(E174)*'ver pressoflex 6p C3 DCpowe'!$G$15*'ver pressoflex 6p C3 DCpowe'!$O$8)</f>
        <v>17803.500000000004</v>
      </c>
      <c r="N174" s="31">
        <f>IF(ABS(F174)&lt;'ver pressoflex 6p C3 DCpowe'!$G$7,'ver pressoflex 6p C3 DCpowe'!$G$16*F174*'ver pressoflex 6p C3 DCpowe'!$O$9,SIGN(F174)*'ver pressoflex 6p C3 DCpowe'!$G$15*'ver pressoflex 6p C3 DCpowe'!$O$9)</f>
        <v>0</v>
      </c>
      <c r="O174" s="31">
        <f>IF(ABS(G174)&lt;'ver pressoflex 6p C3 DCpowe'!$G$7,'ver pressoflex 6p C3 DCpowe'!$G$16*G174*'ver pressoflex 6p C3 DCpowe'!$O$10,SIGN(G174)*'ver pressoflex 6p C3 DCpowe'!$G$15*'ver pressoflex 6p C3 DCpowe'!$O$10)</f>
        <v>0</v>
      </c>
      <c r="P174" s="31">
        <f>IF(ABS(H174)&lt;'ver pressoflex 6p C3 DCpowe'!$G$7,'ver pressoflex 6p C3 DCpowe'!$G$16*H174*'ver pressoflex 6p C3 DCpowe'!$O$11,SIGN(H174)*'ver pressoflex 6p C3 DCpowe'!$G$15*'ver pressoflex 6p C3 DCpowe'!$O$11)</f>
        <v>0</v>
      </c>
      <c r="Q174" s="31">
        <f>IF(ABS(I174)&lt;'ver pressoflex 6p C3 DCpowe'!$G$7,'ver pressoflex 6p C3 DCpowe'!$G$16*I174*'ver pressoflex 6p C3 DCpowe'!$O$12,SIGN(I174)*'ver pressoflex 6p C3 DCpowe'!$G$15*'ver pressoflex 6p C3 DCpowe'!$O$12)</f>
        <v>0</v>
      </c>
      <c r="R174" s="31">
        <f>IF(ABS(J174)&lt;'ver pressoflex 6p C3 DCpowe'!$G$7,'ver pressoflex 6p C3 DCpowe'!$G$16*J174*'ver pressoflex 6p C3 DCpowe'!$O$13,SIGN(J174)*'ver pressoflex 6p C3 DCpowe'!$G$15*'ver pressoflex 6p C3 DCpowe'!$O$13)</f>
        <v>17803.500000000004</v>
      </c>
      <c r="S174" s="113">
        <f t="shared" si="14"/>
        <v>30212.467500000002</v>
      </c>
      <c r="T174" s="362">
        <f>-L174*('ver pressoflex 6p C3 DCpowe'!$G$3/2-'ver pressoflex 6p C3 DCpowe'!$G$12*'ver pressoflex 6p C3 DCpowe'!D174)</f>
        <v>6544249.3598454054</v>
      </c>
      <c r="U174" s="29">
        <f t="shared" si="17"/>
        <v>-18248587.500000004</v>
      </c>
      <c r="V174" s="29">
        <f t="shared" si="18"/>
        <v>0</v>
      </c>
      <c r="W174" s="29">
        <f t="shared" si="19"/>
        <v>0</v>
      </c>
      <c r="X174" s="29">
        <f t="shared" si="20"/>
        <v>0</v>
      </c>
      <c r="Y174" s="29">
        <f t="shared" si="21"/>
        <v>0</v>
      </c>
      <c r="Z174" s="29">
        <f t="shared" si="22"/>
        <v>18248587.500000004</v>
      </c>
      <c r="AA174" s="113">
        <f t="shared" si="15"/>
        <v>6544249.3598454054</v>
      </c>
    </row>
    <row r="175" spans="2:27">
      <c r="B175" s="116">
        <f t="shared" si="13"/>
        <v>72166.162500000006</v>
      </c>
      <c r="C175" s="115">
        <f t="shared" si="16"/>
        <v>2.3500000000000014</v>
      </c>
      <c r="D175" s="68">
        <f>'ver pressoflex 6p C3 DCpowe'!$G$3/2/$C$557*C175</f>
        <v>28.787500000000016</v>
      </c>
      <c r="E175" s="114">
        <f>'ver pressoflex 6p C3 DCpowe'!$G$9/D175*(D175-'ver pressoflex 6p C3 DCpowe'!$M$8)</f>
        <v>4.7579678679982598E-2</v>
      </c>
      <c r="F175" s="114">
        <f>'ver pressoflex 6p C3 DCpowe'!$G$9/D175*(D175-'ver pressoflex 6p C3 DCpowe'!$M$9)</f>
        <v>6.981155015197564E-2</v>
      </c>
      <c r="G175" s="114">
        <f>'ver pressoflex 6p C3 DCpowe'!$G$9/D175*(D175-'ver pressoflex 6p C3 DCpowe'!$M$10)</f>
        <v>9.2043421623968683E-2</v>
      </c>
      <c r="H175" s="114">
        <f>'ver pressoflex 6p C3 DCpowe'!$G$9/D175*(D175-'ver pressoflex 6p C3 DCpowe'!$M$11)</f>
        <v>0.57280764220581826</v>
      </c>
      <c r="I175" s="114">
        <f>'ver pressoflex 6p C3 DCpowe'!$G$9/D175*(D175-'ver pressoflex 6p C3 DCpowe'!$M$12)</f>
        <v>0.59503951367781127</v>
      </c>
      <c r="J175" s="114">
        <f>'ver pressoflex 6p C3 DCpowe'!$G$9/D175*(D175-'ver pressoflex 6p C3 DCpowe'!$M$13)</f>
        <v>0.61727138514980429</v>
      </c>
      <c r="K175" s="114">
        <f>'ver pressoflex 6p C3 DCpowe'!$G$9/D175*(D175-'ver pressoflex 6p C3 DCpowe'!$G$3)</f>
        <v>0.67285106382978688</v>
      </c>
      <c r="L175" s="113">
        <f>-'ver pressoflex 6p C3 DCpowe'!$G$2*'ver pressoflex 6p C3 DCpowe'!D175*'ver pressoflex 6p C3 DCpowe'!$G$17*'ver pressoflex 6p C3 DCpowe'!$G$13*'ver pressoflex 6p C3 DCpowe'!$G$11</f>
        <v>-5440.8375000000042</v>
      </c>
      <c r="M175" s="31">
        <f>IF(ABS(E175)&lt;'ver pressoflex 6p C3 DCpowe'!$G$7,'ver pressoflex 6p C3 DCpowe'!$G$16*E175*'ver pressoflex 6p C3 DCpowe'!$O$8,SIGN(E175)*'ver pressoflex 6p C3 DCpowe'!$G$15*'ver pressoflex 6p C3 DCpowe'!$O$8)</f>
        <v>17803.500000000004</v>
      </c>
      <c r="N175" s="31">
        <f>IF(ABS(F175)&lt;'ver pressoflex 6p C3 DCpowe'!$G$7,'ver pressoflex 6p C3 DCpowe'!$G$16*F175*'ver pressoflex 6p C3 DCpowe'!$O$9,SIGN(F175)*'ver pressoflex 6p C3 DCpowe'!$G$15*'ver pressoflex 6p C3 DCpowe'!$O$9)</f>
        <v>0</v>
      </c>
      <c r="O175" s="31">
        <f>IF(ABS(G175)&lt;'ver pressoflex 6p C3 DCpowe'!$G$7,'ver pressoflex 6p C3 DCpowe'!$G$16*G175*'ver pressoflex 6p C3 DCpowe'!$O$10,SIGN(G175)*'ver pressoflex 6p C3 DCpowe'!$G$15*'ver pressoflex 6p C3 DCpowe'!$O$10)</f>
        <v>0</v>
      </c>
      <c r="P175" s="31">
        <f>IF(ABS(H175)&lt;'ver pressoflex 6p C3 DCpowe'!$G$7,'ver pressoflex 6p C3 DCpowe'!$G$16*H175*'ver pressoflex 6p C3 DCpowe'!$O$11,SIGN(H175)*'ver pressoflex 6p C3 DCpowe'!$G$15*'ver pressoflex 6p C3 DCpowe'!$O$11)</f>
        <v>0</v>
      </c>
      <c r="Q175" s="31">
        <f>IF(ABS(I175)&lt;'ver pressoflex 6p C3 DCpowe'!$G$7,'ver pressoflex 6p C3 DCpowe'!$G$16*I175*'ver pressoflex 6p C3 DCpowe'!$O$12,SIGN(I175)*'ver pressoflex 6p C3 DCpowe'!$G$15*'ver pressoflex 6p C3 DCpowe'!$O$12)</f>
        <v>0</v>
      </c>
      <c r="R175" s="31">
        <f>IF(ABS(J175)&lt;'ver pressoflex 6p C3 DCpowe'!$G$7,'ver pressoflex 6p C3 DCpowe'!$G$16*J175*'ver pressoflex 6p C3 DCpowe'!$O$13,SIGN(J175)*'ver pressoflex 6p C3 DCpowe'!$G$15*'ver pressoflex 6p C3 DCpowe'!$O$13)</f>
        <v>17803.500000000004</v>
      </c>
      <c r="S175" s="113">
        <f t="shared" si="14"/>
        <v>30166.162500000002</v>
      </c>
      <c r="T175" s="362">
        <f>-L175*('ver pressoflex 6p C3 DCpowe'!$G$3/2-'ver pressoflex 6p C3 DCpowe'!$G$12*'ver pressoflex 6p C3 DCpowe'!D175)</f>
        <v>6599868.6439350052</v>
      </c>
      <c r="U175" s="29">
        <f t="shared" si="17"/>
        <v>-18248587.500000004</v>
      </c>
      <c r="V175" s="29">
        <f t="shared" si="18"/>
        <v>0</v>
      </c>
      <c r="W175" s="29">
        <f t="shared" si="19"/>
        <v>0</v>
      </c>
      <c r="X175" s="29">
        <f t="shared" si="20"/>
        <v>0</v>
      </c>
      <c r="Y175" s="29">
        <f t="shared" si="21"/>
        <v>0</v>
      </c>
      <c r="Z175" s="29">
        <f t="shared" si="22"/>
        <v>18248587.500000004</v>
      </c>
      <c r="AA175" s="113">
        <f t="shared" si="15"/>
        <v>6599868.6439350061</v>
      </c>
    </row>
    <row r="176" spans="2:27">
      <c r="B176" s="116">
        <f t="shared" si="13"/>
        <v>72119.857499999998</v>
      </c>
      <c r="C176" s="115">
        <f t="shared" si="16"/>
        <v>2.3700000000000014</v>
      </c>
      <c r="D176" s="68">
        <f>'ver pressoflex 6p C3 DCpowe'!$G$3/2/$C$557*C176</f>
        <v>29.032500000000017</v>
      </c>
      <c r="E176" s="114">
        <f>'ver pressoflex 6p C3 DCpowe'!$G$9/D176*(D176-'ver pressoflex 6p C3 DCpowe'!$M$8)</f>
        <v>4.7110651855678948E-2</v>
      </c>
      <c r="F176" s="114">
        <f>'ver pressoflex 6p C3 DCpowe'!$G$9/D176*(D176-'ver pressoflex 6p C3 DCpowe'!$M$9)</f>
        <v>6.9154912597950535E-2</v>
      </c>
      <c r="G176" s="114">
        <f>'ver pressoflex 6p C3 DCpowe'!$G$9/D176*(D176-'ver pressoflex 6p C3 DCpowe'!$M$10)</f>
        <v>9.1199173340222109E-2</v>
      </c>
      <c r="H176" s="114">
        <f>'ver pressoflex 6p C3 DCpowe'!$G$9/D176*(D176-'ver pressoflex 6p C3 DCpowe'!$M$11)</f>
        <v>0.56790631189184515</v>
      </c>
      <c r="I176" s="114">
        <f>'ver pressoflex 6p C3 DCpowe'!$G$9/D176*(D176-'ver pressoflex 6p C3 DCpowe'!$M$12)</f>
        <v>0.58995057263411665</v>
      </c>
      <c r="J176" s="114">
        <f>'ver pressoflex 6p C3 DCpowe'!$G$9/D176*(D176-'ver pressoflex 6p C3 DCpowe'!$M$13)</f>
        <v>0.61199483337638827</v>
      </c>
      <c r="K176" s="114">
        <f>'ver pressoflex 6p C3 DCpowe'!$G$9/D176*(D176-'ver pressoflex 6p C3 DCpowe'!$G$3)</f>
        <v>0.66710548523206725</v>
      </c>
      <c r="L176" s="113">
        <f>-'ver pressoflex 6p C3 DCpowe'!$G$2*'ver pressoflex 6p C3 DCpowe'!D176*'ver pressoflex 6p C3 DCpowe'!$G$17*'ver pressoflex 6p C3 DCpowe'!$G$13*'ver pressoflex 6p C3 DCpowe'!$G$11</f>
        <v>-5487.1425000000045</v>
      </c>
      <c r="M176" s="31">
        <f>IF(ABS(E176)&lt;'ver pressoflex 6p C3 DCpowe'!$G$7,'ver pressoflex 6p C3 DCpowe'!$G$16*E176*'ver pressoflex 6p C3 DCpowe'!$O$8,SIGN(E176)*'ver pressoflex 6p C3 DCpowe'!$G$15*'ver pressoflex 6p C3 DCpowe'!$O$8)</f>
        <v>17803.500000000004</v>
      </c>
      <c r="N176" s="31">
        <f>IF(ABS(F176)&lt;'ver pressoflex 6p C3 DCpowe'!$G$7,'ver pressoflex 6p C3 DCpowe'!$G$16*F176*'ver pressoflex 6p C3 DCpowe'!$O$9,SIGN(F176)*'ver pressoflex 6p C3 DCpowe'!$G$15*'ver pressoflex 6p C3 DCpowe'!$O$9)</f>
        <v>0</v>
      </c>
      <c r="O176" s="31">
        <f>IF(ABS(G176)&lt;'ver pressoflex 6p C3 DCpowe'!$G$7,'ver pressoflex 6p C3 DCpowe'!$G$16*G176*'ver pressoflex 6p C3 DCpowe'!$O$10,SIGN(G176)*'ver pressoflex 6p C3 DCpowe'!$G$15*'ver pressoflex 6p C3 DCpowe'!$O$10)</f>
        <v>0</v>
      </c>
      <c r="P176" s="31">
        <f>IF(ABS(H176)&lt;'ver pressoflex 6p C3 DCpowe'!$G$7,'ver pressoflex 6p C3 DCpowe'!$G$16*H176*'ver pressoflex 6p C3 DCpowe'!$O$11,SIGN(H176)*'ver pressoflex 6p C3 DCpowe'!$G$15*'ver pressoflex 6p C3 DCpowe'!$O$11)</f>
        <v>0</v>
      </c>
      <c r="Q176" s="31">
        <f>IF(ABS(I176)&lt;'ver pressoflex 6p C3 DCpowe'!$G$7,'ver pressoflex 6p C3 DCpowe'!$G$16*I176*'ver pressoflex 6p C3 DCpowe'!$O$12,SIGN(I176)*'ver pressoflex 6p C3 DCpowe'!$G$15*'ver pressoflex 6p C3 DCpowe'!$O$12)</f>
        <v>0</v>
      </c>
      <c r="R176" s="31">
        <f>IF(ABS(J176)&lt;'ver pressoflex 6p C3 DCpowe'!$G$7,'ver pressoflex 6p C3 DCpowe'!$G$16*J176*'ver pressoflex 6p C3 DCpowe'!$O$13,SIGN(J176)*'ver pressoflex 6p C3 DCpowe'!$G$15*'ver pressoflex 6p C3 DCpowe'!$O$13)</f>
        <v>17803.500000000004</v>
      </c>
      <c r="S176" s="113">
        <f t="shared" si="14"/>
        <v>30119.857500000002</v>
      </c>
      <c r="T176" s="362">
        <f>-L176*('ver pressoflex 6p C3 DCpowe'!$G$3/2-'ver pressoflex 6p C3 DCpowe'!$G$12*'ver pressoflex 6p C3 DCpowe'!D176)</f>
        <v>6655478.4892134052</v>
      </c>
      <c r="U176" s="29">
        <f t="shared" si="17"/>
        <v>-18248587.500000004</v>
      </c>
      <c r="V176" s="29">
        <f t="shared" si="18"/>
        <v>0</v>
      </c>
      <c r="W176" s="29">
        <f t="shared" si="19"/>
        <v>0</v>
      </c>
      <c r="X176" s="29">
        <f t="shared" si="20"/>
        <v>0</v>
      </c>
      <c r="Y176" s="29">
        <f t="shared" si="21"/>
        <v>0</v>
      </c>
      <c r="Z176" s="29">
        <f t="shared" si="22"/>
        <v>18248587.500000004</v>
      </c>
      <c r="AA176" s="113">
        <f t="shared" si="15"/>
        <v>6655478.4892134052</v>
      </c>
    </row>
    <row r="177" spans="2:27">
      <c r="B177" s="116">
        <f t="shared" si="13"/>
        <v>72073.552500000005</v>
      </c>
      <c r="C177" s="115">
        <f t="shared" si="16"/>
        <v>2.3900000000000015</v>
      </c>
      <c r="D177" s="68">
        <f>'ver pressoflex 6p C3 DCpowe'!$G$3/2/$C$557*C177</f>
        <v>29.277500000000018</v>
      </c>
      <c r="E177" s="114">
        <f>'ver pressoflex 6p C3 DCpowe'!$G$9/D177*(D177-'ver pressoflex 6p C3 DCpowe'!$M$8)</f>
        <v>4.6649474852702551E-2</v>
      </c>
      <c r="F177" s="114">
        <f>'ver pressoflex 6p C3 DCpowe'!$G$9/D177*(D177-'ver pressoflex 6p C3 DCpowe'!$M$9)</f>
        <v>6.8509264793783567E-2</v>
      </c>
      <c r="G177" s="114">
        <f>'ver pressoflex 6p C3 DCpowe'!$G$9/D177*(D177-'ver pressoflex 6p C3 DCpowe'!$M$10)</f>
        <v>9.036905473486459E-2</v>
      </c>
      <c r="H177" s="114">
        <f>'ver pressoflex 6p C3 DCpowe'!$G$9/D177*(D177-'ver pressoflex 6p C3 DCpowe'!$M$11)</f>
        <v>0.56308701221074164</v>
      </c>
      <c r="I177" s="114">
        <f>'ver pressoflex 6p C3 DCpowe'!$G$9/D177*(D177-'ver pressoflex 6p C3 DCpowe'!$M$12)</f>
        <v>0.58494680215182271</v>
      </c>
      <c r="J177" s="114">
        <f>'ver pressoflex 6p C3 DCpowe'!$G$9/D177*(D177-'ver pressoflex 6p C3 DCpowe'!$M$13)</f>
        <v>0.60680659209290366</v>
      </c>
      <c r="K177" s="114">
        <f>'ver pressoflex 6p C3 DCpowe'!$G$9/D177*(D177-'ver pressoflex 6p C3 DCpowe'!$G$3)</f>
        <v>0.66145606694560621</v>
      </c>
      <c r="L177" s="113">
        <f>-'ver pressoflex 6p C3 DCpowe'!$G$2*'ver pressoflex 6p C3 DCpowe'!D177*'ver pressoflex 6p C3 DCpowe'!$G$17*'ver pressoflex 6p C3 DCpowe'!$G$13*'ver pressoflex 6p C3 DCpowe'!$G$11</f>
        <v>-5533.4475000000039</v>
      </c>
      <c r="M177" s="31">
        <f>IF(ABS(E177)&lt;'ver pressoflex 6p C3 DCpowe'!$G$7,'ver pressoflex 6p C3 DCpowe'!$G$16*E177*'ver pressoflex 6p C3 DCpowe'!$O$8,SIGN(E177)*'ver pressoflex 6p C3 DCpowe'!$G$15*'ver pressoflex 6p C3 DCpowe'!$O$8)</f>
        <v>17803.500000000004</v>
      </c>
      <c r="N177" s="31">
        <f>IF(ABS(F177)&lt;'ver pressoflex 6p C3 DCpowe'!$G$7,'ver pressoflex 6p C3 DCpowe'!$G$16*F177*'ver pressoflex 6p C3 DCpowe'!$O$9,SIGN(F177)*'ver pressoflex 6p C3 DCpowe'!$G$15*'ver pressoflex 6p C3 DCpowe'!$O$9)</f>
        <v>0</v>
      </c>
      <c r="O177" s="31">
        <f>IF(ABS(G177)&lt;'ver pressoflex 6p C3 DCpowe'!$G$7,'ver pressoflex 6p C3 DCpowe'!$G$16*G177*'ver pressoflex 6p C3 DCpowe'!$O$10,SIGN(G177)*'ver pressoflex 6p C3 DCpowe'!$G$15*'ver pressoflex 6p C3 DCpowe'!$O$10)</f>
        <v>0</v>
      </c>
      <c r="P177" s="31">
        <f>IF(ABS(H177)&lt;'ver pressoflex 6p C3 DCpowe'!$G$7,'ver pressoflex 6p C3 DCpowe'!$G$16*H177*'ver pressoflex 6p C3 DCpowe'!$O$11,SIGN(H177)*'ver pressoflex 6p C3 DCpowe'!$G$15*'ver pressoflex 6p C3 DCpowe'!$O$11)</f>
        <v>0</v>
      </c>
      <c r="Q177" s="31">
        <f>IF(ABS(I177)&lt;'ver pressoflex 6p C3 DCpowe'!$G$7,'ver pressoflex 6p C3 DCpowe'!$G$16*I177*'ver pressoflex 6p C3 DCpowe'!$O$12,SIGN(I177)*'ver pressoflex 6p C3 DCpowe'!$G$15*'ver pressoflex 6p C3 DCpowe'!$O$12)</f>
        <v>0</v>
      </c>
      <c r="R177" s="31">
        <f>IF(ABS(J177)&lt;'ver pressoflex 6p C3 DCpowe'!$G$7,'ver pressoflex 6p C3 DCpowe'!$G$16*J177*'ver pressoflex 6p C3 DCpowe'!$O$13,SIGN(J177)*'ver pressoflex 6p C3 DCpowe'!$G$15*'ver pressoflex 6p C3 DCpowe'!$O$13)</f>
        <v>17803.500000000004</v>
      </c>
      <c r="S177" s="113">
        <f t="shared" si="14"/>
        <v>30073.552500000005</v>
      </c>
      <c r="T177" s="362">
        <f>-L177*('ver pressoflex 6p C3 DCpowe'!$G$3/2-'ver pressoflex 6p C3 DCpowe'!$G$12*'ver pressoflex 6p C3 DCpowe'!D177)</f>
        <v>6711078.8956806045</v>
      </c>
      <c r="U177" s="29">
        <f t="shared" si="17"/>
        <v>-18248587.500000004</v>
      </c>
      <c r="V177" s="29">
        <f t="shared" si="18"/>
        <v>0</v>
      </c>
      <c r="W177" s="29">
        <f t="shared" si="19"/>
        <v>0</v>
      </c>
      <c r="X177" s="29">
        <f t="shared" si="20"/>
        <v>0</v>
      </c>
      <c r="Y177" s="29">
        <f t="shared" si="21"/>
        <v>0</v>
      </c>
      <c r="Z177" s="29">
        <f t="shared" si="22"/>
        <v>18248587.500000004</v>
      </c>
      <c r="AA177" s="113">
        <f t="shared" si="15"/>
        <v>6711078.8956806045</v>
      </c>
    </row>
    <row r="178" spans="2:27">
      <c r="B178" s="116">
        <f t="shared" si="13"/>
        <v>72027.247499999998</v>
      </c>
      <c r="C178" s="115">
        <f t="shared" si="16"/>
        <v>2.4100000000000015</v>
      </c>
      <c r="D178" s="68">
        <f>'ver pressoflex 6p C3 DCpowe'!$G$3/2/$C$557*C178</f>
        <v>29.522500000000019</v>
      </c>
      <c r="E178" s="114">
        <f>'ver pressoflex 6p C3 DCpowe'!$G$9/D178*(D178-'ver pressoflex 6p C3 DCpowe'!$M$8)</f>
        <v>4.6195952239817061E-2</v>
      </c>
      <c r="F178" s="114">
        <f>'ver pressoflex 6p C3 DCpowe'!$G$9/D178*(D178-'ver pressoflex 6p C3 DCpowe'!$M$9)</f>
        <v>6.7874333135743883E-2</v>
      </c>
      <c r="G178" s="114">
        <f>'ver pressoflex 6p C3 DCpowe'!$G$9/D178*(D178-'ver pressoflex 6p C3 DCpowe'!$M$10)</f>
        <v>8.9552714031670699E-2</v>
      </c>
      <c r="H178" s="114">
        <f>'ver pressoflex 6p C3 DCpowe'!$G$9/D178*(D178-'ver pressoflex 6p C3 DCpowe'!$M$11)</f>
        <v>0.55834770090608821</v>
      </c>
      <c r="I178" s="114">
        <f>'ver pressoflex 6p C3 DCpowe'!$G$9/D178*(D178-'ver pressoflex 6p C3 DCpowe'!$M$12)</f>
        <v>0.58002608180201509</v>
      </c>
      <c r="J178" s="114">
        <f>'ver pressoflex 6p C3 DCpowe'!$G$9/D178*(D178-'ver pressoflex 6p C3 DCpowe'!$M$13)</f>
        <v>0.60170446269794187</v>
      </c>
      <c r="K178" s="114">
        <f>'ver pressoflex 6p C3 DCpowe'!$G$9/D178*(D178-'ver pressoflex 6p C3 DCpowe'!$G$3)</f>
        <v>0.65590041493775897</v>
      </c>
      <c r="L178" s="113">
        <f>-'ver pressoflex 6p C3 DCpowe'!$G$2*'ver pressoflex 6p C3 DCpowe'!D178*'ver pressoflex 6p C3 DCpowe'!$G$17*'ver pressoflex 6p C3 DCpowe'!$G$13*'ver pressoflex 6p C3 DCpowe'!$G$11</f>
        <v>-5579.7525000000041</v>
      </c>
      <c r="M178" s="31">
        <f>IF(ABS(E178)&lt;'ver pressoflex 6p C3 DCpowe'!$G$7,'ver pressoflex 6p C3 DCpowe'!$G$16*E178*'ver pressoflex 6p C3 DCpowe'!$O$8,SIGN(E178)*'ver pressoflex 6p C3 DCpowe'!$G$15*'ver pressoflex 6p C3 DCpowe'!$O$8)</f>
        <v>17803.500000000004</v>
      </c>
      <c r="N178" s="31">
        <f>IF(ABS(F178)&lt;'ver pressoflex 6p C3 DCpowe'!$G$7,'ver pressoflex 6p C3 DCpowe'!$G$16*F178*'ver pressoflex 6p C3 DCpowe'!$O$9,SIGN(F178)*'ver pressoflex 6p C3 DCpowe'!$G$15*'ver pressoflex 6p C3 DCpowe'!$O$9)</f>
        <v>0</v>
      </c>
      <c r="O178" s="31">
        <f>IF(ABS(G178)&lt;'ver pressoflex 6p C3 DCpowe'!$G$7,'ver pressoflex 6p C3 DCpowe'!$G$16*G178*'ver pressoflex 6p C3 DCpowe'!$O$10,SIGN(G178)*'ver pressoflex 6p C3 DCpowe'!$G$15*'ver pressoflex 6p C3 DCpowe'!$O$10)</f>
        <v>0</v>
      </c>
      <c r="P178" s="31">
        <f>IF(ABS(H178)&lt;'ver pressoflex 6p C3 DCpowe'!$G$7,'ver pressoflex 6p C3 DCpowe'!$G$16*H178*'ver pressoflex 6p C3 DCpowe'!$O$11,SIGN(H178)*'ver pressoflex 6p C3 DCpowe'!$G$15*'ver pressoflex 6p C3 DCpowe'!$O$11)</f>
        <v>0</v>
      </c>
      <c r="Q178" s="31">
        <f>IF(ABS(I178)&lt;'ver pressoflex 6p C3 DCpowe'!$G$7,'ver pressoflex 6p C3 DCpowe'!$G$16*I178*'ver pressoflex 6p C3 DCpowe'!$O$12,SIGN(I178)*'ver pressoflex 6p C3 DCpowe'!$G$15*'ver pressoflex 6p C3 DCpowe'!$O$12)</f>
        <v>0</v>
      </c>
      <c r="R178" s="31">
        <f>IF(ABS(J178)&lt;'ver pressoflex 6p C3 DCpowe'!$G$7,'ver pressoflex 6p C3 DCpowe'!$G$16*J178*'ver pressoflex 6p C3 DCpowe'!$O$13,SIGN(J178)*'ver pressoflex 6p C3 DCpowe'!$G$15*'ver pressoflex 6p C3 DCpowe'!$O$13)</f>
        <v>17803.500000000004</v>
      </c>
      <c r="S178" s="113">
        <f t="shared" si="14"/>
        <v>30027.247500000005</v>
      </c>
      <c r="T178" s="362">
        <f>-L178*('ver pressoflex 6p C3 DCpowe'!$G$3/2-'ver pressoflex 6p C3 DCpowe'!$G$12*'ver pressoflex 6p C3 DCpowe'!D178)</f>
        <v>6766669.863336605</v>
      </c>
      <c r="U178" s="29">
        <f t="shared" si="17"/>
        <v>-18248587.500000004</v>
      </c>
      <c r="V178" s="29">
        <f t="shared" si="18"/>
        <v>0</v>
      </c>
      <c r="W178" s="29">
        <f t="shared" si="19"/>
        <v>0</v>
      </c>
      <c r="X178" s="29">
        <f t="shared" si="20"/>
        <v>0</v>
      </c>
      <c r="Y178" s="29">
        <f t="shared" si="21"/>
        <v>0</v>
      </c>
      <c r="Z178" s="29">
        <f t="shared" si="22"/>
        <v>18248587.500000004</v>
      </c>
      <c r="AA178" s="113">
        <f t="shared" si="15"/>
        <v>6766669.8633366041</v>
      </c>
    </row>
    <row r="179" spans="2:27">
      <c r="B179" s="116">
        <f t="shared" si="13"/>
        <v>71980.942500000005</v>
      </c>
      <c r="C179" s="115">
        <f t="shared" si="16"/>
        <v>2.4300000000000015</v>
      </c>
      <c r="D179" s="68">
        <f>'ver pressoflex 6p C3 DCpowe'!$G$3/2/$C$557*C179</f>
        <v>29.76750000000002</v>
      </c>
      <c r="E179" s="114">
        <f>'ver pressoflex 6p C3 DCpowe'!$G$9/D179*(D179-'ver pressoflex 6p C3 DCpowe'!$M$8)</f>
        <v>4.574989501973626E-2</v>
      </c>
      <c r="F179" s="114">
        <f>'ver pressoflex 6p C3 DCpowe'!$G$9/D179*(D179-'ver pressoflex 6p C3 DCpowe'!$M$9)</f>
        <v>6.7249853027630771E-2</v>
      </c>
      <c r="G179" s="114">
        <f>'ver pressoflex 6p C3 DCpowe'!$G$9/D179*(D179-'ver pressoflex 6p C3 DCpowe'!$M$10)</f>
        <v>8.8749811035525261E-2</v>
      </c>
      <c r="H179" s="114">
        <f>'ver pressoflex 6p C3 DCpowe'!$G$9/D179*(D179-'ver pressoflex 6p C3 DCpowe'!$M$11)</f>
        <v>0.55368640295624394</v>
      </c>
      <c r="I179" s="114">
        <f>'ver pressoflex 6p C3 DCpowe'!$G$9/D179*(D179-'ver pressoflex 6p C3 DCpowe'!$M$12)</f>
        <v>0.57518636096413844</v>
      </c>
      <c r="J179" s="114">
        <f>'ver pressoflex 6p C3 DCpowe'!$G$9/D179*(D179-'ver pressoflex 6p C3 DCpowe'!$M$13)</f>
        <v>0.59668631897203295</v>
      </c>
      <c r="K179" s="114">
        <f>'ver pressoflex 6p C3 DCpowe'!$G$9/D179*(D179-'ver pressoflex 6p C3 DCpowe'!$G$3)</f>
        <v>0.65043621399176921</v>
      </c>
      <c r="L179" s="113">
        <f>-'ver pressoflex 6p C3 DCpowe'!$G$2*'ver pressoflex 6p C3 DCpowe'!D179*'ver pressoflex 6p C3 DCpowe'!$G$17*'ver pressoflex 6p C3 DCpowe'!$G$13*'ver pressoflex 6p C3 DCpowe'!$G$11</f>
        <v>-5626.0575000000044</v>
      </c>
      <c r="M179" s="31">
        <f>IF(ABS(E179)&lt;'ver pressoflex 6p C3 DCpowe'!$G$7,'ver pressoflex 6p C3 DCpowe'!$G$16*E179*'ver pressoflex 6p C3 DCpowe'!$O$8,SIGN(E179)*'ver pressoflex 6p C3 DCpowe'!$G$15*'ver pressoflex 6p C3 DCpowe'!$O$8)</f>
        <v>17803.500000000004</v>
      </c>
      <c r="N179" s="31">
        <f>IF(ABS(F179)&lt;'ver pressoflex 6p C3 DCpowe'!$G$7,'ver pressoflex 6p C3 DCpowe'!$G$16*F179*'ver pressoflex 6p C3 DCpowe'!$O$9,SIGN(F179)*'ver pressoflex 6p C3 DCpowe'!$G$15*'ver pressoflex 6p C3 DCpowe'!$O$9)</f>
        <v>0</v>
      </c>
      <c r="O179" s="31">
        <f>IF(ABS(G179)&lt;'ver pressoflex 6p C3 DCpowe'!$G$7,'ver pressoflex 6p C3 DCpowe'!$G$16*G179*'ver pressoflex 6p C3 DCpowe'!$O$10,SIGN(G179)*'ver pressoflex 6p C3 DCpowe'!$G$15*'ver pressoflex 6p C3 DCpowe'!$O$10)</f>
        <v>0</v>
      </c>
      <c r="P179" s="31">
        <f>IF(ABS(H179)&lt;'ver pressoflex 6p C3 DCpowe'!$G$7,'ver pressoflex 6p C3 DCpowe'!$G$16*H179*'ver pressoflex 6p C3 DCpowe'!$O$11,SIGN(H179)*'ver pressoflex 6p C3 DCpowe'!$G$15*'ver pressoflex 6p C3 DCpowe'!$O$11)</f>
        <v>0</v>
      </c>
      <c r="Q179" s="31">
        <f>IF(ABS(I179)&lt;'ver pressoflex 6p C3 DCpowe'!$G$7,'ver pressoflex 6p C3 DCpowe'!$G$16*I179*'ver pressoflex 6p C3 DCpowe'!$O$12,SIGN(I179)*'ver pressoflex 6p C3 DCpowe'!$G$15*'ver pressoflex 6p C3 DCpowe'!$O$12)</f>
        <v>0</v>
      </c>
      <c r="R179" s="31">
        <f>IF(ABS(J179)&lt;'ver pressoflex 6p C3 DCpowe'!$G$7,'ver pressoflex 6p C3 DCpowe'!$G$16*J179*'ver pressoflex 6p C3 DCpowe'!$O$13,SIGN(J179)*'ver pressoflex 6p C3 DCpowe'!$G$15*'ver pressoflex 6p C3 DCpowe'!$O$13)</f>
        <v>17803.500000000004</v>
      </c>
      <c r="S179" s="113">
        <f t="shared" si="14"/>
        <v>29980.942500000005</v>
      </c>
      <c r="T179" s="362">
        <f>-L179*('ver pressoflex 6p C3 DCpowe'!$G$3/2-'ver pressoflex 6p C3 DCpowe'!$G$12*'ver pressoflex 6p C3 DCpowe'!D179)</f>
        <v>6822251.3921814049</v>
      </c>
      <c r="U179" s="29">
        <f t="shared" si="17"/>
        <v>-18248587.500000004</v>
      </c>
      <c r="V179" s="29">
        <f t="shared" si="18"/>
        <v>0</v>
      </c>
      <c r="W179" s="29">
        <f t="shared" si="19"/>
        <v>0</v>
      </c>
      <c r="X179" s="29">
        <f t="shared" si="20"/>
        <v>0</v>
      </c>
      <c r="Y179" s="29">
        <f t="shared" si="21"/>
        <v>0</v>
      </c>
      <c r="Z179" s="29">
        <f t="shared" si="22"/>
        <v>18248587.500000004</v>
      </c>
      <c r="AA179" s="113">
        <f t="shared" si="15"/>
        <v>6822251.3921814039</v>
      </c>
    </row>
    <row r="180" spans="2:27">
      <c r="B180" s="116">
        <f t="shared" si="13"/>
        <v>71934.637500000012</v>
      </c>
      <c r="C180" s="115">
        <f t="shared" si="16"/>
        <v>2.4500000000000015</v>
      </c>
      <c r="D180" s="68">
        <f>'ver pressoflex 6p C3 DCpowe'!$G$3/2/$C$557*C180</f>
        <v>30.012500000000017</v>
      </c>
      <c r="E180" s="114">
        <f>'ver pressoflex 6p C3 DCpowe'!$G$9/D180*(D180-'ver pressoflex 6p C3 DCpowe'!$M$8)</f>
        <v>4.531112036651392E-2</v>
      </c>
      <c r="F180" s="114">
        <f>'ver pressoflex 6p C3 DCpowe'!$G$9/D180*(D180-'ver pressoflex 6p C3 DCpowe'!$M$9)</f>
        <v>6.6635568513119484E-2</v>
      </c>
      <c r="G180" s="114">
        <f>'ver pressoflex 6p C3 DCpowe'!$G$9/D180*(D180-'ver pressoflex 6p C3 DCpowe'!$M$10)</f>
        <v>8.796001665972504E-2</v>
      </c>
      <c r="H180" s="114">
        <f>'ver pressoflex 6p C3 DCpowe'!$G$9/D180*(D180-'ver pressoflex 6p C3 DCpowe'!$M$11)</f>
        <v>0.54910120783007055</v>
      </c>
      <c r="I180" s="114">
        <f>'ver pressoflex 6p C3 DCpowe'!$G$9/D180*(D180-'ver pressoflex 6p C3 DCpowe'!$M$12)</f>
        <v>0.57042565597667605</v>
      </c>
      <c r="J180" s="114">
        <f>'ver pressoflex 6p C3 DCpowe'!$G$9/D180*(D180-'ver pressoflex 6p C3 DCpowe'!$M$13)</f>
        <v>0.59175010412328166</v>
      </c>
      <c r="K180" s="114">
        <f>'ver pressoflex 6p C3 DCpowe'!$G$9/D180*(D180-'ver pressoflex 6p C3 DCpowe'!$G$3)</f>
        <v>0.64506122448979553</v>
      </c>
      <c r="L180" s="113">
        <f>-'ver pressoflex 6p C3 DCpowe'!$G$2*'ver pressoflex 6p C3 DCpowe'!D180*'ver pressoflex 6p C3 DCpowe'!$G$17*'ver pressoflex 6p C3 DCpowe'!$G$13*'ver pressoflex 6p C3 DCpowe'!$G$11</f>
        <v>-5672.3625000000047</v>
      </c>
      <c r="M180" s="31">
        <f>IF(ABS(E180)&lt;'ver pressoflex 6p C3 DCpowe'!$G$7,'ver pressoflex 6p C3 DCpowe'!$G$16*E180*'ver pressoflex 6p C3 DCpowe'!$O$8,SIGN(E180)*'ver pressoflex 6p C3 DCpowe'!$G$15*'ver pressoflex 6p C3 DCpowe'!$O$8)</f>
        <v>17803.500000000004</v>
      </c>
      <c r="N180" s="31">
        <f>IF(ABS(F180)&lt;'ver pressoflex 6p C3 DCpowe'!$G$7,'ver pressoflex 6p C3 DCpowe'!$G$16*F180*'ver pressoflex 6p C3 DCpowe'!$O$9,SIGN(F180)*'ver pressoflex 6p C3 DCpowe'!$G$15*'ver pressoflex 6p C3 DCpowe'!$O$9)</f>
        <v>0</v>
      </c>
      <c r="O180" s="31">
        <f>IF(ABS(G180)&lt;'ver pressoflex 6p C3 DCpowe'!$G$7,'ver pressoflex 6p C3 DCpowe'!$G$16*G180*'ver pressoflex 6p C3 DCpowe'!$O$10,SIGN(G180)*'ver pressoflex 6p C3 DCpowe'!$G$15*'ver pressoflex 6p C3 DCpowe'!$O$10)</f>
        <v>0</v>
      </c>
      <c r="P180" s="31">
        <f>IF(ABS(H180)&lt;'ver pressoflex 6p C3 DCpowe'!$G$7,'ver pressoflex 6p C3 DCpowe'!$G$16*H180*'ver pressoflex 6p C3 DCpowe'!$O$11,SIGN(H180)*'ver pressoflex 6p C3 DCpowe'!$G$15*'ver pressoflex 6p C3 DCpowe'!$O$11)</f>
        <v>0</v>
      </c>
      <c r="Q180" s="31">
        <f>IF(ABS(I180)&lt;'ver pressoflex 6p C3 DCpowe'!$G$7,'ver pressoflex 6p C3 DCpowe'!$G$16*I180*'ver pressoflex 6p C3 DCpowe'!$O$12,SIGN(I180)*'ver pressoflex 6p C3 DCpowe'!$G$15*'ver pressoflex 6p C3 DCpowe'!$O$12)</f>
        <v>0</v>
      </c>
      <c r="R180" s="31">
        <f>IF(ABS(J180)&lt;'ver pressoflex 6p C3 DCpowe'!$G$7,'ver pressoflex 6p C3 DCpowe'!$G$16*J180*'ver pressoflex 6p C3 DCpowe'!$O$13,SIGN(J180)*'ver pressoflex 6p C3 DCpowe'!$G$15*'ver pressoflex 6p C3 DCpowe'!$O$13)</f>
        <v>17803.500000000004</v>
      </c>
      <c r="S180" s="113">
        <f t="shared" si="14"/>
        <v>29934.637500000004</v>
      </c>
      <c r="T180" s="362">
        <f>-L180*('ver pressoflex 6p C3 DCpowe'!$G$3/2-'ver pressoflex 6p C3 DCpowe'!$G$12*'ver pressoflex 6p C3 DCpowe'!D180)</f>
        <v>6877823.482215005</v>
      </c>
      <c r="U180" s="29">
        <f t="shared" si="17"/>
        <v>-18248587.500000004</v>
      </c>
      <c r="V180" s="29">
        <f t="shared" si="18"/>
        <v>0</v>
      </c>
      <c r="W180" s="29">
        <f t="shared" si="19"/>
        <v>0</v>
      </c>
      <c r="X180" s="29">
        <f t="shared" si="20"/>
        <v>0</v>
      </c>
      <c r="Y180" s="29">
        <f t="shared" si="21"/>
        <v>0</v>
      </c>
      <c r="Z180" s="29">
        <f t="shared" si="22"/>
        <v>18248587.500000004</v>
      </c>
      <c r="AA180" s="113">
        <f t="shared" si="15"/>
        <v>6877823.4822150059</v>
      </c>
    </row>
    <row r="181" spans="2:27">
      <c r="B181" s="116">
        <f t="shared" si="13"/>
        <v>71888.332500000004</v>
      </c>
      <c r="C181" s="115">
        <f t="shared" si="16"/>
        <v>2.4700000000000015</v>
      </c>
      <c r="D181" s="68">
        <f>'ver pressoflex 6p C3 DCpowe'!$G$3/2/$C$557*C181</f>
        <v>30.257500000000018</v>
      </c>
      <c r="E181" s="114">
        <f>'ver pressoflex 6p C3 DCpowe'!$G$9/D181*(D181-'ver pressoflex 6p C3 DCpowe'!$M$8)</f>
        <v>4.4879451375691944E-2</v>
      </c>
      <c r="F181" s="114">
        <f>'ver pressoflex 6p C3 DCpowe'!$G$9/D181*(D181-'ver pressoflex 6p C3 DCpowe'!$M$9)</f>
        <v>6.6031231925968728E-2</v>
      </c>
      <c r="G181" s="114">
        <f>'ver pressoflex 6p C3 DCpowe'!$G$9/D181*(D181-'ver pressoflex 6p C3 DCpowe'!$M$10)</f>
        <v>8.7183012476245506E-2</v>
      </c>
      <c r="H181" s="114">
        <f>'ver pressoflex 6p C3 DCpowe'!$G$9/D181*(D181-'ver pressoflex 6p C3 DCpowe'!$M$11)</f>
        <v>0.54459026687598078</v>
      </c>
      <c r="I181" s="114">
        <f>'ver pressoflex 6p C3 DCpowe'!$G$9/D181*(D181-'ver pressoflex 6p C3 DCpowe'!$M$12)</f>
        <v>0.56574204742625755</v>
      </c>
      <c r="J181" s="114">
        <f>'ver pressoflex 6p C3 DCpowe'!$G$9/D181*(D181-'ver pressoflex 6p C3 DCpowe'!$M$13)</f>
        <v>0.58689382797653433</v>
      </c>
      <c r="K181" s="114">
        <f>'ver pressoflex 6p C3 DCpowe'!$G$9/D181*(D181-'ver pressoflex 6p C3 DCpowe'!$G$3)</f>
        <v>0.63977327935222628</v>
      </c>
      <c r="L181" s="113">
        <f>-'ver pressoflex 6p C3 DCpowe'!$G$2*'ver pressoflex 6p C3 DCpowe'!D181*'ver pressoflex 6p C3 DCpowe'!$G$17*'ver pressoflex 6p C3 DCpowe'!$G$13*'ver pressoflex 6p C3 DCpowe'!$G$11</f>
        <v>-5718.6675000000041</v>
      </c>
      <c r="M181" s="31">
        <f>IF(ABS(E181)&lt;'ver pressoflex 6p C3 DCpowe'!$G$7,'ver pressoflex 6p C3 DCpowe'!$G$16*E181*'ver pressoflex 6p C3 DCpowe'!$O$8,SIGN(E181)*'ver pressoflex 6p C3 DCpowe'!$G$15*'ver pressoflex 6p C3 DCpowe'!$O$8)</f>
        <v>17803.500000000004</v>
      </c>
      <c r="N181" s="31">
        <f>IF(ABS(F181)&lt;'ver pressoflex 6p C3 DCpowe'!$G$7,'ver pressoflex 6p C3 DCpowe'!$G$16*F181*'ver pressoflex 6p C3 DCpowe'!$O$9,SIGN(F181)*'ver pressoflex 6p C3 DCpowe'!$G$15*'ver pressoflex 6p C3 DCpowe'!$O$9)</f>
        <v>0</v>
      </c>
      <c r="O181" s="31">
        <f>IF(ABS(G181)&lt;'ver pressoflex 6p C3 DCpowe'!$G$7,'ver pressoflex 6p C3 DCpowe'!$G$16*G181*'ver pressoflex 6p C3 DCpowe'!$O$10,SIGN(G181)*'ver pressoflex 6p C3 DCpowe'!$G$15*'ver pressoflex 6p C3 DCpowe'!$O$10)</f>
        <v>0</v>
      </c>
      <c r="P181" s="31">
        <f>IF(ABS(H181)&lt;'ver pressoflex 6p C3 DCpowe'!$G$7,'ver pressoflex 6p C3 DCpowe'!$G$16*H181*'ver pressoflex 6p C3 DCpowe'!$O$11,SIGN(H181)*'ver pressoflex 6p C3 DCpowe'!$G$15*'ver pressoflex 6p C3 DCpowe'!$O$11)</f>
        <v>0</v>
      </c>
      <c r="Q181" s="31">
        <f>IF(ABS(I181)&lt;'ver pressoflex 6p C3 DCpowe'!$G$7,'ver pressoflex 6p C3 DCpowe'!$G$16*I181*'ver pressoflex 6p C3 DCpowe'!$O$12,SIGN(I181)*'ver pressoflex 6p C3 DCpowe'!$G$15*'ver pressoflex 6p C3 DCpowe'!$O$12)</f>
        <v>0</v>
      </c>
      <c r="R181" s="31">
        <f>IF(ABS(J181)&lt;'ver pressoflex 6p C3 DCpowe'!$G$7,'ver pressoflex 6p C3 DCpowe'!$G$16*J181*'ver pressoflex 6p C3 DCpowe'!$O$13,SIGN(J181)*'ver pressoflex 6p C3 DCpowe'!$G$15*'ver pressoflex 6p C3 DCpowe'!$O$13)</f>
        <v>17803.500000000004</v>
      </c>
      <c r="S181" s="113">
        <f t="shared" si="14"/>
        <v>29888.332500000004</v>
      </c>
      <c r="T181" s="362">
        <f>-L181*('ver pressoflex 6p C3 DCpowe'!$G$3/2-'ver pressoflex 6p C3 DCpowe'!$G$12*'ver pressoflex 6p C3 DCpowe'!D181)</f>
        <v>6933386.1334374053</v>
      </c>
      <c r="U181" s="29">
        <f t="shared" si="17"/>
        <v>-18248587.500000004</v>
      </c>
      <c r="V181" s="29">
        <f t="shared" si="18"/>
        <v>0</v>
      </c>
      <c r="W181" s="29">
        <f t="shared" si="19"/>
        <v>0</v>
      </c>
      <c r="X181" s="29">
        <f t="shared" si="20"/>
        <v>0</v>
      </c>
      <c r="Y181" s="29">
        <f t="shared" si="21"/>
        <v>0</v>
      </c>
      <c r="Z181" s="29">
        <f t="shared" si="22"/>
        <v>18248587.500000004</v>
      </c>
      <c r="AA181" s="113">
        <f t="shared" si="15"/>
        <v>6933386.1334374063</v>
      </c>
    </row>
    <row r="182" spans="2:27">
      <c r="B182" s="116">
        <f t="shared" si="13"/>
        <v>71842.027499999997</v>
      </c>
      <c r="C182" s="115">
        <f t="shared" si="16"/>
        <v>2.4900000000000015</v>
      </c>
      <c r="D182" s="68">
        <f>'ver pressoflex 6p C3 DCpowe'!$G$3/2/$C$557*C182</f>
        <v>30.502500000000019</v>
      </c>
      <c r="E182" s="114">
        <f>'ver pressoflex 6p C3 DCpowe'!$G$9/D182*(D182-'ver pressoflex 6p C3 DCpowe'!$M$8)</f>
        <v>4.4454716826489604E-2</v>
      </c>
      <c r="F182" s="114">
        <f>'ver pressoflex 6p C3 DCpowe'!$G$9/D182*(D182-'ver pressoflex 6p C3 DCpowe'!$M$9)</f>
        <v>6.5436603557085443E-2</v>
      </c>
      <c r="G182" s="114">
        <f>'ver pressoflex 6p C3 DCpowe'!$G$9/D182*(D182-'ver pressoflex 6p C3 DCpowe'!$M$10)</f>
        <v>8.6418490287681296E-2</v>
      </c>
      <c r="H182" s="114">
        <f>'ver pressoflex 6p C3 DCpowe'!$G$9/D182*(D182-'ver pressoflex 6p C3 DCpowe'!$M$11)</f>
        <v>0.5401517908368163</v>
      </c>
      <c r="I182" s="114">
        <f>'ver pressoflex 6p C3 DCpowe'!$G$9/D182*(D182-'ver pressoflex 6p C3 DCpowe'!$M$12)</f>
        <v>0.56113367756741217</v>
      </c>
      <c r="J182" s="114">
        <f>'ver pressoflex 6p C3 DCpowe'!$G$9/D182*(D182-'ver pressoflex 6p C3 DCpowe'!$M$13)</f>
        <v>0.58211556429800804</v>
      </c>
      <c r="K182" s="114">
        <f>'ver pressoflex 6p C3 DCpowe'!$G$9/D182*(D182-'ver pressoflex 6p C3 DCpowe'!$G$3)</f>
        <v>0.63457028112449765</v>
      </c>
      <c r="L182" s="113">
        <f>-'ver pressoflex 6p C3 DCpowe'!$G$2*'ver pressoflex 6p C3 DCpowe'!D182*'ver pressoflex 6p C3 DCpowe'!$G$17*'ver pressoflex 6p C3 DCpowe'!$G$13*'ver pressoflex 6p C3 DCpowe'!$G$11</f>
        <v>-5764.9725000000044</v>
      </c>
      <c r="M182" s="31">
        <f>IF(ABS(E182)&lt;'ver pressoflex 6p C3 DCpowe'!$G$7,'ver pressoflex 6p C3 DCpowe'!$G$16*E182*'ver pressoflex 6p C3 DCpowe'!$O$8,SIGN(E182)*'ver pressoflex 6p C3 DCpowe'!$G$15*'ver pressoflex 6p C3 DCpowe'!$O$8)</f>
        <v>17803.500000000004</v>
      </c>
      <c r="N182" s="31">
        <f>IF(ABS(F182)&lt;'ver pressoflex 6p C3 DCpowe'!$G$7,'ver pressoflex 6p C3 DCpowe'!$G$16*F182*'ver pressoflex 6p C3 DCpowe'!$O$9,SIGN(F182)*'ver pressoflex 6p C3 DCpowe'!$G$15*'ver pressoflex 6p C3 DCpowe'!$O$9)</f>
        <v>0</v>
      </c>
      <c r="O182" s="31">
        <f>IF(ABS(G182)&lt;'ver pressoflex 6p C3 DCpowe'!$G$7,'ver pressoflex 6p C3 DCpowe'!$G$16*G182*'ver pressoflex 6p C3 DCpowe'!$O$10,SIGN(G182)*'ver pressoflex 6p C3 DCpowe'!$G$15*'ver pressoflex 6p C3 DCpowe'!$O$10)</f>
        <v>0</v>
      </c>
      <c r="P182" s="31">
        <f>IF(ABS(H182)&lt;'ver pressoflex 6p C3 DCpowe'!$G$7,'ver pressoflex 6p C3 DCpowe'!$G$16*H182*'ver pressoflex 6p C3 DCpowe'!$O$11,SIGN(H182)*'ver pressoflex 6p C3 DCpowe'!$G$15*'ver pressoflex 6p C3 DCpowe'!$O$11)</f>
        <v>0</v>
      </c>
      <c r="Q182" s="31">
        <f>IF(ABS(I182)&lt;'ver pressoflex 6p C3 DCpowe'!$G$7,'ver pressoflex 6p C3 DCpowe'!$G$16*I182*'ver pressoflex 6p C3 DCpowe'!$O$12,SIGN(I182)*'ver pressoflex 6p C3 DCpowe'!$G$15*'ver pressoflex 6p C3 DCpowe'!$O$12)</f>
        <v>0</v>
      </c>
      <c r="R182" s="31">
        <f>IF(ABS(J182)&lt;'ver pressoflex 6p C3 DCpowe'!$G$7,'ver pressoflex 6p C3 DCpowe'!$G$16*J182*'ver pressoflex 6p C3 DCpowe'!$O$13,SIGN(J182)*'ver pressoflex 6p C3 DCpowe'!$G$15*'ver pressoflex 6p C3 DCpowe'!$O$13)</f>
        <v>17803.500000000004</v>
      </c>
      <c r="S182" s="113">
        <f t="shared" si="14"/>
        <v>29842.027500000004</v>
      </c>
      <c r="T182" s="362">
        <f>-L182*('ver pressoflex 6p C3 DCpowe'!$G$3/2-'ver pressoflex 6p C3 DCpowe'!$G$12*'ver pressoflex 6p C3 DCpowe'!D182)</f>
        <v>6988939.345848605</v>
      </c>
      <c r="U182" s="29">
        <f t="shared" si="17"/>
        <v>-18248587.500000004</v>
      </c>
      <c r="V182" s="29">
        <f t="shared" si="18"/>
        <v>0</v>
      </c>
      <c r="W182" s="29">
        <f t="shared" si="19"/>
        <v>0</v>
      </c>
      <c r="X182" s="29">
        <f t="shared" si="20"/>
        <v>0</v>
      </c>
      <c r="Y182" s="29">
        <f t="shared" si="21"/>
        <v>0</v>
      </c>
      <c r="Z182" s="29">
        <f t="shared" si="22"/>
        <v>18248587.500000004</v>
      </c>
      <c r="AA182" s="113">
        <f t="shared" si="15"/>
        <v>6988939.345848605</v>
      </c>
    </row>
    <row r="183" spans="2:27">
      <c r="B183" s="116">
        <f t="shared" si="13"/>
        <v>71795.722500000003</v>
      </c>
      <c r="C183" s="115">
        <f t="shared" si="16"/>
        <v>2.5100000000000016</v>
      </c>
      <c r="D183" s="68">
        <f>'ver pressoflex 6p C3 DCpowe'!$G$3/2/$C$557*C183</f>
        <v>30.74750000000002</v>
      </c>
      <c r="E183" s="114">
        <f>'ver pressoflex 6p C3 DCpowe'!$G$9/D183*(D183-'ver pressoflex 6p C3 DCpowe'!$M$8)</f>
        <v>4.4036750955362192E-2</v>
      </c>
      <c r="F183" s="114">
        <f>'ver pressoflex 6p C3 DCpowe'!$G$9/D183*(D183-'ver pressoflex 6p C3 DCpowe'!$M$9)</f>
        <v>6.4851451337507068E-2</v>
      </c>
      <c r="G183" s="114">
        <f>'ver pressoflex 6p C3 DCpowe'!$G$9/D183*(D183-'ver pressoflex 6p C3 DCpowe'!$M$10)</f>
        <v>8.5666151719651959E-2</v>
      </c>
      <c r="H183" s="114">
        <f>'ver pressoflex 6p C3 DCpowe'!$G$9/D183*(D183-'ver pressoflex 6p C3 DCpowe'!$M$11)</f>
        <v>0.53578404748353492</v>
      </c>
      <c r="I183" s="114">
        <f>'ver pressoflex 6p C3 DCpowe'!$G$9/D183*(D183-'ver pressoflex 6p C3 DCpowe'!$M$12)</f>
        <v>0.55659874786567987</v>
      </c>
      <c r="J183" s="114">
        <f>'ver pressoflex 6p C3 DCpowe'!$G$9/D183*(D183-'ver pressoflex 6p C3 DCpowe'!$M$13)</f>
        <v>0.5774134482478247</v>
      </c>
      <c r="K183" s="114">
        <f>'ver pressoflex 6p C3 DCpowe'!$G$9/D183*(D183-'ver pressoflex 6p C3 DCpowe'!$G$3)</f>
        <v>0.6294501992031869</v>
      </c>
      <c r="L183" s="113">
        <f>-'ver pressoflex 6p C3 DCpowe'!$G$2*'ver pressoflex 6p C3 DCpowe'!D183*'ver pressoflex 6p C3 DCpowe'!$G$17*'ver pressoflex 6p C3 DCpowe'!$G$13*'ver pressoflex 6p C3 DCpowe'!$G$11</f>
        <v>-5811.2775000000038</v>
      </c>
      <c r="M183" s="31">
        <f>IF(ABS(E183)&lt;'ver pressoflex 6p C3 DCpowe'!$G$7,'ver pressoflex 6p C3 DCpowe'!$G$16*E183*'ver pressoflex 6p C3 DCpowe'!$O$8,SIGN(E183)*'ver pressoflex 6p C3 DCpowe'!$G$15*'ver pressoflex 6p C3 DCpowe'!$O$8)</f>
        <v>17803.500000000004</v>
      </c>
      <c r="N183" s="31">
        <f>IF(ABS(F183)&lt;'ver pressoflex 6p C3 DCpowe'!$G$7,'ver pressoflex 6p C3 DCpowe'!$G$16*F183*'ver pressoflex 6p C3 DCpowe'!$O$9,SIGN(F183)*'ver pressoflex 6p C3 DCpowe'!$G$15*'ver pressoflex 6p C3 DCpowe'!$O$9)</f>
        <v>0</v>
      </c>
      <c r="O183" s="31">
        <f>IF(ABS(G183)&lt;'ver pressoflex 6p C3 DCpowe'!$G$7,'ver pressoflex 6p C3 DCpowe'!$G$16*G183*'ver pressoflex 6p C3 DCpowe'!$O$10,SIGN(G183)*'ver pressoflex 6p C3 DCpowe'!$G$15*'ver pressoflex 6p C3 DCpowe'!$O$10)</f>
        <v>0</v>
      </c>
      <c r="P183" s="31">
        <f>IF(ABS(H183)&lt;'ver pressoflex 6p C3 DCpowe'!$G$7,'ver pressoflex 6p C3 DCpowe'!$G$16*H183*'ver pressoflex 6p C3 DCpowe'!$O$11,SIGN(H183)*'ver pressoflex 6p C3 DCpowe'!$G$15*'ver pressoflex 6p C3 DCpowe'!$O$11)</f>
        <v>0</v>
      </c>
      <c r="Q183" s="31">
        <f>IF(ABS(I183)&lt;'ver pressoflex 6p C3 DCpowe'!$G$7,'ver pressoflex 6p C3 DCpowe'!$G$16*I183*'ver pressoflex 6p C3 DCpowe'!$O$12,SIGN(I183)*'ver pressoflex 6p C3 DCpowe'!$G$15*'ver pressoflex 6p C3 DCpowe'!$O$12)</f>
        <v>0</v>
      </c>
      <c r="R183" s="31">
        <f>IF(ABS(J183)&lt;'ver pressoflex 6p C3 DCpowe'!$G$7,'ver pressoflex 6p C3 DCpowe'!$G$16*J183*'ver pressoflex 6p C3 DCpowe'!$O$13,SIGN(J183)*'ver pressoflex 6p C3 DCpowe'!$G$15*'ver pressoflex 6p C3 DCpowe'!$O$13)</f>
        <v>17803.500000000004</v>
      </c>
      <c r="S183" s="113">
        <f t="shared" si="14"/>
        <v>29795.722500000003</v>
      </c>
      <c r="T183" s="362">
        <f>-L183*('ver pressoflex 6p C3 DCpowe'!$G$3/2-'ver pressoflex 6p C3 DCpowe'!$G$12*'ver pressoflex 6p C3 DCpowe'!D183)</f>
        <v>7044483.1194486041</v>
      </c>
      <c r="U183" s="29">
        <f t="shared" si="17"/>
        <v>-18248587.500000004</v>
      </c>
      <c r="V183" s="29">
        <f t="shared" si="18"/>
        <v>0</v>
      </c>
      <c r="W183" s="29">
        <f t="shared" si="19"/>
        <v>0</v>
      </c>
      <c r="X183" s="29">
        <f t="shared" si="20"/>
        <v>0</v>
      </c>
      <c r="Y183" s="29">
        <f t="shared" si="21"/>
        <v>0</v>
      </c>
      <c r="Z183" s="29">
        <f t="shared" si="22"/>
        <v>18248587.500000004</v>
      </c>
      <c r="AA183" s="113">
        <f t="shared" si="15"/>
        <v>7044483.1194486041</v>
      </c>
    </row>
    <row r="184" spans="2:27">
      <c r="B184" s="116">
        <f t="shared" si="13"/>
        <v>71749.41750000001</v>
      </c>
      <c r="C184" s="115">
        <f t="shared" si="16"/>
        <v>2.5300000000000016</v>
      </c>
      <c r="D184" s="68">
        <f>'ver pressoflex 6p C3 DCpowe'!$G$3/2/$C$557*C184</f>
        <v>30.992500000000021</v>
      </c>
      <c r="E184" s="114">
        <f>'ver pressoflex 6p C3 DCpowe'!$G$9/D184*(D184-'ver pressoflex 6p C3 DCpowe'!$M$8)</f>
        <v>4.3625393240300035E-2</v>
      </c>
      <c r="F184" s="114">
        <f>'ver pressoflex 6p C3 DCpowe'!$G$9/D184*(D184-'ver pressoflex 6p C3 DCpowe'!$M$9)</f>
        <v>6.4275550536420048E-2</v>
      </c>
      <c r="G184" s="114">
        <f>'ver pressoflex 6p C3 DCpowe'!$G$9/D184*(D184-'ver pressoflex 6p C3 DCpowe'!$M$10)</f>
        <v>8.4925707832540068E-2</v>
      </c>
      <c r="H184" s="114">
        <f>'ver pressoflex 6p C3 DCpowe'!$G$9/D184*(D184-'ver pressoflex 6p C3 DCpowe'!$M$11)</f>
        <v>0.53148535936113539</v>
      </c>
      <c r="I184" s="114">
        <f>'ver pressoflex 6p C3 DCpowe'!$G$9/D184*(D184-'ver pressoflex 6p C3 DCpowe'!$M$12)</f>
        <v>0.55213551665725547</v>
      </c>
      <c r="J184" s="114">
        <f>'ver pressoflex 6p C3 DCpowe'!$G$9/D184*(D184-'ver pressoflex 6p C3 DCpowe'!$M$13)</f>
        <v>0.57278567395337543</v>
      </c>
      <c r="K184" s="114">
        <f>'ver pressoflex 6p C3 DCpowe'!$G$9/D184*(D184-'ver pressoflex 6p C3 DCpowe'!$G$3)</f>
        <v>0.62441106719367545</v>
      </c>
      <c r="L184" s="113">
        <f>-'ver pressoflex 6p C3 DCpowe'!$G$2*'ver pressoflex 6p C3 DCpowe'!D184*'ver pressoflex 6p C3 DCpowe'!$G$17*'ver pressoflex 6p C3 DCpowe'!$G$13*'ver pressoflex 6p C3 DCpowe'!$G$11</f>
        <v>-5857.5825000000041</v>
      </c>
      <c r="M184" s="31">
        <f>IF(ABS(E184)&lt;'ver pressoflex 6p C3 DCpowe'!$G$7,'ver pressoflex 6p C3 DCpowe'!$G$16*E184*'ver pressoflex 6p C3 DCpowe'!$O$8,SIGN(E184)*'ver pressoflex 6p C3 DCpowe'!$G$15*'ver pressoflex 6p C3 DCpowe'!$O$8)</f>
        <v>17803.500000000004</v>
      </c>
      <c r="N184" s="31">
        <f>IF(ABS(F184)&lt;'ver pressoflex 6p C3 DCpowe'!$G$7,'ver pressoflex 6p C3 DCpowe'!$G$16*F184*'ver pressoflex 6p C3 DCpowe'!$O$9,SIGN(F184)*'ver pressoflex 6p C3 DCpowe'!$G$15*'ver pressoflex 6p C3 DCpowe'!$O$9)</f>
        <v>0</v>
      </c>
      <c r="O184" s="31">
        <f>IF(ABS(G184)&lt;'ver pressoflex 6p C3 DCpowe'!$G$7,'ver pressoflex 6p C3 DCpowe'!$G$16*G184*'ver pressoflex 6p C3 DCpowe'!$O$10,SIGN(G184)*'ver pressoflex 6p C3 DCpowe'!$G$15*'ver pressoflex 6p C3 DCpowe'!$O$10)</f>
        <v>0</v>
      </c>
      <c r="P184" s="31">
        <f>IF(ABS(H184)&lt;'ver pressoflex 6p C3 DCpowe'!$G$7,'ver pressoflex 6p C3 DCpowe'!$G$16*H184*'ver pressoflex 6p C3 DCpowe'!$O$11,SIGN(H184)*'ver pressoflex 6p C3 DCpowe'!$G$15*'ver pressoflex 6p C3 DCpowe'!$O$11)</f>
        <v>0</v>
      </c>
      <c r="Q184" s="31">
        <f>IF(ABS(I184)&lt;'ver pressoflex 6p C3 DCpowe'!$G$7,'ver pressoflex 6p C3 DCpowe'!$G$16*I184*'ver pressoflex 6p C3 DCpowe'!$O$12,SIGN(I184)*'ver pressoflex 6p C3 DCpowe'!$G$15*'ver pressoflex 6p C3 DCpowe'!$O$12)</f>
        <v>0</v>
      </c>
      <c r="R184" s="31">
        <f>IF(ABS(J184)&lt;'ver pressoflex 6p C3 DCpowe'!$G$7,'ver pressoflex 6p C3 DCpowe'!$G$16*J184*'ver pressoflex 6p C3 DCpowe'!$O$13,SIGN(J184)*'ver pressoflex 6p C3 DCpowe'!$G$15*'ver pressoflex 6p C3 DCpowe'!$O$13)</f>
        <v>17803.500000000004</v>
      </c>
      <c r="S184" s="113">
        <f t="shared" si="14"/>
        <v>29749.417500000003</v>
      </c>
      <c r="T184" s="362">
        <f>-L184*('ver pressoflex 6p C3 DCpowe'!$G$3/2-'ver pressoflex 6p C3 DCpowe'!$G$12*'ver pressoflex 6p C3 DCpowe'!D184)</f>
        <v>7100017.4542374043</v>
      </c>
      <c r="U184" s="29">
        <f t="shared" si="17"/>
        <v>-18248587.500000004</v>
      </c>
      <c r="V184" s="29">
        <f t="shared" si="18"/>
        <v>0</v>
      </c>
      <c r="W184" s="29">
        <f t="shared" si="19"/>
        <v>0</v>
      </c>
      <c r="X184" s="29">
        <f t="shared" si="20"/>
        <v>0</v>
      </c>
      <c r="Y184" s="29">
        <f t="shared" si="21"/>
        <v>0</v>
      </c>
      <c r="Z184" s="29">
        <f t="shared" si="22"/>
        <v>18248587.500000004</v>
      </c>
      <c r="AA184" s="113">
        <f t="shared" si="15"/>
        <v>7100017.4542374052</v>
      </c>
    </row>
    <row r="185" spans="2:27">
      <c r="B185" s="116">
        <f t="shared" si="13"/>
        <v>71703.112500000003</v>
      </c>
      <c r="C185" s="115">
        <f t="shared" si="16"/>
        <v>2.5500000000000016</v>
      </c>
      <c r="D185" s="68">
        <f>'ver pressoflex 6p C3 DCpowe'!$G$3/2/$C$557*C185</f>
        <v>31.237500000000018</v>
      </c>
      <c r="E185" s="114">
        <f>'ver pressoflex 6p C3 DCpowe'!$G$9/D185*(D185-'ver pressoflex 6p C3 DCpowe'!$M$8)</f>
        <v>4.3220488195278087E-2</v>
      </c>
      <c r="F185" s="114">
        <f>'ver pressoflex 6p C3 DCpowe'!$G$9/D185*(D185-'ver pressoflex 6p C3 DCpowe'!$M$9)</f>
        <v>6.3708683473389316E-2</v>
      </c>
      <c r="G185" s="114">
        <f>'ver pressoflex 6p C3 DCpowe'!$G$9/D185*(D185-'ver pressoflex 6p C3 DCpowe'!$M$10)</f>
        <v>8.4196878751500545E-2</v>
      </c>
      <c r="H185" s="114">
        <f>'ver pressoflex 6p C3 DCpowe'!$G$9/D185*(D185-'ver pressoflex 6p C3 DCpowe'!$M$11)</f>
        <v>0.52725410164065589</v>
      </c>
      <c r="I185" s="114">
        <f>'ver pressoflex 6p C3 DCpowe'!$G$9/D185*(D185-'ver pressoflex 6p C3 DCpowe'!$M$12)</f>
        <v>0.54774229691876719</v>
      </c>
      <c r="J185" s="114">
        <f>'ver pressoflex 6p C3 DCpowe'!$G$9/D185*(D185-'ver pressoflex 6p C3 DCpowe'!$M$13)</f>
        <v>0.56823049219687838</v>
      </c>
      <c r="K185" s="114">
        <f>'ver pressoflex 6p C3 DCpowe'!$G$9/D185*(D185-'ver pressoflex 6p C3 DCpowe'!$G$3)</f>
        <v>0.61945098039215651</v>
      </c>
      <c r="L185" s="113">
        <f>-'ver pressoflex 6p C3 DCpowe'!$G$2*'ver pressoflex 6p C3 DCpowe'!D185*'ver pressoflex 6p C3 DCpowe'!$G$17*'ver pressoflex 6p C3 DCpowe'!$G$13*'ver pressoflex 6p C3 DCpowe'!$G$11</f>
        <v>-5903.8875000000044</v>
      </c>
      <c r="M185" s="31">
        <f>IF(ABS(E185)&lt;'ver pressoflex 6p C3 DCpowe'!$G$7,'ver pressoflex 6p C3 DCpowe'!$G$16*E185*'ver pressoflex 6p C3 DCpowe'!$O$8,SIGN(E185)*'ver pressoflex 6p C3 DCpowe'!$G$15*'ver pressoflex 6p C3 DCpowe'!$O$8)</f>
        <v>17803.500000000004</v>
      </c>
      <c r="N185" s="31">
        <f>IF(ABS(F185)&lt;'ver pressoflex 6p C3 DCpowe'!$G$7,'ver pressoflex 6p C3 DCpowe'!$G$16*F185*'ver pressoflex 6p C3 DCpowe'!$O$9,SIGN(F185)*'ver pressoflex 6p C3 DCpowe'!$G$15*'ver pressoflex 6p C3 DCpowe'!$O$9)</f>
        <v>0</v>
      </c>
      <c r="O185" s="31">
        <f>IF(ABS(G185)&lt;'ver pressoflex 6p C3 DCpowe'!$G$7,'ver pressoflex 6p C3 DCpowe'!$G$16*G185*'ver pressoflex 6p C3 DCpowe'!$O$10,SIGN(G185)*'ver pressoflex 6p C3 DCpowe'!$G$15*'ver pressoflex 6p C3 DCpowe'!$O$10)</f>
        <v>0</v>
      </c>
      <c r="P185" s="31">
        <f>IF(ABS(H185)&lt;'ver pressoflex 6p C3 DCpowe'!$G$7,'ver pressoflex 6p C3 DCpowe'!$G$16*H185*'ver pressoflex 6p C3 DCpowe'!$O$11,SIGN(H185)*'ver pressoflex 6p C3 DCpowe'!$G$15*'ver pressoflex 6p C3 DCpowe'!$O$11)</f>
        <v>0</v>
      </c>
      <c r="Q185" s="31">
        <f>IF(ABS(I185)&lt;'ver pressoflex 6p C3 DCpowe'!$G$7,'ver pressoflex 6p C3 DCpowe'!$G$16*I185*'ver pressoflex 6p C3 DCpowe'!$O$12,SIGN(I185)*'ver pressoflex 6p C3 DCpowe'!$G$15*'ver pressoflex 6p C3 DCpowe'!$O$12)</f>
        <v>0</v>
      </c>
      <c r="R185" s="31">
        <f>IF(ABS(J185)&lt;'ver pressoflex 6p C3 DCpowe'!$G$7,'ver pressoflex 6p C3 DCpowe'!$G$16*J185*'ver pressoflex 6p C3 DCpowe'!$O$13,SIGN(J185)*'ver pressoflex 6p C3 DCpowe'!$G$15*'ver pressoflex 6p C3 DCpowe'!$O$13)</f>
        <v>17803.500000000004</v>
      </c>
      <c r="S185" s="113">
        <f t="shared" si="14"/>
        <v>29703.112500000003</v>
      </c>
      <c r="T185" s="362">
        <f>-L185*('ver pressoflex 6p C3 DCpowe'!$G$3/2-'ver pressoflex 6p C3 DCpowe'!$G$12*'ver pressoflex 6p C3 DCpowe'!D185)</f>
        <v>7155542.3502150057</v>
      </c>
      <c r="U185" s="29">
        <f t="shared" si="17"/>
        <v>-18248587.500000004</v>
      </c>
      <c r="V185" s="29">
        <f t="shared" si="18"/>
        <v>0</v>
      </c>
      <c r="W185" s="29">
        <f t="shared" si="19"/>
        <v>0</v>
      </c>
      <c r="X185" s="29">
        <f t="shared" si="20"/>
        <v>0</v>
      </c>
      <c r="Y185" s="29">
        <f t="shared" si="21"/>
        <v>0</v>
      </c>
      <c r="Z185" s="29">
        <f t="shared" si="22"/>
        <v>18248587.500000004</v>
      </c>
      <c r="AA185" s="113">
        <f t="shared" si="15"/>
        <v>7155542.3502150066</v>
      </c>
    </row>
    <row r="186" spans="2:27">
      <c r="B186" s="116">
        <f t="shared" ref="B186:B249" si="23">ABS(+S186-$C$53)</f>
        <v>71656.807499999995</v>
      </c>
      <c r="C186" s="115">
        <f t="shared" si="16"/>
        <v>2.5700000000000016</v>
      </c>
      <c r="D186" s="68">
        <f>'ver pressoflex 6p C3 DCpowe'!$G$3/2/$C$557*C186</f>
        <v>31.482500000000019</v>
      </c>
      <c r="E186" s="114">
        <f>'ver pressoflex 6p C3 DCpowe'!$G$9/D186*(D186-'ver pressoflex 6p C3 DCpowe'!$M$8)</f>
        <v>4.2821885174303152E-2</v>
      </c>
      <c r="F186" s="114">
        <f>'ver pressoflex 6p C3 DCpowe'!$G$9/D186*(D186-'ver pressoflex 6p C3 DCpowe'!$M$9)</f>
        <v>6.315063924402442E-2</v>
      </c>
      <c r="G186" s="114">
        <f>'ver pressoflex 6p C3 DCpowe'!$G$9/D186*(D186-'ver pressoflex 6p C3 DCpowe'!$M$10)</f>
        <v>8.3479393313745681E-2</v>
      </c>
      <c r="H186" s="114">
        <f>'ver pressoflex 6p C3 DCpowe'!$G$9/D186*(D186-'ver pressoflex 6p C3 DCpowe'!$M$11)</f>
        <v>0.5230887000714679</v>
      </c>
      <c r="I186" s="114">
        <f>'ver pressoflex 6p C3 DCpowe'!$G$9/D186*(D186-'ver pressoflex 6p C3 DCpowe'!$M$12)</f>
        <v>0.54341745414118914</v>
      </c>
      <c r="J186" s="114">
        <f>'ver pressoflex 6p C3 DCpowe'!$G$9/D186*(D186-'ver pressoflex 6p C3 DCpowe'!$M$13)</f>
        <v>0.56374620821091048</v>
      </c>
      <c r="K186" s="114">
        <f>'ver pressoflex 6p C3 DCpowe'!$G$9/D186*(D186-'ver pressoflex 6p C3 DCpowe'!$G$3)</f>
        <v>0.61456809338521357</v>
      </c>
      <c r="L186" s="113">
        <f>-'ver pressoflex 6p C3 DCpowe'!$G$2*'ver pressoflex 6p C3 DCpowe'!D186*'ver pressoflex 6p C3 DCpowe'!$G$17*'ver pressoflex 6p C3 DCpowe'!$G$13*'ver pressoflex 6p C3 DCpowe'!$G$11</f>
        <v>-5950.1925000000047</v>
      </c>
      <c r="M186" s="31">
        <f>IF(ABS(E186)&lt;'ver pressoflex 6p C3 DCpowe'!$G$7,'ver pressoflex 6p C3 DCpowe'!$G$16*E186*'ver pressoflex 6p C3 DCpowe'!$O$8,SIGN(E186)*'ver pressoflex 6p C3 DCpowe'!$G$15*'ver pressoflex 6p C3 DCpowe'!$O$8)</f>
        <v>17803.500000000004</v>
      </c>
      <c r="N186" s="31">
        <f>IF(ABS(F186)&lt;'ver pressoflex 6p C3 DCpowe'!$G$7,'ver pressoflex 6p C3 DCpowe'!$G$16*F186*'ver pressoflex 6p C3 DCpowe'!$O$9,SIGN(F186)*'ver pressoflex 6p C3 DCpowe'!$G$15*'ver pressoflex 6p C3 DCpowe'!$O$9)</f>
        <v>0</v>
      </c>
      <c r="O186" s="31">
        <f>IF(ABS(G186)&lt;'ver pressoflex 6p C3 DCpowe'!$G$7,'ver pressoflex 6p C3 DCpowe'!$G$16*G186*'ver pressoflex 6p C3 DCpowe'!$O$10,SIGN(G186)*'ver pressoflex 6p C3 DCpowe'!$G$15*'ver pressoflex 6p C3 DCpowe'!$O$10)</f>
        <v>0</v>
      </c>
      <c r="P186" s="31">
        <f>IF(ABS(H186)&lt;'ver pressoflex 6p C3 DCpowe'!$G$7,'ver pressoflex 6p C3 DCpowe'!$G$16*H186*'ver pressoflex 6p C3 DCpowe'!$O$11,SIGN(H186)*'ver pressoflex 6p C3 DCpowe'!$G$15*'ver pressoflex 6p C3 DCpowe'!$O$11)</f>
        <v>0</v>
      </c>
      <c r="Q186" s="31">
        <f>IF(ABS(I186)&lt;'ver pressoflex 6p C3 DCpowe'!$G$7,'ver pressoflex 6p C3 DCpowe'!$G$16*I186*'ver pressoflex 6p C3 DCpowe'!$O$12,SIGN(I186)*'ver pressoflex 6p C3 DCpowe'!$G$15*'ver pressoflex 6p C3 DCpowe'!$O$12)</f>
        <v>0</v>
      </c>
      <c r="R186" s="31">
        <f>IF(ABS(J186)&lt;'ver pressoflex 6p C3 DCpowe'!$G$7,'ver pressoflex 6p C3 DCpowe'!$G$16*J186*'ver pressoflex 6p C3 DCpowe'!$O$13,SIGN(J186)*'ver pressoflex 6p C3 DCpowe'!$G$15*'ver pressoflex 6p C3 DCpowe'!$O$13)</f>
        <v>17803.500000000004</v>
      </c>
      <c r="S186" s="113">
        <f t="shared" ref="S186:S249" si="24">L186+M186+N186+O186+P186+Q186+R186</f>
        <v>29656.807500000003</v>
      </c>
      <c r="T186" s="362">
        <f>-L186*('ver pressoflex 6p C3 DCpowe'!$G$3/2-'ver pressoflex 6p C3 DCpowe'!$G$12*'ver pressoflex 6p C3 DCpowe'!D186)</f>
        <v>7211057.8073814055</v>
      </c>
      <c r="U186" s="29">
        <f t="shared" si="17"/>
        <v>-18248587.500000004</v>
      </c>
      <c r="V186" s="29">
        <f t="shared" si="18"/>
        <v>0</v>
      </c>
      <c r="W186" s="29">
        <f t="shared" si="19"/>
        <v>0</v>
      </c>
      <c r="X186" s="29">
        <f t="shared" si="20"/>
        <v>0</v>
      </c>
      <c r="Y186" s="29">
        <f t="shared" si="21"/>
        <v>0</v>
      </c>
      <c r="Z186" s="29">
        <f t="shared" si="22"/>
        <v>18248587.500000004</v>
      </c>
      <c r="AA186" s="113">
        <f t="shared" ref="AA186:AA249" si="25">T186+U186+V186+W186+X186+Y186+Z186</f>
        <v>7211057.8073814064</v>
      </c>
    </row>
    <row r="187" spans="2:27">
      <c r="B187" s="116">
        <f t="shared" si="23"/>
        <v>71610.502500000002</v>
      </c>
      <c r="C187" s="115">
        <f t="shared" ref="C187:C250" si="26">+C186+0.02</f>
        <v>2.5900000000000016</v>
      </c>
      <c r="D187" s="68">
        <f>'ver pressoflex 6p C3 DCpowe'!$G$3/2/$C$557*C187</f>
        <v>31.72750000000002</v>
      </c>
      <c r="E187" s="114">
        <f>'ver pressoflex 6p C3 DCpowe'!$G$9/D187*(D187-'ver pressoflex 6p C3 DCpowe'!$M$8)</f>
        <v>4.2429438184540196E-2</v>
      </c>
      <c r="F187" s="114">
        <f>'ver pressoflex 6p C3 DCpowe'!$G$9/D187*(D187-'ver pressoflex 6p C3 DCpowe'!$M$9)</f>
        <v>6.2601213458356272E-2</v>
      </c>
      <c r="G187" s="114">
        <f>'ver pressoflex 6p C3 DCpowe'!$G$9/D187*(D187-'ver pressoflex 6p C3 DCpowe'!$M$10)</f>
        <v>8.2772988732172356E-2</v>
      </c>
      <c r="H187" s="114">
        <f>'ver pressoflex 6p C3 DCpowe'!$G$9/D187*(D187-'ver pressoflex 6p C3 DCpowe'!$M$11)</f>
        <v>0.51898762902844509</v>
      </c>
      <c r="I187" s="114">
        <f>'ver pressoflex 6p C3 DCpowe'!$G$9/D187*(D187-'ver pressoflex 6p C3 DCpowe'!$M$12)</f>
        <v>0.53915940430226117</v>
      </c>
      <c r="J187" s="114">
        <f>'ver pressoflex 6p C3 DCpowe'!$G$9/D187*(D187-'ver pressoflex 6p C3 DCpowe'!$M$13)</f>
        <v>0.55933117957607725</v>
      </c>
      <c r="K187" s="114">
        <f>'ver pressoflex 6p C3 DCpowe'!$G$9/D187*(D187-'ver pressoflex 6p C3 DCpowe'!$G$3)</f>
        <v>0.60976061776061741</v>
      </c>
      <c r="L187" s="113">
        <f>-'ver pressoflex 6p C3 DCpowe'!$G$2*'ver pressoflex 6p C3 DCpowe'!D187*'ver pressoflex 6p C3 DCpowe'!$G$17*'ver pressoflex 6p C3 DCpowe'!$G$13*'ver pressoflex 6p C3 DCpowe'!$G$11</f>
        <v>-5996.4975000000049</v>
      </c>
      <c r="M187" s="31">
        <f>IF(ABS(E187)&lt;'ver pressoflex 6p C3 DCpowe'!$G$7,'ver pressoflex 6p C3 DCpowe'!$G$16*E187*'ver pressoflex 6p C3 DCpowe'!$O$8,SIGN(E187)*'ver pressoflex 6p C3 DCpowe'!$G$15*'ver pressoflex 6p C3 DCpowe'!$O$8)</f>
        <v>17803.500000000004</v>
      </c>
      <c r="N187" s="31">
        <f>IF(ABS(F187)&lt;'ver pressoflex 6p C3 DCpowe'!$G$7,'ver pressoflex 6p C3 DCpowe'!$G$16*F187*'ver pressoflex 6p C3 DCpowe'!$O$9,SIGN(F187)*'ver pressoflex 6p C3 DCpowe'!$G$15*'ver pressoflex 6p C3 DCpowe'!$O$9)</f>
        <v>0</v>
      </c>
      <c r="O187" s="31">
        <f>IF(ABS(G187)&lt;'ver pressoflex 6p C3 DCpowe'!$G$7,'ver pressoflex 6p C3 DCpowe'!$G$16*G187*'ver pressoflex 6p C3 DCpowe'!$O$10,SIGN(G187)*'ver pressoflex 6p C3 DCpowe'!$G$15*'ver pressoflex 6p C3 DCpowe'!$O$10)</f>
        <v>0</v>
      </c>
      <c r="P187" s="31">
        <f>IF(ABS(H187)&lt;'ver pressoflex 6p C3 DCpowe'!$G$7,'ver pressoflex 6p C3 DCpowe'!$G$16*H187*'ver pressoflex 6p C3 DCpowe'!$O$11,SIGN(H187)*'ver pressoflex 6p C3 DCpowe'!$G$15*'ver pressoflex 6p C3 DCpowe'!$O$11)</f>
        <v>0</v>
      </c>
      <c r="Q187" s="31">
        <f>IF(ABS(I187)&lt;'ver pressoflex 6p C3 DCpowe'!$G$7,'ver pressoflex 6p C3 DCpowe'!$G$16*I187*'ver pressoflex 6p C3 DCpowe'!$O$12,SIGN(I187)*'ver pressoflex 6p C3 DCpowe'!$G$15*'ver pressoflex 6p C3 DCpowe'!$O$12)</f>
        <v>0</v>
      </c>
      <c r="R187" s="31">
        <f>IF(ABS(J187)&lt;'ver pressoflex 6p C3 DCpowe'!$G$7,'ver pressoflex 6p C3 DCpowe'!$G$16*J187*'ver pressoflex 6p C3 DCpowe'!$O$13,SIGN(J187)*'ver pressoflex 6p C3 DCpowe'!$G$15*'ver pressoflex 6p C3 DCpowe'!$O$13)</f>
        <v>17803.500000000004</v>
      </c>
      <c r="S187" s="113">
        <f t="shared" si="24"/>
        <v>29610.502500000002</v>
      </c>
      <c r="T187" s="362">
        <f>-L187*('ver pressoflex 6p C3 DCpowe'!$G$3/2-'ver pressoflex 6p C3 DCpowe'!$G$12*'ver pressoflex 6p C3 DCpowe'!D187)</f>
        <v>7266563.8257366056</v>
      </c>
      <c r="U187" s="29">
        <f t="shared" ref="U187:U250" si="27">M187*IF(($G$3/2-$M$8)&gt;0,($G$3/2-$M$8),$G$3/2-($G$3-$M$8))*IF(($G$3/2-$M$8)&gt;0,-1,1)</f>
        <v>-18248587.500000004</v>
      </c>
      <c r="V187" s="29">
        <f t="shared" ref="V187:V250" si="28">N187*IF(($G$3/2-$M$9)&gt;0,($G$3/2-$M$9),$G$3/2-($G$3-$M$9))*IF(($G$3/2-$M$9)&gt;0,-1,1)</f>
        <v>0</v>
      </c>
      <c r="W187" s="29">
        <f t="shared" ref="W187:W250" si="29">O187*IF(($G$3/2-$M$10)&gt;0,($G$3/2-$M$10),$G$3/2-($G$3-$M$10))*IF(($G$3/2-$M$10)&gt;0,-1,1)</f>
        <v>0</v>
      </c>
      <c r="X187" s="29">
        <f t="shared" ref="X187:X250" si="30">P187*IF(($G$3/2-$M$11)&gt;0,($G$3/2-$M$11),$G$3/2-($G$3-$M$11))*IF(($G$3/2-$M$11)&gt;0,-1,1)</f>
        <v>0</v>
      </c>
      <c r="Y187" s="29">
        <f t="shared" ref="Y187:Y250" si="31">Q187*IF(($G$3/2-$M$12)&gt;0,($G$3/2-$M$12),$G$3/2-($G$3-$M$12))*IF(($G$3/2-$M$12)&gt;0,-1,1)</f>
        <v>0</v>
      </c>
      <c r="Z187" s="29">
        <f t="shared" ref="Z187:Z250" si="32">R187*IF(($G$3/2-$M$13)&gt;0,($G$3/2-$M$13),$G$3/2-($G$3-$M$13))*IF(($G$3/2-$M$13)&gt;0,-1,1)</f>
        <v>18248587.500000004</v>
      </c>
      <c r="AA187" s="113">
        <f t="shared" si="25"/>
        <v>7266563.8257366046</v>
      </c>
    </row>
    <row r="188" spans="2:27">
      <c r="B188" s="116">
        <f t="shared" si="23"/>
        <v>71564.197500000009</v>
      </c>
      <c r="C188" s="115">
        <f t="shared" si="26"/>
        <v>2.6100000000000017</v>
      </c>
      <c r="D188" s="68">
        <f>'ver pressoflex 6p C3 DCpowe'!$G$3/2/$C$557*C188</f>
        <v>31.972500000000021</v>
      </c>
      <c r="E188" s="114">
        <f>'ver pressoflex 6p C3 DCpowe'!$G$9/D188*(D188-'ver pressoflex 6p C3 DCpowe'!$M$8)</f>
        <v>4.2043005708030309E-2</v>
      </c>
      <c r="F188" s="114">
        <f>'ver pressoflex 6p C3 DCpowe'!$G$9/D188*(D188-'ver pressoflex 6p C3 DCpowe'!$M$9)</f>
        <v>6.2060207991242435E-2</v>
      </c>
      <c r="G188" s="114">
        <f>'ver pressoflex 6p C3 DCpowe'!$G$9/D188*(D188-'ver pressoflex 6p C3 DCpowe'!$M$10)</f>
        <v>8.207741027445456E-2</v>
      </c>
      <c r="H188" s="114">
        <f>'ver pressoflex 6p C3 DCpowe'!$G$9/D188*(D188-'ver pressoflex 6p C3 DCpowe'!$M$11)</f>
        <v>0.51494940964891678</v>
      </c>
      <c r="I188" s="114">
        <f>'ver pressoflex 6p C3 DCpowe'!$G$9/D188*(D188-'ver pressoflex 6p C3 DCpowe'!$M$12)</f>
        <v>0.53496661193212891</v>
      </c>
      <c r="J188" s="114">
        <f>'ver pressoflex 6p C3 DCpowe'!$G$9/D188*(D188-'ver pressoflex 6p C3 DCpowe'!$M$13)</f>
        <v>0.55498381421534104</v>
      </c>
      <c r="K188" s="114">
        <f>'ver pressoflex 6p C3 DCpowe'!$G$9/D188*(D188-'ver pressoflex 6p C3 DCpowe'!$G$3)</f>
        <v>0.60502681992337137</v>
      </c>
      <c r="L188" s="113">
        <f>-'ver pressoflex 6p C3 DCpowe'!$G$2*'ver pressoflex 6p C3 DCpowe'!D188*'ver pressoflex 6p C3 DCpowe'!$G$17*'ver pressoflex 6p C3 DCpowe'!$G$13*'ver pressoflex 6p C3 DCpowe'!$G$11</f>
        <v>-6042.8025000000052</v>
      </c>
      <c r="M188" s="31">
        <f>IF(ABS(E188)&lt;'ver pressoflex 6p C3 DCpowe'!$G$7,'ver pressoflex 6p C3 DCpowe'!$G$16*E188*'ver pressoflex 6p C3 DCpowe'!$O$8,SIGN(E188)*'ver pressoflex 6p C3 DCpowe'!$G$15*'ver pressoflex 6p C3 DCpowe'!$O$8)</f>
        <v>17803.500000000004</v>
      </c>
      <c r="N188" s="31">
        <f>IF(ABS(F188)&lt;'ver pressoflex 6p C3 DCpowe'!$G$7,'ver pressoflex 6p C3 DCpowe'!$G$16*F188*'ver pressoflex 6p C3 DCpowe'!$O$9,SIGN(F188)*'ver pressoflex 6p C3 DCpowe'!$G$15*'ver pressoflex 6p C3 DCpowe'!$O$9)</f>
        <v>0</v>
      </c>
      <c r="O188" s="31">
        <f>IF(ABS(G188)&lt;'ver pressoflex 6p C3 DCpowe'!$G$7,'ver pressoflex 6p C3 DCpowe'!$G$16*G188*'ver pressoflex 6p C3 DCpowe'!$O$10,SIGN(G188)*'ver pressoflex 6p C3 DCpowe'!$G$15*'ver pressoflex 6p C3 DCpowe'!$O$10)</f>
        <v>0</v>
      </c>
      <c r="P188" s="31">
        <f>IF(ABS(H188)&lt;'ver pressoflex 6p C3 DCpowe'!$G$7,'ver pressoflex 6p C3 DCpowe'!$G$16*H188*'ver pressoflex 6p C3 DCpowe'!$O$11,SIGN(H188)*'ver pressoflex 6p C3 DCpowe'!$G$15*'ver pressoflex 6p C3 DCpowe'!$O$11)</f>
        <v>0</v>
      </c>
      <c r="Q188" s="31">
        <f>IF(ABS(I188)&lt;'ver pressoflex 6p C3 DCpowe'!$G$7,'ver pressoflex 6p C3 DCpowe'!$G$16*I188*'ver pressoflex 6p C3 DCpowe'!$O$12,SIGN(I188)*'ver pressoflex 6p C3 DCpowe'!$G$15*'ver pressoflex 6p C3 DCpowe'!$O$12)</f>
        <v>0</v>
      </c>
      <c r="R188" s="31">
        <f>IF(ABS(J188)&lt;'ver pressoflex 6p C3 DCpowe'!$G$7,'ver pressoflex 6p C3 DCpowe'!$G$16*J188*'ver pressoflex 6p C3 DCpowe'!$O$13,SIGN(J188)*'ver pressoflex 6p C3 DCpowe'!$G$15*'ver pressoflex 6p C3 DCpowe'!$O$13)</f>
        <v>17803.500000000004</v>
      </c>
      <c r="S188" s="113">
        <f t="shared" si="24"/>
        <v>29564.197500000002</v>
      </c>
      <c r="T188" s="362">
        <f>-L188*('ver pressoflex 6p C3 DCpowe'!$G$3/2-'ver pressoflex 6p C3 DCpowe'!$G$12*'ver pressoflex 6p C3 DCpowe'!D188)</f>
        <v>7322060.4052806068</v>
      </c>
      <c r="U188" s="29">
        <f t="shared" si="27"/>
        <v>-18248587.500000004</v>
      </c>
      <c r="V188" s="29">
        <f t="shared" si="28"/>
        <v>0</v>
      </c>
      <c r="W188" s="29">
        <f t="shared" si="29"/>
        <v>0</v>
      </c>
      <c r="X188" s="29">
        <f t="shared" si="30"/>
        <v>0</v>
      </c>
      <c r="Y188" s="29">
        <f t="shared" si="31"/>
        <v>0</v>
      </c>
      <c r="Z188" s="29">
        <f t="shared" si="32"/>
        <v>18248587.500000004</v>
      </c>
      <c r="AA188" s="113">
        <f t="shared" si="25"/>
        <v>7322060.4052806068</v>
      </c>
    </row>
    <row r="189" spans="2:27">
      <c r="B189" s="116">
        <f t="shared" si="23"/>
        <v>71517.892500000002</v>
      </c>
      <c r="C189" s="115">
        <f t="shared" si="26"/>
        <v>2.6300000000000017</v>
      </c>
      <c r="D189" s="68">
        <f>'ver pressoflex 6p C3 DCpowe'!$G$3/2/$C$557*C189</f>
        <v>32.217500000000022</v>
      </c>
      <c r="E189" s="114">
        <f>'ver pressoflex 6p C3 DCpowe'!$G$9/D189*(D189-'ver pressoflex 6p C3 DCpowe'!$M$8)</f>
        <v>4.1662450531543375E-2</v>
      </c>
      <c r="F189" s="114">
        <f>'ver pressoflex 6p C3 DCpowe'!$G$9/D189*(D189-'ver pressoflex 6p C3 DCpowe'!$M$9)</f>
        <v>6.1527430744160727E-2</v>
      </c>
      <c r="G189" s="114">
        <f>'ver pressoflex 6p C3 DCpowe'!$G$9/D189*(D189-'ver pressoflex 6p C3 DCpowe'!$M$10)</f>
        <v>8.1392410956778086E-2</v>
      </c>
      <c r="H189" s="114">
        <f>'ver pressoflex 6p C3 DCpowe'!$G$9/D189*(D189-'ver pressoflex 6p C3 DCpowe'!$M$11)</f>
        <v>0.5109726080546283</v>
      </c>
      <c r="I189" s="114">
        <f>'ver pressoflex 6p C3 DCpowe'!$G$9/D189*(D189-'ver pressoflex 6p C3 DCpowe'!$M$12)</f>
        <v>0.53083758826724559</v>
      </c>
      <c r="J189" s="114">
        <f>'ver pressoflex 6p C3 DCpowe'!$G$9/D189*(D189-'ver pressoflex 6p C3 DCpowe'!$M$13)</f>
        <v>0.55070256847986299</v>
      </c>
      <c r="K189" s="114">
        <f>'ver pressoflex 6p C3 DCpowe'!$G$9/D189*(D189-'ver pressoflex 6p C3 DCpowe'!$G$3)</f>
        <v>0.60036501901140638</v>
      </c>
      <c r="L189" s="113">
        <f>-'ver pressoflex 6p C3 DCpowe'!$G$2*'ver pressoflex 6p C3 DCpowe'!D189*'ver pressoflex 6p C3 DCpowe'!$G$17*'ver pressoflex 6p C3 DCpowe'!$G$13*'ver pressoflex 6p C3 DCpowe'!$G$11</f>
        <v>-6089.1075000000046</v>
      </c>
      <c r="M189" s="31">
        <f>IF(ABS(E189)&lt;'ver pressoflex 6p C3 DCpowe'!$G$7,'ver pressoflex 6p C3 DCpowe'!$G$16*E189*'ver pressoflex 6p C3 DCpowe'!$O$8,SIGN(E189)*'ver pressoflex 6p C3 DCpowe'!$G$15*'ver pressoflex 6p C3 DCpowe'!$O$8)</f>
        <v>17803.500000000004</v>
      </c>
      <c r="N189" s="31">
        <f>IF(ABS(F189)&lt;'ver pressoflex 6p C3 DCpowe'!$G$7,'ver pressoflex 6p C3 DCpowe'!$G$16*F189*'ver pressoflex 6p C3 DCpowe'!$O$9,SIGN(F189)*'ver pressoflex 6p C3 DCpowe'!$G$15*'ver pressoflex 6p C3 DCpowe'!$O$9)</f>
        <v>0</v>
      </c>
      <c r="O189" s="31">
        <f>IF(ABS(G189)&lt;'ver pressoflex 6p C3 DCpowe'!$G$7,'ver pressoflex 6p C3 DCpowe'!$G$16*G189*'ver pressoflex 6p C3 DCpowe'!$O$10,SIGN(G189)*'ver pressoflex 6p C3 DCpowe'!$G$15*'ver pressoflex 6p C3 DCpowe'!$O$10)</f>
        <v>0</v>
      </c>
      <c r="P189" s="31">
        <f>IF(ABS(H189)&lt;'ver pressoflex 6p C3 DCpowe'!$G$7,'ver pressoflex 6p C3 DCpowe'!$G$16*H189*'ver pressoflex 6p C3 DCpowe'!$O$11,SIGN(H189)*'ver pressoflex 6p C3 DCpowe'!$G$15*'ver pressoflex 6p C3 DCpowe'!$O$11)</f>
        <v>0</v>
      </c>
      <c r="Q189" s="31">
        <f>IF(ABS(I189)&lt;'ver pressoflex 6p C3 DCpowe'!$G$7,'ver pressoflex 6p C3 DCpowe'!$G$16*I189*'ver pressoflex 6p C3 DCpowe'!$O$12,SIGN(I189)*'ver pressoflex 6p C3 DCpowe'!$G$15*'ver pressoflex 6p C3 DCpowe'!$O$12)</f>
        <v>0</v>
      </c>
      <c r="R189" s="31">
        <f>IF(ABS(J189)&lt;'ver pressoflex 6p C3 DCpowe'!$G$7,'ver pressoflex 6p C3 DCpowe'!$G$16*J189*'ver pressoflex 6p C3 DCpowe'!$O$13,SIGN(J189)*'ver pressoflex 6p C3 DCpowe'!$G$15*'ver pressoflex 6p C3 DCpowe'!$O$13)</f>
        <v>17803.500000000004</v>
      </c>
      <c r="S189" s="113">
        <f t="shared" si="24"/>
        <v>29517.892500000002</v>
      </c>
      <c r="T189" s="362">
        <f>-L189*('ver pressoflex 6p C3 DCpowe'!$G$3/2-'ver pressoflex 6p C3 DCpowe'!$G$12*'ver pressoflex 6p C3 DCpowe'!D189)</f>
        <v>7377547.5460134055</v>
      </c>
      <c r="U189" s="29">
        <f t="shared" si="27"/>
        <v>-18248587.500000004</v>
      </c>
      <c r="V189" s="29">
        <f t="shared" si="28"/>
        <v>0</v>
      </c>
      <c r="W189" s="29">
        <f t="shared" si="29"/>
        <v>0</v>
      </c>
      <c r="X189" s="29">
        <f t="shared" si="30"/>
        <v>0</v>
      </c>
      <c r="Y189" s="29">
        <f t="shared" si="31"/>
        <v>0</v>
      </c>
      <c r="Z189" s="29">
        <f t="shared" si="32"/>
        <v>18248587.500000004</v>
      </c>
      <c r="AA189" s="113">
        <f t="shared" si="25"/>
        <v>7377547.5460134055</v>
      </c>
    </row>
    <row r="190" spans="2:27">
      <c r="B190" s="116">
        <f t="shared" si="23"/>
        <v>71471.587499999994</v>
      </c>
      <c r="C190" s="115">
        <f t="shared" si="26"/>
        <v>2.6500000000000017</v>
      </c>
      <c r="D190" s="68">
        <f>'ver pressoflex 6p C3 DCpowe'!$G$3/2/$C$557*C190</f>
        <v>32.46250000000002</v>
      </c>
      <c r="E190" s="114">
        <f>'ver pressoflex 6p C3 DCpowe'!$G$9/D190*(D190-'ver pressoflex 6p C3 DCpowe'!$M$8)</f>
        <v>4.1287639584135505E-2</v>
      </c>
      <c r="F190" s="114">
        <f>'ver pressoflex 6p C3 DCpowe'!$G$9/D190*(D190-'ver pressoflex 6p C3 DCpowe'!$M$9)</f>
        <v>6.1002695417789708E-2</v>
      </c>
      <c r="G190" s="114">
        <f>'ver pressoflex 6p C3 DCpowe'!$G$9/D190*(D190-'ver pressoflex 6p C3 DCpowe'!$M$10)</f>
        <v>8.0717751251443912E-2</v>
      </c>
      <c r="H190" s="114">
        <f>'ver pressoflex 6p C3 DCpowe'!$G$9/D190*(D190-'ver pressoflex 6p C3 DCpowe'!$M$11)</f>
        <v>0.50705583365421603</v>
      </c>
      <c r="I190" s="114">
        <f>'ver pressoflex 6p C3 DCpowe'!$G$9/D190*(D190-'ver pressoflex 6p C3 DCpowe'!$M$12)</f>
        <v>0.52677088948787021</v>
      </c>
      <c r="J190" s="114">
        <f>'ver pressoflex 6p C3 DCpowe'!$G$9/D190*(D190-'ver pressoflex 6p C3 DCpowe'!$M$13)</f>
        <v>0.5464859453215245</v>
      </c>
      <c r="K190" s="114">
        <f>'ver pressoflex 6p C3 DCpowe'!$G$9/D190*(D190-'ver pressoflex 6p C3 DCpowe'!$G$3)</f>
        <v>0.59577358490566001</v>
      </c>
      <c r="L190" s="113">
        <f>-'ver pressoflex 6p C3 DCpowe'!$G$2*'ver pressoflex 6p C3 DCpowe'!D190*'ver pressoflex 6p C3 DCpowe'!$G$17*'ver pressoflex 6p C3 DCpowe'!$G$13*'ver pressoflex 6p C3 DCpowe'!$G$11</f>
        <v>-6135.4125000000049</v>
      </c>
      <c r="M190" s="31">
        <f>IF(ABS(E190)&lt;'ver pressoflex 6p C3 DCpowe'!$G$7,'ver pressoflex 6p C3 DCpowe'!$G$16*E190*'ver pressoflex 6p C3 DCpowe'!$O$8,SIGN(E190)*'ver pressoflex 6p C3 DCpowe'!$G$15*'ver pressoflex 6p C3 DCpowe'!$O$8)</f>
        <v>17803.500000000004</v>
      </c>
      <c r="N190" s="31">
        <f>IF(ABS(F190)&lt;'ver pressoflex 6p C3 DCpowe'!$G$7,'ver pressoflex 6p C3 DCpowe'!$G$16*F190*'ver pressoflex 6p C3 DCpowe'!$O$9,SIGN(F190)*'ver pressoflex 6p C3 DCpowe'!$G$15*'ver pressoflex 6p C3 DCpowe'!$O$9)</f>
        <v>0</v>
      </c>
      <c r="O190" s="31">
        <f>IF(ABS(G190)&lt;'ver pressoflex 6p C3 DCpowe'!$G$7,'ver pressoflex 6p C3 DCpowe'!$G$16*G190*'ver pressoflex 6p C3 DCpowe'!$O$10,SIGN(G190)*'ver pressoflex 6p C3 DCpowe'!$G$15*'ver pressoflex 6p C3 DCpowe'!$O$10)</f>
        <v>0</v>
      </c>
      <c r="P190" s="31">
        <f>IF(ABS(H190)&lt;'ver pressoflex 6p C3 DCpowe'!$G$7,'ver pressoflex 6p C3 DCpowe'!$G$16*H190*'ver pressoflex 6p C3 DCpowe'!$O$11,SIGN(H190)*'ver pressoflex 6p C3 DCpowe'!$G$15*'ver pressoflex 6p C3 DCpowe'!$O$11)</f>
        <v>0</v>
      </c>
      <c r="Q190" s="31">
        <f>IF(ABS(I190)&lt;'ver pressoflex 6p C3 DCpowe'!$G$7,'ver pressoflex 6p C3 DCpowe'!$G$16*I190*'ver pressoflex 6p C3 DCpowe'!$O$12,SIGN(I190)*'ver pressoflex 6p C3 DCpowe'!$G$15*'ver pressoflex 6p C3 DCpowe'!$O$12)</f>
        <v>0</v>
      </c>
      <c r="R190" s="31">
        <f>IF(ABS(J190)&lt;'ver pressoflex 6p C3 DCpowe'!$G$7,'ver pressoflex 6p C3 DCpowe'!$G$16*J190*'ver pressoflex 6p C3 DCpowe'!$O$13,SIGN(J190)*'ver pressoflex 6p C3 DCpowe'!$G$15*'ver pressoflex 6p C3 DCpowe'!$O$13)</f>
        <v>17803.500000000004</v>
      </c>
      <c r="S190" s="113">
        <f t="shared" si="24"/>
        <v>29471.587500000001</v>
      </c>
      <c r="T190" s="362">
        <f>-L190*('ver pressoflex 6p C3 DCpowe'!$G$3/2-'ver pressoflex 6p C3 DCpowe'!$G$12*'ver pressoflex 6p C3 DCpowe'!D190)</f>
        <v>7433025.2479350055</v>
      </c>
      <c r="U190" s="29">
        <f t="shared" si="27"/>
        <v>-18248587.500000004</v>
      </c>
      <c r="V190" s="29">
        <f t="shared" si="28"/>
        <v>0</v>
      </c>
      <c r="W190" s="29">
        <f t="shared" si="29"/>
        <v>0</v>
      </c>
      <c r="X190" s="29">
        <f t="shared" si="30"/>
        <v>0</v>
      </c>
      <c r="Y190" s="29">
        <f t="shared" si="31"/>
        <v>0</v>
      </c>
      <c r="Z190" s="29">
        <f t="shared" si="32"/>
        <v>18248587.500000004</v>
      </c>
      <c r="AA190" s="113">
        <f t="shared" si="25"/>
        <v>7433025.2479350045</v>
      </c>
    </row>
    <row r="191" spans="2:27">
      <c r="B191" s="116">
        <f t="shared" si="23"/>
        <v>71425.282500000001</v>
      </c>
      <c r="C191" s="115">
        <f t="shared" si="26"/>
        <v>2.6700000000000017</v>
      </c>
      <c r="D191" s="68">
        <f>'ver pressoflex 6p C3 DCpowe'!$G$3/2/$C$557*C191</f>
        <v>32.707500000000024</v>
      </c>
      <c r="E191" s="114">
        <f>'ver pressoflex 6p C3 DCpowe'!$G$9/D191*(D191-'ver pressoflex 6p C3 DCpowe'!$M$8)</f>
        <v>4.0918443782007145E-2</v>
      </c>
      <c r="F191" s="114">
        <f>'ver pressoflex 6p C3 DCpowe'!$G$9/D191*(D191-'ver pressoflex 6p C3 DCpowe'!$M$9)</f>
        <v>6.0485821294810005E-2</v>
      </c>
      <c r="G191" s="114">
        <f>'ver pressoflex 6p C3 DCpowe'!$G$9/D191*(D191-'ver pressoflex 6p C3 DCpowe'!$M$10)</f>
        <v>8.0053198807612858E-2</v>
      </c>
      <c r="H191" s="114">
        <f>'ver pressoflex 6p C3 DCpowe'!$G$9/D191*(D191-'ver pressoflex 6p C3 DCpowe'!$M$11)</f>
        <v>0.50319773752197472</v>
      </c>
      <c r="I191" s="114">
        <f>'ver pressoflex 6p C3 DCpowe'!$G$9/D191*(D191-'ver pressoflex 6p C3 DCpowe'!$M$12)</f>
        <v>0.52276511503477752</v>
      </c>
      <c r="J191" s="114">
        <f>'ver pressoflex 6p C3 DCpowe'!$G$9/D191*(D191-'ver pressoflex 6p C3 DCpowe'!$M$13)</f>
        <v>0.54233249254758042</v>
      </c>
      <c r="K191" s="114">
        <f>'ver pressoflex 6p C3 DCpowe'!$G$9/D191*(D191-'ver pressoflex 6p C3 DCpowe'!$G$3)</f>
        <v>0.59125093632958758</v>
      </c>
      <c r="L191" s="113">
        <f>-'ver pressoflex 6p C3 DCpowe'!$G$2*'ver pressoflex 6p C3 DCpowe'!D191*'ver pressoflex 6p C3 DCpowe'!$G$17*'ver pressoflex 6p C3 DCpowe'!$G$13*'ver pressoflex 6p C3 DCpowe'!$G$11</f>
        <v>-6181.7175000000052</v>
      </c>
      <c r="M191" s="31">
        <f>IF(ABS(E191)&lt;'ver pressoflex 6p C3 DCpowe'!$G$7,'ver pressoflex 6p C3 DCpowe'!$G$16*E191*'ver pressoflex 6p C3 DCpowe'!$O$8,SIGN(E191)*'ver pressoflex 6p C3 DCpowe'!$G$15*'ver pressoflex 6p C3 DCpowe'!$O$8)</f>
        <v>17803.500000000004</v>
      </c>
      <c r="N191" s="31">
        <f>IF(ABS(F191)&lt;'ver pressoflex 6p C3 DCpowe'!$G$7,'ver pressoflex 6p C3 DCpowe'!$G$16*F191*'ver pressoflex 6p C3 DCpowe'!$O$9,SIGN(F191)*'ver pressoflex 6p C3 DCpowe'!$G$15*'ver pressoflex 6p C3 DCpowe'!$O$9)</f>
        <v>0</v>
      </c>
      <c r="O191" s="31">
        <f>IF(ABS(G191)&lt;'ver pressoflex 6p C3 DCpowe'!$G$7,'ver pressoflex 6p C3 DCpowe'!$G$16*G191*'ver pressoflex 6p C3 DCpowe'!$O$10,SIGN(G191)*'ver pressoflex 6p C3 DCpowe'!$G$15*'ver pressoflex 6p C3 DCpowe'!$O$10)</f>
        <v>0</v>
      </c>
      <c r="P191" s="31">
        <f>IF(ABS(H191)&lt;'ver pressoflex 6p C3 DCpowe'!$G$7,'ver pressoflex 6p C3 DCpowe'!$G$16*H191*'ver pressoflex 6p C3 DCpowe'!$O$11,SIGN(H191)*'ver pressoflex 6p C3 DCpowe'!$G$15*'ver pressoflex 6p C3 DCpowe'!$O$11)</f>
        <v>0</v>
      </c>
      <c r="Q191" s="31">
        <f>IF(ABS(I191)&lt;'ver pressoflex 6p C3 DCpowe'!$G$7,'ver pressoflex 6p C3 DCpowe'!$G$16*I191*'ver pressoflex 6p C3 DCpowe'!$O$12,SIGN(I191)*'ver pressoflex 6p C3 DCpowe'!$G$15*'ver pressoflex 6p C3 DCpowe'!$O$12)</f>
        <v>0</v>
      </c>
      <c r="R191" s="31">
        <f>IF(ABS(J191)&lt;'ver pressoflex 6p C3 DCpowe'!$G$7,'ver pressoflex 6p C3 DCpowe'!$G$16*J191*'ver pressoflex 6p C3 DCpowe'!$O$13,SIGN(J191)*'ver pressoflex 6p C3 DCpowe'!$G$15*'ver pressoflex 6p C3 DCpowe'!$O$13)</f>
        <v>17803.500000000004</v>
      </c>
      <c r="S191" s="113">
        <f t="shared" si="24"/>
        <v>29425.282500000001</v>
      </c>
      <c r="T191" s="362">
        <f>-L191*('ver pressoflex 6p C3 DCpowe'!$G$3/2-'ver pressoflex 6p C3 DCpowe'!$G$12*'ver pressoflex 6p C3 DCpowe'!D191)</f>
        <v>7488493.5110454056</v>
      </c>
      <c r="U191" s="29">
        <f t="shared" si="27"/>
        <v>-18248587.500000004</v>
      </c>
      <c r="V191" s="29">
        <f t="shared" si="28"/>
        <v>0</v>
      </c>
      <c r="W191" s="29">
        <f t="shared" si="29"/>
        <v>0</v>
      </c>
      <c r="X191" s="29">
        <f t="shared" si="30"/>
        <v>0</v>
      </c>
      <c r="Y191" s="29">
        <f t="shared" si="31"/>
        <v>0</v>
      </c>
      <c r="Z191" s="29">
        <f t="shared" si="32"/>
        <v>18248587.500000004</v>
      </c>
      <c r="AA191" s="113">
        <f t="shared" si="25"/>
        <v>7488493.5110454056</v>
      </c>
    </row>
    <row r="192" spans="2:27">
      <c r="B192" s="116">
        <f t="shared" si="23"/>
        <v>71378.977500000008</v>
      </c>
      <c r="C192" s="115">
        <f t="shared" si="26"/>
        <v>2.6900000000000017</v>
      </c>
      <c r="D192" s="68">
        <f>'ver pressoflex 6p C3 DCpowe'!$G$3/2/$C$557*C192</f>
        <v>32.952500000000022</v>
      </c>
      <c r="E192" s="114">
        <f>'ver pressoflex 6p C3 DCpowe'!$G$9/D192*(D192-'ver pressoflex 6p C3 DCpowe'!$M$8)</f>
        <v>4.0554737880282195E-2</v>
      </c>
      <c r="F192" s="114">
        <f>'ver pressoflex 6p C3 DCpowe'!$G$9/D192*(D192-'ver pressoflex 6p C3 DCpowe'!$M$9)</f>
        <v>5.9976633032395067E-2</v>
      </c>
      <c r="G192" s="114">
        <f>'ver pressoflex 6p C3 DCpowe'!$G$9/D192*(D192-'ver pressoflex 6p C3 DCpowe'!$M$10)</f>
        <v>7.9398528184507947E-2</v>
      </c>
      <c r="H192" s="114">
        <f>'ver pressoflex 6p C3 DCpowe'!$G$9/D192*(D192-'ver pressoflex 6p C3 DCpowe'!$M$11)</f>
        <v>0.49939701084894894</v>
      </c>
      <c r="I192" s="114">
        <f>'ver pressoflex 6p C3 DCpowe'!$G$9/D192*(D192-'ver pressoflex 6p C3 DCpowe'!$M$12)</f>
        <v>0.51881890600106184</v>
      </c>
      <c r="J192" s="114">
        <f>'ver pressoflex 6p C3 DCpowe'!$G$9/D192*(D192-'ver pressoflex 6p C3 DCpowe'!$M$13)</f>
        <v>0.53824080115317474</v>
      </c>
      <c r="K192" s="114">
        <f>'ver pressoflex 6p C3 DCpowe'!$G$9/D192*(D192-'ver pressoflex 6p C3 DCpowe'!$G$3)</f>
        <v>0.58679553903345694</v>
      </c>
      <c r="L192" s="113">
        <f>-'ver pressoflex 6p C3 DCpowe'!$G$2*'ver pressoflex 6p C3 DCpowe'!D192*'ver pressoflex 6p C3 DCpowe'!$G$17*'ver pressoflex 6p C3 DCpowe'!$G$13*'ver pressoflex 6p C3 DCpowe'!$G$11</f>
        <v>-6228.0225000000055</v>
      </c>
      <c r="M192" s="31">
        <f>IF(ABS(E192)&lt;'ver pressoflex 6p C3 DCpowe'!$G$7,'ver pressoflex 6p C3 DCpowe'!$G$16*E192*'ver pressoflex 6p C3 DCpowe'!$O$8,SIGN(E192)*'ver pressoflex 6p C3 DCpowe'!$G$15*'ver pressoflex 6p C3 DCpowe'!$O$8)</f>
        <v>17803.500000000004</v>
      </c>
      <c r="N192" s="31">
        <f>IF(ABS(F192)&lt;'ver pressoflex 6p C3 DCpowe'!$G$7,'ver pressoflex 6p C3 DCpowe'!$G$16*F192*'ver pressoflex 6p C3 DCpowe'!$O$9,SIGN(F192)*'ver pressoflex 6p C3 DCpowe'!$G$15*'ver pressoflex 6p C3 DCpowe'!$O$9)</f>
        <v>0</v>
      </c>
      <c r="O192" s="31">
        <f>IF(ABS(G192)&lt;'ver pressoflex 6p C3 DCpowe'!$G$7,'ver pressoflex 6p C3 DCpowe'!$G$16*G192*'ver pressoflex 6p C3 DCpowe'!$O$10,SIGN(G192)*'ver pressoflex 6p C3 DCpowe'!$G$15*'ver pressoflex 6p C3 DCpowe'!$O$10)</f>
        <v>0</v>
      </c>
      <c r="P192" s="31">
        <f>IF(ABS(H192)&lt;'ver pressoflex 6p C3 DCpowe'!$G$7,'ver pressoflex 6p C3 DCpowe'!$G$16*H192*'ver pressoflex 6p C3 DCpowe'!$O$11,SIGN(H192)*'ver pressoflex 6p C3 DCpowe'!$G$15*'ver pressoflex 6p C3 DCpowe'!$O$11)</f>
        <v>0</v>
      </c>
      <c r="Q192" s="31">
        <f>IF(ABS(I192)&lt;'ver pressoflex 6p C3 DCpowe'!$G$7,'ver pressoflex 6p C3 DCpowe'!$G$16*I192*'ver pressoflex 6p C3 DCpowe'!$O$12,SIGN(I192)*'ver pressoflex 6p C3 DCpowe'!$G$15*'ver pressoflex 6p C3 DCpowe'!$O$12)</f>
        <v>0</v>
      </c>
      <c r="R192" s="31">
        <f>IF(ABS(J192)&lt;'ver pressoflex 6p C3 DCpowe'!$G$7,'ver pressoflex 6p C3 DCpowe'!$G$16*J192*'ver pressoflex 6p C3 DCpowe'!$O$13,SIGN(J192)*'ver pressoflex 6p C3 DCpowe'!$G$15*'ver pressoflex 6p C3 DCpowe'!$O$13)</f>
        <v>17803.500000000004</v>
      </c>
      <c r="S192" s="113">
        <f t="shared" si="24"/>
        <v>29378.977500000001</v>
      </c>
      <c r="T192" s="362">
        <f>-L192*('ver pressoflex 6p C3 DCpowe'!$G$3/2-'ver pressoflex 6p C3 DCpowe'!$G$12*'ver pressoflex 6p C3 DCpowe'!D192)</f>
        <v>7543952.335344607</v>
      </c>
      <c r="U192" s="29">
        <f t="shared" si="27"/>
        <v>-18248587.500000004</v>
      </c>
      <c r="V192" s="29">
        <f t="shared" si="28"/>
        <v>0</v>
      </c>
      <c r="W192" s="29">
        <f t="shared" si="29"/>
        <v>0</v>
      </c>
      <c r="X192" s="29">
        <f t="shared" si="30"/>
        <v>0</v>
      </c>
      <c r="Y192" s="29">
        <f t="shared" si="31"/>
        <v>0</v>
      </c>
      <c r="Z192" s="29">
        <f t="shared" si="32"/>
        <v>18248587.500000004</v>
      </c>
      <c r="AA192" s="113">
        <f t="shared" si="25"/>
        <v>7543952.335344607</v>
      </c>
    </row>
    <row r="193" spans="2:27">
      <c r="B193" s="116">
        <f t="shared" si="23"/>
        <v>71332.672500000001</v>
      </c>
      <c r="C193" s="115">
        <f t="shared" si="26"/>
        <v>2.7100000000000017</v>
      </c>
      <c r="D193" s="68">
        <f>'ver pressoflex 6p C3 DCpowe'!$G$3/2/$C$557*C193</f>
        <v>33.197500000000019</v>
      </c>
      <c r="E193" s="114">
        <f>'ver pressoflex 6p C3 DCpowe'!$G$9/D193*(D193-'ver pressoflex 6p C3 DCpowe'!$M$8)</f>
        <v>4.0196400331350225E-2</v>
      </c>
      <c r="F193" s="114">
        <f>'ver pressoflex 6p C3 DCpowe'!$G$9/D193*(D193-'ver pressoflex 6p C3 DCpowe'!$M$9)</f>
        <v>5.9474960463890315E-2</v>
      </c>
      <c r="G193" s="114">
        <f>'ver pressoflex 6p C3 DCpowe'!$G$9/D193*(D193-'ver pressoflex 6p C3 DCpowe'!$M$10)</f>
        <v>7.8753520596430412E-2</v>
      </c>
      <c r="H193" s="114">
        <f>'ver pressoflex 6p C3 DCpowe'!$G$9/D193*(D193-'ver pressoflex 6p C3 DCpowe'!$M$11)</f>
        <v>0.49565238346260976</v>
      </c>
      <c r="I193" s="114">
        <f>'ver pressoflex 6p C3 DCpowe'!$G$9/D193*(D193-'ver pressoflex 6p C3 DCpowe'!$M$12)</f>
        <v>0.5149309435951499</v>
      </c>
      <c r="J193" s="114">
        <f>'ver pressoflex 6p C3 DCpowe'!$G$9/D193*(D193-'ver pressoflex 6p C3 DCpowe'!$M$13)</f>
        <v>0.53420950372768994</v>
      </c>
      <c r="K193" s="114">
        <f>'ver pressoflex 6p C3 DCpowe'!$G$9/D193*(D193-'ver pressoflex 6p C3 DCpowe'!$G$3)</f>
        <v>0.58240590405904014</v>
      </c>
      <c r="L193" s="113">
        <f>-'ver pressoflex 6p C3 DCpowe'!$G$2*'ver pressoflex 6p C3 DCpowe'!D193*'ver pressoflex 6p C3 DCpowe'!$G$17*'ver pressoflex 6p C3 DCpowe'!$G$13*'ver pressoflex 6p C3 DCpowe'!$G$11</f>
        <v>-6274.327500000004</v>
      </c>
      <c r="M193" s="31">
        <f>IF(ABS(E193)&lt;'ver pressoflex 6p C3 DCpowe'!$G$7,'ver pressoflex 6p C3 DCpowe'!$G$16*E193*'ver pressoflex 6p C3 DCpowe'!$O$8,SIGN(E193)*'ver pressoflex 6p C3 DCpowe'!$G$15*'ver pressoflex 6p C3 DCpowe'!$O$8)</f>
        <v>17803.500000000004</v>
      </c>
      <c r="N193" s="31">
        <f>IF(ABS(F193)&lt;'ver pressoflex 6p C3 DCpowe'!$G$7,'ver pressoflex 6p C3 DCpowe'!$G$16*F193*'ver pressoflex 6p C3 DCpowe'!$O$9,SIGN(F193)*'ver pressoflex 6p C3 DCpowe'!$G$15*'ver pressoflex 6p C3 DCpowe'!$O$9)</f>
        <v>0</v>
      </c>
      <c r="O193" s="31">
        <f>IF(ABS(G193)&lt;'ver pressoflex 6p C3 DCpowe'!$G$7,'ver pressoflex 6p C3 DCpowe'!$G$16*G193*'ver pressoflex 6p C3 DCpowe'!$O$10,SIGN(G193)*'ver pressoflex 6p C3 DCpowe'!$G$15*'ver pressoflex 6p C3 DCpowe'!$O$10)</f>
        <v>0</v>
      </c>
      <c r="P193" s="31">
        <f>IF(ABS(H193)&lt;'ver pressoflex 6p C3 DCpowe'!$G$7,'ver pressoflex 6p C3 DCpowe'!$G$16*H193*'ver pressoflex 6p C3 DCpowe'!$O$11,SIGN(H193)*'ver pressoflex 6p C3 DCpowe'!$G$15*'ver pressoflex 6p C3 DCpowe'!$O$11)</f>
        <v>0</v>
      </c>
      <c r="Q193" s="31">
        <f>IF(ABS(I193)&lt;'ver pressoflex 6p C3 DCpowe'!$G$7,'ver pressoflex 6p C3 DCpowe'!$G$16*I193*'ver pressoflex 6p C3 DCpowe'!$O$12,SIGN(I193)*'ver pressoflex 6p C3 DCpowe'!$G$15*'ver pressoflex 6p C3 DCpowe'!$O$12)</f>
        <v>0</v>
      </c>
      <c r="R193" s="31">
        <f>IF(ABS(J193)&lt;'ver pressoflex 6p C3 DCpowe'!$G$7,'ver pressoflex 6p C3 DCpowe'!$G$16*J193*'ver pressoflex 6p C3 DCpowe'!$O$13,SIGN(J193)*'ver pressoflex 6p C3 DCpowe'!$G$15*'ver pressoflex 6p C3 DCpowe'!$O$13)</f>
        <v>17803.500000000004</v>
      </c>
      <c r="S193" s="113">
        <f t="shared" si="24"/>
        <v>29332.672500000004</v>
      </c>
      <c r="T193" s="362">
        <f>-L193*('ver pressoflex 6p C3 DCpowe'!$G$3/2-'ver pressoflex 6p C3 DCpowe'!$G$12*'ver pressoflex 6p C3 DCpowe'!D193)</f>
        <v>7599401.7208326049</v>
      </c>
      <c r="U193" s="29">
        <f t="shared" si="27"/>
        <v>-18248587.500000004</v>
      </c>
      <c r="V193" s="29">
        <f t="shared" si="28"/>
        <v>0</v>
      </c>
      <c r="W193" s="29">
        <f t="shared" si="29"/>
        <v>0</v>
      </c>
      <c r="X193" s="29">
        <f t="shared" si="30"/>
        <v>0</v>
      </c>
      <c r="Y193" s="29">
        <f t="shared" si="31"/>
        <v>0</v>
      </c>
      <c r="Z193" s="29">
        <f t="shared" si="32"/>
        <v>18248587.500000004</v>
      </c>
      <c r="AA193" s="113">
        <f t="shared" si="25"/>
        <v>7599401.7208326049</v>
      </c>
    </row>
    <row r="194" spans="2:27">
      <c r="B194" s="116">
        <f t="shared" si="23"/>
        <v>71286.367499999993</v>
      </c>
      <c r="C194" s="115">
        <f t="shared" si="26"/>
        <v>2.7300000000000018</v>
      </c>
      <c r="D194" s="68">
        <f>'ver pressoflex 6p C3 DCpowe'!$G$3/2/$C$557*C194</f>
        <v>33.442500000000024</v>
      </c>
      <c r="E194" s="114">
        <f>'ver pressoflex 6p C3 DCpowe'!$G$9/D194*(D194-'ver pressoflex 6p C3 DCpowe'!$M$8)</f>
        <v>3.9843313149435566E-2</v>
      </c>
      <c r="F194" s="114">
        <f>'ver pressoflex 6p C3 DCpowe'!$G$9/D194*(D194-'ver pressoflex 6p C3 DCpowe'!$M$9)</f>
        <v>5.8980638409209793E-2</v>
      </c>
      <c r="G194" s="114">
        <f>'ver pressoflex 6p C3 DCpowe'!$G$9/D194*(D194-'ver pressoflex 6p C3 DCpowe'!$M$10)</f>
        <v>7.811796366898402E-2</v>
      </c>
      <c r="H194" s="114">
        <f>'ver pressoflex 6p C3 DCpowe'!$G$9/D194*(D194-'ver pressoflex 6p C3 DCpowe'!$M$11)</f>
        <v>0.49196262241160166</v>
      </c>
      <c r="I194" s="114">
        <f>'ver pressoflex 6p C3 DCpowe'!$G$9/D194*(D194-'ver pressoflex 6p C3 DCpowe'!$M$12)</f>
        <v>0.5110999476713759</v>
      </c>
      <c r="J194" s="114">
        <f>'ver pressoflex 6p C3 DCpowe'!$G$9/D194*(D194-'ver pressoflex 6p C3 DCpowe'!$M$13)</f>
        <v>0.53023727293115008</v>
      </c>
      <c r="K194" s="114">
        <f>'ver pressoflex 6p C3 DCpowe'!$G$9/D194*(D194-'ver pressoflex 6p C3 DCpowe'!$G$3)</f>
        <v>0.57808058608058566</v>
      </c>
      <c r="L194" s="113">
        <f>-'ver pressoflex 6p C3 DCpowe'!$G$2*'ver pressoflex 6p C3 DCpowe'!D194*'ver pressoflex 6p C3 DCpowe'!$G$17*'ver pressoflex 6p C3 DCpowe'!$G$13*'ver pressoflex 6p C3 DCpowe'!$G$11</f>
        <v>-6320.6325000000052</v>
      </c>
      <c r="M194" s="31">
        <f>IF(ABS(E194)&lt;'ver pressoflex 6p C3 DCpowe'!$G$7,'ver pressoflex 6p C3 DCpowe'!$G$16*E194*'ver pressoflex 6p C3 DCpowe'!$O$8,SIGN(E194)*'ver pressoflex 6p C3 DCpowe'!$G$15*'ver pressoflex 6p C3 DCpowe'!$O$8)</f>
        <v>17803.500000000004</v>
      </c>
      <c r="N194" s="31">
        <f>IF(ABS(F194)&lt;'ver pressoflex 6p C3 DCpowe'!$G$7,'ver pressoflex 6p C3 DCpowe'!$G$16*F194*'ver pressoflex 6p C3 DCpowe'!$O$9,SIGN(F194)*'ver pressoflex 6p C3 DCpowe'!$G$15*'ver pressoflex 6p C3 DCpowe'!$O$9)</f>
        <v>0</v>
      </c>
      <c r="O194" s="31">
        <f>IF(ABS(G194)&lt;'ver pressoflex 6p C3 DCpowe'!$G$7,'ver pressoflex 6p C3 DCpowe'!$G$16*G194*'ver pressoflex 6p C3 DCpowe'!$O$10,SIGN(G194)*'ver pressoflex 6p C3 DCpowe'!$G$15*'ver pressoflex 6p C3 DCpowe'!$O$10)</f>
        <v>0</v>
      </c>
      <c r="P194" s="31">
        <f>IF(ABS(H194)&lt;'ver pressoflex 6p C3 DCpowe'!$G$7,'ver pressoflex 6p C3 DCpowe'!$G$16*H194*'ver pressoflex 6p C3 DCpowe'!$O$11,SIGN(H194)*'ver pressoflex 6p C3 DCpowe'!$G$15*'ver pressoflex 6p C3 DCpowe'!$O$11)</f>
        <v>0</v>
      </c>
      <c r="Q194" s="31">
        <f>IF(ABS(I194)&lt;'ver pressoflex 6p C3 DCpowe'!$G$7,'ver pressoflex 6p C3 DCpowe'!$G$16*I194*'ver pressoflex 6p C3 DCpowe'!$O$12,SIGN(I194)*'ver pressoflex 6p C3 DCpowe'!$G$15*'ver pressoflex 6p C3 DCpowe'!$O$12)</f>
        <v>0</v>
      </c>
      <c r="R194" s="31">
        <f>IF(ABS(J194)&lt;'ver pressoflex 6p C3 DCpowe'!$G$7,'ver pressoflex 6p C3 DCpowe'!$G$16*J194*'ver pressoflex 6p C3 DCpowe'!$O$13,SIGN(J194)*'ver pressoflex 6p C3 DCpowe'!$G$15*'ver pressoflex 6p C3 DCpowe'!$O$13)</f>
        <v>17803.500000000004</v>
      </c>
      <c r="S194" s="113">
        <f t="shared" si="24"/>
        <v>29286.3675</v>
      </c>
      <c r="T194" s="362">
        <f>-L194*('ver pressoflex 6p C3 DCpowe'!$G$3/2-'ver pressoflex 6p C3 DCpowe'!$G$12*'ver pressoflex 6p C3 DCpowe'!D194)</f>
        <v>7654841.6675094059</v>
      </c>
      <c r="U194" s="29">
        <f t="shared" si="27"/>
        <v>-18248587.500000004</v>
      </c>
      <c r="V194" s="29">
        <f t="shared" si="28"/>
        <v>0</v>
      </c>
      <c r="W194" s="29">
        <f t="shared" si="29"/>
        <v>0</v>
      </c>
      <c r="X194" s="29">
        <f t="shared" si="30"/>
        <v>0</v>
      </c>
      <c r="Y194" s="29">
        <f t="shared" si="31"/>
        <v>0</v>
      </c>
      <c r="Z194" s="29">
        <f t="shared" si="32"/>
        <v>18248587.500000004</v>
      </c>
      <c r="AA194" s="113">
        <f t="shared" si="25"/>
        <v>7654841.6675094068</v>
      </c>
    </row>
    <row r="195" spans="2:27">
      <c r="B195" s="116">
        <f t="shared" si="23"/>
        <v>71240.0625</v>
      </c>
      <c r="C195" s="115">
        <f t="shared" si="26"/>
        <v>2.7500000000000018</v>
      </c>
      <c r="D195" s="68">
        <f>'ver pressoflex 6p C3 DCpowe'!$G$3/2/$C$557*C195</f>
        <v>33.687500000000021</v>
      </c>
      <c r="E195" s="114">
        <f>'ver pressoflex 6p C3 DCpowe'!$G$9/D195*(D195-'ver pressoflex 6p C3 DCpowe'!$M$8)</f>
        <v>3.9495361781076037E-2</v>
      </c>
      <c r="F195" s="114">
        <f>'ver pressoflex 6p C3 DCpowe'!$G$9/D195*(D195-'ver pressoflex 6p C3 DCpowe'!$M$9)</f>
        <v>5.8493506493506452E-2</v>
      </c>
      <c r="G195" s="114">
        <f>'ver pressoflex 6p C3 DCpowe'!$G$9/D195*(D195-'ver pressoflex 6p C3 DCpowe'!$M$10)</f>
        <v>7.7491651205936873E-2</v>
      </c>
      <c r="H195" s="114">
        <f>'ver pressoflex 6p C3 DCpowe'!$G$9/D195*(D195-'ver pressoflex 6p C3 DCpowe'!$M$11)</f>
        <v>0.48832653061224457</v>
      </c>
      <c r="I195" s="114">
        <f>'ver pressoflex 6p C3 DCpowe'!$G$9/D195*(D195-'ver pressoflex 6p C3 DCpowe'!$M$12)</f>
        <v>0.50732467532467496</v>
      </c>
      <c r="J195" s="114">
        <f>'ver pressoflex 6p C3 DCpowe'!$G$9/D195*(D195-'ver pressoflex 6p C3 DCpowe'!$M$13)</f>
        <v>0.5263228200371054</v>
      </c>
      <c r="K195" s="114">
        <f>'ver pressoflex 6p C3 DCpowe'!$G$9/D195*(D195-'ver pressoflex 6p C3 DCpowe'!$G$3)</f>
        <v>0.57381818181818145</v>
      </c>
      <c r="L195" s="113">
        <f>-'ver pressoflex 6p C3 DCpowe'!$G$2*'ver pressoflex 6p C3 DCpowe'!D195*'ver pressoflex 6p C3 DCpowe'!$G$17*'ver pressoflex 6p C3 DCpowe'!$G$13*'ver pressoflex 6p C3 DCpowe'!$G$11</f>
        <v>-6366.9375000000045</v>
      </c>
      <c r="M195" s="31">
        <f>IF(ABS(E195)&lt;'ver pressoflex 6p C3 DCpowe'!$G$7,'ver pressoflex 6p C3 DCpowe'!$G$16*E195*'ver pressoflex 6p C3 DCpowe'!$O$8,SIGN(E195)*'ver pressoflex 6p C3 DCpowe'!$G$15*'ver pressoflex 6p C3 DCpowe'!$O$8)</f>
        <v>17803.500000000004</v>
      </c>
      <c r="N195" s="31">
        <f>IF(ABS(F195)&lt;'ver pressoflex 6p C3 DCpowe'!$G$7,'ver pressoflex 6p C3 DCpowe'!$G$16*F195*'ver pressoflex 6p C3 DCpowe'!$O$9,SIGN(F195)*'ver pressoflex 6p C3 DCpowe'!$G$15*'ver pressoflex 6p C3 DCpowe'!$O$9)</f>
        <v>0</v>
      </c>
      <c r="O195" s="31">
        <f>IF(ABS(G195)&lt;'ver pressoflex 6p C3 DCpowe'!$G$7,'ver pressoflex 6p C3 DCpowe'!$G$16*G195*'ver pressoflex 6p C3 DCpowe'!$O$10,SIGN(G195)*'ver pressoflex 6p C3 DCpowe'!$G$15*'ver pressoflex 6p C3 DCpowe'!$O$10)</f>
        <v>0</v>
      </c>
      <c r="P195" s="31">
        <f>IF(ABS(H195)&lt;'ver pressoflex 6p C3 DCpowe'!$G$7,'ver pressoflex 6p C3 DCpowe'!$G$16*H195*'ver pressoflex 6p C3 DCpowe'!$O$11,SIGN(H195)*'ver pressoflex 6p C3 DCpowe'!$G$15*'ver pressoflex 6p C3 DCpowe'!$O$11)</f>
        <v>0</v>
      </c>
      <c r="Q195" s="31">
        <f>IF(ABS(I195)&lt;'ver pressoflex 6p C3 DCpowe'!$G$7,'ver pressoflex 6p C3 DCpowe'!$G$16*I195*'ver pressoflex 6p C3 DCpowe'!$O$12,SIGN(I195)*'ver pressoflex 6p C3 DCpowe'!$G$15*'ver pressoflex 6p C3 DCpowe'!$O$12)</f>
        <v>0</v>
      </c>
      <c r="R195" s="31">
        <f>IF(ABS(J195)&lt;'ver pressoflex 6p C3 DCpowe'!$G$7,'ver pressoflex 6p C3 DCpowe'!$G$16*J195*'ver pressoflex 6p C3 DCpowe'!$O$13,SIGN(J195)*'ver pressoflex 6p C3 DCpowe'!$G$15*'ver pressoflex 6p C3 DCpowe'!$O$13)</f>
        <v>17803.500000000004</v>
      </c>
      <c r="S195" s="113">
        <f t="shared" si="24"/>
        <v>29240.062500000004</v>
      </c>
      <c r="T195" s="362">
        <f>-L195*('ver pressoflex 6p C3 DCpowe'!$G$3/2-'ver pressoflex 6p C3 DCpowe'!$G$12*'ver pressoflex 6p C3 DCpowe'!D195)</f>
        <v>7710272.1753750062</v>
      </c>
      <c r="U195" s="29">
        <f t="shared" si="27"/>
        <v>-18248587.500000004</v>
      </c>
      <c r="V195" s="29">
        <f t="shared" si="28"/>
        <v>0</v>
      </c>
      <c r="W195" s="29">
        <f t="shared" si="29"/>
        <v>0</v>
      </c>
      <c r="X195" s="29">
        <f t="shared" si="30"/>
        <v>0</v>
      </c>
      <c r="Y195" s="29">
        <f t="shared" si="31"/>
        <v>0</v>
      </c>
      <c r="Z195" s="29">
        <f t="shared" si="32"/>
        <v>18248587.500000004</v>
      </c>
      <c r="AA195" s="113">
        <f t="shared" si="25"/>
        <v>7710272.1753750071</v>
      </c>
    </row>
    <row r="196" spans="2:27">
      <c r="B196" s="116">
        <f t="shared" si="23"/>
        <v>71193.757500000007</v>
      </c>
      <c r="C196" s="115">
        <f t="shared" si="26"/>
        <v>2.7700000000000018</v>
      </c>
      <c r="D196" s="68">
        <f>'ver pressoflex 6p C3 DCpowe'!$G$3/2/$C$557*C196</f>
        <v>33.932500000000019</v>
      </c>
      <c r="E196" s="114">
        <f>'ver pressoflex 6p C3 DCpowe'!$G$9/D196*(D196-'ver pressoflex 6p C3 DCpowe'!$M$8)</f>
        <v>3.915243498121268E-2</v>
      </c>
      <c r="F196" s="114">
        <f>'ver pressoflex 6p C3 DCpowe'!$G$9/D196*(D196-'ver pressoflex 6p C3 DCpowe'!$M$9)</f>
        <v>5.801340897369775E-2</v>
      </c>
      <c r="G196" s="114">
        <f>'ver pressoflex 6p C3 DCpowe'!$G$9/D196*(D196-'ver pressoflex 6p C3 DCpowe'!$M$10)</f>
        <v>7.6874382966182819E-2</v>
      </c>
      <c r="H196" s="114">
        <f>'ver pressoflex 6p C3 DCpowe'!$G$9/D196*(D196-'ver pressoflex 6p C3 DCpowe'!$M$11)</f>
        <v>0.48474294555367248</v>
      </c>
      <c r="I196" s="114">
        <f>'ver pressoflex 6p C3 DCpowe'!$G$9/D196*(D196-'ver pressoflex 6p C3 DCpowe'!$M$12)</f>
        <v>0.50360391954615757</v>
      </c>
      <c r="J196" s="114">
        <f>'ver pressoflex 6p C3 DCpowe'!$G$9/D196*(D196-'ver pressoflex 6p C3 DCpowe'!$M$13)</f>
        <v>0.52246489353864267</v>
      </c>
      <c r="K196" s="114">
        <f>'ver pressoflex 6p C3 DCpowe'!$G$9/D196*(D196-'ver pressoflex 6p C3 DCpowe'!$G$3)</f>
        <v>0.56961732851985536</v>
      </c>
      <c r="L196" s="113">
        <f>-'ver pressoflex 6p C3 DCpowe'!$G$2*'ver pressoflex 6p C3 DCpowe'!D196*'ver pressoflex 6p C3 DCpowe'!$G$17*'ver pressoflex 6p C3 DCpowe'!$G$13*'ver pressoflex 6p C3 DCpowe'!$G$11</f>
        <v>-6413.2425000000048</v>
      </c>
      <c r="M196" s="31">
        <f>IF(ABS(E196)&lt;'ver pressoflex 6p C3 DCpowe'!$G$7,'ver pressoflex 6p C3 DCpowe'!$G$16*E196*'ver pressoflex 6p C3 DCpowe'!$O$8,SIGN(E196)*'ver pressoflex 6p C3 DCpowe'!$G$15*'ver pressoflex 6p C3 DCpowe'!$O$8)</f>
        <v>17803.500000000004</v>
      </c>
      <c r="N196" s="31">
        <f>IF(ABS(F196)&lt;'ver pressoflex 6p C3 DCpowe'!$G$7,'ver pressoflex 6p C3 DCpowe'!$G$16*F196*'ver pressoflex 6p C3 DCpowe'!$O$9,SIGN(F196)*'ver pressoflex 6p C3 DCpowe'!$G$15*'ver pressoflex 6p C3 DCpowe'!$O$9)</f>
        <v>0</v>
      </c>
      <c r="O196" s="31">
        <f>IF(ABS(G196)&lt;'ver pressoflex 6p C3 DCpowe'!$G$7,'ver pressoflex 6p C3 DCpowe'!$G$16*G196*'ver pressoflex 6p C3 DCpowe'!$O$10,SIGN(G196)*'ver pressoflex 6p C3 DCpowe'!$G$15*'ver pressoflex 6p C3 DCpowe'!$O$10)</f>
        <v>0</v>
      </c>
      <c r="P196" s="31">
        <f>IF(ABS(H196)&lt;'ver pressoflex 6p C3 DCpowe'!$G$7,'ver pressoflex 6p C3 DCpowe'!$G$16*H196*'ver pressoflex 6p C3 DCpowe'!$O$11,SIGN(H196)*'ver pressoflex 6p C3 DCpowe'!$G$15*'ver pressoflex 6p C3 DCpowe'!$O$11)</f>
        <v>0</v>
      </c>
      <c r="Q196" s="31">
        <f>IF(ABS(I196)&lt;'ver pressoflex 6p C3 DCpowe'!$G$7,'ver pressoflex 6p C3 DCpowe'!$G$16*I196*'ver pressoflex 6p C3 DCpowe'!$O$12,SIGN(I196)*'ver pressoflex 6p C3 DCpowe'!$G$15*'ver pressoflex 6p C3 DCpowe'!$O$12)</f>
        <v>0</v>
      </c>
      <c r="R196" s="31">
        <f>IF(ABS(J196)&lt;'ver pressoflex 6p C3 DCpowe'!$G$7,'ver pressoflex 6p C3 DCpowe'!$G$16*J196*'ver pressoflex 6p C3 DCpowe'!$O$13,SIGN(J196)*'ver pressoflex 6p C3 DCpowe'!$G$15*'ver pressoflex 6p C3 DCpowe'!$O$13)</f>
        <v>17803.500000000004</v>
      </c>
      <c r="S196" s="113">
        <f t="shared" si="24"/>
        <v>29193.757500000003</v>
      </c>
      <c r="T196" s="362">
        <f>-L196*('ver pressoflex 6p C3 DCpowe'!$G$3/2-'ver pressoflex 6p C3 DCpowe'!$G$12*'ver pressoflex 6p C3 DCpowe'!D196)</f>
        <v>7765693.2444294058</v>
      </c>
      <c r="U196" s="29">
        <f t="shared" si="27"/>
        <v>-18248587.500000004</v>
      </c>
      <c r="V196" s="29">
        <f t="shared" si="28"/>
        <v>0</v>
      </c>
      <c r="W196" s="29">
        <f t="shared" si="29"/>
        <v>0</v>
      </c>
      <c r="X196" s="29">
        <f t="shared" si="30"/>
        <v>0</v>
      </c>
      <c r="Y196" s="29">
        <f t="shared" si="31"/>
        <v>0</v>
      </c>
      <c r="Z196" s="29">
        <f t="shared" si="32"/>
        <v>18248587.500000004</v>
      </c>
      <c r="AA196" s="113">
        <f t="shared" si="25"/>
        <v>7765693.2444294058</v>
      </c>
    </row>
    <row r="197" spans="2:27">
      <c r="B197" s="116">
        <f t="shared" si="23"/>
        <v>71147.452499999999</v>
      </c>
      <c r="C197" s="115">
        <f t="shared" si="26"/>
        <v>2.7900000000000018</v>
      </c>
      <c r="D197" s="68">
        <f>'ver pressoflex 6p C3 DCpowe'!$G$3/2/$C$557*C197</f>
        <v>34.177500000000023</v>
      </c>
      <c r="E197" s="114">
        <f>'ver pressoflex 6p C3 DCpowe'!$G$9/D197*(D197-'ver pressoflex 6p C3 DCpowe'!$M$8)</f>
        <v>3.8814424694609002E-2</v>
      </c>
      <c r="F197" s="114">
        <f>'ver pressoflex 6p C3 DCpowe'!$G$9/D197*(D197-'ver pressoflex 6p C3 DCpowe'!$M$9)</f>
        <v>5.7540194572452602E-2</v>
      </c>
      <c r="G197" s="114">
        <f>'ver pressoflex 6p C3 DCpowe'!$G$9/D197*(D197-'ver pressoflex 6p C3 DCpowe'!$M$10)</f>
        <v>7.6265964450296195E-2</v>
      </c>
      <c r="H197" s="114">
        <f>'ver pressoflex 6p C3 DCpowe'!$G$9/D197*(D197-'ver pressoflex 6p C3 DCpowe'!$M$11)</f>
        <v>0.48121073805866399</v>
      </c>
      <c r="I197" s="114">
        <f>'ver pressoflex 6p C3 DCpowe'!$G$9/D197*(D197-'ver pressoflex 6p C3 DCpowe'!$M$12)</f>
        <v>0.49993650793650757</v>
      </c>
      <c r="J197" s="114">
        <f>'ver pressoflex 6p C3 DCpowe'!$G$9/D197*(D197-'ver pressoflex 6p C3 DCpowe'!$M$13)</f>
        <v>0.51866227781435115</v>
      </c>
      <c r="K197" s="114">
        <f>'ver pressoflex 6p C3 DCpowe'!$G$9/D197*(D197-'ver pressoflex 6p C3 DCpowe'!$G$3)</f>
        <v>0.56547670250896021</v>
      </c>
      <c r="L197" s="113">
        <f>-'ver pressoflex 6p C3 DCpowe'!$G$2*'ver pressoflex 6p C3 DCpowe'!D197*'ver pressoflex 6p C3 DCpowe'!$G$17*'ver pressoflex 6p C3 DCpowe'!$G$13*'ver pressoflex 6p C3 DCpowe'!$G$11</f>
        <v>-6459.5475000000051</v>
      </c>
      <c r="M197" s="31">
        <f>IF(ABS(E197)&lt;'ver pressoflex 6p C3 DCpowe'!$G$7,'ver pressoflex 6p C3 DCpowe'!$G$16*E197*'ver pressoflex 6p C3 DCpowe'!$O$8,SIGN(E197)*'ver pressoflex 6p C3 DCpowe'!$G$15*'ver pressoflex 6p C3 DCpowe'!$O$8)</f>
        <v>17803.500000000004</v>
      </c>
      <c r="N197" s="31">
        <f>IF(ABS(F197)&lt;'ver pressoflex 6p C3 DCpowe'!$G$7,'ver pressoflex 6p C3 DCpowe'!$G$16*F197*'ver pressoflex 6p C3 DCpowe'!$O$9,SIGN(F197)*'ver pressoflex 6p C3 DCpowe'!$G$15*'ver pressoflex 6p C3 DCpowe'!$O$9)</f>
        <v>0</v>
      </c>
      <c r="O197" s="31">
        <f>IF(ABS(G197)&lt;'ver pressoflex 6p C3 DCpowe'!$G$7,'ver pressoflex 6p C3 DCpowe'!$G$16*G197*'ver pressoflex 6p C3 DCpowe'!$O$10,SIGN(G197)*'ver pressoflex 6p C3 DCpowe'!$G$15*'ver pressoflex 6p C3 DCpowe'!$O$10)</f>
        <v>0</v>
      </c>
      <c r="P197" s="31">
        <f>IF(ABS(H197)&lt;'ver pressoflex 6p C3 DCpowe'!$G$7,'ver pressoflex 6p C3 DCpowe'!$G$16*H197*'ver pressoflex 6p C3 DCpowe'!$O$11,SIGN(H197)*'ver pressoflex 6p C3 DCpowe'!$G$15*'ver pressoflex 6p C3 DCpowe'!$O$11)</f>
        <v>0</v>
      </c>
      <c r="Q197" s="31">
        <f>IF(ABS(I197)&lt;'ver pressoflex 6p C3 DCpowe'!$G$7,'ver pressoflex 6p C3 DCpowe'!$G$16*I197*'ver pressoflex 6p C3 DCpowe'!$O$12,SIGN(I197)*'ver pressoflex 6p C3 DCpowe'!$G$15*'ver pressoflex 6p C3 DCpowe'!$O$12)</f>
        <v>0</v>
      </c>
      <c r="R197" s="31">
        <f>IF(ABS(J197)&lt;'ver pressoflex 6p C3 DCpowe'!$G$7,'ver pressoflex 6p C3 DCpowe'!$G$16*J197*'ver pressoflex 6p C3 DCpowe'!$O$13,SIGN(J197)*'ver pressoflex 6p C3 DCpowe'!$G$15*'ver pressoflex 6p C3 DCpowe'!$O$13)</f>
        <v>17803.500000000004</v>
      </c>
      <c r="S197" s="113">
        <f t="shared" si="24"/>
        <v>29147.452500000003</v>
      </c>
      <c r="T197" s="362">
        <f>-L197*('ver pressoflex 6p C3 DCpowe'!$G$3/2-'ver pressoflex 6p C3 DCpowe'!$G$12*'ver pressoflex 6p C3 DCpowe'!D197)</f>
        <v>7821104.8746726057</v>
      </c>
      <c r="U197" s="29">
        <f t="shared" si="27"/>
        <v>-18248587.500000004</v>
      </c>
      <c r="V197" s="29">
        <f t="shared" si="28"/>
        <v>0</v>
      </c>
      <c r="W197" s="29">
        <f t="shared" si="29"/>
        <v>0</v>
      </c>
      <c r="X197" s="29">
        <f t="shared" si="30"/>
        <v>0</v>
      </c>
      <c r="Y197" s="29">
        <f t="shared" si="31"/>
        <v>0</v>
      </c>
      <c r="Z197" s="29">
        <f t="shared" si="32"/>
        <v>18248587.500000004</v>
      </c>
      <c r="AA197" s="113">
        <f t="shared" si="25"/>
        <v>7821104.8746726066</v>
      </c>
    </row>
    <row r="198" spans="2:27">
      <c r="B198" s="116">
        <f t="shared" si="23"/>
        <v>71101.147500000006</v>
      </c>
      <c r="C198" s="115">
        <f t="shared" si="26"/>
        <v>2.8100000000000018</v>
      </c>
      <c r="D198" s="68">
        <f>'ver pressoflex 6p C3 DCpowe'!$G$3/2/$C$557*C198</f>
        <v>34.422500000000021</v>
      </c>
      <c r="E198" s="114">
        <f>'ver pressoflex 6p C3 DCpowe'!$G$9/D198*(D198-'ver pressoflex 6p C3 DCpowe'!$M$8)</f>
        <v>3.8481225942334205E-2</v>
      </c>
      <c r="F198" s="114">
        <f>'ver pressoflex 6p C3 DCpowe'!$G$9/D198*(D198-'ver pressoflex 6p C3 DCpowe'!$M$9)</f>
        <v>5.7073716319267886E-2</v>
      </c>
      <c r="G198" s="114">
        <f>'ver pressoflex 6p C3 DCpowe'!$G$9/D198*(D198-'ver pressoflex 6p C3 DCpowe'!$M$10)</f>
        <v>7.5666206696201568E-2</v>
      </c>
      <c r="H198" s="114">
        <f>'ver pressoflex 6p C3 DCpowe'!$G$9/D198*(D198-'ver pressoflex 6p C3 DCpowe'!$M$11)</f>
        <v>0.4777288110973924</v>
      </c>
      <c r="I198" s="114">
        <f>'ver pressoflex 6p C3 DCpowe'!$G$9/D198*(D198-'ver pressoflex 6p C3 DCpowe'!$M$12)</f>
        <v>0.49632130147432607</v>
      </c>
      <c r="J198" s="114">
        <f>'ver pressoflex 6p C3 DCpowe'!$G$9/D198*(D198-'ver pressoflex 6p C3 DCpowe'!$M$13)</f>
        <v>0.51491379185125974</v>
      </c>
      <c r="K198" s="114">
        <f>'ver pressoflex 6p C3 DCpowe'!$G$9/D198*(D198-'ver pressoflex 6p C3 DCpowe'!$G$3)</f>
        <v>0.56139501779359391</v>
      </c>
      <c r="L198" s="113">
        <f>-'ver pressoflex 6p C3 DCpowe'!$G$2*'ver pressoflex 6p C3 DCpowe'!D198*'ver pressoflex 6p C3 DCpowe'!$G$17*'ver pressoflex 6p C3 DCpowe'!$G$13*'ver pressoflex 6p C3 DCpowe'!$G$11</f>
        <v>-6505.8525000000054</v>
      </c>
      <c r="M198" s="31">
        <f>IF(ABS(E198)&lt;'ver pressoflex 6p C3 DCpowe'!$G$7,'ver pressoflex 6p C3 DCpowe'!$G$16*E198*'ver pressoflex 6p C3 DCpowe'!$O$8,SIGN(E198)*'ver pressoflex 6p C3 DCpowe'!$G$15*'ver pressoflex 6p C3 DCpowe'!$O$8)</f>
        <v>17803.500000000004</v>
      </c>
      <c r="N198" s="31">
        <f>IF(ABS(F198)&lt;'ver pressoflex 6p C3 DCpowe'!$G$7,'ver pressoflex 6p C3 DCpowe'!$G$16*F198*'ver pressoflex 6p C3 DCpowe'!$O$9,SIGN(F198)*'ver pressoflex 6p C3 DCpowe'!$G$15*'ver pressoflex 6p C3 DCpowe'!$O$9)</f>
        <v>0</v>
      </c>
      <c r="O198" s="31">
        <f>IF(ABS(G198)&lt;'ver pressoflex 6p C3 DCpowe'!$G$7,'ver pressoflex 6p C3 DCpowe'!$G$16*G198*'ver pressoflex 6p C3 DCpowe'!$O$10,SIGN(G198)*'ver pressoflex 6p C3 DCpowe'!$G$15*'ver pressoflex 6p C3 DCpowe'!$O$10)</f>
        <v>0</v>
      </c>
      <c r="P198" s="31">
        <f>IF(ABS(H198)&lt;'ver pressoflex 6p C3 DCpowe'!$G$7,'ver pressoflex 6p C3 DCpowe'!$G$16*H198*'ver pressoflex 6p C3 DCpowe'!$O$11,SIGN(H198)*'ver pressoflex 6p C3 DCpowe'!$G$15*'ver pressoflex 6p C3 DCpowe'!$O$11)</f>
        <v>0</v>
      </c>
      <c r="Q198" s="31">
        <f>IF(ABS(I198)&lt;'ver pressoflex 6p C3 DCpowe'!$G$7,'ver pressoflex 6p C3 DCpowe'!$G$16*I198*'ver pressoflex 6p C3 DCpowe'!$O$12,SIGN(I198)*'ver pressoflex 6p C3 DCpowe'!$G$15*'ver pressoflex 6p C3 DCpowe'!$O$12)</f>
        <v>0</v>
      </c>
      <c r="R198" s="31">
        <f>IF(ABS(J198)&lt;'ver pressoflex 6p C3 DCpowe'!$G$7,'ver pressoflex 6p C3 DCpowe'!$G$16*J198*'ver pressoflex 6p C3 DCpowe'!$O$13,SIGN(J198)*'ver pressoflex 6p C3 DCpowe'!$G$15*'ver pressoflex 6p C3 DCpowe'!$O$13)</f>
        <v>17803.500000000004</v>
      </c>
      <c r="S198" s="113">
        <f t="shared" si="24"/>
        <v>29101.147500000003</v>
      </c>
      <c r="T198" s="362">
        <f>-L198*('ver pressoflex 6p C3 DCpowe'!$G$3/2-'ver pressoflex 6p C3 DCpowe'!$G$12*'ver pressoflex 6p C3 DCpowe'!D198)</f>
        <v>7876507.0661046058</v>
      </c>
      <c r="U198" s="29">
        <f t="shared" si="27"/>
        <v>-18248587.500000004</v>
      </c>
      <c r="V198" s="29">
        <f t="shared" si="28"/>
        <v>0</v>
      </c>
      <c r="W198" s="29">
        <f t="shared" si="29"/>
        <v>0</v>
      </c>
      <c r="X198" s="29">
        <f t="shared" si="30"/>
        <v>0</v>
      </c>
      <c r="Y198" s="29">
        <f t="shared" si="31"/>
        <v>0</v>
      </c>
      <c r="Z198" s="29">
        <f t="shared" si="32"/>
        <v>18248587.500000004</v>
      </c>
      <c r="AA198" s="113">
        <f t="shared" si="25"/>
        <v>7876507.0661046058</v>
      </c>
    </row>
    <row r="199" spans="2:27">
      <c r="B199" s="116">
        <f t="shared" si="23"/>
        <v>71054.842499999999</v>
      </c>
      <c r="C199" s="115">
        <f t="shared" si="26"/>
        <v>2.8300000000000018</v>
      </c>
      <c r="D199" s="68">
        <f>'ver pressoflex 6p C3 DCpowe'!$G$3/2/$C$557*C199</f>
        <v>34.667500000000025</v>
      </c>
      <c r="E199" s="114">
        <f>'ver pressoflex 6p C3 DCpowe'!$G$9/D199*(D199-'ver pressoflex 6p C3 DCpowe'!$M$8)</f>
        <v>3.815273671305975E-2</v>
      </c>
      <c r="F199" s="114">
        <f>'ver pressoflex 6p C3 DCpowe'!$G$9/D199*(D199-'ver pressoflex 6p C3 DCpowe'!$M$9)</f>
        <v>5.6613831398283652E-2</v>
      </c>
      <c r="G199" s="114">
        <f>'ver pressoflex 6p C3 DCpowe'!$G$9/D199*(D199-'ver pressoflex 6p C3 DCpowe'!$M$10)</f>
        <v>7.5074926083507548E-2</v>
      </c>
      <c r="H199" s="114">
        <f>'ver pressoflex 6p C3 DCpowe'!$G$9/D199*(D199-'ver pressoflex 6p C3 DCpowe'!$M$11)</f>
        <v>0.47429609865147437</v>
      </c>
      <c r="I199" s="114">
        <f>'ver pressoflex 6p C3 DCpowe'!$G$9/D199*(D199-'ver pressoflex 6p C3 DCpowe'!$M$12)</f>
        <v>0.49275719333669832</v>
      </c>
      <c r="J199" s="114">
        <f>'ver pressoflex 6p C3 DCpowe'!$G$9/D199*(D199-'ver pressoflex 6p C3 DCpowe'!$M$13)</f>
        <v>0.51121828802192215</v>
      </c>
      <c r="K199" s="114">
        <f>'ver pressoflex 6p C3 DCpowe'!$G$9/D199*(D199-'ver pressoflex 6p C3 DCpowe'!$G$3)</f>
        <v>0.5573710247349819</v>
      </c>
      <c r="L199" s="113">
        <f>-'ver pressoflex 6p C3 DCpowe'!$G$2*'ver pressoflex 6p C3 DCpowe'!D199*'ver pressoflex 6p C3 DCpowe'!$G$17*'ver pressoflex 6p C3 DCpowe'!$G$13*'ver pressoflex 6p C3 DCpowe'!$G$11</f>
        <v>-6552.1575000000057</v>
      </c>
      <c r="M199" s="31">
        <f>IF(ABS(E199)&lt;'ver pressoflex 6p C3 DCpowe'!$G$7,'ver pressoflex 6p C3 DCpowe'!$G$16*E199*'ver pressoflex 6p C3 DCpowe'!$O$8,SIGN(E199)*'ver pressoflex 6p C3 DCpowe'!$G$15*'ver pressoflex 6p C3 DCpowe'!$O$8)</f>
        <v>17803.500000000004</v>
      </c>
      <c r="N199" s="31">
        <f>IF(ABS(F199)&lt;'ver pressoflex 6p C3 DCpowe'!$G$7,'ver pressoflex 6p C3 DCpowe'!$G$16*F199*'ver pressoflex 6p C3 DCpowe'!$O$9,SIGN(F199)*'ver pressoflex 6p C3 DCpowe'!$G$15*'ver pressoflex 6p C3 DCpowe'!$O$9)</f>
        <v>0</v>
      </c>
      <c r="O199" s="31">
        <f>IF(ABS(G199)&lt;'ver pressoflex 6p C3 DCpowe'!$G$7,'ver pressoflex 6p C3 DCpowe'!$G$16*G199*'ver pressoflex 6p C3 DCpowe'!$O$10,SIGN(G199)*'ver pressoflex 6p C3 DCpowe'!$G$15*'ver pressoflex 6p C3 DCpowe'!$O$10)</f>
        <v>0</v>
      </c>
      <c r="P199" s="31">
        <f>IF(ABS(H199)&lt;'ver pressoflex 6p C3 DCpowe'!$G$7,'ver pressoflex 6p C3 DCpowe'!$G$16*H199*'ver pressoflex 6p C3 DCpowe'!$O$11,SIGN(H199)*'ver pressoflex 6p C3 DCpowe'!$G$15*'ver pressoflex 6p C3 DCpowe'!$O$11)</f>
        <v>0</v>
      </c>
      <c r="Q199" s="31">
        <f>IF(ABS(I199)&lt;'ver pressoflex 6p C3 DCpowe'!$G$7,'ver pressoflex 6p C3 DCpowe'!$G$16*I199*'ver pressoflex 6p C3 DCpowe'!$O$12,SIGN(I199)*'ver pressoflex 6p C3 DCpowe'!$G$15*'ver pressoflex 6p C3 DCpowe'!$O$12)</f>
        <v>0</v>
      </c>
      <c r="R199" s="31">
        <f>IF(ABS(J199)&lt;'ver pressoflex 6p C3 DCpowe'!$G$7,'ver pressoflex 6p C3 DCpowe'!$G$16*J199*'ver pressoflex 6p C3 DCpowe'!$O$13,SIGN(J199)*'ver pressoflex 6p C3 DCpowe'!$G$15*'ver pressoflex 6p C3 DCpowe'!$O$13)</f>
        <v>17803.500000000004</v>
      </c>
      <c r="S199" s="113">
        <f t="shared" si="24"/>
        <v>29054.842500000002</v>
      </c>
      <c r="T199" s="362">
        <f>-L199*('ver pressoflex 6p C3 DCpowe'!$G$3/2-'ver pressoflex 6p C3 DCpowe'!$G$12*'ver pressoflex 6p C3 DCpowe'!D199)</f>
        <v>7931899.8187254071</v>
      </c>
      <c r="U199" s="29">
        <f t="shared" si="27"/>
        <v>-18248587.500000004</v>
      </c>
      <c r="V199" s="29">
        <f t="shared" si="28"/>
        <v>0</v>
      </c>
      <c r="W199" s="29">
        <f t="shared" si="29"/>
        <v>0</v>
      </c>
      <c r="X199" s="29">
        <f t="shared" si="30"/>
        <v>0</v>
      </c>
      <c r="Y199" s="29">
        <f t="shared" si="31"/>
        <v>0</v>
      </c>
      <c r="Z199" s="29">
        <f t="shared" si="32"/>
        <v>18248587.500000004</v>
      </c>
      <c r="AA199" s="113">
        <f t="shared" si="25"/>
        <v>7931899.8187254071</v>
      </c>
    </row>
    <row r="200" spans="2:27">
      <c r="B200" s="116">
        <f t="shared" si="23"/>
        <v>71008.537500000006</v>
      </c>
      <c r="C200" s="115">
        <f t="shared" si="26"/>
        <v>2.8500000000000019</v>
      </c>
      <c r="D200" s="68">
        <f>'ver pressoflex 6p C3 DCpowe'!$G$3/2/$C$557*C200</f>
        <v>34.912500000000023</v>
      </c>
      <c r="E200" s="114">
        <f>'ver pressoflex 6p C3 DCpowe'!$G$9/D200*(D200-'ver pressoflex 6p C3 DCpowe'!$M$8)</f>
        <v>3.7828857858933022E-2</v>
      </c>
      <c r="F200" s="114">
        <f>'ver pressoflex 6p C3 DCpowe'!$G$9/D200*(D200-'ver pressoflex 6p C3 DCpowe'!$M$9)</f>
        <v>5.616040100250623E-2</v>
      </c>
      <c r="G200" s="114">
        <f>'ver pressoflex 6p C3 DCpowe'!$G$9/D200*(D200-'ver pressoflex 6p C3 DCpowe'!$M$10)</f>
        <v>7.4491944146079431E-2</v>
      </c>
      <c r="H200" s="114">
        <f>'ver pressoflex 6p C3 DCpowe'!$G$9/D200*(D200-'ver pressoflex 6p C3 DCpowe'!$M$11)</f>
        <v>0.4709115646258501</v>
      </c>
      <c r="I200" s="114">
        <f>'ver pressoflex 6p C3 DCpowe'!$G$9/D200*(D200-'ver pressoflex 6p C3 DCpowe'!$M$12)</f>
        <v>0.48924310776942331</v>
      </c>
      <c r="J200" s="114">
        <f>'ver pressoflex 6p C3 DCpowe'!$G$9/D200*(D200-'ver pressoflex 6p C3 DCpowe'!$M$13)</f>
        <v>0.50757465091299647</v>
      </c>
      <c r="K200" s="114">
        <f>'ver pressoflex 6p C3 DCpowe'!$G$9/D200*(D200-'ver pressoflex 6p C3 DCpowe'!$G$3)</f>
        <v>0.55340350877192956</v>
      </c>
      <c r="L200" s="113">
        <f>-'ver pressoflex 6p C3 DCpowe'!$G$2*'ver pressoflex 6p C3 DCpowe'!D200*'ver pressoflex 6p C3 DCpowe'!$G$17*'ver pressoflex 6p C3 DCpowe'!$G$13*'ver pressoflex 6p C3 DCpowe'!$G$11</f>
        <v>-6598.462500000006</v>
      </c>
      <c r="M200" s="31">
        <f>IF(ABS(E200)&lt;'ver pressoflex 6p C3 DCpowe'!$G$7,'ver pressoflex 6p C3 DCpowe'!$G$16*E200*'ver pressoflex 6p C3 DCpowe'!$O$8,SIGN(E200)*'ver pressoflex 6p C3 DCpowe'!$G$15*'ver pressoflex 6p C3 DCpowe'!$O$8)</f>
        <v>17803.500000000004</v>
      </c>
      <c r="N200" s="31">
        <f>IF(ABS(F200)&lt;'ver pressoflex 6p C3 DCpowe'!$G$7,'ver pressoflex 6p C3 DCpowe'!$G$16*F200*'ver pressoflex 6p C3 DCpowe'!$O$9,SIGN(F200)*'ver pressoflex 6p C3 DCpowe'!$G$15*'ver pressoflex 6p C3 DCpowe'!$O$9)</f>
        <v>0</v>
      </c>
      <c r="O200" s="31">
        <f>IF(ABS(G200)&lt;'ver pressoflex 6p C3 DCpowe'!$G$7,'ver pressoflex 6p C3 DCpowe'!$G$16*G200*'ver pressoflex 6p C3 DCpowe'!$O$10,SIGN(G200)*'ver pressoflex 6p C3 DCpowe'!$G$15*'ver pressoflex 6p C3 DCpowe'!$O$10)</f>
        <v>0</v>
      </c>
      <c r="P200" s="31">
        <f>IF(ABS(H200)&lt;'ver pressoflex 6p C3 DCpowe'!$G$7,'ver pressoflex 6p C3 DCpowe'!$G$16*H200*'ver pressoflex 6p C3 DCpowe'!$O$11,SIGN(H200)*'ver pressoflex 6p C3 DCpowe'!$G$15*'ver pressoflex 6p C3 DCpowe'!$O$11)</f>
        <v>0</v>
      </c>
      <c r="Q200" s="31">
        <f>IF(ABS(I200)&lt;'ver pressoflex 6p C3 DCpowe'!$G$7,'ver pressoflex 6p C3 DCpowe'!$G$16*I200*'ver pressoflex 6p C3 DCpowe'!$O$12,SIGN(I200)*'ver pressoflex 6p C3 DCpowe'!$G$15*'ver pressoflex 6p C3 DCpowe'!$O$12)</f>
        <v>0</v>
      </c>
      <c r="R200" s="31">
        <f>IF(ABS(J200)&lt;'ver pressoflex 6p C3 DCpowe'!$G$7,'ver pressoflex 6p C3 DCpowe'!$G$16*J200*'ver pressoflex 6p C3 DCpowe'!$O$13,SIGN(J200)*'ver pressoflex 6p C3 DCpowe'!$G$15*'ver pressoflex 6p C3 DCpowe'!$O$13)</f>
        <v>17803.500000000004</v>
      </c>
      <c r="S200" s="113">
        <f t="shared" si="24"/>
        <v>29008.537500000002</v>
      </c>
      <c r="T200" s="362">
        <f>-L200*('ver pressoflex 6p C3 DCpowe'!$G$3/2-'ver pressoflex 6p C3 DCpowe'!$G$12*'ver pressoflex 6p C3 DCpowe'!D200)</f>
        <v>7987283.1325350078</v>
      </c>
      <c r="U200" s="29">
        <f t="shared" si="27"/>
        <v>-18248587.500000004</v>
      </c>
      <c r="V200" s="29">
        <f t="shared" si="28"/>
        <v>0</v>
      </c>
      <c r="W200" s="29">
        <f t="shared" si="29"/>
        <v>0</v>
      </c>
      <c r="X200" s="29">
        <f t="shared" si="30"/>
        <v>0</v>
      </c>
      <c r="Y200" s="29">
        <f t="shared" si="31"/>
        <v>0</v>
      </c>
      <c r="Z200" s="29">
        <f t="shared" si="32"/>
        <v>18248587.500000004</v>
      </c>
      <c r="AA200" s="113">
        <f t="shared" si="25"/>
        <v>7987283.1325350069</v>
      </c>
    </row>
    <row r="201" spans="2:27">
      <c r="B201" s="116">
        <f t="shared" si="23"/>
        <v>70962.232499999998</v>
      </c>
      <c r="C201" s="115">
        <f t="shared" si="26"/>
        <v>2.8700000000000019</v>
      </c>
      <c r="D201" s="68">
        <f>'ver pressoflex 6p C3 DCpowe'!$G$3/2/$C$557*C201</f>
        <v>35.15750000000002</v>
      </c>
      <c r="E201" s="114">
        <f>'ver pressoflex 6p C3 DCpowe'!$G$9/D201*(D201-'ver pressoflex 6p C3 DCpowe'!$M$8)</f>
        <v>3.7509492995804569E-2</v>
      </c>
      <c r="F201" s="114">
        <f>'ver pressoflex 6p C3 DCpowe'!$G$9/D201*(D201-'ver pressoflex 6p C3 DCpowe'!$M$9)</f>
        <v>5.5713290194126394E-2</v>
      </c>
      <c r="G201" s="114">
        <f>'ver pressoflex 6p C3 DCpowe'!$G$9/D201*(D201-'ver pressoflex 6p C3 DCpowe'!$M$10)</f>
        <v>7.3917087392448219E-2</v>
      </c>
      <c r="H201" s="114">
        <f>'ver pressoflex 6p C3 DCpowe'!$G$9/D201*(D201-'ver pressoflex 6p C3 DCpowe'!$M$11)</f>
        <v>0.46757420180615783</v>
      </c>
      <c r="I201" s="114">
        <f>'ver pressoflex 6p C3 DCpowe'!$G$9/D201*(D201-'ver pressoflex 6p C3 DCpowe'!$M$12)</f>
        <v>0.48577799900447965</v>
      </c>
      <c r="J201" s="114">
        <f>'ver pressoflex 6p C3 DCpowe'!$G$9/D201*(D201-'ver pressoflex 6p C3 DCpowe'!$M$13)</f>
        <v>0.50398179620280148</v>
      </c>
      <c r="K201" s="114">
        <f>'ver pressoflex 6p C3 DCpowe'!$G$9/D201*(D201-'ver pressoflex 6p C3 DCpowe'!$G$3)</f>
        <v>0.54949128919860601</v>
      </c>
      <c r="L201" s="113">
        <f>-'ver pressoflex 6p C3 DCpowe'!$G$2*'ver pressoflex 6p C3 DCpowe'!D201*'ver pressoflex 6p C3 DCpowe'!$G$17*'ver pressoflex 6p C3 DCpowe'!$G$13*'ver pressoflex 6p C3 DCpowe'!$G$11</f>
        <v>-6644.7675000000045</v>
      </c>
      <c r="M201" s="31">
        <f>IF(ABS(E201)&lt;'ver pressoflex 6p C3 DCpowe'!$G$7,'ver pressoflex 6p C3 DCpowe'!$G$16*E201*'ver pressoflex 6p C3 DCpowe'!$O$8,SIGN(E201)*'ver pressoflex 6p C3 DCpowe'!$G$15*'ver pressoflex 6p C3 DCpowe'!$O$8)</f>
        <v>17803.500000000004</v>
      </c>
      <c r="N201" s="31">
        <f>IF(ABS(F201)&lt;'ver pressoflex 6p C3 DCpowe'!$G$7,'ver pressoflex 6p C3 DCpowe'!$G$16*F201*'ver pressoflex 6p C3 DCpowe'!$O$9,SIGN(F201)*'ver pressoflex 6p C3 DCpowe'!$G$15*'ver pressoflex 6p C3 DCpowe'!$O$9)</f>
        <v>0</v>
      </c>
      <c r="O201" s="31">
        <f>IF(ABS(G201)&lt;'ver pressoflex 6p C3 DCpowe'!$G$7,'ver pressoflex 6p C3 DCpowe'!$G$16*G201*'ver pressoflex 6p C3 DCpowe'!$O$10,SIGN(G201)*'ver pressoflex 6p C3 DCpowe'!$G$15*'ver pressoflex 6p C3 DCpowe'!$O$10)</f>
        <v>0</v>
      </c>
      <c r="P201" s="31">
        <f>IF(ABS(H201)&lt;'ver pressoflex 6p C3 DCpowe'!$G$7,'ver pressoflex 6p C3 DCpowe'!$G$16*H201*'ver pressoflex 6p C3 DCpowe'!$O$11,SIGN(H201)*'ver pressoflex 6p C3 DCpowe'!$G$15*'ver pressoflex 6p C3 DCpowe'!$O$11)</f>
        <v>0</v>
      </c>
      <c r="Q201" s="31">
        <f>IF(ABS(I201)&lt;'ver pressoflex 6p C3 DCpowe'!$G$7,'ver pressoflex 6p C3 DCpowe'!$G$16*I201*'ver pressoflex 6p C3 DCpowe'!$O$12,SIGN(I201)*'ver pressoflex 6p C3 DCpowe'!$G$15*'ver pressoflex 6p C3 DCpowe'!$O$12)</f>
        <v>0</v>
      </c>
      <c r="R201" s="31">
        <f>IF(ABS(J201)&lt;'ver pressoflex 6p C3 DCpowe'!$G$7,'ver pressoflex 6p C3 DCpowe'!$G$16*J201*'ver pressoflex 6p C3 DCpowe'!$O$13,SIGN(J201)*'ver pressoflex 6p C3 DCpowe'!$G$15*'ver pressoflex 6p C3 DCpowe'!$O$13)</f>
        <v>17803.500000000004</v>
      </c>
      <c r="S201" s="113">
        <f t="shared" si="24"/>
        <v>28962.232500000002</v>
      </c>
      <c r="T201" s="362">
        <f>-L201*('ver pressoflex 6p C3 DCpowe'!$G$3/2-'ver pressoflex 6p C3 DCpowe'!$G$12*'ver pressoflex 6p C3 DCpowe'!D201)</f>
        <v>8042657.007533405</v>
      </c>
      <c r="U201" s="29">
        <f t="shared" si="27"/>
        <v>-18248587.500000004</v>
      </c>
      <c r="V201" s="29">
        <f t="shared" si="28"/>
        <v>0</v>
      </c>
      <c r="W201" s="29">
        <f t="shared" si="29"/>
        <v>0</v>
      </c>
      <c r="X201" s="29">
        <f t="shared" si="30"/>
        <v>0</v>
      </c>
      <c r="Y201" s="29">
        <f t="shared" si="31"/>
        <v>0</v>
      </c>
      <c r="Z201" s="29">
        <f t="shared" si="32"/>
        <v>18248587.500000004</v>
      </c>
      <c r="AA201" s="113">
        <f t="shared" si="25"/>
        <v>8042657.007533405</v>
      </c>
    </row>
    <row r="202" spans="2:27">
      <c r="B202" s="116">
        <f t="shared" si="23"/>
        <v>70915.927500000005</v>
      </c>
      <c r="C202" s="115">
        <f t="shared" si="26"/>
        <v>2.8900000000000019</v>
      </c>
      <c r="D202" s="68">
        <f>'ver pressoflex 6p C3 DCpowe'!$G$3/2/$C$557*C202</f>
        <v>35.402500000000025</v>
      </c>
      <c r="E202" s="114">
        <f>'ver pressoflex 6p C3 DCpowe'!$G$9/D202*(D202-'ver pressoflex 6p C3 DCpowe'!$M$8)</f>
        <v>3.7194548407598296E-2</v>
      </c>
      <c r="F202" s="114">
        <f>'ver pressoflex 6p C3 DCpowe'!$G$9/D202*(D202-'ver pressoflex 6p C3 DCpowe'!$M$9)</f>
        <v>5.5272367770637619E-2</v>
      </c>
      <c r="G202" s="114">
        <f>'ver pressoflex 6p C3 DCpowe'!$G$9/D202*(D202-'ver pressoflex 6p C3 DCpowe'!$M$10)</f>
        <v>7.3350187133676942E-2</v>
      </c>
      <c r="H202" s="114">
        <f>'ver pressoflex 6p C3 DCpowe'!$G$9/D202*(D202-'ver pressoflex 6p C3 DCpowe'!$M$11)</f>
        <v>0.4642830308594022</v>
      </c>
      <c r="I202" s="114">
        <f>'ver pressoflex 6p C3 DCpowe'!$G$9/D202*(D202-'ver pressoflex 6p C3 DCpowe'!$M$12)</f>
        <v>0.48236085022244152</v>
      </c>
      <c r="J202" s="114">
        <f>'ver pressoflex 6p C3 DCpowe'!$G$9/D202*(D202-'ver pressoflex 6p C3 DCpowe'!$M$13)</f>
        <v>0.50043866958548089</v>
      </c>
      <c r="K202" s="114">
        <f>'ver pressoflex 6p C3 DCpowe'!$G$9/D202*(D202-'ver pressoflex 6p C3 DCpowe'!$G$3)</f>
        <v>0.54563321799307918</v>
      </c>
      <c r="L202" s="113">
        <f>-'ver pressoflex 6p C3 DCpowe'!$G$2*'ver pressoflex 6p C3 DCpowe'!D202*'ver pressoflex 6p C3 DCpowe'!$G$17*'ver pressoflex 6p C3 DCpowe'!$G$13*'ver pressoflex 6p C3 DCpowe'!$G$11</f>
        <v>-6691.0725000000057</v>
      </c>
      <c r="M202" s="31">
        <f>IF(ABS(E202)&lt;'ver pressoflex 6p C3 DCpowe'!$G$7,'ver pressoflex 6p C3 DCpowe'!$G$16*E202*'ver pressoflex 6p C3 DCpowe'!$O$8,SIGN(E202)*'ver pressoflex 6p C3 DCpowe'!$G$15*'ver pressoflex 6p C3 DCpowe'!$O$8)</f>
        <v>17803.500000000004</v>
      </c>
      <c r="N202" s="31">
        <f>IF(ABS(F202)&lt;'ver pressoflex 6p C3 DCpowe'!$G$7,'ver pressoflex 6p C3 DCpowe'!$G$16*F202*'ver pressoflex 6p C3 DCpowe'!$O$9,SIGN(F202)*'ver pressoflex 6p C3 DCpowe'!$G$15*'ver pressoflex 6p C3 DCpowe'!$O$9)</f>
        <v>0</v>
      </c>
      <c r="O202" s="31">
        <f>IF(ABS(G202)&lt;'ver pressoflex 6p C3 DCpowe'!$G$7,'ver pressoflex 6p C3 DCpowe'!$G$16*G202*'ver pressoflex 6p C3 DCpowe'!$O$10,SIGN(G202)*'ver pressoflex 6p C3 DCpowe'!$G$15*'ver pressoflex 6p C3 DCpowe'!$O$10)</f>
        <v>0</v>
      </c>
      <c r="P202" s="31">
        <f>IF(ABS(H202)&lt;'ver pressoflex 6p C3 DCpowe'!$G$7,'ver pressoflex 6p C3 DCpowe'!$G$16*H202*'ver pressoflex 6p C3 DCpowe'!$O$11,SIGN(H202)*'ver pressoflex 6p C3 DCpowe'!$G$15*'ver pressoflex 6p C3 DCpowe'!$O$11)</f>
        <v>0</v>
      </c>
      <c r="Q202" s="31">
        <f>IF(ABS(I202)&lt;'ver pressoflex 6p C3 DCpowe'!$G$7,'ver pressoflex 6p C3 DCpowe'!$G$16*I202*'ver pressoflex 6p C3 DCpowe'!$O$12,SIGN(I202)*'ver pressoflex 6p C3 DCpowe'!$G$15*'ver pressoflex 6p C3 DCpowe'!$O$12)</f>
        <v>0</v>
      </c>
      <c r="R202" s="31">
        <f>IF(ABS(J202)&lt;'ver pressoflex 6p C3 DCpowe'!$G$7,'ver pressoflex 6p C3 DCpowe'!$G$16*J202*'ver pressoflex 6p C3 DCpowe'!$O$13,SIGN(J202)*'ver pressoflex 6p C3 DCpowe'!$G$15*'ver pressoflex 6p C3 DCpowe'!$O$13)</f>
        <v>17803.500000000004</v>
      </c>
      <c r="S202" s="113">
        <f t="shared" si="24"/>
        <v>28915.927500000002</v>
      </c>
      <c r="T202" s="362">
        <f>-L202*('ver pressoflex 6p C3 DCpowe'!$G$3/2-'ver pressoflex 6p C3 DCpowe'!$G$12*'ver pressoflex 6p C3 DCpowe'!D202)</f>
        <v>8098021.4437206062</v>
      </c>
      <c r="U202" s="29">
        <f t="shared" si="27"/>
        <v>-18248587.500000004</v>
      </c>
      <c r="V202" s="29">
        <f t="shared" si="28"/>
        <v>0</v>
      </c>
      <c r="W202" s="29">
        <f t="shared" si="29"/>
        <v>0</v>
      </c>
      <c r="X202" s="29">
        <f t="shared" si="30"/>
        <v>0</v>
      </c>
      <c r="Y202" s="29">
        <f t="shared" si="31"/>
        <v>0</v>
      </c>
      <c r="Z202" s="29">
        <f t="shared" si="32"/>
        <v>18248587.500000004</v>
      </c>
      <c r="AA202" s="113">
        <f t="shared" si="25"/>
        <v>8098021.4437206052</v>
      </c>
    </row>
    <row r="203" spans="2:27">
      <c r="B203" s="116">
        <f t="shared" si="23"/>
        <v>70869.622499999998</v>
      </c>
      <c r="C203" s="115">
        <f t="shared" si="26"/>
        <v>2.9100000000000019</v>
      </c>
      <c r="D203" s="68">
        <f>'ver pressoflex 6p C3 DCpowe'!$G$3/2/$C$557*C203</f>
        <v>35.647500000000022</v>
      </c>
      <c r="E203" s="114">
        <f>'ver pressoflex 6p C3 DCpowe'!$G$9/D203*(D203-'ver pressoflex 6p C3 DCpowe'!$M$8)</f>
        <v>3.6883932954625116E-2</v>
      </c>
      <c r="F203" s="114">
        <f>'ver pressoflex 6p C3 DCpowe'!$G$9/D203*(D203-'ver pressoflex 6p C3 DCpowe'!$M$9)</f>
        <v>5.4837506136475166E-2</v>
      </c>
      <c r="G203" s="114">
        <f>'ver pressoflex 6p C3 DCpowe'!$G$9/D203*(D203-'ver pressoflex 6p C3 DCpowe'!$M$10)</f>
        <v>7.2791079318325208E-2</v>
      </c>
      <c r="H203" s="114">
        <f>'ver pressoflex 6p C3 DCpowe'!$G$9/D203*(D203-'ver pressoflex 6p C3 DCpowe'!$M$11)</f>
        <v>0.46103709937583254</v>
      </c>
      <c r="I203" s="114">
        <f>'ver pressoflex 6p C3 DCpowe'!$G$9/D203*(D203-'ver pressoflex 6p C3 DCpowe'!$M$12)</f>
        <v>0.47899067255768257</v>
      </c>
      <c r="J203" s="114">
        <f>'ver pressoflex 6p C3 DCpowe'!$G$9/D203*(D203-'ver pressoflex 6p C3 DCpowe'!$M$13)</f>
        <v>0.49694424573953261</v>
      </c>
      <c r="K203" s="114">
        <f>'ver pressoflex 6p C3 DCpowe'!$G$9/D203*(D203-'ver pressoflex 6p C3 DCpowe'!$G$3)</f>
        <v>0.54182817869415778</v>
      </c>
      <c r="L203" s="113">
        <f>-'ver pressoflex 6p C3 DCpowe'!$G$2*'ver pressoflex 6p C3 DCpowe'!D203*'ver pressoflex 6p C3 DCpowe'!$G$17*'ver pressoflex 6p C3 DCpowe'!$G$13*'ver pressoflex 6p C3 DCpowe'!$G$11</f>
        <v>-6737.3775000000051</v>
      </c>
      <c r="M203" s="31">
        <f>IF(ABS(E203)&lt;'ver pressoflex 6p C3 DCpowe'!$G$7,'ver pressoflex 6p C3 DCpowe'!$G$16*E203*'ver pressoflex 6p C3 DCpowe'!$O$8,SIGN(E203)*'ver pressoflex 6p C3 DCpowe'!$G$15*'ver pressoflex 6p C3 DCpowe'!$O$8)</f>
        <v>17803.500000000004</v>
      </c>
      <c r="N203" s="31">
        <f>IF(ABS(F203)&lt;'ver pressoflex 6p C3 DCpowe'!$G$7,'ver pressoflex 6p C3 DCpowe'!$G$16*F203*'ver pressoflex 6p C3 DCpowe'!$O$9,SIGN(F203)*'ver pressoflex 6p C3 DCpowe'!$G$15*'ver pressoflex 6p C3 DCpowe'!$O$9)</f>
        <v>0</v>
      </c>
      <c r="O203" s="31">
        <f>IF(ABS(G203)&lt;'ver pressoflex 6p C3 DCpowe'!$G$7,'ver pressoflex 6p C3 DCpowe'!$G$16*G203*'ver pressoflex 6p C3 DCpowe'!$O$10,SIGN(G203)*'ver pressoflex 6p C3 DCpowe'!$G$15*'ver pressoflex 6p C3 DCpowe'!$O$10)</f>
        <v>0</v>
      </c>
      <c r="P203" s="31">
        <f>IF(ABS(H203)&lt;'ver pressoflex 6p C3 DCpowe'!$G$7,'ver pressoflex 6p C3 DCpowe'!$G$16*H203*'ver pressoflex 6p C3 DCpowe'!$O$11,SIGN(H203)*'ver pressoflex 6p C3 DCpowe'!$G$15*'ver pressoflex 6p C3 DCpowe'!$O$11)</f>
        <v>0</v>
      </c>
      <c r="Q203" s="31">
        <f>IF(ABS(I203)&lt;'ver pressoflex 6p C3 DCpowe'!$G$7,'ver pressoflex 6p C3 DCpowe'!$G$16*I203*'ver pressoflex 6p C3 DCpowe'!$O$12,SIGN(I203)*'ver pressoflex 6p C3 DCpowe'!$G$15*'ver pressoflex 6p C3 DCpowe'!$O$12)</f>
        <v>0</v>
      </c>
      <c r="R203" s="31">
        <f>IF(ABS(J203)&lt;'ver pressoflex 6p C3 DCpowe'!$G$7,'ver pressoflex 6p C3 DCpowe'!$G$16*J203*'ver pressoflex 6p C3 DCpowe'!$O$13,SIGN(J203)*'ver pressoflex 6p C3 DCpowe'!$G$15*'ver pressoflex 6p C3 DCpowe'!$O$13)</f>
        <v>17803.500000000004</v>
      </c>
      <c r="S203" s="113">
        <f t="shared" si="24"/>
        <v>28869.622500000001</v>
      </c>
      <c r="T203" s="362">
        <f>-L203*('ver pressoflex 6p C3 DCpowe'!$G$3/2-'ver pressoflex 6p C3 DCpowe'!$G$12*'ver pressoflex 6p C3 DCpowe'!D203)</f>
        <v>8153376.4410966067</v>
      </c>
      <c r="U203" s="29">
        <f t="shared" si="27"/>
        <v>-18248587.500000004</v>
      </c>
      <c r="V203" s="29">
        <f t="shared" si="28"/>
        <v>0</v>
      </c>
      <c r="W203" s="29">
        <f t="shared" si="29"/>
        <v>0</v>
      </c>
      <c r="X203" s="29">
        <f t="shared" si="30"/>
        <v>0</v>
      </c>
      <c r="Y203" s="29">
        <f t="shared" si="31"/>
        <v>0</v>
      </c>
      <c r="Z203" s="29">
        <f t="shared" si="32"/>
        <v>18248587.500000004</v>
      </c>
      <c r="AA203" s="113">
        <f t="shared" si="25"/>
        <v>8153376.4410966076</v>
      </c>
    </row>
    <row r="204" spans="2:27">
      <c r="B204" s="116">
        <f t="shared" si="23"/>
        <v>70823.317500000005</v>
      </c>
      <c r="C204" s="115">
        <f t="shared" si="26"/>
        <v>2.9300000000000019</v>
      </c>
      <c r="D204" s="68">
        <f>'ver pressoflex 6p C3 DCpowe'!$G$3/2/$C$557*C204</f>
        <v>35.892500000000027</v>
      </c>
      <c r="E204" s="114">
        <f>'ver pressoflex 6p C3 DCpowe'!$G$9/D204*(D204-'ver pressoflex 6p C3 DCpowe'!$M$8)</f>
        <v>3.6577557985651564E-2</v>
      </c>
      <c r="F204" s="114">
        <f>'ver pressoflex 6p C3 DCpowe'!$G$9/D204*(D204-'ver pressoflex 6p C3 DCpowe'!$M$9)</f>
        <v>5.4408581179912187E-2</v>
      </c>
      <c r="G204" s="114">
        <f>'ver pressoflex 6p C3 DCpowe'!$G$9/D204*(D204-'ver pressoflex 6p C3 DCpowe'!$M$10)</f>
        <v>7.2239604374172817E-2</v>
      </c>
      <c r="H204" s="114">
        <f>'ver pressoflex 6p C3 DCpowe'!$G$9/D204*(D204-'ver pressoflex 6p C3 DCpowe'!$M$11)</f>
        <v>0.45783548095005888</v>
      </c>
      <c r="I204" s="114">
        <f>'ver pressoflex 6p C3 DCpowe'!$G$9/D204*(D204-'ver pressoflex 6p C3 DCpowe'!$M$12)</f>
        <v>0.47566650414431949</v>
      </c>
      <c r="J204" s="114">
        <f>'ver pressoflex 6p C3 DCpowe'!$G$9/D204*(D204-'ver pressoflex 6p C3 DCpowe'!$M$13)</f>
        <v>0.4934975273385801</v>
      </c>
      <c r="K204" s="114">
        <f>'ver pressoflex 6p C3 DCpowe'!$G$9/D204*(D204-'ver pressoflex 6p C3 DCpowe'!$G$3)</f>
        <v>0.53807508532423165</v>
      </c>
      <c r="L204" s="113">
        <f>-'ver pressoflex 6p C3 DCpowe'!$G$2*'ver pressoflex 6p C3 DCpowe'!D204*'ver pressoflex 6p C3 DCpowe'!$G$17*'ver pressoflex 6p C3 DCpowe'!$G$13*'ver pressoflex 6p C3 DCpowe'!$G$11</f>
        <v>-6783.6825000000063</v>
      </c>
      <c r="M204" s="31">
        <f>IF(ABS(E204)&lt;'ver pressoflex 6p C3 DCpowe'!$G$7,'ver pressoflex 6p C3 DCpowe'!$G$16*E204*'ver pressoflex 6p C3 DCpowe'!$O$8,SIGN(E204)*'ver pressoflex 6p C3 DCpowe'!$G$15*'ver pressoflex 6p C3 DCpowe'!$O$8)</f>
        <v>17803.500000000004</v>
      </c>
      <c r="N204" s="31">
        <f>IF(ABS(F204)&lt;'ver pressoflex 6p C3 DCpowe'!$G$7,'ver pressoflex 6p C3 DCpowe'!$G$16*F204*'ver pressoflex 6p C3 DCpowe'!$O$9,SIGN(F204)*'ver pressoflex 6p C3 DCpowe'!$G$15*'ver pressoflex 6p C3 DCpowe'!$O$9)</f>
        <v>0</v>
      </c>
      <c r="O204" s="31">
        <f>IF(ABS(G204)&lt;'ver pressoflex 6p C3 DCpowe'!$G$7,'ver pressoflex 6p C3 DCpowe'!$G$16*G204*'ver pressoflex 6p C3 DCpowe'!$O$10,SIGN(G204)*'ver pressoflex 6p C3 DCpowe'!$G$15*'ver pressoflex 6p C3 DCpowe'!$O$10)</f>
        <v>0</v>
      </c>
      <c r="P204" s="31">
        <f>IF(ABS(H204)&lt;'ver pressoflex 6p C3 DCpowe'!$G$7,'ver pressoflex 6p C3 DCpowe'!$G$16*H204*'ver pressoflex 6p C3 DCpowe'!$O$11,SIGN(H204)*'ver pressoflex 6p C3 DCpowe'!$G$15*'ver pressoflex 6p C3 DCpowe'!$O$11)</f>
        <v>0</v>
      </c>
      <c r="Q204" s="31">
        <f>IF(ABS(I204)&lt;'ver pressoflex 6p C3 DCpowe'!$G$7,'ver pressoflex 6p C3 DCpowe'!$G$16*I204*'ver pressoflex 6p C3 DCpowe'!$O$12,SIGN(I204)*'ver pressoflex 6p C3 DCpowe'!$G$15*'ver pressoflex 6p C3 DCpowe'!$O$12)</f>
        <v>0</v>
      </c>
      <c r="R204" s="31">
        <f>IF(ABS(J204)&lt;'ver pressoflex 6p C3 DCpowe'!$G$7,'ver pressoflex 6p C3 DCpowe'!$G$16*J204*'ver pressoflex 6p C3 DCpowe'!$O$13,SIGN(J204)*'ver pressoflex 6p C3 DCpowe'!$G$15*'ver pressoflex 6p C3 DCpowe'!$O$13)</f>
        <v>17803.500000000004</v>
      </c>
      <c r="S204" s="113">
        <f t="shared" si="24"/>
        <v>28823.317500000001</v>
      </c>
      <c r="T204" s="362">
        <f>-L204*('ver pressoflex 6p C3 DCpowe'!$G$3/2-'ver pressoflex 6p C3 DCpowe'!$G$12*'ver pressoflex 6p C3 DCpowe'!D204)</f>
        <v>8208721.9996614074</v>
      </c>
      <c r="U204" s="29">
        <f t="shared" si="27"/>
        <v>-18248587.500000004</v>
      </c>
      <c r="V204" s="29">
        <f t="shared" si="28"/>
        <v>0</v>
      </c>
      <c r="W204" s="29">
        <f t="shared" si="29"/>
        <v>0</v>
      </c>
      <c r="X204" s="29">
        <f t="shared" si="30"/>
        <v>0</v>
      </c>
      <c r="Y204" s="29">
        <f t="shared" si="31"/>
        <v>0</v>
      </c>
      <c r="Z204" s="29">
        <f t="shared" si="32"/>
        <v>18248587.500000004</v>
      </c>
      <c r="AA204" s="113">
        <f t="shared" si="25"/>
        <v>8208721.9996614084</v>
      </c>
    </row>
    <row r="205" spans="2:27">
      <c r="B205" s="116">
        <f t="shared" si="23"/>
        <v>70777.012499999997</v>
      </c>
      <c r="C205" s="115">
        <f t="shared" si="26"/>
        <v>2.950000000000002</v>
      </c>
      <c r="D205" s="68">
        <f>'ver pressoflex 6p C3 DCpowe'!$G$3/2/$C$557*C205</f>
        <v>36.137500000000024</v>
      </c>
      <c r="E205" s="114">
        <f>'ver pressoflex 6p C3 DCpowe'!$G$9/D205*(D205-'ver pressoflex 6p C3 DCpowe'!$M$8)</f>
        <v>3.627533725354546E-2</v>
      </c>
      <c r="F205" s="114">
        <f>'ver pressoflex 6p C3 DCpowe'!$G$9/D205*(D205-'ver pressoflex 6p C3 DCpowe'!$M$9)</f>
        <v>5.3985472154963639E-2</v>
      </c>
      <c r="G205" s="114">
        <f>'ver pressoflex 6p C3 DCpowe'!$G$9/D205*(D205-'ver pressoflex 6p C3 DCpowe'!$M$10)</f>
        <v>7.1695607056381824E-2</v>
      </c>
      <c r="H205" s="114">
        <f>'ver pressoflex 6p C3 DCpowe'!$G$9/D205*(D205-'ver pressoflex 6p C3 DCpowe'!$M$11)</f>
        <v>0.45467727429955007</v>
      </c>
      <c r="I205" s="114">
        <f>'ver pressoflex 6p C3 DCpowe'!$G$9/D205*(D205-'ver pressoflex 6p C3 DCpowe'!$M$12)</f>
        <v>0.47238740920096828</v>
      </c>
      <c r="J205" s="114">
        <f>'ver pressoflex 6p C3 DCpowe'!$G$9/D205*(D205-'ver pressoflex 6p C3 DCpowe'!$M$13)</f>
        <v>0.49009754410238643</v>
      </c>
      <c r="K205" s="114">
        <f>'ver pressoflex 6p C3 DCpowe'!$G$9/D205*(D205-'ver pressoflex 6p C3 DCpowe'!$G$3)</f>
        <v>0.53437288135593186</v>
      </c>
      <c r="L205" s="113">
        <f>-'ver pressoflex 6p C3 DCpowe'!$G$2*'ver pressoflex 6p C3 DCpowe'!D205*'ver pressoflex 6p C3 DCpowe'!$G$17*'ver pressoflex 6p C3 DCpowe'!$G$13*'ver pressoflex 6p C3 DCpowe'!$G$11</f>
        <v>-6829.9875000000056</v>
      </c>
      <c r="M205" s="31">
        <f>IF(ABS(E205)&lt;'ver pressoflex 6p C3 DCpowe'!$G$7,'ver pressoflex 6p C3 DCpowe'!$G$16*E205*'ver pressoflex 6p C3 DCpowe'!$O$8,SIGN(E205)*'ver pressoflex 6p C3 DCpowe'!$G$15*'ver pressoflex 6p C3 DCpowe'!$O$8)</f>
        <v>17803.500000000004</v>
      </c>
      <c r="N205" s="31">
        <f>IF(ABS(F205)&lt;'ver pressoflex 6p C3 DCpowe'!$G$7,'ver pressoflex 6p C3 DCpowe'!$G$16*F205*'ver pressoflex 6p C3 DCpowe'!$O$9,SIGN(F205)*'ver pressoflex 6p C3 DCpowe'!$G$15*'ver pressoflex 6p C3 DCpowe'!$O$9)</f>
        <v>0</v>
      </c>
      <c r="O205" s="31">
        <f>IF(ABS(G205)&lt;'ver pressoflex 6p C3 DCpowe'!$G$7,'ver pressoflex 6p C3 DCpowe'!$G$16*G205*'ver pressoflex 6p C3 DCpowe'!$O$10,SIGN(G205)*'ver pressoflex 6p C3 DCpowe'!$G$15*'ver pressoflex 6p C3 DCpowe'!$O$10)</f>
        <v>0</v>
      </c>
      <c r="P205" s="31">
        <f>IF(ABS(H205)&lt;'ver pressoflex 6p C3 DCpowe'!$G$7,'ver pressoflex 6p C3 DCpowe'!$G$16*H205*'ver pressoflex 6p C3 DCpowe'!$O$11,SIGN(H205)*'ver pressoflex 6p C3 DCpowe'!$G$15*'ver pressoflex 6p C3 DCpowe'!$O$11)</f>
        <v>0</v>
      </c>
      <c r="Q205" s="31">
        <f>IF(ABS(I205)&lt;'ver pressoflex 6p C3 DCpowe'!$G$7,'ver pressoflex 6p C3 DCpowe'!$G$16*I205*'ver pressoflex 6p C3 DCpowe'!$O$12,SIGN(I205)*'ver pressoflex 6p C3 DCpowe'!$G$15*'ver pressoflex 6p C3 DCpowe'!$O$12)</f>
        <v>0</v>
      </c>
      <c r="R205" s="31">
        <f>IF(ABS(J205)&lt;'ver pressoflex 6p C3 DCpowe'!$G$7,'ver pressoflex 6p C3 DCpowe'!$G$16*J205*'ver pressoflex 6p C3 DCpowe'!$O$13,SIGN(J205)*'ver pressoflex 6p C3 DCpowe'!$G$15*'ver pressoflex 6p C3 DCpowe'!$O$13)</f>
        <v>17803.500000000004</v>
      </c>
      <c r="S205" s="113">
        <f t="shared" si="24"/>
        <v>28777.012500000001</v>
      </c>
      <c r="T205" s="362">
        <f>-L205*('ver pressoflex 6p C3 DCpowe'!$G$3/2-'ver pressoflex 6p C3 DCpowe'!$G$12*'ver pressoflex 6p C3 DCpowe'!D205)</f>
        <v>8264058.1194150066</v>
      </c>
      <c r="U205" s="29">
        <f t="shared" si="27"/>
        <v>-18248587.500000004</v>
      </c>
      <c r="V205" s="29">
        <f t="shared" si="28"/>
        <v>0</v>
      </c>
      <c r="W205" s="29">
        <f t="shared" si="29"/>
        <v>0</v>
      </c>
      <c r="X205" s="29">
        <f t="shared" si="30"/>
        <v>0</v>
      </c>
      <c r="Y205" s="29">
        <f t="shared" si="31"/>
        <v>0</v>
      </c>
      <c r="Z205" s="29">
        <f t="shared" si="32"/>
        <v>18248587.500000004</v>
      </c>
      <c r="AA205" s="113">
        <f t="shared" si="25"/>
        <v>8264058.1194150075</v>
      </c>
    </row>
    <row r="206" spans="2:27">
      <c r="B206" s="116">
        <f t="shared" si="23"/>
        <v>70730.707500000004</v>
      </c>
      <c r="C206" s="115">
        <f t="shared" si="26"/>
        <v>2.970000000000002</v>
      </c>
      <c r="D206" s="68">
        <f>'ver pressoflex 6p C3 DCpowe'!$G$3/2/$C$557*C206</f>
        <v>36.382500000000022</v>
      </c>
      <c r="E206" s="114">
        <f>'ver pressoflex 6p C3 DCpowe'!$G$9/D206*(D206-'ver pressoflex 6p C3 DCpowe'!$M$8)</f>
        <v>3.5977186834329669E-2</v>
      </c>
      <c r="F206" s="114">
        <f>'ver pressoflex 6p C3 DCpowe'!$G$9/D206*(D206-'ver pressoflex 6p C3 DCpowe'!$M$9)</f>
        <v>5.3568061568061535E-2</v>
      </c>
      <c r="G206" s="114">
        <f>'ver pressoflex 6p C3 DCpowe'!$G$9/D206*(D206-'ver pressoflex 6p C3 DCpowe'!$M$10)</f>
        <v>7.1158936301793388E-2</v>
      </c>
      <c r="H206" s="114">
        <f>'ver pressoflex 6p C3 DCpowe'!$G$9/D206*(D206-'ver pressoflex 6p C3 DCpowe'!$M$11)</f>
        <v>0.45156160241874499</v>
      </c>
      <c r="I206" s="114">
        <f>'ver pressoflex 6p C3 DCpowe'!$G$9/D206*(D206-'ver pressoflex 6p C3 DCpowe'!$M$12)</f>
        <v>0.46915247715247688</v>
      </c>
      <c r="J206" s="114">
        <f>'ver pressoflex 6p C3 DCpowe'!$G$9/D206*(D206-'ver pressoflex 6p C3 DCpowe'!$M$13)</f>
        <v>0.48674335188620871</v>
      </c>
      <c r="K206" s="114">
        <f>'ver pressoflex 6p C3 DCpowe'!$G$9/D206*(D206-'ver pressoflex 6p C3 DCpowe'!$G$3)</f>
        <v>0.53072053872053837</v>
      </c>
      <c r="L206" s="113">
        <f>-'ver pressoflex 6p C3 DCpowe'!$G$2*'ver pressoflex 6p C3 DCpowe'!D206*'ver pressoflex 6p C3 DCpowe'!$G$17*'ver pressoflex 6p C3 DCpowe'!$G$13*'ver pressoflex 6p C3 DCpowe'!$G$11</f>
        <v>-6876.292500000005</v>
      </c>
      <c r="M206" s="31">
        <f>IF(ABS(E206)&lt;'ver pressoflex 6p C3 DCpowe'!$G$7,'ver pressoflex 6p C3 DCpowe'!$G$16*E206*'ver pressoflex 6p C3 DCpowe'!$O$8,SIGN(E206)*'ver pressoflex 6p C3 DCpowe'!$G$15*'ver pressoflex 6p C3 DCpowe'!$O$8)</f>
        <v>17803.500000000004</v>
      </c>
      <c r="N206" s="31">
        <f>IF(ABS(F206)&lt;'ver pressoflex 6p C3 DCpowe'!$G$7,'ver pressoflex 6p C3 DCpowe'!$G$16*F206*'ver pressoflex 6p C3 DCpowe'!$O$9,SIGN(F206)*'ver pressoflex 6p C3 DCpowe'!$G$15*'ver pressoflex 6p C3 DCpowe'!$O$9)</f>
        <v>0</v>
      </c>
      <c r="O206" s="31">
        <f>IF(ABS(G206)&lt;'ver pressoflex 6p C3 DCpowe'!$G$7,'ver pressoflex 6p C3 DCpowe'!$G$16*G206*'ver pressoflex 6p C3 DCpowe'!$O$10,SIGN(G206)*'ver pressoflex 6p C3 DCpowe'!$G$15*'ver pressoflex 6p C3 DCpowe'!$O$10)</f>
        <v>0</v>
      </c>
      <c r="P206" s="31">
        <f>IF(ABS(H206)&lt;'ver pressoflex 6p C3 DCpowe'!$G$7,'ver pressoflex 6p C3 DCpowe'!$G$16*H206*'ver pressoflex 6p C3 DCpowe'!$O$11,SIGN(H206)*'ver pressoflex 6p C3 DCpowe'!$G$15*'ver pressoflex 6p C3 DCpowe'!$O$11)</f>
        <v>0</v>
      </c>
      <c r="Q206" s="31">
        <f>IF(ABS(I206)&lt;'ver pressoflex 6p C3 DCpowe'!$G$7,'ver pressoflex 6p C3 DCpowe'!$G$16*I206*'ver pressoflex 6p C3 DCpowe'!$O$12,SIGN(I206)*'ver pressoflex 6p C3 DCpowe'!$G$15*'ver pressoflex 6p C3 DCpowe'!$O$12)</f>
        <v>0</v>
      </c>
      <c r="R206" s="31">
        <f>IF(ABS(J206)&lt;'ver pressoflex 6p C3 DCpowe'!$G$7,'ver pressoflex 6p C3 DCpowe'!$G$16*J206*'ver pressoflex 6p C3 DCpowe'!$O$13,SIGN(J206)*'ver pressoflex 6p C3 DCpowe'!$G$15*'ver pressoflex 6p C3 DCpowe'!$O$13)</f>
        <v>17803.500000000004</v>
      </c>
      <c r="S206" s="113">
        <f t="shared" si="24"/>
        <v>28730.707500000004</v>
      </c>
      <c r="T206" s="362">
        <f>-L206*('ver pressoflex 6p C3 DCpowe'!$G$3/2-'ver pressoflex 6p C3 DCpowe'!$G$12*'ver pressoflex 6p C3 DCpowe'!D206)</f>
        <v>8319384.800357407</v>
      </c>
      <c r="U206" s="29">
        <f t="shared" si="27"/>
        <v>-18248587.500000004</v>
      </c>
      <c r="V206" s="29">
        <f t="shared" si="28"/>
        <v>0</v>
      </c>
      <c r="W206" s="29">
        <f t="shared" si="29"/>
        <v>0</v>
      </c>
      <c r="X206" s="29">
        <f t="shared" si="30"/>
        <v>0</v>
      </c>
      <c r="Y206" s="29">
        <f t="shared" si="31"/>
        <v>0</v>
      </c>
      <c r="Z206" s="29">
        <f t="shared" si="32"/>
        <v>18248587.500000004</v>
      </c>
      <c r="AA206" s="113">
        <f t="shared" si="25"/>
        <v>8319384.800357407</v>
      </c>
    </row>
    <row r="207" spans="2:27">
      <c r="B207" s="116">
        <f t="shared" si="23"/>
        <v>70684.402499999997</v>
      </c>
      <c r="C207" s="115">
        <f t="shared" si="26"/>
        <v>2.990000000000002</v>
      </c>
      <c r="D207" s="68">
        <f>'ver pressoflex 6p C3 DCpowe'!$G$3/2/$C$557*C207</f>
        <v>36.627500000000026</v>
      </c>
      <c r="E207" s="114">
        <f>'ver pressoflex 6p C3 DCpowe'!$G$9/D207*(D207-'ver pressoflex 6p C3 DCpowe'!$M$8)</f>
        <v>3.5683025049484646E-2</v>
      </c>
      <c r="F207" s="114">
        <f>'ver pressoflex 6p C3 DCpowe'!$G$9/D207*(D207-'ver pressoflex 6p C3 DCpowe'!$M$9)</f>
        <v>5.3156235069278503E-2</v>
      </c>
      <c r="G207" s="114">
        <f>'ver pressoflex 6p C3 DCpowe'!$G$9/D207*(D207-'ver pressoflex 6p C3 DCpowe'!$M$10)</f>
        <v>7.062944508907236E-2</v>
      </c>
      <c r="H207" s="114">
        <f>'ver pressoflex 6p C3 DCpowe'!$G$9/D207*(D207-'ver pressoflex 6p C3 DCpowe'!$M$11)</f>
        <v>0.44848761176711455</v>
      </c>
      <c r="I207" s="114">
        <f>'ver pressoflex 6p C3 DCpowe'!$G$9/D207*(D207-'ver pressoflex 6p C3 DCpowe'!$M$12)</f>
        <v>0.4659608217869084</v>
      </c>
      <c r="J207" s="114">
        <f>'ver pressoflex 6p C3 DCpowe'!$G$9/D207*(D207-'ver pressoflex 6p C3 DCpowe'!$M$13)</f>
        <v>0.48343403180670225</v>
      </c>
      <c r="K207" s="114">
        <f>'ver pressoflex 6p C3 DCpowe'!$G$9/D207*(D207-'ver pressoflex 6p C3 DCpowe'!$G$3)</f>
        <v>0.52711705685618693</v>
      </c>
      <c r="L207" s="113">
        <f>-'ver pressoflex 6p C3 DCpowe'!$G$2*'ver pressoflex 6p C3 DCpowe'!D207*'ver pressoflex 6p C3 DCpowe'!$G$17*'ver pressoflex 6p C3 DCpowe'!$G$13*'ver pressoflex 6p C3 DCpowe'!$G$11</f>
        <v>-6922.5975000000062</v>
      </c>
      <c r="M207" s="31">
        <f>IF(ABS(E207)&lt;'ver pressoflex 6p C3 DCpowe'!$G$7,'ver pressoflex 6p C3 DCpowe'!$G$16*E207*'ver pressoflex 6p C3 DCpowe'!$O$8,SIGN(E207)*'ver pressoflex 6p C3 DCpowe'!$G$15*'ver pressoflex 6p C3 DCpowe'!$O$8)</f>
        <v>17803.500000000004</v>
      </c>
      <c r="N207" s="31">
        <f>IF(ABS(F207)&lt;'ver pressoflex 6p C3 DCpowe'!$G$7,'ver pressoflex 6p C3 DCpowe'!$G$16*F207*'ver pressoflex 6p C3 DCpowe'!$O$9,SIGN(F207)*'ver pressoflex 6p C3 DCpowe'!$G$15*'ver pressoflex 6p C3 DCpowe'!$O$9)</f>
        <v>0</v>
      </c>
      <c r="O207" s="31">
        <f>IF(ABS(G207)&lt;'ver pressoflex 6p C3 DCpowe'!$G$7,'ver pressoflex 6p C3 DCpowe'!$G$16*G207*'ver pressoflex 6p C3 DCpowe'!$O$10,SIGN(G207)*'ver pressoflex 6p C3 DCpowe'!$G$15*'ver pressoflex 6p C3 DCpowe'!$O$10)</f>
        <v>0</v>
      </c>
      <c r="P207" s="31">
        <f>IF(ABS(H207)&lt;'ver pressoflex 6p C3 DCpowe'!$G$7,'ver pressoflex 6p C3 DCpowe'!$G$16*H207*'ver pressoflex 6p C3 DCpowe'!$O$11,SIGN(H207)*'ver pressoflex 6p C3 DCpowe'!$G$15*'ver pressoflex 6p C3 DCpowe'!$O$11)</f>
        <v>0</v>
      </c>
      <c r="Q207" s="31">
        <f>IF(ABS(I207)&lt;'ver pressoflex 6p C3 DCpowe'!$G$7,'ver pressoflex 6p C3 DCpowe'!$G$16*I207*'ver pressoflex 6p C3 DCpowe'!$O$12,SIGN(I207)*'ver pressoflex 6p C3 DCpowe'!$G$15*'ver pressoflex 6p C3 DCpowe'!$O$12)</f>
        <v>0</v>
      </c>
      <c r="R207" s="31">
        <f>IF(ABS(J207)&lt;'ver pressoflex 6p C3 DCpowe'!$G$7,'ver pressoflex 6p C3 DCpowe'!$G$16*J207*'ver pressoflex 6p C3 DCpowe'!$O$13,SIGN(J207)*'ver pressoflex 6p C3 DCpowe'!$G$15*'ver pressoflex 6p C3 DCpowe'!$O$13)</f>
        <v>17803.500000000004</v>
      </c>
      <c r="S207" s="113">
        <f t="shared" si="24"/>
        <v>28684.4025</v>
      </c>
      <c r="T207" s="362">
        <f>-L207*('ver pressoflex 6p C3 DCpowe'!$G$3/2-'ver pressoflex 6p C3 DCpowe'!$G$12*'ver pressoflex 6p C3 DCpowe'!D207)</f>
        <v>8374702.0424886076</v>
      </c>
      <c r="U207" s="29">
        <f t="shared" si="27"/>
        <v>-18248587.500000004</v>
      </c>
      <c r="V207" s="29">
        <f t="shared" si="28"/>
        <v>0</v>
      </c>
      <c r="W207" s="29">
        <f t="shared" si="29"/>
        <v>0</v>
      </c>
      <c r="X207" s="29">
        <f t="shared" si="30"/>
        <v>0</v>
      </c>
      <c r="Y207" s="29">
        <f t="shared" si="31"/>
        <v>0</v>
      </c>
      <c r="Z207" s="29">
        <f t="shared" si="32"/>
        <v>18248587.500000004</v>
      </c>
      <c r="AA207" s="113">
        <f t="shared" si="25"/>
        <v>8374702.0424886085</v>
      </c>
    </row>
    <row r="208" spans="2:27">
      <c r="B208" s="116">
        <f t="shared" si="23"/>
        <v>70638.097500000003</v>
      </c>
      <c r="C208" s="115">
        <f t="shared" si="26"/>
        <v>3.010000000000002</v>
      </c>
      <c r="D208" s="68">
        <f>'ver pressoflex 6p C3 DCpowe'!$G$3/2/$C$557*C208</f>
        <v>36.872500000000024</v>
      </c>
      <c r="E208" s="114">
        <f>'ver pressoflex 6p C3 DCpowe'!$G$9/D208*(D208-'ver pressoflex 6p C3 DCpowe'!$M$8)</f>
        <v>3.539277239134854E-2</v>
      </c>
      <c r="F208" s="114">
        <f>'ver pressoflex 6p C3 DCpowe'!$G$9/D208*(D208-'ver pressoflex 6p C3 DCpowe'!$M$9)</f>
        <v>5.2749881347887953E-2</v>
      </c>
      <c r="G208" s="114">
        <f>'ver pressoflex 6p C3 DCpowe'!$G$9/D208*(D208-'ver pressoflex 6p C3 DCpowe'!$M$10)</f>
        <v>7.010699030442738E-2</v>
      </c>
      <c r="H208" s="114">
        <f>'ver pressoflex 6p C3 DCpowe'!$G$9/D208*(D208-'ver pressoflex 6p C3 DCpowe'!$M$11)</f>
        <v>0.44545447148959222</v>
      </c>
      <c r="I208" s="114">
        <f>'ver pressoflex 6p C3 DCpowe'!$G$9/D208*(D208-'ver pressoflex 6p C3 DCpowe'!$M$12)</f>
        <v>0.46281158044613163</v>
      </c>
      <c r="J208" s="114">
        <f>'ver pressoflex 6p C3 DCpowe'!$G$9/D208*(D208-'ver pressoflex 6p C3 DCpowe'!$M$13)</f>
        <v>0.4801686894026711</v>
      </c>
      <c r="K208" s="114">
        <f>'ver pressoflex 6p C3 DCpowe'!$G$9/D208*(D208-'ver pressoflex 6p C3 DCpowe'!$G$3)</f>
        <v>0.52356146179401963</v>
      </c>
      <c r="L208" s="113">
        <f>-'ver pressoflex 6p C3 DCpowe'!$G$2*'ver pressoflex 6p C3 DCpowe'!D208*'ver pressoflex 6p C3 DCpowe'!$G$17*'ver pressoflex 6p C3 DCpowe'!$G$13*'ver pressoflex 6p C3 DCpowe'!$G$11</f>
        <v>-6968.9025000000056</v>
      </c>
      <c r="M208" s="31">
        <f>IF(ABS(E208)&lt;'ver pressoflex 6p C3 DCpowe'!$G$7,'ver pressoflex 6p C3 DCpowe'!$G$16*E208*'ver pressoflex 6p C3 DCpowe'!$O$8,SIGN(E208)*'ver pressoflex 6p C3 DCpowe'!$G$15*'ver pressoflex 6p C3 DCpowe'!$O$8)</f>
        <v>17803.500000000004</v>
      </c>
      <c r="N208" s="31">
        <f>IF(ABS(F208)&lt;'ver pressoflex 6p C3 DCpowe'!$G$7,'ver pressoflex 6p C3 DCpowe'!$G$16*F208*'ver pressoflex 6p C3 DCpowe'!$O$9,SIGN(F208)*'ver pressoflex 6p C3 DCpowe'!$G$15*'ver pressoflex 6p C3 DCpowe'!$O$9)</f>
        <v>0</v>
      </c>
      <c r="O208" s="31">
        <f>IF(ABS(G208)&lt;'ver pressoflex 6p C3 DCpowe'!$G$7,'ver pressoflex 6p C3 DCpowe'!$G$16*G208*'ver pressoflex 6p C3 DCpowe'!$O$10,SIGN(G208)*'ver pressoflex 6p C3 DCpowe'!$G$15*'ver pressoflex 6p C3 DCpowe'!$O$10)</f>
        <v>0</v>
      </c>
      <c r="P208" s="31">
        <f>IF(ABS(H208)&lt;'ver pressoflex 6p C3 DCpowe'!$G$7,'ver pressoflex 6p C3 DCpowe'!$G$16*H208*'ver pressoflex 6p C3 DCpowe'!$O$11,SIGN(H208)*'ver pressoflex 6p C3 DCpowe'!$G$15*'ver pressoflex 6p C3 DCpowe'!$O$11)</f>
        <v>0</v>
      </c>
      <c r="Q208" s="31">
        <f>IF(ABS(I208)&lt;'ver pressoflex 6p C3 DCpowe'!$G$7,'ver pressoflex 6p C3 DCpowe'!$G$16*I208*'ver pressoflex 6p C3 DCpowe'!$O$12,SIGN(I208)*'ver pressoflex 6p C3 DCpowe'!$G$15*'ver pressoflex 6p C3 DCpowe'!$O$12)</f>
        <v>0</v>
      </c>
      <c r="R208" s="31">
        <f>IF(ABS(J208)&lt;'ver pressoflex 6p C3 DCpowe'!$G$7,'ver pressoflex 6p C3 DCpowe'!$G$16*J208*'ver pressoflex 6p C3 DCpowe'!$O$13,SIGN(J208)*'ver pressoflex 6p C3 DCpowe'!$G$15*'ver pressoflex 6p C3 DCpowe'!$O$13)</f>
        <v>17803.500000000004</v>
      </c>
      <c r="S208" s="113">
        <f t="shared" si="24"/>
        <v>28638.097500000003</v>
      </c>
      <c r="T208" s="362">
        <f>-L208*('ver pressoflex 6p C3 DCpowe'!$G$3/2-'ver pressoflex 6p C3 DCpowe'!$G$12*'ver pressoflex 6p C3 DCpowe'!D208)</f>
        <v>8430009.8458086066</v>
      </c>
      <c r="U208" s="29">
        <f t="shared" si="27"/>
        <v>-18248587.500000004</v>
      </c>
      <c r="V208" s="29">
        <f t="shared" si="28"/>
        <v>0</v>
      </c>
      <c r="W208" s="29">
        <f t="shared" si="29"/>
        <v>0</v>
      </c>
      <c r="X208" s="29">
        <f t="shared" si="30"/>
        <v>0</v>
      </c>
      <c r="Y208" s="29">
        <f t="shared" si="31"/>
        <v>0</v>
      </c>
      <c r="Z208" s="29">
        <f t="shared" si="32"/>
        <v>18248587.500000004</v>
      </c>
      <c r="AA208" s="113">
        <f t="shared" si="25"/>
        <v>8430009.8458086066</v>
      </c>
    </row>
    <row r="209" spans="2:27">
      <c r="B209" s="116">
        <f t="shared" si="23"/>
        <v>70591.792499999996</v>
      </c>
      <c r="C209" s="115">
        <f t="shared" si="26"/>
        <v>3.030000000000002</v>
      </c>
      <c r="D209" s="68">
        <f>'ver pressoflex 6p C3 DCpowe'!$G$3/2/$C$557*C209</f>
        <v>37.117500000000028</v>
      </c>
      <c r="E209" s="114">
        <f>'ver pressoflex 6p C3 DCpowe'!$G$9/D209*(D209-'ver pressoflex 6p C3 DCpowe'!$M$8)</f>
        <v>3.5106351451471646E-2</v>
      </c>
      <c r="F209" s="114">
        <f>'ver pressoflex 6p C3 DCpowe'!$G$9/D209*(D209-'ver pressoflex 6p C3 DCpowe'!$M$9)</f>
        <v>5.23488920320603E-2</v>
      </c>
      <c r="G209" s="114">
        <f>'ver pressoflex 6p C3 DCpowe'!$G$9/D209*(D209-'ver pressoflex 6p C3 DCpowe'!$M$10)</f>
        <v>6.9591432612648968E-2</v>
      </c>
      <c r="H209" s="114">
        <f>'ver pressoflex 6p C3 DCpowe'!$G$9/D209*(D209-'ver pressoflex 6p C3 DCpowe'!$M$11)</f>
        <v>0.44246137266787872</v>
      </c>
      <c r="I209" s="114">
        <f>'ver pressoflex 6p C3 DCpowe'!$G$9/D209*(D209-'ver pressoflex 6p C3 DCpowe'!$M$12)</f>
        <v>0.45970391324846738</v>
      </c>
      <c r="J209" s="114">
        <f>'ver pressoflex 6p C3 DCpowe'!$G$9/D209*(D209-'ver pressoflex 6p C3 DCpowe'!$M$13)</f>
        <v>0.47694645382905604</v>
      </c>
      <c r="K209" s="114">
        <f>'ver pressoflex 6p C3 DCpowe'!$G$9/D209*(D209-'ver pressoflex 6p C3 DCpowe'!$G$3)</f>
        <v>0.52005280528052766</v>
      </c>
      <c r="L209" s="113">
        <f>-'ver pressoflex 6p C3 DCpowe'!$G$2*'ver pressoflex 6p C3 DCpowe'!D209*'ver pressoflex 6p C3 DCpowe'!$G$17*'ver pressoflex 6p C3 DCpowe'!$G$13*'ver pressoflex 6p C3 DCpowe'!$G$11</f>
        <v>-7015.2075000000068</v>
      </c>
      <c r="M209" s="31">
        <f>IF(ABS(E209)&lt;'ver pressoflex 6p C3 DCpowe'!$G$7,'ver pressoflex 6p C3 DCpowe'!$G$16*E209*'ver pressoflex 6p C3 DCpowe'!$O$8,SIGN(E209)*'ver pressoflex 6p C3 DCpowe'!$G$15*'ver pressoflex 6p C3 DCpowe'!$O$8)</f>
        <v>17803.500000000004</v>
      </c>
      <c r="N209" s="31">
        <f>IF(ABS(F209)&lt;'ver pressoflex 6p C3 DCpowe'!$G$7,'ver pressoflex 6p C3 DCpowe'!$G$16*F209*'ver pressoflex 6p C3 DCpowe'!$O$9,SIGN(F209)*'ver pressoflex 6p C3 DCpowe'!$G$15*'ver pressoflex 6p C3 DCpowe'!$O$9)</f>
        <v>0</v>
      </c>
      <c r="O209" s="31">
        <f>IF(ABS(G209)&lt;'ver pressoflex 6p C3 DCpowe'!$G$7,'ver pressoflex 6p C3 DCpowe'!$G$16*G209*'ver pressoflex 6p C3 DCpowe'!$O$10,SIGN(G209)*'ver pressoflex 6p C3 DCpowe'!$G$15*'ver pressoflex 6p C3 DCpowe'!$O$10)</f>
        <v>0</v>
      </c>
      <c r="P209" s="31">
        <f>IF(ABS(H209)&lt;'ver pressoflex 6p C3 DCpowe'!$G$7,'ver pressoflex 6p C3 DCpowe'!$G$16*H209*'ver pressoflex 6p C3 DCpowe'!$O$11,SIGN(H209)*'ver pressoflex 6p C3 DCpowe'!$G$15*'ver pressoflex 6p C3 DCpowe'!$O$11)</f>
        <v>0</v>
      </c>
      <c r="Q209" s="31">
        <f>IF(ABS(I209)&lt;'ver pressoflex 6p C3 DCpowe'!$G$7,'ver pressoflex 6p C3 DCpowe'!$G$16*I209*'ver pressoflex 6p C3 DCpowe'!$O$12,SIGN(I209)*'ver pressoflex 6p C3 DCpowe'!$G$15*'ver pressoflex 6p C3 DCpowe'!$O$12)</f>
        <v>0</v>
      </c>
      <c r="R209" s="31">
        <f>IF(ABS(J209)&lt;'ver pressoflex 6p C3 DCpowe'!$G$7,'ver pressoflex 6p C3 DCpowe'!$G$16*J209*'ver pressoflex 6p C3 DCpowe'!$O$13,SIGN(J209)*'ver pressoflex 6p C3 DCpowe'!$G$15*'ver pressoflex 6p C3 DCpowe'!$O$13)</f>
        <v>17803.500000000004</v>
      </c>
      <c r="S209" s="113">
        <f t="shared" si="24"/>
        <v>28591.7925</v>
      </c>
      <c r="T209" s="362">
        <f>-L209*('ver pressoflex 6p C3 DCpowe'!$G$3/2-'ver pressoflex 6p C3 DCpowe'!$G$12*'ver pressoflex 6p C3 DCpowe'!D209)</f>
        <v>8485308.2103174068</v>
      </c>
      <c r="U209" s="29">
        <f t="shared" si="27"/>
        <v>-18248587.500000004</v>
      </c>
      <c r="V209" s="29">
        <f t="shared" si="28"/>
        <v>0</v>
      </c>
      <c r="W209" s="29">
        <f t="shared" si="29"/>
        <v>0</v>
      </c>
      <c r="X209" s="29">
        <f t="shared" si="30"/>
        <v>0</v>
      </c>
      <c r="Y209" s="29">
        <f t="shared" si="31"/>
        <v>0</v>
      </c>
      <c r="Z209" s="29">
        <f t="shared" si="32"/>
        <v>18248587.500000004</v>
      </c>
      <c r="AA209" s="113">
        <f t="shared" si="25"/>
        <v>8485308.2103174068</v>
      </c>
    </row>
    <row r="210" spans="2:27">
      <c r="B210" s="116">
        <f t="shared" si="23"/>
        <v>70545.487500000003</v>
      </c>
      <c r="C210" s="115">
        <f t="shared" si="26"/>
        <v>3.050000000000002</v>
      </c>
      <c r="D210" s="68">
        <f>'ver pressoflex 6p C3 DCpowe'!$G$3/2/$C$557*C210</f>
        <v>37.362500000000026</v>
      </c>
      <c r="E210" s="114">
        <f>'ver pressoflex 6p C3 DCpowe'!$G$9/D210*(D210-'ver pressoflex 6p C3 DCpowe'!$M$8)</f>
        <v>3.4823686851789874E-2</v>
      </c>
      <c r="F210" s="114">
        <f>'ver pressoflex 6p C3 DCpowe'!$G$9/D210*(D210-'ver pressoflex 6p C3 DCpowe'!$M$9)</f>
        <v>5.195316159250582E-2</v>
      </c>
      <c r="G210" s="114">
        <f>'ver pressoflex 6p C3 DCpowe'!$G$9/D210*(D210-'ver pressoflex 6p C3 DCpowe'!$M$10)</f>
        <v>6.9082636333221772E-2</v>
      </c>
      <c r="H210" s="114">
        <f>'ver pressoflex 6p C3 DCpowe'!$G$9/D210*(D210-'ver pressoflex 6p C3 DCpowe'!$M$11)</f>
        <v>0.4395075276012041</v>
      </c>
      <c r="I210" s="114">
        <f>'ver pressoflex 6p C3 DCpowe'!$G$9/D210*(D210-'ver pressoflex 6p C3 DCpowe'!$M$12)</f>
        <v>0.45663700234192006</v>
      </c>
      <c r="J210" s="114">
        <f>'ver pressoflex 6p C3 DCpowe'!$G$9/D210*(D210-'ver pressoflex 6p C3 DCpowe'!$M$13)</f>
        <v>0.47376647708263597</v>
      </c>
      <c r="K210" s="114">
        <f>'ver pressoflex 6p C3 DCpowe'!$G$9/D210*(D210-'ver pressoflex 6p C3 DCpowe'!$G$3)</f>
        <v>0.51659016393442581</v>
      </c>
      <c r="L210" s="113">
        <f>-'ver pressoflex 6p C3 DCpowe'!$G$2*'ver pressoflex 6p C3 DCpowe'!D210*'ver pressoflex 6p C3 DCpowe'!$G$17*'ver pressoflex 6p C3 DCpowe'!$G$13*'ver pressoflex 6p C3 DCpowe'!$G$11</f>
        <v>-7061.5125000000062</v>
      </c>
      <c r="M210" s="31">
        <f>IF(ABS(E210)&lt;'ver pressoflex 6p C3 DCpowe'!$G$7,'ver pressoflex 6p C3 DCpowe'!$G$16*E210*'ver pressoflex 6p C3 DCpowe'!$O$8,SIGN(E210)*'ver pressoflex 6p C3 DCpowe'!$G$15*'ver pressoflex 6p C3 DCpowe'!$O$8)</f>
        <v>17803.500000000004</v>
      </c>
      <c r="N210" s="31">
        <f>IF(ABS(F210)&lt;'ver pressoflex 6p C3 DCpowe'!$G$7,'ver pressoflex 6p C3 DCpowe'!$G$16*F210*'ver pressoflex 6p C3 DCpowe'!$O$9,SIGN(F210)*'ver pressoflex 6p C3 DCpowe'!$G$15*'ver pressoflex 6p C3 DCpowe'!$O$9)</f>
        <v>0</v>
      </c>
      <c r="O210" s="31">
        <f>IF(ABS(G210)&lt;'ver pressoflex 6p C3 DCpowe'!$G$7,'ver pressoflex 6p C3 DCpowe'!$G$16*G210*'ver pressoflex 6p C3 DCpowe'!$O$10,SIGN(G210)*'ver pressoflex 6p C3 DCpowe'!$G$15*'ver pressoflex 6p C3 DCpowe'!$O$10)</f>
        <v>0</v>
      </c>
      <c r="P210" s="31">
        <f>IF(ABS(H210)&lt;'ver pressoflex 6p C3 DCpowe'!$G$7,'ver pressoflex 6p C3 DCpowe'!$G$16*H210*'ver pressoflex 6p C3 DCpowe'!$O$11,SIGN(H210)*'ver pressoflex 6p C3 DCpowe'!$G$15*'ver pressoflex 6p C3 DCpowe'!$O$11)</f>
        <v>0</v>
      </c>
      <c r="Q210" s="31">
        <f>IF(ABS(I210)&lt;'ver pressoflex 6p C3 DCpowe'!$G$7,'ver pressoflex 6p C3 DCpowe'!$G$16*I210*'ver pressoflex 6p C3 DCpowe'!$O$12,SIGN(I210)*'ver pressoflex 6p C3 DCpowe'!$G$15*'ver pressoflex 6p C3 DCpowe'!$O$12)</f>
        <v>0</v>
      </c>
      <c r="R210" s="31">
        <f>IF(ABS(J210)&lt;'ver pressoflex 6p C3 DCpowe'!$G$7,'ver pressoflex 6p C3 DCpowe'!$G$16*J210*'ver pressoflex 6p C3 DCpowe'!$O$13,SIGN(J210)*'ver pressoflex 6p C3 DCpowe'!$G$15*'ver pressoflex 6p C3 DCpowe'!$O$13)</f>
        <v>17803.500000000004</v>
      </c>
      <c r="S210" s="113">
        <f t="shared" si="24"/>
        <v>28545.487500000003</v>
      </c>
      <c r="T210" s="362">
        <f>-L210*('ver pressoflex 6p C3 DCpowe'!$G$3/2-'ver pressoflex 6p C3 DCpowe'!$G$12*'ver pressoflex 6p C3 DCpowe'!D210)</f>
        <v>8540597.1360150073</v>
      </c>
      <c r="U210" s="29">
        <f t="shared" si="27"/>
        <v>-18248587.500000004</v>
      </c>
      <c r="V210" s="29">
        <f t="shared" si="28"/>
        <v>0</v>
      </c>
      <c r="W210" s="29">
        <f t="shared" si="29"/>
        <v>0</v>
      </c>
      <c r="X210" s="29">
        <f t="shared" si="30"/>
        <v>0</v>
      </c>
      <c r="Y210" s="29">
        <f t="shared" si="31"/>
        <v>0</v>
      </c>
      <c r="Z210" s="29">
        <f t="shared" si="32"/>
        <v>18248587.500000004</v>
      </c>
      <c r="AA210" s="113">
        <f t="shared" si="25"/>
        <v>8540597.1360150073</v>
      </c>
    </row>
    <row r="211" spans="2:27">
      <c r="B211" s="116">
        <f t="shared" si="23"/>
        <v>70499.182499999995</v>
      </c>
      <c r="C211" s="115">
        <f t="shared" si="26"/>
        <v>3.0700000000000021</v>
      </c>
      <c r="D211" s="68">
        <f>'ver pressoflex 6p C3 DCpowe'!$G$3/2/$C$557*C211</f>
        <v>37.607500000000023</v>
      </c>
      <c r="E211" s="114">
        <f>'ver pressoflex 6p C3 DCpowe'!$G$9/D211*(D211-'ver pressoflex 6p C3 DCpowe'!$M$8)</f>
        <v>3.4544705178488309E-2</v>
      </c>
      <c r="F211" s="114">
        <f>'ver pressoflex 6p C3 DCpowe'!$G$9/D211*(D211-'ver pressoflex 6p C3 DCpowe'!$M$9)</f>
        <v>5.1562587249883635E-2</v>
      </c>
      <c r="G211" s="114">
        <f>'ver pressoflex 6p C3 DCpowe'!$G$9/D211*(D211-'ver pressoflex 6p C3 DCpowe'!$M$10)</f>
        <v>6.8580469321278953E-2</v>
      </c>
      <c r="H211" s="114">
        <f>'ver pressoflex 6p C3 DCpowe'!$G$9/D211*(D211-'ver pressoflex 6p C3 DCpowe'!$M$11)</f>
        <v>0.43659216911520282</v>
      </c>
      <c r="I211" s="114">
        <f>'ver pressoflex 6p C3 DCpowe'!$G$9/D211*(D211-'ver pressoflex 6p C3 DCpowe'!$M$12)</f>
        <v>0.45361005118659814</v>
      </c>
      <c r="J211" s="114">
        <f>'ver pressoflex 6p C3 DCpowe'!$G$9/D211*(D211-'ver pressoflex 6p C3 DCpowe'!$M$13)</f>
        <v>0.47062793325799346</v>
      </c>
      <c r="K211" s="114">
        <f>'ver pressoflex 6p C3 DCpowe'!$G$9/D211*(D211-'ver pressoflex 6p C3 DCpowe'!$G$3)</f>
        <v>0.51317263843648175</v>
      </c>
      <c r="L211" s="113">
        <f>-'ver pressoflex 6p C3 DCpowe'!$G$2*'ver pressoflex 6p C3 DCpowe'!D211*'ver pressoflex 6p C3 DCpowe'!$G$17*'ver pressoflex 6p C3 DCpowe'!$G$13*'ver pressoflex 6p C3 DCpowe'!$G$11</f>
        <v>-7107.8175000000056</v>
      </c>
      <c r="M211" s="31">
        <f>IF(ABS(E211)&lt;'ver pressoflex 6p C3 DCpowe'!$G$7,'ver pressoflex 6p C3 DCpowe'!$G$16*E211*'ver pressoflex 6p C3 DCpowe'!$O$8,SIGN(E211)*'ver pressoflex 6p C3 DCpowe'!$G$15*'ver pressoflex 6p C3 DCpowe'!$O$8)</f>
        <v>17803.500000000004</v>
      </c>
      <c r="N211" s="31">
        <f>IF(ABS(F211)&lt;'ver pressoflex 6p C3 DCpowe'!$G$7,'ver pressoflex 6p C3 DCpowe'!$G$16*F211*'ver pressoflex 6p C3 DCpowe'!$O$9,SIGN(F211)*'ver pressoflex 6p C3 DCpowe'!$G$15*'ver pressoflex 6p C3 DCpowe'!$O$9)</f>
        <v>0</v>
      </c>
      <c r="O211" s="31">
        <f>IF(ABS(G211)&lt;'ver pressoflex 6p C3 DCpowe'!$G$7,'ver pressoflex 6p C3 DCpowe'!$G$16*G211*'ver pressoflex 6p C3 DCpowe'!$O$10,SIGN(G211)*'ver pressoflex 6p C3 DCpowe'!$G$15*'ver pressoflex 6p C3 DCpowe'!$O$10)</f>
        <v>0</v>
      </c>
      <c r="P211" s="31">
        <f>IF(ABS(H211)&lt;'ver pressoflex 6p C3 DCpowe'!$G$7,'ver pressoflex 6p C3 DCpowe'!$G$16*H211*'ver pressoflex 6p C3 DCpowe'!$O$11,SIGN(H211)*'ver pressoflex 6p C3 DCpowe'!$G$15*'ver pressoflex 6p C3 DCpowe'!$O$11)</f>
        <v>0</v>
      </c>
      <c r="Q211" s="31">
        <f>IF(ABS(I211)&lt;'ver pressoflex 6p C3 DCpowe'!$G$7,'ver pressoflex 6p C3 DCpowe'!$G$16*I211*'ver pressoflex 6p C3 DCpowe'!$O$12,SIGN(I211)*'ver pressoflex 6p C3 DCpowe'!$G$15*'ver pressoflex 6p C3 DCpowe'!$O$12)</f>
        <v>0</v>
      </c>
      <c r="R211" s="31">
        <f>IF(ABS(J211)&lt;'ver pressoflex 6p C3 DCpowe'!$G$7,'ver pressoflex 6p C3 DCpowe'!$G$16*J211*'ver pressoflex 6p C3 DCpowe'!$O$13,SIGN(J211)*'ver pressoflex 6p C3 DCpowe'!$G$15*'ver pressoflex 6p C3 DCpowe'!$O$13)</f>
        <v>17803.500000000004</v>
      </c>
      <c r="S211" s="113">
        <f t="shared" si="24"/>
        <v>28499.182500000003</v>
      </c>
      <c r="T211" s="362">
        <f>-L211*('ver pressoflex 6p C3 DCpowe'!$G$3/2-'ver pressoflex 6p C3 DCpowe'!$G$12*'ver pressoflex 6p C3 DCpowe'!D211)</f>
        <v>8595876.6229014061</v>
      </c>
      <c r="U211" s="29">
        <f t="shared" si="27"/>
        <v>-18248587.500000004</v>
      </c>
      <c r="V211" s="29">
        <f t="shared" si="28"/>
        <v>0</v>
      </c>
      <c r="W211" s="29">
        <f t="shared" si="29"/>
        <v>0</v>
      </c>
      <c r="X211" s="29">
        <f t="shared" si="30"/>
        <v>0</v>
      </c>
      <c r="Y211" s="29">
        <f t="shared" si="31"/>
        <v>0</v>
      </c>
      <c r="Z211" s="29">
        <f t="shared" si="32"/>
        <v>18248587.500000004</v>
      </c>
      <c r="AA211" s="113">
        <f t="shared" si="25"/>
        <v>8595876.6229014061</v>
      </c>
    </row>
    <row r="212" spans="2:27">
      <c r="B212" s="116">
        <f t="shared" si="23"/>
        <v>70452.877500000002</v>
      </c>
      <c r="C212" s="115">
        <f t="shared" si="26"/>
        <v>3.0900000000000021</v>
      </c>
      <c r="D212" s="68">
        <f>'ver pressoflex 6p C3 DCpowe'!$G$3/2/$C$557*C212</f>
        <v>37.852500000000028</v>
      </c>
      <c r="E212" s="114">
        <f>'ver pressoflex 6p C3 DCpowe'!$G$9/D212*(D212-'ver pressoflex 6p C3 DCpowe'!$M$8)</f>
        <v>3.4269334918433363E-2</v>
      </c>
      <c r="F212" s="114">
        <f>'ver pressoflex 6p C3 DCpowe'!$G$9/D212*(D212-'ver pressoflex 6p C3 DCpowe'!$M$9)</f>
        <v>5.1177068885806705E-2</v>
      </c>
      <c r="G212" s="114">
        <f>'ver pressoflex 6p C3 DCpowe'!$G$9/D212*(D212-'ver pressoflex 6p C3 DCpowe'!$M$10)</f>
        <v>6.8084802853180054E-2</v>
      </c>
      <c r="H212" s="114">
        <f>'ver pressoflex 6p C3 DCpowe'!$G$9/D212*(D212-'ver pressoflex 6p C3 DCpowe'!$M$11)</f>
        <v>0.43371454989762864</v>
      </c>
      <c r="I212" s="114">
        <f>'ver pressoflex 6p C3 DCpowe'!$G$9/D212*(D212-'ver pressoflex 6p C3 DCpowe'!$M$12)</f>
        <v>0.45062228386500197</v>
      </c>
      <c r="J212" s="114">
        <f>'ver pressoflex 6p C3 DCpowe'!$G$9/D212*(D212-'ver pressoflex 6p C3 DCpowe'!$M$13)</f>
        <v>0.4675300178323753</v>
      </c>
      <c r="K212" s="114">
        <f>'ver pressoflex 6p C3 DCpowe'!$G$9/D212*(D212-'ver pressoflex 6p C3 DCpowe'!$G$3)</f>
        <v>0.50979935275080868</v>
      </c>
      <c r="L212" s="113">
        <f>-'ver pressoflex 6p C3 DCpowe'!$G$2*'ver pressoflex 6p C3 DCpowe'!D212*'ver pressoflex 6p C3 DCpowe'!$G$17*'ver pressoflex 6p C3 DCpowe'!$G$13*'ver pressoflex 6p C3 DCpowe'!$G$11</f>
        <v>-7154.1225000000068</v>
      </c>
      <c r="M212" s="31">
        <f>IF(ABS(E212)&lt;'ver pressoflex 6p C3 DCpowe'!$G$7,'ver pressoflex 6p C3 DCpowe'!$G$16*E212*'ver pressoflex 6p C3 DCpowe'!$O$8,SIGN(E212)*'ver pressoflex 6p C3 DCpowe'!$G$15*'ver pressoflex 6p C3 DCpowe'!$O$8)</f>
        <v>17803.500000000004</v>
      </c>
      <c r="N212" s="31">
        <f>IF(ABS(F212)&lt;'ver pressoflex 6p C3 DCpowe'!$G$7,'ver pressoflex 6p C3 DCpowe'!$G$16*F212*'ver pressoflex 6p C3 DCpowe'!$O$9,SIGN(F212)*'ver pressoflex 6p C3 DCpowe'!$G$15*'ver pressoflex 6p C3 DCpowe'!$O$9)</f>
        <v>0</v>
      </c>
      <c r="O212" s="31">
        <f>IF(ABS(G212)&lt;'ver pressoflex 6p C3 DCpowe'!$G$7,'ver pressoflex 6p C3 DCpowe'!$G$16*G212*'ver pressoflex 6p C3 DCpowe'!$O$10,SIGN(G212)*'ver pressoflex 6p C3 DCpowe'!$G$15*'ver pressoflex 6p C3 DCpowe'!$O$10)</f>
        <v>0</v>
      </c>
      <c r="P212" s="31">
        <f>IF(ABS(H212)&lt;'ver pressoflex 6p C3 DCpowe'!$G$7,'ver pressoflex 6p C3 DCpowe'!$G$16*H212*'ver pressoflex 6p C3 DCpowe'!$O$11,SIGN(H212)*'ver pressoflex 6p C3 DCpowe'!$G$15*'ver pressoflex 6p C3 DCpowe'!$O$11)</f>
        <v>0</v>
      </c>
      <c r="Q212" s="31">
        <f>IF(ABS(I212)&lt;'ver pressoflex 6p C3 DCpowe'!$G$7,'ver pressoflex 6p C3 DCpowe'!$G$16*I212*'ver pressoflex 6p C3 DCpowe'!$O$12,SIGN(I212)*'ver pressoflex 6p C3 DCpowe'!$G$15*'ver pressoflex 6p C3 DCpowe'!$O$12)</f>
        <v>0</v>
      </c>
      <c r="R212" s="31">
        <f>IF(ABS(J212)&lt;'ver pressoflex 6p C3 DCpowe'!$G$7,'ver pressoflex 6p C3 DCpowe'!$G$16*J212*'ver pressoflex 6p C3 DCpowe'!$O$13,SIGN(J212)*'ver pressoflex 6p C3 DCpowe'!$G$15*'ver pressoflex 6p C3 DCpowe'!$O$13)</f>
        <v>17803.500000000004</v>
      </c>
      <c r="S212" s="113">
        <f t="shared" si="24"/>
        <v>28452.877500000002</v>
      </c>
      <c r="T212" s="362">
        <f>-L212*('ver pressoflex 6p C3 DCpowe'!$G$3/2-'ver pressoflex 6p C3 DCpowe'!$G$12*'ver pressoflex 6p C3 DCpowe'!D212)</f>
        <v>8651146.6709766071</v>
      </c>
      <c r="U212" s="29">
        <f t="shared" si="27"/>
        <v>-18248587.500000004</v>
      </c>
      <c r="V212" s="29">
        <f t="shared" si="28"/>
        <v>0</v>
      </c>
      <c r="W212" s="29">
        <f t="shared" si="29"/>
        <v>0</v>
      </c>
      <c r="X212" s="29">
        <f t="shared" si="30"/>
        <v>0</v>
      </c>
      <c r="Y212" s="29">
        <f t="shared" si="31"/>
        <v>0</v>
      </c>
      <c r="Z212" s="29">
        <f t="shared" si="32"/>
        <v>18248587.500000004</v>
      </c>
      <c r="AA212" s="113">
        <f t="shared" si="25"/>
        <v>8651146.6709766071</v>
      </c>
    </row>
    <row r="213" spans="2:27">
      <c r="B213" s="116">
        <f t="shared" si="23"/>
        <v>70406.572500000009</v>
      </c>
      <c r="C213" s="115">
        <f t="shared" si="26"/>
        <v>3.1100000000000021</v>
      </c>
      <c r="D213" s="68">
        <f>'ver pressoflex 6p C3 DCpowe'!$G$3/2/$C$557*C213</f>
        <v>38.097500000000025</v>
      </c>
      <c r="E213" s="114">
        <f>'ver pressoflex 6p C3 DCpowe'!$G$9/D213*(D213-'ver pressoflex 6p C3 DCpowe'!$M$8)</f>
        <v>3.3997506398057591E-2</v>
      </c>
      <c r="F213" s="114">
        <f>'ver pressoflex 6p C3 DCpowe'!$G$9/D213*(D213-'ver pressoflex 6p C3 DCpowe'!$M$9)</f>
        <v>5.0796508957280627E-2</v>
      </c>
      <c r="G213" s="114">
        <f>'ver pressoflex 6p C3 DCpowe'!$G$9/D213*(D213-'ver pressoflex 6p C3 DCpowe'!$M$10)</f>
        <v>6.7595511516503656E-2</v>
      </c>
      <c r="H213" s="114">
        <f>'ver pressoflex 6p C3 DCpowe'!$G$9/D213*(D213-'ver pressoflex 6p C3 DCpowe'!$M$11)</f>
        <v>0.43087394185970185</v>
      </c>
      <c r="I213" s="114">
        <f>'ver pressoflex 6p C3 DCpowe'!$G$9/D213*(D213-'ver pressoflex 6p C3 DCpowe'!$M$12)</f>
        <v>0.44767294441892486</v>
      </c>
      <c r="J213" s="114">
        <f>'ver pressoflex 6p C3 DCpowe'!$G$9/D213*(D213-'ver pressoflex 6p C3 DCpowe'!$M$13)</f>
        <v>0.46447194697814792</v>
      </c>
      <c r="K213" s="114">
        <f>'ver pressoflex 6p C3 DCpowe'!$G$9/D213*(D213-'ver pressoflex 6p C3 DCpowe'!$G$3)</f>
        <v>0.50646945337620553</v>
      </c>
      <c r="L213" s="113">
        <f>-'ver pressoflex 6p C3 DCpowe'!$G$2*'ver pressoflex 6p C3 DCpowe'!D213*'ver pressoflex 6p C3 DCpowe'!$G$17*'ver pressoflex 6p C3 DCpowe'!$G$13*'ver pressoflex 6p C3 DCpowe'!$G$11</f>
        <v>-7200.4275000000061</v>
      </c>
      <c r="M213" s="31">
        <f>IF(ABS(E213)&lt;'ver pressoflex 6p C3 DCpowe'!$G$7,'ver pressoflex 6p C3 DCpowe'!$G$16*E213*'ver pressoflex 6p C3 DCpowe'!$O$8,SIGN(E213)*'ver pressoflex 6p C3 DCpowe'!$G$15*'ver pressoflex 6p C3 DCpowe'!$O$8)</f>
        <v>17803.500000000004</v>
      </c>
      <c r="N213" s="31">
        <f>IF(ABS(F213)&lt;'ver pressoflex 6p C3 DCpowe'!$G$7,'ver pressoflex 6p C3 DCpowe'!$G$16*F213*'ver pressoflex 6p C3 DCpowe'!$O$9,SIGN(F213)*'ver pressoflex 6p C3 DCpowe'!$G$15*'ver pressoflex 6p C3 DCpowe'!$O$9)</f>
        <v>0</v>
      </c>
      <c r="O213" s="31">
        <f>IF(ABS(G213)&lt;'ver pressoflex 6p C3 DCpowe'!$G$7,'ver pressoflex 6p C3 DCpowe'!$G$16*G213*'ver pressoflex 6p C3 DCpowe'!$O$10,SIGN(G213)*'ver pressoflex 6p C3 DCpowe'!$G$15*'ver pressoflex 6p C3 DCpowe'!$O$10)</f>
        <v>0</v>
      </c>
      <c r="P213" s="31">
        <f>IF(ABS(H213)&lt;'ver pressoflex 6p C3 DCpowe'!$G$7,'ver pressoflex 6p C3 DCpowe'!$G$16*H213*'ver pressoflex 6p C3 DCpowe'!$O$11,SIGN(H213)*'ver pressoflex 6p C3 DCpowe'!$G$15*'ver pressoflex 6p C3 DCpowe'!$O$11)</f>
        <v>0</v>
      </c>
      <c r="Q213" s="31">
        <f>IF(ABS(I213)&lt;'ver pressoflex 6p C3 DCpowe'!$G$7,'ver pressoflex 6p C3 DCpowe'!$G$16*I213*'ver pressoflex 6p C3 DCpowe'!$O$12,SIGN(I213)*'ver pressoflex 6p C3 DCpowe'!$G$15*'ver pressoflex 6p C3 DCpowe'!$O$12)</f>
        <v>0</v>
      </c>
      <c r="R213" s="31">
        <f>IF(ABS(J213)&lt;'ver pressoflex 6p C3 DCpowe'!$G$7,'ver pressoflex 6p C3 DCpowe'!$G$16*J213*'ver pressoflex 6p C3 DCpowe'!$O$13,SIGN(J213)*'ver pressoflex 6p C3 DCpowe'!$G$15*'ver pressoflex 6p C3 DCpowe'!$O$13)</f>
        <v>17803.500000000004</v>
      </c>
      <c r="S213" s="113">
        <f t="shared" si="24"/>
        <v>28406.572500000002</v>
      </c>
      <c r="T213" s="362">
        <f>-L213*('ver pressoflex 6p C3 DCpowe'!$G$3/2-'ver pressoflex 6p C3 DCpowe'!$G$12*'ver pressoflex 6p C3 DCpowe'!D213)</f>
        <v>8706407.2802406084</v>
      </c>
      <c r="U213" s="29">
        <f t="shared" si="27"/>
        <v>-18248587.500000004</v>
      </c>
      <c r="V213" s="29">
        <f t="shared" si="28"/>
        <v>0</v>
      </c>
      <c r="W213" s="29">
        <f t="shared" si="29"/>
        <v>0</v>
      </c>
      <c r="X213" s="29">
        <f t="shared" si="30"/>
        <v>0</v>
      </c>
      <c r="Y213" s="29">
        <f t="shared" si="31"/>
        <v>0</v>
      </c>
      <c r="Z213" s="29">
        <f t="shared" si="32"/>
        <v>18248587.500000004</v>
      </c>
      <c r="AA213" s="113">
        <f t="shared" si="25"/>
        <v>8706407.2802406084</v>
      </c>
    </row>
    <row r="214" spans="2:27">
      <c r="B214" s="116">
        <f t="shared" si="23"/>
        <v>70360.267500000002</v>
      </c>
      <c r="C214" s="115">
        <f t="shared" si="26"/>
        <v>3.1300000000000021</v>
      </c>
      <c r="D214" s="68">
        <f>'ver pressoflex 6p C3 DCpowe'!$G$3/2/$C$557*C214</f>
        <v>38.342500000000022</v>
      </c>
      <c r="E214" s="114">
        <f>'ver pressoflex 6p C3 DCpowe'!$G$9/D214*(D214-'ver pressoflex 6p C3 DCpowe'!$M$8)</f>
        <v>3.3729151724587576E-2</v>
      </c>
      <c r="F214" s="114">
        <f>'ver pressoflex 6p C3 DCpowe'!$G$9/D214*(D214-'ver pressoflex 6p C3 DCpowe'!$M$9)</f>
        <v>5.0420812414422603E-2</v>
      </c>
      <c r="G214" s="114">
        <f>'ver pressoflex 6p C3 DCpowe'!$G$9/D214*(D214-'ver pressoflex 6p C3 DCpowe'!$M$10)</f>
        <v>6.7112473104257636E-2</v>
      </c>
      <c r="H214" s="114">
        <f>'ver pressoflex 6p C3 DCpowe'!$G$9/D214*(D214-'ver pressoflex 6p C3 DCpowe'!$M$11)</f>
        <v>0.42806963552194016</v>
      </c>
      <c r="I214" s="114">
        <f>'ver pressoflex 6p C3 DCpowe'!$G$9/D214*(D214-'ver pressoflex 6p C3 DCpowe'!$M$12)</f>
        <v>0.44476129621177518</v>
      </c>
      <c r="J214" s="114">
        <f>'ver pressoflex 6p C3 DCpowe'!$G$9/D214*(D214-'ver pressoflex 6p C3 DCpowe'!$M$13)</f>
        <v>0.4614529569016102</v>
      </c>
      <c r="K214" s="114">
        <f>'ver pressoflex 6p C3 DCpowe'!$G$9/D214*(D214-'ver pressoflex 6p C3 DCpowe'!$G$3)</f>
        <v>0.50318210862619783</v>
      </c>
      <c r="L214" s="113">
        <f>-'ver pressoflex 6p C3 DCpowe'!$G$2*'ver pressoflex 6p C3 DCpowe'!D214*'ver pressoflex 6p C3 DCpowe'!$G$17*'ver pressoflex 6p C3 DCpowe'!$G$13*'ver pressoflex 6p C3 DCpowe'!$G$11</f>
        <v>-7246.7325000000055</v>
      </c>
      <c r="M214" s="31">
        <f>IF(ABS(E214)&lt;'ver pressoflex 6p C3 DCpowe'!$G$7,'ver pressoflex 6p C3 DCpowe'!$G$16*E214*'ver pressoflex 6p C3 DCpowe'!$O$8,SIGN(E214)*'ver pressoflex 6p C3 DCpowe'!$G$15*'ver pressoflex 6p C3 DCpowe'!$O$8)</f>
        <v>17803.500000000004</v>
      </c>
      <c r="N214" s="31">
        <f>IF(ABS(F214)&lt;'ver pressoflex 6p C3 DCpowe'!$G$7,'ver pressoflex 6p C3 DCpowe'!$G$16*F214*'ver pressoflex 6p C3 DCpowe'!$O$9,SIGN(F214)*'ver pressoflex 6p C3 DCpowe'!$G$15*'ver pressoflex 6p C3 DCpowe'!$O$9)</f>
        <v>0</v>
      </c>
      <c r="O214" s="31">
        <f>IF(ABS(G214)&lt;'ver pressoflex 6p C3 DCpowe'!$G$7,'ver pressoflex 6p C3 DCpowe'!$G$16*G214*'ver pressoflex 6p C3 DCpowe'!$O$10,SIGN(G214)*'ver pressoflex 6p C3 DCpowe'!$G$15*'ver pressoflex 6p C3 DCpowe'!$O$10)</f>
        <v>0</v>
      </c>
      <c r="P214" s="31">
        <f>IF(ABS(H214)&lt;'ver pressoflex 6p C3 DCpowe'!$G$7,'ver pressoflex 6p C3 DCpowe'!$G$16*H214*'ver pressoflex 6p C3 DCpowe'!$O$11,SIGN(H214)*'ver pressoflex 6p C3 DCpowe'!$G$15*'ver pressoflex 6p C3 DCpowe'!$O$11)</f>
        <v>0</v>
      </c>
      <c r="Q214" s="31">
        <f>IF(ABS(I214)&lt;'ver pressoflex 6p C3 DCpowe'!$G$7,'ver pressoflex 6p C3 DCpowe'!$G$16*I214*'ver pressoflex 6p C3 DCpowe'!$O$12,SIGN(I214)*'ver pressoflex 6p C3 DCpowe'!$G$15*'ver pressoflex 6p C3 DCpowe'!$O$12)</f>
        <v>0</v>
      </c>
      <c r="R214" s="31">
        <f>IF(ABS(J214)&lt;'ver pressoflex 6p C3 DCpowe'!$G$7,'ver pressoflex 6p C3 DCpowe'!$G$16*J214*'ver pressoflex 6p C3 DCpowe'!$O$13,SIGN(J214)*'ver pressoflex 6p C3 DCpowe'!$G$15*'ver pressoflex 6p C3 DCpowe'!$O$13)</f>
        <v>17803.500000000004</v>
      </c>
      <c r="S214" s="113">
        <f t="shared" si="24"/>
        <v>28360.267500000002</v>
      </c>
      <c r="T214" s="362">
        <f>-L214*('ver pressoflex 6p C3 DCpowe'!$G$3/2-'ver pressoflex 6p C3 DCpowe'!$G$12*'ver pressoflex 6p C3 DCpowe'!D214)</f>
        <v>8761658.4506934062</v>
      </c>
      <c r="U214" s="29">
        <f t="shared" si="27"/>
        <v>-18248587.500000004</v>
      </c>
      <c r="V214" s="29">
        <f t="shared" si="28"/>
        <v>0</v>
      </c>
      <c r="W214" s="29">
        <f t="shared" si="29"/>
        <v>0</v>
      </c>
      <c r="X214" s="29">
        <f t="shared" si="30"/>
        <v>0</v>
      </c>
      <c r="Y214" s="29">
        <f t="shared" si="31"/>
        <v>0</v>
      </c>
      <c r="Z214" s="29">
        <f t="shared" si="32"/>
        <v>18248587.500000004</v>
      </c>
      <c r="AA214" s="113">
        <f t="shared" si="25"/>
        <v>8761658.4506934062</v>
      </c>
    </row>
    <row r="215" spans="2:27">
      <c r="B215" s="116">
        <f t="shared" si="23"/>
        <v>70313.962499999994</v>
      </c>
      <c r="C215" s="115">
        <f t="shared" si="26"/>
        <v>3.1500000000000021</v>
      </c>
      <c r="D215" s="68">
        <f>'ver pressoflex 6p C3 DCpowe'!$G$3/2/$C$557*C215</f>
        <v>38.587500000000027</v>
      </c>
      <c r="E215" s="114">
        <f>'ver pressoflex 6p C3 DCpowe'!$G$9/D215*(D215-'ver pressoflex 6p C3 DCpowe'!$M$8)</f>
        <v>3.3464204729510824E-2</v>
      </c>
      <c r="F215" s="114">
        <f>'ver pressoflex 6p C3 DCpowe'!$G$9/D215*(D215-'ver pressoflex 6p C3 DCpowe'!$M$9)</f>
        <v>5.0049886621315154E-2</v>
      </c>
      <c r="G215" s="114">
        <f>'ver pressoflex 6p C3 DCpowe'!$G$9/D215*(D215-'ver pressoflex 6p C3 DCpowe'!$M$10)</f>
        <v>6.6635568513119484E-2</v>
      </c>
      <c r="H215" s="114">
        <f>'ver pressoflex 6p C3 DCpowe'!$G$9/D215*(D215-'ver pressoflex 6p C3 DCpowe'!$M$11)</f>
        <v>0.42530093942338815</v>
      </c>
      <c r="I215" s="114">
        <f>'ver pressoflex 6p C3 DCpowe'!$G$9/D215*(D215-'ver pressoflex 6p C3 DCpowe'!$M$12)</f>
        <v>0.44188662131519246</v>
      </c>
      <c r="J215" s="114">
        <f>'ver pressoflex 6p C3 DCpowe'!$G$9/D215*(D215-'ver pressoflex 6p C3 DCpowe'!$M$13)</f>
        <v>0.45847230320699678</v>
      </c>
      <c r="K215" s="114">
        <f>'ver pressoflex 6p C3 DCpowe'!$G$9/D215*(D215-'ver pressoflex 6p C3 DCpowe'!$G$3)</f>
        <v>0.49993650793650762</v>
      </c>
      <c r="L215" s="113">
        <f>-'ver pressoflex 6p C3 DCpowe'!$G$2*'ver pressoflex 6p C3 DCpowe'!D215*'ver pressoflex 6p C3 DCpowe'!$G$17*'ver pressoflex 6p C3 DCpowe'!$G$13*'ver pressoflex 6p C3 DCpowe'!$G$11</f>
        <v>-7293.0375000000067</v>
      </c>
      <c r="M215" s="31">
        <f>IF(ABS(E215)&lt;'ver pressoflex 6p C3 DCpowe'!$G$7,'ver pressoflex 6p C3 DCpowe'!$G$16*E215*'ver pressoflex 6p C3 DCpowe'!$O$8,SIGN(E215)*'ver pressoflex 6p C3 DCpowe'!$G$15*'ver pressoflex 6p C3 DCpowe'!$O$8)</f>
        <v>17803.500000000004</v>
      </c>
      <c r="N215" s="31">
        <f>IF(ABS(F215)&lt;'ver pressoflex 6p C3 DCpowe'!$G$7,'ver pressoflex 6p C3 DCpowe'!$G$16*F215*'ver pressoflex 6p C3 DCpowe'!$O$9,SIGN(F215)*'ver pressoflex 6p C3 DCpowe'!$G$15*'ver pressoflex 6p C3 DCpowe'!$O$9)</f>
        <v>0</v>
      </c>
      <c r="O215" s="31">
        <f>IF(ABS(G215)&lt;'ver pressoflex 6p C3 DCpowe'!$G$7,'ver pressoflex 6p C3 DCpowe'!$G$16*G215*'ver pressoflex 6p C3 DCpowe'!$O$10,SIGN(G215)*'ver pressoflex 6p C3 DCpowe'!$G$15*'ver pressoflex 6p C3 DCpowe'!$O$10)</f>
        <v>0</v>
      </c>
      <c r="P215" s="31">
        <f>IF(ABS(H215)&lt;'ver pressoflex 6p C3 DCpowe'!$G$7,'ver pressoflex 6p C3 DCpowe'!$G$16*H215*'ver pressoflex 6p C3 DCpowe'!$O$11,SIGN(H215)*'ver pressoflex 6p C3 DCpowe'!$G$15*'ver pressoflex 6p C3 DCpowe'!$O$11)</f>
        <v>0</v>
      </c>
      <c r="Q215" s="31">
        <f>IF(ABS(I215)&lt;'ver pressoflex 6p C3 DCpowe'!$G$7,'ver pressoflex 6p C3 DCpowe'!$G$16*I215*'ver pressoflex 6p C3 DCpowe'!$O$12,SIGN(I215)*'ver pressoflex 6p C3 DCpowe'!$G$15*'ver pressoflex 6p C3 DCpowe'!$O$12)</f>
        <v>0</v>
      </c>
      <c r="R215" s="31">
        <f>IF(ABS(J215)&lt;'ver pressoflex 6p C3 DCpowe'!$G$7,'ver pressoflex 6p C3 DCpowe'!$G$16*J215*'ver pressoflex 6p C3 DCpowe'!$O$13,SIGN(J215)*'ver pressoflex 6p C3 DCpowe'!$G$15*'ver pressoflex 6p C3 DCpowe'!$O$13)</f>
        <v>17803.500000000004</v>
      </c>
      <c r="S215" s="113">
        <f t="shared" si="24"/>
        <v>28313.962500000001</v>
      </c>
      <c r="T215" s="362">
        <f>-L215*('ver pressoflex 6p C3 DCpowe'!$G$3/2-'ver pressoflex 6p C3 DCpowe'!$G$12*'ver pressoflex 6p C3 DCpowe'!D215)</f>
        <v>8816900.1823350079</v>
      </c>
      <c r="U215" s="29">
        <f t="shared" si="27"/>
        <v>-18248587.500000004</v>
      </c>
      <c r="V215" s="29">
        <f t="shared" si="28"/>
        <v>0</v>
      </c>
      <c r="W215" s="29">
        <f t="shared" si="29"/>
        <v>0</v>
      </c>
      <c r="X215" s="29">
        <f t="shared" si="30"/>
        <v>0</v>
      </c>
      <c r="Y215" s="29">
        <f t="shared" si="31"/>
        <v>0</v>
      </c>
      <c r="Z215" s="29">
        <f t="shared" si="32"/>
        <v>18248587.500000004</v>
      </c>
      <c r="AA215" s="113">
        <f t="shared" si="25"/>
        <v>8816900.1823350079</v>
      </c>
    </row>
    <row r="216" spans="2:27">
      <c r="B216" s="116">
        <f t="shared" si="23"/>
        <v>70267.657500000001</v>
      </c>
      <c r="C216" s="115">
        <f t="shared" si="26"/>
        <v>3.1700000000000021</v>
      </c>
      <c r="D216" s="68">
        <f>'ver pressoflex 6p C3 DCpowe'!$G$3/2/$C$557*C216</f>
        <v>38.832500000000024</v>
      </c>
      <c r="E216" s="114">
        <f>'ver pressoflex 6p C3 DCpowe'!$G$9/D216*(D216-'ver pressoflex 6p C3 DCpowe'!$M$8)</f>
        <v>3.320260091418268E-2</v>
      </c>
      <c r="F216" s="114">
        <f>'ver pressoflex 6p C3 DCpowe'!$G$9/D216*(D216-'ver pressoflex 6p C3 DCpowe'!$M$9)</f>
        <v>4.9683641279855757E-2</v>
      </c>
      <c r="G216" s="114">
        <f>'ver pressoflex 6p C3 DCpowe'!$G$9/D216*(D216-'ver pressoflex 6p C3 DCpowe'!$M$10)</f>
        <v>6.6164681645528828E-2</v>
      </c>
      <c r="H216" s="114">
        <f>'ver pressoflex 6p C3 DCpowe'!$G$9/D216*(D216-'ver pressoflex 6p C3 DCpowe'!$M$11)</f>
        <v>0.42256717955320905</v>
      </c>
      <c r="I216" s="114">
        <f>'ver pressoflex 6p C3 DCpowe'!$G$9/D216*(D216-'ver pressoflex 6p C3 DCpowe'!$M$12)</f>
        <v>0.43904821991888215</v>
      </c>
      <c r="J216" s="114">
        <f>'ver pressoflex 6p C3 DCpowe'!$G$9/D216*(D216-'ver pressoflex 6p C3 DCpowe'!$M$13)</f>
        <v>0.4555292602845552</v>
      </c>
      <c r="K216" s="114">
        <f>'ver pressoflex 6p C3 DCpowe'!$G$9/D216*(D216-'ver pressoflex 6p C3 DCpowe'!$G$3)</f>
        <v>0.49673186119873791</v>
      </c>
      <c r="L216" s="113">
        <f>-'ver pressoflex 6p C3 DCpowe'!$G$2*'ver pressoflex 6p C3 DCpowe'!D216*'ver pressoflex 6p C3 DCpowe'!$G$17*'ver pressoflex 6p C3 DCpowe'!$G$13*'ver pressoflex 6p C3 DCpowe'!$G$11</f>
        <v>-7339.3425000000061</v>
      </c>
      <c r="M216" s="31">
        <f>IF(ABS(E216)&lt;'ver pressoflex 6p C3 DCpowe'!$G$7,'ver pressoflex 6p C3 DCpowe'!$G$16*E216*'ver pressoflex 6p C3 DCpowe'!$O$8,SIGN(E216)*'ver pressoflex 6p C3 DCpowe'!$G$15*'ver pressoflex 6p C3 DCpowe'!$O$8)</f>
        <v>17803.500000000004</v>
      </c>
      <c r="N216" s="31">
        <f>IF(ABS(F216)&lt;'ver pressoflex 6p C3 DCpowe'!$G$7,'ver pressoflex 6p C3 DCpowe'!$G$16*F216*'ver pressoflex 6p C3 DCpowe'!$O$9,SIGN(F216)*'ver pressoflex 6p C3 DCpowe'!$G$15*'ver pressoflex 6p C3 DCpowe'!$O$9)</f>
        <v>0</v>
      </c>
      <c r="O216" s="31">
        <f>IF(ABS(G216)&lt;'ver pressoflex 6p C3 DCpowe'!$G$7,'ver pressoflex 6p C3 DCpowe'!$G$16*G216*'ver pressoflex 6p C3 DCpowe'!$O$10,SIGN(G216)*'ver pressoflex 6p C3 DCpowe'!$G$15*'ver pressoflex 6p C3 DCpowe'!$O$10)</f>
        <v>0</v>
      </c>
      <c r="P216" s="31">
        <f>IF(ABS(H216)&lt;'ver pressoflex 6p C3 DCpowe'!$G$7,'ver pressoflex 6p C3 DCpowe'!$G$16*H216*'ver pressoflex 6p C3 DCpowe'!$O$11,SIGN(H216)*'ver pressoflex 6p C3 DCpowe'!$G$15*'ver pressoflex 6p C3 DCpowe'!$O$11)</f>
        <v>0</v>
      </c>
      <c r="Q216" s="31">
        <f>IF(ABS(I216)&lt;'ver pressoflex 6p C3 DCpowe'!$G$7,'ver pressoflex 6p C3 DCpowe'!$G$16*I216*'ver pressoflex 6p C3 DCpowe'!$O$12,SIGN(I216)*'ver pressoflex 6p C3 DCpowe'!$G$15*'ver pressoflex 6p C3 DCpowe'!$O$12)</f>
        <v>0</v>
      </c>
      <c r="R216" s="31">
        <f>IF(ABS(J216)&lt;'ver pressoflex 6p C3 DCpowe'!$G$7,'ver pressoflex 6p C3 DCpowe'!$G$16*J216*'ver pressoflex 6p C3 DCpowe'!$O$13,SIGN(J216)*'ver pressoflex 6p C3 DCpowe'!$G$15*'ver pressoflex 6p C3 DCpowe'!$O$13)</f>
        <v>17803.500000000004</v>
      </c>
      <c r="S216" s="113">
        <f t="shared" si="24"/>
        <v>28267.657500000001</v>
      </c>
      <c r="T216" s="362">
        <f>-L216*('ver pressoflex 6p C3 DCpowe'!$G$3/2-'ver pressoflex 6p C3 DCpowe'!$G$12*'ver pressoflex 6p C3 DCpowe'!D216)</f>
        <v>8872132.4751654062</v>
      </c>
      <c r="U216" s="29">
        <f t="shared" si="27"/>
        <v>-18248587.500000004</v>
      </c>
      <c r="V216" s="29">
        <f t="shared" si="28"/>
        <v>0</v>
      </c>
      <c r="W216" s="29">
        <f t="shared" si="29"/>
        <v>0</v>
      </c>
      <c r="X216" s="29">
        <f t="shared" si="30"/>
        <v>0</v>
      </c>
      <c r="Y216" s="29">
        <f t="shared" si="31"/>
        <v>0</v>
      </c>
      <c r="Z216" s="29">
        <f t="shared" si="32"/>
        <v>18248587.500000004</v>
      </c>
      <c r="AA216" s="113">
        <f t="shared" si="25"/>
        <v>8872132.4751654062</v>
      </c>
    </row>
    <row r="217" spans="2:27">
      <c r="B217" s="116">
        <f t="shared" si="23"/>
        <v>70221.352500000008</v>
      </c>
      <c r="C217" s="115">
        <f t="shared" si="26"/>
        <v>3.1900000000000022</v>
      </c>
      <c r="D217" s="68">
        <f>'ver pressoflex 6p C3 DCpowe'!$G$3/2/$C$557*C217</f>
        <v>39.077500000000029</v>
      </c>
      <c r="E217" s="114">
        <f>'ver pressoflex 6p C3 DCpowe'!$G$9/D217*(D217-'ver pressoflex 6p C3 DCpowe'!$M$8)</f>
        <v>3.2944277397479335E-2</v>
      </c>
      <c r="F217" s="114">
        <f>'ver pressoflex 6p C3 DCpowe'!$G$9/D217*(D217-'ver pressoflex 6p C3 DCpowe'!$M$9)</f>
        <v>4.9321988356471072E-2</v>
      </c>
      <c r="G217" s="114">
        <f>'ver pressoflex 6p C3 DCpowe'!$G$9/D217*(D217-'ver pressoflex 6p C3 DCpowe'!$M$10)</f>
        <v>6.5699699315462809E-2</v>
      </c>
      <c r="H217" s="114">
        <f>'ver pressoflex 6p C3 DCpowe'!$G$9/D217*(D217-'ver pressoflex 6p C3 DCpowe'!$M$11)</f>
        <v>0.4198676988036591</v>
      </c>
      <c r="I217" s="114">
        <f>'ver pressoflex 6p C3 DCpowe'!$G$9/D217*(D217-'ver pressoflex 6p C3 DCpowe'!$M$12)</f>
        <v>0.43624540976265086</v>
      </c>
      <c r="J217" s="114">
        <f>'ver pressoflex 6p C3 DCpowe'!$G$9/D217*(D217-'ver pressoflex 6p C3 DCpowe'!$M$13)</f>
        <v>0.45262312072164257</v>
      </c>
      <c r="K217" s="114">
        <f>'ver pressoflex 6p C3 DCpowe'!$G$9/D217*(D217-'ver pressoflex 6p C3 DCpowe'!$G$3)</f>
        <v>0.49356739811912193</v>
      </c>
      <c r="L217" s="113">
        <f>-'ver pressoflex 6p C3 DCpowe'!$G$2*'ver pressoflex 6p C3 DCpowe'!D217*'ver pressoflex 6p C3 DCpowe'!$G$17*'ver pressoflex 6p C3 DCpowe'!$G$13*'ver pressoflex 6p C3 DCpowe'!$G$11</f>
        <v>-7385.6475000000073</v>
      </c>
      <c r="M217" s="31">
        <f>IF(ABS(E217)&lt;'ver pressoflex 6p C3 DCpowe'!$G$7,'ver pressoflex 6p C3 DCpowe'!$G$16*E217*'ver pressoflex 6p C3 DCpowe'!$O$8,SIGN(E217)*'ver pressoflex 6p C3 DCpowe'!$G$15*'ver pressoflex 6p C3 DCpowe'!$O$8)</f>
        <v>17803.500000000004</v>
      </c>
      <c r="N217" s="31">
        <f>IF(ABS(F217)&lt;'ver pressoflex 6p C3 DCpowe'!$G$7,'ver pressoflex 6p C3 DCpowe'!$G$16*F217*'ver pressoflex 6p C3 DCpowe'!$O$9,SIGN(F217)*'ver pressoflex 6p C3 DCpowe'!$G$15*'ver pressoflex 6p C3 DCpowe'!$O$9)</f>
        <v>0</v>
      </c>
      <c r="O217" s="31">
        <f>IF(ABS(G217)&lt;'ver pressoflex 6p C3 DCpowe'!$G$7,'ver pressoflex 6p C3 DCpowe'!$G$16*G217*'ver pressoflex 6p C3 DCpowe'!$O$10,SIGN(G217)*'ver pressoflex 6p C3 DCpowe'!$G$15*'ver pressoflex 6p C3 DCpowe'!$O$10)</f>
        <v>0</v>
      </c>
      <c r="P217" s="31">
        <f>IF(ABS(H217)&lt;'ver pressoflex 6p C3 DCpowe'!$G$7,'ver pressoflex 6p C3 DCpowe'!$G$16*H217*'ver pressoflex 6p C3 DCpowe'!$O$11,SIGN(H217)*'ver pressoflex 6p C3 DCpowe'!$G$15*'ver pressoflex 6p C3 DCpowe'!$O$11)</f>
        <v>0</v>
      </c>
      <c r="Q217" s="31">
        <f>IF(ABS(I217)&lt;'ver pressoflex 6p C3 DCpowe'!$G$7,'ver pressoflex 6p C3 DCpowe'!$G$16*I217*'ver pressoflex 6p C3 DCpowe'!$O$12,SIGN(I217)*'ver pressoflex 6p C3 DCpowe'!$G$15*'ver pressoflex 6p C3 DCpowe'!$O$12)</f>
        <v>0</v>
      </c>
      <c r="R217" s="31">
        <f>IF(ABS(J217)&lt;'ver pressoflex 6p C3 DCpowe'!$G$7,'ver pressoflex 6p C3 DCpowe'!$G$16*J217*'ver pressoflex 6p C3 DCpowe'!$O$13,SIGN(J217)*'ver pressoflex 6p C3 DCpowe'!$G$15*'ver pressoflex 6p C3 DCpowe'!$O$13)</f>
        <v>17803.500000000004</v>
      </c>
      <c r="S217" s="113">
        <f t="shared" si="24"/>
        <v>28221.352500000001</v>
      </c>
      <c r="T217" s="362">
        <f>-L217*('ver pressoflex 6p C3 DCpowe'!$G$3/2-'ver pressoflex 6p C3 DCpowe'!$G$12*'ver pressoflex 6p C3 DCpowe'!D217)</f>
        <v>8927355.3291846085</v>
      </c>
      <c r="U217" s="29">
        <f t="shared" si="27"/>
        <v>-18248587.500000004</v>
      </c>
      <c r="V217" s="29">
        <f t="shared" si="28"/>
        <v>0</v>
      </c>
      <c r="W217" s="29">
        <f t="shared" si="29"/>
        <v>0</v>
      </c>
      <c r="X217" s="29">
        <f t="shared" si="30"/>
        <v>0</v>
      </c>
      <c r="Y217" s="29">
        <f t="shared" si="31"/>
        <v>0</v>
      </c>
      <c r="Z217" s="29">
        <f t="shared" si="32"/>
        <v>18248587.500000004</v>
      </c>
      <c r="AA217" s="113">
        <f t="shared" si="25"/>
        <v>8927355.3291846085</v>
      </c>
    </row>
    <row r="218" spans="2:27">
      <c r="B218" s="116">
        <f t="shared" si="23"/>
        <v>70175.047500000001</v>
      </c>
      <c r="C218" s="115">
        <f t="shared" si="26"/>
        <v>3.2100000000000022</v>
      </c>
      <c r="D218" s="68">
        <f>'ver pressoflex 6p C3 DCpowe'!$G$3/2/$C$557*C218</f>
        <v>39.322500000000026</v>
      </c>
      <c r="E218" s="114">
        <f>'ver pressoflex 6p C3 DCpowe'!$G$9/D218*(D218-'ver pressoflex 6p C3 DCpowe'!$M$8)</f>
        <v>3.2689172865407824E-2</v>
      </c>
      <c r="F218" s="114">
        <f>'ver pressoflex 6p C3 DCpowe'!$G$9/D218*(D218-'ver pressoflex 6p C3 DCpowe'!$M$9)</f>
        <v>4.8964842011570947E-2</v>
      </c>
      <c r="G218" s="114">
        <f>'ver pressoflex 6p C3 DCpowe'!$G$9/D218*(D218-'ver pressoflex 6p C3 DCpowe'!$M$10)</f>
        <v>6.5240511157734077E-2</v>
      </c>
      <c r="H218" s="114">
        <f>'ver pressoflex 6p C3 DCpowe'!$G$9/D218*(D218-'ver pressoflex 6p C3 DCpowe'!$M$11)</f>
        <v>0.41720185644351165</v>
      </c>
      <c r="I218" s="114">
        <f>'ver pressoflex 6p C3 DCpowe'!$G$9/D218*(D218-'ver pressoflex 6p C3 DCpowe'!$M$12)</f>
        <v>0.43347752558967478</v>
      </c>
      <c r="J218" s="114">
        <f>'ver pressoflex 6p C3 DCpowe'!$G$9/D218*(D218-'ver pressoflex 6p C3 DCpowe'!$M$13)</f>
        <v>0.44975319473583791</v>
      </c>
      <c r="K218" s="114">
        <f>'ver pressoflex 6p C3 DCpowe'!$G$9/D218*(D218-'ver pressoflex 6p C3 DCpowe'!$G$3)</f>
        <v>0.49044236760124577</v>
      </c>
      <c r="L218" s="113">
        <f>-'ver pressoflex 6p C3 DCpowe'!$G$2*'ver pressoflex 6p C3 DCpowe'!D218*'ver pressoflex 6p C3 DCpowe'!$G$17*'ver pressoflex 6p C3 DCpowe'!$G$13*'ver pressoflex 6p C3 DCpowe'!$G$11</f>
        <v>-7431.9525000000049</v>
      </c>
      <c r="M218" s="31">
        <f>IF(ABS(E218)&lt;'ver pressoflex 6p C3 DCpowe'!$G$7,'ver pressoflex 6p C3 DCpowe'!$G$16*E218*'ver pressoflex 6p C3 DCpowe'!$O$8,SIGN(E218)*'ver pressoflex 6p C3 DCpowe'!$G$15*'ver pressoflex 6p C3 DCpowe'!$O$8)</f>
        <v>17803.500000000004</v>
      </c>
      <c r="N218" s="31">
        <f>IF(ABS(F218)&lt;'ver pressoflex 6p C3 DCpowe'!$G$7,'ver pressoflex 6p C3 DCpowe'!$G$16*F218*'ver pressoflex 6p C3 DCpowe'!$O$9,SIGN(F218)*'ver pressoflex 6p C3 DCpowe'!$G$15*'ver pressoflex 6p C3 DCpowe'!$O$9)</f>
        <v>0</v>
      </c>
      <c r="O218" s="31">
        <f>IF(ABS(G218)&lt;'ver pressoflex 6p C3 DCpowe'!$G$7,'ver pressoflex 6p C3 DCpowe'!$G$16*G218*'ver pressoflex 6p C3 DCpowe'!$O$10,SIGN(G218)*'ver pressoflex 6p C3 DCpowe'!$G$15*'ver pressoflex 6p C3 DCpowe'!$O$10)</f>
        <v>0</v>
      </c>
      <c r="P218" s="31">
        <f>IF(ABS(H218)&lt;'ver pressoflex 6p C3 DCpowe'!$G$7,'ver pressoflex 6p C3 DCpowe'!$G$16*H218*'ver pressoflex 6p C3 DCpowe'!$O$11,SIGN(H218)*'ver pressoflex 6p C3 DCpowe'!$G$15*'ver pressoflex 6p C3 DCpowe'!$O$11)</f>
        <v>0</v>
      </c>
      <c r="Q218" s="31">
        <f>IF(ABS(I218)&lt;'ver pressoflex 6p C3 DCpowe'!$G$7,'ver pressoflex 6p C3 DCpowe'!$G$16*I218*'ver pressoflex 6p C3 DCpowe'!$O$12,SIGN(I218)*'ver pressoflex 6p C3 DCpowe'!$G$15*'ver pressoflex 6p C3 DCpowe'!$O$12)</f>
        <v>0</v>
      </c>
      <c r="R218" s="31">
        <f>IF(ABS(J218)&lt;'ver pressoflex 6p C3 DCpowe'!$G$7,'ver pressoflex 6p C3 DCpowe'!$G$16*J218*'ver pressoflex 6p C3 DCpowe'!$O$13,SIGN(J218)*'ver pressoflex 6p C3 DCpowe'!$G$15*'ver pressoflex 6p C3 DCpowe'!$O$13)</f>
        <v>17803.500000000004</v>
      </c>
      <c r="S218" s="113">
        <f t="shared" si="24"/>
        <v>28175.047500000001</v>
      </c>
      <c r="T218" s="362">
        <f>-L218*('ver pressoflex 6p C3 DCpowe'!$G$3/2-'ver pressoflex 6p C3 DCpowe'!$G$12*'ver pressoflex 6p C3 DCpowe'!D218)</f>
        <v>8982568.7443926055</v>
      </c>
      <c r="U218" s="29">
        <f t="shared" si="27"/>
        <v>-18248587.500000004</v>
      </c>
      <c r="V218" s="29">
        <f t="shared" si="28"/>
        <v>0</v>
      </c>
      <c r="W218" s="29">
        <f t="shared" si="29"/>
        <v>0</v>
      </c>
      <c r="X218" s="29">
        <f t="shared" si="30"/>
        <v>0</v>
      </c>
      <c r="Y218" s="29">
        <f t="shared" si="31"/>
        <v>0</v>
      </c>
      <c r="Z218" s="29">
        <f t="shared" si="32"/>
        <v>18248587.500000004</v>
      </c>
      <c r="AA218" s="113">
        <f t="shared" si="25"/>
        <v>8982568.7443926055</v>
      </c>
    </row>
    <row r="219" spans="2:27">
      <c r="B219" s="116">
        <f t="shared" si="23"/>
        <v>70128.742499999993</v>
      </c>
      <c r="C219" s="115">
        <f t="shared" si="26"/>
        <v>3.2300000000000022</v>
      </c>
      <c r="D219" s="68">
        <f>'ver pressoflex 6p C3 DCpowe'!$G$3/2/$C$557*C219</f>
        <v>39.567500000000024</v>
      </c>
      <c r="E219" s="114">
        <f>'ver pressoflex 6p C3 DCpowe'!$G$9/D219*(D219-'ver pressoflex 6p C3 DCpowe'!$M$8)</f>
        <v>3.2437227522587958E-2</v>
      </c>
      <c r="F219" s="114">
        <f>'ver pressoflex 6p C3 DCpowe'!$G$9/D219*(D219-'ver pressoflex 6p C3 DCpowe'!$M$9)</f>
        <v>4.8612118531623144E-2</v>
      </c>
      <c r="G219" s="114">
        <f>'ver pressoflex 6p C3 DCpowe'!$G$9/D219*(D219-'ver pressoflex 6p C3 DCpowe'!$M$10)</f>
        <v>6.478700954065833E-2</v>
      </c>
      <c r="H219" s="114">
        <f>'ver pressoflex 6p C3 DCpowe'!$G$9/D219*(D219-'ver pressoflex 6p C3 DCpowe'!$M$11)</f>
        <v>0.41456902761104414</v>
      </c>
      <c r="I219" s="114">
        <f>'ver pressoflex 6p C3 DCpowe'!$G$9/D219*(D219-'ver pressoflex 6p C3 DCpowe'!$M$12)</f>
        <v>0.43074391862007932</v>
      </c>
      <c r="J219" s="114">
        <f>'ver pressoflex 6p C3 DCpowe'!$G$9/D219*(D219-'ver pressoflex 6p C3 DCpowe'!$M$13)</f>
        <v>0.44691880962911451</v>
      </c>
      <c r="K219" s="114">
        <f>'ver pressoflex 6p C3 DCpowe'!$G$9/D219*(D219-'ver pressoflex 6p C3 DCpowe'!$G$3)</f>
        <v>0.4873560371517025</v>
      </c>
      <c r="L219" s="113">
        <f>-'ver pressoflex 6p C3 DCpowe'!$G$2*'ver pressoflex 6p C3 DCpowe'!D219*'ver pressoflex 6p C3 DCpowe'!$G$17*'ver pressoflex 6p C3 DCpowe'!$G$13*'ver pressoflex 6p C3 DCpowe'!$G$11</f>
        <v>-7478.2575000000061</v>
      </c>
      <c r="M219" s="31">
        <f>IF(ABS(E219)&lt;'ver pressoflex 6p C3 DCpowe'!$G$7,'ver pressoflex 6p C3 DCpowe'!$G$16*E219*'ver pressoflex 6p C3 DCpowe'!$O$8,SIGN(E219)*'ver pressoflex 6p C3 DCpowe'!$G$15*'ver pressoflex 6p C3 DCpowe'!$O$8)</f>
        <v>17803.500000000004</v>
      </c>
      <c r="N219" s="31">
        <f>IF(ABS(F219)&lt;'ver pressoflex 6p C3 DCpowe'!$G$7,'ver pressoflex 6p C3 DCpowe'!$G$16*F219*'ver pressoflex 6p C3 DCpowe'!$O$9,SIGN(F219)*'ver pressoflex 6p C3 DCpowe'!$G$15*'ver pressoflex 6p C3 DCpowe'!$O$9)</f>
        <v>0</v>
      </c>
      <c r="O219" s="31">
        <f>IF(ABS(G219)&lt;'ver pressoflex 6p C3 DCpowe'!$G$7,'ver pressoflex 6p C3 DCpowe'!$G$16*G219*'ver pressoflex 6p C3 DCpowe'!$O$10,SIGN(G219)*'ver pressoflex 6p C3 DCpowe'!$G$15*'ver pressoflex 6p C3 DCpowe'!$O$10)</f>
        <v>0</v>
      </c>
      <c r="P219" s="31">
        <f>IF(ABS(H219)&lt;'ver pressoflex 6p C3 DCpowe'!$G$7,'ver pressoflex 6p C3 DCpowe'!$G$16*H219*'ver pressoflex 6p C3 DCpowe'!$O$11,SIGN(H219)*'ver pressoflex 6p C3 DCpowe'!$G$15*'ver pressoflex 6p C3 DCpowe'!$O$11)</f>
        <v>0</v>
      </c>
      <c r="Q219" s="31">
        <f>IF(ABS(I219)&lt;'ver pressoflex 6p C3 DCpowe'!$G$7,'ver pressoflex 6p C3 DCpowe'!$G$16*I219*'ver pressoflex 6p C3 DCpowe'!$O$12,SIGN(I219)*'ver pressoflex 6p C3 DCpowe'!$G$15*'ver pressoflex 6p C3 DCpowe'!$O$12)</f>
        <v>0</v>
      </c>
      <c r="R219" s="31">
        <f>IF(ABS(J219)&lt;'ver pressoflex 6p C3 DCpowe'!$G$7,'ver pressoflex 6p C3 DCpowe'!$G$16*J219*'ver pressoflex 6p C3 DCpowe'!$O$13,SIGN(J219)*'ver pressoflex 6p C3 DCpowe'!$G$15*'ver pressoflex 6p C3 DCpowe'!$O$13)</f>
        <v>17803.500000000004</v>
      </c>
      <c r="S219" s="113">
        <f t="shared" si="24"/>
        <v>28128.7425</v>
      </c>
      <c r="T219" s="362">
        <f>-L219*('ver pressoflex 6p C3 DCpowe'!$G$3/2-'ver pressoflex 6p C3 DCpowe'!$G$12*'ver pressoflex 6p C3 DCpowe'!D219)</f>
        <v>9037772.7207894064</v>
      </c>
      <c r="U219" s="29">
        <f t="shared" si="27"/>
        <v>-18248587.500000004</v>
      </c>
      <c r="V219" s="29">
        <f t="shared" si="28"/>
        <v>0</v>
      </c>
      <c r="W219" s="29">
        <f t="shared" si="29"/>
        <v>0</v>
      </c>
      <c r="X219" s="29">
        <f t="shared" si="30"/>
        <v>0</v>
      </c>
      <c r="Y219" s="29">
        <f t="shared" si="31"/>
        <v>0</v>
      </c>
      <c r="Z219" s="29">
        <f t="shared" si="32"/>
        <v>18248587.500000004</v>
      </c>
      <c r="AA219" s="113">
        <f t="shared" si="25"/>
        <v>9037772.7207894064</v>
      </c>
    </row>
    <row r="220" spans="2:27">
      <c r="B220" s="116">
        <f t="shared" si="23"/>
        <v>70082.4375</v>
      </c>
      <c r="C220" s="115">
        <f t="shared" si="26"/>
        <v>3.2500000000000022</v>
      </c>
      <c r="D220" s="68">
        <f>'ver pressoflex 6p C3 DCpowe'!$G$3/2/$C$557*C220</f>
        <v>39.812500000000028</v>
      </c>
      <c r="E220" s="114">
        <f>'ver pressoflex 6p C3 DCpowe'!$G$9/D220*(D220-'ver pressoflex 6p C3 DCpowe'!$M$8)</f>
        <v>3.2188383045525876E-2</v>
      </c>
      <c r="F220" s="114">
        <f>'ver pressoflex 6p C3 DCpowe'!$G$9/D220*(D220-'ver pressoflex 6p C3 DCpowe'!$M$9)</f>
        <v>4.8263736263736229E-2</v>
      </c>
      <c r="G220" s="114">
        <f>'ver pressoflex 6p C3 DCpowe'!$G$9/D220*(D220-'ver pressoflex 6p C3 DCpowe'!$M$10)</f>
        <v>6.4339089481946582E-2</v>
      </c>
      <c r="H220" s="114">
        <f>'ver pressoflex 6p C3 DCpowe'!$G$9/D220*(D220-'ver pressoflex 6p C3 DCpowe'!$M$11)</f>
        <v>0.41196860282574543</v>
      </c>
      <c r="I220" s="114">
        <f>'ver pressoflex 6p C3 DCpowe'!$G$9/D220*(D220-'ver pressoflex 6p C3 DCpowe'!$M$12)</f>
        <v>0.42804395604395579</v>
      </c>
      <c r="J220" s="114">
        <f>'ver pressoflex 6p C3 DCpowe'!$G$9/D220*(D220-'ver pressoflex 6p C3 DCpowe'!$M$13)</f>
        <v>0.44411930926216614</v>
      </c>
      <c r="K220" s="114">
        <f>'ver pressoflex 6p C3 DCpowe'!$G$9/D220*(D220-'ver pressoflex 6p C3 DCpowe'!$G$3)</f>
        <v>0.48430769230769199</v>
      </c>
      <c r="L220" s="113">
        <f>-'ver pressoflex 6p C3 DCpowe'!$G$2*'ver pressoflex 6p C3 DCpowe'!D220*'ver pressoflex 6p C3 DCpowe'!$G$17*'ver pressoflex 6p C3 DCpowe'!$G$13*'ver pressoflex 6p C3 DCpowe'!$G$11</f>
        <v>-7524.5625000000055</v>
      </c>
      <c r="M220" s="31">
        <f>IF(ABS(E220)&lt;'ver pressoflex 6p C3 DCpowe'!$G$7,'ver pressoflex 6p C3 DCpowe'!$G$16*E220*'ver pressoflex 6p C3 DCpowe'!$O$8,SIGN(E220)*'ver pressoflex 6p C3 DCpowe'!$G$15*'ver pressoflex 6p C3 DCpowe'!$O$8)</f>
        <v>17803.500000000004</v>
      </c>
      <c r="N220" s="31">
        <f>IF(ABS(F220)&lt;'ver pressoflex 6p C3 DCpowe'!$G$7,'ver pressoflex 6p C3 DCpowe'!$G$16*F220*'ver pressoflex 6p C3 DCpowe'!$O$9,SIGN(F220)*'ver pressoflex 6p C3 DCpowe'!$G$15*'ver pressoflex 6p C3 DCpowe'!$O$9)</f>
        <v>0</v>
      </c>
      <c r="O220" s="31">
        <f>IF(ABS(G220)&lt;'ver pressoflex 6p C3 DCpowe'!$G$7,'ver pressoflex 6p C3 DCpowe'!$G$16*G220*'ver pressoflex 6p C3 DCpowe'!$O$10,SIGN(G220)*'ver pressoflex 6p C3 DCpowe'!$G$15*'ver pressoflex 6p C3 DCpowe'!$O$10)</f>
        <v>0</v>
      </c>
      <c r="P220" s="31">
        <f>IF(ABS(H220)&lt;'ver pressoflex 6p C3 DCpowe'!$G$7,'ver pressoflex 6p C3 DCpowe'!$G$16*H220*'ver pressoflex 6p C3 DCpowe'!$O$11,SIGN(H220)*'ver pressoflex 6p C3 DCpowe'!$G$15*'ver pressoflex 6p C3 DCpowe'!$O$11)</f>
        <v>0</v>
      </c>
      <c r="Q220" s="31">
        <f>IF(ABS(I220)&lt;'ver pressoflex 6p C3 DCpowe'!$G$7,'ver pressoflex 6p C3 DCpowe'!$G$16*I220*'ver pressoflex 6p C3 DCpowe'!$O$12,SIGN(I220)*'ver pressoflex 6p C3 DCpowe'!$G$15*'ver pressoflex 6p C3 DCpowe'!$O$12)</f>
        <v>0</v>
      </c>
      <c r="R220" s="31">
        <f>IF(ABS(J220)&lt;'ver pressoflex 6p C3 DCpowe'!$G$7,'ver pressoflex 6p C3 DCpowe'!$G$16*J220*'ver pressoflex 6p C3 DCpowe'!$O$13,SIGN(J220)*'ver pressoflex 6p C3 DCpowe'!$G$15*'ver pressoflex 6p C3 DCpowe'!$O$13)</f>
        <v>17803.500000000004</v>
      </c>
      <c r="S220" s="113">
        <f t="shared" si="24"/>
        <v>28082.4375</v>
      </c>
      <c r="T220" s="362">
        <f>-L220*('ver pressoflex 6p C3 DCpowe'!$G$3/2-'ver pressoflex 6p C3 DCpowe'!$G$12*'ver pressoflex 6p C3 DCpowe'!D220)</f>
        <v>9092967.2583750077</v>
      </c>
      <c r="U220" s="29">
        <f t="shared" si="27"/>
        <v>-18248587.500000004</v>
      </c>
      <c r="V220" s="29">
        <f t="shared" si="28"/>
        <v>0</v>
      </c>
      <c r="W220" s="29">
        <f t="shared" si="29"/>
        <v>0</v>
      </c>
      <c r="X220" s="29">
        <f t="shared" si="30"/>
        <v>0</v>
      </c>
      <c r="Y220" s="29">
        <f t="shared" si="31"/>
        <v>0</v>
      </c>
      <c r="Z220" s="29">
        <f t="shared" si="32"/>
        <v>18248587.500000004</v>
      </c>
      <c r="AA220" s="113">
        <f t="shared" si="25"/>
        <v>9092967.2583750077</v>
      </c>
    </row>
    <row r="221" spans="2:27">
      <c r="B221" s="116">
        <f t="shared" si="23"/>
        <v>70036.132500000007</v>
      </c>
      <c r="C221" s="115">
        <f t="shared" si="26"/>
        <v>3.2700000000000022</v>
      </c>
      <c r="D221" s="68">
        <f>'ver pressoflex 6p C3 DCpowe'!$G$3/2/$C$557*C221</f>
        <v>40.057500000000026</v>
      </c>
      <c r="E221" s="114">
        <f>'ver pressoflex 6p C3 DCpowe'!$G$9/D221*(D221-'ver pressoflex 6p C3 DCpowe'!$M$8)</f>
        <v>3.1942582537602168E-2</v>
      </c>
      <c r="F221" s="114">
        <f>'ver pressoflex 6p C3 DCpowe'!$G$9/D221*(D221-'ver pressoflex 6p C3 DCpowe'!$M$9)</f>
        <v>4.7919615552643041E-2</v>
      </c>
      <c r="G221" s="114">
        <f>'ver pressoflex 6p C3 DCpowe'!$G$9/D221*(D221-'ver pressoflex 6p C3 DCpowe'!$M$10)</f>
        <v>6.3896648567683914E-2</v>
      </c>
      <c r="H221" s="114">
        <f>'ver pressoflex 6p C3 DCpowe'!$G$9/D221*(D221-'ver pressoflex 6p C3 DCpowe'!$M$11)</f>
        <v>0.40939998751794271</v>
      </c>
      <c r="I221" s="114">
        <f>'ver pressoflex 6p C3 DCpowe'!$G$9/D221*(D221-'ver pressoflex 6p C3 DCpowe'!$M$12)</f>
        <v>0.4253770205329836</v>
      </c>
      <c r="J221" s="114">
        <f>'ver pressoflex 6p C3 DCpowe'!$G$9/D221*(D221-'ver pressoflex 6p C3 DCpowe'!$M$13)</f>
        <v>0.44135405354802448</v>
      </c>
      <c r="K221" s="114">
        <f>'ver pressoflex 6p C3 DCpowe'!$G$9/D221*(D221-'ver pressoflex 6p C3 DCpowe'!$G$3)</f>
        <v>0.48129663608562662</v>
      </c>
      <c r="L221" s="113">
        <f>-'ver pressoflex 6p C3 DCpowe'!$G$2*'ver pressoflex 6p C3 DCpowe'!D221*'ver pressoflex 6p C3 DCpowe'!$G$17*'ver pressoflex 6p C3 DCpowe'!$G$13*'ver pressoflex 6p C3 DCpowe'!$G$11</f>
        <v>-7570.8675000000067</v>
      </c>
      <c r="M221" s="31">
        <f>IF(ABS(E221)&lt;'ver pressoflex 6p C3 DCpowe'!$G$7,'ver pressoflex 6p C3 DCpowe'!$G$16*E221*'ver pressoflex 6p C3 DCpowe'!$O$8,SIGN(E221)*'ver pressoflex 6p C3 DCpowe'!$G$15*'ver pressoflex 6p C3 DCpowe'!$O$8)</f>
        <v>17803.500000000004</v>
      </c>
      <c r="N221" s="31">
        <f>IF(ABS(F221)&lt;'ver pressoflex 6p C3 DCpowe'!$G$7,'ver pressoflex 6p C3 DCpowe'!$G$16*F221*'ver pressoflex 6p C3 DCpowe'!$O$9,SIGN(F221)*'ver pressoflex 6p C3 DCpowe'!$G$15*'ver pressoflex 6p C3 DCpowe'!$O$9)</f>
        <v>0</v>
      </c>
      <c r="O221" s="31">
        <f>IF(ABS(G221)&lt;'ver pressoflex 6p C3 DCpowe'!$G$7,'ver pressoflex 6p C3 DCpowe'!$G$16*G221*'ver pressoflex 6p C3 DCpowe'!$O$10,SIGN(G221)*'ver pressoflex 6p C3 DCpowe'!$G$15*'ver pressoflex 6p C3 DCpowe'!$O$10)</f>
        <v>0</v>
      </c>
      <c r="P221" s="31">
        <f>IF(ABS(H221)&lt;'ver pressoflex 6p C3 DCpowe'!$G$7,'ver pressoflex 6p C3 DCpowe'!$G$16*H221*'ver pressoflex 6p C3 DCpowe'!$O$11,SIGN(H221)*'ver pressoflex 6p C3 DCpowe'!$G$15*'ver pressoflex 6p C3 DCpowe'!$O$11)</f>
        <v>0</v>
      </c>
      <c r="Q221" s="31">
        <f>IF(ABS(I221)&lt;'ver pressoflex 6p C3 DCpowe'!$G$7,'ver pressoflex 6p C3 DCpowe'!$G$16*I221*'ver pressoflex 6p C3 DCpowe'!$O$12,SIGN(I221)*'ver pressoflex 6p C3 DCpowe'!$G$15*'ver pressoflex 6p C3 DCpowe'!$O$12)</f>
        <v>0</v>
      </c>
      <c r="R221" s="31">
        <f>IF(ABS(J221)&lt;'ver pressoflex 6p C3 DCpowe'!$G$7,'ver pressoflex 6p C3 DCpowe'!$G$16*J221*'ver pressoflex 6p C3 DCpowe'!$O$13,SIGN(J221)*'ver pressoflex 6p C3 DCpowe'!$G$15*'ver pressoflex 6p C3 DCpowe'!$O$13)</f>
        <v>17803.500000000004</v>
      </c>
      <c r="S221" s="113">
        <f t="shared" si="24"/>
        <v>28036.1325</v>
      </c>
      <c r="T221" s="362">
        <f>-L221*('ver pressoflex 6p C3 DCpowe'!$G$3/2-'ver pressoflex 6p C3 DCpowe'!$G$12*'ver pressoflex 6p C3 DCpowe'!D221)</f>
        <v>9148152.3571494091</v>
      </c>
      <c r="U221" s="29">
        <f t="shared" si="27"/>
        <v>-18248587.500000004</v>
      </c>
      <c r="V221" s="29">
        <f t="shared" si="28"/>
        <v>0</v>
      </c>
      <c r="W221" s="29">
        <f t="shared" si="29"/>
        <v>0</v>
      </c>
      <c r="X221" s="29">
        <f t="shared" si="30"/>
        <v>0</v>
      </c>
      <c r="Y221" s="29">
        <f t="shared" si="31"/>
        <v>0</v>
      </c>
      <c r="Z221" s="29">
        <f t="shared" si="32"/>
        <v>18248587.500000004</v>
      </c>
      <c r="AA221" s="113">
        <f t="shared" si="25"/>
        <v>9148152.3571494091</v>
      </c>
    </row>
    <row r="222" spans="2:27">
      <c r="B222" s="116">
        <f t="shared" si="23"/>
        <v>69989.827499999999</v>
      </c>
      <c r="C222" s="115">
        <f t="shared" si="26"/>
        <v>3.2900000000000023</v>
      </c>
      <c r="D222" s="68">
        <f>'ver pressoflex 6p C3 DCpowe'!$G$3/2/$C$557*C222</f>
        <v>40.30250000000003</v>
      </c>
      <c r="E222" s="114">
        <f>'ver pressoflex 6p C3 DCpowe'!$G$9/D222*(D222-'ver pressoflex 6p C3 DCpowe'!$M$8)</f>
        <v>3.1699770485701849E-2</v>
      </c>
      <c r="F222" s="114">
        <f>'ver pressoflex 6p C3 DCpowe'!$G$9/D222*(D222-'ver pressoflex 6p C3 DCpowe'!$M$9)</f>
        <v>4.7579678679982591E-2</v>
      </c>
      <c r="G222" s="114">
        <f>'ver pressoflex 6p C3 DCpowe'!$G$9/D222*(D222-'ver pressoflex 6p C3 DCpowe'!$M$10)</f>
        <v>6.3459586874263341E-2</v>
      </c>
      <c r="H222" s="114">
        <f>'ver pressoflex 6p C3 DCpowe'!$G$9/D222*(D222-'ver pressoflex 6p C3 DCpowe'!$M$11)</f>
        <v>0.40686260157558429</v>
      </c>
      <c r="I222" s="114">
        <f>'ver pressoflex 6p C3 DCpowe'!$G$9/D222*(D222-'ver pressoflex 6p C3 DCpowe'!$M$12)</f>
        <v>0.42274250976986505</v>
      </c>
      <c r="J222" s="114">
        <f>'ver pressoflex 6p C3 DCpowe'!$G$9/D222*(D222-'ver pressoflex 6p C3 DCpowe'!$M$13)</f>
        <v>0.43862241796414581</v>
      </c>
      <c r="K222" s="114">
        <f>'ver pressoflex 6p C3 DCpowe'!$G$9/D222*(D222-'ver pressoflex 6p C3 DCpowe'!$G$3)</f>
        <v>0.47832218844984764</v>
      </c>
      <c r="L222" s="113">
        <f>-'ver pressoflex 6p C3 DCpowe'!$G$2*'ver pressoflex 6p C3 DCpowe'!D222*'ver pressoflex 6p C3 DCpowe'!$G$17*'ver pressoflex 6p C3 DCpowe'!$G$13*'ver pressoflex 6p C3 DCpowe'!$G$11</f>
        <v>-7617.172500000006</v>
      </c>
      <c r="M222" s="31">
        <f>IF(ABS(E222)&lt;'ver pressoflex 6p C3 DCpowe'!$G$7,'ver pressoflex 6p C3 DCpowe'!$G$16*E222*'ver pressoflex 6p C3 DCpowe'!$O$8,SIGN(E222)*'ver pressoflex 6p C3 DCpowe'!$G$15*'ver pressoflex 6p C3 DCpowe'!$O$8)</f>
        <v>17803.500000000004</v>
      </c>
      <c r="N222" s="31">
        <f>IF(ABS(F222)&lt;'ver pressoflex 6p C3 DCpowe'!$G$7,'ver pressoflex 6p C3 DCpowe'!$G$16*F222*'ver pressoflex 6p C3 DCpowe'!$O$9,SIGN(F222)*'ver pressoflex 6p C3 DCpowe'!$G$15*'ver pressoflex 6p C3 DCpowe'!$O$9)</f>
        <v>0</v>
      </c>
      <c r="O222" s="31">
        <f>IF(ABS(G222)&lt;'ver pressoflex 6p C3 DCpowe'!$G$7,'ver pressoflex 6p C3 DCpowe'!$G$16*G222*'ver pressoflex 6p C3 DCpowe'!$O$10,SIGN(G222)*'ver pressoflex 6p C3 DCpowe'!$G$15*'ver pressoflex 6p C3 DCpowe'!$O$10)</f>
        <v>0</v>
      </c>
      <c r="P222" s="31">
        <f>IF(ABS(H222)&lt;'ver pressoflex 6p C3 DCpowe'!$G$7,'ver pressoflex 6p C3 DCpowe'!$G$16*H222*'ver pressoflex 6p C3 DCpowe'!$O$11,SIGN(H222)*'ver pressoflex 6p C3 DCpowe'!$G$15*'ver pressoflex 6p C3 DCpowe'!$O$11)</f>
        <v>0</v>
      </c>
      <c r="Q222" s="31">
        <f>IF(ABS(I222)&lt;'ver pressoflex 6p C3 DCpowe'!$G$7,'ver pressoflex 6p C3 DCpowe'!$G$16*I222*'ver pressoflex 6p C3 DCpowe'!$O$12,SIGN(I222)*'ver pressoflex 6p C3 DCpowe'!$G$15*'ver pressoflex 6p C3 DCpowe'!$O$12)</f>
        <v>0</v>
      </c>
      <c r="R222" s="31">
        <f>IF(ABS(J222)&lt;'ver pressoflex 6p C3 DCpowe'!$G$7,'ver pressoflex 6p C3 DCpowe'!$G$16*J222*'ver pressoflex 6p C3 DCpowe'!$O$13,SIGN(J222)*'ver pressoflex 6p C3 DCpowe'!$G$15*'ver pressoflex 6p C3 DCpowe'!$O$13)</f>
        <v>17803.500000000004</v>
      </c>
      <c r="S222" s="113">
        <f t="shared" si="24"/>
        <v>27989.827499999999</v>
      </c>
      <c r="T222" s="362">
        <f>-L222*('ver pressoflex 6p C3 DCpowe'!$G$3/2-'ver pressoflex 6p C3 DCpowe'!$G$12*'ver pressoflex 6p C3 DCpowe'!D222)</f>
        <v>9203328.0171126071</v>
      </c>
      <c r="U222" s="29">
        <f t="shared" si="27"/>
        <v>-18248587.500000004</v>
      </c>
      <c r="V222" s="29">
        <f t="shared" si="28"/>
        <v>0</v>
      </c>
      <c r="W222" s="29">
        <f t="shared" si="29"/>
        <v>0</v>
      </c>
      <c r="X222" s="29">
        <f t="shared" si="30"/>
        <v>0</v>
      </c>
      <c r="Y222" s="29">
        <f t="shared" si="31"/>
        <v>0</v>
      </c>
      <c r="Z222" s="29">
        <f t="shared" si="32"/>
        <v>18248587.500000004</v>
      </c>
      <c r="AA222" s="113">
        <f t="shared" si="25"/>
        <v>9203328.0171126071</v>
      </c>
    </row>
    <row r="223" spans="2:27">
      <c r="B223" s="116">
        <f t="shared" si="23"/>
        <v>69943.522499999992</v>
      </c>
      <c r="C223" s="115">
        <f t="shared" si="26"/>
        <v>3.3100000000000023</v>
      </c>
      <c r="D223" s="68">
        <f>'ver pressoflex 6p C3 DCpowe'!$G$3/2/$C$557*C223</f>
        <v>40.547500000000028</v>
      </c>
      <c r="E223" s="114">
        <f>'ver pressoflex 6p C3 DCpowe'!$G$9/D223*(D223-'ver pressoflex 6p C3 DCpowe'!$M$8)</f>
        <v>3.1459892718416649E-2</v>
      </c>
      <c r="F223" s="114">
        <f>'ver pressoflex 6p C3 DCpowe'!$G$9/D223*(D223-'ver pressoflex 6p C3 DCpowe'!$M$9)</f>
        <v>4.7243849805783306E-2</v>
      </c>
      <c r="G223" s="114">
        <f>'ver pressoflex 6p C3 DCpowe'!$G$9/D223*(D223-'ver pressoflex 6p C3 DCpowe'!$M$10)</f>
        <v>6.3027806893149962E-2</v>
      </c>
      <c r="H223" s="114">
        <f>'ver pressoflex 6p C3 DCpowe'!$G$9/D223*(D223-'ver pressoflex 6p C3 DCpowe'!$M$11)</f>
        <v>0.40435587890745389</v>
      </c>
      <c r="I223" s="114">
        <f>'ver pressoflex 6p C3 DCpowe'!$G$9/D223*(D223-'ver pressoflex 6p C3 DCpowe'!$M$12)</f>
        <v>0.42013983599482058</v>
      </c>
      <c r="J223" s="114">
        <f>'ver pressoflex 6p C3 DCpowe'!$G$9/D223*(D223-'ver pressoflex 6p C3 DCpowe'!$M$13)</f>
        <v>0.43592379308218721</v>
      </c>
      <c r="K223" s="114">
        <f>'ver pressoflex 6p C3 DCpowe'!$G$9/D223*(D223-'ver pressoflex 6p C3 DCpowe'!$G$3)</f>
        <v>0.47538368580060386</v>
      </c>
      <c r="L223" s="113">
        <f>-'ver pressoflex 6p C3 DCpowe'!$G$2*'ver pressoflex 6p C3 DCpowe'!D223*'ver pressoflex 6p C3 DCpowe'!$G$17*'ver pressoflex 6p C3 DCpowe'!$G$13*'ver pressoflex 6p C3 DCpowe'!$G$11</f>
        <v>-7663.4775000000072</v>
      </c>
      <c r="M223" s="31">
        <f>IF(ABS(E223)&lt;'ver pressoflex 6p C3 DCpowe'!$G$7,'ver pressoflex 6p C3 DCpowe'!$G$16*E223*'ver pressoflex 6p C3 DCpowe'!$O$8,SIGN(E223)*'ver pressoflex 6p C3 DCpowe'!$G$15*'ver pressoflex 6p C3 DCpowe'!$O$8)</f>
        <v>17803.500000000004</v>
      </c>
      <c r="N223" s="31">
        <f>IF(ABS(F223)&lt;'ver pressoflex 6p C3 DCpowe'!$G$7,'ver pressoflex 6p C3 DCpowe'!$G$16*F223*'ver pressoflex 6p C3 DCpowe'!$O$9,SIGN(F223)*'ver pressoflex 6p C3 DCpowe'!$G$15*'ver pressoflex 6p C3 DCpowe'!$O$9)</f>
        <v>0</v>
      </c>
      <c r="O223" s="31">
        <f>IF(ABS(G223)&lt;'ver pressoflex 6p C3 DCpowe'!$G$7,'ver pressoflex 6p C3 DCpowe'!$G$16*G223*'ver pressoflex 6p C3 DCpowe'!$O$10,SIGN(G223)*'ver pressoflex 6p C3 DCpowe'!$G$15*'ver pressoflex 6p C3 DCpowe'!$O$10)</f>
        <v>0</v>
      </c>
      <c r="P223" s="31">
        <f>IF(ABS(H223)&lt;'ver pressoflex 6p C3 DCpowe'!$G$7,'ver pressoflex 6p C3 DCpowe'!$G$16*H223*'ver pressoflex 6p C3 DCpowe'!$O$11,SIGN(H223)*'ver pressoflex 6p C3 DCpowe'!$G$15*'ver pressoflex 6p C3 DCpowe'!$O$11)</f>
        <v>0</v>
      </c>
      <c r="Q223" s="31">
        <f>IF(ABS(I223)&lt;'ver pressoflex 6p C3 DCpowe'!$G$7,'ver pressoflex 6p C3 DCpowe'!$G$16*I223*'ver pressoflex 6p C3 DCpowe'!$O$12,SIGN(I223)*'ver pressoflex 6p C3 DCpowe'!$G$15*'ver pressoflex 6p C3 DCpowe'!$O$12)</f>
        <v>0</v>
      </c>
      <c r="R223" s="31">
        <f>IF(ABS(J223)&lt;'ver pressoflex 6p C3 DCpowe'!$G$7,'ver pressoflex 6p C3 DCpowe'!$G$16*J223*'ver pressoflex 6p C3 DCpowe'!$O$13,SIGN(J223)*'ver pressoflex 6p C3 DCpowe'!$G$15*'ver pressoflex 6p C3 DCpowe'!$O$13)</f>
        <v>17803.500000000004</v>
      </c>
      <c r="S223" s="113">
        <f t="shared" si="24"/>
        <v>27943.522499999999</v>
      </c>
      <c r="T223" s="362">
        <f>-L223*('ver pressoflex 6p C3 DCpowe'!$G$3/2-'ver pressoflex 6p C3 DCpowe'!$G$12*'ver pressoflex 6p C3 DCpowe'!D223)</f>
        <v>9258494.2382646073</v>
      </c>
      <c r="U223" s="29">
        <f t="shared" si="27"/>
        <v>-18248587.500000004</v>
      </c>
      <c r="V223" s="29">
        <f t="shared" si="28"/>
        <v>0</v>
      </c>
      <c r="W223" s="29">
        <f t="shared" si="29"/>
        <v>0</v>
      </c>
      <c r="X223" s="29">
        <f t="shared" si="30"/>
        <v>0</v>
      </c>
      <c r="Y223" s="29">
        <f t="shared" si="31"/>
        <v>0</v>
      </c>
      <c r="Z223" s="29">
        <f t="shared" si="32"/>
        <v>18248587.500000004</v>
      </c>
      <c r="AA223" s="113">
        <f t="shared" si="25"/>
        <v>9258494.2382646073</v>
      </c>
    </row>
    <row r="224" spans="2:27">
      <c r="B224" s="116">
        <f t="shared" si="23"/>
        <v>69897.217499999999</v>
      </c>
      <c r="C224" s="115">
        <f t="shared" si="26"/>
        <v>3.3300000000000023</v>
      </c>
      <c r="D224" s="68">
        <f>'ver pressoflex 6p C3 DCpowe'!$G$3/2/$C$557*C224</f>
        <v>40.792500000000025</v>
      </c>
      <c r="E224" s="114">
        <f>'ver pressoflex 6p C3 DCpowe'!$G$9/D224*(D224-'ver pressoflex 6p C3 DCpowe'!$M$8)</f>
        <v>3.1222896365753487E-2</v>
      </c>
      <c r="F224" s="114">
        <f>'ver pressoflex 6p C3 DCpowe'!$G$9/D224*(D224-'ver pressoflex 6p C3 DCpowe'!$M$9)</f>
        <v>4.6912054912054878E-2</v>
      </c>
      <c r="G224" s="114">
        <f>'ver pressoflex 6p C3 DCpowe'!$G$9/D224*(D224-'ver pressoflex 6p C3 DCpowe'!$M$10)</f>
        <v>6.2601213458356272E-2</v>
      </c>
      <c r="H224" s="114">
        <f>'ver pressoflex 6p C3 DCpowe'!$G$9/D224*(D224-'ver pressoflex 6p C3 DCpowe'!$M$11)</f>
        <v>0.4018792670221239</v>
      </c>
      <c r="I224" s="114">
        <f>'ver pressoflex 6p C3 DCpowe'!$G$9/D224*(D224-'ver pressoflex 6p C3 DCpowe'!$M$12)</f>
        <v>0.41756842556842533</v>
      </c>
      <c r="J224" s="114">
        <f>'ver pressoflex 6p C3 DCpowe'!$G$9/D224*(D224-'ver pressoflex 6p C3 DCpowe'!$M$13)</f>
        <v>0.4332575841147267</v>
      </c>
      <c r="K224" s="114">
        <f>'ver pressoflex 6p C3 DCpowe'!$G$9/D224*(D224-'ver pressoflex 6p C3 DCpowe'!$G$3)</f>
        <v>0.47248048048048019</v>
      </c>
      <c r="L224" s="113">
        <f>-'ver pressoflex 6p C3 DCpowe'!$G$2*'ver pressoflex 6p C3 DCpowe'!D224*'ver pressoflex 6p C3 DCpowe'!$G$17*'ver pressoflex 6p C3 DCpowe'!$G$13*'ver pressoflex 6p C3 DCpowe'!$G$11</f>
        <v>-7709.7825000000048</v>
      </c>
      <c r="M224" s="31">
        <f>IF(ABS(E224)&lt;'ver pressoflex 6p C3 DCpowe'!$G$7,'ver pressoflex 6p C3 DCpowe'!$G$16*E224*'ver pressoflex 6p C3 DCpowe'!$O$8,SIGN(E224)*'ver pressoflex 6p C3 DCpowe'!$G$15*'ver pressoflex 6p C3 DCpowe'!$O$8)</f>
        <v>17803.500000000004</v>
      </c>
      <c r="N224" s="31">
        <f>IF(ABS(F224)&lt;'ver pressoflex 6p C3 DCpowe'!$G$7,'ver pressoflex 6p C3 DCpowe'!$G$16*F224*'ver pressoflex 6p C3 DCpowe'!$O$9,SIGN(F224)*'ver pressoflex 6p C3 DCpowe'!$G$15*'ver pressoflex 6p C3 DCpowe'!$O$9)</f>
        <v>0</v>
      </c>
      <c r="O224" s="31">
        <f>IF(ABS(G224)&lt;'ver pressoflex 6p C3 DCpowe'!$G$7,'ver pressoflex 6p C3 DCpowe'!$G$16*G224*'ver pressoflex 6p C3 DCpowe'!$O$10,SIGN(G224)*'ver pressoflex 6p C3 DCpowe'!$G$15*'ver pressoflex 6p C3 DCpowe'!$O$10)</f>
        <v>0</v>
      </c>
      <c r="P224" s="31">
        <f>IF(ABS(H224)&lt;'ver pressoflex 6p C3 DCpowe'!$G$7,'ver pressoflex 6p C3 DCpowe'!$G$16*H224*'ver pressoflex 6p C3 DCpowe'!$O$11,SIGN(H224)*'ver pressoflex 6p C3 DCpowe'!$G$15*'ver pressoflex 6p C3 DCpowe'!$O$11)</f>
        <v>0</v>
      </c>
      <c r="Q224" s="31">
        <f>IF(ABS(I224)&lt;'ver pressoflex 6p C3 DCpowe'!$G$7,'ver pressoflex 6p C3 DCpowe'!$G$16*I224*'ver pressoflex 6p C3 DCpowe'!$O$12,SIGN(I224)*'ver pressoflex 6p C3 DCpowe'!$G$15*'ver pressoflex 6p C3 DCpowe'!$O$12)</f>
        <v>0</v>
      </c>
      <c r="R224" s="31">
        <f>IF(ABS(J224)&lt;'ver pressoflex 6p C3 DCpowe'!$G$7,'ver pressoflex 6p C3 DCpowe'!$G$16*J224*'ver pressoflex 6p C3 DCpowe'!$O$13,SIGN(J224)*'ver pressoflex 6p C3 DCpowe'!$G$15*'ver pressoflex 6p C3 DCpowe'!$O$13)</f>
        <v>17803.500000000004</v>
      </c>
      <c r="S224" s="113">
        <f t="shared" si="24"/>
        <v>27897.217500000002</v>
      </c>
      <c r="T224" s="362">
        <f>-L224*('ver pressoflex 6p C3 DCpowe'!$G$3/2-'ver pressoflex 6p C3 DCpowe'!$G$12*'ver pressoflex 6p C3 DCpowe'!D224)</f>
        <v>9313651.0206054058</v>
      </c>
      <c r="U224" s="29">
        <f t="shared" si="27"/>
        <v>-18248587.500000004</v>
      </c>
      <c r="V224" s="29">
        <f t="shared" si="28"/>
        <v>0</v>
      </c>
      <c r="W224" s="29">
        <f t="shared" si="29"/>
        <v>0</v>
      </c>
      <c r="X224" s="29">
        <f t="shared" si="30"/>
        <v>0</v>
      </c>
      <c r="Y224" s="29">
        <f t="shared" si="31"/>
        <v>0</v>
      </c>
      <c r="Z224" s="29">
        <f t="shared" si="32"/>
        <v>18248587.500000004</v>
      </c>
      <c r="AA224" s="113">
        <f t="shared" si="25"/>
        <v>9313651.0206054058</v>
      </c>
    </row>
    <row r="225" spans="2:27">
      <c r="B225" s="116">
        <f t="shared" si="23"/>
        <v>69850.912500000006</v>
      </c>
      <c r="C225" s="115">
        <f t="shared" si="26"/>
        <v>3.3500000000000023</v>
      </c>
      <c r="D225" s="68">
        <f>'ver pressoflex 6p C3 DCpowe'!$G$3/2/$C$557*C225</f>
        <v>41.03750000000003</v>
      </c>
      <c r="E225" s="114">
        <f>'ver pressoflex 6p C3 DCpowe'!$G$9/D225*(D225-'ver pressoflex 6p C3 DCpowe'!$M$8)</f>
        <v>3.0988729820286297E-2</v>
      </c>
      <c r="F225" s="114">
        <f>'ver pressoflex 6p C3 DCpowe'!$G$9/D225*(D225-'ver pressoflex 6p C3 DCpowe'!$M$9)</f>
        <v>4.6584221748400816E-2</v>
      </c>
      <c r="G225" s="114">
        <f>'ver pressoflex 6p C3 DCpowe'!$G$9/D225*(D225-'ver pressoflex 6p C3 DCpowe'!$M$10)</f>
        <v>6.2179713676515334E-2</v>
      </c>
      <c r="H225" s="114">
        <f>'ver pressoflex 6p C3 DCpowe'!$G$9/D225*(D225-'ver pressoflex 6p C3 DCpowe'!$M$11)</f>
        <v>0.39943222662199179</v>
      </c>
      <c r="I225" s="114">
        <f>'ver pressoflex 6p C3 DCpowe'!$G$9/D225*(D225-'ver pressoflex 6p C3 DCpowe'!$M$12)</f>
        <v>0.41502771855010634</v>
      </c>
      <c r="J225" s="114">
        <f>'ver pressoflex 6p C3 DCpowe'!$G$9/D225*(D225-'ver pressoflex 6p C3 DCpowe'!$M$13)</f>
        <v>0.43062321047822083</v>
      </c>
      <c r="K225" s="114">
        <f>'ver pressoflex 6p C3 DCpowe'!$G$9/D225*(D225-'ver pressoflex 6p C3 DCpowe'!$G$3)</f>
        <v>0.46961194029850717</v>
      </c>
      <c r="L225" s="113">
        <f>-'ver pressoflex 6p C3 DCpowe'!$G$2*'ver pressoflex 6p C3 DCpowe'!D225*'ver pressoflex 6p C3 DCpowe'!$G$17*'ver pressoflex 6p C3 DCpowe'!$G$13*'ver pressoflex 6p C3 DCpowe'!$G$11</f>
        <v>-7756.0875000000078</v>
      </c>
      <c r="M225" s="31">
        <f>IF(ABS(E225)&lt;'ver pressoflex 6p C3 DCpowe'!$G$7,'ver pressoflex 6p C3 DCpowe'!$G$16*E225*'ver pressoflex 6p C3 DCpowe'!$O$8,SIGN(E225)*'ver pressoflex 6p C3 DCpowe'!$G$15*'ver pressoflex 6p C3 DCpowe'!$O$8)</f>
        <v>17803.500000000004</v>
      </c>
      <c r="N225" s="31">
        <f>IF(ABS(F225)&lt;'ver pressoflex 6p C3 DCpowe'!$G$7,'ver pressoflex 6p C3 DCpowe'!$G$16*F225*'ver pressoflex 6p C3 DCpowe'!$O$9,SIGN(F225)*'ver pressoflex 6p C3 DCpowe'!$G$15*'ver pressoflex 6p C3 DCpowe'!$O$9)</f>
        <v>0</v>
      </c>
      <c r="O225" s="31">
        <f>IF(ABS(G225)&lt;'ver pressoflex 6p C3 DCpowe'!$G$7,'ver pressoflex 6p C3 DCpowe'!$G$16*G225*'ver pressoflex 6p C3 DCpowe'!$O$10,SIGN(G225)*'ver pressoflex 6p C3 DCpowe'!$G$15*'ver pressoflex 6p C3 DCpowe'!$O$10)</f>
        <v>0</v>
      </c>
      <c r="P225" s="31">
        <f>IF(ABS(H225)&lt;'ver pressoflex 6p C3 DCpowe'!$G$7,'ver pressoflex 6p C3 DCpowe'!$G$16*H225*'ver pressoflex 6p C3 DCpowe'!$O$11,SIGN(H225)*'ver pressoflex 6p C3 DCpowe'!$G$15*'ver pressoflex 6p C3 DCpowe'!$O$11)</f>
        <v>0</v>
      </c>
      <c r="Q225" s="31">
        <f>IF(ABS(I225)&lt;'ver pressoflex 6p C3 DCpowe'!$G$7,'ver pressoflex 6p C3 DCpowe'!$G$16*I225*'ver pressoflex 6p C3 DCpowe'!$O$12,SIGN(I225)*'ver pressoflex 6p C3 DCpowe'!$G$15*'ver pressoflex 6p C3 DCpowe'!$O$12)</f>
        <v>0</v>
      </c>
      <c r="R225" s="31">
        <f>IF(ABS(J225)&lt;'ver pressoflex 6p C3 DCpowe'!$G$7,'ver pressoflex 6p C3 DCpowe'!$G$16*J225*'ver pressoflex 6p C3 DCpowe'!$O$13,SIGN(J225)*'ver pressoflex 6p C3 DCpowe'!$G$15*'ver pressoflex 6p C3 DCpowe'!$O$13)</f>
        <v>17803.500000000004</v>
      </c>
      <c r="S225" s="113">
        <f t="shared" si="24"/>
        <v>27850.912499999999</v>
      </c>
      <c r="T225" s="362">
        <f>-L225*('ver pressoflex 6p C3 DCpowe'!$G$3/2-'ver pressoflex 6p C3 DCpowe'!$G$12*'ver pressoflex 6p C3 DCpowe'!D225)</f>
        <v>9368798.3641350102</v>
      </c>
      <c r="U225" s="29">
        <f t="shared" si="27"/>
        <v>-18248587.500000004</v>
      </c>
      <c r="V225" s="29">
        <f t="shared" si="28"/>
        <v>0</v>
      </c>
      <c r="W225" s="29">
        <f t="shared" si="29"/>
        <v>0</v>
      </c>
      <c r="X225" s="29">
        <f t="shared" si="30"/>
        <v>0</v>
      </c>
      <c r="Y225" s="29">
        <f t="shared" si="31"/>
        <v>0</v>
      </c>
      <c r="Z225" s="29">
        <f t="shared" si="32"/>
        <v>18248587.500000004</v>
      </c>
      <c r="AA225" s="113">
        <f t="shared" si="25"/>
        <v>9368798.3641350102</v>
      </c>
    </row>
    <row r="226" spans="2:27">
      <c r="B226" s="116">
        <f t="shared" si="23"/>
        <v>69804.607499999998</v>
      </c>
      <c r="C226" s="115">
        <f t="shared" si="26"/>
        <v>3.3700000000000023</v>
      </c>
      <c r="D226" s="68">
        <f>'ver pressoflex 6p C3 DCpowe'!$G$3/2/$C$557*C226</f>
        <v>41.282500000000027</v>
      </c>
      <c r="E226" s="114">
        <f>'ver pressoflex 6p C3 DCpowe'!$G$9/D226*(D226-'ver pressoflex 6p C3 DCpowe'!$M$8)</f>
        <v>3.0757342699691128E-2</v>
      </c>
      <c r="F226" s="114">
        <f>'ver pressoflex 6p C3 DCpowe'!$G$9/D226*(D226-'ver pressoflex 6p C3 DCpowe'!$M$9)</f>
        <v>4.6260279779567579E-2</v>
      </c>
      <c r="G226" s="114">
        <f>'ver pressoflex 6p C3 DCpowe'!$G$9/D226*(D226-'ver pressoflex 6p C3 DCpowe'!$M$10)</f>
        <v>6.1763216859444033E-2</v>
      </c>
      <c r="H226" s="114">
        <f>'ver pressoflex 6p C3 DCpowe'!$G$9/D226*(D226-'ver pressoflex 6p C3 DCpowe'!$M$11)</f>
        <v>0.39701423121177226</v>
      </c>
      <c r="I226" s="114">
        <f>'ver pressoflex 6p C3 DCpowe'!$G$9/D226*(D226-'ver pressoflex 6p C3 DCpowe'!$M$12)</f>
        <v>0.41251716829164869</v>
      </c>
      <c r="J226" s="114">
        <f>'ver pressoflex 6p C3 DCpowe'!$G$9/D226*(D226-'ver pressoflex 6p C3 DCpowe'!$M$13)</f>
        <v>0.42802010537152518</v>
      </c>
      <c r="K226" s="114">
        <f>'ver pressoflex 6p C3 DCpowe'!$G$9/D226*(D226-'ver pressoflex 6p C3 DCpowe'!$G$3)</f>
        <v>0.46677744807121629</v>
      </c>
      <c r="L226" s="113">
        <f>-'ver pressoflex 6p C3 DCpowe'!$G$2*'ver pressoflex 6p C3 DCpowe'!D226*'ver pressoflex 6p C3 DCpowe'!$G$17*'ver pressoflex 6p C3 DCpowe'!$G$13*'ver pressoflex 6p C3 DCpowe'!$G$11</f>
        <v>-7802.3925000000054</v>
      </c>
      <c r="M226" s="31">
        <f>IF(ABS(E226)&lt;'ver pressoflex 6p C3 DCpowe'!$G$7,'ver pressoflex 6p C3 DCpowe'!$G$16*E226*'ver pressoflex 6p C3 DCpowe'!$O$8,SIGN(E226)*'ver pressoflex 6p C3 DCpowe'!$G$15*'ver pressoflex 6p C3 DCpowe'!$O$8)</f>
        <v>17803.500000000004</v>
      </c>
      <c r="N226" s="31">
        <f>IF(ABS(F226)&lt;'ver pressoflex 6p C3 DCpowe'!$G$7,'ver pressoflex 6p C3 DCpowe'!$G$16*F226*'ver pressoflex 6p C3 DCpowe'!$O$9,SIGN(F226)*'ver pressoflex 6p C3 DCpowe'!$G$15*'ver pressoflex 6p C3 DCpowe'!$O$9)</f>
        <v>0</v>
      </c>
      <c r="O226" s="31">
        <f>IF(ABS(G226)&lt;'ver pressoflex 6p C3 DCpowe'!$G$7,'ver pressoflex 6p C3 DCpowe'!$G$16*G226*'ver pressoflex 6p C3 DCpowe'!$O$10,SIGN(G226)*'ver pressoflex 6p C3 DCpowe'!$G$15*'ver pressoflex 6p C3 DCpowe'!$O$10)</f>
        <v>0</v>
      </c>
      <c r="P226" s="31">
        <f>IF(ABS(H226)&lt;'ver pressoflex 6p C3 DCpowe'!$G$7,'ver pressoflex 6p C3 DCpowe'!$G$16*H226*'ver pressoflex 6p C3 DCpowe'!$O$11,SIGN(H226)*'ver pressoflex 6p C3 DCpowe'!$G$15*'ver pressoflex 6p C3 DCpowe'!$O$11)</f>
        <v>0</v>
      </c>
      <c r="Q226" s="31">
        <f>IF(ABS(I226)&lt;'ver pressoflex 6p C3 DCpowe'!$G$7,'ver pressoflex 6p C3 DCpowe'!$G$16*I226*'ver pressoflex 6p C3 DCpowe'!$O$12,SIGN(I226)*'ver pressoflex 6p C3 DCpowe'!$G$15*'ver pressoflex 6p C3 DCpowe'!$O$12)</f>
        <v>0</v>
      </c>
      <c r="R226" s="31">
        <f>IF(ABS(J226)&lt;'ver pressoflex 6p C3 DCpowe'!$G$7,'ver pressoflex 6p C3 DCpowe'!$G$16*J226*'ver pressoflex 6p C3 DCpowe'!$O$13,SIGN(J226)*'ver pressoflex 6p C3 DCpowe'!$G$15*'ver pressoflex 6p C3 DCpowe'!$O$13)</f>
        <v>17803.500000000004</v>
      </c>
      <c r="S226" s="113">
        <f t="shared" si="24"/>
        <v>27804.607500000002</v>
      </c>
      <c r="T226" s="362">
        <f>-L226*('ver pressoflex 6p C3 DCpowe'!$G$3/2-'ver pressoflex 6p C3 DCpowe'!$G$12*'ver pressoflex 6p C3 DCpowe'!D226)</f>
        <v>9423936.2688534055</v>
      </c>
      <c r="U226" s="29">
        <f t="shared" si="27"/>
        <v>-18248587.500000004</v>
      </c>
      <c r="V226" s="29">
        <f t="shared" si="28"/>
        <v>0</v>
      </c>
      <c r="W226" s="29">
        <f t="shared" si="29"/>
        <v>0</v>
      </c>
      <c r="X226" s="29">
        <f t="shared" si="30"/>
        <v>0</v>
      </c>
      <c r="Y226" s="29">
        <f t="shared" si="31"/>
        <v>0</v>
      </c>
      <c r="Z226" s="29">
        <f t="shared" si="32"/>
        <v>18248587.500000004</v>
      </c>
      <c r="AA226" s="113">
        <f t="shared" si="25"/>
        <v>9423936.2688534055</v>
      </c>
    </row>
    <row r="227" spans="2:27">
      <c r="B227" s="116">
        <f t="shared" si="23"/>
        <v>69758.302500000005</v>
      </c>
      <c r="C227" s="115">
        <f t="shared" si="26"/>
        <v>3.3900000000000023</v>
      </c>
      <c r="D227" s="68">
        <f>'ver pressoflex 6p C3 DCpowe'!$G$3/2/$C$557*C227</f>
        <v>41.527500000000032</v>
      </c>
      <c r="E227" s="114">
        <f>'ver pressoflex 6p C3 DCpowe'!$G$9/D227*(D227-'ver pressoflex 6p C3 DCpowe'!$M$8)</f>
        <v>3.0528685810607397E-2</v>
      </c>
      <c r="F227" s="114">
        <f>'ver pressoflex 6p C3 DCpowe'!$G$9/D227*(D227-'ver pressoflex 6p C3 DCpowe'!$M$9)</f>
        <v>4.5940160134850354E-2</v>
      </c>
      <c r="G227" s="114">
        <f>'ver pressoflex 6p C3 DCpowe'!$G$9/D227*(D227-'ver pressoflex 6p C3 DCpowe'!$M$10)</f>
        <v>6.1351634459093314E-2</v>
      </c>
      <c r="H227" s="114">
        <f>'ver pressoflex 6p C3 DCpowe'!$G$9/D227*(D227-'ver pressoflex 6p C3 DCpowe'!$M$11)</f>
        <v>0.39462476672084729</v>
      </c>
      <c r="I227" s="114">
        <f>'ver pressoflex 6p C3 DCpowe'!$G$9/D227*(D227-'ver pressoflex 6p C3 DCpowe'!$M$12)</f>
        <v>0.41003624104509023</v>
      </c>
      <c r="J227" s="114">
        <f>'ver pressoflex 6p C3 DCpowe'!$G$9/D227*(D227-'ver pressoflex 6p C3 DCpowe'!$M$13)</f>
        <v>0.42544771536933318</v>
      </c>
      <c r="K227" s="114">
        <f>'ver pressoflex 6p C3 DCpowe'!$G$9/D227*(D227-'ver pressoflex 6p C3 DCpowe'!$G$3)</f>
        <v>0.4639764011799406</v>
      </c>
      <c r="L227" s="113">
        <f>-'ver pressoflex 6p C3 DCpowe'!$G$2*'ver pressoflex 6p C3 DCpowe'!D227*'ver pressoflex 6p C3 DCpowe'!$G$17*'ver pressoflex 6p C3 DCpowe'!$G$13*'ver pressoflex 6p C3 DCpowe'!$G$11</f>
        <v>-7848.6975000000066</v>
      </c>
      <c r="M227" s="31">
        <f>IF(ABS(E227)&lt;'ver pressoflex 6p C3 DCpowe'!$G$7,'ver pressoflex 6p C3 DCpowe'!$G$16*E227*'ver pressoflex 6p C3 DCpowe'!$O$8,SIGN(E227)*'ver pressoflex 6p C3 DCpowe'!$G$15*'ver pressoflex 6p C3 DCpowe'!$O$8)</f>
        <v>17803.500000000004</v>
      </c>
      <c r="N227" s="31">
        <f>IF(ABS(F227)&lt;'ver pressoflex 6p C3 DCpowe'!$G$7,'ver pressoflex 6p C3 DCpowe'!$G$16*F227*'ver pressoflex 6p C3 DCpowe'!$O$9,SIGN(F227)*'ver pressoflex 6p C3 DCpowe'!$G$15*'ver pressoflex 6p C3 DCpowe'!$O$9)</f>
        <v>0</v>
      </c>
      <c r="O227" s="31">
        <f>IF(ABS(G227)&lt;'ver pressoflex 6p C3 DCpowe'!$G$7,'ver pressoflex 6p C3 DCpowe'!$G$16*G227*'ver pressoflex 6p C3 DCpowe'!$O$10,SIGN(G227)*'ver pressoflex 6p C3 DCpowe'!$G$15*'ver pressoflex 6p C3 DCpowe'!$O$10)</f>
        <v>0</v>
      </c>
      <c r="P227" s="31">
        <f>IF(ABS(H227)&lt;'ver pressoflex 6p C3 DCpowe'!$G$7,'ver pressoflex 6p C3 DCpowe'!$G$16*H227*'ver pressoflex 6p C3 DCpowe'!$O$11,SIGN(H227)*'ver pressoflex 6p C3 DCpowe'!$G$15*'ver pressoflex 6p C3 DCpowe'!$O$11)</f>
        <v>0</v>
      </c>
      <c r="Q227" s="31">
        <f>IF(ABS(I227)&lt;'ver pressoflex 6p C3 DCpowe'!$G$7,'ver pressoflex 6p C3 DCpowe'!$G$16*I227*'ver pressoflex 6p C3 DCpowe'!$O$12,SIGN(I227)*'ver pressoflex 6p C3 DCpowe'!$G$15*'ver pressoflex 6p C3 DCpowe'!$O$12)</f>
        <v>0</v>
      </c>
      <c r="R227" s="31">
        <f>IF(ABS(J227)&lt;'ver pressoflex 6p C3 DCpowe'!$G$7,'ver pressoflex 6p C3 DCpowe'!$G$16*J227*'ver pressoflex 6p C3 DCpowe'!$O$13,SIGN(J227)*'ver pressoflex 6p C3 DCpowe'!$G$15*'ver pressoflex 6p C3 DCpowe'!$O$13)</f>
        <v>17803.500000000004</v>
      </c>
      <c r="S227" s="113">
        <f t="shared" si="24"/>
        <v>27758.302500000002</v>
      </c>
      <c r="T227" s="362">
        <f>-L227*('ver pressoflex 6p C3 DCpowe'!$G$3/2-'ver pressoflex 6p C3 DCpowe'!$G$12*'ver pressoflex 6p C3 DCpowe'!D227)</f>
        <v>9479064.7347606067</v>
      </c>
      <c r="U227" s="29">
        <f t="shared" si="27"/>
        <v>-18248587.500000004</v>
      </c>
      <c r="V227" s="29">
        <f t="shared" si="28"/>
        <v>0</v>
      </c>
      <c r="W227" s="29">
        <f t="shared" si="29"/>
        <v>0</v>
      </c>
      <c r="X227" s="29">
        <f t="shared" si="30"/>
        <v>0</v>
      </c>
      <c r="Y227" s="29">
        <f t="shared" si="31"/>
        <v>0</v>
      </c>
      <c r="Z227" s="29">
        <f t="shared" si="32"/>
        <v>18248587.500000004</v>
      </c>
      <c r="AA227" s="113">
        <f t="shared" si="25"/>
        <v>9479064.7347606067</v>
      </c>
    </row>
    <row r="228" spans="2:27">
      <c r="B228" s="116">
        <f t="shared" si="23"/>
        <v>69711.997499999998</v>
      </c>
      <c r="C228" s="115">
        <f t="shared" si="26"/>
        <v>3.4100000000000024</v>
      </c>
      <c r="D228" s="68">
        <f>'ver pressoflex 6p C3 DCpowe'!$G$3/2/$C$557*C228</f>
        <v>41.772500000000029</v>
      </c>
      <c r="E228" s="114">
        <f>'ver pressoflex 6p C3 DCpowe'!$G$9/D228*(D228-'ver pressoflex 6p C3 DCpowe'!$M$8)</f>
        <v>3.0302711113770996E-2</v>
      </c>
      <c r="F228" s="114">
        <f>'ver pressoflex 6p C3 DCpowe'!$G$9/D228*(D228-'ver pressoflex 6p C3 DCpowe'!$M$9)</f>
        <v>4.5623795559279395E-2</v>
      </c>
      <c r="G228" s="114">
        <f>'ver pressoflex 6p C3 DCpowe'!$G$9/D228*(D228-'ver pressoflex 6p C3 DCpowe'!$M$10)</f>
        <v>6.0944880004787788E-2</v>
      </c>
      <c r="H228" s="114">
        <f>'ver pressoflex 6p C3 DCpowe'!$G$9/D228*(D228-'ver pressoflex 6p C3 DCpowe'!$M$11)</f>
        <v>0.39226333113890693</v>
      </c>
      <c r="I228" s="114">
        <f>'ver pressoflex 6p C3 DCpowe'!$G$9/D228*(D228-'ver pressoflex 6p C3 DCpowe'!$M$12)</f>
        <v>0.40758441558441533</v>
      </c>
      <c r="J228" s="114">
        <f>'ver pressoflex 6p C3 DCpowe'!$G$9/D228*(D228-'ver pressoflex 6p C3 DCpowe'!$M$13)</f>
        <v>0.42290550002992372</v>
      </c>
      <c r="K228" s="114">
        <f>'ver pressoflex 6p C3 DCpowe'!$G$9/D228*(D228-'ver pressoflex 6p C3 DCpowe'!$G$3)</f>
        <v>0.4612082111436947</v>
      </c>
      <c r="L228" s="113">
        <f>-'ver pressoflex 6p C3 DCpowe'!$G$2*'ver pressoflex 6p C3 DCpowe'!D228*'ver pressoflex 6p C3 DCpowe'!$G$17*'ver pressoflex 6p C3 DCpowe'!$G$13*'ver pressoflex 6p C3 DCpowe'!$G$11</f>
        <v>-7895.002500000006</v>
      </c>
      <c r="M228" s="31">
        <f>IF(ABS(E228)&lt;'ver pressoflex 6p C3 DCpowe'!$G$7,'ver pressoflex 6p C3 DCpowe'!$G$16*E228*'ver pressoflex 6p C3 DCpowe'!$O$8,SIGN(E228)*'ver pressoflex 6p C3 DCpowe'!$G$15*'ver pressoflex 6p C3 DCpowe'!$O$8)</f>
        <v>17803.500000000004</v>
      </c>
      <c r="N228" s="31">
        <f>IF(ABS(F228)&lt;'ver pressoflex 6p C3 DCpowe'!$G$7,'ver pressoflex 6p C3 DCpowe'!$G$16*F228*'ver pressoflex 6p C3 DCpowe'!$O$9,SIGN(F228)*'ver pressoflex 6p C3 DCpowe'!$G$15*'ver pressoflex 6p C3 DCpowe'!$O$9)</f>
        <v>0</v>
      </c>
      <c r="O228" s="31">
        <f>IF(ABS(G228)&lt;'ver pressoflex 6p C3 DCpowe'!$G$7,'ver pressoflex 6p C3 DCpowe'!$G$16*G228*'ver pressoflex 6p C3 DCpowe'!$O$10,SIGN(G228)*'ver pressoflex 6p C3 DCpowe'!$G$15*'ver pressoflex 6p C3 DCpowe'!$O$10)</f>
        <v>0</v>
      </c>
      <c r="P228" s="31">
        <f>IF(ABS(H228)&lt;'ver pressoflex 6p C3 DCpowe'!$G$7,'ver pressoflex 6p C3 DCpowe'!$G$16*H228*'ver pressoflex 6p C3 DCpowe'!$O$11,SIGN(H228)*'ver pressoflex 6p C3 DCpowe'!$G$15*'ver pressoflex 6p C3 DCpowe'!$O$11)</f>
        <v>0</v>
      </c>
      <c r="Q228" s="31">
        <f>IF(ABS(I228)&lt;'ver pressoflex 6p C3 DCpowe'!$G$7,'ver pressoflex 6p C3 DCpowe'!$G$16*I228*'ver pressoflex 6p C3 DCpowe'!$O$12,SIGN(I228)*'ver pressoflex 6p C3 DCpowe'!$G$15*'ver pressoflex 6p C3 DCpowe'!$O$12)</f>
        <v>0</v>
      </c>
      <c r="R228" s="31">
        <f>IF(ABS(J228)&lt;'ver pressoflex 6p C3 DCpowe'!$G$7,'ver pressoflex 6p C3 DCpowe'!$G$16*J228*'ver pressoflex 6p C3 DCpowe'!$O$13,SIGN(J228)*'ver pressoflex 6p C3 DCpowe'!$G$15*'ver pressoflex 6p C3 DCpowe'!$O$13)</f>
        <v>17803.500000000004</v>
      </c>
      <c r="S228" s="113">
        <f t="shared" si="24"/>
        <v>27711.997500000001</v>
      </c>
      <c r="T228" s="362">
        <f>-L228*('ver pressoflex 6p C3 DCpowe'!$G$3/2-'ver pressoflex 6p C3 DCpowe'!$G$12*'ver pressoflex 6p C3 DCpowe'!D228)</f>
        <v>9534183.7618566081</v>
      </c>
      <c r="U228" s="29">
        <f t="shared" si="27"/>
        <v>-18248587.500000004</v>
      </c>
      <c r="V228" s="29">
        <f t="shared" si="28"/>
        <v>0</v>
      </c>
      <c r="W228" s="29">
        <f t="shared" si="29"/>
        <v>0</v>
      </c>
      <c r="X228" s="29">
        <f t="shared" si="30"/>
        <v>0</v>
      </c>
      <c r="Y228" s="29">
        <f t="shared" si="31"/>
        <v>0</v>
      </c>
      <c r="Z228" s="29">
        <f t="shared" si="32"/>
        <v>18248587.500000004</v>
      </c>
      <c r="AA228" s="113">
        <f t="shared" si="25"/>
        <v>9534183.7618566081</v>
      </c>
    </row>
    <row r="229" spans="2:27">
      <c r="B229" s="116">
        <f t="shared" si="23"/>
        <v>69665.692500000005</v>
      </c>
      <c r="C229" s="115">
        <f t="shared" si="26"/>
        <v>3.4300000000000024</v>
      </c>
      <c r="D229" s="68">
        <f>'ver pressoflex 6p C3 DCpowe'!$G$3/2/$C$557*C229</f>
        <v>42.017500000000027</v>
      </c>
      <c r="E229" s="114">
        <f>'ver pressoflex 6p C3 DCpowe'!$G$9/D229*(D229-'ver pressoflex 6p C3 DCpowe'!$M$8)</f>
        <v>3.0079371690367084E-2</v>
      </c>
      <c r="F229" s="114">
        <f>'ver pressoflex 6p C3 DCpowe'!$G$9/D229*(D229-'ver pressoflex 6p C3 DCpowe'!$M$9)</f>
        <v>4.531112036651392E-2</v>
      </c>
      <c r="G229" s="114">
        <f>'ver pressoflex 6p C3 DCpowe'!$G$9/D229*(D229-'ver pressoflex 6p C3 DCpowe'!$M$10)</f>
        <v>6.0542869042660749E-2</v>
      </c>
      <c r="H229" s="114">
        <f>'ver pressoflex 6p C3 DCpowe'!$G$9/D229*(D229-'ver pressoflex 6p C3 DCpowe'!$M$11)</f>
        <v>0.38992943416433606</v>
      </c>
      <c r="I229" s="114">
        <f>'ver pressoflex 6p C3 DCpowe'!$G$9/D229*(D229-'ver pressoflex 6p C3 DCpowe'!$M$12)</f>
        <v>0.40516118284048291</v>
      </c>
      <c r="J229" s="114">
        <f>'ver pressoflex 6p C3 DCpowe'!$G$9/D229*(D229-'ver pressoflex 6p C3 DCpowe'!$M$13)</f>
        <v>0.42039293151662971</v>
      </c>
      <c r="K229" s="114">
        <f>'ver pressoflex 6p C3 DCpowe'!$G$9/D229*(D229-'ver pressoflex 6p C3 DCpowe'!$G$3)</f>
        <v>0.45847230320699683</v>
      </c>
      <c r="L229" s="113">
        <f>-'ver pressoflex 6p C3 DCpowe'!$G$2*'ver pressoflex 6p C3 DCpowe'!D229*'ver pressoflex 6p C3 DCpowe'!$G$17*'ver pressoflex 6p C3 DCpowe'!$G$13*'ver pressoflex 6p C3 DCpowe'!$G$11</f>
        <v>-7941.3075000000053</v>
      </c>
      <c r="M229" s="31">
        <f>IF(ABS(E229)&lt;'ver pressoflex 6p C3 DCpowe'!$G$7,'ver pressoflex 6p C3 DCpowe'!$G$16*E229*'ver pressoflex 6p C3 DCpowe'!$O$8,SIGN(E229)*'ver pressoflex 6p C3 DCpowe'!$G$15*'ver pressoflex 6p C3 DCpowe'!$O$8)</f>
        <v>17803.500000000004</v>
      </c>
      <c r="N229" s="31">
        <f>IF(ABS(F229)&lt;'ver pressoflex 6p C3 DCpowe'!$G$7,'ver pressoflex 6p C3 DCpowe'!$G$16*F229*'ver pressoflex 6p C3 DCpowe'!$O$9,SIGN(F229)*'ver pressoflex 6p C3 DCpowe'!$G$15*'ver pressoflex 6p C3 DCpowe'!$O$9)</f>
        <v>0</v>
      </c>
      <c r="O229" s="31">
        <f>IF(ABS(G229)&lt;'ver pressoflex 6p C3 DCpowe'!$G$7,'ver pressoflex 6p C3 DCpowe'!$G$16*G229*'ver pressoflex 6p C3 DCpowe'!$O$10,SIGN(G229)*'ver pressoflex 6p C3 DCpowe'!$G$15*'ver pressoflex 6p C3 DCpowe'!$O$10)</f>
        <v>0</v>
      </c>
      <c r="P229" s="31">
        <f>IF(ABS(H229)&lt;'ver pressoflex 6p C3 DCpowe'!$G$7,'ver pressoflex 6p C3 DCpowe'!$G$16*H229*'ver pressoflex 6p C3 DCpowe'!$O$11,SIGN(H229)*'ver pressoflex 6p C3 DCpowe'!$G$15*'ver pressoflex 6p C3 DCpowe'!$O$11)</f>
        <v>0</v>
      </c>
      <c r="Q229" s="31">
        <f>IF(ABS(I229)&lt;'ver pressoflex 6p C3 DCpowe'!$G$7,'ver pressoflex 6p C3 DCpowe'!$G$16*I229*'ver pressoflex 6p C3 DCpowe'!$O$12,SIGN(I229)*'ver pressoflex 6p C3 DCpowe'!$G$15*'ver pressoflex 6p C3 DCpowe'!$O$12)</f>
        <v>0</v>
      </c>
      <c r="R229" s="31">
        <f>IF(ABS(J229)&lt;'ver pressoflex 6p C3 DCpowe'!$G$7,'ver pressoflex 6p C3 DCpowe'!$G$16*J229*'ver pressoflex 6p C3 DCpowe'!$O$13,SIGN(J229)*'ver pressoflex 6p C3 DCpowe'!$G$15*'ver pressoflex 6p C3 DCpowe'!$O$13)</f>
        <v>17803.500000000004</v>
      </c>
      <c r="S229" s="113">
        <f t="shared" si="24"/>
        <v>27665.692500000001</v>
      </c>
      <c r="T229" s="362">
        <f>-L229*('ver pressoflex 6p C3 DCpowe'!$G$3/2-'ver pressoflex 6p C3 DCpowe'!$G$12*'ver pressoflex 6p C3 DCpowe'!D229)</f>
        <v>9589293.3501414061</v>
      </c>
      <c r="U229" s="29">
        <f t="shared" si="27"/>
        <v>-18248587.500000004</v>
      </c>
      <c r="V229" s="29">
        <f t="shared" si="28"/>
        <v>0</v>
      </c>
      <c r="W229" s="29">
        <f t="shared" si="29"/>
        <v>0</v>
      </c>
      <c r="X229" s="29">
        <f t="shared" si="30"/>
        <v>0</v>
      </c>
      <c r="Y229" s="29">
        <f t="shared" si="31"/>
        <v>0</v>
      </c>
      <c r="Z229" s="29">
        <f t="shared" si="32"/>
        <v>18248587.500000004</v>
      </c>
      <c r="AA229" s="113">
        <f t="shared" si="25"/>
        <v>9589293.3501414061</v>
      </c>
    </row>
    <row r="230" spans="2:27">
      <c r="B230" s="116">
        <f t="shared" si="23"/>
        <v>69619.387499999997</v>
      </c>
      <c r="C230" s="115">
        <f t="shared" si="26"/>
        <v>3.4500000000000024</v>
      </c>
      <c r="D230" s="68">
        <f>'ver pressoflex 6p C3 DCpowe'!$G$3/2/$C$557*C230</f>
        <v>42.262500000000031</v>
      </c>
      <c r="E230" s="114">
        <f>'ver pressoflex 6p C3 DCpowe'!$G$9/D230*(D230-'ver pressoflex 6p C3 DCpowe'!$M$8)</f>
        <v>2.9858621709553355E-2</v>
      </c>
      <c r="F230" s="114">
        <f>'ver pressoflex 6p C3 DCpowe'!$G$9/D230*(D230-'ver pressoflex 6p C3 DCpowe'!$M$9)</f>
        <v>4.5002070393374699E-2</v>
      </c>
      <c r="G230" s="114">
        <f>'ver pressoflex 6p C3 DCpowe'!$G$9/D230*(D230-'ver pressoflex 6p C3 DCpowe'!$M$10)</f>
        <v>6.0145519077196043E-2</v>
      </c>
      <c r="H230" s="114">
        <f>'ver pressoflex 6p C3 DCpowe'!$G$9/D230*(D230-'ver pressoflex 6p C3 DCpowe'!$M$11)</f>
        <v>0.38762259686483258</v>
      </c>
      <c r="I230" s="114">
        <f>'ver pressoflex 6p C3 DCpowe'!$G$9/D230*(D230-'ver pressoflex 6p C3 DCpowe'!$M$12)</f>
        <v>0.40276604554865397</v>
      </c>
      <c r="J230" s="114">
        <f>'ver pressoflex 6p C3 DCpowe'!$G$9/D230*(D230-'ver pressoflex 6p C3 DCpowe'!$M$13)</f>
        <v>0.41790949423247531</v>
      </c>
      <c r="K230" s="114">
        <f>'ver pressoflex 6p C3 DCpowe'!$G$9/D230*(D230-'ver pressoflex 6p C3 DCpowe'!$G$3)</f>
        <v>0.45576811594202871</v>
      </c>
      <c r="L230" s="113">
        <f>-'ver pressoflex 6p C3 DCpowe'!$G$2*'ver pressoflex 6p C3 DCpowe'!D230*'ver pressoflex 6p C3 DCpowe'!$G$17*'ver pressoflex 6p C3 DCpowe'!$G$13*'ver pressoflex 6p C3 DCpowe'!$G$11</f>
        <v>-7987.6125000000065</v>
      </c>
      <c r="M230" s="31">
        <f>IF(ABS(E230)&lt;'ver pressoflex 6p C3 DCpowe'!$G$7,'ver pressoflex 6p C3 DCpowe'!$G$16*E230*'ver pressoflex 6p C3 DCpowe'!$O$8,SIGN(E230)*'ver pressoflex 6p C3 DCpowe'!$G$15*'ver pressoflex 6p C3 DCpowe'!$O$8)</f>
        <v>17803.500000000004</v>
      </c>
      <c r="N230" s="31">
        <f>IF(ABS(F230)&lt;'ver pressoflex 6p C3 DCpowe'!$G$7,'ver pressoflex 6p C3 DCpowe'!$G$16*F230*'ver pressoflex 6p C3 DCpowe'!$O$9,SIGN(F230)*'ver pressoflex 6p C3 DCpowe'!$G$15*'ver pressoflex 6p C3 DCpowe'!$O$9)</f>
        <v>0</v>
      </c>
      <c r="O230" s="31">
        <f>IF(ABS(G230)&lt;'ver pressoflex 6p C3 DCpowe'!$G$7,'ver pressoflex 6p C3 DCpowe'!$G$16*G230*'ver pressoflex 6p C3 DCpowe'!$O$10,SIGN(G230)*'ver pressoflex 6p C3 DCpowe'!$G$15*'ver pressoflex 6p C3 DCpowe'!$O$10)</f>
        <v>0</v>
      </c>
      <c r="P230" s="31">
        <f>IF(ABS(H230)&lt;'ver pressoflex 6p C3 DCpowe'!$G$7,'ver pressoflex 6p C3 DCpowe'!$G$16*H230*'ver pressoflex 6p C3 DCpowe'!$O$11,SIGN(H230)*'ver pressoflex 6p C3 DCpowe'!$G$15*'ver pressoflex 6p C3 DCpowe'!$O$11)</f>
        <v>0</v>
      </c>
      <c r="Q230" s="31">
        <f>IF(ABS(I230)&lt;'ver pressoflex 6p C3 DCpowe'!$G$7,'ver pressoflex 6p C3 DCpowe'!$G$16*I230*'ver pressoflex 6p C3 DCpowe'!$O$12,SIGN(I230)*'ver pressoflex 6p C3 DCpowe'!$G$15*'ver pressoflex 6p C3 DCpowe'!$O$12)</f>
        <v>0</v>
      </c>
      <c r="R230" s="31">
        <f>IF(ABS(J230)&lt;'ver pressoflex 6p C3 DCpowe'!$G$7,'ver pressoflex 6p C3 DCpowe'!$G$16*J230*'ver pressoflex 6p C3 DCpowe'!$O$13,SIGN(J230)*'ver pressoflex 6p C3 DCpowe'!$G$15*'ver pressoflex 6p C3 DCpowe'!$O$13)</f>
        <v>17803.500000000004</v>
      </c>
      <c r="S230" s="113">
        <f t="shared" si="24"/>
        <v>27619.387500000001</v>
      </c>
      <c r="T230" s="362">
        <f>-L230*('ver pressoflex 6p C3 DCpowe'!$G$3/2-'ver pressoflex 6p C3 DCpowe'!$G$12*'ver pressoflex 6p C3 DCpowe'!D230)</f>
        <v>9644393.499615008</v>
      </c>
      <c r="U230" s="29">
        <f t="shared" si="27"/>
        <v>-18248587.500000004</v>
      </c>
      <c r="V230" s="29">
        <f t="shared" si="28"/>
        <v>0</v>
      </c>
      <c r="W230" s="29">
        <f t="shared" si="29"/>
        <v>0</v>
      </c>
      <c r="X230" s="29">
        <f t="shared" si="30"/>
        <v>0</v>
      </c>
      <c r="Y230" s="29">
        <f t="shared" si="31"/>
        <v>0</v>
      </c>
      <c r="Z230" s="29">
        <f t="shared" si="32"/>
        <v>18248587.500000004</v>
      </c>
      <c r="AA230" s="113">
        <f t="shared" si="25"/>
        <v>9644393.499615008</v>
      </c>
    </row>
    <row r="231" spans="2:27">
      <c r="B231" s="116">
        <f t="shared" si="23"/>
        <v>69573.082500000004</v>
      </c>
      <c r="C231" s="115">
        <f t="shared" si="26"/>
        <v>3.4700000000000024</v>
      </c>
      <c r="D231" s="68">
        <f>'ver pressoflex 6p C3 DCpowe'!$G$3/2/$C$557*C231</f>
        <v>42.507500000000029</v>
      </c>
      <c r="E231" s="114">
        <f>'ver pressoflex 6p C3 DCpowe'!$G$9/D231*(D231-'ver pressoflex 6p C3 DCpowe'!$M$8)</f>
        <v>2.9640416397106368E-2</v>
      </c>
      <c r="F231" s="114">
        <f>'ver pressoflex 6p C3 DCpowe'!$G$9/D231*(D231-'ver pressoflex 6p C3 DCpowe'!$M$9)</f>
        <v>4.4696582955948916E-2</v>
      </c>
      <c r="G231" s="114">
        <f>'ver pressoflex 6p C3 DCpowe'!$G$9/D231*(D231-'ver pressoflex 6p C3 DCpowe'!$M$10)</f>
        <v>5.9752749514791453E-2</v>
      </c>
      <c r="H231" s="114">
        <f>'ver pressoflex 6p C3 DCpowe'!$G$9/D231*(D231-'ver pressoflex 6p C3 DCpowe'!$M$11)</f>
        <v>0.38534235134976152</v>
      </c>
      <c r="I231" s="114">
        <f>'ver pressoflex 6p C3 DCpowe'!$G$9/D231*(D231-'ver pressoflex 6p C3 DCpowe'!$M$12)</f>
        <v>0.40039851790860403</v>
      </c>
      <c r="J231" s="114">
        <f>'ver pressoflex 6p C3 DCpowe'!$G$9/D231*(D231-'ver pressoflex 6p C3 DCpowe'!$M$13)</f>
        <v>0.4154546844674466</v>
      </c>
      <c r="K231" s="114">
        <f>'ver pressoflex 6p C3 DCpowe'!$G$9/D231*(D231-'ver pressoflex 6p C3 DCpowe'!$G$3)</f>
        <v>0.45309510086455296</v>
      </c>
      <c r="L231" s="113">
        <f>-'ver pressoflex 6p C3 DCpowe'!$G$2*'ver pressoflex 6p C3 DCpowe'!D231*'ver pressoflex 6p C3 DCpowe'!$G$17*'ver pressoflex 6p C3 DCpowe'!$G$13*'ver pressoflex 6p C3 DCpowe'!$G$11</f>
        <v>-8033.9175000000059</v>
      </c>
      <c r="M231" s="31">
        <f>IF(ABS(E231)&lt;'ver pressoflex 6p C3 DCpowe'!$G$7,'ver pressoflex 6p C3 DCpowe'!$G$16*E231*'ver pressoflex 6p C3 DCpowe'!$O$8,SIGN(E231)*'ver pressoflex 6p C3 DCpowe'!$G$15*'ver pressoflex 6p C3 DCpowe'!$O$8)</f>
        <v>17803.500000000004</v>
      </c>
      <c r="N231" s="31">
        <f>IF(ABS(F231)&lt;'ver pressoflex 6p C3 DCpowe'!$G$7,'ver pressoflex 6p C3 DCpowe'!$G$16*F231*'ver pressoflex 6p C3 DCpowe'!$O$9,SIGN(F231)*'ver pressoflex 6p C3 DCpowe'!$G$15*'ver pressoflex 6p C3 DCpowe'!$O$9)</f>
        <v>0</v>
      </c>
      <c r="O231" s="31">
        <f>IF(ABS(G231)&lt;'ver pressoflex 6p C3 DCpowe'!$G$7,'ver pressoflex 6p C3 DCpowe'!$G$16*G231*'ver pressoflex 6p C3 DCpowe'!$O$10,SIGN(G231)*'ver pressoflex 6p C3 DCpowe'!$G$15*'ver pressoflex 6p C3 DCpowe'!$O$10)</f>
        <v>0</v>
      </c>
      <c r="P231" s="31">
        <f>IF(ABS(H231)&lt;'ver pressoflex 6p C3 DCpowe'!$G$7,'ver pressoflex 6p C3 DCpowe'!$G$16*H231*'ver pressoflex 6p C3 DCpowe'!$O$11,SIGN(H231)*'ver pressoflex 6p C3 DCpowe'!$G$15*'ver pressoflex 6p C3 DCpowe'!$O$11)</f>
        <v>0</v>
      </c>
      <c r="Q231" s="31">
        <f>IF(ABS(I231)&lt;'ver pressoflex 6p C3 DCpowe'!$G$7,'ver pressoflex 6p C3 DCpowe'!$G$16*I231*'ver pressoflex 6p C3 DCpowe'!$O$12,SIGN(I231)*'ver pressoflex 6p C3 DCpowe'!$G$15*'ver pressoflex 6p C3 DCpowe'!$O$12)</f>
        <v>0</v>
      </c>
      <c r="R231" s="31">
        <f>IF(ABS(J231)&lt;'ver pressoflex 6p C3 DCpowe'!$G$7,'ver pressoflex 6p C3 DCpowe'!$G$16*J231*'ver pressoflex 6p C3 DCpowe'!$O$13,SIGN(J231)*'ver pressoflex 6p C3 DCpowe'!$G$15*'ver pressoflex 6p C3 DCpowe'!$O$13)</f>
        <v>17803.500000000004</v>
      </c>
      <c r="S231" s="113">
        <f t="shared" si="24"/>
        <v>27573.0825</v>
      </c>
      <c r="T231" s="362">
        <f>-L231*('ver pressoflex 6p C3 DCpowe'!$G$3/2-'ver pressoflex 6p C3 DCpowe'!$G$12*'ver pressoflex 6p C3 DCpowe'!D231)</f>
        <v>9699484.2102774084</v>
      </c>
      <c r="U231" s="29">
        <f t="shared" si="27"/>
        <v>-18248587.500000004</v>
      </c>
      <c r="V231" s="29">
        <f t="shared" si="28"/>
        <v>0</v>
      </c>
      <c r="W231" s="29">
        <f t="shared" si="29"/>
        <v>0</v>
      </c>
      <c r="X231" s="29">
        <f t="shared" si="30"/>
        <v>0</v>
      </c>
      <c r="Y231" s="29">
        <f t="shared" si="31"/>
        <v>0</v>
      </c>
      <c r="Z231" s="29">
        <f t="shared" si="32"/>
        <v>18248587.500000004</v>
      </c>
      <c r="AA231" s="113">
        <f t="shared" si="25"/>
        <v>9699484.2102774084</v>
      </c>
    </row>
    <row r="232" spans="2:27">
      <c r="B232" s="116">
        <f t="shared" si="23"/>
        <v>69526.777499999997</v>
      </c>
      <c r="C232" s="115">
        <f t="shared" si="26"/>
        <v>3.4900000000000024</v>
      </c>
      <c r="D232" s="68">
        <f>'ver pressoflex 6p C3 DCpowe'!$G$3/2/$C$557*C232</f>
        <v>42.752500000000033</v>
      </c>
      <c r="E232" s="114">
        <f>'ver pressoflex 6p C3 DCpowe'!$G$9/D232*(D232-'ver pressoflex 6p C3 DCpowe'!$M$8)</f>
        <v>2.9424712005145872E-2</v>
      </c>
      <c r="F232" s="114">
        <f>'ver pressoflex 6p C3 DCpowe'!$G$9/D232*(D232-'ver pressoflex 6p C3 DCpowe'!$M$9)</f>
        <v>4.4394596807204222E-2</v>
      </c>
      <c r="G232" s="114">
        <f>'ver pressoflex 6p C3 DCpowe'!$G$9/D232*(D232-'ver pressoflex 6p C3 DCpowe'!$M$10)</f>
        <v>5.9364481609262561E-2</v>
      </c>
      <c r="H232" s="114">
        <f>'ver pressoflex 6p C3 DCpowe'!$G$9/D232*(D232-'ver pressoflex 6p C3 DCpowe'!$M$11)</f>
        <v>0.38308824045377432</v>
      </c>
      <c r="I232" s="114">
        <f>'ver pressoflex 6p C3 DCpowe'!$G$9/D232*(D232-'ver pressoflex 6p C3 DCpowe'!$M$12)</f>
        <v>0.39805812525583267</v>
      </c>
      <c r="J232" s="114">
        <f>'ver pressoflex 6p C3 DCpowe'!$G$9/D232*(D232-'ver pressoflex 6p C3 DCpowe'!$M$13)</f>
        <v>0.41302801005789103</v>
      </c>
      <c r="K232" s="114">
        <f>'ver pressoflex 6p C3 DCpowe'!$G$9/D232*(D232-'ver pressoflex 6p C3 DCpowe'!$G$3)</f>
        <v>0.45045272206303694</v>
      </c>
      <c r="L232" s="113">
        <f>-'ver pressoflex 6p C3 DCpowe'!$G$2*'ver pressoflex 6p C3 DCpowe'!D232*'ver pressoflex 6p C3 DCpowe'!$G$17*'ver pressoflex 6p C3 DCpowe'!$G$13*'ver pressoflex 6p C3 DCpowe'!$G$11</f>
        <v>-8080.2225000000071</v>
      </c>
      <c r="M232" s="31">
        <f>IF(ABS(E232)&lt;'ver pressoflex 6p C3 DCpowe'!$G$7,'ver pressoflex 6p C3 DCpowe'!$G$16*E232*'ver pressoflex 6p C3 DCpowe'!$O$8,SIGN(E232)*'ver pressoflex 6p C3 DCpowe'!$G$15*'ver pressoflex 6p C3 DCpowe'!$O$8)</f>
        <v>17803.500000000004</v>
      </c>
      <c r="N232" s="31">
        <f>IF(ABS(F232)&lt;'ver pressoflex 6p C3 DCpowe'!$G$7,'ver pressoflex 6p C3 DCpowe'!$G$16*F232*'ver pressoflex 6p C3 DCpowe'!$O$9,SIGN(F232)*'ver pressoflex 6p C3 DCpowe'!$G$15*'ver pressoflex 6p C3 DCpowe'!$O$9)</f>
        <v>0</v>
      </c>
      <c r="O232" s="31">
        <f>IF(ABS(G232)&lt;'ver pressoflex 6p C3 DCpowe'!$G$7,'ver pressoflex 6p C3 DCpowe'!$G$16*G232*'ver pressoflex 6p C3 DCpowe'!$O$10,SIGN(G232)*'ver pressoflex 6p C3 DCpowe'!$G$15*'ver pressoflex 6p C3 DCpowe'!$O$10)</f>
        <v>0</v>
      </c>
      <c r="P232" s="31">
        <f>IF(ABS(H232)&lt;'ver pressoflex 6p C3 DCpowe'!$G$7,'ver pressoflex 6p C3 DCpowe'!$G$16*H232*'ver pressoflex 6p C3 DCpowe'!$O$11,SIGN(H232)*'ver pressoflex 6p C3 DCpowe'!$G$15*'ver pressoflex 6p C3 DCpowe'!$O$11)</f>
        <v>0</v>
      </c>
      <c r="Q232" s="31">
        <f>IF(ABS(I232)&lt;'ver pressoflex 6p C3 DCpowe'!$G$7,'ver pressoflex 6p C3 DCpowe'!$G$16*I232*'ver pressoflex 6p C3 DCpowe'!$O$12,SIGN(I232)*'ver pressoflex 6p C3 DCpowe'!$G$15*'ver pressoflex 6p C3 DCpowe'!$O$12)</f>
        <v>0</v>
      </c>
      <c r="R232" s="31">
        <f>IF(ABS(J232)&lt;'ver pressoflex 6p C3 DCpowe'!$G$7,'ver pressoflex 6p C3 DCpowe'!$G$16*J232*'ver pressoflex 6p C3 DCpowe'!$O$13,SIGN(J232)*'ver pressoflex 6p C3 DCpowe'!$G$15*'ver pressoflex 6p C3 DCpowe'!$O$13)</f>
        <v>17803.500000000004</v>
      </c>
      <c r="S232" s="113">
        <f t="shared" si="24"/>
        <v>27526.7775</v>
      </c>
      <c r="T232" s="362">
        <f>-L232*('ver pressoflex 6p C3 DCpowe'!$G$3/2-'ver pressoflex 6p C3 DCpowe'!$G$12*'ver pressoflex 6p C3 DCpowe'!D232)</f>
        <v>9754565.482128609</v>
      </c>
      <c r="U232" s="29">
        <f t="shared" si="27"/>
        <v>-18248587.500000004</v>
      </c>
      <c r="V232" s="29">
        <f t="shared" si="28"/>
        <v>0</v>
      </c>
      <c r="W232" s="29">
        <f t="shared" si="29"/>
        <v>0</v>
      </c>
      <c r="X232" s="29">
        <f t="shared" si="30"/>
        <v>0</v>
      </c>
      <c r="Y232" s="29">
        <f t="shared" si="31"/>
        <v>0</v>
      </c>
      <c r="Z232" s="29">
        <f t="shared" si="32"/>
        <v>18248587.500000004</v>
      </c>
      <c r="AA232" s="113">
        <f t="shared" si="25"/>
        <v>9754565.482128609</v>
      </c>
    </row>
    <row r="233" spans="2:27">
      <c r="B233" s="116">
        <f t="shared" si="23"/>
        <v>69480.472500000003</v>
      </c>
      <c r="C233" s="115">
        <f t="shared" si="26"/>
        <v>3.5100000000000025</v>
      </c>
      <c r="D233" s="68">
        <f>'ver pressoflex 6p C3 DCpowe'!$G$3/2/$C$557*C233</f>
        <v>42.997500000000031</v>
      </c>
      <c r="E233" s="114">
        <f>'ver pressoflex 6p C3 DCpowe'!$G$9/D233*(D233-'ver pressoflex 6p C3 DCpowe'!$M$8)</f>
        <v>2.9211465782894328E-2</v>
      </c>
      <c r="F233" s="114">
        <f>'ver pressoflex 6p C3 DCpowe'!$G$9/D233*(D233-'ver pressoflex 6p C3 DCpowe'!$M$9)</f>
        <v>4.4096052096052059E-2</v>
      </c>
      <c r="G233" s="114">
        <f>'ver pressoflex 6p C3 DCpowe'!$G$9/D233*(D233-'ver pressoflex 6p C3 DCpowe'!$M$10)</f>
        <v>5.8980638409209786E-2</v>
      </c>
      <c r="H233" s="114">
        <f>'ver pressoflex 6p C3 DCpowe'!$G$9/D233*(D233-'ver pressoflex 6p C3 DCpowe'!$M$11)</f>
        <v>0.38085981743124575</v>
      </c>
      <c r="I233" s="114">
        <f>'ver pressoflex 6p C3 DCpowe'!$G$9/D233*(D233-'ver pressoflex 6p C3 DCpowe'!$M$12)</f>
        <v>0.39574440374440345</v>
      </c>
      <c r="J233" s="114">
        <f>'ver pressoflex 6p C3 DCpowe'!$G$9/D233*(D233-'ver pressoflex 6p C3 DCpowe'!$M$13)</f>
        <v>0.41062899005756121</v>
      </c>
      <c r="K233" s="114">
        <f>'ver pressoflex 6p C3 DCpowe'!$G$9/D233*(D233-'ver pressoflex 6p C3 DCpowe'!$G$3)</f>
        <v>0.44784045584045551</v>
      </c>
      <c r="L233" s="113">
        <f>-'ver pressoflex 6p C3 DCpowe'!$G$2*'ver pressoflex 6p C3 DCpowe'!D233*'ver pressoflex 6p C3 DCpowe'!$G$17*'ver pressoflex 6p C3 DCpowe'!$G$13*'ver pressoflex 6p C3 DCpowe'!$G$11</f>
        <v>-8126.5275000000065</v>
      </c>
      <c r="M233" s="31">
        <f>IF(ABS(E233)&lt;'ver pressoflex 6p C3 DCpowe'!$G$7,'ver pressoflex 6p C3 DCpowe'!$G$16*E233*'ver pressoflex 6p C3 DCpowe'!$O$8,SIGN(E233)*'ver pressoflex 6p C3 DCpowe'!$G$15*'ver pressoflex 6p C3 DCpowe'!$O$8)</f>
        <v>17803.500000000004</v>
      </c>
      <c r="N233" s="31">
        <f>IF(ABS(F233)&lt;'ver pressoflex 6p C3 DCpowe'!$G$7,'ver pressoflex 6p C3 DCpowe'!$G$16*F233*'ver pressoflex 6p C3 DCpowe'!$O$9,SIGN(F233)*'ver pressoflex 6p C3 DCpowe'!$G$15*'ver pressoflex 6p C3 DCpowe'!$O$9)</f>
        <v>0</v>
      </c>
      <c r="O233" s="31">
        <f>IF(ABS(G233)&lt;'ver pressoflex 6p C3 DCpowe'!$G$7,'ver pressoflex 6p C3 DCpowe'!$G$16*G233*'ver pressoflex 6p C3 DCpowe'!$O$10,SIGN(G233)*'ver pressoflex 6p C3 DCpowe'!$G$15*'ver pressoflex 6p C3 DCpowe'!$O$10)</f>
        <v>0</v>
      </c>
      <c r="P233" s="31">
        <f>IF(ABS(H233)&lt;'ver pressoflex 6p C3 DCpowe'!$G$7,'ver pressoflex 6p C3 DCpowe'!$G$16*H233*'ver pressoflex 6p C3 DCpowe'!$O$11,SIGN(H233)*'ver pressoflex 6p C3 DCpowe'!$G$15*'ver pressoflex 6p C3 DCpowe'!$O$11)</f>
        <v>0</v>
      </c>
      <c r="Q233" s="31">
        <f>IF(ABS(I233)&lt;'ver pressoflex 6p C3 DCpowe'!$G$7,'ver pressoflex 6p C3 DCpowe'!$G$16*I233*'ver pressoflex 6p C3 DCpowe'!$O$12,SIGN(I233)*'ver pressoflex 6p C3 DCpowe'!$G$15*'ver pressoflex 6p C3 DCpowe'!$O$12)</f>
        <v>0</v>
      </c>
      <c r="R233" s="31">
        <f>IF(ABS(J233)&lt;'ver pressoflex 6p C3 DCpowe'!$G$7,'ver pressoflex 6p C3 DCpowe'!$G$16*J233*'ver pressoflex 6p C3 DCpowe'!$O$13,SIGN(J233)*'ver pressoflex 6p C3 DCpowe'!$G$15*'ver pressoflex 6p C3 DCpowe'!$O$13)</f>
        <v>17803.500000000004</v>
      </c>
      <c r="S233" s="113">
        <f t="shared" si="24"/>
        <v>27480.4725</v>
      </c>
      <c r="T233" s="362">
        <f>-L233*('ver pressoflex 6p C3 DCpowe'!$G$3/2-'ver pressoflex 6p C3 DCpowe'!$G$12*'ver pressoflex 6p C3 DCpowe'!D233)</f>
        <v>9809637.315168608</v>
      </c>
      <c r="U233" s="29">
        <f t="shared" si="27"/>
        <v>-18248587.500000004</v>
      </c>
      <c r="V233" s="29">
        <f t="shared" si="28"/>
        <v>0</v>
      </c>
      <c r="W233" s="29">
        <f t="shared" si="29"/>
        <v>0</v>
      </c>
      <c r="X233" s="29">
        <f t="shared" si="30"/>
        <v>0</v>
      </c>
      <c r="Y233" s="29">
        <f t="shared" si="31"/>
        <v>0</v>
      </c>
      <c r="Z233" s="29">
        <f t="shared" si="32"/>
        <v>18248587.500000004</v>
      </c>
      <c r="AA233" s="113">
        <f t="shared" si="25"/>
        <v>9809637.315168608</v>
      </c>
    </row>
    <row r="234" spans="2:27">
      <c r="B234" s="116">
        <f t="shared" si="23"/>
        <v>69434.167499999996</v>
      </c>
      <c r="C234" s="115">
        <f t="shared" si="26"/>
        <v>3.5300000000000025</v>
      </c>
      <c r="D234" s="68">
        <f>'ver pressoflex 6p C3 DCpowe'!$G$3/2/$C$557*C234</f>
        <v>43.242500000000028</v>
      </c>
      <c r="E234" s="114">
        <f>'ver pressoflex 6p C3 DCpowe'!$G$9/D234*(D234-'ver pressoflex 6p C3 DCpowe'!$M$8)</f>
        <v>2.9000635948430342E-2</v>
      </c>
      <c r="F234" s="114">
        <f>'ver pressoflex 6p C3 DCpowe'!$G$9/D234*(D234-'ver pressoflex 6p C3 DCpowe'!$M$9)</f>
        <v>4.3800890327802475E-2</v>
      </c>
      <c r="G234" s="114">
        <f>'ver pressoflex 6p C3 DCpowe'!$G$9/D234*(D234-'ver pressoflex 6p C3 DCpowe'!$M$10)</f>
        <v>5.8601144707174618E-2</v>
      </c>
      <c r="H234" s="114">
        <f>'ver pressoflex 6p C3 DCpowe'!$G$9/D234*(D234-'ver pressoflex 6p C3 DCpowe'!$M$11)</f>
        <v>0.37865664566109708</v>
      </c>
      <c r="I234" s="114">
        <f>'ver pressoflex 6p C3 DCpowe'!$G$9/D234*(D234-'ver pressoflex 6p C3 DCpowe'!$M$12)</f>
        <v>0.39345690004046924</v>
      </c>
      <c r="J234" s="114">
        <f>'ver pressoflex 6p C3 DCpowe'!$G$9/D234*(D234-'ver pressoflex 6p C3 DCpowe'!$M$13)</f>
        <v>0.40825715441984139</v>
      </c>
      <c r="K234" s="114">
        <f>'ver pressoflex 6p C3 DCpowe'!$G$9/D234*(D234-'ver pressoflex 6p C3 DCpowe'!$G$3)</f>
        <v>0.44525779036827173</v>
      </c>
      <c r="L234" s="113">
        <f>-'ver pressoflex 6p C3 DCpowe'!$G$2*'ver pressoflex 6p C3 DCpowe'!D234*'ver pressoflex 6p C3 DCpowe'!$G$17*'ver pressoflex 6p C3 DCpowe'!$G$13*'ver pressoflex 6p C3 DCpowe'!$G$11</f>
        <v>-8172.8325000000077</v>
      </c>
      <c r="M234" s="31">
        <f>IF(ABS(E234)&lt;'ver pressoflex 6p C3 DCpowe'!$G$7,'ver pressoflex 6p C3 DCpowe'!$G$16*E234*'ver pressoflex 6p C3 DCpowe'!$O$8,SIGN(E234)*'ver pressoflex 6p C3 DCpowe'!$G$15*'ver pressoflex 6p C3 DCpowe'!$O$8)</f>
        <v>17803.500000000004</v>
      </c>
      <c r="N234" s="31">
        <f>IF(ABS(F234)&lt;'ver pressoflex 6p C3 DCpowe'!$G$7,'ver pressoflex 6p C3 DCpowe'!$G$16*F234*'ver pressoflex 6p C3 DCpowe'!$O$9,SIGN(F234)*'ver pressoflex 6p C3 DCpowe'!$G$15*'ver pressoflex 6p C3 DCpowe'!$O$9)</f>
        <v>0</v>
      </c>
      <c r="O234" s="31">
        <f>IF(ABS(G234)&lt;'ver pressoflex 6p C3 DCpowe'!$G$7,'ver pressoflex 6p C3 DCpowe'!$G$16*G234*'ver pressoflex 6p C3 DCpowe'!$O$10,SIGN(G234)*'ver pressoflex 6p C3 DCpowe'!$G$15*'ver pressoflex 6p C3 DCpowe'!$O$10)</f>
        <v>0</v>
      </c>
      <c r="P234" s="31">
        <f>IF(ABS(H234)&lt;'ver pressoflex 6p C3 DCpowe'!$G$7,'ver pressoflex 6p C3 DCpowe'!$G$16*H234*'ver pressoflex 6p C3 DCpowe'!$O$11,SIGN(H234)*'ver pressoflex 6p C3 DCpowe'!$G$15*'ver pressoflex 6p C3 DCpowe'!$O$11)</f>
        <v>0</v>
      </c>
      <c r="Q234" s="31">
        <f>IF(ABS(I234)&lt;'ver pressoflex 6p C3 DCpowe'!$G$7,'ver pressoflex 6p C3 DCpowe'!$G$16*I234*'ver pressoflex 6p C3 DCpowe'!$O$12,SIGN(I234)*'ver pressoflex 6p C3 DCpowe'!$G$15*'ver pressoflex 6p C3 DCpowe'!$O$12)</f>
        <v>0</v>
      </c>
      <c r="R234" s="31">
        <f>IF(ABS(J234)&lt;'ver pressoflex 6p C3 DCpowe'!$G$7,'ver pressoflex 6p C3 DCpowe'!$G$16*J234*'ver pressoflex 6p C3 DCpowe'!$O$13,SIGN(J234)*'ver pressoflex 6p C3 DCpowe'!$G$15*'ver pressoflex 6p C3 DCpowe'!$O$13)</f>
        <v>17803.500000000004</v>
      </c>
      <c r="S234" s="113">
        <f t="shared" si="24"/>
        <v>27434.1675</v>
      </c>
      <c r="T234" s="362">
        <f>-L234*('ver pressoflex 6p C3 DCpowe'!$G$3/2-'ver pressoflex 6p C3 DCpowe'!$G$12*'ver pressoflex 6p C3 DCpowe'!D234)</f>
        <v>9864699.7093974091</v>
      </c>
      <c r="U234" s="29">
        <f t="shared" si="27"/>
        <v>-18248587.500000004</v>
      </c>
      <c r="V234" s="29">
        <f t="shared" si="28"/>
        <v>0</v>
      </c>
      <c r="W234" s="29">
        <f t="shared" si="29"/>
        <v>0</v>
      </c>
      <c r="X234" s="29">
        <f t="shared" si="30"/>
        <v>0</v>
      </c>
      <c r="Y234" s="29">
        <f t="shared" si="31"/>
        <v>0</v>
      </c>
      <c r="Z234" s="29">
        <f t="shared" si="32"/>
        <v>18248587.500000004</v>
      </c>
      <c r="AA234" s="113">
        <f t="shared" si="25"/>
        <v>9864699.7093974091</v>
      </c>
    </row>
    <row r="235" spans="2:27">
      <c r="B235" s="116">
        <f t="shared" si="23"/>
        <v>69387.862500000003</v>
      </c>
      <c r="C235" s="115">
        <f t="shared" si="26"/>
        <v>3.5500000000000025</v>
      </c>
      <c r="D235" s="68">
        <f>'ver pressoflex 6p C3 DCpowe'!$G$3/2/$C$557*C235</f>
        <v>43.487500000000033</v>
      </c>
      <c r="E235" s="114">
        <f>'ver pressoflex 6p C3 DCpowe'!$G$9/D235*(D235-'ver pressoflex 6p C3 DCpowe'!$M$8)</f>
        <v>2.8792181661396923E-2</v>
      </c>
      <c r="F235" s="114">
        <f>'ver pressoflex 6p C3 DCpowe'!$G$9/D235*(D235-'ver pressoflex 6p C3 DCpowe'!$M$9)</f>
        <v>4.3509054325955698E-2</v>
      </c>
      <c r="G235" s="114">
        <f>'ver pressoflex 6p C3 DCpowe'!$G$9/D235*(D235-'ver pressoflex 6p C3 DCpowe'!$M$10)</f>
        <v>5.8225926990514473E-2</v>
      </c>
      <c r="H235" s="114">
        <f>'ver pressoflex 6p C3 DCpowe'!$G$9/D235*(D235-'ver pressoflex 6p C3 DCpowe'!$M$11)</f>
        <v>0.37647829836159791</v>
      </c>
      <c r="I235" s="114">
        <f>'ver pressoflex 6p C3 DCpowe'!$G$9/D235*(D235-'ver pressoflex 6p C3 DCpowe'!$M$12)</f>
        <v>0.39119517102615664</v>
      </c>
      <c r="J235" s="114">
        <f>'ver pressoflex 6p C3 DCpowe'!$G$9/D235*(D235-'ver pressoflex 6p C3 DCpowe'!$M$13)</f>
        <v>0.40591204369071537</v>
      </c>
      <c r="K235" s="114">
        <f>'ver pressoflex 6p C3 DCpowe'!$G$9/D235*(D235-'ver pressoflex 6p C3 DCpowe'!$G$3)</f>
        <v>0.44270422535211235</v>
      </c>
      <c r="L235" s="113">
        <f>-'ver pressoflex 6p C3 DCpowe'!$G$2*'ver pressoflex 6p C3 DCpowe'!D235*'ver pressoflex 6p C3 DCpowe'!$G$17*'ver pressoflex 6p C3 DCpowe'!$G$13*'ver pressoflex 6p C3 DCpowe'!$G$11</f>
        <v>-8219.1375000000062</v>
      </c>
      <c r="M235" s="31">
        <f>IF(ABS(E235)&lt;'ver pressoflex 6p C3 DCpowe'!$G$7,'ver pressoflex 6p C3 DCpowe'!$G$16*E235*'ver pressoflex 6p C3 DCpowe'!$O$8,SIGN(E235)*'ver pressoflex 6p C3 DCpowe'!$G$15*'ver pressoflex 6p C3 DCpowe'!$O$8)</f>
        <v>17803.500000000004</v>
      </c>
      <c r="N235" s="31">
        <f>IF(ABS(F235)&lt;'ver pressoflex 6p C3 DCpowe'!$G$7,'ver pressoflex 6p C3 DCpowe'!$G$16*F235*'ver pressoflex 6p C3 DCpowe'!$O$9,SIGN(F235)*'ver pressoflex 6p C3 DCpowe'!$G$15*'ver pressoflex 6p C3 DCpowe'!$O$9)</f>
        <v>0</v>
      </c>
      <c r="O235" s="31">
        <f>IF(ABS(G235)&lt;'ver pressoflex 6p C3 DCpowe'!$G$7,'ver pressoflex 6p C3 DCpowe'!$G$16*G235*'ver pressoflex 6p C3 DCpowe'!$O$10,SIGN(G235)*'ver pressoflex 6p C3 DCpowe'!$G$15*'ver pressoflex 6p C3 DCpowe'!$O$10)</f>
        <v>0</v>
      </c>
      <c r="P235" s="31">
        <f>IF(ABS(H235)&lt;'ver pressoflex 6p C3 DCpowe'!$G$7,'ver pressoflex 6p C3 DCpowe'!$G$16*H235*'ver pressoflex 6p C3 DCpowe'!$O$11,SIGN(H235)*'ver pressoflex 6p C3 DCpowe'!$G$15*'ver pressoflex 6p C3 DCpowe'!$O$11)</f>
        <v>0</v>
      </c>
      <c r="Q235" s="31">
        <f>IF(ABS(I235)&lt;'ver pressoflex 6p C3 DCpowe'!$G$7,'ver pressoflex 6p C3 DCpowe'!$G$16*I235*'ver pressoflex 6p C3 DCpowe'!$O$12,SIGN(I235)*'ver pressoflex 6p C3 DCpowe'!$G$15*'ver pressoflex 6p C3 DCpowe'!$O$12)</f>
        <v>0</v>
      </c>
      <c r="R235" s="31">
        <f>IF(ABS(J235)&lt;'ver pressoflex 6p C3 DCpowe'!$G$7,'ver pressoflex 6p C3 DCpowe'!$G$16*J235*'ver pressoflex 6p C3 DCpowe'!$O$13,SIGN(J235)*'ver pressoflex 6p C3 DCpowe'!$G$15*'ver pressoflex 6p C3 DCpowe'!$O$13)</f>
        <v>17803.500000000004</v>
      </c>
      <c r="S235" s="113">
        <f t="shared" si="24"/>
        <v>27387.862500000003</v>
      </c>
      <c r="T235" s="362">
        <f>-L235*('ver pressoflex 6p C3 DCpowe'!$G$3/2-'ver pressoflex 6p C3 DCpowe'!$G$12*'ver pressoflex 6p C3 DCpowe'!D235)</f>
        <v>9919752.6648150086</v>
      </c>
      <c r="U235" s="29">
        <f t="shared" si="27"/>
        <v>-18248587.500000004</v>
      </c>
      <c r="V235" s="29">
        <f t="shared" si="28"/>
        <v>0</v>
      </c>
      <c r="W235" s="29">
        <f t="shared" si="29"/>
        <v>0</v>
      </c>
      <c r="X235" s="29">
        <f t="shared" si="30"/>
        <v>0</v>
      </c>
      <c r="Y235" s="29">
        <f t="shared" si="31"/>
        <v>0</v>
      </c>
      <c r="Z235" s="29">
        <f t="shared" si="32"/>
        <v>18248587.500000004</v>
      </c>
      <c r="AA235" s="113">
        <f t="shared" si="25"/>
        <v>9919752.6648150086</v>
      </c>
    </row>
    <row r="236" spans="2:27">
      <c r="B236" s="116">
        <f t="shared" si="23"/>
        <v>69341.557499999995</v>
      </c>
      <c r="C236" s="115">
        <f t="shared" si="26"/>
        <v>3.5700000000000025</v>
      </c>
      <c r="D236" s="68">
        <f>'ver pressoflex 6p C3 DCpowe'!$G$3/2/$C$557*C236</f>
        <v>43.73250000000003</v>
      </c>
      <c r="E236" s="114">
        <f>'ver pressoflex 6p C3 DCpowe'!$G$9/D236*(D236-'ver pressoflex 6p C3 DCpowe'!$M$8)</f>
        <v>2.85860629966272E-2</v>
      </c>
      <c r="F236" s="114">
        <f>'ver pressoflex 6p C3 DCpowe'!$G$9/D236*(D236-'ver pressoflex 6p C3 DCpowe'!$M$9)</f>
        <v>4.322048819527808E-2</v>
      </c>
      <c r="G236" s="114">
        <f>'ver pressoflex 6p C3 DCpowe'!$G$9/D236*(D236-'ver pressoflex 6p C3 DCpowe'!$M$10)</f>
        <v>5.785491339392896E-2</v>
      </c>
      <c r="H236" s="114">
        <f>'ver pressoflex 6p C3 DCpowe'!$G$9/D236*(D236-'ver pressoflex 6p C3 DCpowe'!$M$11)</f>
        <v>0.37432435831475425</v>
      </c>
      <c r="I236" s="114">
        <f>'ver pressoflex 6p C3 DCpowe'!$G$9/D236*(D236-'ver pressoflex 6p C3 DCpowe'!$M$12)</f>
        <v>0.38895878351340513</v>
      </c>
      <c r="J236" s="114">
        <f>'ver pressoflex 6p C3 DCpowe'!$G$9/D236*(D236-'ver pressoflex 6p C3 DCpowe'!$M$13)</f>
        <v>0.40359320871205601</v>
      </c>
      <c r="K236" s="114">
        <f>'ver pressoflex 6p C3 DCpowe'!$G$9/D236*(D236-'ver pressoflex 6p C3 DCpowe'!$G$3)</f>
        <v>0.44017927170868315</v>
      </c>
      <c r="L236" s="113">
        <f>-'ver pressoflex 6p C3 DCpowe'!$G$2*'ver pressoflex 6p C3 DCpowe'!D236*'ver pressoflex 6p C3 DCpowe'!$G$17*'ver pressoflex 6p C3 DCpowe'!$G$13*'ver pressoflex 6p C3 DCpowe'!$G$11</f>
        <v>-8265.4425000000065</v>
      </c>
      <c r="M236" s="31">
        <f>IF(ABS(E236)&lt;'ver pressoflex 6p C3 DCpowe'!$G$7,'ver pressoflex 6p C3 DCpowe'!$G$16*E236*'ver pressoflex 6p C3 DCpowe'!$O$8,SIGN(E236)*'ver pressoflex 6p C3 DCpowe'!$G$15*'ver pressoflex 6p C3 DCpowe'!$O$8)</f>
        <v>17803.500000000004</v>
      </c>
      <c r="N236" s="31">
        <f>IF(ABS(F236)&lt;'ver pressoflex 6p C3 DCpowe'!$G$7,'ver pressoflex 6p C3 DCpowe'!$G$16*F236*'ver pressoflex 6p C3 DCpowe'!$O$9,SIGN(F236)*'ver pressoflex 6p C3 DCpowe'!$G$15*'ver pressoflex 6p C3 DCpowe'!$O$9)</f>
        <v>0</v>
      </c>
      <c r="O236" s="31">
        <f>IF(ABS(G236)&lt;'ver pressoflex 6p C3 DCpowe'!$G$7,'ver pressoflex 6p C3 DCpowe'!$G$16*G236*'ver pressoflex 6p C3 DCpowe'!$O$10,SIGN(G236)*'ver pressoflex 6p C3 DCpowe'!$G$15*'ver pressoflex 6p C3 DCpowe'!$O$10)</f>
        <v>0</v>
      </c>
      <c r="P236" s="31">
        <f>IF(ABS(H236)&lt;'ver pressoflex 6p C3 DCpowe'!$G$7,'ver pressoflex 6p C3 DCpowe'!$G$16*H236*'ver pressoflex 6p C3 DCpowe'!$O$11,SIGN(H236)*'ver pressoflex 6p C3 DCpowe'!$G$15*'ver pressoflex 6p C3 DCpowe'!$O$11)</f>
        <v>0</v>
      </c>
      <c r="Q236" s="31">
        <f>IF(ABS(I236)&lt;'ver pressoflex 6p C3 DCpowe'!$G$7,'ver pressoflex 6p C3 DCpowe'!$G$16*I236*'ver pressoflex 6p C3 DCpowe'!$O$12,SIGN(I236)*'ver pressoflex 6p C3 DCpowe'!$G$15*'ver pressoflex 6p C3 DCpowe'!$O$12)</f>
        <v>0</v>
      </c>
      <c r="R236" s="31">
        <f>IF(ABS(J236)&lt;'ver pressoflex 6p C3 DCpowe'!$G$7,'ver pressoflex 6p C3 DCpowe'!$G$16*J236*'ver pressoflex 6p C3 DCpowe'!$O$13,SIGN(J236)*'ver pressoflex 6p C3 DCpowe'!$G$15*'ver pressoflex 6p C3 DCpowe'!$O$13)</f>
        <v>17803.500000000004</v>
      </c>
      <c r="S236" s="113">
        <f t="shared" si="24"/>
        <v>27341.557500000003</v>
      </c>
      <c r="T236" s="362">
        <f>-L236*('ver pressoflex 6p C3 DCpowe'!$G$3/2-'ver pressoflex 6p C3 DCpowe'!$G$12*'ver pressoflex 6p C3 DCpowe'!D236)</f>
        <v>9974796.1814214084</v>
      </c>
      <c r="U236" s="29">
        <f t="shared" si="27"/>
        <v>-18248587.500000004</v>
      </c>
      <c r="V236" s="29">
        <f t="shared" si="28"/>
        <v>0</v>
      </c>
      <c r="W236" s="29">
        <f t="shared" si="29"/>
        <v>0</v>
      </c>
      <c r="X236" s="29">
        <f t="shared" si="30"/>
        <v>0</v>
      </c>
      <c r="Y236" s="29">
        <f t="shared" si="31"/>
        <v>0</v>
      </c>
      <c r="Z236" s="29">
        <f t="shared" si="32"/>
        <v>18248587.500000004</v>
      </c>
      <c r="AA236" s="113">
        <f t="shared" si="25"/>
        <v>9974796.1814214084</v>
      </c>
    </row>
    <row r="237" spans="2:27">
      <c r="B237" s="116">
        <f t="shared" si="23"/>
        <v>69295.252500000002</v>
      </c>
      <c r="C237" s="115">
        <f t="shared" si="26"/>
        <v>3.5900000000000025</v>
      </c>
      <c r="D237" s="68">
        <f>'ver pressoflex 6p C3 DCpowe'!$G$3/2/$C$557*C237</f>
        <v>43.977500000000028</v>
      </c>
      <c r="E237" s="114">
        <f>'ver pressoflex 6p C3 DCpowe'!$G$9/D237*(D237-'ver pressoflex 6p C3 DCpowe'!$M$8)</f>
        <v>2.8382240918651561E-2</v>
      </c>
      <c r="F237" s="114">
        <f>'ver pressoflex 6p C3 DCpowe'!$G$9/D237*(D237-'ver pressoflex 6p C3 DCpowe'!$M$9)</f>
        <v>4.2935137286112188E-2</v>
      </c>
      <c r="G237" s="114">
        <f>'ver pressoflex 6p C3 DCpowe'!$G$9/D237*(D237-'ver pressoflex 6p C3 DCpowe'!$M$10)</f>
        <v>5.7488033653572808E-2</v>
      </c>
      <c r="H237" s="114">
        <f>'ver pressoflex 6p C3 DCpowe'!$G$9/D237*(D237-'ver pressoflex 6p C3 DCpowe'!$M$11)</f>
        <v>0.37219441759990879</v>
      </c>
      <c r="I237" s="114">
        <f>'ver pressoflex 6p C3 DCpowe'!$G$9/D237*(D237-'ver pressoflex 6p C3 DCpowe'!$M$12)</f>
        <v>0.38674731396736944</v>
      </c>
      <c r="J237" s="114">
        <f>'ver pressoflex 6p C3 DCpowe'!$G$9/D237*(D237-'ver pressoflex 6p C3 DCpowe'!$M$13)</f>
        <v>0.40130021033483004</v>
      </c>
      <c r="K237" s="114">
        <f>'ver pressoflex 6p C3 DCpowe'!$G$9/D237*(D237-'ver pressoflex 6p C3 DCpowe'!$G$3)</f>
        <v>0.4376824512534816</v>
      </c>
      <c r="L237" s="113">
        <f>-'ver pressoflex 6p C3 DCpowe'!$G$2*'ver pressoflex 6p C3 DCpowe'!D237*'ver pressoflex 6p C3 DCpowe'!$G$17*'ver pressoflex 6p C3 DCpowe'!$G$13*'ver pressoflex 6p C3 DCpowe'!$G$11</f>
        <v>-8311.7475000000068</v>
      </c>
      <c r="M237" s="31">
        <f>IF(ABS(E237)&lt;'ver pressoflex 6p C3 DCpowe'!$G$7,'ver pressoflex 6p C3 DCpowe'!$G$16*E237*'ver pressoflex 6p C3 DCpowe'!$O$8,SIGN(E237)*'ver pressoflex 6p C3 DCpowe'!$G$15*'ver pressoflex 6p C3 DCpowe'!$O$8)</f>
        <v>17803.500000000004</v>
      </c>
      <c r="N237" s="31">
        <f>IF(ABS(F237)&lt;'ver pressoflex 6p C3 DCpowe'!$G$7,'ver pressoflex 6p C3 DCpowe'!$G$16*F237*'ver pressoflex 6p C3 DCpowe'!$O$9,SIGN(F237)*'ver pressoflex 6p C3 DCpowe'!$G$15*'ver pressoflex 6p C3 DCpowe'!$O$9)</f>
        <v>0</v>
      </c>
      <c r="O237" s="31">
        <f>IF(ABS(G237)&lt;'ver pressoflex 6p C3 DCpowe'!$G$7,'ver pressoflex 6p C3 DCpowe'!$G$16*G237*'ver pressoflex 6p C3 DCpowe'!$O$10,SIGN(G237)*'ver pressoflex 6p C3 DCpowe'!$G$15*'ver pressoflex 6p C3 DCpowe'!$O$10)</f>
        <v>0</v>
      </c>
      <c r="P237" s="31">
        <f>IF(ABS(H237)&lt;'ver pressoflex 6p C3 DCpowe'!$G$7,'ver pressoflex 6p C3 DCpowe'!$G$16*H237*'ver pressoflex 6p C3 DCpowe'!$O$11,SIGN(H237)*'ver pressoflex 6p C3 DCpowe'!$G$15*'ver pressoflex 6p C3 DCpowe'!$O$11)</f>
        <v>0</v>
      </c>
      <c r="Q237" s="31">
        <f>IF(ABS(I237)&lt;'ver pressoflex 6p C3 DCpowe'!$G$7,'ver pressoflex 6p C3 DCpowe'!$G$16*I237*'ver pressoflex 6p C3 DCpowe'!$O$12,SIGN(I237)*'ver pressoflex 6p C3 DCpowe'!$G$15*'ver pressoflex 6p C3 DCpowe'!$O$12)</f>
        <v>0</v>
      </c>
      <c r="R237" s="31">
        <f>IF(ABS(J237)&lt;'ver pressoflex 6p C3 DCpowe'!$G$7,'ver pressoflex 6p C3 DCpowe'!$G$16*J237*'ver pressoflex 6p C3 DCpowe'!$O$13,SIGN(J237)*'ver pressoflex 6p C3 DCpowe'!$G$15*'ver pressoflex 6p C3 DCpowe'!$O$13)</f>
        <v>17803.500000000004</v>
      </c>
      <c r="S237" s="113">
        <f t="shared" si="24"/>
        <v>27295.252500000002</v>
      </c>
      <c r="T237" s="362">
        <f>-L237*('ver pressoflex 6p C3 DCpowe'!$G$3/2-'ver pressoflex 6p C3 DCpowe'!$G$12*'ver pressoflex 6p C3 DCpowe'!D237)</f>
        <v>10029830.259216608</v>
      </c>
      <c r="U237" s="29">
        <f t="shared" si="27"/>
        <v>-18248587.500000004</v>
      </c>
      <c r="V237" s="29">
        <f t="shared" si="28"/>
        <v>0</v>
      </c>
      <c r="W237" s="29">
        <f t="shared" si="29"/>
        <v>0</v>
      </c>
      <c r="X237" s="29">
        <f t="shared" si="30"/>
        <v>0</v>
      </c>
      <c r="Y237" s="29">
        <f t="shared" si="31"/>
        <v>0</v>
      </c>
      <c r="Z237" s="29">
        <f t="shared" si="32"/>
        <v>18248587.500000004</v>
      </c>
      <c r="AA237" s="113">
        <f t="shared" si="25"/>
        <v>10029830.259216608</v>
      </c>
    </row>
    <row r="238" spans="2:27">
      <c r="B238" s="116">
        <f t="shared" si="23"/>
        <v>69248.947500000009</v>
      </c>
      <c r="C238" s="115">
        <f t="shared" si="26"/>
        <v>3.6100000000000025</v>
      </c>
      <c r="D238" s="68">
        <f>'ver pressoflex 6p C3 DCpowe'!$G$3/2/$C$557*C238</f>
        <v>44.222500000000032</v>
      </c>
      <c r="E238" s="114">
        <f>'ver pressoflex 6p C3 DCpowe'!$G$9/D238*(D238-'ver pressoflex 6p C3 DCpowe'!$M$8)</f>
        <v>2.8180677257052381E-2</v>
      </c>
      <c r="F238" s="114">
        <f>'ver pressoflex 6p C3 DCpowe'!$G$9/D238*(D238-'ver pressoflex 6p C3 DCpowe'!$M$9)</f>
        <v>4.2652948159873333E-2</v>
      </c>
      <c r="G238" s="114">
        <f>'ver pressoflex 6p C3 DCpowe'!$G$9/D238*(D238-'ver pressoflex 6p C3 DCpowe'!$M$10)</f>
        <v>5.7125219062694278E-2</v>
      </c>
      <c r="H238" s="114">
        <f>'ver pressoflex 6p C3 DCpowe'!$G$9/D238*(D238-'ver pressoflex 6p C3 DCpowe'!$M$11)</f>
        <v>0.37008807733619736</v>
      </c>
      <c r="I238" s="114">
        <f>'ver pressoflex 6p C3 DCpowe'!$G$9/D238*(D238-'ver pressoflex 6p C3 DCpowe'!$M$12)</f>
        <v>0.3845603482390183</v>
      </c>
      <c r="J238" s="114">
        <f>'ver pressoflex 6p C3 DCpowe'!$G$9/D238*(D238-'ver pressoflex 6p C3 DCpowe'!$M$13)</f>
        <v>0.3990326191418393</v>
      </c>
      <c r="K238" s="114">
        <f>'ver pressoflex 6p C3 DCpowe'!$G$9/D238*(D238-'ver pressoflex 6p C3 DCpowe'!$G$3)</f>
        <v>0.43521329639889167</v>
      </c>
      <c r="L238" s="113">
        <f>-'ver pressoflex 6p C3 DCpowe'!$G$2*'ver pressoflex 6p C3 DCpowe'!D238*'ver pressoflex 6p C3 DCpowe'!$G$17*'ver pressoflex 6p C3 DCpowe'!$G$13*'ver pressoflex 6p C3 DCpowe'!$G$11</f>
        <v>-8358.0525000000071</v>
      </c>
      <c r="M238" s="31">
        <f>IF(ABS(E238)&lt;'ver pressoflex 6p C3 DCpowe'!$G$7,'ver pressoflex 6p C3 DCpowe'!$G$16*E238*'ver pressoflex 6p C3 DCpowe'!$O$8,SIGN(E238)*'ver pressoflex 6p C3 DCpowe'!$G$15*'ver pressoflex 6p C3 DCpowe'!$O$8)</f>
        <v>17803.500000000004</v>
      </c>
      <c r="N238" s="31">
        <f>IF(ABS(F238)&lt;'ver pressoflex 6p C3 DCpowe'!$G$7,'ver pressoflex 6p C3 DCpowe'!$G$16*F238*'ver pressoflex 6p C3 DCpowe'!$O$9,SIGN(F238)*'ver pressoflex 6p C3 DCpowe'!$G$15*'ver pressoflex 6p C3 DCpowe'!$O$9)</f>
        <v>0</v>
      </c>
      <c r="O238" s="31">
        <f>IF(ABS(G238)&lt;'ver pressoflex 6p C3 DCpowe'!$G$7,'ver pressoflex 6p C3 DCpowe'!$G$16*G238*'ver pressoflex 6p C3 DCpowe'!$O$10,SIGN(G238)*'ver pressoflex 6p C3 DCpowe'!$G$15*'ver pressoflex 6p C3 DCpowe'!$O$10)</f>
        <v>0</v>
      </c>
      <c r="P238" s="31">
        <f>IF(ABS(H238)&lt;'ver pressoflex 6p C3 DCpowe'!$G$7,'ver pressoflex 6p C3 DCpowe'!$G$16*H238*'ver pressoflex 6p C3 DCpowe'!$O$11,SIGN(H238)*'ver pressoflex 6p C3 DCpowe'!$G$15*'ver pressoflex 6p C3 DCpowe'!$O$11)</f>
        <v>0</v>
      </c>
      <c r="Q238" s="31">
        <f>IF(ABS(I238)&lt;'ver pressoflex 6p C3 DCpowe'!$G$7,'ver pressoflex 6p C3 DCpowe'!$G$16*I238*'ver pressoflex 6p C3 DCpowe'!$O$12,SIGN(I238)*'ver pressoflex 6p C3 DCpowe'!$G$15*'ver pressoflex 6p C3 DCpowe'!$O$12)</f>
        <v>0</v>
      </c>
      <c r="R238" s="31">
        <f>IF(ABS(J238)&lt;'ver pressoflex 6p C3 DCpowe'!$G$7,'ver pressoflex 6p C3 DCpowe'!$G$16*J238*'ver pressoflex 6p C3 DCpowe'!$O$13,SIGN(J238)*'ver pressoflex 6p C3 DCpowe'!$G$15*'ver pressoflex 6p C3 DCpowe'!$O$13)</f>
        <v>17803.500000000004</v>
      </c>
      <c r="S238" s="113">
        <f t="shared" si="24"/>
        <v>27248.947500000002</v>
      </c>
      <c r="T238" s="362">
        <f>-L238*('ver pressoflex 6p C3 DCpowe'!$G$3/2-'ver pressoflex 6p C3 DCpowe'!$G$12*'ver pressoflex 6p C3 DCpowe'!D238)</f>
        <v>10084854.898200609</v>
      </c>
      <c r="U238" s="29">
        <f t="shared" si="27"/>
        <v>-18248587.500000004</v>
      </c>
      <c r="V238" s="29">
        <f t="shared" si="28"/>
        <v>0</v>
      </c>
      <c r="W238" s="29">
        <f t="shared" si="29"/>
        <v>0</v>
      </c>
      <c r="X238" s="29">
        <f t="shared" si="30"/>
        <v>0</v>
      </c>
      <c r="Y238" s="29">
        <f t="shared" si="31"/>
        <v>0</v>
      </c>
      <c r="Z238" s="29">
        <f t="shared" si="32"/>
        <v>18248587.500000004</v>
      </c>
      <c r="AA238" s="113">
        <f t="shared" si="25"/>
        <v>10084854.898200609</v>
      </c>
    </row>
    <row r="239" spans="2:27">
      <c r="B239" s="116">
        <f t="shared" si="23"/>
        <v>69202.642500000002</v>
      </c>
      <c r="C239" s="115">
        <f t="shared" si="26"/>
        <v>3.6300000000000026</v>
      </c>
      <c r="D239" s="68">
        <f>'ver pressoflex 6p C3 DCpowe'!$G$3/2/$C$557*C239</f>
        <v>44.46750000000003</v>
      </c>
      <c r="E239" s="114">
        <f>'ver pressoflex 6p C3 DCpowe'!$G$9/D239*(D239-'ver pressoflex 6p C3 DCpowe'!$M$8)</f>
        <v>2.798133468263336E-2</v>
      </c>
      <c r="F239" s="114">
        <f>'ver pressoflex 6p C3 DCpowe'!$G$9/D239*(D239-'ver pressoflex 6p C3 DCpowe'!$M$9)</f>
        <v>4.2373868555686707E-2</v>
      </c>
      <c r="G239" s="114">
        <f>'ver pressoflex 6p C3 DCpowe'!$G$9/D239*(D239-'ver pressoflex 6p C3 DCpowe'!$M$10)</f>
        <v>5.6766402428740051E-2</v>
      </c>
      <c r="H239" s="114">
        <f>'ver pressoflex 6p C3 DCpowe'!$G$9/D239*(D239-'ver pressoflex 6p C3 DCpowe'!$M$11)</f>
        <v>0.36800494743351864</v>
      </c>
      <c r="I239" s="114">
        <f>'ver pressoflex 6p C3 DCpowe'!$G$9/D239*(D239-'ver pressoflex 6p C3 DCpowe'!$M$12)</f>
        <v>0.38239748130657192</v>
      </c>
      <c r="J239" s="114">
        <f>'ver pressoflex 6p C3 DCpowe'!$G$9/D239*(D239-'ver pressoflex 6p C3 DCpowe'!$M$13)</f>
        <v>0.39679001517962526</v>
      </c>
      <c r="K239" s="114">
        <f>'ver pressoflex 6p C3 DCpowe'!$G$9/D239*(D239-'ver pressoflex 6p C3 DCpowe'!$G$3)</f>
        <v>0.43277134986225863</v>
      </c>
      <c r="L239" s="113">
        <f>-'ver pressoflex 6p C3 DCpowe'!$G$2*'ver pressoflex 6p C3 DCpowe'!D239*'ver pressoflex 6p C3 DCpowe'!$G$17*'ver pressoflex 6p C3 DCpowe'!$G$13*'ver pressoflex 6p C3 DCpowe'!$G$11</f>
        <v>-8404.3575000000073</v>
      </c>
      <c r="M239" s="31">
        <f>IF(ABS(E239)&lt;'ver pressoflex 6p C3 DCpowe'!$G$7,'ver pressoflex 6p C3 DCpowe'!$G$16*E239*'ver pressoflex 6p C3 DCpowe'!$O$8,SIGN(E239)*'ver pressoflex 6p C3 DCpowe'!$G$15*'ver pressoflex 6p C3 DCpowe'!$O$8)</f>
        <v>17803.500000000004</v>
      </c>
      <c r="N239" s="31">
        <f>IF(ABS(F239)&lt;'ver pressoflex 6p C3 DCpowe'!$G$7,'ver pressoflex 6p C3 DCpowe'!$G$16*F239*'ver pressoflex 6p C3 DCpowe'!$O$9,SIGN(F239)*'ver pressoflex 6p C3 DCpowe'!$G$15*'ver pressoflex 6p C3 DCpowe'!$O$9)</f>
        <v>0</v>
      </c>
      <c r="O239" s="31">
        <f>IF(ABS(G239)&lt;'ver pressoflex 6p C3 DCpowe'!$G$7,'ver pressoflex 6p C3 DCpowe'!$G$16*G239*'ver pressoflex 6p C3 DCpowe'!$O$10,SIGN(G239)*'ver pressoflex 6p C3 DCpowe'!$G$15*'ver pressoflex 6p C3 DCpowe'!$O$10)</f>
        <v>0</v>
      </c>
      <c r="P239" s="31">
        <f>IF(ABS(H239)&lt;'ver pressoflex 6p C3 DCpowe'!$G$7,'ver pressoflex 6p C3 DCpowe'!$G$16*H239*'ver pressoflex 6p C3 DCpowe'!$O$11,SIGN(H239)*'ver pressoflex 6p C3 DCpowe'!$G$15*'ver pressoflex 6p C3 DCpowe'!$O$11)</f>
        <v>0</v>
      </c>
      <c r="Q239" s="31">
        <f>IF(ABS(I239)&lt;'ver pressoflex 6p C3 DCpowe'!$G$7,'ver pressoflex 6p C3 DCpowe'!$G$16*I239*'ver pressoflex 6p C3 DCpowe'!$O$12,SIGN(I239)*'ver pressoflex 6p C3 DCpowe'!$G$15*'ver pressoflex 6p C3 DCpowe'!$O$12)</f>
        <v>0</v>
      </c>
      <c r="R239" s="31">
        <f>IF(ABS(J239)&lt;'ver pressoflex 6p C3 DCpowe'!$G$7,'ver pressoflex 6p C3 DCpowe'!$G$16*J239*'ver pressoflex 6p C3 DCpowe'!$O$13,SIGN(J239)*'ver pressoflex 6p C3 DCpowe'!$G$15*'ver pressoflex 6p C3 DCpowe'!$O$13)</f>
        <v>17803.500000000004</v>
      </c>
      <c r="S239" s="113">
        <f t="shared" si="24"/>
        <v>27202.642500000002</v>
      </c>
      <c r="T239" s="362">
        <f>-L239*('ver pressoflex 6p C3 DCpowe'!$G$3/2-'ver pressoflex 6p C3 DCpowe'!$G$12*'ver pressoflex 6p C3 DCpowe'!D239)</f>
        <v>10139870.098373409</v>
      </c>
      <c r="U239" s="29">
        <f t="shared" si="27"/>
        <v>-18248587.500000004</v>
      </c>
      <c r="V239" s="29">
        <f t="shared" si="28"/>
        <v>0</v>
      </c>
      <c r="W239" s="29">
        <f t="shared" si="29"/>
        <v>0</v>
      </c>
      <c r="X239" s="29">
        <f t="shared" si="30"/>
        <v>0</v>
      </c>
      <c r="Y239" s="29">
        <f t="shared" si="31"/>
        <v>0</v>
      </c>
      <c r="Z239" s="29">
        <f t="shared" si="32"/>
        <v>18248587.500000004</v>
      </c>
      <c r="AA239" s="113">
        <f t="shared" si="25"/>
        <v>10139870.098373409</v>
      </c>
    </row>
    <row r="240" spans="2:27">
      <c r="B240" s="116">
        <f t="shared" si="23"/>
        <v>69156.337499999994</v>
      </c>
      <c r="C240" s="115">
        <f t="shared" si="26"/>
        <v>3.6500000000000026</v>
      </c>
      <c r="D240" s="68">
        <f>'ver pressoflex 6p C3 DCpowe'!$G$3/2/$C$557*C240</f>
        <v>44.712500000000034</v>
      </c>
      <c r="E240" s="114">
        <f>'ver pressoflex 6p C3 DCpowe'!$G$9/D240*(D240-'ver pressoflex 6p C3 DCpowe'!$M$8)</f>
        <v>2.7784176684372351E-2</v>
      </c>
      <c r="F240" s="114">
        <f>'ver pressoflex 6p C3 DCpowe'!$G$9/D240*(D240-'ver pressoflex 6p C3 DCpowe'!$M$9)</f>
        <v>4.209784735812129E-2</v>
      </c>
      <c r="G240" s="114">
        <f>'ver pressoflex 6p C3 DCpowe'!$G$9/D240*(D240-'ver pressoflex 6p C3 DCpowe'!$M$10)</f>
        <v>5.6411518031870236E-2</v>
      </c>
      <c r="H240" s="114">
        <f>'ver pressoflex 6p C3 DCpowe'!$G$9/D240*(D240-'ver pressoflex 6p C3 DCpowe'!$M$11)</f>
        <v>0.36594464635169105</v>
      </c>
      <c r="I240" s="114">
        <f>'ver pressoflex 6p C3 DCpowe'!$G$9/D240*(D240-'ver pressoflex 6p C3 DCpowe'!$M$12)</f>
        <v>0.38025831702544</v>
      </c>
      <c r="J240" s="114">
        <f>'ver pressoflex 6p C3 DCpowe'!$G$9/D240*(D240-'ver pressoflex 6p C3 DCpowe'!$M$13)</f>
        <v>0.39457198769918894</v>
      </c>
      <c r="K240" s="114">
        <f>'ver pressoflex 6p C3 DCpowe'!$G$9/D240*(D240-'ver pressoflex 6p C3 DCpowe'!$G$3)</f>
        <v>0.43035616438356128</v>
      </c>
      <c r="L240" s="113">
        <f>-'ver pressoflex 6p C3 DCpowe'!$G$2*'ver pressoflex 6p C3 DCpowe'!D240*'ver pressoflex 6p C3 DCpowe'!$G$17*'ver pressoflex 6p C3 DCpowe'!$G$13*'ver pressoflex 6p C3 DCpowe'!$G$11</f>
        <v>-8450.6625000000076</v>
      </c>
      <c r="M240" s="31">
        <f>IF(ABS(E240)&lt;'ver pressoflex 6p C3 DCpowe'!$G$7,'ver pressoflex 6p C3 DCpowe'!$G$16*E240*'ver pressoflex 6p C3 DCpowe'!$O$8,SIGN(E240)*'ver pressoflex 6p C3 DCpowe'!$G$15*'ver pressoflex 6p C3 DCpowe'!$O$8)</f>
        <v>17803.500000000004</v>
      </c>
      <c r="N240" s="31">
        <f>IF(ABS(F240)&lt;'ver pressoflex 6p C3 DCpowe'!$G$7,'ver pressoflex 6p C3 DCpowe'!$G$16*F240*'ver pressoflex 6p C3 DCpowe'!$O$9,SIGN(F240)*'ver pressoflex 6p C3 DCpowe'!$G$15*'ver pressoflex 6p C3 DCpowe'!$O$9)</f>
        <v>0</v>
      </c>
      <c r="O240" s="31">
        <f>IF(ABS(G240)&lt;'ver pressoflex 6p C3 DCpowe'!$G$7,'ver pressoflex 6p C3 DCpowe'!$G$16*G240*'ver pressoflex 6p C3 DCpowe'!$O$10,SIGN(G240)*'ver pressoflex 6p C3 DCpowe'!$G$15*'ver pressoflex 6p C3 DCpowe'!$O$10)</f>
        <v>0</v>
      </c>
      <c r="P240" s="31">
        <f>IF(ABS(H240)&lt;'ver pressoflex 6p C3 DCpowe'!$G$7,'ver pressoflex 6p C3 DCpowe'!$G$16*H240*'ver pressoflex 6p C3 DCpowe'!$O$11,SIGN(H240)*'ver pressoflex 6p C3 DCpowe'!$G$15*'ver pressoflex 6p C3 DCpowe'!$O$11)</f>
        <v>0</v>
      </c>
      <c r="Q240" s="31">
        <f>IF(ABS(I240)&lt;'ver pressoflex 6p C3 DCpowe'!$G$7,'ver pressoflex 6p C3 DCpowe'!$G$16*I240*'ver pressoflex 6p C3 DCpowe'!$O$12,SIGN(I240)*'ver pressoflex 6p C3 DCpowe'!$G$15*'ver pressoflex 6p C3 DCpowe'!$O$12)</f>
        <v>0</v>
      </c>
      <c r="R240" s="31">
        <f>IF(ABS(J240)&lt;'ver pressoflex 6p C3 DCpowe'!$G$7,'ver pressoflex 6p C3 DCpowe'!$G$16*J240*'ver pressoflex 6p C3 DCpowe'!$O$13,SIGN(J240)*'ver pressoflex 6p C3 DCpowe'!$G$15*'ver pressoflex 6p C3 DCpowe'!$O$13)</f>
        <v>17803.500000000004</v>
      </c>
      <c r="S240" s="113">
        <f t="shared" si="24"/>
        <v>27156.337500000001</v>
      </c>
      <c r="T240" s="362">
        <f>-L240*('ver pressoflex 6p C3 DCpowe'!$G$3/2-'ver pressoflex 6p C3 DCpowe'!$G$12*'ver pressoflex 6p C3 DCpowe'!D240)</f>
        <v>10194875.859735008</v>
      </c>
      <c r="U240" s="29">
        <f t="shared" si="27"/>
        <v>-18248587.500000004</v>
      </c>
      <c r="V240" s="29">
        <f t="shared" si="28"/>
        <v>0</v>
      </c>
      <c r="W240" s="29">
        <f t="shared" si="29"/>
        <v>0</v>
      </c>
      <c r="X240" s="29">
        <f t="shared" si="30"/>
        <v>0</v>
      </c>
      <c r="Y240" s="29">
        <f t="shared" si="31"/>
        <v>0</v>
      </c>
      <c r="Z240" s="29">
        <f t="shared" si="32"/>
        <v>18248587.500000004</v>
      </c>
      <c r="AA240" s="113">
        <f t="shared" si="25"/>
        <v>10194875.859735008</v>
      </c>
    </row>
    <row r="241" spans="2:27">
      <c r="B241" s="116">
        <f t="shared" si="23"/>
        <v>69110.032500000001</v>
      </c>
      <c r="C241" s="115">
        <f t="shared" si="26"/>
        <v>3.6700000000000026</v>
      </c>
      <c r="D241" s="68">
        <f>'ver pressoflex 6p C3 DCpowe'!$G$3/2/$C$557*C241</f>
        <v>44.957500000000032</v>
      </c>
      <c r="E241" s="114">
        <f>'ver pressoflex 6p C3 DCpowe'!$G$9/D241*(D241-'ver pressoflex 6p C3 DCpowe'!$M$8)</f>
        <v>2.7589167547127817E-2</v>
      </c>
      <c r="F241" s="114">
        <f>'ver pressoflex 6p C3 DCpowe'!$G$9/D241*(D241-'ver pressoflex 6p C3 DCpowe'!$M$9)</f>
        <v>4.1824834565978943E-2</v>
      </c>
      <c r="G241" s="114">
        <f>'ver pressoflex 6p C3 DCpowe'!$G$9/D241*(D241-'ver pressoflex 6p C3 DCpowe'!$M$10)</f>
        <v>5.6060501584830072E-2</v>
      </c>
      <c r="H241" s="114">
        <f>'ver pressoflex 6p C3 DCpowe'!$G$9/D241*(D241-'ver pressoflex 6p C3 DCpowe'!$M$11)</f>
        <v>0.36390680086748572</v>
      </c>
      <c r="I241" s="114">
        <f>'ver pressoflex 6p C3 DCpowe'!$G$9/D241*(D241-'ver pressoflex 6p C3 DCpowe'!$M$12)</f>
        <v>0.37814246788633687</v>
      </c>
      <c r="J241" s="114">
        <f>'ver pressoflex 6p C3 DCpowe'!$G$9/D241*(D241-'ver pressoflex 6p C3 DCpowe'!$M$13)</f>
        <v>0.39237813490518797</v>
      </c>
      <c r="K241" s="114">
        <f>'ver pressoflex 6p C3 DCpowe'!$G$9/D241*(D241-'ver pressoflex 6p C3 DCpowe'!$G$3)</f>
        <v>0.42796730245231579</v>
      </c>
      <c r="L241" s="113">
        <f>-'ver pressoflex 6p C3 DCpowe'!$G$2*'ver pressoflex 6p C3 DCpowe'!D241*'ver pressoflex 6p C3 DCpowe'!$G$17*'ver pressoflex 6p C3 DCpowe'!$G$13*'ver pressoflex 6p C3 DCpowe'!$G$11</f>
        <v>-8496.9675000000061</v>
      </c>
      <c r="M241" s="31">
        <f>IF(ABS(E241)&lt;'ver pressoflex 6p C3 DCpowe'!$G$7,'ver pressoflex 6p C3 DCpowe'!$G$16*E241*'ver pressoflex 6p C3 DCpowe'!$O$8,SIGN(E241)*'ver pressoflex 6p C3 DCpowe'!$G$15*'ver pressoflex 6p C3 DCpowe'!$O$8)</f>
        <v>17803.500000000004</v>
      </c>
      <c r="N241" s="31">
        <f>IF(ABS(F241)&lt;'ver pressoflex 6p C3 DCpowe'!$G$7,'ver pressoflex 6p C3 DCpowe'!$G$16*F241*'ver pressoflex 6p C3 DCpowe'!$O$9,SIGN(F241)*'ver pressoflex 6p C3 DCpowe'!$G$15*'ver pressoflex 6p C3 DCpowe'!$O$9)</f>
        <v>0</v>
      </c>
      <c r="O241" s="31">
        <f>IF(ABS(G241)&lt;'ver pressoflex 6p C3 DCpowe'!$G$7,'ver pressoflex 6p C3 DCpowe'!$G$16*G241*'ver pressoflex 6p C3 DCpowe'!$O$10,SIGN(G241)*'ver pressoflex 6p C3 DCpowe'!$G$15*'ver pressoflex 6p C3 DCpowe'!$O$10)</f>
        <v>0</v>
      </c>
      <c r="P241" s="31">
        <f>IF(ABS(H241)&lt;'ver pressoflex 6p C3 DCpowe'!$G$7,'ver pressoflex 6p C3 DCpowe'!$G$16*H241*'ver pressoflex 6p C3 DCpowe'!$O$11,SIGN(H241)*'ver pressoflex 6p C3 DCpowe'!$G$15*'ver pressoflex 6p C3 DCpowe'!$O$11)</f>
        <v>0</v>
      </c>
      <c r="Q241" s="31">
        <f>IF(ABS(I241)&lt;'ver pressoflex 6p C3 DCpowe'!$G$7,'ver pressoflex 6p C3 DCpowe'!$G$16*I241*'ver pressoflex 6p C3 DCpowe'!$O$12,SIGN(I241)*'ver pressoflex 6p C3 DCpowe'!$G$15*'ver pressoflex 6p C3 DCpowe'!$O$12)</f>
        <v>0</v>
      </c>
      <c r="R241" s="31">
        <f>IF(ABS(J241)&lt;'ver pressoflex 6p C3 DCpowe'!$G$7,'ver pressoflex 6p C3 DCpowe'!$G$16*J241*'ver pressoflex 6p C3 DCpowe'!$O$13,SIGN(J241)*'ver pressoflex 6p C3 DCpowe'!$G$15*'ver pressoflex 6p C3 DCpowe'!$O$13)</f>
        <v>17803.500000000004</v>
      </c>
      <c r="S241" s="113">
        <f t="shared" si="24"/>
        <v>27110.032500000001</v>
      </c>
      <c r="T241" s="362">
        <f>-L241*('ver pressoflex 6p C3 DCpowe'!$G$3/2-'ver pressoflex 6p C3 DCpowe'!$G$12*'ver pressoflex 6p C3 DCpowe'!D241)</f>
        <v>10249872.182285406</v>
      </c>
      <c r="U241" s="29">
        <f t="shared" si="27"/>
        <v>-18248587.500000004</v>
      </c>
      <c r="V241" s="29">
        <f t="shared" si="28"/>
        <v>0</v>
      </c>
      <c r="W241" s="29">
        <f t="shared" si="29"/>
        <v>0</v>
      </c>
      <c r="X241" s="29">
        <f t="shared" si="30"/>
        <v>0</v>
      </c>
      <c r="Y241" s="29">
        <f t="shared" si="31"/>
        <v>0</v>
      </c>
      <c r="Z241" s="29">
        <f t="shared" si="32"/>
        <v>18248587.500000004</v>
      </c>
      <c r="AA241" s="113">
        <f t="shared" si="25"/>
        <v>10249872.182285406</v>
      </c>
    </row>
    <row r="242" spans="2:27">
      <c r="B242" s="116">
        <f t="shared" si="23"/>
        <v>69063.727500000008</v>
      </c>
      <c r="C242" s="115">
        <f t="shared" si="26"/>
        <v>3.6900000000000026</v>
      </c>
      <c r="D242" s="68">
        <f>'ver pressoflex 6p C3 DCpowe'!$G$3/2/$C$557*C242</f>
        <v>45.202500000000029</v>
      </c>
      <c r="E242" s="114">
        <f>'ver pressoflex 6p C3 DCpowe'!$G$9/D242*(D242-'ver pressoflex 6p C3 DCpowe'!$M$8)</f>
        <v>2.7396272330070217E-2</v>
      </c>
      <c r="F242" s="114">
        <f>'ver pressoflex 6p C3 DCpowe'!$G$9/D242*(D242-'ver pressoflex 6p C3 DCpowe'!$M$9)</f>
        <v>4.1554781262098307E-2</v>
      </c>
      <c r="G242" s="114">
        <f>'ver pressoflex 6p C3 DCpowe'!$G$9/D242*(D242-'ver pressoflex 6p C3 DCpowe'!$M$10)</f>
        <v>5.5713290194126394E-2</v>
      </c>
      <c r="H242" s="114">
        <f>'ver pressoflex 6p C3 DCpowe'!$G$9/D242*(D242-'ver pressoflex 6p C3 DCpowe'!$M$11)</f>
        <v>0.36189104584923376</v>
      </c>
      <c r="I242" s="114">
        <f>'ver pressoflex 6p C3 DCpowe'!$G$9/D242*(D242-'ver pressoflex 6p C3 DCpowe'!$M$12)</f>
        <v>0.3760495547812619</v>
      </c>
      <c r="J242" s="114">
        <f>'ver pressoflex 6p C3 DCpowe'!$G$9/D242*(D242-'ver pressoflex 6p C3 DCpowe'!$M$13)</f>
        <v>0.39020806371328998</v>
      </c>
      <c r="K242" s="114">
        <f>'ver pressoflex 6p C3 DCpowe'!$G$9/D242*(D242-'ver pressoflex 6p C3 DCpowe'!$G$3)</f>
        <v>0.42560433604336023</v>
      </c>
      <c r="L242" s="113">
        <f>-'ver pressoflex 6p C3 DCpowe'!$G$2*'ver pressoflex 6p C3 DCpowe'!D242*'ver pressoflex 6p C3 DCpowe'!$G$17*'ver pressoflex 6p C3 DCpowe'!$G$13*'ver pressoflex 6p C3 DCpowe'!$G$11</f>
        <v>-8543.2725000000064</v>
      </c>
      <c r="M242" s="31">
        <f>IF(ABS(E242)&lt;'ver pressoflex 6p C3 DCpowe'!$G$7,'ver pressoflex 6p C3 DCpowe'!$G$16*E242*'ver pressoflex 6p C3 DCpowe'!$O$8,SIGN(E242)*'ver pressoflex 6p C3 DCpowe'!$G$15*'ver pressoflex 6p C3 DCpowe'!$O$8)</f>
        <v>17803.500000000004</v>
      </c>
      <c r="N242" s="31">
        <f>IF(ABS(F242)&lt;'ver pressoflex 6p C3 DCpowe'!$G$7,'ver pressoflex 6p C3 DCpowe'!$G$16*F242*'ver pressoflex 6p C3 DCpowe'!$O$9,SIGN(F242)*'ver pressoflex 6p C3 DCpowe'!$G$15*'ver pressoflex 6p C3 DCpowe'!$O$9)</f>
        <v>0</v>
      </c>
      <c r="O242" s="31">
        <f>IF(ABS(G242)&lt;'ver pressoflex 6p C3 DCpowe'!$G$7,'ver pressoflex 6p C3 DCpowe'!$G$16*G242*'ver pressoflex 6p C3 DCpowe'!$O$10,SIGN(G242)*'ver pressoflex 6p C3 DCpowe'!$G$15*'ver pressoflex 6p C3 DCpowe'!$O$10)</f>
        <v>0</v>
      </c>
      <c r="P242" s="31">
        <f>IF(ABS(H242)&lt;'ver pressoflex 6p C3 DCpowe'!$G$7,'ver pressoflex 6p C3 DCpowe'!$G$16*H242*'ver pressoflex 6p C3 DCpowe'!$O$11,SIGN(H242)*'ver pressoflex 6p C3 DCpowe'!$G$15*'ver pressoflex 6p C3 DCpowe'!$O$11)</f>
        <v>0</v>
      </c>
      <c r="Q242" s="31">
        <f>IF(ABS(I242)&lt;'ver pressoflex 6p C3 DCpowe'!$G$7,'ver pressoflex 6p C3 DCpowe'!$G$16*I242*'ver pressoflex 6p C3 DCpowe'!$O$12,SIGN(I242)*'ver pressoflex 6p C3 DCpowe'!$G$15*'ver pressoflex 6p C3 DCpowe'!$O$12)</f>
        <v>0</v>
      </c>
      <c r="R242" s="31">
        <f>IF(ABS(J242)&lt;'ver pressoflex 6p C3 DCpowe'!$G$7,'ver pressoflex 6p C3 DCpowe'!$G$16*J242*'ver pressoflex 6p C3 DCpowe'!$O$13,SIGN(J242)*'ver pressoflex 6p C3 DCpowe'!$G$15*'ver pressoflex 6p C3 DCpowe'!$O$13)</f>
        <v>17803.500000000004</v>
      </c>
      <c r="S242" s="113">
        <f t="shared" si="24"/>
        <v>27063.727500000001</v>
      </c>
      <c r="T242" s="362">
        <f>-L242*('ver pressoflex 6p C3 DCpowe'!$G$3/2-'ver pressoflex 6p C3 DCpowe'!$G$12*'ver pressoflex 6p C3 DCpowe'!D242)</f>
        <v>10304859.066024609</v>
      </c>
      <c r="U242" s="29">
        <f t="shared" si="27"/>
        <v>-18248587.500000004</v>
      </c>
      <c r="V242" s="29">
        <f t="shared" si="28"/>
        <v>0</v>
      </c>
      <c r="W242" s="29">
        <f t="shared" si="29"/>
        <v>0</v>
      </c>
      <c r="X242" s="29">
        <f t="shared" si="30"/>
        <v>0</v>
      </c>
      <c r="Y242" s="29">
        <f t="shared" si="31"/>
        <v>0</v>
      </c>
      <c r="Z242" s="29">
        <f t="shared" si="32"/>
        <v>18248587.500000004</v>
      </c>
      <c r="AA242" s="113">
        <f t="shared" si="25"/>
        <v>10304859.066024609</v>
      </c>
    </row>
    <row r="243" spans="2:27">
      <c r="B243" s="116">
        <f t="shared" si="23"/>
        <v>69017.422500000001</v>
      </c>
      <c r="C243" s="115">
        <f t="shared" si="26"/>
        <v>3.7100000000000026</v>
      </c>
      <c r="D243" s="68">
        <f>'ver pressoflex 6p C3 DCpowe'!$G$3/2/$C$557*C243</f>
        <v>45.447500000000034</v>
      </c>
      <c r="E243" s="114">
        <f>'ver pressoflex 6p C3 DCpowe'!$G$9/D243*(D243-'ver pressoflex 6p C3 DCpowe'!$M$8)</f>
        <v>2.7205456845811073E-2</v>
      </c>
      <c r="F243" s="114">
        <f>'ver pressoflex 6p C3 DCpowe'!$G$9/D243*(D243-'ver pressoflex 6p C3 DCpowe'!$M$9)</f>
        <v>4.1287639584135505E-2</v>
      </c>
      <c r="G243" s="114">
        <f>'ver pressoflex 6p C3 DCpowe'!$G$9/D243*(D243-'ver pressoflex 6p C3 DCpowe'!$M$10)</f>
        <v>5.5369822322459933E-2</v>
      </c>
      <c r="H243" s="114">
        <f>'ver pressoflex 6p C3 DCpowe'!$G$9/D243*(D243-'ver pressoflex 6p C3 DCpowe'!$M$11)</f>
        <v>0.35989702403872575</v>
      </c>
      <c r="I243" s="114">
        <f>'ver pressoflex 6p C3 DCpowe'!$G$9/D243*(D243-'ver pressoflex 6p C3 DCpowe'!$M$12)</f>
        <v>0.3739792067770501</v>
      </c>
      <c r="J243" s="114">
        <f>'ver pressoflex 6p C3 DCpowe'!$G$9/D243*(D243-'ver pressoflex 6p C3 DCpowe'!$M$13)</f>
        <v>0.38806138951537456</v>
      </c>
      <c r="K243" s="114">
        <f>'ver pressoflex 6p C3 DCpowe'!$G$9/D243*(D243-'ver pressoflex 6p C3 DCpowe'!$G$3)</f>
        <v>0.42326684636118561</v>
      </c>
      <c r="L243" s="113">
        <f>-'ver pressoflex 6p C3 DCpowe'!$G$2*'ver pressoflex 6p C3 DCpowe'!D243*'ver pressoflex 6p C3 DCpowe'!$G$17*'ver pressoflex 6p C3 DCpowe'!$G$13*'ver pressoflex 6p C3 DCpowe'!$G$11</f>
        <v>-8589.5775000000067</v>
      </c>
      <c r="M243" s="31">
        <f>IF(ABS(E243)&lt;'ver pressoflex 6p C3 DCpowe'!$G$7,'ver pressoflex 6p C3 DCpowe'!$G$16*E243*'ver pressoflex 6p C3 DCpowe'!$O$8,SIGN(E243)*'ver pressoflex 6p C3 DCpowe'!$G$15*'ver pressoflex 6p C3 DCpowe'!$O$8)</f>
        <v>17803.500000000004</v>
      </c>
      <c r="N243" s="31">
        <f>IF(ABS(F243)&lt;'ver pressoflex 6p C3 DCpowe'!$G$7,'ver pressoflex 6p C3 DCpowe'!$G$16*F243*'ver pressoflex 6p C3 DCpowe'!$O$9,SIGN(F243)*'ver pressoflex 6p C3 DCpowe'!$G$15*'ver pressoflex 6p C3 DCpowe'!$O$9)</f>
        <v>0</v>
      </c>
      <c r="O243" s="31">
        <f>IF(ABS(G243)&lt;'ver pressoflex 6p C3 DCpowe'!$G$7,'ver pressoflex 6p C3 DCpowe'!$G$16*G243*'ver pressoflex 6p C3 DCpowe'!$O$10,SIGN(G243)*'ver pressoflex 6p C3 DCpowe'!$G$15*'ver pressoflex 6p C3 DCpowe'!$O$10)</f>
        <v>0</v>
      </c>
      <c r="P243" s="31">
        <f>IF(ABS(H243)&lt;'ver pressoflex 6p C3 DCpowe'!$G$7,'ver pressoflex 6p C3 DCpowe'!$G$16*H243*'ver pressoflex 6p C3 DCpowe'!$O$11,SIGN(H243)*'ver pressoflex 6p C3 DCpowe'!$G$15*'ver pressoflex 6p C3 DCpowe'!$O$11)</f>
        <v>0</v>
      </c>
      <c r="Q243" s="31">
        <f>IF(ABS(I243)&lt;'ver pressoflex 6p C3 DCpowe'!$G$7,'ver pressoflex 6p C3 DCpowe'!$G$16*I243*'ver pressoflex 6p C3 DCpowe'!$O$12,SIGN(I243)*'ver pressoflex 6p C3 DCpowe'!$G$15*'ver pressoflex 6p C3 DCpowe'!$O$12)</f>
        <v>0</v>
      </c>
      <c r="R243" s="31">
        <f>IF(ABS(J243)&lt;'ver pressoflex 6p C3 DCpowe'!$G$7,'ver pressoflex 6p C3 DCpowe'!$G$16*J243*'ver pressoflex 6p C3 DCpowe'!$O$13,SIGN(J243)*'ver pressoflex 6p C3 DCpowe'!$G$15*'ver pressoflex 6p C3 DCpowe'!$O$13)</f>
        <v>17803.500000000004</v>
      </c>
      <c r="S243" s="113">
        <f t="shared" si="24"/>
        <v>27017.422500000001</v>
      </c>
      <c r="T243" s="362">
        <f>-L243*('ver pressoflex 6p C3 DCpowe'!$G$3/2-'ver pressoflex 6p C3 DCpowe'!$G$12*'ver pressoflex 6p C3 DCpowe'!D243)</f>
        <v>10359836.510952609</v>
      </c>
      <c r="U243" s="29">
        <f t="shared" si="27"/>
        <v>-18248587.500000004</v>
      </c>
      <c r="V243" s="29">
        <f t="shared" si="28"/>
        <v>0</v>
      </c>
      <c r="W243" s="29">
        <f t="shared" si="29"/>
        <v>0</v>
      </c>
      <c r="X243" s="29">
        <f t="shared" si="30"/>
        <v>0</v>
      </c>
      <c r="Y243" s="29">
        <f t="shared" si="31"/>
        <v>0</v>
      </c>
      <c r="Z243" s="29">
        <f t="shared" si="32"/>
        <v>18248587.500000004</v>
      </c>
      <c r="AA243" s="113">
        <f t="shared" si="25"/>
        <v>10359836.510952609</v>
      </c>
    </row>
    <row r="244" spans="2:27">
      <c r="B244" s="116">
        <f t="shared" si="23"/>
        <v>68971.117499999993</v>
      </c>
      <c r="C244" s="115">
        <f t="shared" si="26"/>
        <v>3.7300000000000026</v>
      </c>
      <c r="D244" s="68">
        <f>'ver pressoflex 6p C3 DCpowe'!$G$3/2/$C$557*C244</f>
        <v>45.692500000000031</v>
      </c>
      <c r="E244" s="114">
        <f>'ver pressoflex 6p C3 DCpowe'!$G$9/D244*(D244-'ver pressoflex 6p C3 DCpowe'!$M$8)</f>
        <v>2.7016687640203513E-2</v>
      </c>
      <c r="F244" s="114">
        <f>'ver pressoflex 6p C3 DCpowe'!$G$9/D244*(D244-'ver pressoflex 6p C3 DCpowe'!$M$9)</f>
        <v>4.1023362696284912E-2</v>
      </c>
      <c r="G244" s="114">
        <f>'ver pressoflex 6p C3 DCpowe'!$G$9/D244*(D244-'ver pressoflex 6p C3 DCpowe'!$M$10)</f>
        <v>5.5030037752366312E-2</v>
      </c>
      <c r="H244" s="114">
        <f>'ver pressoflex 6p C3 DCpowe'!$G$9/D244*(D244-'ver pressoflex 6p C3 DCpowe'!$M$11)</f>
        <v>0.35792438584012665</v>
      </c>
      <c r="I244" s="114">
        <f>'ver pressoflex 6p C3 DCpowe'!$G$9/D244*(D244-'ver pressoflex 6p C3 DCpowe'!$M$12)</f>
        <v>0.37193106089620809</v>
      </c>
      <c r="J244" s="114">
        <f>'ver pressoflex 6p C3 DCpowe'!$G$9/D244*(D244-'ver pressoflex 6p C3 DCpowe'!$M$13)</f>
        <v>0.38593773595228947</v>
      </c>
      <c r="K244" s="114">
        <f>'ver pressoflex 6p C3 DCpowe'!$G$9/D244*(D244-'ver pressoflex 6p C3 DCpowe'!$G$3)</f>
        <v>0.42095442359249297</v>
      </c>
      <c r="L244" s="113">
        <f>-'ver pressoflex 6p C3 DCpowe'!$G$2*'ver pressoflex 6p C3 DCpowe'!D244*'ver pressoflex 6p C3 DCpowe'!$G$17*'ver pressoflex 6p C3 DCpowe'!$G$13*'ver pressoflex 6p C3 DCpowe'!$G$11</f>
        <v>-8635.882500000007</v>
      </c>
      <c r="M244" s="31">
        <f>IF(ABS(E244)&lt;'ver pressoflex 6p C3 DCpowe'!$G$7,'ver pressoflex 6p C3 DCpowe'!$G$16*E244*'ver pressoflex 6p C3 DCpowe'!$O$8,SIGN(E244)*'ver pressoflex 6p C3 DCpowe'!$G$15*'ver pressoflex 6p C3 DCpowe'!$O$8)</f>
        <v>17803.500000000004</v>
      </c>
      <c r="N244" s="31">
        <f>IF(ABS(F244)&lt;'ver pressoflex 6p C3 DCpowe'!$G$7,'ver pressoflex 6p C3 DCpowe'!$G$16*F244*'ver pressoflex 6p C3 DCpowe'!$O$9,SIGN(F244)*'ver pressoflex 6p C3 DCpowe'!$G$15*'ver pressoflex 6p C3 DCpowe'!$O$9)</f>
        <v>0</v>
      </c>
      <c r="O244" s="31">
        <f>IF(ABS(G244)&lt;'ver pressoflex 6p C3 DCpowe'!$G$7,'ver pressoflex 6p C3 DCpowe'!$G$16*G244*'ver pressoflex 6p C3 DCpowe'!$O$10,SIGN(G244)*'ver pressoflex 6p C3 DCpowe'!$G$15*'ver pressoflex 6p C3 DCpowe'!$O$10)</f>
        <v>0</v>
      </c>
      <c r="P244" s="31">
        <f>IF(ABS(H244)&lt;'ver pressoflex 6p C3 DCpowe'!$G$7,'ver pressoflex 6p C3 DCpowe'!$G$16*H244*'ver pressoflex 6p C3 DCpowe'!$O$11,SIGN(H244)*'ver pressoflex 6p C3 DCpowe'!$G$15*'ver pressoflex 6p C3 DCpowe'!$O$11)</f>
        <v>0</v>
      </c>
      <c r="Q244" s="31">
        <f>IF(ABS(I244)&lt;'ver pressoflex 6p C3 DCpowe'!$G$7,'ver pressoflex 6p C3 DCpowe'!$G$16*I244*'ver pressoflex 6p C3 DCpowe'!$O$12,SIGN(I244)*'ver pressoflex 6p C3 DCpowe'!$G$15*'ver pressoflex 6p C3 DCpowe'!$O$12)</f>
        <v>0</v>
      </c>
      <c r="R244" s="31">
        <f>IF(ABS(J244)&lt;'ver pressoflex 6p C3 DCpowe'!$G$7,'ver pressoflex 6p C3 DCpowe'!$G$16*J244*'ver pressoflex 6p C3 DCpowe'!$O$13,SIGN(J244)*'ver pressoflex 6p C3 DCpowe'!$G$15*'ver pressoflex 6p C3 DCpowe'!$O$13)</f>
        <v>17803.500000000004</v>
      </c>
      <c r="S244" s="113">
        <f t="shared" si="24"/>
        <v>26971.1175</v>
      </c>
      <c r="T244" s="362">
        <f>-L244*('ver pressoflex 6p C3 DCpowe'!$G$3/2-'ver pressoflex 6p C3 DCpowe'!$G$12*'ver pressoflex 6p C3 DCpowe'!D244)</f>
        <v>10414804.517069409</v>
      </c>
      <c r="U244" s="29">
        <f t="shared" si="27"/>
        <v>-18248587.500000004</v>
      </c>
      <c r="V244" s="29">
        <f t="shared" si="28"/>
        <v>0</v>
      </c>
      <c r="W244" s="29">
        <f t="shared" si="29"/>
        <v>0</v>
      </c>
      <c r="X244" s="29">
        <f t="shared" si="30"/>
        <v>0</v>
      </c>
      <c r="Y244" s="29">
        <f t="shared" si="31"/>
        <v>0</v>
      </c>
      <c r="Z244" s="29">
        <f t="shared" si="32"/>
        <v>18248587.500000004</v>
      </c>
      <c r="AA244" s="113">
        <f t="shared" si="25"/>
        <v>10414804.517069409</v>
      </c>
    </row>
    <row r="245" spans="2:27">
      <c r="B245" s="116">
        <f t="shared" si="23"/>
        <v>68924.8125</v>
      </c>
      <c r="C245" s="115">
        <f t="shared" si="26"/>
        <v>3.7500000000000027</v>
      </c>
      <c r="D245" s="68">
        <f>'ver pressoflex 6p C3 DCpowe'!$G$3/2/$C$557*C245</f>
        <v>45.937500000000036</v>
      </c>
      <c r="E245" s="114">
        <f>'ver pressoflex 6p C3 DCpowe'!$G$9/D245*(D245-'ver pressoflex 6p C3 DCpowe'!$M$8)</f>
        <v>2.682993197278909E-2</v>
      </c>
      <c r="F245" s="114">
        <f>'ver pressoflex 6p C3 DCpowe'!$G$9/D245*(D245-'ver pressoflex 6p C3 DCpowe'!$M$9)</f>
        <v>4.0761904761904728E-2</v>
      </c>
      <c r="G245" s="114">
        <f>'ver pressoflex 6p C3 DCpowe'!$G$9/D245*(D245-'ver pressoflex 6p C3 DCpowe'!$M$10)</f>
        <v>5.4693877551020363E-2</v>
      </c>
      <c r="H245" s="114">
        <f>'ver pressoflex 6p C3 DCpowe'!$G$9/D245*(D245-'ver pressoflex 6p C3 DCpowe'!$M$11)</f>
        <v>0.355972789115646</v>
      </c>
      <c r="I245" s="114">
        <f>'ver pressoflex 6p C3 DCpowe'!$G$9/D245*(D245-'ver pressoflex 6p C3 DCpowe'!$M$12)</f>
        <v>0.36990476190476163</v>
      </c>
      <c r="J245" s="114">
        <f>'ver pressoflex 6p C3 DCpowe'!$G$9/D245*(D245-'ver pressoflex 6p C3 DCpowe'!$M$13)</f>
        <v>0.3838367346938773</v>
      </c>
      <c r="K245" s="114">
        <f>'ver pressoflex 6p C3 DCpowe'!$G$9/D245*(D245-'ver pressoflex 6p C3 DCpowe'!$G$3)</f>
        <v>0.41866666666666635</v>
      </c>
      <c r="L245" s="113">
        <f>-'ver pressoflex 6p C3 DCpowe'!$G$2*'ver pressoflex 6p C3 DCpowe'!D245*'ver pressoflex 6p C3 DCpowe'!$G$17*'ver pressoflex 6p C3 DCpowe'!$G$13*'ver pressoflex 6p C3 DCpowe'!$G$11</f>
        <v>-8682.1875000000073</v>
      </c>
      <c r="M245" s="31">
        <f>IF(ABS(E245)&lt;'ver pressoflex 6p C3 DCpowe'!$G$7,'ver pressoflex 6p C3 DCpowe'!$G$16*E245*'ver pressoflex 6p C3 DCpowe'!$O$8,SIGN(E245)*'ver pressoflex 6p C3 DCpowe'!$G$15*'ver pressoflex 6p C3 DCpowe'!$O$8)</f>
        <v>17803.500000000004</v>
      </c>
      <c r="N245" s="31">
        <f>IF(ABS(F245)&lt;'ver pressoflex 6p C3 DCpowe'!$G$7,'ver pressoflex 6p C3 DCpowe'!$G$16*F245*'ver pressoflex 6p C3 DCpowe'!$O$9,SIGN(F245)*'ver pressoflex 6p C3 DCpowe'!$G$15*'ver pressoflex 6p C3 DCpowe'!$O$9)</f>
        <v>0</v>
      </c>
      <c r="O245" s="31">
        <f>IF(ABS(G245)&lt;'ver pressoflex 6p C3 DCpowe'!$G$7,'ver pressoflex 6p C3 DCpowe'!$G$16*G245*'ver pressoflex 6p C3 DCpowe'!$O$10,SIGN(G245)*'ver pressoflex 6p C3 DCpowe'!$G$15*'ver pressoflex 6p C3 DCpowe'!$O$10)</f>
        <v>0</v>
      </c>
      <c r="P245" s="31">
        <f>IF(ABS(H245)&lt;'ver pressoflex 6p C3 DCpowe'!$G$7,'ver pressoflex 6p C3 DCpowe'!$G$16*H245*'ver pressoflex 6p C3 DCpowe'!$O$11,SIGN(H245)*'ver pressoflex 6p C3 DCpowe'!$G$15*'ver pressoflex 6p C3 DCpowe'!$O$11)</f>
        <v>0</v>
      </c>
      <c r="Q245" s="31">
        <f>IF(ABS(I245)&lt;'ver pressoflex 6p C3 DCpowe'!$G$7,'ver pressoflex 6p C3 DCpowe'!$G$16*I245*'ver pressoflex 6p C3 DCpowe'!$O$12,SIGN(I245)*'ver pressoflex 6p C3 DCpowe'!$G$15*'ver pressoflex 6p C3 DCpowe'!$O$12)</f>
        <v>0</v>
      </c>
      <c r="R245" s="31">
        <f>IF(ABS(J245)&lt;'ver pressoflex 6p C3 DCpowe'!$G$7,'ver pressoflex 6p C3 DCpowe'!$G$16*J245*'ver pressoflex 6p C3 DCpowe'!$O$13,SIGN(J245)*'ver pressoflex 6p C3 DCpowe'!$G$15*'ver pressoflex 6p C3 DCpowe'!$O$13)</f>
        <v>17803.500000000004</v>
      </c>
      <c r="S245" s="113">
        <f t="shared" si="24"/>
        <v>26924.8125</v>
      </c>
      <c r="T245" s="362">
        <f>-L245*('ver pressoflex 6p C3 DCpowe'!$G$3/2-'ver pressoflex 6p C3 DCpowe'!$G$12*'ver pressoflex 6p C3 DCpowe'!D245)</f>
        <v>10469763.084375007</v>
      </c>
      <c r="U245" s="29">
        <f t="shared" si="27"/>
        <v>-18248587.500000004</v>
      </c>
      <c r="V245" s="29">
        <f t="shared" si="28"/>
        <v>0</v>
      </c>
      <c r="W245" s="29">
        <f t="shared" si="29"/>
        <v>0</v>
      </c>
      <c r="X245" s="29">
        <f t="shared" si="30"/>
        <v>0</v>
      </c>
      <c r="Y245" s="29">
        <f t="shared" si="31"/>
        <v>0</v>
      </c>
      <c r="Z245" s="29">
        <f t="shared" si="32"/>
        <v>18248587.500000004</v>
      </c>
      <c r="AA245" s="113">
        <f t="shared" si="25"/>
        <v>10469763.084375007</v>
      </c>
    </row>
    <row r="246" spans="2:27">
      <c r="B246" s="116">
        <f t="shared" si="23"/>
        <v>68878.507500000007</v>
      </c>
      <c r="C246" s="115">
        <f t="shared" si="26"/>
        <v>3.7700000000000027</v>
      </c>
      <c r="D246" s="68">
        <f>'ver pressoflex 6p C3 DCpowe'!$G$3/2/$C$557*C246</f>
        <v>46.182500000000033</v>
      </c>
      <c r="E246" s="114">
        <f>'ver pressoflex 6p C3 DCpowe'!$G$9/D246*(D246-'ver pressoflex 6p C3 DCpowe'!$M$8)</f>
        <v>2.6645157797867133E-2</v>
      </c>
      <c r="F246" s="114">
        <f>'ver pressoflex 6p C3 DCpowe'!$G$9/D246*(D246-'ver pressoflex 6p C3 DCpowe'!$M$9)</f>
        <v>4.0503220917013985E-2</v>
      </c>
      <c r="G246" s="114">
        <f>'ver pressoflex 6p C3 DCpowe'!$G$9/D246*(D246-'ver pressoflex 6p C3 DCpowe'!$M$10)</f>
        <v>5.4361284036160848E-2</v>
      </c>
      <c r="H246" s="114">
        <f>'ver pressoflex 6p C3 DCpowe'!$G$9/D246*(D246-'ver pressoflex 6p C3 DCpowe'!$M$11)</f>
        <v>0.35404189898771155</v>
      </c>
      <c r="I246" s="114">
        <f>'ver pressoflex 6p C3 DCpowe'!$G$9/D246*(D246-'ver pressoflex 6p C3 DCpowe'!$M$12)</f>
        <v>0.36789996210685844</v>
      </c>
      <c r="J246" s="114">
        <f>'ver pressoflex 6p C3 DCpowe'!$G$9/D246*(D246-'ver pressoflex 6p C3 DCpowe'!$M$13)</f>
        <v>0.38175802522600527</v>
      </c>
      <c r="K246" s="114">
        <f>'ver pressoflex 6p C3 DCpowe'!$G$9/D246*(D246-'ver pressoflex 6p C3 DCpowe'!$G$3)</f>
        <v>0.41640318302387241</v>
      </c>
      <c r="L246" s="113">
        <f>-'ver pressoflex 6p C3 DCpowe'!$G$2*'ver pressoflex 6p C3 DCpowe'!D246*'ver pressoflex 6p C3 DCpowe'!$G$17*'ver pressoflex 6p C3 DCpowe'!$G$13*'ver pressoflex 6p C3 DCpowe'!$G$11</f>
        <v>-8728.4925000000076</v>
      </c>
      <c r="M246" s="31">
        <f>IF(ABS(E246)&lt;'ver pressoflex 6p C3 DCpowe'!$G$7,'ver pressoflex 6p C3 DCpowe'!$G$16*E246*'ver pressoflex 6p C3 DCpowe'!$O$8,SIGN(E246)*'ver pressoflex 6p C3 DCpowe'!$G$15*'ver pressoflex 6p C3 DCpowe'!$O$8)</f>
        <v>17803.500000000004</v>
      </c>
      <c r="N246" s="31">
        <f>IF(ABS(F246)&lt;'ver pressoflex 6p C3 DCpowe'!$G$7,'ver pressoflex 6p C3 DCpowe'!$G$16*F246*'ver pressoflex 6p C3 DCpowe'!$O$9,SIGN(F246)*'ver pressoflex 6p C3 DCpowe'!$G$15*'ver pressoflex 6p C3 DCpowe'!$O$9)</f>
        <v>0</v>
      </c>
      <c r="O246" s="31">
        <f>IF(ABS(G246)&lt;'ver pressoflex 6p C3 DCpowe'!$G$7,'ver pressoflex 6p C3 DCpowe'!$G$16*G246*'ver pressoflex 6p C3 DCpowe'!$O$10,SIGN(G246)*'ver pressoflex 6p C3 DCpowe'!$G$15*'ver pressoflex 6p C3 DCpowe'!$O$10)</f>
        <v>0</v>
      </c>
      <c r="P246" s="31">
        <f>IF(ABS(H246)&lt;'ver pressoflex 6p C3 DCpowe'!$G$7,'ver pressoflex 6p C3 DCpowe'!$G$16*H246*'ver pressoflex 6p C3 DCpowe'!$O$11,SIGN(H246)*'ver pressoflex 6p C3 DCpowe'!$G$15*'ver pressoflex 6p C3 DCpowe'!$O$11)</f>
        <v>0</v>
      </c>
      <c r="Q246" s="31">
        <f>IF(ABS(I246)&lt;'ver pressoflex 6p C3 DCpowe'!$G$7,'ver pressoflex 6p C3 DCpowe'!$G$16*I246*'ver pressoflex 6p C3 DCpowe'!$O$12,SIGN(I246)*'ver pressoflex 6p C3 DCpowe'!$G$15*'ver pressoflex 6p C3 DCpowe'!$O$12)</f>
        <v>0</v>
      </c>
      <c r="R246" s="31">
        <f>IF(ABS(J246)&lt;'ver pressoflex 6p C3 DCpowe'!$G$7,'ver pressoflex 6p C3 DCpowe'!$G$16*J246*'ver pressoflex 6p C3 DCpowe'!$O$13,SIGN(J246)*'ver pressoflex 6p C3 DCpowe'!$G$15*'ver pressoflex 6p C3 DCpowe'!$O$13)</f>
        <v>17803.500000000004</v>
      </c>
      <c r="S246" s="113">
        <f t="shared" si="24"/>
        <v>26878.5075</v>
      </c>
      <c r="T246" s="362">
        <f>-L246*('ver pressoflex 6p C3 DCpowe'!$G$3/2-'ver pressoflex 6p C3 DCpowe'!$G$12*'ver pressoflex 6p C3 DCpowe'!D246)</f>
        <v>10524712.212869409</v>
      </c>
      <c r="U246" s="29">
        <f t="shared" si="27"/>
        <v>-18248587.500000004</v>
      </c>
      <c r="V246" s="29">
        <f t="shared" si="28"/>
        <v>0</v>
      </c>
      <c r="W246" s="29">
        <f t="shared" si="29"/>
        <v>0</v>
      </c>
      <c r="X246" s="29">
        <f t="shared" si="30"/>
        <v>0</v>
      </c>
      <c r="Y246" s="29">
        <f t="shared" si="31"/>
        <v>0</v>
      </c>
      <c r="Z246" s="29">
        <f t="shared" si="32"/>
        <v>18248587.500000004</v>
      </c>
      <c r="AA246" s="113">
        <f t="shared" si="25"/>
        <v>10524712.212869409</v>
      </c>
    </row>
    <row r="247" spans="2:27">
      <c r="B247" s="116">
        <f t="shared" si="23"/>
        <v>68832.202499999999</v>
      </c>
      <c r="C247" s="115">
        <f t="shared" si="26"/>
        <v>3.7900000000000027</v>
      </c>
      <c r="D247" s="68">
        <f>'ver pressoflex 6p C3 DCpowe'!$G$3/2/$C$557*C247</f>
        <v>46.42750000000003</v>
      </c>
      <c r="E247" s="114">
        <f>'ver pressoflex 6p C3 DCpowe'!$G$9/D247*(D247-'ver pressoflex 6p C3 DCpowe'!$M$8)</f>
        <v>2.6462333746163351E-2</v>
      </c>
      <c r="F247" s="114">
        <f>'ver pressoflex 6p C3 DCpowe'!$G$9/D247*(D247-'ver pressoflex 6p C3 DCpowe'!$M$9)</f>
        <v>4.0247267244628689E-2</v>
      </c>
      <c r="G247" s="114">
        <f>'ver pressoflex 6p C3 DCpowe'!$G$9/D247*(D247-'ver pressoflex 6p C3 DCpowe'!$M$10)</f>
        <v>5.4032200743094033E-2</v>
      </c>
      <c r="H247" s="114">
        <f>'ver pressoflex 6p C3 DCpowe'!$G$9/D247*(D247-'ver pressoflex 6p C3 DCpowe'!$M$11)</f>
        <v>0.35213138764740703</v>
      </c>
      <c r="I247" s="114">
        <f>'ver pressoflex 6p C3 DCpowe'!$G$9/D247*(D247-'ver pressoflex 6p C3 DCpowe'!$M$12)</f>
        <v>0.3659163211458723</v>
      </c>
      <c r="J247" s="114">
        <f>'ver pressoflex 6p C3 DCpowe'!$G$9/D247*(D247-'ver pressoflex 6p C3 DCpowe'!$M$13)</f>
        <v>0.37970125464433768</v>
      </c>
      <c r="K247" s="114">
        <f>'ver pressoflex 6p C3 DCpowe'!$G$9/D247*(D247-'ver pressoflex 6p C3 DCpowe'!$G$3)</f>
        <v>0.41416358839050105</v>
      </c>
      <c r="L247" s="113">
        <f>-'ver pressoflex 6p C3 DCpowe'!$G$2*'ver pressoflex 6p C3 DCpowe'!D247*'ver pressoflex 6p C3 DCpowe'!$G$17*'ver pressoflex 6p C3 DCpowe'!$G$13*'ver pressoflex 6p C3 DCpowe'!$G$11</f>
        <v>-8774.7975000000079</v>
      </c>
      <c r="M247" s="31">
        <f>IF(ABS(E247)&lt;'ver pressoflex 6p C3 DCpowe'!$G$7,'ver pressoflex 6p C3 DCpowe'!$G$16*E247*'ver pressoflex 6p C3 DCpowe'!$O$8,SIGN(E247)*'ver pressoflex 6p C3 DCpowe'!$G$15*'ver pressoflex 6p C3 DCpowe'!$O$8)</f>
        <v>17803.500000000004</v>
      </c>
      <c r="N247" s="31">
        <f>IF(ABS(F247)&lt;'ver pressoflex 6p C3 DCpowe'!$G$7,'ver pressoflex 6p C3 DCpowe'!$G$16*F247*'ver pressoflex 6p C3 DCpowe'!$O$9,SIGN(F247)*'ver pressoflex 6p C3 DCpowe'!$G$15*'ver pressoflex 6p C3 DCpowe'!$O$9)</f>
        <v>0</v>
      </c>
      <c r="O247" s="31">
        <f>IF(ABS(G247)&lt;'ver pressoflex 6p C3 DCpowe'!$G$7,'ver pressoflex 6p C3 DCpowe'!$G$16*G247*'ver pressoflex 6p C3 DCpowe'!$O$10,SIGN(G247)*'ver pressoflex 6p C3 DCpowe'!$G$15*'ver pressoflex 6p C3 DCpowe'!$O$10)</f>
        <v>0</v>
      </c>
      <c r="P247" s="31">
        <f>IF(ABS(H247)&lt;'ver pressoflex 6p C3 DCpowe'!$G$7,'ver pressoflex 6p C3 DCpowe'!$G$16*H247*'ver pressoflex 6p C3 DCpowe'!$O$11,SIGN(H247)*'ver pressoflex 6p C3 DCpowe'!$G$15*'ver pressoflex 6p C3 DCpowe'!$O$11)</f>
        <v>0</v>
      </c>
      <c r="Q247" s="31">
        <f>IF(ABS(I247)&lt;'ver pressoflex 6p C3 DCpowe'!$G$7,'ver pressoflex 6p C3 DCpowe'!$G$16*I247*'ver pressoflex 6p C3 DCpowe'!$O$12,SIGN(I247)*'ver pressoflex 6p C3 DCpowe'!$G$15*'ver pressoflex 6p C3 DCpowe'!$O$12)</f>
        <v>0</v>
      </c>
      <c r="R247" s="31">
        <f>IF(ABS(J247)&lt;'ver pressoflex 6p C3 DCpowe'!$G$7,'ver pressoflex 6p C3 DCpowe'!$G$16*J247*'ver pressoflex 6p C3 DCpowe'!$O$13,SIGN(J247)*'ver pressoflex 6p C3 DCpowe'!$G$15*'ver pressoflex 6p C3 DCpowe'!$O$13)</f>
        <v>17803.500000000004</v>
      </c>
      <c r="S247" s="113">
        <f t="shared" si="24"/>
        <v>26832.202499999999</v>
      </c>
      <c r="T247" s="362">
        <f>-L247*('ver pressoflex 6p C3 DCpowe'!$G$3/2-'ver pressoflex 6p C3 DCpowe'!$G$12*'ver pressoflex 6p C3 DCpowe'!D247)</f>
        <v>10579651.902552608</v>
      </c>
      <c r="U247" s="29">
        <f t="shared" si="27"/>
        <v>-18248587.500000004</v>
      </c>
      <c r="V247" s="29">
        <f t="shared" si="28"/>
        <v>0</v>
      </c>
      <c r="W247" s="29">
        <f t="shared" si="29"/>
        <v>0</v>
      </c>
      <c r="X247" s="29">
        <f t="shared" si="30"/>
        <v>0</v>
      </c>
      <c r="Y247" s="29">
        <f t="shared" si="31"/>
        <v>0</v>
      </c>
      <c r="Z247" s="29">
        <f t="shared" si="32"/>
        <v>18248587.500000004</v>
      </c>
      <c r="AA247" s="113">
        <f t="shared" si="25"/>
        <v>10579651.902552608</v>
      </c>
    </row>
    <row r="248" spans="2:27">
      <c r="B248" s="116">
        <f t="shared" si="23"/>
        <v>68785.897499999992</v>
      </c>
      <c r="C248" s="115">
        <f t="shared" si="26"/>
        <v>3.8100000000000027</v>
      </c>
      <c r="D248" s="68">
        <f>'ver pressoflex 6p C3 DCpowe'!$G$3/2/$C$557*C248</f>
        <v>46.672500000000035</v>
      </c>
      <c r="E248" s="114">
        <f>'ver pressoflex 6p C3 DCpowe'!$G$9/D248*(D248-'ver pressoflex 6p C3 DCpowe'!$M$8)</f>
        <v>2.6281429107075874E-2</v>
      </c>
      <c r="F248" s="114">
        <f>'ver pressoflex 6p C3 DCpowe'!$G$9/D248*(D248-'ver pressoflex 6p C3 DCpowe'!$M$9)</f>
        <v>3.9994000749906222E-2</v>
      </c>
      <c r="G248" s="114">
        <f>'ver pressoflex 6p C3 DCpowe'!$G$9/D248*(D248-'ver pressoflex 6p C3 DCpowe'!$M$10)</f>
        <v>5.3706572392736573E-2</v>
      </c>
      <c r="H248" s="114">
        <f>'ver pressoflex 6p C3 DCpowe'!$G$9/D248*(D248-'ver pressoflex 6p C3 DCpowe'!$M$11)</f>
        <v>0.35024093416894286</v>
      </c>
      <c r="I248" s="114">
        <f>'ver pressoflex 6p C3 DCpowe'!$G$9/D248*(D248-'ver pressoflex 6p C3 DCpowe'!$M$12)</f>
        <v>0.36395350581177321</v>
      </c>
      <c r="J248" s="114">
        <f>'ver pressoflex 6p C3 DCpowe'!$G$9/D248*(D248-'ver pressoflex 6p C3 DCpowe'!$M$13)</f>
        <v>0.37766607745460357</v>
      </c>
      <c r="K248" s="114">
        <f>'ver pressoflex 6p C3 DCpowe'!$G$9/D248*(D248-'ver pressoflex 6p C3 DCpowe'!$G$3)</f>
        <v>0.41194750656167944</v>
      </c>
      <c r="L248" s="113">
        <f>-'ver pressoflex 6p C3 DCpowe'!$G$2*'ver pressoflex 6p C3 DCpowe'!D248*'ver pressoflex 6p C3 DCpowe'!$G$17*'ver pressoflex 6p C3 DCpowe'!$G$13*'ver pressoflex 6p C3 DCpowe'!$G$11</f>
        <v>-8821.1025000000081</v>
      </c>
      <c r="M248" s="31">
        <f>IF(ABS(E248)&lt;'ver pressoflex 6p C3 DCpowe'!$G$7,'ver pressoflex 6p C3 DCpowe'!$G$16*E248*'ver pressoflex 6p C3 DCpowe'!$O$8,SIGN(E248)*'ver pressoflex 6p C3 DCpowe'!$G$15*'ver pressoflex 6p C3 DCpowe'!$O$8)</f>
        <v>17803.500000000004</v>
      </c>
      <c r="N248" s="31">
        <f>IF(ABS(F248)&lt;'ver pressoflex 6p C3 DCpowe'!$G$7,'ver pressoflex 6p C3 DCpowe'!$G$16*F248*'ver pressoflex 6p C3 DCpowe'!$O$9,SIGN(F248)*'ver pressoflex 6p C3 DCpowe'!$G$15*'ver pressoflex 6p C3 DCpowe'!$O$9)</f>
        <v>0</v>
      </c>
      <c r="O248" s="31">
        <f>IF(ABS(G248)&lt;'ver pressoflex 6p C3 DCpowe'!$G$7,'ver pressoflex 6p C3 DCpowe'!$G$16*G248*'ver pressoflex 6p C3 DCpowe'!$O$10,SIGN(G248)*'ver pressoflex 6p C3 DCpowe'!$G$15*'ver pressoflex 6p C3 DCpowe'!$O$10)</f>
        <v>0</v>
      </c>
      <c r="P248" s="31">
        <f>IF(ABS(H248)&lt;'ver pressoflex 6p C3 DCpowe'!$G$7,'ver pressoflex 6p C3 DCpowe'!$G$16*H248*'ver pressoflex 6p C3 DCpowe'!$O$11,SIGN(H248)*'ver pressoflex 6p C3 DCpowe'!$G$15*'ver pressoflex 6p C3 DCpowe'!$O$11)</f>
        <v>0</v>
      </c>
      <c r="Q248" s="31">
        <f>IF(ABS(I248)&lt;'ver pressoflex 6p C3 DCpowe'!$G$7,'ver pressoflex 6p C3 DCpowe'!$G$16*I248*'ver pressoflex 6p C3 DCpowe'!$O$12,SIGN(I248)*'ver pressoflex 6p C3 DCpowe'!$G$15*'ver pressoflex 6p C3 DCpowe'!$O$12)</f>
        <v>0</v>
      </c>
      <c r="R248" s="31">
        <f>IF(ABS(J248)&lt;'ver pressoflex 6p C3 DCpowe'!$G$7,'ver pressoflex 6p C3 DCpowe'!$G$16*J248*'ver pressoflex 6p C3 DCpowe'!$O$13,SIGN(J248)*'ver pressoflex 6p C3 DCpowe'!$G$15*'ver pressoflex 6p C3 DCpowe'!$O$13)</f>
        <v>17803.500000000004</v>
      </c>
      <c r="S248" s="113">
        <f t="shared" si="24"/>
        <v>26785.897499999999</v>
      </c>
      <c r="T248" s="362">
        <f>-L248*('ver pressoflex 6p C3 DCpowe'!$G$3/2-'ver pressoflex 6p C3 DCpowe'!$G$12*'ver pressoflex 6p C3 DCpowe'!D248)</f>
        <v>10634582.153424609</v>
      </c>
      <c r="U248" s="29">
        <f t="shared" si="27"/>
        <v>-18248587.500000004</v>
      </c>
      <c r="V248" s="29">
        <f t="shared" si="28"/>
        <v>0</v>
      </c>
      <c r="W248" s="29">
        <f t="shared" si="29"/>
        <v>0</v>
      </c>
      <c r="X248" s="29">
        <f t="shared" si="30"/>
        <v>0</v>
      </c>
      <c r="Y248" s="29">
        <f t="shared" si="31"/>
        <v>0</v>
      </c>
      <c r="Z248" s="29">
        <f t="shared" si="32"/>
        <v>18248587.500000004</v>
      </c>
      <c r="AA248" s="113">
        <f t="shared" si="25"/>
        <v>10634582.153424609</v>
      </c>
    </row>
    <row r="249" spans="2:27">
      <c r="B249" s="116">
        <f t="shared" si="23"/>
        <v>68739.592499999999</v>
      </c>
      <c r="C249" s="115">
        <f t="shared" si="26"/>
        <v>3.8300000000000027</v>
      </c>
      <c r="D249" s="68">
        <f>'ver pressoflex 6p C3 DCpowe'!$G$3/2/$C$557*C249</f>
        <v>46.917500000000032</v>
      </c>
      <c r="E249" s="114">
        <f>'ver pressoflex 6p C3 DCpowe'!$G$9/D249*(D249-'ver pressoflex 6p C3 DCpowe'!$M$8)</f>
        <v>2.6102413811477571E-2</v>
      </c>
      <c r="F249" s="114">
        <f>'ver pressoflex 6p C3 DCpowe'!$G$9/D249*(D249-'ver pressoflex 6p C3 DCpowe'!$M$9)</f>
        <v>3.9743379336068599E-2</v>
      </c>
      <c r="G249" s="114">
        <f>'ver pressoflex 6p C3 DCpowe'!$G$9/D249*(D249-'ver pressoflex 6p C3 DCpowe'!$M$10)</f>
        <v>5.3384344860659627E-2</v>
      </c>
      <c r="H249" s="114">
        <f>'ver pressoflex 6p C3 DCpowe'!$G$9/D249*(D249-'ver pressoflex 6p C3 DCpowe'!$M$11)</f>
        <v>0.34837022432994058</v>
      </c>
      <c r="I249" s="114">
        <f>'ver pressoflex 6p C3 DCpowe'!$G$9/D249*(D249-'ver pressoflex 6p C3 DCpowe'!$M$12)</f>
        <v>0.36201118985453162</v>
      </c>
      <c r="J249" s="114">
        <f>'ver pressoflex 6p C3 DCpowe'!$G$9/D249*(D249-'ver pressoflex 6p C3 DCpowe'!$M$13)</f>
        <v>0.37565215537912267</v>
      </c>
      <c r="K249" s="114">
        <f>'ver pressoflex 6p C3 DCpowe'!$G$9/D249*(D249-'ver pressoflex 6p C3 DCpowe'!$G$3)</f>
        <v>0.40975456919060022</v>
      </c>
      <c r="L249" s="113">
        <f>-'ver pressoflex 6p C3 DCpowe'!$G$2*'ver pressoflex 6p C3 DCpowe'!D249*'ver pressoflex 6p C3 DCpowe'!$G$17*'ver pressoflex 6p C3 DCpowe'!$G$13*'ver pressoflex 6p C3 DCpowe'!$G$11</f>
        <v>-8867.4075000000066</v>
      </c>
      <c r="M249" s="31">
        <f>IF(ABS(E249)&lt;'ver pressoflex 6p C3 DCpowe'!$G$7,'ver pressoflex 6p C3 DCpowe'!$G$16*E249*'ver pressoflex 6p C3 DCpowe'!$O$8,SIGN(E249)*'ver pressoflex 6p C3 DCpowe'!$G$15*'ver pressoflex 6p C3 DCpowe'!$O$8)</f>
        <v>17803.500000000004</v>
      </c>
      <c r="N249" s="31">
        <f>IF(ABS(F249)&lt;'ver pressoflex 6p C3 DCpowe'!$G$7,'ver pressoflex 6p C3 DCpowe'!$G$16*F249*'ver pressoflex 6p C3 DCpowe'!$O$9,SIGN(F249)*'ver pressoflex 6p C3 DCpowe'!$G$15*'ver pressoflex 6p C3 DCpowe'!$O$9)</f>
        <v>0</v>
      </c>
      <c r="O249" s="31">
        <f>IF(ABS(G249)&lt;'ver pressoflex 6p C3 DCpowe'!$G$7,'ver pressoflex 6p C3 DCpowe'!$G$16*G249*'ver pressoflex 6p C3 DCpowe'!$O$10,SIGN(G249)*'ver pressoflex 6p C3 DCpowe'!$G$15*'ver pressoflex 6p C3 DCpowe'!$O$10)</f>
        <v>0</v>
      </c>
      <c r="P249" s="31">
        <f>IF(ABS(H249)&lt;'ver pressoflex 6p C3 DCpowe'!$G$7,'ver pressoflex 6p C3 DCpowe'!$G$16*H249*'ver pressoflex 6p C3 DCpowe'!$O$11,SIGN(H249)*'ver pressoflex 6p C3 DCpowe'!$G$15*'ver pressoflex 6p C3 DCpowe'!$O$11)</f>
        <v>0</v>
      </c>
      <c r="Q249" s="31">
        <f>IF(ABS(I249)&lt;'ver pressoflex 6p C3 DCpowe'!$G$7,'ver pressoflex 6p C3 DCpowe'!$G$16*I249*'ver pressoflex 6p C3 DCpowe'!$O$12,SIGN(I249)*'ver pressoflex 6p C3 DCpowe'!$G$15*'ver pressoflex 6p C3 DCpowe'!$O$12)</f>
        <v>0</v>
      </c>
      <c r="R249" s="31">
        <f>IF(ABS(J249)&lt;'ver pressoflex 6p C3 DCpowe'!$G$7,'ver pressoflex 6p C3 DCpowe'!$G$16*J249*'ver pressoflex 6p C3 DCpowe'!$O$13,SIGN(J249)*'ver pressoflex 6p C3 DCpowe'!$G$15*'ver pressoflex 6p C3 DCpowe'!$O$13)</f>
        <v>17803.500000000004</v>
      </c>
      <c r="S249" s="113">
        <f t="shared" si="24"/>
        <v>26739.592499999999</v>
      </c>
      <c r="T249" s="362">
        <f>-L249*('ver pressoflex 6p C3 DCpowe'!$G$3/2-'ver pressoflex 6p C3 DCpowe'!$G$12*'ver pressoflex 6p C3 DCpowe'!D249)</f>
        <v>10689502.965485409</v>
      </c>
      <c r="U249" s="29">
        <f t="shared" si="27"/>
        <v>-18248587.500000004</v>
      </c>
      <c r="V249" s="29">
        <f t="shared" si="28"/>
        <v>0</v>
      </c>
      <c r="W249" s="29">
        <f t="shared" si="29"/>
        <v>0</v>
      </c>
      <c r="X249" s="29">
        <f t="shared" si="30"/>
        <v>0</v>
      </c>
      <c r="Y249" s="29">
        <f t="shared" si="31"/>
        <v>0</v>
      </c>
      <c r="Z249" s="29">
        <f t="shared" si="32"/>
        <v>18248587.500000004</v>
      </c>
      <c r="AA249" s="113">
        <f t="shared" si="25"/>
        <v>10689502.965485409</v>
      </c>
    </row>
    <row r="250" spans="2:27">
      <c r="B250" s="116">
        <f t="shared" ref="B250:B313" si="33">ABS(+S250-$C$53)</f>
        <v>68693.287500000006</v>
      </c>
      <c r="C250" s="115">
        <f t="shared" si="26"/>
        <v>3.8500000000000028</v>
      </c>
      <c r="D250" s="68">
        <f>'ver pressoflex 6p C3 DCpowe'!$G$3/2/$C$557*C250</f>
        <v>47.162500000000037</v>
      </c>
      <c r="E250" s="114">
        <f>'ver pressoflex 6p C3 DCpowe'!$G$9/D250*(D250-'ver pressoflex 6p C3 DCpowe'!$M$8)</f>
        <v>2.5925258415054307E-2</v>
      </c>
      <c r="F250" s="114">
        <f>'ver pressoflex 6p C3 DCpowe'!$G$9/D250*(D250-'ver pressoflex 6p C3 DCpowe'!$M$9)</f>
        <v>3.949536178107603E-2</v>
      </c>
      <c r="G250" s="114">
        <f>'ver pressoflex 6p C3 DCpowe'!$G$9/D250*(D250-'ver pressoflex 6p C3 DCpowe'!$M$10)</f>
        <v>5.306546514709775E-2</v>
      </c>
      <c r="H250" s="114">
        <f>'ver pressoflex 6p C3 DCpowe'!$G$9/D250*(D250-'ver pressoflex 6p C3 DCpowe'!$M$11)</f>
        <v>0.34651895043731745</v>
      </c>
      <c r="I250" s="114">
        <f>'ver pressoflex 6p C3 DCpowe'!$G$9/D250*(D250-'ver pressoflex 6p C3 DCpowe'!$M$12)</f>
        <v>0.36008905380333922</v>
      </c>
      <c r="J250" s="114">
        <f>'ver pressoflex 6p C3 DCpowe'!$G$9/D250*(D250-'ver pressoflex 6p C3 DCpowe'!$M$13)</f>
        <v>0.37365915716936093</v>
      </c>
      <c r="K250" s="114">
        <f>'ver pressoflex 6p C3 DCpowe'!$G$9/D250*(D250-'ver pressoflex 6p C3 DCpowe'!$G$3)</f>
        <v>0.40758441558441527</v>
      </c>
      <c r="L250" s="113">
        <f>-'ver pressoflex 6p C3 DCpowe'!$G$2*'ver pressoflex 6p C3 DCpowe'!D250*'ver pressoflex 6p C3 DCpowe'!$G$17*'ver pressoflex 6p C3 DCpowe'!$G$13*'ver pressoflex 6p C3 DCpowe'!$G$11</f>
        <v>-8913.7125000000087</v>
      </c>
      <c r="M250" s="31">
        <f>IF(ABS(E250)&lt;'ver pressoflex 6p C3 DCpowe'!$G$7,'ver pressoflex 6p C3 DCpowe'!$G$16*E250*'ver pressoflex 6p C3 DCpowe'!$O$8,SIGN(E250)*'ver pressoflex 6p C3 DCpowe'!$G$15*'ver pressoflex 6p C3 DCpowe'!$O$8)</f>
        <v>17803.500000000004</v>
      </c>
      <c r="N250" s="31">
        <f>IF(ABS(F250)&lt;'ver pressoflex 6p C3 DCpowe'!$G$7,'ver pressoflex 6p C3 DCpowe'!$G$16*F250*'ver pressoflex 6p C3 DCpowe'!$O$9,SIGN(F250)*'ver pressoflex 6p C3 DCpowe'!$G$15*'ver pressoflex 6p C3 DCpowe'!$O$9)</f>
        <v>0</v>
      </c>
      <c r="O250" s="31">
        <f>IF(ABS(G250)&lt;'ver pressoflex 6p C3 DCpowe'!$G$7,'ver pressoflex 6p C3 DCpowe'!$G$16*G250*'ver pressoflex 6p C3 DCpowe'!$O$10,SIGN(G250)*'ver pressoflex 6p C3 DCpowe'!$G$15*'ver pressoflex 6p C3 DCpowe'!$O$10)</f>
        <v>0</v>
      </c>
      <c r="P250" s="31">
        <f>IF(ABS(H250)&lt;'ver pressoflex 6p C3 DCpowe'!$G$7,'ver pressoflex 6p C3 DCpowe'!$G$16*H250*'ver pressoflex 6p C3 DCpowe'!$O$11,SIGN(H250)*'ver pressoflex 6p C3 DCpowe'!$G$15*'ver pressoflex 6p C3 DCpowe'!$O$11)</f>
        <v>0</v>
      </c>
      <c r="Q250" s="31">
        <f>IF(ABS(I250)&lt;'ver pressoflex 6p C3 DCpowe'!$G$7,'ver pressoflex 6p C3 DCpowe'!$G$16*I250*'ver pressoflex 6p C3 DCpowe'!$O$12,SIGN(I250)*'ver pressoflex 6p C3 DCpowe'!$G$15*'ver pressoflex 6p C3 DCpowe'!$O$12)</f>
        <v>0</v>
      </c>
      <c r="R250" s="31">
        <f>IF(ABS(J250)&lt;'ver pressoflex 6p C3 DCpowe'!$G$7,'ver pressoflex 6p C3 DCpowe'!$G$16*J250*'ver pressoflex 6p C3 DCpowe'!$O$13,SIGN(J250)*'ver pressoflex 6p C3 DCpowe'!$G$15*'ver pressoflex 6p C3 DCpowe'!$O$13)</f>
        <v>17803.500000000004</v>
      </c>
      <c r="S250" s="113">
        <f t="shared" ref="S250:S313" si="34">L250+M250+N250+O250+P250+Q250+R250</f>
        <v>26693.287499999999</v>
      </c>
      <c r="T250" s="362">
        <f>-L250*('ver pressoflex 6p C3 DCpowe'!$G$3/2-'ver pressoflex 6p C3 DCpowe'!$G$12*'ver pressoflex 6p C3 DCpowe'!D250)</f>
        <v>10744414.33873501</v>
      </c>
      <c r="U250" s="29">
        <f t="shared" si="27"/>
        <v>-18248587.500000004</v>
      </c>
      <c r="V250" s="29">
        <f t="shared" si="28"/>
        <v>0</v>
      </c>
      <c r="W250" s="29">
        <f t="shared" si="29"/>
        <v>0</v>
      </c>
      <c r="X250" s="29">
        <f t="shared" si="30"/>
        <v>0</v>
      </c>
      <c r="Y250" s="29">
        <f t="shared" si="31"/>
        <v>0</v>
      </c>
      <c r="Z250" s="29">
        <f t="shared" si="32"/>
        <v>18248587.500000004</v>
      </c>
      <c r="AA250" s="113">
        <f t="shared" ref="AA250:AA313" si="35">T250+U250+V250+W250+X250+Y250+Z250</f>
        <v>10744414.33873501</v>
      </c>
    </row>
    <row r="251" spans="2:27">
      <c r="B251" s="116">
        <f t="shared" si="33"/>
        <v>68646.982499999998</v>
      </c>
      <c r="C251" s="115">
        <f t="shared" ref="C251:C271" si="36">+C250+0.02</f>
        <v>3.8700000000000028</v>
      </c>
      <c r="D251" s="68">
        <f>'ver pressoflex 6p C3 DCpowe'!$G$3/2/$C$557*C251</f>
        <v>47.407500000000034</v>
      </c>
      <c r="E251" s="114">
        <f>'ver pressoflex 6p C3 DCpowe'!$G$9/D251*(D251-'ver pressoflex 6p C3 DCpowe'!$M$8)</f>
        <v>2.5749934082159975E-2</v>
      </c>
      <c r="F251" s="114">
        <f>'ver pressoflex 6p C3 DCpowe'!$G$9/D251*(D251-'ver pressoflex 6p C3 DCpowe'!$M$9)</f>
        <v>3.9249907715023964E-2</v>
      </c>
      <c r="G251" s="114">
        <f>'ver pressoflex 6p C3 DCpowe'!$G$9/D251*(D251-'ver pressoflex 6p C3 DCpowe'!$M$10)</f>
        <v>5.2749881347887953E-2</v>
      </c>
      <c r="H251" s="114">
        <f>'ver pressoflex 6p C3 DCpowe'!$G$9/D251*(D251-'ver pressoflex 6p C3 DCpowe'!$M$11)</f>
        <v>0.34468681115857169</v>
      </c>
      <c r="I251" s="114">
        <f>'ver pressoflex 6p C3 DCpowe'!$G$9/D251*(D251-'ver pressoflex 6p C3 DCpowe'!$M$12)</f>
        <v>0.35818678479143568</v>
      </c>
      <c r="J251" s="114">
        <f>'ver pressoflex 6p C3 DCpowe'!$G$9/D251*(D251-'ver pressoflex 6p C3 DCpowe'!$M$13)</f>
        <v>0.37168675842429966</v>
      </c>
      <c r="K251" s="114">
        <f>'ver pressoflex 6p C3 DCpowe'!$G$9/D251*(D251-'ver pressoflex 6p C3 DCpowe'!$G$3)</f>
        <v>0.40543669250645964</v>
      </c>
      <c r="L251" s="113">
        <f>-'ver pressoflex 6p C3 DCpowe'!$G$2*'ver pressoflex 6p C3 DCpowe'!D251*'ver pressoflex 6p C3 DCpowe'!$G$17*'ver pressoflex 6p C3 DCpowe'!$G$13*'ver pressoflex 6p C3 DCpowe'!$G$11</f>
        <v>-8960.0175000000072</v>
      </c>
      <c r="M251" s="31">
        <f>IF(ABS(E251)&lt;'ver pressoflex 6p C3 DCpowe'!$G$7,'ver pressoflex 6p C3 DCpowe'!$G$16*E251*'ver pressoflex 6p C3 DCpowe'!$O$8,SIGN(E251)*'ver pressoflex 6p C3 DCpowe'!$G$15*'ver pressoflex 6p C3 DCpowe'!$O$8)</f>
        <v>17803.500000000004</v>
      </c>
      <c r="N251" s="31">
        <f>IF(ABS(F251)&lt;'ver pressoflex 6p C3 DCpowe'!$G$7,'ver pressoflex 6p C3 DCpowe'!$G$16*F251*'ver pressoflex 6p C3 DCpowe'!$O$9,SIGN(F251)*'ver pressoflex 6p C3 DCpowe'!$G$15*'ver pressoflex 6p C3 DCpowe'!$O$9)</f>
        <v>0</v>
      </c>
      <c r="O251" s="31">
        <f>IF(ABS(G251)&lt;'ver pressoflex 6p C3 DCpowe'!$G$7,'ver pressoflex 6p C3 DCpowe'!$G$16*G251*'ver pressoflex 6p C3 DCpowe'!$O$10,SIGN(G251)*'ver pressoflex 6p C3 DCpowe'!$G$15*'ver pressoflex 6p C3 DCpowe'!$O$10)</f>
        <v>0</v>
      </c>
      <c r="P251" s="31">
        <f>IF(ABS(H251)&lt;'ver pressoflex 6p C3 DCpowe'!$G$7,'ver pressoflex 6p C3 DCpowe'!$G$16*H251*'ver pressoflex 6p C3 DCpowe'!$O$11,SIGN(H251)*'ver pressoflex 6p C3 DCpowe'!$G$15*'ver pressoflex 6p C3 DCpowe'!$O$11)</f>
        <v>0</v>
      </c>
      <c r="Q251" s="31">
        <f>IF(ABS(I251)&lt;'ver pressoflex 6p C3 DCpowe'!$G$7,'ver pressoflex 6p C3 DCpowe'!$G$16*I251*'ver pressoflex 6p C3 DCpowe'!$O$12,SIGN(I251)*'ver pressoflex 6p C3 DCpowe'!$G$15*'ver pressoflex 6p C3 DCpowe'!$O$12)</f>
        <v>0</v>
      </c>
      <c r="R251" s="31">
        <f>IF(ABS(J251)&lt;'ver pressoflex 6p C3 DCpowe'!$G$7,'ver pressoflex 6p C3 DCpowe'!$G$16*J251*'ver pressoflex 6p C3 DCpowe'!$O$13,SIGN(J251)*'ver pressoflex 6p C3 DCpowe'!$G$15*'ver pressoflex 6p C3 DCpowe'!$O$13)</f>
        <v>17803.500000000004</v>
      </c>
      <c r="S251" s="113">
        <f t="shared" si="34"/>
        <v>26646.982499999998</v>
      </c>
      <c r="T251" s="362">
        <f>-L251*('ver pressoflex 6p C3 DCpowe'!$G$3/2-'ver pressoflex 6p C3 DCpowe'!$G$12*'ver pressoflex 6p C3 DCpowe'!D251)</f>
        <v>10799316.273173409</v>
      </c>
      <c r="U251" s="29">
        <f t="shared" ref="U251:U314" si="37">M251*IF(($G$3/2-$M$8)&gt;0,($G$3/2-$M$8),$G$3/2-($G$3-$M$8))*IF(($G$3/2-$M$8)&gt;0,-1,1)</f>
        <v>-18248587.500000004</v>
      </c>
      <c r="V251" s="29">
        <f t="shared" ref="V251:V314" si="38">N251*IF(($G$3/2-$M$9)&gt;0,($G$3/2-$M$9),$G$3/2-($G$3-$M$9))*IF(($G$3/2-$M$9)&gt;0,-1,1)</f>
        <v>0</v>
      </c>
      <c r="W251" s="29">
        <f t="shared" ref="W251:W314" si="39">O251*IF(($G$3/2-$M$10)&gt;0,($G$3/2-$M$10),$G$3/2-($G$3-$M$10))*IF(($G$3/2-$M$10)&gt;0,-1,1)</f>
        <v>0</v>
      </c>
      <c r="X251" s="29">
        <f t="shared" ref="X251:X314" si="40">P251*IF(($G$3/2-$M$11)&gt;0,($G$3/2-$M$11),$G$3/2-($G$3-$M$11))*IF(($G$3/2-$M$11)&gt;0,-1,1)</f>
        <v>0</v>
      </c>
      <c r="Y251" s="29">
        <f t="shared" ref="Y251:Y314" si="41">Q251*IF(($G$3/2-$M$12)&gt;0,($G$3/2-$M$12),$G$3/2-($G$3-$M$12))*IF(($G$3/2-$M$12)&gt;0,-1,1)</f>
        <v>0</v>
      </c>
      <c r="Z251" s="29">
        <f t="shared" ref="Z251:Z314" si="42">R251*IF(($G$3/2-$M$13)&gt;0,($G$3/2-$M$13),$G$3/2-($G$3-$M$13))*IF(($G$3/2-$M$13)&gt;0,-1,1)</f>
        <v>18248587.500000004</v>
      </c>
      <c r="AA251" s="113">
        <f t="shared" si="35"/>
        <v>10799316.273173409</v>
      </c>
    </row>
    <row r="252" spans="2:27">
      <c r="B252" s="116">
        <f t="shared" si="33"/>
        <v>68600.677500000005</v>
      </c>
      <c r="C252" s="115">
        <f t="shared" si="36"/>
        <v>3.8900000000000028</v>
      </c>
      <c r="D252" s="68">
        <f>'ver pressoflex 6p C3 DCpowe'!$G$3/2/$C$557*C252</f>
        <v>47.652500000000032</v>
      </c>
      <c r="E252" s="114">
        <f>'ver pressoflex 6p C3 DCpowe'!$G$9/D252*(D252-'ver pressoflex 6p C3 DCpowe'!$M$8)</f>
        <v>2.5576412570169432E-2</v>
      </c>
      <c r="F252" s="114">
        <f>'ver pressoflex 6p C3 DCpowe'!$G$9/D252*(D252-'ver pressoflex 6p C3 DCpowe'!$M$9)</f>
        <v>3.9006977598237208E-2</v>
      </c>
      <c r="G252" s="114">
        <f>'ver pressoflex 6p C3 DCpowe'!$G$9/D252*(D252-'ver pressoflex 6p C3 DCpowe'!$M$10)</f>
        <v>5.2437542626304984E-2</v>
      </c>
      <c r="H252" s="114">
        <f>'ver pressoflex 6p C3 DCpowe'!$G$9/D252*(D252-'ver pressoflex 6p C3 DCpowe'!$M$11)</f>
        <v>0.34287351135827054</v>
      </c>
      <c r="I252" s="114">
        <f>'ver pressoflex 6p C3 DCpowe'!$G$9/D252*(D252-'ver pressoflex 6p C3 DCpowe'!$M$12)</f>
        <v>0.35630407638633832</v>
      </c>
      <c r="J252" s="114">
        <f>'ver pressoflex 6p C3 DCpowe'!$G$9/D252*(D252-'ver pressoflex 6p C3 DCpowe'!$M$13)</f>
        <v>0.3697346414144061</v>
      </c>
      <c r="K252" s="114">
        <f>'ver pressoflex 6p C3 DCpowe'!$G$9/D252*(D252-'ver pressoflex 6p C3 DCpowe'!$G$3)</f>
        <v>0.40331105398457556</v>
      </c>
      <c r="L252" s="113">
        <f>-'ver pressoflex 6p C3 DCpowe'!$G$2*'ver pressoflex 6p C3 DCpowe'!D252*'ver pressoflex 6p C3 DCpowe'!$G$17*'ver pressoflex 6p C3 DCpowe'!$G$13*'ver pressoflex 6p C3 DCpowe'!$G$11</f>
        <v>-9006.3225000000057</v>
      </c>
      <c r="M252" s="31">
        <f>IF(ABS(E252)&lt;'ver pressoflex 6p C3 DCpowe'!$G$7,'ver pressoflex 6p C3 DCpowe'!$G$16*E252*'ver pressoflex 6p C3 DCpowe'!$O$8,SIGN(E252)*'ver pressoflex 6p C3 DCpowe'!$G$15*'ver pressoflex 6p C3 DCpowe'!$O$8)</f>
        <v>17803.500000000004</v>
      </c>
      <c r="N252" s="31">
        <f>IF(ABS(F252)&lt;'ver pressoflex 6p C3 DCpowe'!$G$7,'ver pressoflex 6p C3 DCpowe'!$G$16*F252*'ver pressoflex 6p C3 DCpowe'!$O$9,SIGN(F252)*'ver pressoflex 6p C3 DCpowe'!$G$15*'ver pressoflex 6p C3 DCpowe'!$O$9)</f>
        <v>0</v>
      </c>
      <c r="O252" s="31">
        <f>IF(ABS(G252)&lt;'ver pressoflex 6p C3 DCpowe'!$G$7,'ver pressoflex 6p C3 DCpowe'!$G$16*G252*'ver pressoflex 6p C3 DCpowe'!$O$10,SIGN(G252)*'ver pressoflex 6p C3 DCpowe'!$G$15*'ver pressoflex 6p C3 DCpowe'!$O$10)</f>
        <v>0</v>
      </c>
      <c r="P252" s="31">
        <f>IF(ABS(H252)&lt;'ver pressoflex 6p C3 DCpowe'!$G$7,'ver pressoflex 6p C3 DCpowe'!$G$16*H252*'ver pressoflex 6p C3 DCpowe'!$O$11,SIGN(H252)*'ver pressoflex 6p C3 DCpowe'!$G$15*'ver pressoflex 6p C3 DCpowe'!$O$11)</f>
        <v>0</v>
      </c>
      <c r="Q252" s="31">
        <f>IF(ABS(I252)&lt;'ver pressoflex 6p C3 DCpowe'!$G$7,'ver pressoflex 6p C3 DCpowe'!$G$16*I252*'ver pressoflex 6p C3 DCpowe'!$O$12,SIGN(I252)*'ver pressoflex 6p C3 DCpowe'!$G$15*'ver pressoflex 6p C3 DCpowe'!$O$12)</f>
        <v>0</v>
      </c>
      <c r="R252" s="31">
        <f>IF(ABS(J252)&lt;'ver pressoflex 6p C3 DCpowe'!$G$7,'ver pressoflex 6p C3 DCpowe'!$G$16*J252*'ver pressoflex 6p C3 DCpowe'!$O$13,SIGN(J252)*'ver pressoflex 6p C3 DCpowe'!$G$15*'ver pressoflex 6p C3 DCpowe'!$O$13)</f>
        <v>17803.500000000004</v>
      </c>
      <c r="S252" s="113">
        <f t="shared" si="34"/>
        <v>26600.677500000002</v>
      </c>
      <c r="T252" s="362">
        <f>-L252*('ver pressoflex 6p C3 DCpowe'!$G$3/2-'ver pressoflex 6p C3 DCpowe'!$G$12*'ver pressoflex 6p C3 DCpowe'!D252)</f>
        <v>10854208.768800605</v>
      </c>
      <c r="U252" s="29">
        <f t="shared" si="37"/>
        <v>-18248587.500000004</v>
      </c>
      <c r="V252" s="29">
        <f t="shared" si="38"/>
        <v>0</v>
      </c>
      <c r="W252" s="29">
        <f t="shared" si="39"/>
        <v>0</v>
      </c>
      <c r="X252" s="29">
        <f t="shared" si="40"/>
        <v>0</v>
      </c>
      <c r="Y252" s="29">
        <f t="shared" si="41"/>
        <v>0</v>
      </c>
      <c r="Z252" s="29">
        <f t="shared" si="42"/>
        <v>18248587.500000004</v>
      </c>
      <c r="AA252" s="113">
        <f t="shared" si="35"/>
        <v>10854208.768800605</v>
      </c>
    </row>
    <row r="253" spans="2:27">
      <c r="B253" s="116">
        <f t="shared" si="33"/>
        <v>68554.372499999998</v>
      </c>
      <c r="C253" s="115">
        <f t="shared" si="36"/>
        <v>3.9100000000000028</v>
      </c>
      <c r="D253" s="68">
        <f>'ver pressoflex 6p C3 DCpowe'!$G$3/2/$C$557*C253</f>
        <v>47.897500000000036</v>
      </c>
      <c r="E253" s="114">
        <f>'ver pressoflex 6p C3 DCpowe'!$G$9/D253*(D253-'ver pressoflex 6p C3 DCpowe'!$M$8)</f>
        <v>2.5404666214311786E-2</v>
      </c>
      <c r="F253" s="114">
        <f>'ver pressoflex 6p C3 DCpowe'!$G$9/D253*(D253-'ver pressoflex 6p C3 DCpowe'!$M$9)</f>
        <v>3.87665327000365E-2</v>
      </c>
      <c r="G253" s="114">
        <f>'ver pressoflex 6p C3 DCpowe'!$G$9/D253*(D253-'ver pressoflex 6p C3 DCpowe'!$M$10)</f>
        <v>5.2128399185761211E-2</v>
      </c>
      <c r="H253" s="114">
        <f>'ver pressoflex 6p C3 DCpowe'!$G$9/D253*(D253-'ver pressoflex 6p C3 DCpowe'!$M$11)</f>
        <v>0.34107876193955816</v>
      </c>
      <c r="I253" s="114">
        <f>'ver pressoflex 6p C3 DCpowe'!$G$9/D253*(D253-'ver pressoflex 6p C3 DCpowe'!$M$12)</f>
        <v>0.35444062842528284</v>
      </c>
      <c r="J253" s="114">
        <f>'ver pressoflex 6p C3 DCpowe'!$G$9/D253*(D253-'ver pressoflex 6p C3 DCpowe'!$M$13)</f>
        <v>0.36780249491100758</v>
      </c>
      <c r="K253" s="114">
        <f>'ver pressoflex 6p C3 DCpowe'!$G$9/D253*(D253-'ver pressoflex 6p C3 DCpowe'!$G$3)</f>
        <v>0.40120716112531934</v>
      </c>
      <c r="L253" s="113">
        <f>-'ver pressoflex 6p C3 DCpowe'!$G$2*'ver pressoflex 6p C3 DCpowe'!D253*'ver pressoflex 6p C3 DCpowe'!$G$17*'ver pressoflex 6p C3 DCpowe'!$G$13*'ver pressoflex 6p C3 DCpowe'!$G$11</f>
        <v>-9052.6275000000078</v>
      </c>
      <c r="M253" s="31">
        <f>IF(ABS(E253)&lt;'ver pressoflex 6p C3 DCpowe'!$G$7,'ver pressoflex 6p C3 DCpowe'!$G$16*E253*'ver pressoflex 6p C3 DCpowe'!$O$8,SIGN(E253)*'ver pressoflex 6p C3 DCpowe'!$G$15*'ver pressoflex 6p C3 DCpowe'!$O$8)</f>
        <v>17803.500000000004</v>
      </c>
      <c r="N253" s="31">
        <f>IF(ABS(F253)&lt;'ver pressoflex 6p C3 DCpowe'!$G$7,'ver pressoflex 6p C3 DCpowe'!$G$16*F253*'ver pressoflex 6p C3 DCpowe'!$O$9,SIGN(F253)*'ver pressoflex 6p C3 DCpowe'!$G$15*'ver pressoflex 6p C3 DCpowe'!$O$9)</f>
        <v>0</v>
      </c>
      <c r="O253" s="31">
        <f>IF(ABS(G253)&lt;'ver pressoflex 6p C3 DCpowe'!$G$7,'ver pressoflex 6p C3 DCpowe'!$G$16*G253*'ver pressoflex 6p C3 DCpowe'!$O$10,SIGN(G253)*'ver pressoflex 6p C3 DCpowe'!$G$15*'ver pressoflex 6p C3 DCpowe'!$O$10)</f>
        <v>0</v>
      </c>
      <c r="P253" s="31">
        <f>IF(ABS(H253)&lt;'ver pressoflex 6p C3 DCpowe'!$G$7,'ver pressoflex 6p C3 DCpowe'!$G$16*H253*'ver pressoflex 6p C3 DCpowe'!$O$11,SIGN(H253)*'ver pressoflex 6p C3 DCpowe'!$G$15*'ver pressoflex 6p C3 DCpowe'!$O$11)</f>
        <v>0</v>
      </c>
      <c r="Q253" s="31">
        <f>IF(ABS(I253)&lt;'ver pressoflex 6p C3 DCpowe'!$G$7,'ver pressoflex 6p C3 DCpowe'!$G$16*I253*'ver pressoflex 6p C3 DCpowe'!$O$12,SIGN(I253)*'ver pressoflex 6p C3 DCpowe'!$G$15*'ver pressoflex 6p C3 DCpowe'!$O$12)</f>
        <v>0</v>
      </c>
      <c r="R253" s="31">
        <f>IF(ABS(J253)&lt;'ver pressoflex 6p C3 DCpowe'!$G$7,'ver pressoflex 6p C3 DCpowe'!$G$16*J253*'ver pressoflex 6p C3 DCpowe'!$O$13,SIGN(J253)*'ver pressoflex 6p C3 DCpowe'!$G$15*'ver pressoflex 6p C3 DCpowe'!$O$13)</f>
        <v>17803.500000000004</v>
      </c>
      <c r="S253" s="113">
        <f t="shared" si="34"/>
        <v>26554.372499999998</v>
      </c>
      <c r="T253" s="362">
        <f>-L253*('ver pressoflex 6p C3 DCpowe'!$G$3/2-'ver pressoflex 6p C3 DCpowe'!$G$12*'ver pressoflex 6p C3 DCpowe'!D253)</f>
        <v>10909091.825616609</v>
      </c>
      <c r="U253" s="29">
        <f t="shared" si="37"/>
        <v>-18248587.500000004</v>
      </c>
      <c r="V253" s="29">
        <f t="shared" si="38"/>
        <v>0</v>
      </c>
      <c r="W253" s="29">
        <f t="shared" si="39"/>
        <v>0</v>
      </c>
      <c r="X253" s="29">
        <f t="shared" si="40"/>
        <v>0</v>
      </c>
      <c r="Y253" s="29">
        <f t="shared" si="41"/>
        <v>0</v>
      </c>
      <c r="Z253" s="29">
        <f t="shared" si="42"/>
        <v>18248587.500000004</v>
      </c>
      <c r="AA253" s="113">
        <f t="shared" si="35"/>
        <v>10909091.825616609</v>
      </c>
    </row>
    <row r="254" spans="2:27">
      <c r="B254" s="116">
        <f t="shared" si="33"/>
        <v>68508.067500000005</v>
      </c>
      <c r="C254" s="115">
        <f t="shared" si="36"/>
        <v>3.9300000000000028</v>
      </c>
      <c r="D254" s="68">
        <f>'ver pressoflex 6p C3 DCpowe'!$G$3/2/$C$557*C254</f>
        <v>48.142500000000034</v>
      </c>
      <c r="E254" s="114">
        <f>'ver pressoflex 6p C3 DCpowe'!$G$9/D254*(D254-'ver pressoflex 6p C3 DCpowe'!$M$8)</f>
        <v>2.5234667912966691E-2</v>
      </c>
      <c r="F254" s="114">
        <f>'ver pressoflex 6p C3 DCpowe'!$G$9/D254*(D254-'ver pressoflex 6p C3 DCpowe'!$M$9)</f>
        <v>3.8528535078153368E-2</v>
      </c>
      <c r="G254" s="114">
        <f>'ver pressoflex 6p C3 DCpowe'!$G$9/D254*(D254-'ver pressoflex 6p C3 DCpowe'!$M$10)</f>
        <v>5.1822402243340039E-2</v>
      </c>
      <c r="H254" s="114">
        <f>'ver pressoflex 6p C3 DCpowe'!$G$9/D254*(D254-'ver pressoflex 6p C3 DCpowe'!$M$11)</f>
        <v>0.33930227969050192</v>
      </c>
      <c r="I254" s="114">
        <f>'ver pressoflex 6p C3 DCpowe'!$G$9/D254*(D254-'ver pressoflex 6p C3 DCpowe'!$M$12)</f>
        <v>0.35259614685568863</v>
      </c>
      <c r="J254" s="114">
        <f>'ver pressoflex 6p C3 DCpowe'!$G$9/D254*(D254-'ver pressoflex 6p C3 DCpowe'!$M$13)</f>
        <v>0.36589001402087529</v>
      </c>
      <c r="K254" s="114">
        <f>'ver pressoflex 6p C3 DCpowe'!$G$9/D254*(D254-'ver pressoflex 6p C3 DCpowe'!$G$3)</f>
        <v>0.39912468193384198</v>
      </c>
      <c r="L254" s="113">
        <f>-'ver pressoflex 6p C3 DCpowe'!$G$2*'ver pressoflex 6p C3 DCpowe'!D254*'ver pressoflex 6p C3 DCpowe'!$G$17*'ver pressoflex 6p C3 DCpowe'!$G$13*'ver pressoflex 6p C3 DCpowe'!$G$11</f>
        <v>-9098.9325000000063</v>
      </c>
      <c r="M254" s="31">
        <f>IF(ABS(E254)&lt;'ver pressoflex 6p C3 DCpowe'!$G$7,'ver pressoflex 6p C3 DCpowe'!$G$16*E254*'ver pressoflex 6p C3 DCpowe'!$O$8,SIGN(E254)*'ver pressoflex 6p C3 DCpowe'!$G$15*'ver pressoflex 6p C3 DCpowe'!$O$8)</f>
        <v>17803.500000000004</v>
      </c>
      <c r="N254" s="31">
        <f>IF(ABS(F254)&lt;'ver pressoflex 6p C3 DCpowe'!$G$7,'ver pressoflex 6p C3 DCpowe'!$G$16*F254*'ver pressoflex 6p C3 DCpowe'!$O$9,SIGN(F254)*'ver pressoflex 6p C3 DCpowe'!$G$15*'ver pressoflex 6p C3 DCpowe'!$O$9)</f>
        <v>0</v>
      </c>
      <c r="O254" s="31">
        <f>IF(ABS(G254)&lt;'ver pressoflex 6p C3 DCpowe'!$G$7,'ver pressoflex 6p C3 DCpowe'!$G$16*G254*'ver pressoflex 6p C3 DCpowe'!$O$10,SIGN(G254)*'ver pressoflex 6p C3 DCpowe'!$G$15*'ver pressoflex 6p C3 DCpowe'!$O$10)</f>
        <v>0</v>
      </c>
      <c r="P254" s="31">
        <f>IF(ABS(H254)&lt;'ver pressoflex 6p C3 DCpowe'!$G$7,'ver pressoflex 6p C3 DCpowe'!$G$16*H254*'ver pressoflex 6p C3 DCpowe'!$O$11,SIGN(H254)*'ver pressoflex 6p C3 DCpowe'!$G$15*'ver pressoflex 6p C3 DCpowe'!$O$11)</f>
        <v>0</v>
      </c>
      <c r="Q254" s="31">
        <f>IF(ABS(I254)&lt;'ver pressoflex 6p C3 DCpowe'!$G$7,'ver pressoflex 6p C3 DCpowe'!$G$16*I254*'ver pressoflex 6p C3 DCpowe'!$O$12,SIGN(I254)*'ver pressoflex 6p C3 DCpowe'!$G$15*'ver pressoflex 6p C3 DCpowe'!$O$12)</f>
        <v>0</v>
      </c>
      <c r="R254" s="31">
        <f>IF(ABS(J254)&lt;'ver pressoflex 6p C3 DCpowe'!$G$7,'ver pressoflex 6p C3 DCpowe'!$G$16*J254*'ver pressoflex 6p C3 DCpowe'!$O$13,SIGN(J254)*'ver pressoflex 6p C3 DCpowe'!$G$15*'ver pressoflex 6p C3 DCpowe'!$O$13)</f>
        <v>17803.500000000004</v>
      </c>
      <c r="S254" s="113">
        <f t="shared" si="34"/>
        <v>26508.067500000001</v>
      </c>
      <c r="T254" s="362">
        <f>-L254*('ver pressoflex 6p C3 DCpowe'!$G$3/2-'ver pressoflex 6p C3 DCpowe'!$G$12*'ver pressoflex 6p C3 DCpowe'!D254)</f>
        <v>10963965.443621408</v>
      </c>
      <c r="U254" s="29">
        <f t="shared" si="37"/>
        <v>-18248587.500000004</v>
      </c>
      <c r="V254" s="29">
        <f t="shared" si="38"/>
        <v>0</v>
      </c>
      <c r="W254" s="29">
        <f t="shared" si="39"/>
        <v>0</v>
      </c>
      <c r="X254" s="29">
        <f t="shared" si="40"/>
        <v>0</v>
      </c>
      <c r="Y254" s="29">
        <f t="shared" si="41"/>
        <v>0</v>
      </c>
      <c r="Z254" s="29">
        <f t="shared" si="42"/>
        <v>18248587.500000004</v>
      </c>
      <c r="AA254" s="113">
        <f t="shared" si="35"/>
        <v>10963965.443621408</v>
      </c>
    </row>
    <row r="255" spans="2:27">
      <c r="B255" s="116">
        <f t="shared" si="33"/>
        <v>68461.762499999997</v>
      </c>
      <c r="C255" s="115">
        <f t="shared" si="36"/>
        <v>3.9500000000000028</v>
      </c>
      <c r="D255" s="68">
        <f>'ver pressoflex 6p C3 DCpowe'!$G$3/2/$C$557*C255</f>
        <v>48.387500000000031</v>
      </c>
      <c r="E255" s="114">
        <f>'ver pressoflex 6p C3 DCpowe'!$G$9/D255*(D255-'ver pressoflex 6p C3 DCpowe'!$M$8)</f>
        <v>2.5066391113407364E-2</v>
      </c>
      <c r="F255" s="114">
        <f>'ver pressoflex 6p C3 DCpowe'!$G$9/D255*(D255-'ver pressoflex 6p C3 DCpowe'!$M$9)</f>
        <v>3.8292947558770309E-2</v>
      </c>
      <c r="G255" s="114">
        <f>'ver pressoflex 6p C3 DCpowe'!$G$9/D255*(D255-'ver pressoflex 6p C3 DCpowe'!$M$10)</f>
        <v>5.1519504004133257E-2</v>
      </c>
      <c r="H255" s="114">
        <f>'ver pressoflex 6p C3 DCpowe'!$G$9/D255*(D255-'ver pressoflex 6p C3 DCpowe'!$M$11)</f>
        <v>0.33754378713510697</v>
      </c>
      <c r="I255" s="114">
        <f>'ver pressoflex 6p C3 DCpowe'!$G$9/D255*(D255-'ver pressoflex 6p C3 DCpowe'!$M$12)</f>
        <v>0.35077034358046993</v>
      </c>
      <c r="J255" s="114">
        <f>'ver pressoflex 6p C3 DCpowe'!$G$9/D255*(D255-'ver pressoflex 6p C3 DCpowe'!$M$13)</f>
        <v>0.3639969000258329</v>
      </c>
      <c r="K255" s="114">
        <f>'ver pressoflex 6p C3 DCpowe'!$G$9/D255*(D255-'ver pressoflex 6p C3 DCpowe'!$G$3)</f>
        <v>0.39706329113924027</v>
      </c>
      <c r="L255" s="113">
        <f>-'ver pressoflex 6p C3 DCpowe'!$G$2*'ver pressoflex 6p C3 DCpowe'!D255*'ver pressoflex 6p C3 DCpowe'!$G$17*'ver pressoflex 6p C3 DCpowe'!$G$13*'ver pressoflex 6p C3 DCpowe'!$G$11</f>
        <v>-9145.2375000000084</v>
      </c>
      <c r="M255" s="31">
        <f>IF(ABS(E255)&lt;'ver pressoflex 6p C3 DCpowe'!$G$7,'ver pressoflex 6p C3 DCpowe'!$G$16*E255*'ver pressoflex 6p C3 DCpowe'!$O$8,SIGN(E255)*'ver pressoflex 6p C3 DCpowe'!$G$15*'ver pressoflex 6p C3 DCpowe'!$O$8)</f>
        <v>17803.500000000004</v>
      </c>
      <c r="N255" s="31">
        <f>IF(ABS(F255)&lt;'ver pressoflex 6p C3 DCpowe'!$G$7,'ver pressoflex 6p C3 DCpowe'!$G$16*F255*'ver pressoflex 6p C3 DCpowe'!$O$9,SIGN(F255)*'ver pressoflex 6p C3 DCpowe'!$G$15*'ver pressoflex 6p C3 DCpowe'!$O$9)</f>
        <v>0</v>
      </c>
      <c r="O255" s="31">
        <f>IF(ABS(G255)&lt;'ver pressoflex 6p C3 DCpowe'!$G$7,'ver pressoflex 6p C3 DCpowe'!$G$16*G255*'ver pressoflex 6p C3 DCpowe'!$O$10,SIGN(G255)*'ver pressoflex 6p C3 DCpowe'!$G$15*'ver pressoflex 6p C3 DCpowe'!$O$10)</f>
        <v>0</v>
      </c>
      <c r="P255" s="31">
        <f>IF(ABS(H255)&lt;'ver pressoflex 6p C3 DCpowe'!$G$7,'ver pressoflex 6p C3 DCpowe'!$G$16*H255*'ver pressoflex 6p C3 DCpowe'!$O$11,SIGN(H255)*'ver pressoflex 6p C3 DCpowe'!$G$15*'ver pressoflex 6p C3 DCpowe'!$O$11)</f>
        <v>0</v>
      </c>
      <c r="Q255" s="31">
        <f>IF(ABS(I255)&lt;'ver pressoflex 6p C3 DCpowe'!$G$7,'ver pressoflex 6p C3 DCpowe'!$G$16*I255*'ver pressoflex 6p C3 DCpowe'!$O$12,SIGN(I255)*'ver pressoflex 6p C3 DCpowe'!$G$15*'ver pressoflex 6p C3 DCpowe'!$O$12)</f>
        <v>0</v>
      </c>
      <c r="R255" s="31">
        <f>IF(ABS(J255)&lt;'ver pressoflex 6p C3 DCpowe'!$G$7,'ver pressoflex 6p C3 DCpowe'!$G$16*J255*'ver pressoflex 6p C3 DCpowe'!$O$13,SIGN(J255)*'ver pressoflex 6p C3 DCpowe'!$G$15*'ver pressoflex 6p C3 DCpowe'!$O$13)</f>
        <v>17803.500000000004</v>
      </c>
      <c r="S255" s="113">
        <f t="shared" si="34"/>
        <v>26461.762499999997</v>
      </c>
      <c r="T255" s="362">
        <f>-L255*('ver pressoflex 6p C3 DCpowe'!$G$3/2-'ver pressoflex 6p C3 DCpowe'!$G$12*'ver pressoflex 6p C3 DCpowe'!D255)</f>
        <v>11018829.622815009</v>
      </c>
      <c r="U255" s="29">
        <f t="shared" si="37"/>
        <v>-18248587.500000004</v>
      </c>
      <c r="V255" s="29">
        <f t="shared" si="38"/>
        <v>0</v>
      </c>
      <c r="W255" s="29">
        <f t="shared" si="39"/>
        <v>0</v>
      </c>
      <c r="X255" s="29">
        <f t="shared" si="40"/>
        <v>0</v>
      </c>
      <c r="Y255" s="29">
        <f t="shared" si="41"/>
        <v>0</v>
      </c>
      <c r="Z255" s="29">
        <f t="shared" si="42"/>
        <v>18248587.500000004</v>
      </c>
      <c r="AA255" s="113">
        <f t="shared" si="35"/>
        <v>11018829.622815009</v>
      </c>
    </row>
    <row r="256" spans="2:27">
      <c r="B256" s="116">
        <f t="shared" si="33"/>
        <v>68415.457500000004</v>
      </c>
      <c r="C256" s="115">
        <f t="shared" si="36"/>
        <v>3.9700000000000029</v>
      </c>
      <c r="D256" s="68">
        <f>'ver pressoflex 6p C3 DCpowe'!$G$3/2/$C$557*C256</f>
        <v>48.632500000000036</v>
      </c>
      <c r="E256" s="114">
        <f>'ver pressoflex 6p C3 DCpowe'!$G$9/D256*(D256-'ver pressoflex 6p C3 DCpowe'!$M$8)</f>
        <v>2.4899809797974581E-2</v>
      </c>
      <c r="F256" s="114">
        <f>'ver pressoflex 6p C3 DCpowe'!$G$9/D256*(D256-'ver pressoflex 6p C3 DCpowe'!$M$9)</f>
        <v>3.8059733717164416E-2</v>
      </c>
      <c r="G256" s="114">
        <f>'ver pressoflex 6p C3 DCpowe'!$G$9/D256*(D256-'ver pressoflex 6p C3 DCpowe'!$M$10)</f>
        <v>5.1219657636354249E-2</v>
      </c>
      <c r="H256" s="114">
        <f>'ver pressoflex 6p C3 DCpowe'!$G$9/D256*(D256-'ver pressoflex 6p C3 DCpowe'!$M$11)</f>
        <v>0.33580301238883442</v>
      </c>
      <c r="I256" s="114">
        <f>'ver pressoflex 6p C3 DCpowe'!$G$9/D256*(D256-'ver pressoflex 6p C3 DCpowe'!$M$12)</f>
        <v>0.34896293630802422</v>
      </c>
      <c r="J256" s="114">
        <f>'ver pressoflex 6p C3 DCpowe'!$G$9/D256*(D256-'ver pressoflex 6p C3 DCpowe'!$M$13)</f>
        <v>0.36212286022721407</v>
      </c>
      <c r="K256" s="114">
        <f>'ver pressoflex 6p C3 DCpowe'!$G$9/D256*(D256-'ver pressoflex 6p C3 DCpowe'!$G$3)</f>
        <v>0.39502267002518865</v>
      </c>
      <c r="L256" s="113">
        <f>-'ver pressoflex 6p C3 DCpowe'!$G$2*'ver pressoflex 6p C3 DCpowe'!D256*'ver pressoflex 6p C3 DCpowe'!$G$17*'ver pressoflex 6p C3 DCpowe'!$G$13*'ver pressoflex 6p C3 DCpowe'!$G$11</f>
        <v>-9191.5425000000068</v>
      </c>
      <c r="M256" s="31">
        <f>IF(ABS(E256)&lt;'ver pressoflex 6p C3 DCpowe'!$G$7,'ver pressoflex 6p C3 DCpowe'!$G$16*E256*'ver pressoflex 6p C3 DCpowe'!$O$8,SIGN(E256)*'ver pressoflex 6p C3 DCpowe'!$G$15*'ver pressoflex 6p C3 DCpowe'!$O$8)</f>
        <v>17803.500000000004</v>
      </c>
      <c r="N256" s="31">
        <f>IF(ABS(F256)&lt;'ver pressoflex 6p C3 DCpowe'!$G$7,'ver pressoflex 6p C3 DCpowe'!$G$16*F256*'ver pressoflex 6p C3 DCpowe'!$O$9,SIGN(F256)*'ver pressoflex 6p C3 DCpowe'!$G$15*'ver pressoflex 6p C3 DCpowe'!$O$9)</f>
        <v>0</v>
      </c>
      <c r="O256" s="31">
        <f>IF(ABS(G256)&lt;'ver pressoflex 6p C3 DCpowe'!$G$7,'ver pressoflex 6p C3 DCpowe'!$G$16*G256*'ver pressoflex 6p C3 DCpowe'!$O$10,SIGN(G256)*'ver pressoflex 6p C3 DCpowe'!$G$15*'ver pressoflex 6p C3 DCpowe'!$O$10)</f>
        <v>0</v>
      </c>
      <c r="P256" s="31">
        <f>IF(ABS(H256)&lt;'ver pressoflex 6p C3 DCpowe'!$G$7,'ver pressoflex 6p C3 DCpowe'!$G$16*H256*'ver pressoflex 6p C3 DCpowe'!$O$11,SIGN(H256)*'ver pressoflex 6p C3 DCpowe'!$G$15*'ver pressoflex 6p C3 DCpowe'!$O$11)</f>
        <v>0</v>
      </c>
      <c r="Q256" s="31">
        <f>IF(ABS(I256)&lt;'ver pressoflex 6p C3 DCpowe'!$G$7,'ver pressoflex 6p C3 DCpowe'!$G$16*I256*'ver pressoflex 6p C3 DCpowe'!$O$12,SIGN(I256)*'ver pressoflex 6p C3 DCpowe'!$G$15*'ver pressoflex 6p C3 DCpowe'!$O$12)</f>
        <v>0</v>
      </c>
      <c r="R256" s="31">
        <f>IF(ABS(J256)&lt;'ver pressoflex 6p C3 DCpowe'!$G$7,'ver pressoflex 6p C3 DCpowe'!$G$16*J256*'ver pressoflex 6p C3 DCpowe'!$O$13,SIGN(J256)*'ver pressoflex 6p C3 DCpowe'!$G$15*'ver pressoflex 6p C3 DCpowe'!$O$13)</f>
        <v>17803.500000000004</v>
      </c>
      <c r="S256" s="113">
        <f t="shared" si="34"/>
        <v>26415.4575</v>
      </c>
      <c r="T256" s="362">
        <f>-L256*('ver pressoflex 6p C3 DCpowe'!$G$3/2-'ver pressoflex 6p C3 DCpowe'!$G$12*'ver pressoflex 6p C3 DCpowe'!D256)</f>
        <v>11073684.363197409</v>
      </c>
      <c r="U256" s="29">
        <f t="shared" si="37"/>
        <v>-18248587.500000004</v>
      </c>
      <c r="V256" s="29">
        <f t="shared" si="38"/>
        <v>0</v>
      </c>
      <c r="W256" s="29">
        <f t="shared" si="39"/>
        <v>0</v>
      </c>
      <c r="X256" s="29">
        <f t="shared" si="40"/>
        <v>0</v>
      </c>
      <c r="Y256" s="29">
        <f t="shared" si="41"/>
        <v>0</v>
      </c>
      <c r="Z256" s="29">
        <f t="shared" si="42"/>
        <v>18248587.500000004</v>
      </c>
      <c r="AA256" s="113">
        <f t="shared" si="35"/>
        <v>11073684.363197409</v>
      </c>
    </row>
    <row r="257" spans="2:27">
      <c r="B257" s="116">
        <f t="shared" si="33"/>
        <v>68369.152499999997</v>
      </c>
      <c r="C257" s="115">
        <f t="shared" si="36"/>
        <v>3.9900000000000029</v>
      </c>
      <c r="D257" s="68">
        <f>'ver pressoflex 6p C3 DCpowe'!$G$3/2/$C$557*C257</f>
        <v>48.877500000000033</v>
      </c>
      <c r="E257" s="114">
        <f>'ver pressoflex 6p C3 DCpowe'!$G$9/D257*(D257-'ver pressoflex 6p C3 DCpowe'!$M$8)</f>
        <v>2.4734898470666442E-2</v>
      </c>
      <c r="F257" s="114">
        <f>'ver pressoflex 6p C3 DCpowe'!$G$9/D257*(D257-'ver pressoflex 6p C3 DCpowe'!$M$9)</f>
        <v>3.7828857858933015E-2</v>
      </c>
      <c r="G257" s="114">
        <f>'ver pressoflex 6p C3 DCpowe'!$G$9/D257*(D257-'ver pressoflex 6p C3 DCpowe'!$M$10)</f>
        <v>5.0922817247199589E-2</v>
      </c>
      <c r="H257" s="114">
        <f>'ver pressoflex 6p C3 DCpowe'!$G$9/D257*(D257-'ver pressoflex 6p C3 DCpowe'!$M$11)</f>
        <v>0.3340796890184643</v>
      </c>
      <c r="I257" s="114">
        <f>'ver pressoflex 6p C3 DCpowe'!$G$9/D257*(D257-'ver pressoflex 6p C3 DCpowe'!$M$12)</f>
        <v>0.34717364840673087</v>
      </c>
      <c r="J257" s="114">
        <f>'ver pressoflex 6p C3 DCpowe'!$G$9/D257*(D257-'ver pressoflex 6p C3 DCpowe'!$M$13)</f>
        <v>0.36026760779499745</v>
      </c>
      <c r="K257" s="114">
        <f>'ver pressoflex 6p C3 DCpowe'!$G$9/D257*(D257-'ver pressoflex 6p C3 DCpowe'!$G$3)</f>
        <v>0.39300250626566385</v>
      </c>
      <c r="L257" s="113">
        <f>-'ver pressoflex 6p C3 DCpowe'!$G$2*'ver pressoflex 6p C3 DCpowe'!D257*'ver pressoflex 6p C3 DCpowe'!$G$17*'ver pressoflex 6p C3 DCpowe'!$G$13*'ver pressoflex 6p C3 DCpowe'!$G$11</f>
        <v>-9237.8475000000071</v>
      </c>
      <c r="M257" s="31">
        <f>IF(ABS(E257)&lt;'ver pressoflex 6p C3 DCpowe'!$G$7,'ver pressoflex 6p C3 DCpowe'!$G$16*E257*'ver pressoflex 6p C3 DCpowe'!$O$8,SIGN(E257)*'ver pressoflex 6p C3 DCpowe'!$G$15*'ver pressoflex 6p C3 DCpowe'!$O$8)</f>
        <v>17803.500000000004</v>
      </c>
      <c r="N257" s="31">
        <f>IF(ABS(F257)&lt;'ver pressoflex 6p C3 DCpowe'!$G$7,'ver pressoflex 6p C3 DCpowe'!$G$16*F257*'ver pressoflex 6p C3 DCpowe'!$O$9,SIGN(F257)*'ver pressoflex 6p C3 DCpowe'!$G$15*'ver pressoflex 6p C3 DCpowe'!$O$9)</f>
        <v>0</v>
      </c>
      <c r="O257" s="31">
        <f>IF(ABS(G257)&lt;'ver pressoflex 6p C3 DCpowe'!$G$7,'ver pressoflex 6p C3 DCpowe'!$G$16*G257*'ver pressoflex 6p C3 DCpowe'!$O$10,SIGN(G257)*'ver pressoflex 6p C3 DCpowe'!$G$15*'ver pressoflex 6p C3 DCpowe'!$O$10)</f>
        <v>0</v>
      </c>
      <c r="P257" s="31">
        <f>IF(ABS(H257)&lt;'ver pressoflex 6p C3 DCpowe'!$G$7,'ver pressoflex 6p C3 DCpowe'!$G$16*H257*'ver pressoflex 6p C3 DCpowe'!$O$11,SIGN(H257)*'ver pressoflex 6p C3 DCpowe'!$G$15*'ver pressoflex 6p C3 DCpowe'!$O$11)</f>
        <v>0</v>
      </c>
      <c r="Q257" s="31">
        <f>IF(ABS(I257)&lt;'ver pressoflex 6p C3 DCpowe'!$G$7,'ver pressoflex 6p C3 DCpowe'!$G$16*I257*'ver pressoflex 6p C3 DCpowe'!$O$12,SIGN(I257)*'ver pressoflex 6p C3 DCpowe'!$G$15*'ver pressoflex 6p C3 DCpowe'!$O$12)</f>
        <v>0</v>
      </c>
      <c r="R257" s="31">
        <f>IF(ABS(J257)&lt;'ver pressoflex 6p C3 DCpowe'!$G$7,'ver pressoflex 6p C3 DCpowe'!$G$16*J257*'ver pressoflex 6p C3 DCpowe'!$O$13,SIGN(J257)*'ver pressoflex 6p C3 DCpowe'!$G$15*'ver pressoflex 6p C3 DCpowe'!$O$13)</f>
        <v>17803.500000000004</v>
      </c>
      <c r="S257" s="113">
        <f t="shared" si="34"/>
        <v>26369.1525</v>
      </c>
      <c r="T257" s="362">
        <f>-L257*('ver pressoflex 6p C3 DCpowe'!$G$3/2-'ver pressoflex 6p C3 DCpowe'!$G$12*'ver pressoflex 6p C3 DCpowe'!D257)</f>
        <v>11128529.664768608</v>
      </c>
      <c r="U257" s="29">
        <f t="shared" si="37"/>
        <v>-18248587.500000004</v>
      </c>
      <c r="V257" s="29">
        <f t="shared" si="38"/>
        <v>0</v>
      </c>
      <c r="W257" s="29">
        <f t="shared" si="39"/>
        <v>0</v>
      </c>
      <c r="X257" s="29">
        <f t="shared" si="40"/>
        <v>0</v>
      </c>
      <c r="Y257" s="29">
        <f t="shared" si="41"/>
        <v>0</v>
      </c>
      <c r="Z257" s="29">
        <f t="shared" si="42"/>
        <v>18248587.500000004</v>
      </c>
      <c r="AA257" s="113">
        <f t="shared" si="35"/>
        <v>11128529.664768608</v>
      </c>
    </row>
    <row r="258" spans="2:27">
      <c r="B258" s="116">
        <f t="shared" si="33"/>
        <v>68322.847500000003</v>
      </c>
      <c r="C258" s="115">
        <f t="shared" si="36"/>
        <v>4.0100000000000025</v>
      </c>
      <c r="D258" s="68">
        <f>'ver pressoflex 6p C3 DCpowe'!$G$3/2/$C$557*C258</f>
        <v>49.122500000000031</v>
      </c>
      <c r="E258" s="114">
        <f>'ver pressoflex 6p C3 DCpowe'!$G$9/D258*(D258-'ver pressoflex 6p C3 DCpowe'!$M$8)</f>
        <v>2.4571632144129451E-2</v>
      </c>
      <c r="F258" s="114">
        <f>'ver pressoflex 6p C3 DCpowe'!$G$9/D258*(D258-'ver pressoflex 6p C3 DCpowe'!$M$9)</f>
        <v>3.7600285001781232E-2</v>
      </c>
      <c r="G258" s="114">
        <f>'ver pressoflex 6p C3 DCpowe'!$G$9/D258*(D258-'ver pressoflex 6p C3 DCpowe'!$M$10)</f>
        <v>5.062893785943301E-2</v>
      </c>
      <c r="H258" s="114">
        <f>'ver pressoflex 6p C3 DCpowe'!$G$9/D258*(D258-'ver pressoflex 6p C3 DCpowe'!$M$11)</f>
        <v>0.33237355590615281</v>
      </c>
      <c r="I258" s="114">
        <f>'ver pressoflex 6p C3 DCpowe'!$G$9/D258*(D258-'ver pressoflex 6p C3 DCpowe'!$M$12)</f>
        <v>0.34540220876380456</v>
      </c>
      <c r="J258" s="114">
        <f>'ver pressoflex 6p C3 DCpowe'!$G$9/D258*(D258-'ver pressoflex 6p C3 DCpowe'!$M$13)</f>
        <v>0.35843086162145632</v>
      </c>
      <c r="K258" s="114">
        <f>'ver pressoflex 6p C3 DCpowe'!$G$9/D258*(D258-'ver pressoflex 6p C3 DCpowe'!$G$3)</f>
        <v>0.39100249376558582</v>
      </c>
      <c r="L258" s="113">
        <f>-'ver pressoflex 6p C3 DCpowe'!$G$2*'ver pressoflex 6p C3 DCpowe'!D258*'ver pressoflex 6p C3 DCpowe'!$G$17*'ver pressoflex 6p C3 DCpowe'!$G$13*'ver pressoflex 6p C3 DCpowe'!$G$11</f>
        <v>-9284.1525000000056</v>
      </c>
      <c r="M258" s="31">
        <f>IF(ABS(E258)&lt;'ver pressoflex 6p C3 DCpowe'!$G$7,'ver pressoflex 6p C3 DCpowe'!$G$16*E258*'ver pressoflex 6p C3 DCpowe'!$O$8,SIGN(E258)*'ver pressoflex 6p C3 DCpowe'!$G$15*'ver pressoflex 6p C3 DCpowe'!$O$8)</f>
        <v>17803.500000000004</v>
      </c>
      <c r="N258" s="31">
        <f>IF(ABS(F258)&lt;'ver pressoflex 6p C3 DCpowe'!$G$7,'ver pressoflex 6p C3 DCpowe'!$G$16*F258*'ver pressoflex 6p C3 DCpowe'!$O$9,SIGN(F258)*'ver pressoflex 6p C3 DCpowe'!$G$15*'ver pressoflex 6p C3 DCpowe'!$O$9)</f>
        <v>0</v>
      </c>
      <c r="O258" s="31">
        <f>IF(ABS(G258)&lt;'ver pressoflex 6p C3 DCpowe'!$G$7,'ver pressoflex 6p C3 DCpowe'!$G$16*G258*'ver pressoflex 6p C3 DCpowe'!$O$10,SIGN(G258)*'ver pressoflex 6p C3 DCpowe'!$G$15*'ver pressoflex 6p C3 DCpowe'!$O$10)</f>
        <v>0</v>
      </c>
      <c r="P258" s="31">
        <f>IF(ABS(H258)&lt;'ver pressoflex 6p C3 DCpowe'!$G$7,'ver pressoflex 6p C3 DCpowe'!$G$16*H258*'ver pressoflex 6p C3 DCpowe'!$O$11,SIGN(H258)*'ver pressoflex 6p C3 DCpowe'!$G$15*'ver pressoflex 6p C3 DCpowe'!$O$11)</f>
        <v>0</v>
      </c>
      <c r="Q258" s="31">
        <f>IF(ABS(I258)&lt;'ver pressoflex 6p C3 DCpowe'!$G$7,'ver pressoflex 6p C3 DCpowe'!$G$16*I258*'ver pressoflex 6p C3 DCpowe'!$O$12,SIGN(I258)*'ver pressoflex 6p C3 DCpowe'!$G$15*'ver pressoflex 6p C3 DCpowe'!$O$12)</f>
        <v>0</v>
      </c>
      <c r="R258" s="31">
        <f>IF(ABS(J258)&lt;'ver pressoflex 6p C3 DCpowe'!$G$7,'ver pressoflex 6p C3 DCpowe'!$G$16*J258*'ver pressoflex 6p C3 DCpowe'!$O$13,SIGN(J258)*'ver pressoflex 6p C3 DCpowe'!$G$15*'ver pressoflex 6p C3 DCpowe'!$O$13)</f>
        <v>17803.500000000004</v>
      </c>
      <c r="S258" s="113">
        <f t="shared" si="34"/>
        <v>26322.847500000003</v>
      </c>
      <c r="T258" s="362">
        <f>-L258*('ver pressoflex 6p C3 DCpowe'!$G$3/2-'ver pressoflex 6p C3 DCpowe'!$G$12*'ver pressoflex 6p C3 DCpowe'!D258)</f>
        <v>11183365.527528606</v>
      </c>
      <c r="U258" s="29">
        <f t="shared" si="37"/>
        <v>-18248587.500000004</v>
      </c>
      <c r="V258" s="29">
        <f t="shared" si="38"/>
        <v>0</v>
      </c>
      <c r="W258" s="29">
        <f t="shared" si="39"/>
        <v>0</v>
      </c>
      <c r="X258" s="29">
        <f t="shared" si="40"/>
        <v>0</v>
      </c>
      <c r="Y258" s="29">
        <f t="shared" si="41"/>
        <v>0</v>
      </c>
      <c r="Z258" s="29">
        <f t="shared" si="42"/>
        <v>18248587.500000004</v>
      </c>
      <c r="AA258" s="113">
        <f t="shared" si="35"/>
        <v>11183365.527528606</v>
      </c>
    </row>
    <row r="259" spans="2:27">
      <c r="B259" s="116">
        <f t="shared" si="33"/>
        <v>68276.542499999996</v>
      </c>
      <c r="C259" s="115">
        <f t="shared" si="36"/>
        <v>4.030000000000002</v>
      </c>
      <c r="D259" s="68">
        <f>'ver pressoflex 6p C3 DCpowe'!$G$3/2/$C$557*C259</f>
        <v>49.367500000000028</v>
      </c>
      <c r="E259" s="114">
        <f>'ver pressoflex 6p C3 DCpowe'!$G$9/D259*(D259-'ver pressoflex 6p C3 DCpowe'!$M$8)</f>
        <v>2.4409986327037E-2</v>
      </c>
      <c r="F259" s="114">
        <f>'ver pressoflex 6p C3 DCpowe'!$G$9/D259*(D259-'ver pressoflex 6p C3 DCpowe'!$M$9)</f>
        <v>3.7373980857851798E-2</v>
      </c>
      <c r="G259" s="114">
        <f>'ver pressoflex 6p C3 DCpowe'!$G$9/D259*(D259-'ver pressoflex 6p C3 DCpowe'!$M$10)</f>
        <v>5.0337975388666606E-2</v>
      </c>
      <c r="H259" s="114">
        <f>'ver pressoflex 6p C3 DCpowe'!$G$9/D259*(D259-'ver pressoflex 6p C3 DCpowe'!$M$11)</f>
        <v>0.33068435711753663</v>
      </c>
      <c r="I259" s="114">
        <f>'ver pressoflex 6p C3 DCpowe'!$G$9/D259*(D259-'ver pressoflex 6p C3 DCpowe'!$M$12)</f>
        <v>0.3436483516483515</v>
      </c>
      <c r="J259" s="114">
        <f>'ver pressoflex 6p C3 DCpowe'!$G$9/D259*(D259-'ver pressoflex 6p C3 DCpowe'!$M$13)</f>
        <v>0.35661234617916632</v>
      </c>
      <c r="K259" s="114">
        <f>'ver pressoflex 6p C3 DCpowe'!$G$9/D259*(D259-'ver pressoflex 6p C3 DCpowe'!$G$3)</f>
        <v>0.38902233250620327</v>
      </c>
      <c r="L259" s="113">
        <f>-'ver pressoflex 6p C3 DCpowe'!$G$2*'ver pressoflex 6p C3 DCpowe'!D259*'ver pressoflex 6p C3 DCpowe'!$G$17*'ver pressoflex 6p C3 DCpowe'!$G$13*'ver pressoflex 6p C3 DCpowe'!$G$11</f>
        <v>-9330.4575000000077</v>
      </c>
      <c r="M259" s="31">
        <f>IF(ABS(E259)&lt;'ver pressoflex 6p C3 DCpowe'!$G$7,'ver pressoflex 6p C3 DCpowe'!$G$16*E259*'ver pressoflex 6p C3 DCpowe'!$O$8,SIGN(E259)*'ver pressoflex 6p C3 DCpowe'!$G$15*'ver pressoflex 6p C3 DCpowe'!$O$8)</f>
        <v>17803.500000000004</v>
      </c>
      <c r="N259" s="31">
        <f>IF(ABS(F259)&lt;'ver pressoflex 6p C3 DCpowe'!$G$7,'ver pressoflex 6p C3 DCpowe'!$G$16*F259*'ver pressoflex 6p C3 DCpowe'!$O$9,SIGN(F259)*'ver pressoflex 6p C3 DCpowe'!$G$15*'ver pressoflex 6p C3 DCpowe'!$O$9)</f>
        <v>0</v>
      </c>
      <c r="O259" s="31">
        <f>IF(ABS(G259)&lt;'ver pressoflex 6p C3 DCpowe'!$G$7,'ver pressoflex 6p C3 DCpowe'!$G$16*G259*'ver pressoflex 6p C3 DCpowe'!$O$10,SIGN(G259)*'ver pressoflex 6p C3 DCpowe'!$G$15*'ver pressoflex 6p C3 DCpowe'!$O$10)</f>
        <v>0</v>
      </c>
      <c r="P259" s="31">
        <f>IF(ABS(H259)&lt;'ver pressoflex 6p C3 DCpowe'!$G$7,'ver pressoflex 6p C3 DCpowe'!$G$16*H259*'ver pressoflex 6p C3 DCpowe'!$O$11,SIGN(H259)*'ver pressoflex 6p C3 DCpowe'!$G$15*'ver pressoflex 6p C3 DCpowe'!$O$11)</f>
        <v>0</v>
      </c>
      <c r="Q259" s="31">
        <f>IF(ABS(I259)&lt;'ver pressoflex 6p C3 DCpowe'!$G$7,'ver pressoflex 6p C3 DCpowe'!$G$16*I259*'ver pressoflex 6p C3 DCpowe'!$O$12,SIGN(I259)*'ver pressoflex 6p C3 DCpowe'!$G$15*'ver pressoflex 6p C3 DCpowe'!$O$12)</f>
        <v>0</v>
      </c>
      <c r="R259" s="31">
        <f>IF(ABS(J259)&lt;'ver pressoflex 6p C3 DCpowe'!$G$7,'ver pressoflex 6p C3 DCpowe'!$G$16*J259*'ver pressoflex 6p C3 DCpowe'!$O$13,SIGN(J259)*'ver pressoflex 6p C3 DCpowe'!$G$15*'ver pressoflex 6p C3 DCpowe'!$O$13)</f>
        <v>17803.500000000004</v>
      </c>
      <c r="S259" s="113">
        <f t="shared" si="34"/>
        <v>26276.5425</v>
      </c>
      <c r="T259" s="362">
        <f>-L259*('ver pressoflex 6p C3 DCpowe'!$G$3/2-'ver pressoflex 6p C3 DCpowe'!$G$12*'ver pressoflex 6p C3 DCpowe'!D259)</f>
        <v>11238191.951477408</v>
      </c>
      <c r="U259" s="29">
        <f t="shared" si="37"/>
        <v>-18248587.500000004</v>
      </c>
      <c r="V259" s="29">
        <f t="shared" si="38"/>
        <v>0</v>
      </c>
      <c r="W259" s="29">
        <f t="shared" si="39"/>
        <v>0</v>
      </c>
      <c r="X259" s="29">
        <f t="shared" si="40"/>
        <v>0</v>
      </c>
      <c r="Y259" s="29">
        <f t="shared" si="41"/>
        <v>0</v>
      </c>
      <c r="Z259" s="29">
        <f t="shared" si="42"/>
        <v>18248587.500000004</v>
      </c>
      <c r="AA259" s="113">
        <f t="shared" si="35"/>
        <v>11238191.951477408</v>
      </c>
    </row>
    <row r="260" spans="2:27">
      <c r="B260" s="116">
        <f t="shared" si="33"/>
        <v>68230.237500000003</v>
      </c>
      <c r="C260" s="115">
        <f t="shared" si="36"/>
        <v>4.0500000000000016</v>
      </c>
      <c r="D260" s="68">
        <f>'ver pressoflex 6p C3 DCpowe'!$G$3/2/$C$557*C260</f>
        <v>49.612500000000018</v>
      </c>
      <c r="E260" s="114">
        <f>'ver pressoflex 6p C3 DCpowe'!$G$9/D260*(D260-'ver pressoflex 6p C3 DCpowe'!$M$8)</f>
        <v>2.4249937011841766E-2</v>
      </c>
      <c r="F260" s="114">
        <f>'ver pressoflex 6p C3 DCpowe'!$G$9/D260*(D260-'ver pressoflex 6p C3 DCpowe'!$M$9)</f>
        <v>3.7149911816578472E-2</v>
      </c>
      <c r="G260" s="114">
        <f>'ver pressoflex 6p C3 DCpowe'!$G$9/D260*(D260-'ver pressoflex 6p C3 DCpowe'!$M$10)</f>
        <v>5.0049886621315175E-2</v>
      </c>
      <c r="H260" s="114">
        <f>'ver pressoflex 6p C3 DCpowe'!$G$9/D260*(D260-'ver pressoflex 6p C3 DCpowe'!$M$11)</f>
        <v>0.32901184177374643</v>
      </c>
      <c r="I260" s="114">
        <f>'ver pressoflex 6p C3 DCpowe'!$G$9/D260*(D260-'ver pressoflex 6p C3 DCpowe'!$M$12)</f>
        <v>0.34191181657848313</v>
      </c>
      <c r="J260" s="114">
        <f>'ver pressoflex 6p C3 DCpowe'!$G$9/D260*(D260-'ver pressoflex 6p C3 DCpowe'!$M$13)</f>
        <v>0.35481179138321983</v>
      </c>
      <c r="K260" s="114">
        <f>'ver pressoflex 6p C3 DCpowe'!$G$9/D260*(D260-'ver pressoflex 6p C3 DCpowe'!$G$3)</f>
        <v>0.38706172839506159</v>
      </c>
      <c r="L260" s="113">
        <f>-'ver pressoflex 6p C3 DCpowe'!$G$2*'ver pressoflex 6p C3 DCpowe'!D260*'ver pressoflex 6p C3 DCpowe'!$G$17*'ver pressoflex 6p C3 DCpowe'!$G$13*'ver pressoflex 6p C3 DCpowe'!$G$11</f>
        <v>-9376.7625000000044</v>
      </c>
      <c r="M260" s="31">
        <f>IF(ABS(E260)&lt;'ver pressoflex 6p C3 DCpowe'!$G$7,'ver pressoflex 6p C3 DCpowe'!$G$16*E260*'ver pressoflex 6p C3 DCpowe'!$O$8,SIGN(E260)*'ver pressoflex 6p C3 DCpowe'!$G$15*'ver pressoflex 6p C3 DCpowe'!$O$8)</f>
        <v>17803.500000000004</v>
      </c>
      <c r="N260" s="31">
        <f>IF(ABS(F260)&lt;'ver pressoflex 6p C3 DCpowe'!$G$7,'ver pressoflex 6p C3 DCpowe'!$G$16*F260*'ver pressoflex 6p C3 DCpowe'!$O$9,SIGN(F260)*'ver pressoflex 6p C3 DCpowe'!$G$15*'ver pressoflex 6p C3 DCpowe'!$O$9)</f>
        <v>0</v>
      </c>
      <c r="O260" s="31">
        <f>IF(ABS(G260)&lt;'ver pressoflex 6p C3 DCpowe'!$G$7,'ver pressoflex 6p C3 DCpowe'!$G$16*G260*'ver pressoflex 6p C3 DCpowe'!$O$10,SIGN(G260)*'ver pressoflex 6p C3 DCpowe'!$G$15*'ver pressoflex 6p C3 DCpowe'!$O$10)</f>
        <v>0</v>
      </c>
      <c r="P260" s="31">
        <f>IF(ABS(H260)&lt;'ver pressoflex 6p C3 DCpowe'!$G$7,'ver pressoflex 6p C3 DCpowe'!$G$16*H260*'ver pressoflex 6p C3 DCpowe'!$O$11,SIGN(H260)*'ver pressoflex 6p C3 DCpowe'!$G$15*'ver pressoflex 6p C3 DCpowe'!$O$11)</f>
        <v>0</v>
      </c>
      <c r="Q260" s="31">
        <f>IF(ABS(I260)&lt;'ver pressoflex 6p C3 DCpowe'!$G$7,'ver pressoflex 6p C3 DCpowe'!$G$16*I260*'ver pressoflex 6p C3 DCpowe'!$O$12,SIGN(I260)*'ver pressoflex 6p C3 DCpowe'!$G$15*'ver pressoflex 6p C3 DCpowe'!$O$12)</f>
        <v>0</v>
      </c>
      <c r="R260" s="31">
        <f>IF(ABS(J260)&lt;'ver pressoflex 6p C3 DCpowe'!$G$7,'ver pressoflex 6p C3 DCpowe'!$G$16*J260*'ver pressoflex 6p C3 DCpowe'!$O$13,SIGN(J260)*'ver pressoflex 6p C3 DCpowe'!$G$15*'ver pressoflex 6p C3 DCpowe'!$O$13)</f>
        <v>17803.500000000004</v>
      </c>
      <c r="S260" s="113">
        <f t="shared" si="34"/>
        <v>26230.237500000003</v>
      </c>
      <c r="T260" s="362">
        <f>-L260*('ver pressoflex 6p C3 DCpowe'!$G$3/2-'ver pressoflex 6p C3 DCpowe'!$G$12*'ver pressoflex 6p C3 DCpowe'!D260)</f>
        <v>11293008.936615005</v>
      </c>
      <c r="U260" s="29">
        <f t="shared" si="37"/>
        <v>-18248587.500000004</v>
      </c>
      <c r="V260" s="29">
        <f t="shared" si="38"/>
        <v>0</v>
      </c>
      <c r="W260" s="29">
        <f t="shared" si="39"/>
        <v>0</v>
      </c>
      <c r="X260" s="29">
        <f t="shared" si="40"/>
        <v>0</v>
      </c>
      <c r="Y260" s="29">
        <f t="shared" si="41"/>
        <v>0</v>
      </c>
      <c r="Z260" s="29">
        <f t="shared" si="42"/>
        <v>18248587.500000004</v>
      </c>
      <c r="AA260" s="113">
        <f t="shared" si="35"/>
        <v>11293008.936615005</v>
      </c>
    </row>
    <row r="261" spans="2:27">
      <c r="B261" s="116">
        <f t="shared" si="33"/>
        <v>68183.932499999995</v>
      </c>
      <c r="C261" s="115">
        <f t="shared" si="36"/>
        <v>4.0700000000000012</v>
      </c>
      <c r="D261" s="68">
        <f>'ver pressoflex 6p C3 DCpowe'!$G$3/2/$C$557*C261</f>
        <v>49.857500000000016</v>
      </c>
      <c r="E261" s="114">
        <f>'ver pressoflex 6p C3 DCpowe'!$G$9/D261*(D261-'ver pressoflex 6p C3 DCpowe'!$M$8)</f>
        <v>2.4091460662889225E-2</v>
      </c>
      <c r="F261" s="114">
        <f>'ver pressoflex 6p C3 DCpowe'!$G$9/D261*(D261-'ver pressoflex 6p C3 DCpowe'!$M$9)</f>
        <v>3.6928044928044912E-2</v>
      </c>
      <c r="G261" s="114">
        <f>'ver pressoflex 6p C3 DCpowe'!$G$9/D261*(D261-'ver pressoflex 6p C3 DCpowe'!$M$10)</f>
        <v>4.9764629193200606E-2</v>
      </c>
      <c r="H261" s="114">
        <f>'ver pressoflex 6p C3 DCpowe'!$G$9/D261*(D261-'ver pressoflex 6p C3 DCpowe'!$M$11)</f>
        <v>0.3273557639271924</v>
      </c>
      <c r="I261" s="114">
        <f>'ver pressoflex 6p C3 DCpowe'!$G$9/D261*(D261-'ver pressoflex 6p C3 DCpowe'!$M$12)</f>
        <v>0.34019234819234806</v>
      </c>
      <c r="J261" s="114">
        <f>'ver pressoflex 6p C3 DCpowe'!$G$9/D261*(D261-'ver pressoflex 6p C3 DCpowe'!$M$13)</f>
        <v>0.35302893245750377</v>
      </c>
      <c r="K261" s="114">
        <f>'ver pressoflex 6p C3 DCpowe'!$G$9/D261*(D261-'ver pressoflex 6p C3 DCpowe'!$G$3)</f>
        <v>0.38512039312039298</v>
      </c>
      <c r="L261" s="113">
        <f>-'ver pressoflex 6p C3 DCpowe'!$G$2*'ver pressoflex 6p C3 DCpowe'!D261*'ver pressoflex 6p C3 DCpowe'!$G$17*'ver pressoflex 6p C3 DCpowe'!$G$13*'ver pressoflex 6p C3 DCpowe'!$G$11</f>
        <v>-9423.0675000000028</v>
      </c>
      <c r="M261" s="31">
        <f>IF(ABS(E261)&lt;'ver pressoflex 6p C3 DCpowe'!$G$7,'ver pressoflex 6p C3 DCpowe'!$G$16*E261*'ver pressoflex 6p C3 DCpowe'!$O$8,SIGN(E261)*'ver pressoflex 6p C3 DCpowe'!$G$15*'ver pressoflex 6p C3 DCpowe'!$O$8)</f>
        <v>17803.500000000004</v>
      </c>
      <c r="N261" s="31">
        <f>IF(ABS(F261)&lt;'ver pressoflex 6p C3 DCpowe'!$G$7,'ver pressoflex 6p C3 DCpowe'!$G$16*F261*'ver pressoflex 6p C3 DCpowe'!$O$9,SIGN(F261)*'ver pressoflex 6p C3 DCpowe'!$G$15*'ver pressoflex 6p C3 DCpowe'!$O$9)</f>
        <v>0</v>
      </c>
      <c r="O261" s="31">
        <f>IF(ABS(G261)&lt;'ver pressoflex 6p C3 DCpowe'!$G$7,'ver pressoflex 6p C3 DCpowe'!$G$16*G261*'ver pressoflex 6p C3 DCpowe'!$O$10,SIGN(G261)*'ver pressoflex 6p C3 DCpowe'!$G$15*'ver pressoflex 6p C3 DCpowe'!$O$10)</f>
        <v>0</v>
      </c>
      <c r="P261" s="31">
        <f>IF(ABS(H261)&lt;'ver pressoflex 6p C3 DCpowe'!$G$7,'ver pressoflex 6p C3 DCpowe'!$G$16*H261*'ver pressoflex 6p C3 DCpowe'!$O$11,SIGN(H261)*'ver pressoflex 6p C3 DCpowe'!$G$15*'ver pressoflex 6p C3 DCpowe'!$O$11)</f>
        <v>0</v>
      </c>
      <c r="Q261" s="31">
        <f>IF(ABS(I261)&lt;'ver pressoflex 6p C3 DCpowe'!$G$7,'ver pressoflex 6p C3 DCpowe'!$G$16*I261*'ver pressoflex 6p C3 DCpowe'!$O$12,SIGN(I261)*'ver pressoflex 6p C3 DCpowe'!$G$15*'ver pressoflex 6p C3 DCpowe'!$O$12)</f>
        <v>0</v>
      </c>
      <c r="R261" s="31">
        <f>IF(ABS(J261)&lt;'ver pressoflex 6p C3 DCpowe'!$G$7,'ver pressoflex 6p C3 DCpowe'!$G$16*J261*'ver pressoflex 6p C3 DCpowe'!$O$13,SIGN(J261)*'ver pressoflex 6p C3 DCpowe'!$G$15*'ver pressoflex 6p C3 DCpowe'!$O$13)</f>
        <v>17803.500000000004</v>
      </c>
      <c r="S261" s="113">
        <f t="shared" si="34"/>
        <v>26183.932500000003</v>
      </c>
      <c r="T261" s="362">
        <f>-L261*('ver pressoflex 6p C3 DCpowe'!$G$3/2-'ver pressoflex 6p C3 DCpowe'!$G$12*'ver pressoflex 6p C3 DCpowe'!D261)</f>
        <v>11347816.482941404</v>
      </c>
      <c r="U261" s="29">
        <f t="shared" si="37"/>
        <v>-18248587.500000004</v>
      </c>
      <c r="V261" s="29">
        <f t="shared" si="38"/>
        <v>0</v>
      </c>
      <c r="W261" s="29">
        <f t="shared" si="39"/>
        <v>0</v>
      </c>
      <c r="X261" s="29">
        <f t="shared" si="40"/>
        <v>0</v>
      </c>
      <c r="Y261" s="29">
        <f t="shared" si="41"/>
        <v>0</v>
      </c>
      <c r="Z261" s="29">
        <f t="shared" si="42"/>
        <v>18248587.500000004</v>
      </c>
      <c r="AA261" s="113">
        <f t="shared" si="35"/>
        <v>11347816.482941404</v>
      </c>
    </row>
    <row r="262" spans="2:27">
      <c r="B262" s="116">
        <f t="shared" si="33"/>
        <v>68137.627500000002</v>
      </c>
      <c r="C262" s="115">
        <f t="shared" si="36"/>
        <v>4.0900000000000007</v>
      </c>
      <c r="D262" s="68">
        <f>'ver pressoflex 6p C3 DCpowe'!$G$3/2/$C$557*C262</f>
        <v>50.102500000000006</v>
      </c>
      <c r="E262" s="114">
        <f>'ver pressoflex 6p C3 DCpowe'!$G$9/D262*(D262-'ver pressoflex 6p C3 DCpowe'!$M$8)</f>
        <v>2.3934534204879992E-2</v>
      </c>
      <c r="F262" s="114">
        <f>'ver pressoflex 6p C3 DCpowe'!$G$9/D262*(D262-'ver pressoflex 6p C3 DCpowe'!$M$9)</f>
        <v>3.6708347886831992E-2</v>
      </c>
      <c r="G262" s="114">
        <f>'ver pressoflex 6p C3 DCpowe'!$G$9/D262*(D262-'ver pressoflex 6p C3 DCpowe'!$M$10)</f>
        <v>4.9482161568783989E-2</v>
      </c>
      <c r="H262" s="114">
        <f>'ver pressoflex 6p C3 DCpowe'!$G$9/D262*(D262-'ver pressoflex 6p C3 DCpowe'!$M$11)</f>
        <v>0.32571588244099592</v>
      </c>
      <c r="I262" s="114">
        <f>'ver pressoflex 6p C3 DCpowe'!$G$9/D262*(D262-'ver pressoflex 6p C3 DCpowe'!$M$12)</f>
        <v>0.33848969612294794</v>
      </c>
      <c r="J262" s="114">
        <f>'ver pressoflex 6p C3 DCpowe'!$G$9/D262*(D262-'ver pressoflex 6p C3 DCpowe'!$M$13)</f>
        <v>0.35126350980489995</v>
      </c>
      <c r="K262" s="114">
        <f>'ver pressoflex 6p C3 DCpowe'!$G$9/D262*(D262-'ver pressoflex 6p C3 DCpowe'!$G$3)</f>
        <v>0.38319804400977991</v>
      </c>
      <c r="L262" s="113">
        <f>-'ver pressoflex 6p C3 DCpowe'!$G$2*'ver pressoflex 6p C3 DCpowe'!D262*'ver pressoflex 6p C3 DCpowe'!$G$17*'ver pressoflex 6p C3 DCpowe'!$G$13*'ver pressoflex 6p C3 DCpowe'!$G$11</f>
        <v>-9469.3725000000031</v>
      </c>
      <c r="M262" s="31">
        <f>IF(ABS(E262)&lt;'ver pressoflex 6p C3 DCpowe'!$G$7,'ver pressoflex 6p C3 DCpowe'!$G$16*E262*'ver pressoflex 6p C3 DCpowe'!$O$8,SIGN(E262)*'ver pressoflex 6p C3 DCpowe'!$G$15*'ver pressoflex 6p C3 DCpowe'!$O$8)</f>
        <v>17803.500000000004</v>
      </c>
      <c r="N262" s="31">
        <f>IF(ABS(F262)&lt;'ver pressoflex 6p C3 DCpowe'!$G$7,'ver pressoflex 6p C3 DCpowe'!$G$16*F262*'ver pressoflex 6p C3 DCpowe'!$O$9,SIGN(F262)*'ver pressoflex 6p C3 DCpowe'!$G$15*'ver pressoflex 6p C3 DCpowe'!$O$9)</f>
        <v>0</v>
      </c>
      <c r="O262" s="31">
        <f>IF(ABS(G262)&lt;'ver pressoflex 6p C3 DCpowe'!$G$7,'ver pressoflex 6p C3 DCpowe'!$G$16*G262*'ver pressoflex 6p C3 DCpowe'!$O$10,SIGN(G262)*'ver pressoflex 6p C3 DCpowe'!$G$15*'ver pressoflex 6p C3 DCpowe'!$O$10)</f>
        <v>0</v>
      </c>
      <c r="P262" s="31">
        <f>IF(ABS(H262)&lt;'ver pressoflex 6p C3 DCpowe'!$G$7,'ver pressoflex 6p C3 DCpowe'!$G$16*H262*'ver pressoflex 6p C3 DCpowe'!$O$11,SIGN(H262)*'ver pressoflex 6p C3 DCpowe'!$G$15*'ver pressoflex 6p C3 DCpowe'!$O$11)</f>
        <v>0</v>
      </c>
      <c r="Q262" s="31">
        <f>IF(ABS(I262)&lt;'ver pressoflex 6p C3 DCpowe'!$G$7,'ver pressoflex 6p C3 DCpowe'!$G$16*I262*'ver pressoflex 6p C3 DCpowe'!$O$12,SIGN(I262)*'ver pressoflex 6p C3 DCpowe'!$G$15*'ver pressoflex 6p C3 DCpowe'!$O$12)</f>
        <v>0</v>
      </c>
      <c r="R262" s="31">
        <f>IF(ABS(J262)&lt;'ver pressoflex 6p C3 DCpowe'!$G$7,'ver pressoflex 6p C3 DCpowe'!$G$16*J262*'ver pressoflex 6p C3 DCpowe'!$O$13,SIGN(J262)*'ver pressoflex 6p C3 DCpowe'!$G$15*'ver pressoflex 6p C3 DCpowe'!$O$13)</f>
        <v>17803.500000000004</v>
      </c>
      <c r="S262" s="113">
        <f t="shared" si="34"/>
        <v>26137.627500000002</v>
      </c>
      <c r="T262" s="362">
        <f>-L262*('ver pressoflex 6p C3 DCpowe'!$G$3/2-'ver pressoflex 6p C3 DCpowe'!$G$12*'ver pressoflex 6p C3 DCpowe'!D262)</f>
        <v>11402614.590456603</v>
      </c>
      <c r="U262" s="29">
        <f t="shared" si="37"/>
        <v>-18248587.500000004</v>
      </c>
      <c r="V262" s="29">
        <f t="shared" si="38"/>
        <v>0</v>
      </c>
      <c r="W262" s="29">
        <f t="shared" si="39"/>
        <v>0</v>
      </c>
      <c r="X262" s="29">
        <f t="shared" si="40"/>
        <v>0</v>
      </c>
      <c r="Y262" s="29">
        <f t="shared" si="41"/>
        <v>0</v>
      </c>
      <c r="Z262" s="29">
        <f t="shared" si="42"/>
        <v>18248587.500000004</v>
      </c>
      <c r="AA262" s="113">
        <f t="shared" si="35"/>
        <v>11402614.590456603</v>
      </c>
    </row>
    <row r="263" spans="2:27">
      <c r="B263" s="116">
        <f t="shared" si="33"/>
        <v>68091.322500000009</v>
      </c>
      <c r="C263" s="115">
        <f t="shared" si="36"/>
        <v>4.1100000000000003</v>
      </c>
      <c r="D263" s="68">
        <f>'ver pressoflex 6p C3 DCpowe'!$G$3/2/$C$557*C263</f>
        <v>50.347500000000004</v>
      </c>
      <c r="E263" s="114">
        <f>'ver pressoflex 6p C3 DCpowe'!$G$9/D263*(D263-'ver pressoflex 6p C3 DCpowe'!$M$8)</f>
        <v>2.3779135011668902E-2</v>
      </c>
      <c r="F263" s="114">
        <f>'ver pressoflex 6p C3 DCpowe'!$G$9/D263*(D263-'ver pressoflex 6p C3 DCpowe'!$M$9)</f>
        <v>3.6490789016336463E-2</v>
      </c>
      <c r="G263" s="114">
        <f>'ver pressoflex 6p C3 DCpowe'!$G$9/D263*(D263-'ver pressoflex 6p C3 DCpowe'!$M$10)</f>
        <v>4.9202443021004016E-2</v>
      </c>
      <c r="H263" s="114">
        <f>'ver pressoflex 6p C3 DCpowe'!$G$9/D263*(D263-'ver pressoflex 6p C3 DCpowe'!$M$11)</f>
        <v>0.32409196087193998</v>
      </c>
      <c r="I263" s="114">
        <f>'ver pressoflex 6p C3 DCpowe'!$G$9/D263*(D263-'ver pressoflex 6p C3 DCpowe'!$M$12)</f>
        <v>0.33680361487660759</v>
      </c>
      <c r="J263" s="114">
        <f>'ver pressoflex 6p C3 DCpowe'!$G$9/D263*(D263-'ver pressoflex 6p C3 DCpowe'!$M$13)</f>
        <v>0.34951526888127515</v>
      </c>
      <c r="K263" s="114">
        <f>'ver pressoflex 6p C3 DCpowe'!$G$9/D263*(D263-'ver pressoflex 6p C3 DCpowe'!$G$3)</f>
        <v>0.38129440389294406</v>
      </c>
      <c r="L263" s="113">
        <f>-'ver pressoflex 6p C3 DCpowe'!$G$2*'ver pressoflex 6p C3 DCpowe'!D263*'ver pressoflex 6p C3 DCpowe'!$G$17*'ver pressoflex 6p C3 DCpowe'!$G$13*'ver pressoflex 6p C3 DCpowe'!$G$11</f>
        <v>-9515.6775000000016</v>
      </c>
      <c r="M263" s="31">
        <f>IF(ABS(E263)&lt;'ver pressoflex 6p C3 DCpowe'!$G$7,'ver pressoflex 6p C3 DCpowe'!$G$16*E263*'ver pressoflex 6p C3 DCpowe'!$O$8,SIGN(E263)*'ver pressoflex 6p C3 DCpowe'!$G$15*'ver pressoflex 6p C3 DCpowe'!$O$8)</f>
        <v>17803.500000000004</v>
      </c>
      <c r="N263" s="31">
        <f>IF(ABS(F263)&lt;'ver pressoflex 6p C3 DCpowe'!$G$7,'ver pressoflex 6p C3 DCpowe'!$G$16*F263*'ver pressoflex 6p C3 DCpowe'!$O$9,SIGN(F263)*'ver pressoflex 6p C3 DCpowe'!$G$15*'ver pressoflex 6p C3 DCpowe'!$O$9)</f>
        <v>0</v>
      </c>
      <c r="O263" s="31">
        <f>IF(ABS(G263)&lt;'ver pressoflex 6p C3 DCpowe'!$G$7,'ver pressoflex 6p C3 DCpowe'!$G$16*G263*'ver pressoflex 6p C3 DCpowe'!$O$10,SIGN(G263)*'ver pressoflex 6p C3 DCpowe'!$G$15*'ver pressoflex 6p C3 DCpowe'!$O$10)</f>
        <v>0</v>
      </c>
      <c r="P263" s="31">
        <f>IF(ABS(H263)&lt;'ver pressoflex 6p C3 DCpowe'!$G$7,'ver pressoflex 6p C3 DCpowe'!$G$16*H263*'ver pressoflex 6p C3 DCpowe'!$O$11,SIGN(H263)*'ver pressoflex 6p C3 DCpowe'!$G$15*'ver pressoflex 6p C3 DCpowe'!$O$11)</f>
        <v>0</v>
      </c>
      <c r="Q263" s="31">
        <f>IF(ABS(I263)&lt;'ver pressoflex 6p C3 DCpowe'!$G$7,'ver pressoflex 6p C3 DCpowe'!$G$16*I263*'ver pressoflex 6p C3 DCpowe'!$O$12,SIGN(I263)*'ver pressoflex 6p C3 DCpowe'!$G$15*'ver pressoflex 6p C3 DCpowe'!$O$12)</f>
        <v>0</v>
      </c>
      <c r="R263" s="31">
        <f>IF(ABS(J263)&lt;'ver pressoflex 6p C3 DCpowe'!$G$7,'ver pressoflex 6p C3 DCpowe'!$G$16*J263*'ver pressoflex 6p C3 DCpowe'!$O$13,SIGN(J263)*'ver pressoflex 6p C3 DCpowe'!$G$15*'ver pressoflex 6p C3 DCpowe'!$O$13)</f>
        <v>17803.500000000004</v>
      </c>
      <c r="S263" s="113">
        <f t="shared" si="34"/>
        <v>26091.322500000006</v>
      </c>
      <c r="T263" s="362">
        <f>-L263*('ver pressoflex 6p C3 DCpowe'!$G$3/2-'ver pressoflex 6p C3 DCpowe'!$G$12*'ver pressoflex 6p C3 DCpowe'!D263)</f>
        <v>11457403.259160602</v>
      </c>
      <c r="U263" s="29">
        <f t="shared" si="37"/>
        <v>-18248587.500000004</v>
      </c>
      <c r="V263" s="29">
        <f t="shared" si="38"/>
        <v>0</v>
      </c>
      <c r="W263" s="29">
        <f t="shared" si="39"/>
        <v>0</v>
      </c>
      <c r="X263" s="29">
        <f t="shared" si="40"/>
        <v>0</v>
      </c>
      <c r="Y263" s="29">
        <f t="shared" si="41"/>
        <v>0</v>
      </c>
      <c r="Z263" s="29">
        <f t="shared" si="42"/>
        <v>18248587.500000004</v>
      </c>
      <c r="AA263" s="113">
        <f t="shared" si="35"/>
        <v>11457403.259160602</v>
      </c>
    </row>
    <row r="264" spans="2:27">
      <c r="B264" s="116">
        <f t="shared" si="33"/>
        <v>68045.017500000016</v>
      </c>
      <c r="C264" s="115">
        <f t="shared" si="36"/>
        <v>4.13</v>
      </c>
      <c r="D264" s="68">
        <f>'ver pressoflex 6p C3 DCpowe'!$G$3/2/$C$557*C264</f>
        <v>50.592500000000001</v>
      </c>
      <c r="E264" s="114">
        <f>'ver pressoflex 6p C3 DCpowe'!$G$9/D264*(D264-'ver pressoflex 6p C3 DCpowe'!$M$8)</f>
        <v>2.3625240895389633E-2</v>
      </c>
      <c r="F264" s="114">
        <f>'ver pressoflex 6p C3 DCpowe'!$G$9/D264*(D264-'ver pressoflex 6p C3 DCpowe'!$M$9)</f>
        <v>3.6275337253545488E-2</v>
      </c>
      <c r="G264" s="114">
        <f>'ver pressoflex 6p C3 DCpowe'!$G$9/D264*(D264-'ver pressoflex 6p C3 DCpowe'!$M$10)</f>
        <v>4.8925433611701347E-2</v>
      </c>
      <c r="H264" s="114">
        <f>'ver pressoflex 6p C3 DCpowe'!$G$9/D264*(D264-'ver pressoflex 6p C3 DCpowe'!$M$11)</f>
        <v>0.32248376735682166</v>
      </c>
      <c r="I264" s="114">
        <f>'ver pressoflex 6p C3 DCpowe'!$G$9/D264*(D264-'ver pressoflex 6p C3 DCpowe'!$M$12)</f>
        <v>0.3351338637149775</v>
      </c>
      <c r="J264" s="114">
        <f>'ver pressoflex 6p C3 DCpowe'!$G$9/D264*(D264-'ver pressoflex 6p C3 DCpowe'!$M$13)</f>
        <v>0.34778396007313334</v>
      </c>
      <c r="K264" s="114">
        <f>'ver pressoflex 6p C3 DCpowe'!$G$9/D264*(D264-'ver pressoflex 6p C3 DCpowe'!$G$3)</f>
        <v>0.37940920096852299</v>
      </c>
      <c r="L264" s="113">
        <f>-'ver pressoflex 6p C3 DCpowe'!$G$2*'ver pressoflex 6p C3 DCpowe'!D264*'ver pressoflex 6p C3 DCpowe'!$G$17*'ver pressoflex 6p C3 DCpowe'!$G$13*'ver pressoflex 6p C3 DCpowe'!$G$11</f>
        <v>-9561.9825000000001</v>
      </c>
      <c r="M264" s="31">
        <f>IF(ABS(E264)&lt;'ver pressoflex 6p C3 DCpowe'!$G$7,'ver pressoflex 6p C3 DCpowe'!$G$16*E264*'ver pressoflex 6p C3 DCpowe'!$O$8,SIGN(E264)*'ver pressoflex 6p C3 DCpowe'!$G$15*'ver pressoflex 6p C3 DCpowe'!$O$8)</f>
        <v>17803.500000000004</v>
      </c>
      <c r="N264" s="31">
        <f>IF(ABS(F264)&lt;'ver pressoflex 6p C3 DCpowe'!$G$7,'ver pressoflex 6p C3 DCpowe'!$G$16*F264*'ver pressoflex 6p C3 DCpowe'!$O$9,SIGN(F264)*'ver pressoflex 6p C3 DCpowe'!$G$15*'ver pressoflex 6p C3 DCpowe'!$O$9)</f>
        <v>0</v>
      </c>
      <c r="O264" s="31">
        <f>IF(ABS(G264)&lt;'ver pressoflex 6p C3 DCpowe'!$G$7,'ver pressoflex 6p C3 DCpowe'!$G$16*G264*'ver pressoflex 6p C3 DCpowe'!$O$10,SIGN(G264)*'ver pressoflex 6p C3 DCpowe'!$G$15*'ver pressoflex 6p C3 DCpowe'!$O$10)</f>
        <v>0</v>
      </c>
      <c r="P264" s="31">
        <f>IF(ABS(H264)&lt;'ver pressoflex 6p C3 DCpowe'!$G$7,'ver pressoflex 6p C3 DCpowe'!$G$16*H264*'ver pressoflex 6p C3 DCpowe'!$O$11,SIGN(H264)*'ver pressoflex 6p C3 DCpowe'!$G$15*'ver pressoflex 6p C3 DCpowe'!$O$11)</f>
        <v>0</v>
      </c>
      <c r="Q264" s="31">
        <f>IF(ABS(I264)&lt;'ver pressoflex 6p C3 DCpowe'!$G$7,'ver pressoflex 6p C3 DCpowe'!$G$16*I264*'ver pressoflex 6p C3 DCpowe'!$O$12,SIGN(I264)*'ver pressoflex 6p C3 DCpowe'!$G$15*'ver pressoflex 6p C3 DCpowe'!$O$12)</f>
        <v>0</v>
      </c>
      <c r="R264" s="31">
        <f>IF(ABS(J264)&lt;'ver pressoflex 6p C3 DCpowe'!$G$7,'ver pressoflex 6p C3 DCpowe'!$G$16*J264*'ver pressoflex 6p C3 DCpowe'!$O$13,SIGN(J264)*'ver pressoflex 6p C3 DCpowe'!$G$15*'ver pressoflex 6p C3 DCpowe'!$O$13)</f>
        <v>17803.500000000004</v>
      </c>
      <c r="S264" s="113">
        <f t="shared" si="34"/>
        <v>26045.017500000009</v>
      </c>
      <c r="T264" s="362">
        <f>-L264*('ver pressoflex 6p C3 DCpowe'!$G$3/2-'ver pressoflex 6p C3 DCpowe'!$G$12*'ver pressoflex 6p C3 DCpowe'!D264)</f>
        <v>11512182.4890534</v>
      </c>
      <c r="U264" s="29">
        <f t="shared" si="37"/>
        <v>-18248587.500000004</v>
      </c>
      <c r="V264" s="29">
        <f t="shared" si="38"/>
        <v>0</v>
      </c>
      <c r="W264" s="29">
        <f t="shared" si="39"/>
        <v>0</v>
      </c>
      <c r="X264" s="29">
        <f t="shared" si="40"/>
        <v>0</v>
      </c>
      <c r="Y264" s="29">
        <f t="shared" si="41"/>
        <v>0</v>
      </c>
      <c r="Z264" s="29">
        <f t="shared" si="42"/>
        <v>18248587.500000004</v>
      </c>
      <c r="AA264" s="113">
        <f t="shared" si="35"/>
        <v>11512182.4890534</v>
      </c>
    </row>
    <row r="265" spans="2:27">
      <c r="B265" s="116">
        <f t="shared" si="33"/>
        <v>67998.712500000009</v>
      </c>
      <c r="C265" s="115">
        <f t="shared" si="36"/>
        <v>4.1499999999999995</v>
      </c>
      <c r="D265" s="68">
        <f>'ver pressoflex 6p C3 DCpowe'!$G$3/2/$C$557*C265</f>
        <v>50.837499999999991</v>
      </c>
      <c r="E265" s="114">
        <f>'ver pressoflex 6p C3 DCpowe'!$G$9/D265*(D265-'ver pressoflex 6p C3 DCpowe'!$M$8)</f>
        <v>2.3472830095893786E-2</v>
      </c>
      <c r="F265" s="114">
        <f>'ver pressoflex 6p C3 DCpowe'!$G$9/D265*(D265-'ver pressoflex 6p C3 DCpowe'!$M$9)</f>
        <v>3.6061962134251301E-2</v>
      </c>
      <c r="G265" s="114">
        <f>'ver pressoflex 6p C3 DCpowe'!$G$9/D265*(D265-'ver pressoflex 6p C3 DCpowe'!$M$10)</f>
        <v>4.8651094172608815E-2</v>
      </c>
      <c r="H265" s="114">
        <f>'ver pressoflex 6p C3 DCpowe'!$G$9/D265*(D265-'ver pressoflex 6p C3 DCpowe'!$M$11)</f>
        <v>0.32089107450209003</v>
      </c>
      <c r="I265" s="114">
        <f>'ver pressoflex 6p C3 DCpowe'!$G$9/D265*(D265-'ver pressoflex 6p C3 DCpowe'!$M$12)</f>
        <v>0.33348020654044758</v>
      </c>
      <c r="J265" s="114">
        <f>'ver pressoflex 6p C3 DCpowe'!$G$9/D265*(D265-'ver pressoflex 6p C3 DCpowe'!$M$13)</f>
        <v>0.34606933857880506</v>
      </c>
      <c r="K265" s="114">
        <f>'ver pressoflex 6p C3 DCpowe'!$G$9/D265*(D265-'ver pressoflex 6p C3 DCpowe'!$G$3)</f>
        <v>0.37754216867469886</v>
      </c>
      <c r="L265" s="113">
        <f>-'ver pressoflex 6p C3 DCpowe'!$G$2*'ver pressoflex 6p C3 DCpowe'!D265*'ver pressoflex 6p C3 DCpowe'!$G$17*'ver pressoflex 6p C3 DCpowe'!$G$13*'ver pressoflex 6p C3 DCpowe'!$G$11</f>
        <v>-9608.2875000000004</v>
      </c>
      <c r="M265" s="31">
        <f>IF(ABS(E265)&lt;'ver pressoflex 6p C3 DCpowe'!$G$7,'ver pressoflex 6p C3 DCpowe'!$G$16*E265*'ver pressoflex 6p C3 DCpowe'!$O$8,SIGN(E265)*'ver pressoflex 6p C3 DCpowe'!$G$15*'ver pressoflex 6p C3 DCpowe'!$O$8)</f>
        <v>17803.500000000004</v>
      </c>
      <c r="N265" s="31">
        <f>IF(ABS(F265)&lt;'ver pressoflex 6p C3 DCpowe'!$G$7,'ver pressoflex 6p C3 DCpowe'!$G$16*F265*'ver pressoflex 6p C3 DCpowe'!$O$9,SIGN(F265)*'ver pressoflex 6p C3 DCpowe'!$G$15*'ver pressoflex 6p C3 DCpowe'!$O$9)</f>
        <v>0</v>
      </c>
      <c r="O265" s="31">
        <f>IF(ABS(G265)&lt;'ver pressoflex 6p C3 DCpowe'!$G$7,'ver pressoflex 6p C3 DCpowe'!$G$16*G265*'ver pressoflex 6p C3 DCpowe'!$O$10,SIGN(G265)*'ver pressoflex 6p C3 DCpowe'!$G$15*'ver pressoflex 6p C3 DCpowe'!$O$10)</f>
        <v>0</v>
      </c>
      <c r="P265" s="31">
        <f>IF(ABS(H265)&lt;'ver pressoflex 6p C3 DCpowe'!$G$7,'ver pressoflex 6p C3 DCpowe'!$G$16*H265*'ver pressoflex 6p C3 DCpowe'!$O$11,SIGN(H265)*'ver pressoflex 6p C3 DCpowe'!$G$15*'ver pressoflex 6p C3 DCpowe'!$O$11)</f>
        <v>0</v>
      </c>
      <c r="Q265" s="31">
        <f>IF(ABS(I265)&lt;'ver pressoflex 6p C3 DCpowe'!$G$7,'ver pressoflex 6p C3 DCpowe'!$G$16*I265*'ver pressoflex 6p C3 DCpowe'!$O$12,SIGN(I265)*'ver pressoflex 6p C3 DCpowe'!$G$15*'ver pressoflex 6p C3 DCpowe'!$O$12)</f>
        <v>0</v>
      </c>
      <c r="R265" s="31">
        <f>IF(ABS(J265)&lt;'ver pressoflex 6p C3 DCpowe'!$G$7,'ver pressoflex 6p C3 DCpowe'!$G$16*J265*'ver pressoflex 6p C3 DCpowe'!$O$13,SIGN(J265)*'ver pressoflex 6p C3 DCpowe'!$G$15*'ver pressoflex 6p C3 DCpowe'!$O$13)</f>
        <v>17803.500000000004</v>
      </c>
      <c r="S265" s="113">
        <f t="shared" si="34"/>
        <v>25998.712500000009</v>
      </c>
      <c r="T265" s="362">
        <f>-L265*('ver pressoflex 6p C3 DCpowe'!$G$3/2-'ver pressoflex 6p C3 DCpowe'!$G$12*'ver pressoflex 6p C3 DCpowe'!D265)</f>
        <v>11566952.280135</v>
      </c>
      <c r="U265" s="29">
        <f t="shared" si="37"/>
        <v>-18248587.500000004</v>
      </c>
      <c r="V265" s="29">
        <f t="shared" si="38"/>
        <v>0</v>
      </c>
      <c r="W265" s="29">
        <f t="shared" si="39"/>
        <v>0</v>
      </c>
      <c r="X265" s="29">
        <f t="shared" si="40"/>
        <v>0</v>
      </c>
      <c r="Y265" s="29">
        <f t="shared" si="41"/>
        <v>0</v>
      </c>
      <c r="Z265" s="29">
        <f t="shared" si="42"/>
        <v>18248587.500000004</v>
      </c>
      <c r="AA265" s="113">
        <f t="shared" si="35"/>
        <v>11566952.280135</v>
      </c>
    </row>
    <row r="266" spans="2:27">
      <c r="B266" s="116">
        <f t="shared" si="33"/>
        <v>67952.407500000001</v>
      </c>
      <c r="C266" s="115">
        <f t="shared" si="36"/>
        <v>4.169999999999999</v>
      </c>
      <c r="D266" s="68">
        <f>'ver pressoflex 6p C3 DCpowe'!$G$3/2/$C$557*C266</f>
        <v>51.082499999999989</v>
      </c>
      <c r="E266" s="114">
        <f>'ver pressoflex 6p C3 DCpowe'!$G$9/D266*(D266-'ver pressoflex 6p C3 DCpowe'!$M$8)</f>
        <v>2.3321881270493817E-2</v>
      </c>
      <c r="F266" s="114">
        <f>'ver pressoflex 6p C3 DCpowe'!$G$9/D266*(D266-'ver pressoflex 6p C3 DCpowe'!$M$9)</f>
        <v>3.585063377869134E-2</v>
      </c>
      <c r="G266" s="114">
        <f>'ver pressoflex 6p C3 DCpowe'!$G$9/D266*(D266-'ver pressoflex 6p C3 DCpowe'!$M$10)</f>
        <v>4.837938628688887E-2</v>
      </c>
      <c r="H266" s="114">
        <f>'ver pressoflex 6p C3 DCpowe'!$G$9/D266*(D266-'ver pressoflex 6p C3 DCpowe'!$M$11)</f>
        <v>0.31931365927666039</v>
      </c>
      <c r="I266" s="114">
        <f>'ver pressoflex 6p C3 DCpowe'!$G$9/D266*(D266-'ver pressoflex 6p C3 DCpowe'!$M$12)</f>
        <v>0.3318424117848579</v>
      </c>
      <c r="J266" s="114">
        <f>'ver pressoflex 6p C3 DCpowe'!$G$9/D266*(D266-'ver pressoflex 6p C3 DCpowe'!$M$13)</f>
        <v>0.34437116429305542</v>
      </c>
      <c r="K266" s="114">
        <f>'ver pressoflex 6p C3 DCpowe'!$G$9/D266*(D266-'ver pressoflex 6p C3 DCpowe'!$G$3)</f>
        <v>0.37569304556354927</v>
      </c>
      <c r="L266" s="113">
        <f>-'ver pressoflex 6p C3 DCpowe'!$G$2*'ver pressoflex 6p C3 DCpowe'!D266*'ver pressoflex 6p C3 DCpowe'!$G$17*'ver pressoflex 6p C3 DCpowe'!$G$13*'ver pressoflex 6p C3 DCpowe'!$G$11</f>
        <v>-9654.5924999999988</v>
      </c>
      <c r="M266" s="31">
        <f>IF(ABS(E266)&lt;'ver pressoflex 6p C3 DCpowe'!$G$7,'ver pressoflex 6p C3 DCpowe'!$G$16*E266*'ver pressoflex 6p C3 DCpowe'!$O$8,SIGN(E266)*'ver pressoflex 6p C3 DCpowe'!$G$15*'ver pressoflex 6p C3 DCpowe'!$O$8)</f>
        <v>17803.500000000004</v>
      </c>
      <c r="N266" s="31">
        <f>IF(ABS(F266)&lt;'ver pressoflex 6p C3 DCpowe'!$G$7,'ver pressoflex 6p C3 DCpowe'!$G$16*F266*'ver pressoflex 6p C3 DCpowe'!$O$9,SIGN(F266)*'ver pressoflex 6p C3 DCpowe'!$G$15*'ver pressoflex 6p C3 DCpowe'!$O$9)</f>
        <v>0</v>
      </c>
      <c r="O266" s="31">
        <f>IF(ABS(G266)&lt;'ver pressoflex 6p C3 DCpowe'!$G$7,'ver pressoflex 6p C3 DCpowe'!$G$16*G266*'ver pressoflex 6p C3 DCpowe'!$O$10,SIGN(G266)*'ver pressoflex 6p C3 DCpowe'!$G$15*'ver pressoflex 6p C3 DCpowe'!$O$10)</f>
        <v>0</v>
      </c>
      <c r="P266" s="31">
        <f>IF(ABS(H266)&lt;'ver pressoflex 6p C3 DCpowe'!$G$7,'ver pressoflex 6p C3 DCpowe'!$G$16*H266*'ver pressoflex 6p C3 DCpowe'!$O$11,SIGN(H266)*'ver pressoflex 6p C3 DCpowe'!$G$15*'ver pressoflex 6p C3 DCpowe'!$O$11)</f>
        <v>0</v>
      </c>
      <c r="Q266" s="31">
        <f>IF(ABS(I266)&lt;'ver pressoflex 6p C3 DCpowe'!$G$7,'ver pressoflex 6p C3 DCpowe'!$G$16*I266*'ver pressoflex 6p C3 DCpowe'!$O$12,SIGN(I266)*'ver pressoflex 6p C3 DCpowe'!$G$15*'ver pressoflex 6p C3 DCpowe'!$O$12)</f>
        <v>0</v>
      </c>
      <c r="R266" s="31">
        <f>IF(ABS(J266)&lt;'ver pressoflex 6p C3 DCpowe'!$G$7,'ver pressoflex 6p C3 DCpowe'!$G$16*J266*'ver pressoflex 6p C3 DCpowe'!$O$13,SIGN(J266)*'ver pressoflex 6p C3 DCpowe'!$G$15*'ver pressoflex 6p C3 DCpowe'!$O$13)</f>
        <v>17803.500000000004</v>
      </c>
      <c r="S266" s="113">
        <f t="shared" si="34"/>
        <v>25952.407500000008</v>
      </c>
      <c r="T266" s="362">
        <f>-L266*('ver pressoflex 6p C3 DCpowe'!$G$3/2-'ver pressoflex 6p C3 DCpowe'!$G$12*'ver pressoflex 6p C3 DCpowe'!D266)</f>
        <v>11621712.632405398</v>
      </c>
      <c r="U266" s="29">
        <f t="shared" si="37"/>
        <v>-18248587.500000004</v>
      </c>
      <c r="V266" s="29">
        <f t="shared" si="38"/>
        <v>0</v>
      </c>
      <c r="W266" s="29">
        <f t="shared" si="39"/>
        <v>0</v>
      </c>
      <c r="X266" s="29">
        <f t="shared" si="40"/>
        <v>0</v>
      </c>
      <c r="Y266" s="29">
        <f t="shared" si="41"/>
        <v>0</v>
      </c>
      <c r="Z266" s="29">
        <f t="shared" si="42"/>
        <v>18248587.500000004</v>
      </c>
      <c r="AA266" s="113">
        <f t="shared" si="35"/>
        <v>11621712.632405398</v>
      </c>
    </row>
    <row r="267" spans="2:27">
      <c r="B267" s="116">
        <f t="shared" si="33"/>
        <v>67906.102500000008</v>
      </c>
      <c r="C267" s="115">
        <f t="shared" si="36"/>
        <v>4.1899999999999986</v>
      </c>
      <c r="D267" s="68">
        <f>'ver pressoflex 6p C3 DCpowe'!$G$3/2/$C$557*C267</f>
        <v>51.327499999999986</v>
      </c>
      <c r="E267" s="114">
        <f>'ver pressoflex 6p C3 DCpowe'!$G$9/D267*(D267-'ver pressoflex 6p C3 DCpowe'!$M$8)</f>
        <v>2.3172373483999812E-2</v>
      </c>
      <c r="F267" s="114">
        <f>'ver pressoflex 6p C3 DCpowe'!$G$9/D267*(D267-'ver pressoflex 6p C3 DCpowe'!$M$9)</f>
        <v>3.5641322877599739E-2</v>
      </c>
      <c r="G267" s="114">
        <f>'ver pressoflex 6p C3 DCpowe'!$G$9/D267*(D267-'ver pressoflex 6p C3 DCpowe'!$M$10)</f>
        <v>4.8110272271199662E-2</v>
      </c>
      <c r="H267" s="114">
        <f>'ver pressoflex 6p C3 DCpowe'!$G$9/D267*(D267-'ver pressoflex 6p C3 DCpowe'!$M$11)</f>
        <v>0.31775130290779807</v>
      </c>
      <c r="I267" s="114">
        <f>'ver pressoflex 6p C3 DCpowe'!$G$9/D267*(D267-'ver pressoflex 6p C3 DCpowe'!$M$12)</f>
        <v>0.33022025230139795</v>
      </c>
      <c r="J267" s="114">
        <f>'ver pressoflex 6p C3 DCpowe'!$G$9/D267*(D267-'ver pressoflex 6p C3 DCpowe'!$M$13)</f>
        <v>0.34268920169499789</v>
      </c>
      <c r="K267" s="114">
        <f>'ver pressoflex 6p C3 DCpowe'!$G$9/D267*(D267-'ver pressoflex 6p C3 DCpowe'!$G$3)</f>
        <v>0.37386157517899771</v>
      </c>
      <c r="L267" s="113">
        <f>-'ver pressoflex 6p C3 DCpowe'!$G$2*'ver pressoflex 6p C3 DCpowe'!D267*'ver pressoflex 6p C3 DCpowe'!$G$17*'ver pressoflex 6p C3 DCpowe'!$G$13*'ver pressoflex 6p C3 DCpowe'!$G$11</f>
        <v>-9700.8974999999991</v>
      </c>
      <c r="M267" s="31">
        <f>IF(ABS(E267)&lt;'ver pressoflex 6p C3 DCpowe'!$G$7,'ver pressoflex 6p C3 DCpowe'!$G$16*E267*'ver pressoflex 6p C3 DCpowe'!$O$8,SIGN(E267)*'ver pressoflex 6p C3 DCpowe'!$G$15*'ver pressoflex 6p C3 DCpowe'!$O$8)</f>
        <v>17803.500000000004</v>
      </c>
      <c r="N267" s="31">
        <f>IF(ABS(F267)&lt;'ver pressoflex 6p C3 DCpowe'!$G$7,'ver pressoflex 6p C3 DCpowe'!$G$16*F267*'ver pressoflex 6p C3 DCpowe'!$O$9,SIGN(F267)*'ver pressoflex 6p C3 DCpowe'!$G$15*'ver pressoflex 6p C3 DCpowe'!$O$9)</f>
        <v>0</v>
      </c>
      <c r="O267" s="31">
        <f>IF(ABS(G267)&lt;'ver pressoflex 6p C3 DCpowe'!$G$7,'ver pressoflex 6p C3 DCpowe'!$G$16*G267*'ver pressoflex 6p C3 DCpowe'!$O$10,SIGN(G267)*'ver pressoflex 6p C3 DCpowe'!$G$15*'ver pressoflex 6p C3 DCpowe'!$O$10)</f>
        <v>0</v>
      </c>
      <c r="P267" s="31">
        <f>IF(ABS(H267)&lt;'ver pressoflex 6p C3 DCpowe'!$G$7,'ver pressoflex 6p C3 DCpowe'!$G$16*H267*'ver pressoflex 6p C3 DCpowe'!$O$11,SIGN(H267)*'ver pressoflex 6p C3 DCpowe'!$G$15*'ver pressoflex 6p C3 DCpowe'!$O$11)</f>
        <v>0</v>
      </c>
      <c r="Q267" s="31">
        <f>IF(ABS(I267)&lt;'ver pressoflex 6p C3 DCpowe'!$G$7,'ver pressoflex 6p C3 DCpowe'!$G$16*I267*'ver pressoflex 6p C3 DCpowe'!$O$12,SIGN(I267)*'ver pressoflex 6p C3 DCpowe'!$G$15*'ver pressoflex 6p C3 DCpowe'!$O$12)</f>
        <v>0</v>
      </c>
      <c r="R267" s="31">
        <f>IF(ABS(J267)&lt;'ver pressoflex 6p C3 DCpowe'!$G$7,'ver pressoflex 6p C3 DCpowe'!$G$16*J267*'ver pressoflex 6p C3 DCpowe'!$O$13,SIGN(J267)*'ver pressoflex 6p C3 DCpowe'!$G$15*'ver pressoflex 6p C3 DCpowe'!$O$13)</f>
        <v>17803.500000000004</v>
      </c>
      <c r="S267" s="113">
        <f t="shared" si="34"/>
        <v>25906.102500000008</v>
      </c>
      <c r="T267" s="362">
        <f>-L267*('ver pressoflex 6p C3 DCpowe'!$G$3/2-'ver pressoflex 6p C3 DCpowe'!$G$12*'ver pressoflex 6p C3 DCpowe'!D267)</f>
        <v>11676463.545864599</v>
      </c>
      <c r="U267" s="29">
        <f t="shared" si="37"/>
        <v>-18248587.500000004</v>
      </c>
      <c r="V267" s="29">
        <f t="shared" si="38"/>
        <v>0</v>
      </c>
      <c r="W267" s="29">
        <f t="shared" si="39"/>
        <v>0</v>
      </c>
      <c r="X267" s="29">
        <f t="shared" si="40"/>
        <v>0</v>
      </c>
      <c r="Y267" s="29">
        <f t="shared" si="41"/>
        <v>0</v>
      </c>
      <c r="Z267" s="29">
        <f t="shared" si="42"/>
        <v>18248587.500000004</v>
      </c>
      <c r="AA267" s="113">
        <f t="shared" si="35"/>
        <v>11676463.545864599</v>
      </c>
    </row>
    <row r="268" spans="2:27">
      <c r="B268" s="116">
        <f t="shared" si="33"/>
        <v>67859.797500000015</v>
      </c>
      <c r="C268" s="115">
        <f t="shared" si="36"/>
        <v>4.2099999999999982</v>
      </c>
      <c r="D268" s="68">
        <f>'ver pressoflex 6p C3 DCpowe'!$G$3/2/$C$557*C268</f>
        <v>51.572499999999977</v>
      </c>
      <c r="E268" s="114">
        <f>'ver pressoflex 6p C3 DCpowe'!$G$9/D268*(D268-'ver pressoflex 6p C3 DCpowe'!$M$8)</f>
        <v>2.3024286199040199E-2</v>
      </c>
      <c r="F268" s="114">
        <f>'ver pressoflex 6p C3 DCpowe'!$G$9/D268*(D268-'ver pressoflex 6p C3 DCpowe'!$M$9)</f>
        <v>3.5434000678656284E-2</v>
      </c>
      <c r="G268" s="114">
        <f>'ver pressoflex 6p C3 DCpowe'!$G$9/D268*(D268-'ver pressoflex 6p C3 DCpowe'!$M$10)</f>
        <v>4.7843715158272362E-2</v>
      </c>
      <c r="H268" s="114">
        <f>'ver pressoflex 6p C3 DCpowe'!$G$9/D268*(D268-'ver pressoflex 6p C3 DCpowe'!$M$11)</f>
        <v>0.31620379077997013</v>
      </c>
      <c r="I268" s="114">
        <f>'ver pressoflex 6p C3 DCpowe'!$G$9/D268*(D268-'ver pressoflex 6p C3 DCpowe'!$M$12)</f>
        <v>0.32861350525958621</v>
      </c>
      <c r="J268" s="114">
        <f>'ver pressoflex 6p C3 DCpowe'!$G$9/D268*(D268-'ver pressoflex 6p C3 DCpowe'!$M$13)</f>
        <v>0.3410232197392023</v>
      </c>
      <c r="K268" s="114">
        <f>'ver pressoflex 6p C3 DCpowe'!$G$9/D268*(D268-'ver pressoflex 6p C3 DCpowe'!$G$3)</f>
        <v>0.37204750593824254</v>
      </c>
      <c r="L268" s="113">
        <f>-'ver pressoflex 6p C3 DCpowe'!$G$2*'ver pressoflex 6p C3 DCpowe'!D268*'ver pressoflex 6p C3 DCpowe'!$G$17*'ver pressoflex 6p C3 DCpowe'!$G$13*'ver pressoflex 6p C3 DCpowe'!$G$11</f>
        <v>-9747.2024999999976</v>
      </c>
      <c r="M268" s="31">
        <f>IF(ABS(E268)&lt;'ver pressoflex 6p C3 DCpowe'!$G$7,'ver pressoflex 6p C3 DCpowe'!$G$16*E268*'ver pressoflex 6p C3 DCpowe'!$O$8,SIGN(E268)*'ver pressoflex 6p C3 DCpowe'!$G$15*'ver pressoflex 6p C3 DCpowe'!$O$8)</f>
        <v>17803.500000000004</v>
      </c>
      <c r="N268" s="31">
        <f>IF(ABS(F268)&lt;'ver pressoflex 6p C3 DCpowe'!$G$7,'ver pressoflex 6p C3 DCpowe'!$G$16*F268*'ver pressoflex 6p C3 DCpowe'!$O$9,SIGN(F268)*'ver pressoflex 6p C3 DCpowe'!$G$15*'ver pressoflex 6p C3 DCpowe'!$O$9)</f>
        <v>0</v>
      </c>
      <c r="O268" s="31">
        <f>IF(ABS(G268)&lt;'ver pressoflex 6p C3 DCpowe'!$G$7,'ver pressoflex 6p C3 DCpowe'!$G$16*G268*'ver pressoflex 6p C3 DCpowe'!$O$10,SIGN(G268)*'ver pressoflex 6p C3 DCpowe'!$G$15*'ver pressoflex 6p C3 DCpowe'!$O$10)</f>
        <v>0</v>
      </c>
      <c r="P268" s="31">
        <f>IF(ABS(H268)&lt;'ver pressoflex 6p C3 DCpowe'!$G$7,'ver pressoflex 6p C3 DCpowe'!$G$16*H268*'ver pressoflex 6p C3 DCpowe'!$O$11,SIGN(H268)*'ver pressoflex 6p C3 DCpowe'!$G$15*'ver pressoflex 6p C3 DCpowe'!$O$11)</f>
        <v>0</v>
      </c>
      <c r="Q268" s="31">
        <f>IF(ABS(I268)&lt;'ver pressoflex 6p C3 DCpowe'!$G$7,'ver pressoflex 6p C3 DCpowe'!$G$16*I268*'ver pressoflex 6p C3 DCpowe'!$O$12,SIGN(I268)*'ver pressoflex 6p C3 DCpowe'!$G$15*'ver pressoflex 6p C3 DCpowe'!$O$12)</f>
        <v>0</v>
      </c>
      <c r="R268" s="31">
        <f>IF(ABS(J268)&lt;'ver pressoflex 6p C3 DCpowe'!$G$7,'ver pressoflex 6p C3 DCpowe'!$G$16*J268*'ver pressoflex 6p C3 DCpowe'!$O$13,SIGN(J268)*'ver pressoflex 6p C3 DCpowe'!$G$15*'ver pressoflex 6p C3 DCpowe'!$O$13)</f>
        <v>17803.500000000004</v>
      </c>
      <c r="S268" s="113">
        <f t="shared" si="34"/>
        <v>25859.797500000008</v>
      </c>
      <c r="T268" s="362">
        <f>-L268*('ver pressoflex 6p C3 DCpowe'!$G$3/2-'ver pressoflex 6p C3 DCpowe'!$G$12*'ver pressoflex 6p C3 DCpowe'!D268)</f>
        <v>11731205.020512598</v>
      </c>
      <c r="U268" s="29">
        <f t="shared" si="37"/>
        <v>-18248587.500000004</v>
      </c>
      <c r="V268" s="29">
        <f t="shared" si="38"/>
        <v>0</v>
      </c>
      <c r="W268" s="29">
        <f t="shared" si="39"/>
        <v>0</v>
      </c>
      <c r="X268" s="29">
        <f t="shared" si="40"/>
        <v>0</v>
      </c>
      <c r="Y268" s="29">
        <f t="shared" si="41"/>
        <v>0</v>
      </c>
      <c r="Z268" s="29">
        <f t="shared" si="42"/>
        <v>18248587.500000004</v>
      </c>
      <c r="AA268" s="113">
        <f t="shared" si="35"/>
        <v>11731205.020512598</v>
      </c>
    </row>
    <row r="269" spans="2:27">
      <c r="B269" s="116">
        <f t="shared" si="33"/>
        <v>67813.492500000008</v>
      </c>
      <c r="C269" s="115">
        <f t="shared" si="36"/>
        <v>4.2299999999999978</v>
      </c>
      <c r="D269" s="68">
        <f>'ver pressoflex 6p C3 DCpowe'!$G$3/2/$C$557*C269</f>
        <v>51.817499999999974</v>
      </c>
      <c r="E269" s="114">
        <f>'ver pressoflex 6p C3 DCpowe'!$G$9/D269*(D269-'ver pressoflex 6p C3 DCpowe'!$M$8)</f>
        <v>2.2877599266657032E-2</v>
      </c>
      <c r="F269" s="114">
        <f>'ver pressoflex 6p C3 DCpowe'!$G$9/D269*(D269-'ver pressoflex 6p C3 DCpowe'!$M$9)</f>
        <v>3.5228638973319848E-2</v>
      </c>
      <c r="G269" s="114">
        <f>'ver pressoflex 6p C3 DCpowe'!$G$9/D269*(D269-'ver pressoflex 6p C3 DCpowe'!$M$10)</f>
        <v>4.7579678679982654E-2</v>
      </c>
      <c r="H269" s="114">
        <f>'ver pressoflex 6p C3 DCpowe'!$G$9/D269*(D269-'ver pressoflex 6p C3 DCpowe'!$M$11)</f>
        <v>0.31467091233656602</v>
      </c>
      <c r="I269" s="114">
        <f>'ver pressoflex 6p C3 DCpowe'!$G$9/D269*(D269-'ver pressoflex 6p C3 DCpowe'!$M$12)</f>
        <v>0.32702195204322876</v>
      </c>
      <c r="J269" s="114">
        <f>'ver pressoflex 6p C3 DCpowe'!$G$9/D269*(D269-'ver pressoflex 6p C3 DCpowe'!$M$13)</f>
        <v>0.33937299174989161</v>
      </c>
      <c r="K269" s="114">
        <f>'ver pressoflex 6p C3 DCpowe'!$G$9/D269*(D269-'ver pressoflex 6p C3 DCpowe'!$G$3)</f>
        <v>0.37025059101654861</v>
      </c>
      <c r="L269" s="113">
        <f>-'ver pressoflex 6p C3 DCpowe'!$G$2*'ver pressoflex 6p C3 DCpowe'!D269*'ver pressoflex 6p C3 DCpowe'!$G$17*'ver pressoflex 6p C3 DCpowe'!$G$13*'ver pressoflex 6p C3 DCpowe'!$G$11</f>
        <v>-9793.5074999999961</v>
      </c>
      <c r="M269" s="31">
        <f>IF(ABS(E269)&lt;'ver pressoflex 6p C3 DCpowe'!$G$7,'ver pressoflex 6p C3 DCpowe'!$G$16*E269*'ver pressoflex 6p C3 DCpowe'!$O$8,SIGN(E269)*'ver pressoflex 6p C3 DCpowe'!$G$15*'ver pressoflex 6p C3 DCpowe'!$O$8)</f>
        <v>17803.500000000004</v>
      </c>
      <c r="N269" s="31">
        <f>IF(ABS(F269)&lt;'ver pressoflex 6p C3 DCpowe'!$G$7,'ver pressoflex 6p C3 DCpowe'!$G$16*F269*'ver pressoflex 6p C3 DCpowe'!$O$9,SIGN(F269)*'ver pressoflex 6p C3 DCpowe'!$G$15*'ver pressoflex 6p C3 DCpowe'!$O$9)</f>
        <v>0</v>
      </c>
      <c r="O269" s="31">
        <f>IF(ABS(G269)&lt;'ver pressoflex 6p C3 DCpowe'!$G$7,'ver pressoflex 6p C3 DCpowe'!$G$16*G269*'ver pressoflex 6p C3 DCpowe'!$O$10,SIGN(G269)*'ver pressoflex 6p C3 DCpowe'!$G$15*'ver pressoflex 6p C3 DCpowe'!$O$10)</f>
        <v>0</v>
      </c>
      <c r="P269" s="31">
        <f>IF(ABS(H269)&lt;'ver pressoflex 6p C3 DCpowe'!$G$7,'ver pressoflex 6p C3 DCpowe'!$G$16*H269*'ver pressoflex 6p C3 DCpowe'!$O$11,SIGN(H269)*'ver pressoflex 6p C3 DCpowe'!$G$15*'ver pressoflex 6p C3 DCpowe'!$O$11)</f>
        <v>0</v>
      </c>
      <c r="Q269" s="31">
        <f>IF(ABS(I269)&lt;'ver pressoflex 6p C3 DCpowe'!$G$7,'ver pressoflex 6p C3 DCpowe'!$G$16*I269*'ver pressoflex 6p C3 DCpowe'!$O$12,SIGN(I269)*'ver pressoflex 6p C3 DCpowe'!$G$15*'ver pressoflex 6p C3 DCpowe'!$O$12)</f>
        <v>0</v>
      </c>
      <c r="R269" s="31">
        <f>IF(ABS(J269)&lt;'ver pressoflex 6p C3 DCpowe'!$G$7,'ver pressoflex 6p C3 DCpowe'!$G$16*J269*'ver pressoflex 6p C3 DCpowe'!$O$13,SIGN(J269)*'ver pressoflex 6p C3 DCpowe'!$G$15*'ver pressoflex 6p C3 DCpowe'!$O$13)</f>
        <v>17803.500000000004</v>
      </c>
      <c r="S269" s="113">
        <f t="shared" si="34"/>
        <v>25813.492500000011</v>
      </c>
      <c r="T269" s="362">
        <f>-L269*('ver pressoflex 6p C3 DCpowe'!$G$3/2-'ver pressoflex 6p C3 DCpowe'!$G$12*'ver pressoflex 6p C3 DCpowe'!D269)</f>
        <v>11785937.056349395</v>
      </c>
      <c r="U269" s="29">
        <f t="shared" si="37"/>
        <v>-18248587.500000004</v>
      </c>
      <c r="V269" s="29">
        <f t="shared" si="38"/>
        <v>0</v>
      </c>
      <c r="W269" s="29">
        <f t="shared" si="39"/>
        <v>0</v>
      </c>
      <c r="X269" s="29">
        <f t="shared" si="40"/>
        <v>0</v>
      </c>
      <c r="Y269" s="29">
        <f t="shared" si="41"/>
        <v>0</v>
      </c>
      <c r="Z269" s="29">
        <f t="shared" si="42"/>
        <v>18248587.500000004</v>
      </c>
      <c r="AA269" s="113">
        <f t="shared" si="35"/>
        <v>11785937.056349395</v>
      </c>
    </row>
    <row r="270" spans="2:27">
      <c r="B270" s="116">
        <f t="shared" si="33"/>
        <v>67767.187500000015</v>
      </c>
      <c r="C270" s="115">
        <f t="shared" si="36"/>
        <v>4.2499999999999973</v>
      </c>
      <c r="D270" s="68">
        <f>'ver pressoflex 6p C3 DCpowe'!$G$3/2/$C$557*C270</f>
        <v>52.062499999999964</v>
      </c>
      <c r="E270" s="114">
        <f>'ver pressoflex 6p C3 DCpowe'!$G$9/D270*(D270-'ver pressoflex 6p C3 DCpowe'!$M$8)</f>
        <v>2.2732292917166885E-2</v>
      </c>
      <c r="F270" s="114">
        <f>'ver pressoflex 6p C3 DCpowe'!$G$9/D270*(D270-'ver pressoflex 6p C3 DCpowe'!$M$9)</f>
        <v>3.5025210084033642E-2</v>
      </c>
      <c r="G270" s="114">
        <f>'ver pressoflex 6p C3 DCpowe'!$G$9/D270*(D270-'ver pressoflex 6p C3 DCpowe'!$M$10)</f>
        <v>4.7318127250900399E-2</v>
      </c>
      <c r="H270" s="114">
        <f>'ver pressoflex 6p C3 DCpowe'!$G$9/D270*(D270-'ver pressoflex 6p C3 DCpowe'!$M$11)</f>
        <v>0.31315246098439398</v>
      </c>
      <c r="I270" s="114">
        <f>'ver pressoflex 6p C3 DCpowe'!$G$9/D270*(D270-'ver pressoflex 6p C3 DCpowe'!$M$12)</f>
        <v>0.32544537815126073</v>
      </c>
      <c r="J270" s="114">
        <f>'ver pressoflex 6p C3 DCpowe'!$G$9/D270*(D270-'ver pressoflex 6p C3 DCpowe'!$M$13)</f>
        <v>0.33773829531812749</v>
      </c>
      <c r="K270" s="114">
        <f>'ver pressoflex 6p C3 DCpowe'!$G$9/D270*(D270-'ver pressoflex 6p C3 DCpowe'!$G$3)</f>
        <v>0.36847058823529438</v>
      </c>
      <c r="L270" s="113">
        <f>-'ver pressoflex 6p C3 DCpowe'!$G$2*'ver pressoflex 6p C3 DCpowe'!D270*'ver pressoflex 6p C3 DCpowe'!$G$17*'ver pressoflex 6p C3 DCpowe'!$G$13*'ver pressoflex 6p C3 DCpowe'!$G$11</f>
        <v>-9839.8124999999945</v>
      </c>
      <c r="M270" s="31">
        <f>IF(ABS(E270)&lt;'ver pressoflex 6p C3 DCpowe'!$G$7,'ver pressoflex 6p C3 DCpowe'!$G$16*E270*'ver pressoflex 6p C3 DCpowe'!$O$8,SIGN(E270)*'ver pressoflex 6p C3 DCpowe'!$G$15*'ver pressoflex 6p C3 DCpowe'!$O$8)</f>
        <v>17803.500000000004</v>
      </c>
      <c r="N270" s="31">
        <f>IF(ABS(F270)&lt;'ver pressoflex 6p C3 DCpowe'!$G$7,'ver pressoflex 6p C3 DCpowe'!$G$16*F270*'ver pressoflex 6p C3 DCpowe'!$O$9,SIGN(F270)*'ver pressoflex 6p C3 DCpowe'!$G$15*'ver pressoflex 6p C3 DCpowe'!$O$9)</f>
        <v>0</v>
      </c>
      <c r="O270" s="31">
        <f>IF(ABS(G270)&lt;'ver pressoflex 6p C3 DCpowe'!$G$7,'ver pressoflex 6p C3 DCpowe'!$G$16*G270*'ver pressoflex 6p C3 DCpowe'!$O$10,SIGN(G270)*'ver pressoflex 6p C3 DCpowe'!$G$15*'ver pressoflex 6p C3 DCpowe'!$O$10)</f>
        <v>0</v>
      </c>
      <c r="P270" s="31">
        <f>IF(ABS(H270)&lt;'ver pressoflex 6p C3 DCpowe'!$G$7,'ver pressoflex 6p C3 DCpowe'!$G$16*H270*'ver pressoflex 6p C3 DCpowe'!$O$11,SIGN(H270)*'ver pressoflex 6p C3 DCpowe'!$G$15*'ver pressoflex 6p C3 DCpowe'!$O$11)</f>
        <v>0</v>
      </c>
      <c r="Q270" s="31">
        <f>IF(ABS(I270)&lt;'ver pressoflex 6p C3 DCpowe'!$G$7,'ver pressoflex 6p C3 DCpowe'!$G$16*I270*'ver pressoflex 6p C3 DCpowe'!$O$12,SIGN(I270)*'ver pressoflex 6p C3 DCpowe'!$G$15*'ver pressoflex 6p C3 DCpowe'!$O$12)</f>
        <v>0</v>
      </c>
      <c r="R270" s="31">
        <f>IF(ABS(J270)&lt;'ver pressoflex 6p C3 DCpowe'!$G$7,'ver pressoflex 6p C3 DCpowe'!$G$16*J270*'ver pressoflex 6p C3 DCpowe'!$O$13,SIGN(J270)*'ver pressoflex 6p C3 DCpowe'!$G$15*'ver pressoflex 6p C3 DCpowe'!$O$13)</f>
        <v>17803.500000000004</v>
      </c>
      <c r="S270" s="113">
        <f t="shared" si="34"/>
        <v>25767.187500000015</v>
      </c>
      <c r="T270" s="362">
        <f>-L270*('ver pressoflex 6p C3 DCpowe'!$G$3/2-'ver pressoflex 6p C3 DCpowe'!$G$12*'ver pressoflex 6p C3 DCpowe'!D270)</f>
        <v>11840659.653374994</v>
      </c>
      <c r="U270" s="29">
        <f t="shared" si="37"/>
        <v>-18248587.500000004</v>
      </c>
      <c r="V270" s="29">
        <f t="shared" si="38"/>
        <v>0</v>
      </c>
      <c r="W270" s="29">
        <f t="shared" si="39"/>
        <v>0</v>
      </c>
      <c r="X270" s="29">
        <f t="shared" si="40"/>
        <v>0</v>
      </c>
      <c r="Y270" s="29">
        <f t="shared" si="41"/>
        <v>0</v>
      </c>
      <c r="Z270" s="29">
        <f t="shared" si="42"/>
        <v>18248587.500000004</v>
      </c>
      <c r="AA270" s="113">
        <f t="shared" si="35"/>
        <v>11840659.653374994</v>
      </c>
    </row>
    <row r="271" spans="2:27">
      <c r="B271" s="116">
        <f t="shared" si="33"/>
        <v>67720.882500000007</v>
      </c>
      <c r="C271" s="115">
        <f t="shared" si="36"/>
        <v>4.2699999999999969</v>
      </c>
      <c r="D271" s="68">
        <f>'ver pressoflex 6p C3 DCpowe'!$G$3/2/$C$557*C271</f>
        <v>52.307499999999962</v>
      </c>
      <c r="E271" s="114">
        <f>'ver pressoflex 6p C3 DCpowe'!$G$9/D271*(D271-'ver pressoflex 6p C3 DCpowe'!$M$8)</f>
        <v>2.258834775127852E-2</v>
      </c>
      <c r="F271" s="114">
        <f>'ver pressoflex 6p C3 DCpowe'!$G$9/D271*(D271-'ver pressoflex 6p C3 DCpowe'!$M$9)</f>
        <v>3.482368685178993E-2</v>
      </c>
      <c r="G271" s="114">
        <f>'ver pressoflex 6p C3 DCpowe'!$G$9/D271*(D271-'ver pressoflex 6p C3 DCpowe'!$M$10)</f>
        <v>4.7059025952301332E-2</v>
      </c>
      <c r="H271" s="114">
        <f>'ver pressoflex 6p C3 DCpowe'!$G$9/D271*(D271-'ver pressoflex 6p C3 DCpowe'!$M$11)</f>
        <v>0.3116482340008605</v>
      </c>
      <c r="I271" s="114">
        <f>'ver pressoflex 6p C3 DCpowe'!$G$9/D271*(D271-'ver pressoflex 6p C3 DCpowe'!$M$12)</f>
        <v>0.32388357310137195</v>
      </c>
      <c r="J271" s="114">
        <f>'ver pressoflex 6p C3 DCpowe'!$G$9/D271*(D271-'ver pressoflex 6p C3 DCpowe'!$M$13)</f>
        <v>0.33611891220188334</v>
      </c>
      <c r="K271" s="114">
        <f>'ver pressoflex 6p C3 DCpowe'!$G$9/D271*(D271-'ver pressoflex 6p C3 DCpowe'!$G$3)</f>
        <v>0.36670725995316183</v>
      </c>
      <c r="L271" s="113">
        <f>-'ver pressoflex 6p C3 DCpowe'!$G$2*'ver pressoflex 6p C3 DCpowe'!D271*'ver pressoflex 6p C3 DCpowe'!$G$17*'ver pressoflex 6p C3 DCpowe'!$G$13*'ver pressoflex 6p C3 DCpowe'!$G$11</f>
        <v>-9886.117499999993</v>
      </c>
      <c r="M271" s="31">
        <f>IF(ABS(E271)&lt;'ver pressoflex 6p C3 DCpowe'!$G$7,'ver pressoflex 6p C3 DCpowe'!$G$16*E271*'ver pressoflex 6p C3 DCpowe'!$O$8,SIGN(E271)*'ver pressoflex 6p C3 DCpowe'!$G$15*'ver pressoflex 6p C3 DCpowe'!$O$8)</f>
        <v>17803.500000000004</v>
      </c>
      <c r="N271" s="31">
        <f>IF(ABS(F271)&lt;'ver pressoflex 6p C3 DCpowe'!$G$7,'ver pressoflex 6p C3 DCpowe'!$G$16*F271*'ver pressoflex 6p C3 DCpowe'!$O$9,SIGN(F271)*'ver pressoflex 6p C3 DCpowe'!$G$15*'ver pressoflex 6p C3 DCpowe'!$O$9)</f>
        <v>0</v>
      </c>
      <c r="O271" s="31">
        <f>IF(ABS(G271)&lt;'ver pressoflex 6p C3 DCpowe'!$G$7,'ver pressoflex 6p C3 DCpowe'!$G$16*G271*'ver pressoflex 6p C3 DCpowe'!$O$10,SIGN(G271)*'ver pressoflex 6p C3 DCpowe'!$G$15*'ver pressoflex 6p C3 DCpowe'!$O$10)</f>
        <v>0</v>
      </c>
      <c r="P271" s="31">
        <f>IF(ABS(H271)&lt;'ver pressoflex 6p C3 DCpowe'!$G$7,'ver pressoflex 6p C3 DCpowe'!$G$16*H271*'ver pressoflex 6p C3 DCpowe'!$O$11,SIGN(H271)*'ver pressoflex 6p C3 DCpowe'!$G$15*'ver pressoflex 6p C3 DCpowe'!$O$11)</f>
        <v>0</v>
      </c>
      <c r="Q271" s="31">
        <f>IF(ABS(I271)&lt;'ver pressoflex 6p C3 DCpowe'!$G$7,'ver pressoflex 6p C3 DCpowe'!$G$16*I271*'ver pressoflex 6p C3 DCpowe'!$O$12,SIGN(I271)*'ver pressoflex 6p C3 DCpowe'!$G$15*'ver pressoflex 6p C3 DCpowe'!$O$12)</f>
        <v>0</v>
      </c>
      <c r="R271" s="31">
        <f>IF(ABS(J271)&lt;'ver pressoflex 6p C3 DCpowe'!$G$7,'ver pressoflex 6p C3 DCpowe'!$G$16*J271*'ver pressoflex 6p C3 DCpowe'!$O$13,SIGN(J271)*'ver pressoflex 6p C3 DCpowe'!$G$15*'ver pressoflex 6p C3 DCpowe'!$O$13)</f>
        <v>17803.500000000004</v>
      </c>
      <c r="S271" s="113">
        <f t="shared" si="34"/>
        <v>25720.882500000014</v>
      </c>
      <c r="T271" s="362">
        <f>-L271*('ver pressoflex 6p C3 DCpowe'!$G$3/2-'ver pressoflex 6p C3 DCpowe'!$G$12*'ver pressoflex 6p C3 DCpowe'!D271)</f>
        <v>11895372.811589392</v>
      </c>
      <c r="U271" s="29">
        <f t="shared" si="37"/>
        <v>-18248587.500000004</v>
      </c>
      <c r="V271" s="29">
        <f t="shared" si="38"/>
        <v>0</v>
      </c>
      <c r="W271" s="29">
        <f t="shared" si="39"/>
        <v>0</v>
      </c>
      <c r="X271" s="29">
        <f t="shared" si="40"/>
        <v>0</v>
      </c>
      <c r="Y271" s="29">
        <f t="shared" si="41"/>
        <v>0</v>
      </c>
      <c r="Z271" s="29">
        <f t="shared" si="42"/>
        <v>18248587.500000004</v>
      </c>
      <c r="AA271" s="113">
        <f t="shared" si="35"/>
        <v>11895372.811589392</v>
      </c>
    </row>
    <row r="272" spans="2:27">
      <c r="B272" s="116">
        <f t="shared" si="33"/>
        <v>67489.357500000013</v>
      </c>
      <c r="C272" s="115">
        <f t="shared" ref="C272:C335" si="43">+C271+0.1</f>
        <v>4.3699999999999966</v>
      </c>
      <c r="D272" s="68">
        <f>'ver pressoflex 6p C3 DCpowe'!$G$3/2/$C$557*C272</f>
        <v>53.532499999999956</v>
      </c>
      <c r="E272" s="114">
        <f>'ver pressoflex 6p C3 DCpowe'!$G$9/D272*(D272-'ver pressoflex 6p C3 DCpowe'!$M$8)</f>
        <v>2.1888385560173751E-2</v>
      </c>
      <c r="F272" s="114">
        <f>'ver pressoflex 6p C3 DCpowe'!$G$9/D272*(D272-'ver pressoflex 6p C3 DCpowe'!$M$9)</f>
        <v>3.3843739784243251E-2</v>
      </c>
      <c r="G272" s="114">
        <f>'ver pressoflex 6p C3 DCpowe'!$G$9/D272*(D272-'ver pressoflex 6p C3 DCpowe'!$M$10)</f>
        <v>4.5799094008312752E-2</v>
      </c>
      <c r="H272" s="114">
        <f>'ver pressoflex 6p C3 DCpowe'!$G$9/D272*(D272-'ver pressoflex 6p C3 DCpowe'!$M$11)</f>
        <v>0.30433362910381567</v>
      </c>
      <c r="I272" s="114">
        <f>'ver pressoflex 6p C3 DCpowe'!$G$9/D272*(D272-'ver pressoflex 6p C3 DCpowe'!$M$12)</f>
        <v>0.31628898332788524</v>
      </c>
      <c r="J272" s="114">
        <f>'ver pressoflex 6p C3 DCpowe'!$G$9/D272*(D272-'ver pressoflex 6p C3 DCpowe'!$M$13)</f>
        <v>0.32824433755195476</v>
      </c>
      <c r="K272" s="114">
        <f>'ver pressoflex 6p C3 DCpowe'!$G$9/D272*(D272-'ver pressoflex 6p C3 DCpowe'!$G$3)</f>
        <v>0.35813272311212846</v>
      </c>
      <c r="L272" s="113">
        <f>-'ver pressoflex 6p C3 DCpowe'!$G$2*'ver pressoflex 6p C3 DCpowe'!D272*'ver pressoflex 6p C3 DCpowe'!$G$17*'ver pressoflex 6p C3 DCpowe'!$G$13*'ver pressoflex 6p C3 DCpowe'!$G$11</f>
        <v>-10117.642499999993</v>
      </c>
      <c r="M272" s="31">
        <f>IF(ABS(E272)&lt;'ver pressoflex 6p C3 DCpowe'!$G$7,'ver pressoflex 6p C3 DCpowe'!$G$16*E272*'ver pressoflex 6p C3 DCpowe'!$O$8,SIGN(E272)*'ver pressoflex 6p C3 DCpowe'!$G$15*'ver pressoflex 6p C3 DCpowe'!$O$8)</f>
        <v>17803.500000000004</v>
      </c>
      <c r="N272" s="31">
        <f>IF(ABS(F272)&lt;'ver pressoflex 6p C3 DCpowe'!$G$7,'ver pressoflex 6p C3 DCpowe'!$G$16*F272*'ver pressoflex 6p C3 DCpowe'!$O$9,SIGN(F272)*'ver pressoflex 6p C3 DCpowe'!$G$15*'ver pressoflex 6p C3 DCpowe'!$O$9)</f>
        <v>0</v>
      </c>
      <c r="O272" s="31">
        <f>IF(ABS(G272)&lt;'ver pressoflex 6p C3 DCpowe'!$G$7,'ver pressoflex 6p C3 DCpowe'!$G$16*G272*'ver pressoflex 6p C3 DCpowe'!$O$10,SIGN(G272)*'ver pressoflex 6p C3 DCpowe'!$G$15*'ver pressoflex 6p C3 DCpowe'!$O$10)</f>
        <v>0</v>
      </c>
      <c r="P272" s="31">
        <f>IF(ABS(H272)&lt;'ver pressoflex 6p C3 DCpowe'!$G$7,'ver pressoflex 6p C3 DCpowe'!$G$16*H272*'ver pressoflex 6p C3 DCpowe'!$O$11,SIGN(H272)*'ver pressoflex 6p C3 DCpowe'!$G$15*'ver pressoflex 6p C3 DCpowe'!$O$11)</f>
        <v>0</v>
      </c>
      <c r="Q272" s="31">
        <f>IF(ABS(I272)&lt;'ver pressoflex 6p C3 DCpowe'!$G$7,'ver pressoflex 6p C3 DCpowe'!$G$16*I272*'ver pressoflex 6p C3 DCpowe'!$O$12,SIGN(I272)*'ver pressoflex 6p C3 DCpowe'!$G$15*'ver pressoflex 6p C3 DCpowe'!$O$12)</f>
        <v>0</v>
      </c>
      <c r="R272" s="31">
        <f>IF(ABS(J272)&lt;'ver pressoflex 6p C3 DCpowe'!$G$7,'ver pressoflex 6p C3 DCpowe'!$G$16*J272*'ver pressoflex 6p C3 DCpowe'!$O$13,SIGN(J272)*'ver pressoflex 6p C3 DCpowe'!$G$15*'ver pressoflex 6p C3 DCpowe'!$O$13)</f>
        <v>17803.500000000004</v>
      </c>
      <c r="S272" s="113">
        <f t="shared" si="34"/>
        <v>25489.357500000013</v>
      </c>
      <c r="T272" s="362">
        <f>-L272*('ver pressoflex 6p C3 DCpowe'!$G$3/2-'ver pressoflex 6p C3 DCpowe'!$G$12*'ver pressoflex 6p C3 DCpowe'!D272)</f>
        <v>12168797.02049339</v>
      </c>
      <c r="U272" s="29">
        <f t="shared" si="37"/>
        <v>-18248587.500000004</v>
      </c>
      <c r="V272" s="29">
        <f t="shared" si="38"/>
        <v>0</v>
      </c>
      <c r="W272" s="29">
        <f t="shared" si="39"/>
        <v>0</v>
      </c>
      <c r="X272" s="29">
        <f t="shared" si="40"/>
        <v>0</v>
      </c>
      <c r="Y272" s="29">
        <f t="shared" si="41"/>
        <v>0</v>
      </c>
      <c r="Z272" s="29">
        <f t="shared" si="42"/>
        <v>18248587.500000004</v>
      </c>
      <c r="AA272" s="113">
        <f t="shared" si="35"/>
        <v>12168797.02049339</v>
      </c>
    </row>
    <row r="273" spans="2:27">
      <c r="B273" s="116">
        <f t="shared" si="33"/>
        <v>67257.832500000019</v>
      </c>
      <c r="C273" s="115">
        <f t="shared" si="43"/>
        <v>4.4699999999999962</v>
      </c>
      <c r="D273" s="68">
        <f>'ver pressoflex 6p C3 DCpowe'!$G$3/2/$C$557*C273</f>
        <v>54.757499999999951</v>
      </c>
      <c r="E273" s="114">
        <f>'ver pressoflex 6p C3 DCpowe'!$G$9/D273*(D273-'ver pressoflex 6p C3 DCpowe'!$M$8)</f>
        <v>2.121974158791036E-2</v>
      </c>
      <c r="F273" s="114">
        <f>'ver pressoflex 6p C3 DCpowe'!$G$9/D273*(D273-'ver pressoflex 6p C3 DCpowe'!$M$9)</f>
        <v>3.2907638223074499E-2</v>
      </c>
      <c r="G273" s="114">
        <f>'ver pressoflex 6p C3 DCpowe'!$G$9/D273*(D273-'ver pressoflex 6p C3 DCpowe'!$M$10)</f>
        <v>4.4595534858238646E-2</v>
      </c>
      <c r="H273" s="114">
        <f>'ver pressoflex 6p C3 DCpowe'!$G$9/D273*(D273-'ver pressoflex 6p C3 DCpowe'!$M$11)</f>
        <v>0.29734629959366321</v>
      </c>
      <c r="I273" s="114">
        <f>'ver pressoflex 6p C3 DCpowe'!$G$9/D273*(D273-'ver pressoflex 6p C3 DCpowe'!$M$12)</f>
        <v>0.30903419622882733</v>
      </c>
      <c r="J273" s="114">
        <f>'ver pressoflex 6p C3 DCpowe'!$G$9/D273*(D273-'ver pressoflex 6p C3 DCpowe'!$M$13)</f>
        <v>0.3207220928639915</v>
      </c>
      <c r="K273" s="114">
        <f>'ver pressoflex 6p C3 DCpowe'!$G$9/D273*(D273-'ver pressoflex 6p C3 DCpowe'!$G$3)</f>
        <v>0.34994183445190186</v>
      </c>
      <c r="L273" s="113">
        <f>-'ver pressoflex 6p C3 DCpowe'!$G$2*'ver pressoflex 6p C3 DCpowe'!D273*'ver pressoflex 6p C3 DCpowe'!$G$17*'ver pressoflex 6p C3 DCpowe'!$G$13*'ver pressoflex 6p C3 DCpowe'!$G$11</f>
        <v>-10349.167499999992</v>
      </c>
      <c r="M273" s="31">
        <f>IF(ABS(E273)&lt;'ver pressoflex 6p C3 DCpowe'!$G$7,'ver pressoflex 6p C3 DCpowe'!$G$16*E273*'ver pressoflex 6p C3 DCpowe'!$O$8,SIGN(E273)*'ver pressoflex 6p C3 DCpowe'!$G$15*'ver pressoflex 6p C3 DCpowe'!$O$8)</f>
        <v>17803.500000000004</v>
      </c>
      <c r="N273" s="31">
        <f>IF(ABS(F273)&lt;'ver pressoflex 6p C3 DCpowe'!$G$7,'ver pressoflex 6p C3 DCpowe'!$G$16*F273*'ver pressoflex 6p C3 DCpowe'!$O$9,SIGN(F273)*'ver pressoflex 6p C3 DCpowe'!$G$15*'ver pressoflex 6p C3 DCpowe'!$O$9)</f>
        <v>0</v>
      </c>
      <c r="O273" s="31">
        <f>IF(ABS(G273)&lt;'ver pressoflex 6p C3 DCpowe'!$G$7,'ver pressoflex 6p C3 DCpowe'!$G$16*G273*'ver pressoflex 6p C3 DCpowe'!$O$10,SIGN(G273)*'ver pressoflex 6p C3 DCpowe'!$G$15*'ver pressoflex 6p C3 DCpowe'!$O$10)</f>
        <v>0</v>
      </c>
      <c r="P273" s="31">
        <f>IF(ABS(H273)&lt;'ver pressoflex 6p C3 DCpowe'!$G$7,'ver pressoflex 6p C3 DCpowe'!$G$16*H273*'ver pressoflex 6p C3 DCpowe'!$O$11,SIGN(H273)*'ver pressoflex 6p C3 DCpowe'!$G$15*'ver pressoflex 6p C3 DCpowe'!$O$11)</f>
        <v>0</v>
      </c>
      <c r="Q273" s="31">
        <f>IF(ABS(I273)&lt;'ver pressoflex 6p C3 DCpowe'!$G$7,'ver pressoflex 6p C3 DCpowe'!$G$16*I273*'ver pressoflex 6p C3 DCpowe'!$O$12,SIGN(I273)*'ver pressoflex 6p C3 DCpowe'!$G$15*'ver pressoflex 6p C3 DCpowe'!$O$12)</f>
        <v>0</v>
      </c>
      <c r="R273" s="31">
        <f>IF(ABS(J273)&lt;'ver pressoflex 6p C3 DCpowe'!$G$7,'ver pressoflex 6p C3 DCpowe'!$G$16*J273*'ver pressoflex 6p C3 DCpowe'!$O$13,SIGN(J273)*'ver pressoflex 6p C3 DCpowe'!$G$15*'ver pressoflex 6p C3 DCpowe'!$O$13)</f>
        <v>17803.500000000004</v>
      </c>
      <c r="S273" s="113">
        <f t="shared" si="34"/>
        <v>25257.832500000015</v>
      </c>
      <c r="T273" s="362">
        <f>-L273*('ver pressoflex 6p C3 DCpowe'!$G$3/2-'ver pressoflex 6p C3 DCpowe'!$G$12*'ver pressoflex 6p C3 DCpowe'!D273)</f>
        <v>12441985.259117391</v>
      </c>
      <c r="U273" s="29">
        <f t="shared" si="37"/>
        <v>-18248587.500000004</v>
      </c>
      <c r="V273" s="29">
        <f t="shared" si="38"/>
        <v>0</v>
      </c>
      <c r="W273" s="29">
        <f t="shared" si="39"/>
        <v>0</v>
      </c>
      <c r="X273" s="29">
        <f t="shared" si="40"/>
        <v>0</v>
      </c>
      <c r="Y273" s="29">
        <f t="shared" si="41"/>
        <v>0</v>
      </c>
      <c r="Z273" s="29">
        <f t="shared" si="42"/>
        <v>18248587.500000004</v>
      </c>
      <c r="AA273" s="113">
        <f t="shared" si="35"/>
        <v>12441985.259117391</v>
      </c>
    </row>
    <row r="274" spans="2:27">
      <c r="B274" s="116">
        <f t="shared" si="33"/>
        <v>67026.307500000024</v>
      </c>
      <c r="C274" s="115">
        <f t="shared" si="43"/>
        <v>4.5699999999999958</v>
      </c>
      <c r="D274" s="68">
        <f>'ver pressoflex 6p C3 DCpowe'!$G$3/2/$C$557*C274</f>
        <v>55.982499999999952</v>
      </c>
      <c r="E274" s="114">
        <f>'ver pressoflex 6p C3 DCpowe'!$G$9/D274*(D274-'ver pressoflex 6p C3 DCpowe'!$M$8)</f>
        <v>2.0580359933907943E-2</v>
      </c>
      <c r="F274" s="114">
        <f>'ver pressoflex 6p C3 DCpowe'!$G$9/D274*(D274-'ver pressoflex 6p C3 DCpowe'!$M$9)</f>
        <v>3.2012503907471124E-2</v>
      </c>
      <c r="G274" s="114">
        <f>'ver pressoflex 6p C3 DCpowe'!$G$9/D274*(D274-'ver pressoflex 6p C3 DCpowe'!$M$10)</f>
        <v>4.3444647881034297E-2</v>
      </c>
      <c r="H274" s="114">
        <f>'ver pressoflex 6p C3 DCpowe'!$G$9/D274*(D274-'ver pressoflex 6p C3 DCpowe'!$M$11)</f>
        <v>0.29066476130933805</v>
      </c>
      <c r="I274" s="114">
        <f>'ver pressoflex 6p C3 DCpowe'!$G$9/D274*(D274-'ver pressoflex 6p C3 DCpowe'!$M$12)</f>
        <v>0.30209690528290117</v>
      </c>
      <c r="J274" s="114">
        <f>'ver pressoflex 6p C3 DCpowe'!$G$9/D274*(D274-'ver pressoflex 6p C3 DCpowe'!$M$13)</f>
        <v>0.31352904925646435</v>
      </c>
      <c r="K274" s="114">
        <f>'ver pressoflex 6p C3 DCpowe'!$G$9/D274*(D274-'ver pressoflex 6p C3 DCpowe'!$G$3)</f>
        <v>0.3421094091903723</v>
      </c>
      <c r="L274" s="113">
        <f>-'ver pressoflex 6p C3 DCpowe'!$G$2*'ver pressoflex 6p C3 DCpowe'!D274*'ver pressoflex 6p C3 DCpowe'!$G$17*'ver pressoflex 6p C3 DCpowe'!$G$13*'ver pressoflex 6p C3 DCpowe'!$G$11</f>
        <v>-10580.69249999999</v>
      </c>
      <c r="M274" s="31">
        <f>IF(ABS(E274)&lt;'ver pressoflex 6p C3 DCpowe'!$G$7,'ver pressoflex 6p C3 DCpowe'!$G$16*E274*'ver pressoflex 6p C3 DCpowe'!$O$8,SIGN(E274)*'ver pressoflex 6p C3 DCpowe'!$G$15*'ver pressoflex 6p C3 DCpowe'!$O$8)</f>
        <v>17803.500000000004</v>
      </c>
      <c r="N274" s="31">
        <f>IF(ABS(F274)&lt;'ver pressoflex 6p C3 DCpowe'!$G$7,'ver pressoflex 6p C3 DCpowe'!$G$16*F274*'ver pressoflex 6p C3 DCpowe'!$O$9,SIGN(F274)*'ver pressoflex 6p C3 DCpowe'!$G$15*'ver pressoflex 6p C3 DCpowe'!$O$9)</f>
        <v>0</v>
      </c>
      <c r="O274" s="31">
        <f>IF(ABS(G274)&lt;'ver pressoflex 6p C3 DCpowe'!$G$7,'ver pressoflex 6p C3 DCpowe'!$G$16*G274*'ver pressoflex 6p C3 DCpowe'!$O$10,SIGN(G274)*'ver pressoflex 6p C3 DCpowe'!$G$15*'ver pressoflex 6p C3 DCpowe'!$O$10)</f>
        <v>0</v>
      </c>
      <c r="P274" s="31">
        <f>IF(ABS(H274)&lt;'ver pressoflex 6p C3 DCpowe'!$G$7,'ver pressoflex 6p C3 DCpowe'!$G$16*H274*'ver pressoflex 6p C3 DCpowe'!$O$11,SIGN(H274)*'ver pressoflex 6p C3 DCpowe'!$G$15*'ver pressoflex 6p C3 DCpowe'!$O$11)</f>
        <v>0</v>
      </c>
      <c r="Q274" s="31">
        <f>IF(ABS(I274)&lt;'ver pressoflex 6p C3 DCpowe'!$G$7,'ver pressoflex 6p C3 DCpowe'!$G$16*I274*'ver pressoflex 6p C3 DCpowe'!$O$12,SIGN(I274)*'ver pressoflex 6p C3 DCpowe'!$G$15*'ver pressoflex 6p C3 DCpowe'!$O$12)</f>
        <v>0</v>
      </c>
      <c r="R274" s="31">
        <f>IF(ABS(J274)&lt;'ver pressoflex 6p C3 DCpowe'!$G$7,'ver pressoflex 6p C3 DCpowe'!$G$16*J274*'ver pressoflex 6p C3 DCpowe'!$O$13,SIGN(J274)*'ver pressoflex 6p C3 DCpowe'!$G$15*'ver pressoflex 6p C3 DCpowe'!$O$13)</f>
        <v>17803.500000000004</v>
      </c>
      <c r="S274" s="113">
        <f t="shared" si="34"/>
        <v>25026.307500000017</v>
      </c>
      <c r="T274" s="362">
        <f>-L274*('ver pressoflex 6p C3 DCpowe'!$G$3/2-'ver pressoflex 6p C3 DCpowe'!$G$12*'ver pressoflex 6p C3 DCpowe'!D274)</f>
        <v>12714937.527461387</v>
      </c>
      <c r="U274" s="29">
        <f t="shared" si="37"/>
        <v>-18248587.500000004</v>
      </c>
      <c r="V274" s="29">
        <f t="shared" si="38"/>
        <v>0</v>
      </c>
      <c r="W274" s="29">
        <f t="shared" si="39"/>
        <v>0</v>
      </c>
      <c r="X274" s="29">
        <f t="shared" si="40"/>
        <v>0</v>
      </c>
      <c r="Y274" s="29">
        <f t="shared" si="41"/>
        <v>0</v>
      </c>
      <c r="Z274" s="29">
        <f t="shared" si="42"/>
        <v>18248587.500000004</v>
      </c>
      <c r="AA274" s="113">
        <f t="shared" si="35"/>
        <v>12714937.527461387</v>
      </c>
    </row>
    <row r="275" spans="2:27">
      <c r="B275" s="116">
        <f t="shared" si="33"/>
        <v>66794.782500000016</v>
      </c>
      <c r="C275" s="115">
        <f t="shared" si="43"/>
        <v>4.6699999999999955</v>
      </c>
      <c r="D275" s="68">
        <f>'ver pressoflex 6p C3 DCpowe'!$G$3/2/$C$557*C275</f>
        <v>57.207499999999946</v>
      </c>
      <c r="E275" s="114">
        <f>'ver pressoflex 6p C3 DCpowe'!$G$9/D275*(D275-'ver pressoflex 6p C3 DCpowe'!$M$8)</f>
        <v>1.9968360791854239E-2</v>
      </c>
      <c r="F275" s="114">
        <f>'ver pressoflex 6p C3 DCpowe'!$G$9/D275*(D275-'ver pressoflex 6p C3 DCpowe'!$M$9)</f>
        <v>3.1155705108595937E-2</v>
      </c>
      <c r="G275" s="114">
        <f>'ver pressoflex 6p C3 DCpowe'!$G$9/D275*(D275-'ver pressoflex 6p C3 DCpowe'!$M$10)</f>
        <v>4.2343049425337634E-2</v>
      </c>
      <c r="H275" s="114">
        <f>'ver pressoflex 6p C3 DCpowe'!$G$9/D275*(D275-'ver pressoflex 6p C3 DCpowe'!$M$11)</f>
        <v>0.28426937027487681</v>
      </c>
      <c r="I275" s="114">
        <f>'ver pressoflex 6p C3 DCpowe'!$G$9/D275*(D275-'ver pressoflex 6p C3 DCpowe'!$M$12)</f>
        <v>0.29545671459161849</v>
      </c>
      <c r="J275" s="114">
        <f>'ver pressoflex 6p C3 DCpowe'!$G$9/D275*(D275-'ver pressoflex 6p C3 DCpowe'!$M$13)</f>
        <v>0.30664405890836022</v>
      </c>
      <c r="K275" s="114">
        <f>'ver pressoflex 6p C3 DCpowe'!$G$9/D275*(D275-'ver pressoflex 6p C3 DCpowe'!$G$3)</f>
        <v>0.33461241970021444</v>
      </c>
      <c r="L275" s="113">
        <f>-'ver pressoflex 6p C3 DCpowe'!$G$2*'ver pressoflex 6p C3 DCpowe'!D275*'ver pressoflex 6p C3 DCpowe'!$G$17*'ver pressoflex 6p C3 DCpowe'!$G$13*'ver pressoflex 6p C3 DCpowe'!$G$11</f>
        <v>-10812.217499999992</v>
      </c>
      <c r="M275" s="31">
        <f>IF(ABS(E275)&lt;'ver pressoflex 6p C3 DCpowe'!$G$7,'ver pressoflex 6p C3 DCpowe'!$G$16*E275*'ver pressoflex 6p C3 DCpowe'!$O$8,SIGN(E275)*'ver pressoflex 6p C3 DCpowe'!$G$15*'ver pressoflex 6p C3 DCpowe'!$O$8)</f>
        <v>17803.500000000004</v>
      </c>
      <c r="N275" s="31">
        <f>IF(ABS(F275)&lt;'ver pressoflex 6p C3 DCpowe'!$G$7,'ver pressoflex 6p C3 DCpowe'!$G$16*F275*'ver pressoflex 6p C3 DCpowe'!$O$9,SIGN(F275)*'ver pressoflex 6p C3 DCpowe'!$G$15*'ver pressoflex 6p C3 DCpowe'!$O$9)</f>
        <v>0</v>
      </c>
      <c r="O275" s="31">
        <f>IF(ABS(G275)&lt;'ver pressoflex 6p C3 DCpowe'!$G$7,'ver pressoflex 6p C3 DCpowe'!$G$16*G275*'ver pressoflex 6p C3 DCpowe'!$O$10,SIGN(G275)*'ver pressoflex 6p C3 DCpowe'!$G$15*'ver pressoflex 6p C3 DCpowe'!$O$10)</f>
        <v>0</v>
      </c>
      <c r="P275" s="31">
        <f>IF(ABS(H275)&lt;'ver pressoflex 6p C3 DCpowe'!$G$7,'ver pressoflex 6p C3 DCpowe'!$G$16*H275*'ver pressoflex 6p C3 DCpowe'!$O$11,SIGN(H275)*'ver pressoflex 6p C3 DCpowe'!$G$15*'ver pressoflex 6p C3 DCpowe'!$O$11)</f>
        <v>0</v>
      </c>
      <c r="Q275" s="31">
        <f>IF(ABS(I275)&lt;'ver pressoflex 6p C3 DCpowe'!$G$7,'ver pressoflex 6p C3 DCpowe'!$G$16*I275*'ver pressoflex 6p C3 DCpowe'!$O$12,SIGN(I275)*'ver pressoflex 6p C3 DCpowe'!$G$15*'ver pressoflex 6p C3 DCpowe'!$O$12)</f>
        <v>0</v>
      </c>
      <c r="R275" s="31">
        <f>IF(ABS(J275)&lt;'ver pressoflex 6p C3 DCpowe'!$G$7,'ver pressoflex 6p C3 DCpowe'!$G$16*J275*'ver pressoflex 6p C3 DCpowe'!$O$13,SIGN(J275)*'ver pressoflex 6p C3 DCpowe'!$G$15*'ver pressoflex 6p C3 DCpowe'!$O$13)</f>
        <v>17803.500000000004</v>
      </c>
      <c r="S275" s="113">
        <f t="shared" si="34"/>
        <v>24794.782500000016</v>
      </c>
      <c r="T275" s="362">
        <f>-L275*('ver pressoflex 6p C3 DCpowe'!$G$3/2-'ver pressoflex 6p C3 DCpowe'!$G$12*'ver pressoflex 6p C3 DCpowe'!D275)</f>
        <v>12987653.825525392</v>
      </c>
      <c r="U275" s="29">
        <f t="shared" si="37"/>
        <v>-18248587.500000004</v>
      </c>
      <c r="V275" s="29">
        <f t="shared" si="38"/>
        <v>0</v>
      </c>
      <c r="W275" s="29">
        <f t="shared" si="39"/>
        <v>0</v>
      </c>
      <c r="X275" s="29">
        <f t="shared" si="40"/>
        <v>0</v>
      </c>
      <c r="Y275" s="29">
        <f t="shared" si="41"/>
        <v>0</v>
      </c>
      <c r="Z275" s="29">
        <f t="shared" si="42"/>
        <v>18248587.500000004</v>
      </c>
      <c r="AA275" s="113">
        <f t="shared" si="35"/>
        <v>12987653.825525392</v>
      </c>
    </row>
    <row r="276" spans="2:27">
      <c r="B276" s="116">
        <f t="shared" si="33"/>
        <v>66563.257500000007</v>
      </c>
      <c r="C276" s="115">
        <f t="shared" si="43"/>
        <v>4.7699999999999951</v>
      </c>
      <c r="D276" s="68">
        <f>'ver pressoflex 6p C3 DCpowe'!$G$3/2/$C$557*C276</f>
        <v>58.432499999999941</v>
      </c>
      <c r="E276" s="114">
        <f>'ver pressoflex 6p C3 DCpowe'!$G$9/D276*(D276-'ver pressoflex 6p C3 DCpowe'!$M$8)</f>
        <v>1.9382021991186441E-2</v>
      </c>
      <c r="F276" s="114">
        <f>'ver pressoflex 6p C3 DCpowe'!$G$9/D276*(D276-'ver pressoflex 6p C3 DCpowe'!$M$9)</f>
        <v>3.0334830787661016E-2</v>
      </c>
      <c r="G276" s="114">
        <f>'ver pressoflex 6p C3 DCpowe'!$G$9/D276*(D276-'ver pressoflex 6p C3 DCpowe'!$M$10)</f>
        <v>4.1287639584135595E-2</v>
      </c>
      <c r="H276" s="114">
        <f>'ver pressoflex 6p C3 DCpowe'!$G$9/D276*(D276-'ver pressoflex 6p C3 DCpowe'!$M$11)</f>
        <v>0.27814212980789832</v>
      </c>
      <c r="I276" s="114">
        <f>'ver pressoflex 6p C3 DCpowe'!$G$9/D276*(D276-'ver pressoflex 6p C3 DCpowe'!$M$12)</f>
        <v>0.28909493860437291</v>
      </c>
      <c r="J276" s="114">
        <f>'ver pressoflex 6p C3 DCpowe'!$G$9/D276*(D276-'ver pressoflex 6p C3 DCpowe'!$M$13)</f>
        <v>0.30004774740084744</v>
      </c>
      <c r="K276" s="114">
        <f>'ver pressoflex 6p C3 DCpowe'!$G$9/D276*(D276-'ver pressoflex 6p C3 DCpowe'!$G$3)</f>
        <v>0.32742976939203389</v>
      </c>
      <c r="L276" s="113">
        <f>-'ver pressoflex 6p C3 DCpowe'!$G$2*'ver pressoflex 6p C3 DCpowe'!D276*'ver pressoflex 6p C3 DCpowe'!$G$17*'ver pressoflex 6p C3 DCpowe'!$G$13*'ver pressoflex 6p C3 DCpowe'!$G$11</f>
        <v>-11043.742499999991</v>
      </c>
      <c r="M276" s="31">
        <f>IF(ABS(E276)&lt;'ver pressoflex 6p C3 DCpowe'!$G$7,'ver pressoflex 6p C3 DCpowe'!$G$16*E276*'ver pressoflex 6p C3 DCpowe'!$O$8,SIGN(E276)*'ver pressoflex 6p C3 DCpowe'!$G$15*'ver pressoflex 6p C3 DCpowe'!$O$8)</f>
        <v>17803.500000000004</v>
      </c>
      <c r="N276" s="31">
        <f>IF(ABS(F276)&lt;'ver pressoflex 6p C3 DCpowe'!$G$7,'ver pressoflex 6p C3 DCpowe'!$G$16*F276*'ver pressoflex 6p C3 DCpowe'!$O$9,SIGN(F276)*'ver pressoflex 6p C3 DCpowe'!$G$15*'ver pressoflex 6p C3 DCpowe'!$O$9)</f>
        <v>0</v>
      </c>
      <c r="O276" s="31">
        <f>IF(ABS(G276)&lt;'ver pressoflex 6p C3 DCpowe'!$G$7,'ver pressoflex 6p C3 DCpowe'!$G$16*G276*'ver pressoflex 6p C3 DCpowe'!$O$10,SIGN(G276)*'ver pressoflex 6p C3 DCpowe'!$G$15*'ver pressoflex 6p C3 DCpowe'!$O$10)</f>
        <v>0</v>
      </c>
      <c r="P276" s="31">
        <f>IF(ABS(H276)&lt;'ver pressoflex 6p C3 DCpowe'!$G$7,'ver pressoflex 6p C3 DCpowe'!$G$16*H276*'ver pressoflex 6p C3 DCpowe'!$O$11,SIGN(H276)*'ver pressoflex 6p C3 DCpowe'!$G$15*'ver pressoflex 6p C3 DCpowe'!$O$11)</f>
        <v>0</v>
      </c>
      <c r="Q276" s="31">
        <f>IF(ABS(I276)&lt;'ver pressoflex 6p C3 DCpowe'!$G$7,'ver pressoflex 6p C3 DCpowe'!$G$16*I276*'ver pressoflex 6p C3 DCpowe'!$O$12,SIGN(I276)*'ver pressoflex 6p C3 DCpowe'!$G$15*'ver pressoflex 6p C3 DCpowe'!$O$12)</f>
        <v>0</v>
      </c>
      <c r="R276" s="31">
        <f>IF(ABS(J276)&lt;'ver pressoflex 6p C3 DCpowe'!$G$7,'ver pressoflex 6p C3 DCpowe'!$G$16*J276*'ver pressoflex 6p C3 DCpowe'!$O$13,SIGN(J276)*'ver pressoflex 6p C3 DCpowe'!$G$15*'ver pressoflex 6p C3 DCpowe'!$O$13)</f>
        <v>17803.500000000004</v>
      </c>
      <c r="S276" s="113">
        <f t="shared" si="34"/>
        <v>24563.257500000014</v>
      </c>
      <c r="T276" s="362">
        <f>-L276*('ver pressoflex 6p C3 DCpowe'!$G$3/2-'ver pressoflex 6p C3 DCpowe'!$G$12*'ver pressoflex 6p C3 DCpowe'!D276)</f>
        <v>13260134.15330939</v>
      </c>
      <c r="U276" s="29">
        <f t="shared" si="37"/>
        <v>-18248587.500000004</v>
      </c>
      <c r="V276" s="29">
        <f t="shared" si="38"/>
        <v>0</v>
      </c>
      <c r="W276" s="29">
        <f t="shared" si="39"/>
        <v>0</v>
      </c>
      <c r="X276" s="29">
        <f t="shared" si="40"/>
        <v>0</v>
      </c>
      <c r="Y276" s="29">
        <f t="shared" si="41"/>
        <v>0</v>
      </c>
      <c r="Z276" s="29">
        <f t="shared" si="42"/>
        <v>18248587.500000004</v>
      </c>
      <c r="AA276" s="113">
        <f t="shared" si="35"/>
        <v>13260134.15330939</v>
      </c>
    </row>
    <row r="277" spans="2:27">
      <c r="B277" s="116">
        <f t="shared" si="33"/>
        <v>66331.732500000013</v>
      </c>
      <c r="C277" s="115">
        <f t="shared" si="43"/>
        <v>4.8699999999999948</v>
      </c>
      <c r="D277" s="68">
        <f>'ver pressoflex 6p C3 DCpowe'!$G$3/2/$C$557*C277</f>
        <v>59.657499999999935</v>
      </c>
      <c r="E277" s="114">
        <f>'ver pressoflex 6p C3 DCpowe'!$G$9/D277*(D277-'ver pressoflex 6p C3 DCpowe'!$M$8)</f>
        <v>1.8819762812722653E-2</v>
      </c>
      <c r="F277" s="114">
        <f>'ver pressoflex 6p C3 DCpowe'!$G$9/D277*(D277-'ver pressoflex 6p C3 DCpowe'!$M$9)</f>
        <v>2.9547667937811713E-2</v>
      </c>
      <c r="G277" s="114">
        <f>'ver pressoflex 6p C3 DCpowe'!$G$9/D277*(D277-'ver pressoflex 6p C3 DCpowe'!$M$10)</f>
        <v>4.0275573062900777E-2</v>
      </c>
      <c r="H277" s="114">
        <f>'ver pressoflex 6p C3 DCpowe'!$G$9/D277*(D277-'ver pressoflex 6p C3 DCpowe'!$M$11)</f>
        <v>0.27226652139295171</v>
      </c>
      <c r="I277" s="114">
        <f>'ver pressoflex 6p C3 DCpowe'!$G$9/D277*(D277-'ver pressoflex 6p C3 DCpowe'!$M$12)</f>
        <v>0.2829944265180408</v>
      </c>
      <c r="J277" s="114">
        <f>'ver pressoflex 6p C3 DCpowe'!$G$9/D277*(D277-'ver pressoflex 6p C3 DCpowe'!$M$13)</f>
        <v>0.29372233164312983</v>
      </c>
      <c r="K277" s="114">
        <f>'ver pressoflex 6p C3 DCpowe'!$G$9/D277*(D277-'ver pressoflex 6p C3 DCpowe'!$G$3)</f>
        <v>0.32054209445585252</v>
      </c>
      <c r="L277" s="113">
        <f>-'ver pressoflex 6p C3 DCpowe'!$G$2*'ver pressoflex 6p C3 DCpowe'!D277*'ver pressoflex 6p C3 DCpowe'!$G$17*'ver pressoflex 6p C3 DCpowe'!$G$13*'ver pressoflex 6p C3 DCpowe'!$G$11</f>
        <v>-11275.267499999987</v>
      </c>
      <c r="M277" s="31">
        <f>IF(ABS(E277)&lt;'ver pressoflex 6p C3 DCpowe'!$G$7,'ver pressoflex 6p C3 DCpowe'!$G$16*E277*'ver pressoflex 6p C3 DCpowe'!$O$8,SIGN(E277)*'ver pressoflex 6p C3 DCpowe'!$G$15*'ver pressoflex 6p C3 DCpowe'!$O$8)</f>
        <v>17803.500000000004</v>
      </c>
      <c r="N277" s="31">
        <f>IF(ABS(F277)&lt;'ver pressoflex 6p C3 DCpowe'!$G$7,'ver pressoflex 6p C3 DCpowe'!$G$16*F277*'ver pressoflex 6p C3 DCpowe'!$O$9,SIGN(F277)*'ver pressoflex 6p C3 DCpowe'!$G$15*'ver pressoflex 6p C3 DCpowe'!$O$9)</f>
        <v>0</v>
      </c>
      <c r="O277" s="31">
        <f>IF(ABS(G277)&lt;'ver pressoflex 6p C3 DCpowe'!$G$7,'ver pressoflex 6p C3 DCpowe'!$G$16*G277*'ver pressoflex 6p C3 DCpowe'!$O$10,SIGN(G277)*'ver pressoflex 6p C3 DCpowe'!$G$15*'ver pressoflex 6p C3 DCpowe'!$O$10)</f>
        <v>0</v>
      </c>
      <c r="P277" s="31">
        <f>IF(ABS(H277)&lt;'ver pressoflex 6p C3 DCpowe'!$G$7,'ver pressoflex 6p C3 DCpowe'!$G$16*H277*'ver pressoflex 6p C3 DCpowe'!$O$11,SIGN(H277)*'ver pressoflex 6p C3 DCpowe'!$G$15*'ver pressoflex 6p C3 DCpowe'!$O$11)</f>
        <v>0</v>
      </c>
      <c r="Q277" s="31">
        <f>IF(ABS(I277)&lt;'ver pressoflex 6p C3 DCpowe'!$G$7,'ver pressoflex 6p C3 DCpowe'!$G$16*I277*'ver pressoflex 6p C3 DCpowe'!$O$12,SIGN(I277)*'ver pressoflex 6p C3 DCpowe'!$G$15*'ver pressoflex 6p C3 DCpowe'!$O$12)</f>
        <v>0</v>
      </c>
      <c r="R277" s="31">
        <f>IF(ABS(J277)&lt;'ver pressoflex 6p C3 DCpowe'!$G$7,'ver pressoflex 6p C3 DCpowe'!$G$16*J277*'ver pressoflex 6p C3 DCpowe'!$O$13,SIGN(J277)*'ver pressoflex 6p C3 DCpowe'!$G$15*'ver pressoflex 6p C3 DCpowe'!$O$13)</f>
        <v>17803.500000000004</v>
      </c>
      <c r="S277" s="113">
        <f t="shared" si="34"/>
        <v>24331.73250000002</v>
      </c>
      <c r="T277" s="362">
        <f>-L277*('ver pressoflex 6p C3 DCpowe'!$G$3/2-'ver pressoflex 6p C3 DCpowe'!$G$12*'ver pressoflex 6p C3 DCpowe'!D277)</f>
        <v>13532378.510813383</v>
      </c>
      <c r="U277" s="29">
        <f t="shared" si="37"/>
        <v>-18248587.500000004</v>
      </c>
      <c r="V277" s="29">
        <f t="shared" si="38"/>
        <v>0</v>
      </c>
      <c r="W277" s="29">
        <f t="shared" si="39"/>
        <v>0</v>
      </c>
      <c r="X277" s="29">
        <f t="shared" si="40"/>
        <v>0</v>
      </c>
      <c r="Y277" s="29">
        <f t="shared" si="41"/>
        <v>0</v>
      </c>
      <c r="Z277" s="29">
        <f t="shared" si="42"/>
        <v>18248587.500000004</v>
      </c>
      <c r="AA277" s="113">
        <f t="shared" si="35"/>
        <v>13532378.510813383</v>
      </c>
    </row>
    <row r="278" spans="2:27">
      <c r="B278" s="116">
        <f t="shared" si="33"/>
        <v>66100.207500000019</v>
      </c>
      <c r="C278" s="115">
        <f t="shared" si="43"/>
        <v>4.9699999999999944</v>
      </c>
      <c r="D278" s="68">
        <f>'ver pressoflex 6p C3 DCpowe'!$G$3/2/$C$557*C278</f>
        <v>60.882499999999929</v>
      </c>
      <c r="E278" s="114">
        <f>'ver pressoflex 6p C3 DCpowe'!$G$9/D278*(D278-'ver pressoflex 6p C3 DCpowe'!$M$8)</f>
        <v>1.8280129758140709E-2</v>
      </c>
      <c r="F278" s="114">
        <f>'ver pressoflex 6p C3 DCpowe'!$G$9/D278*(D278-'ver pressoflex 6p C3 DCpowe'!$M$9)</f>
        <v>2.8792181661396996E-2</v>
      </c>
      <c r="G278" s="114">
        <f>'ver pressoflex 6p C3 DCpowe'!$G$9/D278*(D278-'ver pressoflex 6p C3 DCpowe'!$M$10)</f>
        <v>3.9304233564653276E-2</v>
      </c>
      <c r="H278" s="114">
        <f>'ver pressoflex 6p C3 DCpowe'!$G$9/D278*(D278-'ver pressoflex 6p C3 DCpowe'!$M$11)</f>
        <v>0.26662735597257042</v>
      </c>
      <c r="I278" s="114">
        <f>'ver pressoflex 6p C3 DCpowe'!$G$9/D278*(D278-'ver pressoflex 6p C3 DCpowe'!$M$12)</f>
        <v>0.27713940787582675</v>
      </c>
      <c r="J278" s="114">
        <f>'ver pressoflex 6p C3 DCpowe'!$G$9/D278*(D278-'ver pressoflex 6p C3 DCpowe'!$M$13)</f>
        <v>0.28765145977908302</v>
      </c>
      <c r="K278" s="114">
        <f>'ver pressoflex 6p C3 DCpowe'!$G$9/D278*(D278-'ver pressoflex 6p C3 DCpowe'!$G$3)</f>
        <v>0.31393158953722372</v>
      </c>
      <c r="L278" s="113">
        <f>-'ver pressoflex 6p C3 DCpowe'!$G$2*'ver pressoflex 6p C3 DCpowe'!D278*'ver pressoflex 6p C3 DCpowe'!$G$17*'ver pressoflex 6p C3 DCpowe'!$G$13*'ver pressoflex 6p C3 DCpowe'!$G$11</f>
        <v>-11506.792499999989</v>
      </c>
      <c r="M278" s="31">
        <f>IF(ABS(E278)&lt;'ver pressoflex 6p C3 DCpowe'!$G$7,'ver pressoflex 6p C3 DCpowe'!$G$16*E278*'ver pressoflex 6p C3 DCpowe'!$O$8,SIGN(E278)*'ver pressoflex 6p C3 DCpowe'!$G$15*'ver pressoflex 6p C3 DCpowe'!$O$8)</f>
        <v>17803.500000000004</v>
      </c>
      <c r="N278" s="31">
        <f>IF(ABS(F278)&lt;'ver pressoflex 6p C3 DCpowe'!$G$7,'ver pressoflex 6p C3 DCpowe'!$G$16*F278*'ver pressoflex 6p C3 DCpowe'!$O$9,SIGN(F278)*'ver pressoflex 6p C3 DCpowe'!$G$15*'ver pressoflex 6p C3 DCpowe'!$O$9)</f>
        <v>0</v>
      </c>
      <c r="O278" s="31">
        <f>IF(ABS(G278)&lt;'ver pressoflex 6p C3 DCpowe'!$G$7,'ver pressoflex 6p C3 DCpowe'!$G$16*G278*'ver pressoflex 6p C3 DCpowe'!$O$10,SIGN(G278)*'ver pressoflex 6p C3 DCpowe'!$G$15*'ver pressoflex 6p C3 DCpowe'!$O$10)</f>
        <v>0</v>
      </c>
      <c r="P278" s="31">
        <f>IF(ABS(H278)&lt;'ver pressoflex 6p C3 DCpowe'!$G$7,'ver pressoflex 6p C3 DCpowe'!$G$16*H278*'ver pressoflex 6p C3 DCpowe'!$O$11,SIGN(H278)*'ver pressoflex 6p C3 DCpowe'!$G$15*'ver pressoflex 6p C3 DCpowe'!$O$11)</f>
        <v>0</v>
      </c>
      <c r="Q278" s="31">
        <f>IF(ABS(I278)&lt;'ver pressoflex 6p C3 DCpowe'!$G$7,'ver pressoflex 6p C3 DCpowe'!$G$16*I278*'ver pressoflex 6p C3 DCpowe'!$O$12,SIGN(I278)*'ver pressoflex 6p C3 DCpowe'!$G$15*'ver pressoflex 6p C3 DCpowe'!$O$12)</f>
        <v>0</v>
      </c>
      <c r="R278" s="31">
        <f>IF(ABS(J278)&lt;'ver pressoflex 6p C3 DCpowe'!$G$7,'ver pressoflex 6p C3 DCpowe'!$G$16*J278*'ver pressoflex 6p C3 DCpowe'!$O$13,SIGN(J278)*'ver pressoflex 6p C3 DCpowe'!$G$15*'ver pressoflex 6p C3 DCpowe'!$O$13)</f>
        <v>17803.500000000004</v>
      </c>
      <c r="S278" s="113">
        <f t="shared" si="34"/>
        <v>24100.207500000019</v>
      </c>
      <c r="T278" s="362">
        <f>-L278*('ver pressoflex 6p C3 DCpowe'!$G$3/2-'ver pressoflex 6p C3 DCpowe'!$G$12*'ver pressoflex 6p C3 DCpowe'!D278)</f>
        <v>13804386.898037387</v>
      </c>
      <c r="U278" s="29">
        <f t="shared" si="37"/>
        <v>-18248587.500000004</v>
      </c>
      <c r="V278" s="29">
        <f t="shared" si="38"/>
        <v>0</v>
      </c>
      <c r="W278" s="29">
        <f t="shared" si="39"/>
        <v>0</v>
      </c>
      <c r="X278" s="29">
        <f t="shared" si="40"/>
        <v>0</v>
      </c>
      <c r="Y278" s="29">
        <f t="shared" si="41"/>
        <v>0</v>
      </c>
      <c r="Z278" s="29">
        <f t="shared" si="42"/>
        <v>18248587.500000004</v>
      </c>
      <c r="AA278" s="113">
        <f t="shared" si="35"/>
        <v>13804386.898037387</v>
      </c>
    </row>
    <row r="279" spans="2:27">
      <c r="B279" s="116">
        <f t="shared" si="33"/>
        <v>65868.682500000024</v>
      </c>
      <c r="C279" s="115">
        <f t="shared" si="43"/>
        <v>5.0699999999999941</v>
      </c>
      <c r="D279" s="68">
        <f>'ver pressoflex 6p C3 DCpowe'!$G$3/2/$C$557*C279</f>
        <v>62.107499999999931</v>
      </c>
      <c r="E279" s="114">
        <f>'ver pressoflex 6p C3 DCpowe'!$G$9/D279*(D279-'ver pressoflex 6p C3 DCpowe'!$M$8)</f>
        <v>1.7761784003542277E-2</v>
      </c>
      <c r="F279" s="114">
        <f>'ver pressoflex 6p C3 DCpowe'!$G$9/D279*(D279-'ver pressoflex 6p C3 DCpowe'!$M$9)</f>
        <v>2.8066497604959186E-2</v>
      </c>
      <c r="G279" s="114">
        <f>'ver pressoflex 6p C3 DCpowe'!$G$9/D279*(D279-'ver pressoflex 6p C3 DCpowe'!$M$10)</f>
        <v>3.8371211206376092E-2</v>
      </c>
      <c r="H279" s="114">
        <f>'ver pressoflex 6p C3 DCpowe'!$G$9/D279*(D279-'ver pressoflex 6p C3 DCpowe'!$M$11)</f>
        <v>0.26121064283701678</v>
      </c>
      <c r="I279" s="114">
        <f>'ver pressoflex 6p C3 DCpowe'!$G$9/D279*(D279-'ver pressoflex 6p C3 DCpowe'!$M$12)</f>
        <v>0.27151535643843366</v>
      </c>
      <c r="J279" s="114">
        <f>'ver pressoflex 6p C3 DCpowe'!$G$9/D279*(D279-'ver pressoflex 6p C3 DCpowe'!$M$13)</f>
        <v>0.2818200700398506</v>
      </c>
      <c r="K279" s="114">
        <f>'ver pressoflex 6p C3 DCpowe'!$G$9/D279*(D279-'ver pressoflex 6p C3 DCpowe'!$G$3)</f>
        <v>0.30758185404339283</v>
      </c>
      <c r="L279" s="113">
        <f>-'ver pressoflex 6p C3 DCpowe'!$G$2*'ver pressoflex 6p C3 DCpowe'!D279*'ver pressoflex 6p C3 DCpowe'!$G$17*'ver pressoflex 6p C3 DCpowe'!$G$13*'ver pressoflex 6p C3 DCpowe'!$G$11</f>
        <v>-11738.317499999988</v>
      </c>
      <c r="M279" s="31">
        <f>IF(ABS(E279)&lt;'ver pressoflex 6p C3 DCpowe'!$G$7,'ver pressoflex 6p C3 DCpowe'!$G$16*E279*'ver pressoflex 6p C3 DCpowe'!$O$8,SIGN(E279)*'ver pressoflex 6p C3 DCpowe'!$G$15*'ver pressoflex 6p C3 DCpowe'!$O$8)</f>
        <v>17803.500000000004</v>
      </c>
      <c r="N279" s="31">
        <f>IF(ABS(F279)&lt;'ver pressoflex 6p C3 DCpowe'!$G$7,'ver pressoflex 6p C3 DCpowe'!$G$16*F279*'ver pressoflex 6p C3 DCpowe'!$O$9,SIGN(F279)*'ver pressoflex 6p C3 DCpowe'!$G$15*'ver pressoflex 6p C3 DCpowe'!$O$9)</f>
        <v>0</v>
      </c>
      <c r="O279" s="31">
        <f>IF(ABS(G279)&lt;'ver pressoflex 6p C3 DCpowe'!$G$7,'ver pressoflex 6p C3 DCpowe'!$G$16*G279*'ver pressoflex 6p C3 DCpowe'!$O$10,SIGN(G279)*'ver pressoflex 6p C3 DCpowe'!$G$15*'ver pressoflex 6p C3 DCpowe'!$O$10)</f>
        <v>0</v>
      </c>
      <c r="P279" s="31">
        <f>IF(ABS(H279)&lt;'ver pressoflex 6p C3 DCpowe'!$G$7,'ver pressoflex 6p C3 DCpowe'!$G$16*H279*'ver pressoflex 6p C3 DCpowe'!$O$11,SIGN(H279)*'ver pressoflex 6p C3 DCpowe'!$G$15*'ver pressoflex 6p C3 DCpowe'!$O$11)</f>
        <v>0</v>
      </c>
      <c r="Q279" s="31">
        <f>IF(ABS(I279)&lt;'ver pressoflex 6p C3 DCpowe'!$G$7,'ver pressoflex 6p C3 DCpowe'!$G$16*I279*'ver pressoflex 6p C3 DCpowe'!$O$12,SIGN(I279)*'ver pressoflex 6p C3 DCpowe'!$G$15*'ver pressoflex 6p C3 DCpowe'!$O$12)</f>
        <v>0</v>
      </c>
      <c r="R279" s="31">
        <f>IF(ABS(J279)&lt;'ver pressoflex 6p C3 DCpowe'!$G$7,'ver pressoflex 6p C3 DCpowe'!$G$16*J279*'ver pressoflex 6p C3 DCpowe'!$O$13,SIGN(J279)*'ver pressoflex 6p C3 DCpowe'!$G$15*'ver pressoflex 6p C3 DCpowe'!$O$13)</f>
        <v>17803.500000000004</v>
      </c>
      <c r="S279" s="113">
        <f t="shared" si="34"/>
        <v>23868.682500000017</v>
      </c>
      <c r="T279" s="362">
        <f>-L279*('ver pressoflex 6p C3 DCpowe'!$G$3/2-'ver pressoflex 6p C3 DCpowe'!$G$12*'ver pressoflex 6p C3 DCpowe'!D279)</f>
        <v>14076159.314981386</v>
      </c>
      <c r="U279" s="29">
        <f t="shared" si="37"/>
        <v>-18248587.500000004</v>
      </c>
      <c r="V279" s="29">
        <f t="shared" si="38"/>
        <v>0</v>
      </c>
      <c r="W279" s="29">
        <f t="shared" si="39"/>
        <v>0</v>
      </c>
      <c r="X279" s="29">
        <f t="shared" si="40"/>
        <v>0</v>
      </c>
      <c r="Y279" s="29">
        <f t="shared" si="41"/>
        <v>0</v>
      </c>
      <c r="Z279" s="29">
        <f t="shared" si="42"/>
        <v>18248587.500000004</v>
      </c>
      <c r="AA279" s="113">
        <f t="shared" si="35"/>
        <v>14076159.314981386</v>
      </c>
    </row>
    <row r="280" spans="2:27">
      <c r="B280" s="116">
        <f t="shared" si="33"/>
        <v>65637.157500000016</v>
      </c>
      <c r="C280" s="115">
        <f t="shared" si="43"/>
        <v>5.1699999999999937</v>
      </c>
      <c r="D280" s="68">
        <f>'ver pressoflex 6p C3 DCpowe'!$G$3/2/$C$557*C280</f>
        <v>63.332499999999925</v>
      </c>
      <c r="E280" s="114">
        <f>'ver pressoflex 6p C3 DCpowe'!$G$9/D280*(D280-'ver pressoflex 6p C3 DCpowe'!$M$8)</f>
        <v>1.7263490309083043E-2</v>
      </c>
      <c r="F280" s="114">
        <f>'ver pressoflex 6p C3 DCpowe'!$G$9/D280*(D280-'ver pressoflex 6p C3 DCpowe'!$M$9)</f>
        <v>2.7368886432716261E-2</v>
      </c>
      <c r="G280" s="114">
        <f>'ver pressoflex 6p C3 DCpowe'!$G$9/D280*(D280-'ver pressoflex 6p C3 DCpowe'!$M$10)</f>
        <v>3.7474282556349478E-2</v>
      </c>
      <c r="H280" s="114">
        <f>'ver pressoflex 6p C3 DCpowe'!$G$9/D280*(D280-'ver pressoflex 6p C3 DCpowe'!$M$11)</f>
        <v>0.25600347372991777</v>
      </c>
      <c r="I280" s="114">
        <f>'ver pressoflex 6p C3 DCpowe'!$G$9/D280*(D280-'ver pressoflex 6p C3 DCpowe'!$M$12)</f>
        <v>0.26610886985355098</v>
      </c>
      <c r="J280" s="114">
        <f>'ver pressoflex 6p C3 DCpowe'!$G$9/D280*(D280-'ver pressoflex 6p C3 DCpowe'!$M$13)</f>
        <v>0.27621426597718424</v>
      </c>
      <c r="K280" s="114">
        <f>'ver pressoflex 6p C3 DCpowe'!$G$9/D280*(D280-'ver pressoflex 6p C3 DCpowe'!$G$3)</f>
        <v>0.30147775628626727</v>
      </c>
      <c r="L280" s="113">
        <f>-'ver pressoflex 6p C3 DCpowe'!$G$2*'ver pressoflex 6p C3 DCpowe'!D280*'ver pressoflex 6p C3 DCpowe'!$G$17*'ver pressoflex 6p C3 DCpowe'!$G$13*'ver pressoflex 6p C3 DCpowe'!$G$11</f>
        <v>-11969.842499999988</v>
      </c>
      <c r="M280" s="31">
        <f>IF(ABS(E280)&lt;'ver pressoflex 6p C3 DCpowe'!$G$7,'ver pressoflex 6p C3 DCpowe'!$G$16*E280*'ver pressoflex 6p C3 DCpowe'!$O$8,SIGN(E280)*'ver pressoflex 6p C3 DCpowe'!$G$15*'ver pressoflex 6p C3 DCpowe'!$O$8)</f>
        <v>17803.500000000004</v>
      </c>
      <c r="N280" s="31">
        <f>IF(ABS(F280)&lt;'ver pressoflex 6p C3 DCpowe'!$G$7,'ver pressoflex 6p C3 DCpowe'!$G$16*F280*'ver pressoflex 6p C3 DCpowe'!$O$9,SIGN(F280)*'ver pressoflex 6p C3 DCpowe'!$G$15*'ver pressoflex 6p C3 DCpowe'!$O$9)</f>
        <v>0</v>
      </c>
      <c r="O280" s="31">
        <f>IF(ABS(G280)&lt;'ver pressoflex 6p C3 DCpowe'!$G$7,'ver pressoflex 6p C3 DCpowe'!$G$16*G280*'ver pressoflex 6p C3 DCpowe'!$O$10,SIGN(G280)*'ver pressoflex 6p C3 DCpowe'!$G$15*'ver pressoflex 6p C3 DCpowe'!$O$10)</f>
        <v>0</v>
      </c>
      <c r="P280" s="31">
        <f>IF(ABS(H280)&lt;'ver pressoflex 6p C3 DCpowe'!$G$7,'ver pressoflex 6p C3 DCpowe'!$G$16*H280*'ver pressoflex 6p C3 DCpowe'!$O$11,SIGN(H280)*'ver pressoflex 6p C3 DCpowe'!$G$15*'ver pressoflex 6p C3 DCpowe'!$O$11)</f>
        <v>0</v>
      </c>
      <c r="Q280" s="31">
        <f>IF(ABS(I280)&lt;'ver pressoflex 6p C3 DCpowe'!$G$7,'ver pressoflex 6p C3 DCpowe'!$G$16*I280*'ver pressoflex 6p C3 DCpowe'!$O$12,SIGN(I280)*'ver pressoflex 6p C3 DCpowe'!$G$15*'ver pressoflex 6p C3 DCpowe'!$O$12)</f>
        <v>0</v>
      </c>
      <c r="R280" s="31">
        <f>IF(ABS(J280)&lt;'ver pressoflex 6p C3 DCpowe'!$G$7,'ver pressoflex 6p C3 DCpowe'!$G$16*J280*'ver pressoflex 6p C3 DCpowe'!$O$13,SIGN(J280)*'ver pressoflex 6p C3 DCpowe'!$G$15*'ver pressoflex 6p C3 DCpowe'!$O$13)</f>
        <v>17803.500000000004</v>
      </c>
      <c r="S280" s="113">
        <f t="shared" si="34"/>
        <v>23637.157500000019</v>
      </c>
      <c r="T280" s="362">
        <f>-L280*('ver pressoflex 6p C3 DCpowe'!$G$3/2-'ver pressoflex 6p C3 DCpowe'!$G$12*'ver pressoflex 6p C3 DCpowe'!D280)</f>
        <v>14347695.761645388</v>
      </c>
      <c r="U280" s="29">
        <f t="shared" si="37"/>
        <v>-18248587.500000004</v>
      </c>
      <c r="V280" s="29">
        <f t="shared" si="38"/>
        <v>0</v>
      </c>
      <c r="W280" s="29">
        <f t="shared" si="39"/>
        <v>0</v>
      </c>
      <c r="X280" s="29">
        <f t="shared" si="40"/>
        <v>0</v>
      </c>
      <c r="Y280" s="29">
        <f t="shared" si="41"/>
        <v>0</v>
      </c>
      <c r="Z280" s="29">
        <f t="shared" si="42"/>
        <v>18248587.500000004</v>
      </c>
      <c r="AA280" s="113">
        <f t="shared" si="35"/>
        <v>14347695.761645388</v>
      </c>
    </row>
    <row r="281" spans="2:27">
      <c r="B281" s="116">
        <f t="shared" si="33"/>
        <v>65405.632500000022</v>
      </c>
      <c r="C281" s="115">
        <f t="shared" si="43"/>
        <v>5.2699999999999934</v>
      </c>
      <c r="D281" s="68">
        <f>'ver pressoflex 6p C3 DCpowe'!$G$3/2/$C$557*C281</f>
        <v>64.557499999999919</v>
      </c>
      <c r="E281" s="114">
        <f>'ver pressoflex 6p C3 DCpowe'!$G$9/D281*(D281-'ver pressoflex 6p C3 DCpowe'!$M$8)</f>
        <v>1.6784107191263633E-2</v>
      </c>
      <c r="F281" s="114">
        <f>'ver pressoflex 6p C3 DCpowe'!$G$9/D281*(D281-'ver pressoflex 6p C3 DCpowe'!$M$9)</f>
        <v>2.6697750067769085E-2</v>
      </c>
      <c r="G281" s="114">
        <f>'ver pressoflex 6p C3 DCpowe'!$G$9/D281*(D281-'ver pressoflex 6p C3 DCpowe'!$M$10)</f>
        <v>3.661139294427454E-2</v>
      </c>
      <c r="H281" s="114">
        <f>'ver pressoflex 6p C3 DCpowe'!$G$9/D281*(D281-'ver pressoflex 6p C3 DCpowe'!$M$11)</f>
        <v>0.25099392014870497</v>
      </c>
      <c r="I281" s="114">
        <f>'ver pressoflex 6p C3 DCpowe'!$G$9/D281*(D281-'ver pressoflex 6p C3 DCpowe'!$M$12)</f>
        <v>0.2609075630252104</v>
      </c>
      <c r="J281" s="114">
        <f>'ver pressoflex 6p C3 DCpowe'!$G$9/D281*(D281-'ver pressoflex 6p C3 DCpowe'!$M$13)</f>
        <v>0.27082120590171588</v>
      </c>
      <c r="K281" s="114">
        <f>'ver pressoflex 6p C3 DCpowe'!$G$9/D281*(D281-'ver pressoflex 6p C3 DCpowe'!$G$3)</f>
        <v>0.29560531309297949</v>
      </c>
      <c r="L281" s="113">
        <f>-'ver pressoflex 6p C3 DCpowe'!$G$2*'ver pressoflex 6p C3 DCpowe'!D281*'ver pressoflex 6p C3 DCpowe'!$G$17*'ver pressoflex 6p C3 DCpowe'!$G$13*'ver pressoflex 6p C3 DCpowe'!$G$11</f>
        <v>-12201.367499999986</v>
      </c>
      <c r="M281" s="31">
        <f>IF(ABS(E281)&lt;'ver pressoflex 6p C3 DCpowe'!$G$7,'ver pressoflex 6p C3 DCpowe'!$G$16*E281*'ver pressoflex 6p C3 DCpowe'!$O$8,SIGN(E281)*'ver pressoflex 6p C3 DCpowe'!$G$15*'ver pressoflex 6p C3 DCpowe'!$O$8)</f>
        <v>17803.500000000004</v>
      </c>
      <c r="N281" s="31">
        <f>IF(ABS(F281)&lt;'ver pressoflex 6p C3 DCpowe'!$G$7,'ver pressoflex 6p C3 DCpowe'!$G$16*F281*'ver pressoflex 6p C3 DCpowe'!$O$9,SIGN(F281)*'ver pressoflex 6p C3 DCpowe'!$G$15*'ver pressoflex 6p C3 DCpowe'!$O$9)</f>
        <v>0</v>
      </c>
      <c r="O281" s="31">
        <f>IF(ABS(G281)&lt;'ver pressoflex 6p C3 DCpowe'!$G$7,'ver pressoflex 6p C3 DCpowe'!$G$16*G281*'ver pressoflex 6p C3 DCpowe'!$O$10,SIGN(G281)*'ver pressoflex 6p C3 DCpowe'!$G$15*'ver pressoflex 6p C3 DCpowe'!$O$10)</f>
        <v>0</v>
      </c>
      <c r="P281" s="31">
        <f>IF(ABS(H281)&lt;'ver pressoflex 6p C3 DCpowe'!$G$7,'ver pressoflex 6p C3 DCpowe'!$G$16*H281*'ver pressoflex 6p C3 DCpowe'!$O$11,SIGN(H281)*'ver pressoflex 6p C3 DCpowe'!$G$15*'ver pressoflex 6p C3 DCpowe'!$O$11)</f>
        <v>0</v>
      </c>
      <c r="Q281" s="31">
        <f>IF(ABS(I281)&lt;'ver pressoflex 6p C3 DCpowe'!$G$7,'ver pressoflex 6p C3 DCpowe'!$G$16*I281*'ver pressoflex 6p C3 DCpowe'!$O$12,SIGN(I281)*'ver pressoflex 6p C3 DCpowe'!$G$15*'ver pressoflex 6p C3 DCpowe'!$O$12)</f>
        <v>0</v>
      </c>
      <c r="R281" s="31">
        <f>IF(ABS(J281)&lt;'ver pressoflex 6p C3 DCpowe'!$G$7,'ver pressoflex 6p C3 DCpowe'!$G$16*J281*'ver pressoflex 6p C3 DCpowe'!$O$13,SIGN(J281)*'ver pressoflex 6p C3 DCpowe'!$G$15*'ver pressoflex 6p C3 DCpowe'!$O$13)</f>
        <v>17803.500000000004</v>
      </c>
      <c r="S281" s="113">
        <f t="shared" si="34"/>
        <v>23405.632500000022</v>
      </c>
      <c r="T281" s="362">
        <f>-L281*('ver pressoflex 6p C3 DCpowe'!$G$3/2-'ver pressoflex 6p C3 DCpowe'!$G$12*'ver pressoflex 6p C3 DCpowe'!D281)</f>
        <v>14618996.238029383</v>
      </c>
      <c r="U281" s="29">
        <f t="shared" si="37"/>
        <v>-18248587.500000004</v>
      </c>
      <c r="V281" s="29">
        <f t="shared" si="38"/>
        <v>0</v>
      </c>
      <c r="W281" s="29">
        <f t="shared" si="39"/>
        <v>0</v>
      </c>
      <c r="X281" s="29">
        <f t="shared" si="40"/>
        <v>0</v>
      </c>
      <c r="Y281" s="29">
        <f t="shared" si="41"/>
        <v>0</v>
      </c>
      <c r="Z281" s="29">
        <f t="shared" si="42"/>
        <v>18248587.500000004</v>
      </c>
      <c r="AA281" s="113">
        <f t="shared" si="35"/>
        <v>14618996.238029383</v>
      </c>
    </row>
    <row r="282" spans="2:27">
      <c r="B282" s="116">
        <f t="shared" si="33"/>
        <v>65174.10750000002</v>
      </c>
      <c r="C282" s="115">
        <f t="shared" si="43"/>
        <v>5.369999999999993</v>
      </c>
      <c r="D282" s="68">
        <f>'ver pressoflex 6p C3 DCpowe'!$G$3/2/$C$557*C282</f>
        <v>65.782499999999914</v>
      </c>
      <c r="E282" s="114">
        <f>'ver pressoflex 6p C3 DCpowe'!$G$9/D282*(D282-'ver pressoflex 6p C3 DCpowe'!$M$8)</f>
        <v>1.6322578193288521E-2</v>
      </c>
      <c r="F282" s="114">
        <f>'ver pressoflex 6p C3 DCpowe'!$G$9/D282*(D282-'ver pressoflex 6p C3 DCpowe'!$M$9)</f>
        <v>2.6051609470603931E-2</v>
      </c>
      <c r="G282" s="114">
        <f>'ver pressoflex 6p C3 DCpowe'!$G$9/D282*(D282-'ver pressoflex 6p C3 DCpowe'!$M$10)</f>
        <v>3.578064074791934E-2</v>
      </c>
      <c r="H282" s="114">
        <f>'ver pressoflex 6p C3 DCpowe'!$G$9/D282*(D282-'ver pressoflex 6p C3 DCpowe'!$M$11)</f>
        <v>0.24617094211986507</v>
      </c>
      <c r="I282" s="114">
        <f>'ver pressoflex 6p C3 DCpowe'!$G$9/D282*(D282-'ver pressoflex 6p C3 DCpowe'!$M$12)</f>
        <v>0.25589997339718046</v>
      </c>
      <c r="J282" s="114">
        <f>'ver pressoflex 6p C3 DCpowe'!$G$9/D282*(D282-'ver pressoflex 6p C3 DCpowe'!$M$13)</f>
        <v>0.26562900467449585</v>
      </c>
      <c r="K282" s="114">
        <f>'ver pressoflex 6p C3 DCpowe'!$G$9/D282*(D282-'ver pressoflex 6p C3 DCpowe'!$G$3)</f>
        <v>0.28995158286778439</v>
      </c>
      <c r="L282" s="113">
        <f>-'ver pressoflex 6p C3 DCpowe'!$G$2*'ver pressoflex 6p C3 DCpowe'!D282*'ver pressoflex 6p C3 DCpowe'!$G$17*'ver pressoflex 6p C3 DCpowe'!$G$13*'ver pressoflex 6p C3 DCpowe'!$G$11</f>
        <v>-12432.892499999985</v>
      </c>
      <c r="M282" s="31">
        <f>IF(ABS(E282)&lt;'ver pressoflex 6p C3 DCpowe'!$G$7,'ver pressoflex 6p C3 DCpowe'!$G$16*E282*'ver pressoflex 6p C3 DCpowe'!$O$8,SIGN(E282)*'ver pressoflex 6p C3 DCpowe'!$G$15*'ver pressoflex 6p C3 DCpowe'!$O$8)</f>
        <v>17803.500000000004</v>
      </c>
      <c r="N282" s="31">
        <f>IF(ABS(F282)&lt;'ver pressoflex 6p C3 DCpowe'!$G$7,'ver pressoflex 6p C3 DCpowe'!$G$16*F282*'ver pressoflex 6p C3 DCpowe'!$O$9,SIGN(F282)*'ver pressoflex 6p C3 DCpowe'!$G$15*'ver pressoflex 6p C3 DCpowe'!$O$9)</f>
        <v>0</v>
      </c>
      <c r="O282" s="31">
        <f>IF(ABS(G282)&lt;'ver pressoflex 6p C3 DCpowe'!$G$7,'ver pressoflex 6p C3 DCpowe'!$G$16*G282*'ver pressoflex 6p C3 DCpowe'!$O$10,SIGN(G282)*'ver pressoflex 6p C3 DCpowe'!$G$15*'ver pressoflex 6p C3 DCpowe'!$O$10)</f>
        <v>0</v>
      </c>
      <c r="P282" s="31">
        <f>IF(ABS(H282)&lt;'ver pressoflex 6p C3 DCpowe'!$G$7,'ver pressoflex 6p C3 DCpowe'!$G$16*H282*'ver pressoflex 6p C3 DCpowe'!$O$11,SIGN(H282)*'ver pressoflex 6p C3 DCpowe'!$G$15*'ver pressoflex 6p C3 DCpowe'!$O$11)</f>
        <v>0</v>
      </c>
      <c r="Q282" s="31">
        <f>IF(ABS(I282)&lt;'ver pressoflex 6p C3 DCpowe'!$G$7,'ver pressoflex 6p C3 DCpowe'!$G$16*I282*'ver pressoflex 6p C3 DCpowe'!$O$12,SIGN(I282)*'ver pressoflex 6p C3 DCpowe'!$G$15*'ver pressoflex 6p C3 DCpowe'!$O$12)</f>
        <v>0</v>
      </c>
      <c r="R282" s="31">
        <f>IF(ABS(J282)&lt;'ver pressoflex 6p C3 DCpowe'!$G$7,'ver pressoflex 6p C3 DCpowe'!$G$16*J282*'ver pressoflex 6p C3 DCpowe'!$O$13,SIGN(J282)*'ver pressoflex 6p C3 DCpowe'!$G$15*'ver pressoflex 6p C3 DCpowe'!$O$13)</f>
        <v>17803.500000000004</v>
      </c>
      <c r="S282" s="113">
        <f t="shared" si="34"/>
        <v>23174.10750000002</v>
      </c>
      <c r="T282" s="362">
        <f>-L282*('ver pressoflex 6p C3 DCpowe'!$G$3/2-'ver pressoflex 6p C3 DCpowe'!$G$12*'ver pressoflex 6p C3 DCpowe'!D282)</f>
        <v>14890060.744133381</v>
      </c>
      <c r="U282" s="29">
        <f t="shared" si="37"/>
        <v>-18248587.500000004</v>
      </c>
      <c r="V282" s="29">
        <f t="shared" si="38"/>
        <v>0</v>
      </c>
      <c r="W282" s="29">
        <f t="shared" si="39"/>
        <v>0</v>
      </c>
      <c r="X282" s="29">
        <f t="shared" si="40"/>
        <v>0</v>
      </c>
      <c r="Y282" s="29">
        <f t="shared" si="41"/>
        <v>0</v>
      </c>
      <c r="Z282" s="29">
        <f t="shared" si="42"/>
        <v>18248587.500000004</v>
      </c>
      <c r="AA282" s="113">
        <f t="shared" si="35"/>
        <v>14890060.744133381</v>
      </c>
    </row>
    <row r="283" spans="2:27">
      <c r="B283" s="116">
        <f t="shared" si="33"/>
        <v>64942.582500000026</v>
      </c>
      <c r="C283" s="115">
        <f t="shared" si="43"/>
        <v>5.4699999999999926</v>
      </c>
      <c r="D283" s="68">
        <f>'ver pressoflex 6p C3 DCpowe'!$G$3/2/$C$557*C283</f>
        <v>67.007499999999908</v>
      </c>
      <c r="E283" s="114">
        <f>'ver pressoflex 6p C3 DCpowe'!$G$9/D283*(D283-'ver pressoflex 6p C3 DCpowe'!$M$8)</f>
        <v>1.5877924112972463E-2</v>
      </c>
      <c r="F283" s="114">
        <f>'ver pressoflex 6p C3 DCpowe'!$G$9/D283*(D283-'ver pressoflex 6p C3 DCpowe'!$M$9)</f>
        <v>2.5429093758161447E-2</v>
      </c>
      <c r="G283" s="114">
        <f>'ver pressoflex 6p C3 DCpowe'!$G$9/D283*(D283-'ver pressoflex 6p C3 DCpowe'!$M$10)</f>
        <v>3.4980263403350427E-2</v>
      </c>
      <c r="H283" s="114">
        <f>'ver pressoflex 6p C3 DCpowe'!$G$9/D283*(D283-'ver pressoflex 6p C3 DCpowe'!$M$11)</f>
        <v>0.24152430698056221</v>
      </c>
      <c r="I283" s="114">
        <f>'ver pressoflex 6p C3 DCpowe'!$G$9/D283*(D283-'ver pressoflex 6p C3 DCpowe'!$M$12)</f>
        <v>0.25107547662575125</v>
      </c>
      <c r="J283" s="114">
        <f>'ver pressoflex 6p C3 DCpowe'!$G$9/D283*(D283-'ver pressoflex 6p C3 DCpowe'!$M$13)</f>
        <v>0.26062664627094023</v>
      </c>
      <c r="K283" s="114">
        <f>'ver pressoflex 6p C3 DCpowe'!$G$9/D283*(D283-'ver pressoflex 6p C3 DCpowe'!$G$3)</f>
        <v>0.28450457038391269</v>
      </c>
      <c r="L283" s="113">
        <f>-'ver pressoflex 6p C3 DCpowe'!$G$2*'ver pressoflex 6p C3 DCpowe'!D283*'ver pressoflex 6p C3 DCpowe'!$G$17*'ver pressoflex 6p C3 DCpowe'!$G$13*'ver pressoflex 6p C3 DCpowe'!$G$11</f>
        <v>-12664.417499999983</v>
      </c>
      <c r="M283" s="31">
        <f>IF(ABS(E283)&lt;'ver pressoflex 6p C3 DCpowe'!$G$7,'ver pressoflex 6p C3 DCpowe'!$G$16*E283*'ver pressoflex 6p C3 DCpowe'!$O$8,SIGN(E283)*'ver pressoflex 6p C3 DCpowe'!$G$15*'ver pressoflex 6p C3 DCpowe'!$O$8)</f>
        <v>17803.500000000004</v>
      </c>
      <c r="N283" s="31">
        <f>IF(ABS(F283)&lt;'ver pressoflex 6p C3 DCpowe'!$G$7,'ver pressoflex 6p C3 DCpowe'!$G$16*F283*'ver pressoflex 6p C3 DCpowe'!$O$9,SIGN(F283)*'ver pressoflex 6p C3 DCpowe'!$G$15*'ver pressoflex 6p C3 DCpowe'!$O$9)</f>
        <v>0</v>
      </c>
      <c r="O283" s="31">
        <f>IF(ABS(G283)&lt;'ver pressoflex 6p C3 DCpowe'!$G$7,'ver pressoflex 6p C3 DCpowe'!$G$16*G283*'ver pressoflex 6p C3 DCpowe'!$O$10,SIGN(G283)*'ver pressoflex 6p C3 DCpowe'!$G$15*'ver pressoflex 6p C3 DCpowe'!$O$10)</f>
        <v>0</v>
      </c>
      <c r="P283" s="31">
        <f>IF(ABS(H283)&lt;'ver pressoflex 6p C3 DCpowe'!$G$7,'ver pressoflex 6p C3 DCpowe'!$G$16*H283*'ver pressoflex 6p C3 DCpowe'!$O$11,SIGN(H283)*'ver pressoflex 6p C3 DCpowe'!$G$15*'ver pressoflex 6p C3 DCpowe'!$O$11)</f>
        <v>0</v>
      </c>
      <c r="Q283" s="31">
        <f>IF(ABS(I283)&lt;'ver pressoflex 6p C3 DCpowe'!$G$7,'ver pressoflex 6p C3 DCpowe'!$G$16*I283*'ver pressoflex 6p C3 DCpowe'!$O$12,SIGN(I283)*'ver pressoflex 6p C3 DCpowe'!$G$15*'ver pressoflex 6p C3 DCpowe'!$O$12)</f>
        <v>0</v>
      </c>
      <c r="R283" s="31">
        <f>IF(ABS(J283)&lt;'ver pressoflex 6p C3 DCpowe'!$G$7,'ver pressoflex 6p C3 DCpowe'!$G$16*J283*'ver pressoflex 6p C3 DCpowe'!$O$13,SIGN(J283)*'ver pressoflex 6p C3 DCpowe'!$G$15*'ver pressoflex 6p C3 DCpowe'!$O$13)</f>
        <v>17803.500000000004</v>
      </c>
      <c r="S283" s="113">
        <f t="shared" si="34"/>
        <v>22942.582500000026</v>
      </c>
      <c r="T283" s="362">
        <f>-L283*('ver pressoflex 6p C3 DCpowe'!$G$3/2-'ver pressoflex 6p C3 DCpowe'!$G$12*'ver pressoflex 6p C3 DCpowe'!D283)</f>
        <v>15160889.27995738</v>
      </c>
      <c r="U283" s="29">
        <f t="shared" si="37"/>
        <v>-18248587.500000004</v>
      </c>
      <c r="V283" s="29">
        <f t="shared" si="38"/>
        <v>0</v>
      </c>
      <c r="W283" s="29">
        <f t="shared" si="39"/>
        <v>0</v>
      </c>
      <c r="X283" s="29">
        <f t="shared" si="40"/>
        <v>0</v>
      </c>
      <c r="Y283" s="29">
        <f t="shared" si="41"/>
        <v>0</v>
      </c>
      <c r="Z283" s="29">
        <f t="shared" si="42"/>
        <v>18248587.500000004</v>
      </c>
      <c r="AA283" s="113">
        <f t="shared" si="35"/>
        <v>15160889.27995738</v>
      </c>
    </row>
    <row r="284" spans="2:27">
      <c r="B284" s="116">
        <f t="shared" si="33"/>
        <v>64711.057500000024</v>
      </c>
      <c r="C284" s="115">
        <f t="shared" si="43"/>
        <v>5.5699999999999923</v>
      </c>
      <c r="D284" s="68">
        <f>'ver pressoflex 6p C3 DCpowe'!$G$3/2/$C$557*C284</f>
        <v>68.232499999999902</v>
      </c>
      <c r="E284" s="114">
        <f>'ver pressoflex 6p C3 DCpowe'!$G$9/D284*(D284-'ver pressoflex 6p C3 DCpowe'!$M$8)</f>
        <v>1.544923606785626E-2</v>
      </c>
      <c r="F284" s="114">
        <f>'ver pressoflex 6p C3 DCpowe'!$G$9/D284*(D284-'ver pressoflex 6p C3 DCpowe'!$M$9)</f>
        <v>2.4828930494998767E-2</v>
      </c>
      <c r="G284" s="114">
        <f>'ver pressoflex 6p C3 DCpowe'!$G$9/D284*(D284-'ver pressoflex 6p C3 DCpowe'!$M$10)</f>
        <v>3.4208624922141266E-2</v>
      </c>
      <c r="H284" s="114">
        <f>'ver pressoflex 6p C3 DCpowe'!$G$9/D284*(D284-'ver pressoflex 6p C3 DCpowe'!$M$11)</f>
        <v>0.23704451690909795</v>
      </c>
      <c r="I284" s="114">
        <f>'ver pressoflex 6p C3 DCpowe'!$G$9/D284*(D284-'ver pressoflex 6p C3 DCpowe'!$M$12)</f>
        <v>0.2464242113362404</v>
      </c>
      <c r="J284" s="114">
        <f>'ver pressoflex 6p C3 DCpowe'!$G$9/D284*(D284-'ver pressoflex 6p C3 DCpowe'!$M$13)</f>
        <v>0.25580390576338291</v>
      </c>
      <c r="K284" s="114">
        <f>'ver pressoflex 6p C3 DCpowe'!$G$9/D284*(D284-'ver pressoflex 6p C3 DCpowe'!$G$3)</f>
        <v>0.27925314183123917</v>
      </c>
      <c r="L284" s="113">
        <f>-'ver pressoflex 6p C3 DCpowe'!$G$2*'ver pressoflex 6p C3 DCpowe'!D284*'ver pressoflex 6p C3 DCpowe'!$G$17*'ver pressoflex 6p C3 DCpowe'!$G$13*'ver pressoflex 6p C3 DCpowe'!$G$11</f>
        <v>-12895.942499999983</v>
      </c>
      <c r="M284" s="31">
        <f>IF(ABS(E284)&lt;'ver pressoflex 6p C3 DCpowe'!$G$7,'ver pressoflex 6p C3 DCpowe'!$G$16*E284*'ver pressoflex 6p C3 DCpowe'!$O$8,SIGN(E284)*'ver pressoflex 6p C3 DCpowe'!$G$15*'ver pressoflex 6p C3 DCpowe'!$O$8)</f>
        <v>17803.500000000004</v>
      </c>
      <c r="N284" s="31">
        <f>IF(ABS(F284)&lt;'ver pressoflex 6p C3 DCpowe'!$G$7,'ver pressoflex 6p C3 DCpowe'!$G$16*F284*'ver pressoflex 6p C3 DCpowe'!$O$9,SIGN(F284)*'ver pressoflex 6p C3 DCpowe'!$G$15*'ver pressoflex 6p C3 DCpowe'!$O$9)</f>
        <v>0</v>
      </c>
      <c r="O284" s="31">
        <f>IF(ABS(G284)&lt;'ver pressoflex 6p C3 DCpowe'!$G$7,'ver pressoflex 6p C3 DCpowe'!$G$16*G284*'ver pressoflex 6p C3 DCpowe'!$O$10,SIGN(G284)*'ver pressoflex 6p C3 DCpowe'!$G$15*'ver pressoflex 6p C3 DCpowe'!$O$10)</f>
        <v>0</v>
      </c>
      <c r="P284" s="31">
        <f>IF(ABS(H284)&lt;'ver pressoflex 6p C3 DCpowe'!$G$7,'ver pressoflex 6p C3 DCpowe'!$G$16*H284*'ver pressoflex 6p C3 DCpowe'!$O$11,SIGN(H284)*'ver pressoflex 6p C3 DCpowe'!$G$15*'ver pressoflex 6p C3 DCpowe'!$O$11)</f>
        <v>0</v>
      </c>
      <c r="Q284" s="31">
        <f>IF(ABS(I284)&lt;'ver pressoflex 6p C3 DCpowe'!$G$7,'ver pressoflex 6p C3 DCpowe'!$G$16*I284*'ver pressoflex 6p C3 DCpowe'!$O$12,SIGN(I284)*'ver pressoflex 6p C3 DCpowe'!$G$15*'ver pressoflex 6p C3 DCpowe'!$O$12)</f>
        <v>0</v>
      </c>
      <c r="R284" s="31">
        <f>IF(ABS(J284)&lt;'ver pressoflex 6p C3 DCpowe'!$G$7,'ver pressoflex 6p C3 DCpowe'!$G$16*J284*'ver pressoflex 6p C3 DCpowe'!$O$13,SIGN(J284)*'ver pressoflex 6p C3 DCpowe'!$G$15*'ver pressoflex 6p C3 DCpowe'!$O$13)</f>
        <v>17803.500000000004</v>
      </c>
      <c r="S284" s="113">
        <f t="shared" si="34"/>
        <v>22711.057500000024</v>
      </c>
      <c r="T284" s="362">
        <f>-L284*('ver pressoflex 6p C3 DCpowe'!$G$3/2-'ver pressoflex 6p C3 DCpowe'!$G$12*'ver pressoflex 6p C3 DCpowe'!D284)</f>
        <v>15431481.84550138</v>
      </c>
      <c r="U284" s="29">
        <f t="shared" si="37"/>
        <v>-18248587.500000004</v>
      </c>
      <c r="V284" s="29">
        <f t="shared" si="38"/>
        <v>0</v>
      </c>
      <c r="W284" s="29">
        <f t="shared" si="39"/>
        <v>0</v>
      </c>
      <c r="X284" s="29">
        <f t="shared" si="40"/>
        <v>0</v>
      </c>
      <c r="Y284" s="29">
        <f t="shared" si="41"/>
        <v>0</v>
      </c>
      <c r="Z284" s="29">
        <f t="shared" si="42"/>
        <v>18248587.500000004</v>
      </c>
      <c r="AA284" s="113">
        <f t="shared" si="35"/>
        <v>15431481.84550138</v>
      </c>
    </row>
    <row r="285" spans="2:27">
      <c r="B285" s="116">
        <f t="shared" si="33"/>
        <v>64479.53250000003</v>
      </c>
      <c r="C285" s="115">
        <f t="shared" si="43"/>
        <v>5.6699999999999919</v>
      </c>
      <c r="D285" s="68">
        <f>'ver pressoflex 6p C3 DCpowe'!$G$3/2/$C$557*C285</f>
        <v>69.457499999999897</v>
      </c>
      <c r="E285" s="114">
        <f>'ver pressoflex 6p C3 DCpowe'!$G$9/D285*(D285-'ver pressoflex 6p C3 DCpowe'!$M$8)</f>
        <v>1.5035669294172729E-2</v>
      </c>
      <c r="F285" s="114">
        <f>'ver pressoflex 6p C3 DCpowe'!$G$9/D285*(D285-'ver pressoflex 6p C3 DCpowe'!$M$9)</f>
        <v>2.4249937011841822E-2</v>
      </c>
      <c r="G285" s="114">
        <f>'ver pressoflex 6p C3 DCpowe'!$G$9/D285*(D285-'ver pressoflex 6p C3 DCpowe'!$M$10)</f>
        <v>3.3464204729510914E-2</v>
      </c>
      <c r="H285" s="114">
        <f>'ver pressoflex 6p C3 DCpowe'!$G$9/D285*(D285-'ver pressoflex 6p C3 DCpowe'!$M$11)</f>
        <v>0.23272274412410501</v>
      </c>
      <c r="I285" s="114">
        <f>'ver pressoflex 6p C3 DCpowe'!$G$9/D285*(D285-'ver pressoflex 6p C3 DCpowe'!$M$12)</f>
        <v>0.2419370118417741</v>
      </c>
      <c r="J285" s="114">
        <f>'ver pressoflex 6p C3 DCpowe'!$G$9/D285*(D285-'ver pressoflex 6p C3 DCpowe'!$M$13)</f>
        <v>0.25115127955944322</v>
      </c>
      <c r="K285" s="114">
        <f>'ver pressoflex 6p C3 DCpowe'!$G$9/D285*(D285-'ver pressoflex 6p C3 DCpowe'!$G$3)</f>
        <v>0.27418694885361594</v>
      </c>
      <c r="L285" s="113">
        <f>-'ver pressoflex 6p C3 DCpowe'!$G$2*'ver pressoflex 6p C3 DCpowe'!D285*'ver pressoflex 6p C3 DCpowe'!$G$17*'ver pressoflex 6p C3 DCpowe'!$G$13*'ver pressoflex 6p C3 DCpowe'!$G$11</f>
        <v>-13127.467499999981</v>
      </c>
      <c r="M285" s="31">
        <f>IF(ABS(E285)&lt;'ver pressoflex 6p C3 DCpowe'!$G$7,'ver pressoflex 6p C3 DCpowe'!$G$16*E285*'ver pressoflex 6p C3 DCpowe'!$O$8,SIGN(E285)*'ver pressoflex 6p C3 DCpowe'!$G$15*'ver pressoflex 6p C3 DCpowe'!$O$8)</f>
        <v>17803.500000000004</v>
      </c>
      <c r="N285" s="31">
        <f>IF(ABS(F285)&lt;'ver pressoflex 6p C3 DCpowe'!$G$7,'ver pressoflex 6p C3 DCpowe'!$G$16*F285*'ver pressoflex 6p C3 DCpowe'!$O$9,SIGN(F285)*'ver pressoflex 6p C3 DCpowe'!$G$15*'ver pressoflex 6p C3 DCpowe'!$O$9)</f>
        <v>0</v>
      </c>
      <c r="O285" s="31">
        <f>IF(ABS(G285)&lt;'ver pressoflex 6p C3 DCpowe'!$G$7,'ver pressoflex 6p C3 DCpowe'!$G$16*G285*'ver pressoflex 6p C3 DCpowe'!$O$10,SIGN(G285)*'ver pressoflex 6p C3 DCpowe'!$G$15*'ver pressoflex 6p C3 DCpowe'!$O$10)</f>
        <v>0</v>
      </c>
      <c r="P285" s="31">
        <f>IF(ABS(H285)&lt;'ver pressoflex 6p C3 DCpowe'!$G$7,'ver pressoflex 6p C3 DCpowe'!$G$16*H285*'ver pressoflex 6p C3 DCpowe'!$O$11,SIGN(H285)*'ver pressoflex 6p C3 DCpowe'!$G$15*'ver pressoflex 6p C3 DCpowe'!$O$11)</f>
        <v>0</v>
      </c>
      <c r="Q285" s="31">
        <f>IF(ABS(I285)&lt;'ver pressoflex 6p C3 DCpowe'!$G$7,'ver pressoflex 6p C3 DCpowe'!$G$16*I285*'ver pressoflex 6p C3 DCpowe'!$O$12,SIGN(I285)*'ver pressoflex 6p C3 DCpowe'!$G$15*'ver pressoflex 6p C3 DCpowe'!$O$12)</f>
        <v>0</v>
      </c>
      <c r="R285" s="31">
        <f>IF(ABS(J285)&lt;'ver pressoflex 6p C3 DCpowe'!$G$7,'ver pressoflex 6p C3 DCpowe'!$G$16*J285*'ver pressoflex 6p C3 DCpowe'!$O$13,SIGN(J285)*'ver pressoflex 6p C3 DCpowe'!$G$15*'ver pressoflex 6p C3 DCpowe'!$O$13)</f>
        <v>17803.500000000004</v>
      </c>
      <c r="S285" s="113">
        <f t="shared" si="34"/>
        <v>22479.532500000027</v>
      </c>
      <c r="T285" s="362">
        <f>-L285*('ver pressoflex 6p C3 DCpowe'!$G$3/2-'ver pressoflex 6p C3 DCpowe'!$G$12*'ver pressoflex 6p C3 DCpowe'!D285)</f>
        <v>15701838.440765379</v>
      </c>
      <c r="U285" s="29">
        <f t="shared" si="37"/>
        <v>-18248587.500000004</v>
      </c>
      <c r="V285" s="29">
        <f t="shared" si="38"/>
        <v>0</v>
      </c>
      <c r="W285" s="29">
        <f t="shared" si="39"/>
        <v>0</v>
      </c>
      <c r="X285" s="29">
        <f t="shared" si="40"/>
        <v>0</v>
      </c>
      <c r="Y285" s="29">
        <f t="shared" si="41"/>
        <v>0</v>
      </c>
      <c r="Z285" s="29">
        <f t="shared" si="42"/>
        <v>18248587.500000004</v>
      </c>
      <c r="AA285" s="113">
        <f t="shared" si="35"/>
        <v>15701838.440765379</v>
      </c>
    </row>
    <row r="286" spans="2:27">
      <c r="B286" s="116">
        <f t="shared" si="33"/>
        <v>64248.007500000022</v>
      </c>
      <c r="C286" s="115">
        <f t="shared" si="43"/>
        <v>5.7699999999999916</v>
      </c>
      <c r="D286" s="68">
        <f>'ver pressoflex 6p C3 DCpowe'!$G$3/2/$C$557*C286</f>
        <v>70.682499999999891</v>
      </c>
      <c r="E286" s="114">
        <f>'ver pressoflex 6p C3 DCpowe'!$G$9/D286*(D286-'ver pressoflex 6p C3 DCpowe'!$M$8)</f>
        <v>1.4636437590634209E-2</v>
      </c>
      <c r="F286" s="114">
        <f>'ver pressoflex 6p C3 DCpowe'!$G$9/D286*(D286-'ver pressoflex 6p C3 DCpowe'!$M$9)</f>
        <v>2.3691012626887893E-2</v>
      </c>
      <c r="G286" s="114">
        <f>'ver pressoflex 6p C3 DCpowe'!$G$9/D286*(D286-'ver pressoflex 6p C3 DCpowe'!$M$10)</f>
        <v>3.2745587663141576E-2</v>
      </c>
      <c r="H286" s="114">
        <f>'ver pressoflex 6p C3 DCpowe'!$G$9/D286*(D286-'ver pressoflex 6p C3 DCpowe'!$M$11)</f>
        <v>0.22855077282212746</v>
      </c>
      <c r="I286" s="114">
        <f>'ver pressoflex 6p C3 DCpowe'!$G$9/D286*(D286-'ver pressoflex 6p C3 DCpowe'!$M$12)</f>
        <v>0.23760534785838117</v>
      </c>
      <c r="J286" s="114">
        <f>'ver pressoflex 6p C3 DCpowe'!$G$9/D286*(D286-'ver pressoflex 6p C3 DCpowe'!$M$13)</f>
        <v>0.24665992289463484</v>
      </c>
      <c r="K286" s="114">
        <f>'ver pressoflex 6p C3 DCpowe'!$G$9/D286*(D286-'ver pressoflex 6p C3 DCpowe'!$G$3)</f>
        <v>0.26929636048526906</v>
      </c>
      <c r="L286" s="113">
        <f>-'ver pressoflex 6p C3 DCpowe'!$G$2*'ver pressoflex 6p C3 DCpowe'!D286*'ver pressoflex 6p C3 DCpowe'!$G$17*'ver pressoflex 6p C3 DCpowe'!$G$13*'ver pressoflex 6p C3 DCpowe'!$G$11</f>
        <v>-13358.992499999982</v>
      </c>
      <c r="M286" s="31">
        <f>IF(ABS(E286)&lt;'ver pressoflex 6p C3 DCpowe'!$G$7,'ver pressoflex 6p C3 DCpowe'!$G$16*E286*'ver pressoflex 6p C3 DCpowe'!$O$8,SIGN(E286)*'ver pressoflex 6p C3 DCpowe'!$G$15*'ver pressoflex 6p C3 DCpowe'!$O$8)</f>
        <v>17803.500000000004</v>
      </c>
      <c r="N286" s="31">
        <f>IF(ABS(F286)&lt;'ver pressoflex 6p C3 DCpowe'!$G$7,'ver pressoflex 6p C3 DCpowe'!$G$16*F286*'ver pressoflex 6p C3 DCpowe'!$O$9,SIGN(F286)*'ver pressoflex 6p C3 DCpowe'!$G$15*'ver pressoflex 6p C3 DCpowe'!$O$9)</f>
        <v>0</v>
      </c>
      <c r="O286" s="31">
        <f>IF(ABS(G286)&lt;'ver pressoflex 6p C3 DCpowe'!$G$7,'ver pressoflex 6p C3 DCpowe'!$G$16*G286*'ver pressoflex 6p C3 DCpowe'!$O$10,SIGN(G286)*'ver pressoflex 6p C3 DCpowe'!$G$15*'ver pressoflex 6p C3 DCpowe'!$O$10)</f>
        <v>0</v>
      </c>
      <c r="P286" s="31">
        <f>IF(ABS(H286)&lt;'ver pressoflex 6p C3 DCpowe'!$G$7,'ver pressoflex 6p C3 DCpowe'!$G$16*H286*'ver pressoflex 6p C3 DCpowe'!$O$11,SIGN(H286)*'ver pressoflex 6p C3 DCpowe'!$G$15*'ver pressoflex 6p C3 DCpowe'!$O$11)</f>
        <v>0</v>
      </c>
      <c r="Q286" s="31">
        <f>IF(ABS(I286)&lt;'ver pressoflex 6p C3 DCpowe'!$G$7,'ver pressoflex 6p C3 DCpowe'!$G$16*I286*'ver pressoflex 6p C3 DCpowe'!$O$12,SIGN(I286)*'ver pressoflex 6p C3 DCpowe'!$G$15*'ver pressoflex 6p C3 DCpowe'!$O$12)</f>
        <v>0</v>
      </c>
      <c r="R286" s="31">
        <f>IF(ABS(J286)&lt;'ver pressoflex 6p C3 DCpowe'!$G$7,'ver pressoflex 6p C3 DCpowe'!$G$16*J286*'ver pressoflex 6p C3 DCpowe'!$O$13,SIGN(J286)*'ver pressoflex 6p C3 DCpowe'!$G$15*'ver pressoflex 6p C3 DCpowe'!$O$13)</f>
        <v>17803.500000000004</v>
      </c>
      <c r="S286" s="113">
        <f t="shared" si="34"/>
        <v>22248.007500000025</v>
      </c>
      <c r="T286" s="362">
        <f>-L286*('ver pressoflex 6p C3 DCpowe'!$G$3/2-'ver pressoflex 6p C3 DCpowe'!$G$12*'ver pressoflex 6p C3 DCpowe'!D286)</f>
        <v>15971959.065749379</v>
      </c>
      <c r="U286" s="29">
        <f t="shared" si="37"/>
        <v>-18248587.500000004</v>
      </c>
      <c r="V286" s="29">
        <f t="shared" si="38"/>
        <v>0</v>
      </c>
      <c r="W286" s="29">
        <f t="shared" si="39"/>
        <v>0</v>
      </c>
      <c r="X286" s="29">
        <f t="shared" si="40"/>
        <v>0</v>
      </c>
      <c r="Y286" s="29">
        <f t="shared" si="41"/>
        <v>0</v>
      </c>
      <c r="Z286" s="29">
        <f t="shared" si="42"/>
        <v>18248587.500000004</v>
      </c>
      <c r="AA286" s="113">
        <f t="shared" si="35"/>
        <v>15971959.065749379</v>
      </c>
    </row>
    <row r="287" spans="2:27">
      <c r="B287" s="116">
        <f t="shared" si="33"/>
        <v>64016.482500000027</v>
      </c>
      <c r="C287" s="115">
        <f t="shared" si="43"/>
        <v>5.8699999999999912</v>
      </c>
      <c r="D287" s="68">
        <f>'ver pressoflex 6p C3 DCpowe'!$G$3/2/$C$557*C287</f>
        <v>71.907499999999899</v>
      </c>
      <c r="E287" s="114">
        <f>'ver pressoflex 6p C3 DCpowe'!$G$9/D287*(D287-'ver pressoflex 6p C3 DCpowe'!$M$8)</f>
        <v>1.4250808330146398E-2</v>
      </c>
      <c r="F287" s="114">
        <f>'ver pressoflex 6p C3 DCpowe'!$G$9/D287*(D287-'ver pressoflex 6p C3 DCpowe'!$M$9)</f>
        <v>2.3151131662204959E-2</v>
      </c>
      <c r="G287" s="114">
        <f>'ver pressoflex 6p C3 DCpowe'!$G$9/D287*(D287-'ver pressoflex 6p C3 DCpowe'!$M$10)</f>
        <v>3.2051454994263519E-2</v>
      </c>
      <c r="H287" s="114">
        <f>'ver pressoflex 6p C3 DCpowe'!$G$9/D287*(D287-'ver pressoflex 6p C3 DCpowe'!$M$11)</f>
        <v>0.2245209470500299</v>
      </c>
      <c r="I287" s="114">
        <f>'ver pressoflex 6p C3 DCpowe'!$G$9/D287*(D287-'ver pressoflex 6p C3 DCpowe'!$M$12)</f>
        <v>0.23342127038208846</v>
      </c>
      <c r="J287" s="114">
        <f>'ver pressoflex 6p C3 DCpowe'!$G$9/D287*(D287-'ver pressoflex 6p C3 DCpowe'!$M$13)</f>
        <v>0.24232159371414702</v>
      </c>
      <c r="K287" s="114">
        <f>'ver pressoflex 6p C3 DCpowe'!$G$9/D287*(D287-'ver pressoflex 6p C3 DCpowe'!$G$3)</f>
        <v>0.26457240204429344</v>
      </c>
      <c r="L287" s="113">
        <f>-'ver pressoflex 6p C3 DCpowe'!$G$2*'ver pressoflex 6p C3 DCpowe'!D287*'ver pressoflex 6p C3 DCpowe'!$G$17*'ver pressoflex 6p C3 DCpowe'!$G$13*'ver pressoflex 6p C3 DCpowe'!$G$11</f>
        <v>-13590.517499999984</v>
      </c>
      <c r="M287" s="31">
        <f>IF(ABS(E287)&lt;'ver pressoflex 6p C3 DCpowe'!$G$7,'ver pressoflex 6p C3 DCpowe'!$G$16*E287*'ver pressoflex 6p C3 DCpowe'!$O$8,SIGN(E287)*'ver pressoflex 6p C3 DCpowe'!$G$15*'ver pressoflex 6p C3 DCpowe'!$O$8)</f>
        <v>17803.500000000004</v>
      </c>
      <c r="N287" s="31">
        <f>IF(ABS(F287)&lt;'ver pressoflex 6p C3 DCpowe'!$G$7,'ver pressoflex 6p C3 DCpowe'!$G$16*F287*'ver pressoflex 6p C3 DCpowe'!$O$9,SIGN(F287)*'ver pressoflex 6p C3 DCpowe'!$G$15*'ver pressoflex 6p C3 DCpowe'!$O$9)</f>
        <v>0</v>
      </c>
      <c r="O287" s="31">
        <f>IF(ABS(G287)&lt;'ver pressoflex 6p C3 DCpowe'!$G$7,'ver pressoflex 6p C3 DCpowe'!$G$16*G287*'ver pressoflex 6p C3 DCpowe'!$O$10,SIGN(G287)*'ver pressoflex 6p C3 DCpowe'!$G$15*'ver pressoflex 6p C3 DCpowe'!$O$10)</f>
        <v>0</v>
      </c>
      <c r="P287" s="31">
        <f>IF(ABS(H287)&lt;'ver pressoflex 6p C3 DCpowe'!$G$7,'ver pressoflex 6p C3 DCpowe'!$G$16*H287*'ver pressoflex 6p C3 DCpowe'!$O$11,SIGN(H287)*'ver pressoflex 6p C3 DCpowe'!$G$15*'ver pressoflex 6p C3 DCpowe'!$O$11)</f>
        <v>0</v>
      </c>
      <c r="Q287" s="31">
        <f>IF(ABS(I287)&lt;'ver pressoflex 6p C3 DCpowe'!$G$7,'ver pressoflex 6p C3 DCpowe'!$G$16*I287*'ver pressoflex 6p C3 DCpowe'!$O$12,SIGN(I287)*'ver pressoflex 6p C3 DCpowe'!$G$15*'ver pressoflex 6p C3 DCpowe'!$O$12)</f>
        <v>0</v>
      </c>
      <c r="R287" s="31">
        <f>IF(ABS(J287)&lt;'ver pressoflex 6p C3 DCpowe'!$G$7,'ver pressoflex 6p C3 DCpowe'!$G$16*J287*'ver pressoflex 6p C3 DCpowe'!$O$13,SIGN(J287)*'ver pressoflex 6p C3 DCpowe'!$G$15*'ver pressoflex 6p C3 DCpowe'!$O$13)</f>
        <v>17803.500000000004</v>
      </c>
      <c r="S287" s="113">
        <f t="shared" si="34"/>
        <v>22016.482500000024</v>
      </c>
      <c r="T287" s="362">
        <f>-L287*('ver pressoflex 6p C3 DCpowe'!$G$3/2-'ver pressoflex 6p C3 DCpowe'!$G$12*'ver pressoflex 6p C3 DCpowe'!D287)</f>
        <v>16241843.72045338</v>
      </c>
      <c r="U287" s="29">
        <f t="shared" si="37"/>
        <v>-18248587.500000004</v>
      </c>
      <c r="V287" s="29">
        <f t="shared" si="38"/>
        <v>0</v>
      </c>
      <c r="W287" s="29">
        <f t="shared" si="39"/>
        <v>0</v>
      </c>
      <c r="X287" s="29">
        <f t="shared" si="40"/>
        <v>0</v>
      </c>
      <c r="Y287" s="29">
        <f t="shared" si="41"/>
        <v>0</v>
      </c>
      <c r="Z287" s="29">
        <f t="shared" si="42"/>
        <v>18248587.500000004</v>
      </c>
      <c r="AA287" s="113">
        <f t="shared" si="35"/>
        <v>16241843.72045338</v>
      </c>
    </row>
    <row r="288" spans="2:27">
      <c r="B288" s="116">
        <f t="shared" si="33"/>
        <v>63784.957500000026</v>
      </c>
      <c r="C288" s="115">
        <f t="shared" si="43"/>
        <v>5.9699999999999909</v>
      </c>
      <c r="D288" s="68">
        <f>'ver pressoflex 6p C3 DCpowe'!$G$3/2/$C$557*C288</f>
        <v>73.132499999999894</v>
      </c>
      <c r="E288" s="114">
        <f>'ver pressoflex 6p C3 DCpowe'!$G$9/D288*(D288-'ver pressoflex 6p C3 DCpowe'!$M$8)</f>
        <v>1.3878097972857517E-2</v>
      </c>
      <c r="F288" s="114">
        <f>'ver pressoflex 6p C3 DCpowe'!$G$9/D288*(D288-'ver pressoflex 6p C3 DCpowe'!$M$9)</f>
        <v>2.2629337162000523E-2</v>
      </c>
      <c r="G288" s="114">
        <f>'ver pressoflex 6p C3 DCpowe'!$G$9/D288*(D288-'ver pressoflex 6p C3 DCpowe'!$M$10)</f>
        <v>3.1380576351143531E-2</v>
      </c>
      <c r="H288" s="114">
        <f>'ver pressoflex 6p C3 DCpowe'!$G$9/D288*(D288-'ver pressoflex 6p C3 DCpowe'!$M$11)</f>
        <v>0.22062612381636104</v>
      </c>
      <c r="I288" s="114">
        <f>'ver pressoflex 6p C3 DCpowe'!$G$9/D288*(D288-'ver pressoflex 6p C3 DCpowe'!$M$12)</f>
        <v>0.22937736300550407</v>
      </c>
      <c r="J288" s="114">
        <f>'ver pressoflex 6p C3 DCpowe'!$G$9/D288*(D288-'ver pressoflex 6p C3 DCpowe'!$M$13)</f>
        <v>0.23812860219464707</v>
      </c>
      <c r="K288" s="114">
        <f>'ver pressoflex 6p C3 DCpowe'!$G$9/D288*(D288-'ver pressoflex 6p C3 DCpowe'!$G$3)</f>
        <v>0.2600067001675046</v>
      </c>
      <c r="L288" s="113">
        <f>-'ver pressoflex 6p C3 DCpowe'!$G$2*'ver pressoflex 6p C3 DCpowe'!D288*'ver pressoflex 6p C3 DCpowe'!$G$17*'ver pressoflex 6p C3 DCpowe'!$G$13*'ver pressoflex 6p C3 DCpowe'!$G$11</f>
        <v>-13822.04249999998</v>
      </c>
      <c r="M288" s="31">
        <f>IF(ABS(E288)&lt;'ver pressoflex 6p C3 DCpowe'!$G$7,'ver pressoflex 6p C3 DCpowe'!$G$16*E288*'ver pressoflex 6p C3 DCpowe'!$O$8,SIGN(E288)*'ver pressoflex 6p C3 DCpowe'!$G$15*'ver pressoflex 6p C3 DCpowe'!$O$8)</f>
        <v>17803.500000000004</v>
      </c>
      <c r="N288" s="31">
        <f>IF(ABS(F288)&lt;'ver pressoflex 6p C3 DCpowe'!$G$7,'ver pressoflex 6p C3 DCpowe'!$G$16*F288*'ver pressoflex 6p C3 DCpowe'!$O$9,SIGN(F288)*'ver pressoflex 6p C3 DCpowe'!$G$15*'ver pressoflex 6p C3 DCpowe'!$O$9)</f>
        <v>0</v>
      </c>
      <c r="O288" s="31">
        <f>IF(ABS(G288)&lt;'ver pressoflex 6p C3 DCpowe'!$G$7,'ver pressoflex 6p C3 DCpowe'!$G$16*G288*'ver pressoflex 6p C3 DCpowe'!$O$10,SIGN(G288)*'ver pressoflex 6p C3 DCpowe'!$G$15*'ver pressoflex 6p C3 DCpowe'!$O$10)</f>
        <v>0</v>
      </c>
      <c r="P288" s="31">
        <f>IF(ABS(H288)&lt;'ver pressoflex 6p C3 DCpowe'!$G$7,'ver pressoflex 6p C3 DCpowe'!$G$16*H288*'ver pressoflex 6p C3 DCpowe'!$O$11,SIGN(H288)*'ver pressoflex 6p C3 DCpowe'!$G$15*'ver pressoflex 6p C3 DCpowe'!$O$11)</f>
        <v>0</v>
      </c>
      <c r="Q288" s="31">
        <f>IF(ABS(I288)&lt;'ver pressoflex 6p C3 DCpowe'!$G$7,'ver pressoflex 6p C3 DCpowe'!$G$16*I288*'ver pressoflex 6p C3 DCpowe'!$O$12,SIGN(I288)*'ver pressoflex 6p C3 DCpowe'!$G$15*'ver pressoflex 6p C3 DCpowe'!$O$12)</f>
        <v>0</v>
      </c>
      <c r="R288" s="31">
        <f>IF(ABS(J288)&lt;'ver pressoflex 6p C3 DCpowe'!$G$7,'ver pressoflex 6p C3 DCpowe'!$G$16*J288*'ver pressoflex 6p C3 DCpowe'!$O$13,SIGN(J288)*'ver pressoflex 6p C3 DCpowe'!$G$15*'ver pressoflex 6p C3 DCpowe'!$O$13)</f>
        <v>17803.500000000004</v>
      </c>
      <c r="S288" s="113">
        <f t="shared" si="34"/>
        <v>21784.957500000026</v>
      </c>
      <c r="T288" s="362">
        <f>-L288*('ver pressoflex 6p C3 DCpowe'!$G$3/2-'ver pressoflex 6p C3 DCpowe'!$G$12*'ver pressoflex 6p C3 DCpowe'!D288)</f>
        <v>16511492.404877376</v>
      </c>
      <c r="U288" s="29">
        <f t="shared" si="37"/>
        <v>-18248587.500000004</v>
      </c>
      <c r="V288" s="29">
        <f t="shared" si="38"/>
        <v>0</v>
      </c>
      <c r="W288" s="29">
        <f t="shared" si="39"/>
        <v>0</v>
      </c>
      <c r="X288" s="29">
        <f t="shared" si="40"/>
        <v>0</v>
      </c>
      <c r="Y288" s="29">
        <f t="shared" si="41"/>
        <v>0</v>
      </c>
      <c r="Z288" s="29">
        <f t="shared" si="42"/>
        <v>18248587.500000004</v>
      </c>
      <c r="AA288" s="113">
        <f t="shared" si="35"/>
        <v>16511492.404877376</v>
      </c>
    </row>
    <row r="289" spans="2:27">
      <c r="B289" s="116">
        <f t="shared" si="33"/>
        <v>63553.432500000024</v>
      </c>
      <c r="C289" s="115">
        <f t="shared" si="43"/>
        <v>6.0699999999999905</v>
      </c>
      <c r="D289" s="68">
        <f>'ver pressoflex 6p C3 DCpowe'!$G$3/2/$C$557*C289</f>
        <v>74.357499999999888</v>
      </c>
      <c r="E289" s="114">
        <f>'ver pressoflex 6p C3 DCpowe'!$G$9/D289*(D289-'ver pressoflex 6p C3 DCpowe'!$M$8)</f>
        <v>1.3517668022728069E-2</v>
      </c>
      <c r="F289" s="114">
        <f>'ver pressoflex 6p C3 DCpowe'!$G$9/D289*(D289-'ver pressoflex 6p C3 DCpowe'!$M$9)</f>
        <v>2.2124735231819296E-2</v>
      </c>
      <c r="G289" s="114">
        <f>'ver pressoflex 6p C3 DCpowe'!$G$9/D289*(D289-'ver pressoflex 6p C3 DCpowe'!$M$10)</f>
        <v>3.0731802440910526E-2</v>
      </c>
      <c r="H289" s="114">
        <f>'ver pressoflex 6p C3 DCpowe'!$G$9/D289*(D289-'ver pressoflex 6p C3 DCpowe'!$M$11)</f>
        <v>0.21685963083750834</v>
      </c>
      <c r="I289" s="114">
        <f>'ver pressoflex 6p C3 DCpowe'!$G$9/D289*(D289-'ver pressoflex 6p C3 DCpowe'!$M$12)</f>
        <v>0.22546669804659955</v>
      </c>
      <c r="J289" s="114">
        <f>'ver pressoflex 6p C3 DCpowe'!$G$9/D289*(D289-'ver pressoflex 6p C3 DCpowe'!$M$13)</f>
        <v>0.23407376525569076</v>
      </c>
      <c r="K289" s="114">
        <f>'ver pressoflex 6p C3 DCpowe'!$G$9/D289*(D289-'ver pressoflex 6p C3 DCpowe'!$G$3)</f>
        <v>0.25559143327841882</v>
      </c>
      <c r="L289" s="113">
        <f>-'ver pressoflex 6p C3 DCpowe'!$G$2*'ver pressoflex 6p C3 DCpowe'!D289*'ver pressoflex 6p C3 DCpowe'!$G$17*'ver pressoflex 6p C3 DCpowe'!$G$13*'ver pressoflex 6p C3 DCpowe'!$G$11</f>
        <v>-14053.567499999983</v>
      </c>
      <c r="M289" s="31">
        <f>IF(ABS(E289)&lt;'ver pressoflex 6p C3 DCpowe'!$G$7,'ver pressoflex 6p C3 DCpowe'!$G$16*E289*'ver pressoflex 6p C3 DCpowe'!$O$8,SIGN(E289)*'ver pressoflex 6p C3 DCpowe'!$G$15*'ver pressoflex 6p C3 DCpowe'!$O$8)</f>
        <v>17803.500000000004</v>
      </c>
      <c r="N289" s="31">
        <f>IF(ABS(F289)&lt;'ver pressoflex 6p C3 DCpowe'!$G$7,'ver pressoflex 6p C3 DCpowe'!$G$16*F289*'ver pressoflex 6p C3 DCpowe'!$O$9,SIGN(F289)*'ver pressoflex 6p C3 DCpowe'!$G$15*'ver pressoflex 6p C3 DCpowe'!$O$9)</f>
        <v>0</v>
      </c>
      <c r="O289" s="31">
        <f>IF(ABS(G289)&lt;'ver pressoflex 6p C3 DCpowe'!$G$7,'ver pressoflex 6p C3 DCpowe'!$G$16*G289*'ver pressoflex 6p C3 DCpowe'!$O$10,SIGN(G289)*'ver pressoflex 6p C3 DCpowe'!$G$15*'ver pressoflex 6p C3 DCpowe'!$O$10)</f>
        <v>0</v>
      </c>
      <c r="P289" s="31">
        <f>IF(ABS(H289)&lt;'ver pressoflex 6p C3 DCpowe'!$G$7,'ver pressoflex 6p C3 DCpowe'!$G$16*H289*'ver pressoflex 6p C3 DCpowe'!$O$11,SIGN(H289)*'ver pressoflex 6p C3 DCpowe'!$G$15*'ver pressoflex 6p C3 DCpowe'!$O$11)</f>
        <v>0</v>
      </c>
      <c r="Q289" s="31">
        <f>IF(ABS(I289)&lt;'ver pressoflex 6p C3 DCpowe'!$G$7,'ver pressoflex 6p C3 DCpowe'!$G$16*I289*'ver pressoflex 6p C3 DCpowe'!$O$12,SIGN(I289)*'ver pressoflex 6p C3 DCpowe'!$G$15*'ver pressoflex 6p C3 DCpowe'!$O$12)</f>
        <v>0</v>
      </c>
      <c r="R289" s="31">
        <f>IF(ABS(J289)&lt;'ver pressoflex 6p C3 DCpowe'!$G$7,'ver pressoflex 6p C3 DCpowe'!$G$16*J289*'ver pressoflex 6p C3 DCpowe'!$O$13,SIGN(J289)*'ver pressoflex 6p C3 DCpowe'!$G$15*'ver pressoflex 6p C3 DCpowe'!$O$13)</f>
        <v>17803.500000000004</v>
      </c>
      <c r="S289" s="113">
        <f t="shared" si="34"/>
        <v>21553.432500000024</v>
      </c>
      <c r="T289" s="362">
        <f>-L289*('ver pressoflex 6p C3 DCpowe'!$G$3/2-'ver pressoflex 6p C3 DCpowe'!$G$12*'ver pressoflex 6p C3 DCpowe'!D289)</f>
        <v>16780905.119021378</v>
      </c>
      <c r="U289" s="29">
        <f t="shared" si="37"/>
        <v>-18248587.500000004</v>
      </c>
      <c r="V289" s="29">
        <f t="shared" si="38"/>
        <v>0</v>
      </c>
      <c r="W289" s="29">
        <f t="shared" si="39"/>
        <v>0</v>
      </c>
      <c r="X289" s="29">
        <f t="shared" si="40"/>
        <v>0</v>
      </c>
      <c r="Y289" s="29">
        <f t="shared" si="41"/>
        <v>0</v>
      </c>
      <c r="Z289" s="29">
        <f t="shared" si="42"/>
        <v>18248587.500000004</v>
      </c>
      <c r="AA289" s="113">
        <f t="shared" si="35"/>
        <v>16780905.119021378</v>
      </c>
    </row>
    <row r="290" spans="2:27">
      <c r="B290" s="116">
        <f t="shared" si="33"/>
        <v>63321.90750000003</v>
      </c>
      <c r="C290" s="115">
        <f t="shared" si="43"/>
        <v>6.1699999999999902</v>
      </c>
      <c r="D290" s="68">
        <f>'ver pressoflex 6p C3 DCpowe'!$G$3/2/$C$557*C290</f>
        <v>75.582499999999882</v>
      </c>
      <c r="E290" s="114">
        <f>'ver pressoflex 6p C3 DCpowe'!$G$9/D290*(D290-'ver pressoflex 6p C3 DCpowe'!$M$8)</f>
        <v>1.3168921377302981E-2</v>
      </c>
      <c r="F290" s="114">
        <f>'ver pressoflex 6p C3 DCpowe'!$G$9/D290*(D290-'ver pressoflex 6p C3 DCpowe'!$M$9)</f>
        <v>2.1636489928224173E-2</v>
      </c>
      <c r="G290" s="114">
        <f>'ver pressoflex 6p C3 DCpowe'!$G$9/D290*(D290-'ver pressoflex 6p C3 DCpowe'!$M$10)</f>
        <v>3.0104058479145365E-2</v>
      </c>
      <c r="H290" s="114">
        <f>'ver pressoflex 6p C3 DCpowe'!$G$9/D290*(D290-'ver pressoflex 6p C3 DCpowe'!$M$11)</f>
        <v>0.21321522839281615</v>
      </c>
      <c r="I290" s="114">
        <f>'ver pressoflex 6p C3 DCpowe'!$G$9/D290*(D290-'ver pressoflex 6p C3 DCpowe'!$M$12)</f>
        <v>0.22168279694373733</v>
      </c>
      <c r="J290" s="114">
        <f>'ver pressoflex 6p C3 DCpowe'!$G$9/D290*(D290-'ver pressoflex 6p C3 DCpowe'!$M$13)</f>
        <v>0.23015036549465853</v>
      </c>
      <c r="K290" s="114">
        <f>'ver pressoflex 6p C3 DCpowe'!$G$9/D290*(D290-'ver pressoflex 6p C3 DCpowe'!$G$3)</f>
        <v>0.25131928687196148</v>
      </c>
      <c r="L290" s="113">
        <f>-'ver pressoflex 6p C3 DCpowe'!$G$2*'ver pressoflex 6p C3 DCpowe'!D290*'ver pressoflex 6p C3 DCpowe'!$G$17*'ver pressoflex 6p C3 DCpowe'!$G$13*'ver pressoflex 6p C3 DCpowe'!$G$11</f>
        <v>-14285.092499999979</v>
      </c>
      <c r="M290" s="31">
        <f>IF(ABS(E290)&lt;'ver pressoflex 6p C3 DCpowe'!$G$7,'ver pressoflex 6p C3 DCpowe'!$G$16*E290*'ver pressoflex 6p C3 DCpowe'!$O$8,SIGN(E290)*'ver pressoflex 6p C3 DCpowe'!$G$15*'ver pressoflex 6p C3 DCpowe'!$O$8)</f>
        <v>17803.500000000004</v>
      </c>
      <c r="N290" s="31">
        <f>IF(ABS(F290)&lt;'ver pressoflex 6p C3 DCpowe'!$G$7,'ver pressoflex 6p C3 DCpowe'!$G$16*F290*'ver pressoflex 6p C3 DCpowe'!$O$9,SIGN(F290)*'ver pressoflex 6p C3 DCpowe'!$G$15*'ver pressoflex 6p C3 DCpowe'!$O$9)</f>
        <v>0</v>
      </c>
      <c r="O290" s="31">
        <f>IF(ABS(G290)&lt;'ver pressoflex 6p C3 DCpowe'!$G$7,'ver pressoflex 6p C3 DCpowe'!$G$16*G290*'ver pressoflex 6p C3 DCpowe'!$O$10,SIGN(G290)*'ver pressoflex 6p C3 DCpowe'!$G$15*'ver pressoflex 6p C3 DCpowe'!$O$10)</f>
        <v>0</v>
      </c>
      <c r="P290" s="31">
        <f>IF(ABS(H290)&lt;'ver pressoflex 6p C3 DCpowe'!$G$7,'ver pressoflex 6p C3 DCpowe'!$G$16*H290*'ver pressoflex 6p C3 DCpowe'!$O$11,SIGN(H290)*'ver pressoflex 6p C3 DCpowe'!$G$15*'ver pressoflex 6p C3 DCpowe'!$O$11)</f>
        <v>0</v>
      </c>
      <c r="Q290" s="31">
        <f>IF(ABS(I290)&lt;'ver pressoflex 6p C3 DCpowe'!$G$7,'ver pressoflex 6p C3 DCpowe'!$G$16*I290*'ver pressoflex 6p C3 DCpowe'!$O$12,SIGN(I290)*'ver pressoflex 6p C3 DCpowe'!$G$15*'ver pressoflex 6p C3 DCpowe'!$O$12)</f>
        <v>0</v>
      </c>
      <c r="R290" s="31">
        <f>IF(ABS(J290)&lt;'ver pressoflex 6p C3 DCpowe'!$G$7,'ver pressoflex 6p C3 DCpowe'!$G$16*J290*'ver pressoflex 6p C3 DCpowe'!$O$13,SIGN(J290)*'ver pressoflex 6p C3 DCpowe'!$G$15*'ver pressoflex 6p C3 DCpowe'!$O$13)</f>
        <v>17803.500000000004</v>
      </c>
      <c r="S290" s="113">
        <f t="shared" si="34"/>
        <v>21321.90750000003</v>
      </c>
      <c r="T290" s="362">
        <f>-L290*('ver pressoflex 6p C3 DCpowe'!$G$3/2-'ver pressoflex 6p C3 DCpowe'!$G$12*'ver pressoflex 6p C3 DCpowe'!D290)</f>
        <v>17050081.862885375</v>
      </c>
      <c r="U290" s="29">
        <f t="shared" si="37"/>
        <v>-18248587.500000004</v>
      </c>
      <c r="V290" s="29">
        <f t="shared" si="38"/>
        <v>0</v>
      </c>
      <c r="W290" s="29">
        <f t="shared" si="39"/>
        <v>0</v>
      </c>
      <c r="X290" s="29">
        <f t="shared" si="40"/>
        <v>0</v>
      </c>
      <c r="Y290" s="29">
        <f t="shared" si="41"/>
        <v>0</v>
      </c>
      <c r="Z290" s="29">
        <f t="shared" si="42"/>
        <v>18248587.500000004</v>
      </c>
      <c r="AA290" s="113">
        <f t="shared" si="35"/>
        <v>17050081.862885375</v>
      </c>
    </row>
    <row r="291" spans="2:27">
      <c r="B291" s="116">
        <f t="shared" si="33"/>
        <v>63090.382500000029</v>
      </c>
      <c r="C291" s="115">
        <f t="shared" si="43"/>
        <v>6.2699999999999898</v>
      </c>
      <c r="D291" s="68">
        <f>'ver pressoflex 6p C3 DCpowe'!$G$3/2/$C$557*C291</f>
        <v>76.807499999999877</v>
      </c>
      <c r="E291" s="114">
        <f>'ver pressoflex 6p C3 DCpowe'!$G$9/D291*(D291-'ver pressoflex 6p C3 DCpowe'!$M$8)</f>
        <v>1.2831299026787783E-2</v>
      </c>
      <c r="F291" s="114">
        <f>'ver pressoflex 6p C3 DCpowe'!$G$9/D291*(D291-'ver pressoflex 6p C3 DCpowe'!$M$9)</f>
        <v>2.1163818637502895E-2</v>
      </c>
      <c r="G291" s="114">
        <f>'ver pressoflex 6p C3 DCpowe'!$G$9/D291*(D291-'ver pressoflex 6p C3 DCpowe'!$M$10)</f>
        <v>2.9496338248218009E-2</v>
      </c>
      <c r="H291" s="114">
        <f>'ver pressoflex 6p C3 DCpowe'!$G$9/D291*(D291-'ver pressoflex 6p C3 DCpowe'!$M$11)</f>
        <v>0.20968707482993235</v>
      </c>
      <c r="I291" s="114">
        <f>'ver pressoflex 6p C3 DCpowe'!$G$9/D291*(D291-'ver pressoflex 6p C3 DCpowe'!$M$12)</f>
        <v>0.21801959444064745</v>
      </c>
      <c r="J291" s="114">
        <f>'ver pressoflex 6p C3 DCpowe'!$G$9/D291*(D291-'ver pressoflex 6p C3 DCpowe'!$M$13)</f>
        <v>0.22635211405136257</v>
      </c>
      <c r="K291" s="114">
        <f>'ver pressoflex 6p C3 DCpowe'!$G$9/D291*(D291-'ver pressoflex 6p C3 DCpowe'!$G$3)</f>
        <v>0.24718341307815034</v>
      </c>
      <c r="L291" s="113">
        <f>-'ver pressoflex 6p C3 DCpowe'!$G$2*'ver pressoflex 6p C3 DCpowe'!D291*'ver pressoflex 6p C3 DCpowe'!$G$17*'ver pressoflex 6p C3 DCpowe'!$G$13*'ver pressoflex 6p C3 DCpowe'!$G$11</f>
        <v>-14516.617499999977</v>
      </c>
      <c r="M291" s="31">
        <f>IF(ABS(E291)&lt;'ver pressoflex 6p C3 DCpowe'!$G$7,'ver pressoflex 6p C3 DCpowe'!$G$16*E291*'ver pressoflex 6p C3 DCpowe'!$O$8,SIGN(E291)*'ver pressoflex 6p C3 DCpowe'!$G$15*'ver pressoflex 6p C3 DCpowe'!$O$8)</f>
        <v>17803.500000000004</v>
      </c>
      <c r="N291" s="31">
        <f>IF(ABS(F291)&lt;'ver pressoflex 6p C3 DCpowe'!$G$7,'ver pressoflex 6p C3 DCpowe'!$G$16*F291*'ver pressoflex 6p C3 DCpowe'!$O$9,SIGN(F291)*'ver pressoflex 6p C3 DCpowe'!$G$15*'ver pressoflex 6p C3 DCpowe'!$O$9)</f>
        <v>0</v>
      </c>
      <c r="O291" s="31">
        <f>IF(ABS(G291)&lt;'ver pressoflex 6p C3 DCpowe'!$G$7,'ver pressoflex 6p C3 DCpowe'!$G$16*G291*'ver pressoflex 6p C3 DCpowe'!$O$10,SIGN(G291)*'ver pressoflex 6p C3 DCpowe'!$G$15*'ver pressoflex 6p C3 DCpowe'!$O$10)</f>
        <v>0</v>
      </c>
      <c r="P291" s="31">
        <f>IF(ABS(H291)&lt;'ver pressoflex 6p C3 DCpowe'!$G$7,'ver pressoflex 6p C3 DCpowe'!$G$16*H291*'ver pressoflex 6p C3 DCpowe'!$O$11,SIGN(H291)*'ver pressoflex 6p C3 DCpowe'!$G$15*'ver pressoflex 6p C3 DCpowe'!$O$11)</f>
        <v>0</v>
      </c>
      <c r="Q291" s="31">
        <f>IF(ABS(I291)&lt;'ver pressoflex 6p C3 DCpowe'!$G$7,'ver pressoflex 6p C3 DCpowe'!$G$16*I291*'ver pressoflex 6p C3 DCpowe'!$O$12,SIGN(I291)*'ver pressoflex 6p C3 DCpowe'!$G$15*'ver pressoflex 6p C3 DCpowe'!$O$12)</f>
        <v>0</v>
      </c>
      <c r="R291" s="31">
        <f>IF(ABS(J291)&lt;'ver pressoflex 6p C3 DCpowe'!$G$7,'ver pressoflex 6p C3 DCpowe'!$G$16*J291*'ver pressoflex 6p C3 DCpowe'!$O$13,SIGN(J291)*'ver pressoflex 6p C3 DCpowe'!$G$15*'ver pressoflex 6p C3 DCpowe'!$O$13)</f>
        <v>17803.500000000004</v>
      </c>
      <c r="S291" s="113">
        <f t="shared" si="34"/>
        <v>21090.382500000029</v>
      </c>
      <c r="T291" s="362">
        <f>-L291*('ver pressoflex 6p C3 DCpowe'!$G$3/2-'ver pressoflex 6p C3 DCpowe'!$G$12*'ver pressoflex 6p C3 DCpowe'!D291)</f>
        <v>17319022.636469372</v>
      </c>
      <c r="U291" s="29">
        <f t="shared" si="37"/>
        <v>-18248587.500000004</v>
      </c>
      <c r="V291" s="29">
        <f t="shared" si="38"/>
        <v>0</v>
      </c>
      <c r="W291" s="29">
        <f t="shared" si="39"/>
        <v>0</v>
      </c>
      <c r="X291" s="29">
        <f t="shared" si="40"/>
        <v>0</v>
      </c>
      <c r="Y291" s="29">
        <f t="shared" si="41"/>
        <v>0</v>
      </c>
      <c r="Z291" s="29">
        <f t="shared" si="42"/>
        <v>18248587.500000004</v>
      </c>
      <c r="AA291" s="113">
        <f t="shared" si="35"/>
        <v>17319022.636469372</v>
      </c>
    </row>
    <row r="292" spans="2:27">
      <c r="B292" s="116">
        <f t="shared" si="33"/>
        <v>62858.857500000027</v>
      </c>
      <c r="C292" s="115">
        <f t="shared" si="43"/>
        <v>6.3699999999999894</v>
      </c>
      <c r="D292" s="68">
        <f>'ver pressoflex 6p C3 DCpowe'!$G$3/2/$C$557*C292</f>
        <v>78.032499999999871</v>
      </c>
      <c r="E292" s="114">
        <f>'ver pressoflex 6p C3 DCpowe'!$G$9/D292*(D292-'ver pressoflex 6p C3 DCpowe'!$M$8)</f>
        <v>1.2504277064043862E-2</v>
      </c>
      <c r="F292" s="114">
        <f>'ver pressoflex 6p C3 DCpowe'!$G$9/D292*(D292-'ver pressoflex 6p C3 DCpowe'!$M$9)</f>
        <v>2.0705987889661409E-2</v>
      </c>
      <c r="G292" s="114">
        <f>'ver pressoflex 6p C3 DCpowe'!$G$9/D292*(D292-'ver pressoflex 6p C3 DCpowe'!$M$10)</f>
        <v>2.8907698715278953E-2</v>
      </c>
      <c r="H292" s="114">
        <f>'ver pressoflex 6p C3 DCpowe'!$G$9/D292*(D292-'ver pressoflex 6p C3 DCpowe'!$M$11)</f>
        <v>0.20626969531925837</v>
      </c>
      <c r="I292" s="114">
        <f>'ver pressoflex 6p C3 DCpowe'!$G$9/D292*(D292-'ver pressoflex 6p C3 DCpowe'!$M$12)</f>
        <v>0.21447140614487592</v>
      </c>
      <c r="J292" s="114">
        <f>'ver pressoflex 6p C3 DCpowe'!$G$9/D292*(D292-'ver pressoflex 6p C3 DCpowe'!$M$13)</f>
        <v>0.22267311697049347</v>
      </c>
      <c r="K292" s="114">
        <f>'ver pressoflex 6p C3 DCpowe'!$G$9/D292*(D292-'ver pressoflex 6p C3 DCpowe'!$G$3)</f>
        <v>0.24317739403453731</v>
      </c>
      <c r="L292" s="113">
        <f>-'ver pressoflex 6p C3 DCpowe'!$G$2*'ver pressoflex 6p C3 DCpowe'!D292*'ver pressoflex 6p C3 DCpowe'!$G$17*'ver pressoflex 6p C3 DCpowe'!$G$13*'ver pressoflex 6p C3 DCpowe'!$G$11</f>
        <v>-14748.142499999976</v>
      </c>
      <c r="M292" s="31">
        <f>IF(ABS(E292)&lt;'ver pressoflex 6p C3 DCpowe'!$G$7,'ver pressoflex 6p C3 DCpowe'!$G$16*E292*'ver pressoflex 6p C3 DCpowe'!$O$8,SIGN(E292)*'ver pressoflex 6p C3 DCpowe'!$G$15*'ver pressoflex 6p C3 DCpowe'!$O$8)</f>
        <v>17803.500000000004</v>
      </c>
      <c r="N292" s="31">
        <f>IF(ABS(F292)&lt;'ver pressoflex 6p C3 DCpowe'!$G$7,'ver pressoflex 6p C3 DCpowe'!$G$16*F292*'ver pressoflex 6p C3 DCpowe'!$O$9,SIGN(F292)*'ver pressoflex 6p C3 DCpowe'!$G$15*'ver pressoflex 6p C3 DCpowe'!$O$9)</f>
        <v>0</v>
      </c>
      <c r="O292" s="31">
        <f>IF(ABS(G292)&lt;'ver pressoflex 6p C3 DCpowe'!$G$7,'ver pressoflex 6p C3 DCpowe'!$G$16*G292*'ver pressoflex 6p C3 DCpowe'!$O$10,SIGN(G292)*'ver pressoflex 6p C3 DCpowe'!$G$15*'ver pressoflex 6p C3 DCpowe'!$O$10)</f>
        <v>0</v>
      </c>
      <c r="P292" s="31">
        <f>IF(ABS(H292)&lt;'ver pressoflex 6p C3 DCpowe'!$G$7,'ver pressoflex 6p C3 DCpowe'!$G$16*H292*'ver pressoflex 6p C3 DCpowe'!$O$11,SIGN(H292)*'ver pressoflex 6p C3 DCpowe'!$G$15*'ver pressoflex 6p C3 DCpowe'!$O$11)</f>
        <v>0</v>
      </c>
      <c r="Q292" s="31">
        <f>IF(ABS(I292)&lt;'ver pressoflex 6p C3 DCpowe'!$G$7,'ver pressoflex 6p C3 DCpowe'!$G$16*I292*'ver pressoflex 6p C3 DCpowe'!$O$12,SIGN(I292)*'ver pressoflex 6p C3 DCpowe'!$G$15*'ver pressoflex 6p C3 DCpowe'!$O$12)</f>
        <v>0</v>
      </c>
      <c r="R292" s="31">
        <f>IF(ABS(J292)&lt;'ver pressoflex 6p C3 DCpowe'!$G$7,'ver pressoflex 6p C3 DCpowe'!$G$16*J292*'ver pressoflex 6p C3 DCpowe'!$O$13,SIGN(J292)*'ver pressoflex 6p C3 DCpowe'!$G$15*'ver pressoflex 6p C3 DCpowe'!$O$13)</f>
        <v>17803.500000000004</v>
      </c>
      <c r="S292" s="113">
        <f t="shared" si="34"/>
        <v>20858.857500000031</v>
      </c>
      <c r="T292" s="362">
        <f>-L292*('ver pressoflex 6p C3 DCpowe'!$G$3/2-'ver pressoflex 6p C3 DCpowe'!$G$12*'ver pressoflex 6p C3 DCpowe'!D292)</f>
        <v>17587727.439773373</v>
      </c>
      <c r="U292" s="29">
        <f t="shared" si="37"/>
        <v>-18248587.500000004</v>
      </c>
      <c r="V292" s="29">
        <f t="shared" si="38"/>
        <v>0</v>
      </c>
      <c r="W292" s="29">
        <f t="shared" si="39"/>
        <v>0</v>
      </c>
      <c r="X292" s="29">
        <f t="shared" si="40"/>
        <v>0</v>
      </c>
      <c r="Y292" s="29">
        <f t="shared" si="41"/>
        <v>0</v>
      </c>
      <c r="Z292" s="29">
        <f t="shared" si="42"/>
        <v>18248587.500000004</v>
      </c>
      <c r="AA292" s="113">
        <f t="shared" si="35"/>
        <v>17587727.439773373</v>
      </c>
    </row>
    <row r="293" spans="2:27">
      <c r="B293" s="116">
        <f t="shared" si="33"/>
        <v>62627.332500000033</v>
      </c>
      <c r="C293" s="115">
        <f t="shared" si="43"/>
        <v>6.4699999999999891</v>
      </c>
      <c r="D293" s="68">
        <f>'ver pressoflex 6p C3 DCpowe'!$G$3/2/$C$557*C293</f>
        <v>79.257499999999865</v>
      </c>
      <c r="E293" s="114">
        <f>'ver pressoflex 6p C3 DCpowe'!$G$9/D293*(D293-'ver pressoflex 6p C3 DCpowe'!$M$8)</f>
        <v>1.2187363971863896E-2</v>
      </c>
      <c r="F293" s="114">
        <f>'ver pressoflex 6p C3 DCpowe'!$G$9/D293*(D293-'ver pressoflex 6p C3 DCpowe'!$M$9)</f>
        <v>2.0262309560609454E-2</v>
      </c>
      <c r="G293" s="114">
        <f>'ver pressoflex 6p C3 DCpowe'!$G$9/D293*(D293-'ver pressoflex 6p C3 DCpowe'!$M$10)</f>
        <v>2.8337255149355013E-2</v>
      </c>
      <c r="H293" s="114">
        <f>'ver pressoflex 6p C3 DCpowe'!$G$9/D293*(D293-'ver pressoflex 6p C3 DCpowe'!$M$11)</f>
        <v>0.2029579535059777</v>
      </c>
      <c r="I293" s="114">
        <f>'ver pressoflex 6p C3 DCpowe'!$G$9/D293*(D293-'ver pressoflex 6p C3 DCpowe'!$M$12)</f>
        <v>0.21103289909472328</v>
      </c>
      <c r="J293" s="114">
        <f>'ver pressoflex 6p C3 DCpowe'!$G$9/D293*(D293-'ver pressoflex 6p C3 DCpowe'!$M$13)</f>
        <v>0.21910784468346886</v>
      </c>
      <c r="K293" s="114">
        <f>'ver pressoflex 6p C3 DCpowe'!$G$9/D293*(D293-'ver pressoflex 6p C3 DCpowe'!$G$3)</f>
        <v>0.23929520865533274</v>
      </c>
      <c r="L293" s="113">
        <f>-'ver pressoflex 6p C3 DCpowe'!$G$2*'ver pressoflex 6p C3 DCpowe'!D293*'ver pressoflex 6p C3 DCpowe'!$G$17*'ver pressoflex 6p C3 DCpowe'!$G$13*'ver pressoflex 6p C3 DCpowe'!$G$11</f>
        <v>-14979.667499999976</v>
      </c>
      <c r="M293" s="31">
        <f>IF(ABS(E293)&lt;'ver pressoflex 6p C3 DCpowe'!$G$7,'ver pressoflex 6p C3 DCpowe'!$G$16*E293*'ver pressoflex 6p C3 DCpowe'!$O$8,SIGN(E293)*'ver pressoflex 6p C3 DCpowe'!$G$15*'ver pressoflex 6p C3 DCpowe'!$O$8)</f>
        <v>17803.500000000004</v>
      </c>
      <c r="N293" s="31">
        <f>IF(ABS(F293)&lt;'ver pressoflex 6p C3 DCpowe'!$G$7,'ver pressoflex 6p C3 DCpowe'!$G$16*F293*'ver pressoflex 6p C3 DCpowe'!$O$9,SIGN(F293)*'ver pressoflex 6p C3 DCpowe'!$G$15*'ver pressoflex 6p C3 DCpowe'!$O$9)</f>
        <v>0</v>
      </c>
      <c r="O293" s="31">
        <f>IF(ABS(G293)&lt;'ver pressoflex 6p C3 DCpowe'!$G$7,'ver pressoflex 6p C3 DCpowe'!$G$16*G293*'ver pressoflex 6p C3 DCpowe'!$O$10,SIGN(G293)*'ver pressoflex 6p C3 DCpowe'!$G$15*'ver pressoflex 6p C3 DCpowe'!$O$10)</f>
        <v>0</v>
      </c>
      <c r="P293" s="31">
        <f>IF(ABS(H293)&lt;'ver pressoflex 6p C3 DCpowe'!$G$7,'ver pressoflex 6p C3 DCpowe'!$G$16*H293*'ver pressoflex 6p C3 DCpowe'!$O$11,SIGN(H293)*'ver pressoflex 6p C3 DCpowe'!$G$15*'ver pressoflex 6p C3 DCpowe'!$O$11)</f>
        <v>0</v>
      </c>
      <c r="Q293" s="31">
        <f>IF(ABS(I293)&lt;'ver pressoflex 6p C3 DCpowe'!$G$7,'ver pressoflex 6p C3 DCpowe'!$G$16*I293*'ver pressoflex 6p C3 DCpowe'!$O$12,SIGN(I293)*'ver pressoflex 6p C3 DCpowe'!$G$15*'ver pressoflex 6p C3 DCpowe'!$O$12)</f>
        <v>0</v>
      </c>
      <c r="R293" s="31">
        <f>IF(ABS(J293)&lt;'ver pressoflex 6p C3 DCpowe'!$G$7,'ver pressoflex 6p C3 DCpowe'!$G$16*J293*'ver pressoflex 6p C3 DCpowe'!$O$13,SIGN(J293)*'ver pressoflex 6p C3 DCpowe'!$G$15*'ver pressoflex 6p C3 DCpowe'!$O$13)</f>
        <v>17803.500000000004</v>
      </c>
      <c r="S293" s="113">
        <f t="shared" si="34"/>
        <v>20627.332500000033</v>
      </c>
      <c r="T293" s="362">
        <f>-L293*('ver pressoflex 6p C3 DCpowe'!$G$3/2-'ver pressoflex 6p C3 DCpowe'!$G$12*'ver pressoflex 6p C3 DCpowe'!D293)</f>
        <v>17856196.272797372</v>
      </c>
      <c r="U293" s="29">
        <f t="shared" si="37"/>
        <v>-18248587.500000004</v>
      </c>
      <c r="V293" s="29">
        <f t="shared" si="38"/>
        <v>0</v>
      </c>
      <c r="W293" s="29">
        <f t="shared" si="39"/>
        <v>0</v>
      </c>
      <c r="X293" s="29">
        <f t="shared" si="40"/>
        <v>0</v>
      </c>
      <c r="Y293" s="29">
        <f t="shared" si="41"/>
        <v>0</v>
      </c>
      <c r="Z293" s="29">
        <f t="shared" si="42"/>
        <v>18248587.500000004</v>
      </c>
      <c r="AA293" s="113">
        <f t="shared" si="35"/>
        <v>17856196.272797372</v>
      </c>
    </row>
    <row r="294" spans="2:27">
      <c r="B294" s="116">
        <f t="shared" si="33"/>
        <v>62395.807500000032</v>
      </c>
      <c r="C294" s="115">
        <f t="shared" si="43"/>
        <v>6.5699999999999887</v>
      </c>
      <c r="D294" s="68">
        <f>'ver pressoflex 6p C3 DCpowe'!$G$3/2/$C$557*C294</f>
        <v>80.48249999999986</v>
      </c>
      <c r="E294" s="114">
        <f>'ver pressoflex 6p C3 DCpowe'!$G$9/D294*(D294-'ver pressoflex 6p C3 DCpowe'!$M$8)</f>
        <v>1.188009815798469E-2</v>
      </c>
      <c r="F294" s="114">
        <f>'ver pressoflex 6p C3 DCpowe'!$G$9/D294*(D294-'ver pressoflex 6p C3 DCpowe'!$M$9)</f>
        <v>1.9832137421178567E-2</v>
      </c>
      <c r="G294" s="114">
        <f>'ver pressoflex 6p C3 DCpowe'!$G$9/D294*(D294-'ver pressoflex 6p C3 DCpowe'!$M$10)</f>
        <v>2.7784176684372441E-2</v>
      </c>
      <c r="H294" s="114">
        <f>'ver pressoflex 6p C3 DCpowe'!$G$9/D294*(D294-'ver pressoflex 6p C3 DCpowe'!$M$11)</f>
        <v>0.19974702575094</v>
      </c>
      <c r="I294" s="114">
        <f>'ver pressoflex 6p C3 DCpowe'!$G$9/D294*(D294-'ver pressoflex 6p C3 DCpowe'!$M$12)</f>
        <v>0.20769906501413388</v>
      </c>
      <c r="J294" s="114">
        <f>'ver pressoflex 6p C3 DCpowe'!$G$9/D294*(D294-'ver pressoflex 6p C3 DCpowe'!$M$13)</f>
        <v>0.21565110427732773</v>
      </c>
      <c r="K294" s="114">
        <f>'ver pressoflex 6p C3 DCpowe'!$G$9/D294*(D294-'ver pressoflex 6p C3 DCpowe'!$G$3)</f>
        <v>0.23553120243531242</v>
      </c>
      <c r="L294" s="113">
        <f>-'ver pressoflex 6p C3 DCpowe'!$G$2*'ver pressoflex 6p C3 DCpowe'!D294*'ver pressoflex 6p C3 DCpowe'!$G$17*'ver pressoflex 6p C3 DCpowe'!$G$13*'ver pressoflex 6p C3 DCpowe'!$G$11</f>
        <v>-15211.192499999977</v>
      </c>
      <c r="M294" s="31">
        <f>IF(ABS(E294)&lt;'ver pressoflex 6p C3 DCpowe'!$G$7,'ver pressoflex 6p C3 DCpowe'!$G$16*E294*'ver pressoflex 6p C3 DCpowe'!$O$8,SIGN(E294)*'ver pressoflex 6p C3 DCpowe'!$G$15*'ver pressoflex 6p C3 DCpowe'!$O$8)</f>
        <v>17803.500000000004</v>
      </c>
      <c r="N294" s="31">
        <f>IF(ABS(F294)&lt;'ver pressoflex 6p C3 DCpowe'!$G$7,'ver pressoflex 6p C3 DCpowe'!$G$16*F294*'ver pressoflex 6p C3 DCpowe'!$O$9,SIGN(F294)*'ver pressoflex 6p C3 DCpowe'!$G$15*'ver pressoflex 6p C3 DCpowe'!$O$9)</f>
        <v>0</v>
      </c>
      <c r="O294" s="31">
        <f>IF(ABS(G294)&lt;'ver pressoflex 6p C3 DCpowe'!$G$7,'ver pressoflex 6p C3 DCpowe'!$G$16*G294*'ver pressoflex 6p C3 DCpowe'!$O$10,SIGN(G294)*'ver pressoflex 6p C3 DCpowe'!$G$15*'ver pressoflex 6p C3 DCpowe'!$O$10)</f>
        <v>0</v>
      </c>
      <c r="P294" s="31">
        <f>IF(ABS(H294)&lt;'ver pressoflex 6p C3 DCpowe'!$G$7,'ver pressoflex 6p C3 DCpowe'!$G$16*H294*'ver pressoflex 6p C3 DCpowe'!$O$11,SIGN(H294)*'ver pressoflex 6p C3 DCpowe'!$G$15*'ver pressoflex 6p C3 DCpowe'!$O$11)</f>
        <v>0</v>
      </c>
      <c r="Q294" s="31">
        <f>IF(ABS(I294)&lt;'ver pressoflex 6p C3 DCpowe'!$G$7,'ver pressoflex 6p C3 DCpowe'!$G$16*I294*'ver pressoflex 6p C3 DCpowe'!$O$12,SIGN(I294)*'ver pressoflex 6p C3 DCpowe'!$G$15*'ver pressoflex 6p C3 DCpowe'!$O$12)</f>
        <v>0</v>
      </c>
      <c r="R294" s="31">
        <f>IF(ABS(J294)&lt;'ver pressoflex 6p C3 DCpowe'!$G$7,'ver pressoflex 6p C3 DCpowe'!$G$16*J294*'ver pressoflex 6p C3 DCpowe'!$O$13,SIGN(J294)*'ver pressoflex 6p C3 DCpowe'!$G$15*'ver pressoflex 6p C3 DCpowe'!$O$13)</f>
        <v>17803.500000000004</v>
      </c>
      <c r="S294" s="113">
        <f t="shared" si="34"/>
        <v>20395.807500000032</v>
      </c>
      <c r="T294" s="362">
        <f>-L294*('ver pressoflex 6p C3 DCpowe'!$G$3/2-'ver pressoflex 6p C3 DCpowe'!$G$12*'ver pressoflex 6p C3 DCpowe'!D294)</f>
        <v>18124429.135541372</v>
      </c>
      <c r="U294" s="29">
        <f t="shared" si="37"/>
        <v>-18248587.500000004</v>
      </c>
      <c r="V294" s="29">
        <f t="shared" si="38"/>
        <v>0</v>
      </c>
      <c r="W294" s="29">
        <f t="shared" si="39"/>
        <v>0</v>
      </c>
      <c r="X294" s="29">
        <f t="shared" si="40"/>
        <v>0</v>
      </c>
      <c r="Y294" s="29">
        <f t="shared" si="41"/>
        <v>0</v>
      </c>
      <c r="Z294" s="29">
        <f t="shared" si="42"/>
        <v>18248587.500000004</v>
      </c>
      <c r="AA294" s="113">
        <f t="shared" si="35"/>
        <v>18124429.135541372</v>
      </c>
    </row>
    <row r="295" spans="2:27">
      <c r="B295" s="116">
        <f t="shared" si="33"/>
        <v>62164.28250000003</v>
      </c>
      <c r="C295" s="115">
        <f t="shared" si="43"/>
        <v>6.6699999999999884</v>
      </c>
      <c r="D295" s="68">
        <f>'ver pressoflex 6p C3 DCpowe'!$G$3/2/$C$557*C295</f>
        <v>81.707499999999854</v>
      </c>
      <c r="E295" s="114">
        <f>'ver pressoflex 6p C3 DCpowe'!$G$9/D295*(D295-'ver pressoflex 6p C3 DCpowe'!$M$8)</f>
        <v>1.1582045711837994E-2</v>
      </c>
      <c r="F295" s="114">
        <f>'ver pressoflex 6p C3 DCpowe'!$G$9/D295*(D295-'ver pressoflex 6p C3 DCpowe'!$M$9)</f>
        <v>1.941486399657319E-2</v>
      </c>
      <c r="G295" s="114">
        <f>'ver pressoflex 6p C3 DCpowe'!$G$9/D295*(D295-'ver pressoflex 6p C3 DCpowe'!$M$10)</f>
        <v>2.7247682281308389E-2</v>
      </c>
      <c r="H295" s="114">
        <f>'ver pressoflex 6p C3 DCpowe'!$G$9/D295*(D295-'ver pressoflex 6p C3 DCpowe'!$M$11)</f>
        <v>0.19663237768870703</v>
      </c>
      <c r="I295" s="114">
        <f>'ver pressoflex 6p C3 DCpowe'!$G$9/D295*(D295-'ver pressoflex 6p C3 DCpowe'!$M$12)</f>
        <v>0.20446519597344223</v>
      </c>
      <c r="J295" s="114">
        <f>'ver pressoflex 6p C3 DCpowe'!$G$9/D295*(D295-'ver pressoflex 6p C3 DCpowe'!$M$13)</f>
        <v>0.21229801425817743</v>
      </c>
      <c r="K295" s="114">
        <f>'ver pressoflex 6p C3 DCpowe'!$G$9/D295*(D295-'ver pressoflex 6p C3 DCpowe'!$G$3)</f>
        <v>0.2318800599700154</v>
      </c>
      <c r="L295" s="113">
        <f>-'ver pressoflex 6p C3 DCpowe'!$G$2*'ver pressoflex 6p C3 DCpowe'!D295*'ver pressoflex 6p C3 DCpowe'!$G$17*'ver pressoflex 6p C3 DCpowe'!$G$13*'ver pressoflex 6p C3 DCpowe'!$G$11</f>
        <v>-15442.717499999973</v>
      </c>
      <c r="M295" s="31">
        <f>IF(ABS(E295)&lt;'ver pressoflex 6p C3 DCpowe'!$G$7,'ver pressoflex 6p C3 DCpowe'!$G$16*E295*'ver pressoflex 6p C3 DCpowe'!$O$8,SIGN(E295)*'ver pressoflex 6p C3 DCpowe'!$G$15*'ver pressoflex 6p C3 DCpowe'!$O$8)</f>
        <v>17803.500000000004</v>
      </c>
      <c r="N295" s="31">
        <f>IF(ABS(F295)&lt;'ver pressoflex 6p C3 DCpowe'!$G$7,'ver pressoflex 6p C3 DCpowe'!$G$16*F295*'ver pressoflex 6p C3 DCpowe'!$O$9,SIGN(F295)*'ver pressoflex 6p C3 DCpowe'!$G$15*'ver pressoflex 6p C3 DCpowe'!$O$9)</f>
        <v>0</v>
      </c>
      <c r="O295" s="31">
        <f>IF(ABS(G295)&lt;'ver pressoflex 6p C3 DCpowe'!$G$7,'ver pressoflex 6p C3 DCpowe'!$G$16*G295*'ver pressoflex 6p C3 DCpowe'!$O$10,SIGN(G295)*'ver pressoflex 6p C3 DCpowe'!$G$15*'ver pressoflex 6p C3 DCpowe'!$O$10)</f>
        <v>0</v>
      </c>
      <c r="P295" s="31">
        <f>IF(ABS(H295)&lt;'ver pressoflex 6p C3 DCpowe'!$G$7,'ver pressoflex 6p C3 DCpowe'!$G$16*H295*'ver pressoflex 6p C3 DCpowe'!$O$11,SIGN(H295)*'ver pressoflex 6p C3 DCpowe'!$G$15*'ver pressoflex 6p C3 DCpowe'!$O$11)</f>
        <v>0</v>
      </c>
      <c r="Q295" s="31">
        <f>IF(ABS(I295)&lt;'ver pressoflex 6p C3 DCpowe'!$G$7,'ver pressoflex 6p C3 DCpowe'!$G$16*I295*'ver pressoflex 6p C3 DCpowe'!$O$12,SIGN(I295)*'ver pressoflex 6p C3 DCpowe'!$G$15*'ver pressoflex 6p C3 DCpowe'!$O$12)</f>
        <v>0</v>
      </c>
      <c r="R295" s="31">
        <f>IF(ABS(J295)&lt;'ver pressoflex 6p C3 DCpowe'!$G$7,'ver pressoflex 6p C3 DCpowe'!$G$16*J295*'ver pressoflex 6p C3 DCpowe'!$O$13,SIGN(J295)*'ver pressoflex 6p C3 DCpowe'!$G$15*'ver pressoflex 6p C3 DCpowe'!$O$13)</f>
        <v>17803.500000000004</v>
      </c>
      <c r="S295" s="113">
        <f t="shared" si="34"/>
        <v>20164.282500000034</v>
      </c>
      <c r="T295" s="362">
        <f>-L295*('ver pressoflex 6p C3 DCpowe'!$G$3/2-'ver pressoflex 6p C3 DCpowe'!$G$12*'ver pressoflex 6p C3 DCpowe'!D295)</f>
        <v>18392426.028005369</v>
      </c>
      <c r="U295" s="29">
        <f t="shared" si="37"/>
        <v>-18248587.500000004</v>
      </c>
      <c r="V295" s="29">
        <f t="shared" si="38"/>
        <v>0</v>
      </c>
      <c r="W295" s="29">
        <f t="shared" si="39"/>
        <v>0</v>
      </c>
      <c r="X295" s="29">
        <f t="shared" si="40"/>
        <v>0</v>
      </c>
      <c r="Y295" s="29">
        <f t="shared" si="41"/>
        <v>0</v>
      </c>
      <c r="Z295" s="29">
        <f t="shared" si="42"/>
        <v>18248587.500000004</v>
      </c>
      <c r="AA295" s="113">
        <f t="shared" si="35"/>
        <v>18392426.028005369</v>
      </c>
    </row>
    <row r="296" spans="2:27">
      <c r="B296" s="116">
        <f t="shared" si="33"/>
        <v>61932.757500000036</v>
      </c>
      <c r="C296" s="115">
        <f t="shared" si="43"/>
        <v>6.769999999999988</v>
      </c>
      <c r="D296" s="68">
        <f>'ver pressoflex 6p C3 DCpowe'!$G$3/2/$C$557*C296</f>
        <v>82.932499999999848</v>
      </c>
      <c r="E296" s="114">
        <f>'ver pressoflex 6p C3 DCpowe'!$G$9/D296*(D296-'ver pressoflex 6p C3 DCpowe'!$M$8)</f>
        <v>1.1292798360112174E-2</v>
      </c>
      <c r="F296" s="114">
        <f>'ver pressoflex 6p C3 DCpowe'!$G$9/D296*(D296-'ver pressoflex 6p C3 DCpowe'!$M$9)</f>
        <v>1.9009917704157046E-2</v>
      </c>
      <c r="G296" s="114">
        <f>'ver pressoflex 6p C3 DCpowe'!$G$9/D296*(D296-'ver pressoflex 6p C3 DCpowe'!$M$10)</f>
        <v>2.6727037048201913E-2</v>
      </c>
      <c r="H296" s="114">
        <f>'ver pressoflex 6p C3 DCpowe'!$G$9/D296*(D296-'ver pressoflex 6p C3 DCpowe'!$M$11)</f>
        <v>0.1936097428631722</v>
      </c>
      <c r="I296" s="114">
        <f>'ver pressoflex 6p C3 DCpowe'!$G$9/D296*(D296-'ver pressoflex 6p C3 DCpowe'!$M$12)</f>
        <v>0.20132686220721707</v>
      </c>
      <c r="J296" s="114">
        <f>'ver pressoflex 6p C3 DCpowe'!$G$9/D296*(D296-'ver pressoflex 6p C3 DCpowe'!$M$13)</f>
        <v>0.20904398155126194</v>
      </c>
      <c r="K296" s="114">
        <f>'ver pressoflex 6p C3 DCpowe'!$G$9/D296*(D296-'ver pressoflex 6p C3 DCpowe'!$G$3)</f>
        <v>0.22833677991137413</v>
      </c>
      <c r="L296" s="113">
        <f>-'ver pressoflex 6p C3 DCpowe'!$G$2*'ver pressoflex 6p C3 DCpowe'!D296*'ver pressoflex 6p C3 DCpowe'!$G$17*'ver pressoflex 6p C3 DCpowe'!$G$13*'ver pressoflex 6p C3 DCpowe'!$G$11</f>
        <v>-15674.242499999973</v>
      </c>
      <c r="M296" s="31">
        <f>IF(ABS(E296)&lt;'ver pressoflex 6p C3 DCpowe'!$G$7,'ver pressoflex 6p C3 DCpowe'!$G$16*E296*'ver pressoflex 6p C3 DCpowe'!$O$8,SIGN(E296)*'ver pressoflex 6p C3 DCpowe'!$G$15*'ver pressoflex 6p C3 DCpowe'!$O$8)</f>
        <v>17803.500000000004</v>
      </c>
      <c r="N296" s="31">
        <f>IF(ABS(F296)&lt;'ver pressoflex 6p C3 DCpowe'!$G$7,'ver pressoflex 6p C3 DCpowe'!$G$16*F296*'ver pressoflex 6p C3 DCpowe'!$O$9,SIGN(F296)*'ver pressoflex 6p C3 DCpowe'!$G$15*'ver pressoflex 6p C3 DCpowe'!$O$9)</f>
        <v>0</v>
      </c>
      <c r="O296" s="31">
        <f>IF(ABS(G296)&lt;'ver pressoflex 6p C3 DCpowe'!$G$7,'ver pressoflex 6p C3 DCpowe'!$G$16*G296*'ver pressoflex 6p C3 DCpowe'!$O$10,SIGN(G296)*'ver pressoflex 6p C3 DCpowe'!$G$15*'ver pressoflex 6p C3 DCpowe'!$O$10)</f>
        <v>0</v>
      </c>
      <c r="P296" s="31">
        <f>IF(ABS(H296)&lt;'ver pressoflex 6p C3 DCpowe'!$G$7,'ver pressoflex 6p C3 DCpowe'!$G$16*H296*'ver pressoflex 6p C3 DCpowe'!$O$11,SIGN(H296)*'ver pressoflex 6p C3 DCpowe'!$G$15*'ver pressoflex 6p C3 DCpowe'!$O$11)</f>
        <v>0</v>
      </c>
      <c r="Q296" s="31">
        <f>IF(ABS(I296)&lt;'ver pressoflex 6p C3 DCpowe'!$G$7,'ver pressoflex 6p C3 DCpowe'!$G$16*I296*'ver pressoflex 6p C3 DCpowe'!$O$12,SIGN(I296)*'ver pressoflex 6p C3 DCpowe'!$G$15*'ver pressoflex 6p C3 DCpowe'!$O$12)</f>
        <v>0</v>
      </c>
      <c r="R296" s="31">
        <f>IF(ABS(J296)&lt;'ver pressoflex 6p C3 DCpowe'!$G$7,'ver pressoflex 6p C3 DCpowe'!$G$16*J296*'ver pressoflex 6p C3 DCpowe'!$O$13,SIGN(J296)*'ver pressoflex 6p C3 DCpowe'!$G$15*'ver pressoflex 6p C3 DCpowe'!$O$13)</f>
        <v>17803.500000000004</v>
      </c>
      <c r="S296" s="113">
        <f t="shared" si="34"/>
        <v>19932.757500000036</v>
      </c>
      <c r="T296" s="362">
        <f>-L296*('ver pressoflex 6p C3 DCpowe'!$G$3/2-'ver pressoflex 6p C3 DCpowe'!$G$12*'ver pressoflex 6p C3 DCpowe'!D296)</f>
        <v>18660186.950189367</v>
      </c>
      <c r="U296" s="29">
        <f t="shared" si="37"/>
        <v>-18248587.500000004</v>
      </c>
      <c r="V296" s="29">
        <f t="shared" si="38"/>
        <v>0</v>
      </c>
      <c r="W296" s="29">
        <f t="shared" si="39"/>
        <v>0</v>
      </c>
      <c r="X296" s="29">
        <f t="shared" si="40"/>
        <v>0</v>
      </c>
      <c r="Y296" s="29">
        <f t="shared" si="41"/>
        <v>0</v>
      </c>
      <c r="Z296" s="29">
        <f t="shared" si="42"/>
        <v>18248587.500000004</v>
      </c>
      <c r="AA296" s="113">
        <f t="shared" si="35"/>
        <v>18660186.950189367</v>
      </c>
    </row>
    <row r="297" spans="2:27">
      <c r="B297" s="116">
        <f t="shared" si="33"/>
        <v>61701.232500000035</v>
      </c>
      <c r="C297" s="115">
        <f t="shared" si="43"/>
        <v>6.8699999999999877</v>
      </c>
      <c r="D297" s="68">
        <f>'ver pressoflex 6p C3 DCpowe'!$G$3/2/$C$557*C297</f>
        <v>84.157499999999843</v>
      </c>
      <c r="E297" s="114">
        <f>'ver pressoflex 6p C3 DCpowe'!$G$9/D297*(D297-'ver pressoflex 6p C3 DCpowe'!$M$8)</f>
        <v>1.1011971600867457E-2</v>
      </c>
      <c r="F297" s="114">
        <f>'ver pressoflex 6p C3 DCpowe'!$G$9/D297*(D297-'ver pressoflex 6p C3 DCpowe'!$M$9)</f>
        <v>1.8616760241214437E-2</v>
      </c>
      <c r="G297" s="114">
        <f>'ver pressoflex 6p C3 DCpowe'!$G$9/D297*(D297-'ver pressoflex 6p C3 DCpowe'!$M$10)</f>
        <v>2.6221548881561422E-2</v>
      </c>
      <c r="H297" s="114">
        <f>'ver pressoflex 6p C3 DCpowe'!$G$9/D297*(D297-'ver pressoflex 6p C3 DCpowe'!$M$11)</f>
        <v>0.19067510322906492</v>
      </c>
      <c r="I297" s="114">
        <f>'ver pressoflex 6p C3 DCpowe'!$G$9/D297*(D297-'ver pressoflex 6p C3 DCpowe'!$M$12)</f>
        <v>0.19827989186941192</v>
      </c>
      <c r="J297" s="114">
        <f>'ver pressoflex 6p C3 DCpowe'!$G$9/D297*(D297-'ver pressoflex 6p C3 DCpowe'!$M$13)</f>
        <v>0.20588468050975889</v>
      </c>
      <c r="K297" s="114">
        <f>'ver pressoflex 6p C3 DCpowe'!$G$9/D297*(D297-'ver pressoflex 6p C3 DCpowe'!$G$3)</f>
        <v>0.22489665211062634</v>
      </c>
      <c r="L297" s="113">
        <f>-'ver pressoflex 6p C3 DCpowe'!$G$2*'ver pressoflex 6p C3 DCpowe'!D297*'ver pressoflex 6p C3 DCpowe'!$G$17*'ver pressoflex 6p C3 DCpowe'!$G$13*'ver pressoflex 6p C3 DCpowe'!$G$11</f>
        <v>-15905.767499999971</v>
      </c>
      <c r="M297" s="31">
        <f>IF(ABS(E297)&lt;'ver pressoflex 6p C3 DCpowe'!$G$7,'ver pressoflex 6p C3 DCpowe'!$G$16*E297*'ver pressoflex 6p C3 DCpowe'!$O$8,SIGN(E297)*'ver pressoflex 6p C3 DCpowe'!$G$15*'ver pressoflex 6p C3 DCpowe'!$O$8)</f>
        <v>17803.500000000004</v>
      </c>
      <c r="N297" s="31">
        <f>IF(ABS(F297)&lt;'ver pressoflex 6p C3 DCpowe'!$G$7,'ver pressoflex 6p C3 DCpowe'!$G$16*F297*'ver pressoflex 6p C3 DCpowe'!$O$9,SIGN(F297)*'ver pressoflex 6p C3 DCpowe'!$G$15*'ver pressoflex 6p C3 DCpowe'!$O$9)</f>
        <v>0</v>
      </c>
      <c r="O297" s="31">
        <f>IF(ABS(G297)&lt;'ver pressoflex 6p C3 DCpowe'!$G$7,'ver pressoflex 6p C3 DCpowe'!$G$16*G297*'ver pressoflex 6p C3 DCpowe'!$O$10,SIGN(G297)*'ver pressoflex 6p C3 DCpowe'!$G$15*'ver pressoflex 6p C3 DCpowe'!$O$10)</f>
        <v>0</v>
      </c>
      <c r="P297" s="31">
        <f>IF(ABS(H297)&lt;'ver pressoflex 6p C3 DCpowe'!$G$7,'ver pressoflex 6p C3 DCpowe'!$G$16*H297*'ver pressoflex 6p C3 DCpowe'!$O$11,SIGN(H297)*'ver pressoflex 6p C3 DCpowe'!$G$15*'ver pressoflex 6p C3 DCpowe'!$O$11)</f>
        <v>0</v>
      </c>
      <c r="Q297" s="31">
        <f>IF(ABS(I297)&lt;'ver pressoflex 6p C3 DCpowe'!$G$7,'ver pressoflex 6p C3 DCpowe'!$G$16*I297*'ver pressoflex 6p C3 DCpowe'!$O$12,SIGN(I297)*'ver pressoflex 6p C3 DCpowe'!$G$15*'ver pressoflex 6p C3 DCpowe'!$O$12)</f>
        <v>0</v>
      </c>
      <c r="R297" s="31">
        <f>IF(ABS(J297)&lt;'ver pressoflex 6p C3 DCpowe'!$G$7,'ver pressoflex 6p C3 DCpowe'!$G$16*J297*'ver pressoflex 6p C3 DCpowe'!$O$13,SIGN(J297)*'ver pressoflex 6p C3 DCpowe'!$G$15*'ver pressoflex 6p C3 DCpowe'!$O$13)</f>
        <v>17803.500000000004</v>
      </c>
      <c r="S297" s="113">
        <f t="shared" si="34"/>
        <v>19701.232500000035</v>
      </c>
      <c r="T297" s="362">
        <f>-L297*('ver pressoflex 6p C3 DCpowe'!$G$3/2-'ver pressoflex 6p C3 DCpowe'!$G$12*'ver pressoflex 6p C3 DCpowe'!D297)</f>
        <v>18927711.90209337</v>
      </c>
      <c r="U297" s="29">
        <f t="shared" si="37"/>
        <v>-18248587.500000004</v>
      </c>
      <c r="V297" s="29">
        <f t="shared" si="38"/>
        <v>0</v>
      </c>
      <c r="W297" s="29">
        <f t="shared" si="39"/>
        <v>0</v>
      </c>
      <c r="X297" s="29">
        <f t="shared" si="40"/>
        <v>0</v>
      </c>
      <c r="Y297" s="29">
        <f t="shared" si="41"/>
        <v>0</v>
      </c>
      <c r="Z297" s="29">
        <f t="shared" si="42"/>
        <v>18248587.500000004</v>
      </c>
      <c r="AA297" s="113">
        <f t="shared" si="35"/>
        <v>18927711.90209337</v>
      </c>
    </row>
    <row r="298" spans="2:27">
      <c r="B298" s="116">
        <f t="shared" si="33"/>
        <v>61469.707500000033</v>
      </c>
      <c r="C298" s="115">
        <f t="shared" si="43"/>
        <v>6.9699999999999873</v>
      </c>
      <c r="D298" s="68">
        <f>'ver pressoflex 6p C3 DCpowe'!$G$3/2/$C$557*C298</f>
        <v>85.382499999999851</v>
      </c>
      <c r="E298" s="114">
        <f>'ver pressoflex 6p C3 DCpowe'!$G$9/D298*(D298-'ver pressoflex 6p C3 DCpowe'!$M$8)</f>
        <v>1.0739202998272513E-2</v>
      </c>
      <c r="F298" s="114">
        <f>'ver pressoflex 6p C3 DCpowe'!$G$9/D298*(D298-'ver pressoflex 6p C3 DCpowe'!$M$9)</f>
        <v>1.8234884197581517E-2</v>
      </c>
      <c r="G298" s="114">
        <f>'ver pressoflex 6p C3 DCpowe'!$G$9/D298*(D298-'ver pressoflex 6p C3 DCpowe'!$M$10)</f>
        <v>2.5730565396890528E-2</v>
      </c>
      <c r="H298" s="114">
        <f>'ver pressoflex 6p C3 DCpowe'!$G$9/D298*(D298-'ver pressoflex 6p C3 DCpowe'!$M$11)</f>
        <v>0.18782467133194775</v>
      </c>
      <c r="I298" s="114">
        <f>'ver pressoflex 6p C3 DCpowe'!$G$9/D298*(D298-'ver pressoflex 6p C3 DCpowe'!$M$12)</f>
        <v>0.19532035253125679</v>
      </c>
      <c r="J298" s="114">
        <f>'ver pressoflex 6p C3 DCpowe'!$G$9/D298*(D298-'ver pressoflex 6p C3 DCpowe'!$M$13)</f>
        <v>0.20281603373056578</v>
      </c>
      <c r="K298" s="114">
        <f>'ver pressoflex 6p C3 DCpowe'!$G$9/D298*(D298-'ver pressoflex 6p C3 DCpowe'!$G$3)</f>
        <v>0.22155523672883831</v>
      </c>
      <c r="L298" s="113">
        <f>-'ver pressoflex 6p C3 DCpowe'!$G$2*'ver pressoflex 6p C3 DCpowe'!D298*'ver pressoflex 6p C3 DCpowe'!$G$17*'ver pressoflex 6p C3 DCpowe'!$G$13*'ver pressoflex 6p C3 DCpowe'!$G$11</f>
        <v>-16137.292499999974</v>
      </c>
      <c r="M298" s="31">
        <f>IF(ABS(E298)&lt;'ver pressoflex 6p C3 DCpowe'!$G$7,'ver pressoflex 6p C3 DCpowe'!$G$16*E298*'ver pressoflex 6p C3 DCpowe'!$O$8,SIGN(E298)*'ver pressoflex 6p C3 DCpowe'!$G$15*'ver pressoflex 6p C3 DCpowe'!$O$8)</f>
        <v>17803.500000000004</v>
      </c>
      <c r="N298" s="31">
        <f>IF(ABS(F298)&lt;'ver pressoflex 6p C3 DCpowe'!$G$7,'ver pressoflex 6p C3 DCpowe'!$G$16*F298*'ver pressoflex 6p C3 DCpowe'!$O$9,SIGN(F298)*'ver pressoflex 6p C3 DCpowe'!$G$15*'ver pressoflex 6p C3 DCpowe'!$O$9)</f>
        <v>0</v>
      </c>
      <c r="O298" s="31">
        <f>IF(ABS(G298)&lt;'ver pressoflex 6p C3 DCpowe'!$G$7,'ver pressoflex 6p C3 DCpowe'!$G$16*G298*'ver pressoflex 6p C3 DCpowe'!$O$10,SIGN(G298)*'ver pressoflex 6p C3 DCpowe'!$G$15*'ver pressoflex 6p C3 DCpowe'!$O$10)</f>
        <v>0</v>
      </c>
      <c r="P298" s="31">
        <f>IF(ABS(H298)&lt;'ver pressoflex 6p C3 DCpowe'!$G$7,'ver pressoflex 6p C3 DCpowe'!$G$16*H298*'ver pressoflex 6p C3 DCpowe'!$O$11,SIGN(H298)*'ver pressoflex 6p C3 DCpowe'!$G$15*'ver pressoflex 6p C3 DCpowe'!$O$11)</f>
        <v>0</v>
      </c>
      <c r="Q298" s="31">
        <f>IF(ABS(I298)&lt;'ver pressoflex 6p C3 DCpowe'!$G$7,'ver pressoflex 6p C3 DCpowe'!$G$16*I298*'ver pressoflex 6p C3 DCpowe'!$O$12,SIGN(I298)*'ver pressoflex 6p C3 DCpowe'!$G$15*'ver pressoflex 6p C3 DCpowe'!$O$12)</f>
        <v>0</v>
      </c>
      <c r="R298" s="31">
        <f>IF(ABS(J298)&lt;'ver pressoflex 6p C3 DCpowe'!$G$7,'ver pressoflex 6p C3 DCpowe'!$G$16*J298*'ver pressoflex 6p C3 DCpowe'!$O$13,SIGN(J298)*'ver pressoflex 6p C3 DCpowe'!$G$15*'ver pressoflex 6p C3 DCpowe'!$O$13)</f>
        <v>17803.500000000004</v>
      </c>
      <c r="S298" s="113">
        <f t="shared" si="34"/>
        <v>19469.707500000033</v>
      </c>
      <c r="T298" s="362">
        <f>-L298*('ver pressoflex 6p C3 DCpowe'!$G$3/2-'ver pressoflex 6p C3 DCpowe'!$G$12*'ver pressoflex 6p C3 DCpowe'!D298)</f>
        <v>19195000.883717369</v>
      </c>
      <c r="U298" s="29">
        <f t="shared" si="37"/>
        <v>-18248587.500000004</v>
      </c>
      <c r="V298" s="29">
        <f t="shared" si="38"/>
        <v>0</v>
      </c>
      <c r="W298" s="29">
        <f t="shared" si="39"/>
        <v>0</v>
      </c>
      <c r="X298" s="29">
        <f t="shared" si="40"/>
        <v>0</v>
      </c>
      <c r="Y298" s="29">
        <f t="shared" si="41"/>
        <v>0</v>
      </c>
      <c r="Z298" s="29">
        <f t="shared" si="42"/>
        <v>18248587.500000004</v>
      </c>
      <c r="AA298" s="113">
        <f t="shared" si="35"/>
        <v>19195000.883717369</v>
      </c>
    </row>
    <row r="299" spans="2:27">
      <c r="B299" s="116">
        <f t="shared" si="33"/>
        <v>61238.182500000039</v>
      </c>
      <c r="C299" s="115">
        <f t="shared" si="43"/>
        <v>7.069999999999987</v>
      </c>
      <c r="D299" s="68">
        <f>'ver pressoflex 6p C3 DCpowe'!$G$3/2/$C$557*C299</f>
        <v>86.607499999999845</v>
      </c>
      <c r="E299" s="114">
        <f>'ver pressoflex 6p C3 DCpowe'!$G$9/D299*(D299-'ver pressoflex 6p C3 DCpowe'!$M$8)</f>
        <v>1.0474150622059324E-2</v>
      </c>
      <c r="F299" s="114">
        <f>'ver pressoflex 6p C3 DCpowe'!$G$9/D299*(D299-'ver pressoflex 6p C3 DCpowe'!$M$9)</f>
        <v>1.7863810870883054E-2</v>
      </c>
      <c r="G299" s="114">
        <f>'ver pressoflex 6p C3 DCpowe'!$G$9/D299*(D299-'ver pressoflex 6p C3 DCpowe'!$M$10)</f>
        <v>2.5253471119706782E-2</v>
      </c>
      <c r="H299" s="114">
        <f>'ver pressoflex 6p C3 DCpowe'!$G$9/D299*(D299-'ver pressoflex 6p C3 DCpowe'!$M$11)</f>
        <v>0.18505487400051993</v>
      </c>
      <c r="I299" s="114">
        <f>'ver pressoflex 6p C3 DCpowe'!$G$9/D299*(D299-'ver pressoflex 6p C3 DCpowe'!$M$12)</f>
        <v>0.19244453424934363</v>
      </c>
      <c r="J299" s="114">
        <f>'ver pressoflex 6p C3 DCpowe'!$G$9/D299*(D299-'ver pressoflex 6p C3 DCpowe'!$M$13)</f>
        <v>0.19983419449816736</v>
      </c>
      <c r="K299" s="114">
        <f>'ver pressoflex 6p C3 DCpowe'!$G$9/D299*(D299-'ver pressoflex 6p C3 DCpowe'!$G$3)</f>
        <v>0.21830834512022668</v>
      </c>
      <c r="L299" s="113">
        <f>-'ver pressoflex 6p C3 DCpowe'!$G$2*'ver pressoflex 6p C3 DCpowe'!D299*'ver pressoflex 6p C3 DCpowe'!$G$17*'ver pressoflex 6p C3 DCpowe'!$G$13*'ver pressoflex 6p C3 DCpowe'!$G$11</f>
        <v>-16368.817499999972</v>
      </c>
      <c r="M299" s="31">
        <f>IF(ABS(E299)&lt;'ver pressoflex 6p C3 DCpowe'!$G$7,'ver pressoflex 6p C3 DCpowe'!$G$16*E299*'ver pressoflex 6p C3 DCpowe'!$O$8,SIGN(E299)*'ver pressoflex 6p C3 DCpowe'!$G$15*'ver pressoflex 6p C3 DCpowe'!$O$8)</f>
        <v>17803.500000000004</v>
      </c>
      <c r="N299" s="31">
        <f>IF(ABS(F299)&lt;'ver pressoflex 6p C3 DCpowe'!$G$7,'ver pressoflex 6p C3 DCpowe'!$G$16*F299*'ver pressoflex 6p C3 DCpowe'!$O$9,SIGN(F299)*'ver pressoflex 6p C3 DCpowe'!$G$15*'ver pressoflex 6p C3 DCpowe'!$O$9)</f>
        <v>0</v>
      </c>
      <c r="O299" s="31">
        <f>IF(ABS(G299)&lt;'ver pressoflex 6p C3 DCpowe'!$G$7,'ver pressoflex 6p C3 DCpowe'!$G$16*G299*'ver pressoflex 6p C3 DCpowe'!$O$10,SIGN(G299)*'ver pressoflex 6p C3 DCpowe'!$G$15*'ver pressoflex 6p C3 DCpowe'!$O$10)</f>
        <v>0</v>
      </c>
      <c r="P299" s="31">
        <f>IF(ABS(H299)&lt;'ver pressoflex 6p C3 DCpowe'!$G$7,'ver pressoflex 6p C3 DCpowe'!$G$16*H299*'ver pressoflex 6p C3 DCpowe'!$O$11,SIGN(H299)*'ver pressoflex 6p C3 DCpowe'!$G$15*'ver pressoflex 6p C3 DCpowe'!$O$11)</f>
        <v>0</v>
      </c>
      <c r="Q299" s="31">
        <f>IF(ABS(I299)&lt;'ver pressoflex 6p C3 DCpowe'!$G$7,'ver pressoflex 6p C3 DCpowe'!$G$16*I299*'ver pressoflex 6p C3 DCpowe'!$O$12,SIGN(I299)*'ver pressoflex 6p C3 DCpowe'!$G$15*'ver pressoflex 6p C3 DCpowe'!$O$12)</f>
        <v>0</v>
      </c>
      <c r="R299" s="31">
        <f>IF(ABS(J299)&lt;'ver pressoflex 6p C3 DCpowe'!$G$7,'ver pressoflex 6p C3 DCpowe'!$G$16*J299*'ver pressoflex 6p C3 DCpowe'!$O$13,SIGN(J299)*'ver pressoflex 6p C3 DCpowe'!$G$15*'ver pressoflex 6p C3 DCpowe'!$O$13)</f>
        <v>17803.500000000004</v>
      </c>
      <c r="S299" s="113">
        <f t="shared" si="34"/>
        <v>19238.182500000035</v>
      </c>
      <c r="T299" s="362">
        <f>-L299*('ver pressoflex 6p C3 DCpowe'!$G$3/2-'ver pressoflex 6p C3 DCpowe'!$G$12*'ver pressoflex 6p C3 DCpowe'!D299)</f>
        <v>19462053.895061366</v>
      </c>
      <c r="U299" s="29">
        <f t="shared" si="37"/>
        <v>-18248587.500000004</v>
      </c>
      <c r="V299" s="29">
        <f t="shared" si="38"/>
        <v>0</v>
      </c>
      <c r="W299" s="29">
        <f t="shared" si="39"/>
        <v>0</v>
      </c>
      <c r="X299" s="29">
        <f t="shared" si="40"/>
        <v>0</v>
      </c>
      <c r="Y299" s="29">
        <f t="shared" si="41"/>
        <v>0</v>
      </c>
      <c r="Z299" s="29">
        <f t="shared" si="42"/>
        <v>18248587.500000004</v>
      </c>
      <c r="AA299" s="113">
        <f t="shared" si="35"/>
        <v>19462053.895061366</v>
      </c>
    </row>
    <row r="300" spans="2:27">
      <c r="B300" s="116">
        <f t="shared" si="33"/>
        <v>61006.65750000003</v>
      </c>
      <c r="C300" s="115">
        <f t="shared" si="43"/>
        <v>7.1699999999999866</v>
      </c>
      <c r="D300" s="68">
        <f>'ver pressoflex 6p C3 DCpowe'!$G$3/2/$C$557*C300</f>
        <v>87.83249999999984</v>
      </c>
      <c r="E300" s="114">
        <f>'ver pressoflex 6p C3 DCpowe'!$G$9/D300*(D300-'ver pressoflex 6p C3 DCpowe'!$M$8)</f>
        <v>1.0216491617567562E-2</v>
      </c>
      <c r="F300" s="114">
        <f>'ver pressoflex 6p C3 DCpowe'!$G$9/D300*(D300-'ver pressoflex 6p C3 DCpowe'!$M$9)</f>
        <v>1.7503088264594586E-2</v>
      </c>
      <c r="G300" s="114">
        <f>'ver pressoflex 6p C3 DCpowe'!$G$9/D300*(D300-'ver pressoflex 6p C3 DCpowe'!$M$10)</f>
        <v>2.4789684911621611E-2</v>
      </c>
      <c r="H300" s="114">
        <f>'ver pressoflex 6p C3 DCpowe'!$G$9/D300*(D300-'ver pressoflex 6p C3 DCpowe'!$M$11)</f>
        <v>0.18236233740358104</v>
      </c>
      <c r="I300" s="114">
        <f>'ver pressoflex 6p C3 DCpowe'!$G$9/D300*(D300-'ver pressoflex 6p C3 DCpowe'!$M$12)</f>
        <v>0.18964893405060804</v>
      </c>
      <c r="J300" s="114">
        <f>'ver pressoflex 6p C3 DCpowe'!$G$9/D300*(D300-'ver pressoflex 6p C3 DCpowe'!$M$13)</f>
        <v>0.19693553069763506</v>
      </c>
      <c r="K300" s="114">
        <f>'ver pressoflex 6p C3 DCpowe'!$G$9/D300*(D300-'ver pressoflex 6p C3 DCpowe'!$G$3)</f>
        <v>0.21515202231520261</v>
      </c>
      <c r="L300" s="113">
        <f>-'ver pressoflex 6p C3 DCpowe'!$G$2*'ver pressoflex 6p C3 DCpowe'!D300*'ver pressoflex 6p C3 DCpowe'!$G$17*'ver pressoflex 6p C3 DCpowe'!$G$13*'ver pressoflex 6p C3 DCpowe'!$G$11</f>
        <v>-16600.342499999973</v>
      </c>
      <c r="M300" s="31">
        <f>IF(ABS(E300)&lt;'ver pressoflex 6p C3 DCpowe'!$G$7,'ver pressoflex 6p C3 DCpowe'!$G$16*E300*'ver pressoflex 6p C3 DCpowe'!$O$8,SIGN(E300)*'ver pressoflex 6p C3 DCpowe'!$G$15*'ver pressoflex 6p C3 DCpowe'!$O$8)</f>
        <v>17803.500000000004</v>
      </c>
      <c r="N300" s="31">
        <f>IF(ABS(F300)&lt;'ver pressoflex 6p C3 DCpowe'!$G$7,'ver pressoflex 6p C3 DCpowe'!$G$16*F300*'ver pressoflex 6p C3 DCpowe'!$O$9,SIGN(F300)*'ver pressoflex 6p C3 DCpowe'!$G$15*'ver pressoflex 6p C3 DCpowe'!$O$9)</f>
        <v>0</v>
      </c>
      <c r="O300" s="31">
        <f>IF(ABS(G300)&lt;'ver pressoflex 6p C3 DCpowe'!$G$7,'ver pressoflex 6p C3 DCpowe'!$G$16*G300*'ver pressoflex 6p C3 DCpowe'!$O$10,SIGN(G300)*'ver pressoflex 6p C3 DCpowe'!$G$15*'ver pressoflex 6p C3 DCpowe'!$O$10)</f>
        <v>0</v>
      </c>
      <c r="P300" s="31">
        <f>IF(ABS(H300)&lt;'ver pressoflex 6p C3 DCpowe'!$G$7,'ver pressoflex 6p C3 DCpowe'!$G$16*H300*'ver pressoflex 6p C3 DCpowe'!$O$11,SIGN(H300)*'ver pressoflex 6p C3 DCpowe'!$G$15*'ver pressoflex 6p C3 DCpowe'!$O$11)</f>
        <v>0</v>
      </c>
      <c r="Q300" s="31">
        <f>IF(ABS(I300)&lt;'ver pressoflex 6p C3 DCpowe'!$G$7,'ver pressoflex 6p C3 DCpowe'!$G$16*I300*'ver pressoflex 6p C3 DCpowe'!$O$12,SIGN(I300)*'ver pressoflex 6p C3 DCpowe'!$G$15*'ver pressoflex 6p C3 DCpowe'!$O$12)</f>
        <v>0</v>
      </c>
      <c r="R300" s="31">
        <f>IF(ABS(J300)&lt;'ver pressoflex 6p C3 DCpowe'!$G$7,'ver pressoflex 6p C3 DCpowe'!$G$16*J300*'ver pressoflex 6p C3 DCpowe'!$O$13,SIGN(J300)*'ver pressoflex 6p C3 DCpowe'!$G$15*'ver pressoflex 6p C3 DCpowe'!$O$13)</f>
        <v>17803.500000000004</v>
      </c>
      <c r="S300" s="113">
        <f t="shared" si="34"/>
        <v>19006.657500000034</v>
      </c>
      <c r="T300" s="362">
        <f>-L300*('ver pressoflex 6p C3 DCpowe'!$G$3/2-'ver pressoflex 6p C3 DCpowe'!$G$12*'ver pressoflex 6p C3 DCpowe'!D300)</f>
        <v>19728870.936125372</v>
      </c>
      <c r="U300" s="29">
        <f t="shared" si="37"/>
        <v>-18248587.500000004</v>
      </c>
      <c r="V300" s="29">
        <f t="shared" si="38"/>
        <v>0</v>
      </c>
      <c r="W300" s="29">
        <f t="shared" si="39"/>
        <v>0</v>
      </c>
      <c r="X300" s="29">
        <f t="shared" si="40"/>
        <v>0</v>
      </c>
      <c r="Y300" s="29">
        <f t="shared" si="41"/>
        <v>0</v>
      </c>
      <c r="Z300" s="29">
        <f t="shared" si="42"/>
        <v>18248587.500000004</v>
      </c>
      <c r="AA300" s="113">
        <f t="shared" si="35"/>
        <v>19728870.936125372</v>
      </c>
    </row>
    <row r="301" spans="2:27">
      <c r="B301" s="116">
        <f t="shared" si="33"/>
        <v>60775.132500000036</v>
      </c>
      <c r="C301" s="115">
        <f t="shared" si="43"/>
        <v>7.2699999999999863</v>
      </c>
      <c r="D301" s="68">
        <f>'ver pressoflex 6p C3 DCpowe'!$G$3/2/$C$557*C301</f>
        <v>89.057499999999834</v>
      </c>
      <c r="E301" s="114">
        <f>'ver pressoflex 6p C3 DCpowe'!$G$9/D301*(D301-'ver pressoflex 6p C3 DCpowe'!$M$8)</f>
        <v>9.9659208938045994E-3</v>
      </c>
      <c r="F301" s="114">
        <f>'ver pressoflex 6p C3 DCpowe'!$G$9/D301*(D301-'ver pressoflex 6p C3 DCpowe'!$M$9)</f>
        <v>1.715228925132644E-2</v>
      </c>
      <c r="G301" s="114">
        <f>'ver pressoflex 6p C3 DCpowe'!$G$9/D301*(D301-'ver pressoflex 6p C3 DCpowe'!$M$10)</f>
        <v>2.4338657608848277E-2</v>
      </c>
      <c r="H301" s="114">
        <f>'ver pressoflex 6p C3 DCpowe'!$G$9/D301*(D301-'ver pressoflex 6p C3 DCpowe'!$M$11)</f>
        <v>0.17974387334025804</v>
      </c>
      <c r="I301" s="114">
        <f>'ver pressoflex 6p C3 DCpowe'!$G$9/D301*(D301-'ver pressoflex 6p C3 DCpowe'!$M$12)</f>
        <v>0.18693024169777989</v>
      </c>
      <c r="J301" s="114">
        <f>'ver pressoflex 6p C3 DCpowe'!$G$9/D301*(D301-'ver pressoflex 6p C3 DCpowe'!$M$13)</f>
        <v>0.19411661005530173</v>
      </c>
      <c r="K301" s="114">
        <f>'ver pressoflex 6p C3 DCpowe'!$G$9/D301*(D301-'ver pressoflex 6p C3 DCpowe'!$G$3)</f>
        <v>0.21208253094910634</v>
      </c>
      <c r="L301" s="113">
        <f>-'ver pressoflex 6p C3 DCpowe'!$G$2*'ver pressoflex 6p C3 DCpowe'!D301*'ver pressoflex 6p C3 DCpowe'!$G$17*'ver pressoflex 6p C3 DCpowe'!$G$13*'ver pressoflex 6p C3 DCpowe'!$G$11</f>
        <v>-16831.867499999971</v>
      </c>
      <c r="M301" s="31">
        <f>IF(ABS(E301)&lt;'ver pressoflex 6p C3 DCpowe'!$G$7,'ver pressoflex 6p C3 DCpowe'!$G$16*E301*'ver pressoflex 6p C3 DCpowe'!$O$8,SIGN(E301)*'ver pressoflex 6p C3 DCpowe'!$G$15*'ver pressoflex 6p C3 DCpowe'!$O$8)</f>
        <v>17803.500000000004</v>
      </c>
      <c r="N301" s="31">
        <f>IF(ABS(F301)&lt;'ver pressoflex 6p C3 DCpowe'!$G$7,'ver pressoflex 6p C3 DCpowe'!$G$16*F301*'ver pressoflex 6p C3 DCpowe'!$O$9,SIGN(F301)*'ver pressoflex 6p C3 DCpowe'!$G$15*'ver pressoflex 6p C3 DCpowe'!$O$9)</f>
        <v>0</v>
      </c>
      <c r="O301" s="31">
        <f>IF(ABS(G301)&lt;'ver pressoflex 6p C3 DCpowe'!$G$7,'ver pressoflex 6p C3 DCpowe'!$G$16*G301*'ver pressoflex 6p C3 DCpowe'!$O$10,SIGN(G301)*'ver pressoflex 6p C3 DCpowe'!$G$15*'ver pressoflex 6p C3 DCpowe'!$O$10)</f>
        <v>0</v>
      </c>
      <c r="P301" s="31">
        <f>IF(ABS(H301)&lt;'ver pressoflex 6p C3 DCpowe'!$G$7,'ver pressoflex 6p C3 DCpowe'!$G$16*H301*'ver pressoflex 6p C3 DCpowe'!$O$11,SIGN(H301)*'ver pressoflex 6p C3 DCpowe'!$G$15*'ver pressoflex 6p C3 DCpowe'!$O$11)</f>
        <v>0</v>
      </c>
      <c r="Q301" s="31">
        <f>IF(ABS(I301)&lt;'ver pressoflex 6p C3 DCpowe'!$G$7,'ver pressoflex 6p C3 DCpowe'!$G$16*I301*'ver pressoflex 6p C3 DCpowe'!$O$12,SIGN(I301)*'ver pressoflex 6p C3 DCpowe'!$G$15*'ver pressoflex 6p C3 DCpowe'!$O$12)</f>
        <v>0</v>
      </c>
      <c r="R301" s="31">
        <f>IF(ABS(J301)&lt;'ver pressoflex 6p C3 DCpowe'!$G$7,'ver pressoflex 6p C3 DCpowe'!$G$16*J301*'ver pressoflex 6p C3 DCpowe'!$O$13,SIGN(J301)*'ver pressoflex 6p C3 DCpowe'!$G$15*'ver pressoflex 6p C3 DCpowe'!$O$13)</f>
        <v>17803.500000000004</v>
      </c>
      <c r="S301" s="113">
        <f t="shared" si="34"/>
        <v>18775.132500000036</v>
      </c>
      <c r="T301" s="362">
        <f>-L301*('ver pressoflex 6p C3 DCpowe'!$G$3/2-'ver pressoflex 6p C3 DCpowe'!$G$12*'ver pressoflex 6p C3 DCpowe'!D301)</f>
        <v>19995452.006909367</v>
      </c>
      <c r="U301" s="29">
        <f t="shared" si="37"/>
        <v>-18248587.500000004</v>
      </c>
      <c r="V301" s="29">
        <f t="shared" si="38"/>
        <v>0</v>
      </c>
      <c r="W301" s="29">
        <f t="shared" si="39"/>
        <v>0</v>
      </c>
      <c r="X301" s="29">
        <f t="shared" si="40"/>
        <v>0</v>
      </c>
      <c r="Y301" s="29">
        <f t="shared" si="41"/>
        <v>0</v>
      </c>
      <c r="Z301" s="29">
        <f t="shared" si="42"/>
        <v>18248587.500000004</v>
      </c>
      <c r="AA301" s="113">
        <f t="shared" si="35"/>
        <v>19995452.006909367</v>
      </c>
    </row>
    <row r="302" spans="2:27">
      <c r="B302" s="116">
        <f t="shared" si="33"/>
        <v>60543.607500000042</v>
      </c>
      <c r="C302" s="115">
        <f t="shared" si="43"/>
        <v>7.3699999999999859</v>
      </c>
      <c r="D302" s="68">
        <f>'ver pressoflex 6p C3 DCpowe'!$G$3/2/$C$557*C302</f>
        <v>90.282499999999828</v>
      </c>
      <c r="E302" s="114">
        <f>'ver pressoflex 6p C3 DCpowe'!$G$9/D302*(D302-'ver pressoflex 6p C3 DCpowe'!$M$8)</f>
        <v>9.7221499183119987E-3</v>
      </c>
      <c r="F302" s="114">
        <f>'ver pressoflex 6p C3 DCpowe'!$G$9/D302*(D302-'ver pressoflex 6p C3 DCpowe'!$M$9)</f>
        <v>1.6811009885636798E-2</v>
      </c>
      <c r="G302" s="114">
        <f>'ver pressoflex 6p C3 DCpowe'!$G$9/D302*(D302-'ver pressoflex 6p C3 DCpowe'!$M$10)</f>
        <v>2.3899869852961601E-2</v>
      </c>
      <c r="H302" s="114">
        <f>'ver pressoflex 6p C3 DCpowe'!$G$9/D302*(D302-'ver pressoflex 6p C3 DCpowe'!$M$11)</f>
        <v>0.17719646664636041</v>
      </c>
      <c r="I302" s="114">
        <f>'ver pressoflex 6p C3 DCpowe'!$G$9/D302*(D302-'ver pressoflex 6p C3 DCpowe'!$M$12)</f>
        <v>0.18428532661368521</v>
      </c>
      <c r="J302" s="114">
        <f>'ver pressoflex 6p C3 DCpowe'!$G$9/D302*(D302-'ver pressoflex 6p C3 DCpowe'!$M$13)</f>
        <v>0.19137418658100999</v>
      </c>
      <c r="K302" s="114">
        <f>'ver pressoflex 6p C3 DCpowe'!$G$9/D302*(D302-'ver pressoflex 6p C3 DCpowe'!$G$3)</f>
        <v>0.20909633649932199</v>
      </c>
      <c r="L302" s="113">
        <f>-'ver pressoflex 6p C3 DCpowe'!$G$2*'ver pressoflex 6p C3 DCpowe'!D302*'ver pressoflex 6p C3 DCpowe'!$G$17*'ver pressoflex 6p C3 DCpowe'!$G$13*'ver pressoflex 6p C3 DCpowe'!$G$11</f>
        <v>-17063.392499999969</v>
      </c>
      <c r="M302" s="31">
        <f>IF(ABS(E302)&lt;'ver pressoflex 6p C3 DCpowe'!$G$7,'ver pressoflex 6p C3 DCpowe'!$G$16*E302*'ver pressoflex 6p C3 DCpowe'!$O$8,SIGN(E302)*'ver pressoflex 6p C3 DCpowe'!$G$15*'ver pressoflex 6p C3 DCpowe'!$O$8)</f>
        <v>17803.500000000004</v>
      </c>
      <c r="N302" s="31">
        <f>IF(ABS(F302)&lt;'ver pressoflex 6p C3 DCpowe'!$G$7,'ver pressoflex 6p C3 DCpowe'!$G$16*F302*'ver pressoflex 6p C3 DCpowe'!$O$9,SIGN(F302)*'ver pressoflex 6p C3 DCpowe'!$G$15*'ver pressoflex 6p C3 DCpowe'!$O$9)</f>
        <v>0</v>
      </c>
      <c r="O302" s="31">
        <f>IF(ABS(G302)&lt;'ver pressoflex 6p C3 DCpowe'!$G$7,'ver pressoflex 6p C3 DCpowe'!$G$16*G302*'ver pressoflex 6p C3 DCpowe'!$O$10,SIGN(G302)*'ver pressoflex 6p C3 DCpowe'!$G$15*'ver pressoflex 6p C3 DCpowe'!$O$10)</f>
        <v>0</v>
      </c>
      <c r="P302" s="31">
        <f>IF(ABS(H302)&lt;'ver pressoflex 6p C3 DCpowe'!$G$7,'ver pressoflex 6p C3 DCpowe'!$G$16*H302*'ver pressoflex 6p C3 DCpowe'!$O$11,SIGN(H302)*'ver pressoflex 6p C3 DCpowe'!$G$15*'ver pressoflex 6p C3 DCpowe'!$O$11)</f>
        <v>0</v>
      </c>
      <c r="Q302" s="31">
        <f>IF(ABS(I302)&lt;'ver pressoflex 6p C3 DCpowe'!$G$7,'ver pressoflex 6p C3 DCpowe'!$G$16*I302*'ver pressoflex 6p C3 DCpowe'!$O$12,SIGN(I302)*'ver pressoflex 6p C3 DCpowe'!$G$15*'ver pressoflex 6p C3 DCpowe'!$O$12)</f>
        <v>0</v>
      </c>
      <c r="R302" s="31">
        <f>IF(ABS(J302)&lt;'ver pressoflex 6p C3 DCpowe'!$G$7,'ver pressoflex 6p C3 DCpowe'!$G$16*J302*'ver pressoflex 6p C3 DCpowe'!$O$13,SIGN(J302)*'ver pressoflex 6p C3 DCpowe'!$G$15*'ver pressoflex 6p C3 DCpowe'!$O$13)</f>
        <v>17803.500000000004</v>
      </c>
      <c r="S302" s="113">
        <f t="shared" si="34"/>
        <v>18543.607500000038</v>
      </c>
      <c r="T302" s="362">
        <f>-L302*('ver pressoflex 6p C3 DCpowe'!$G$3/2-'ver pressoflex 6p C3 DCpowe'!$G$12*'ver pressoflex 6p C3 DCpowe'!D302)</f>
        <v>20261797.107413366</v>
      </c>
      <c r="U302" s="29">
        <f t="shared" si="37"/>
        <v>-18248587.500000004</v>
      </c>
      <c r="V302" s="29">
        <f t="shared" si="38"/>
        <v>0</v>
      </c>
      <c r="W302" s="29">
        <f t="shared" si="39"/>
        <v>0</v>
      </c>
      <c r="X302" s="29">
        <f t="shared" si="40"/>
        <v>0</v>
      </c>
      <c r="Y302" s="29">
        <f t="shared" si="41"/>
        <v>0</v>
      </c>
      <c r="Z302" s="29">
        <f t="shared" si="42"/>
        <v>18248587.500000004</v>
      </c>
      <c r="AA302" s="113">
        <f t="shared" si="35"/>
        <v>20261797.107413366</v>
      </c>
    </row>
    <row r="303" spans="2:27">
      <c r="B303" s="116">
        <f t="shared" si="33"/>
        <v>60312.082500000033</v>
      </c>
      <c r="C303" s="115">
        <f t="shared" si="43"/>
        <v>7.4699999999999855</v>
      </c>
      <c r="D303" s="68">
        <f>'ver pressoflex 6p C3 DCpowe'!$G$3/2/$C$557*C303</f>
        <v>91.507499999999823</v>
      </c>
      <c r="E303" s="114">
        <f>'ver pressoflex 6p C3 DCpowe'!$G$9/D303*(D303-'ver pressoflex 6p C3 DCpowe'!$M$8)</f>
        <v>9.4849056088299102E-3</v>
      </c>
      <c r="F303" s="114">
        <f>'ver pressoflex 6p C3 DCpowe'!$G$9/D303*(D303-'ver pressoflex 6p C3 DCpowe'!$M$9)</f>
        <v>1.6478867852361873E-2</v>
      </c>
      <c r="G303" s="114">
        <f>'ver pressoflex 6p C3 DCpowe'!$G$9/D303*(D303-'ver pressoflex 6p C3 DCpowe'!$M$10)</f>
        <v>2.3472830095893838E-2</v>
      </c>
      <c r="H303" s="114">
        <f>'ver pressoflex 6p C3 DCpowe'!$G$9/D303*(D303-'ver pressoflex 6p C3 DCpowe'!$M$11)</f>
        <v>0.17471726361227258</v>
      </c>
      <c r="I303" s="114">
        <f>'ver pressoflex 6p C3 DCpowe'!$G$9/D303*(D303-'ver pressoflex 6p C3 DCpowe'!$M$12)</f>
        <v>0.18171122585580454</v>
      </c>
      <c r="J303" s="114">
        <f>'ver pressoflex 6p C3 DCpowe'!$G$9/D303*(D303-'ver pressoflex 6p C3 DCpowe'!$M$13)</f>
        <v>0.18870518809933651</v>
      </c>
      <c r="K303" s="114">
        <f>'ver pressoflex 6p C3 DCpowe'!$G$9/D303*(D303-'ver pressoflex 6p C3 DCpowe'!$G$3)</f>
        <v>0.20619009370816641</v>
      </c>
      <c r="L303" s="113">
        <f>-'ver pressoflex 6p C3 DCpowe'!$G$2*'ver pressoflex 6p C3 DCpowe'!D303*'ver pressoflex 6p C3 DCpowe'!$G$17*'ver pressoflex 6p C3 DCpowe'!$G$13*'ver pressoflex 6p C3 DCpowe'!$G$11</f>
        <v>-17294.91749999997</v>
      </c>
      <c r="M303" s="31">
        <f>IF(ABS(E303)&lt;'ver pressoflex 6p C3 DCpowe'!$G$7,'ver pressoflex 6p C3 DCpowe'!$G$16*E303*'ver pressoflex 6p C3 DCpowe'!$O$8,SIGN(E303)*'ver pressoflex 6p C3 DCpowe'!$G$15*'ver pressoflex 6p C3 DCpowe'!$O$8)</f>
        <v>17803.500000000004</v>
      </c>
      <c r="N303" s="31">
        <f>IF(ABS(F303)&lt;'ver pressoflex 6p C3 DCpowe'!$G$7,'ver pressoflex 6p C3 DCpowe'!$G$16*F303*'ver pressoflex 6p C3 DCpowe'!$O$9,SIGN(F303)*'ver pressoflex 6p C3 DCpowe'!$G$15*'ver pressoflex 6p C3 DCpowe'!$O$9)</f>
        <v>0</v>
      </c>
      <c r="O303" s="31">
        <f>IF(ABS(G303)&lt;'ver pressoflex 6p C3 DCpowe'!$G$7,'ver pressoflex 6p C3 DCpowe'!$G$16*G303*'ver pressoflex 6p C3 DCpowe'!$O$10,SIGN(G303)*'ver pressoflex 6p C3 DCpowe'!$G$15*'ver pressoflex 6p C3 DCpowe'!$O$10)</f>
        <v>0</v>
      </c>
      <c r="P303" s="31">
        <f>IF(ABS(H303)&lt;'ver pressoflex 6p C3 DCpowe'!$G$7,'ver pressoflex 6p C3 DCpowe'!$G$16*H303*'ver pressoflex 6p C3 DCpowe'!$O$11,SIGN(H303)*'ver pressoflex 6p C3 DCpowe'!$G$15*'ver pressoflex 6p C3 DCpowe'!$O$11)</f>
        <v>0</v>
      </c>
      <c r="Q303" s="31">
        <f>IF(ABS(I303)&lt;'ver pressoflex 6p C3 DCpowe'!$G$7,'ver pressoflex 6p C3 DCpowe'!$G$16*I303*'ver pressoflex 6p C3 DCpowe'!$O$12,SIGN(I303)*'ver pressoflex 6p C3 DCpowe'!$G$15*'ver pressoflex 6p C3 DCpowe'!$O$12)</f>
        <v>0</v>
      </c>
      <c r="R303" s="31">
        <f>IF(ABS(J303)&lt;'ver pressoflex 6p C3 DCpowe'!$G$7,'ver pressoflex 6p C3 DCpowe'!$G$16*J303*'ver pressoflex 6p C3 DCpowe'!$O$13,SIGN(J303)*'ver pressoflex 6p C3 DCpowe'!$G$15*'ver pressoflex 6p C3 DCpowe'!$O$13)</f>
        <v>17803.500000000004</v>
      </c>
      <c r="S303" s="113">
        <f t="shared" si="34"/>
        <v>18312.082500000037</v>
      </c>
      <c r="T303" s="362">
        <f>-L303*('ver pressoflex 6p C3 DCpowe'!$G$3/2-'ver pressoflex 6p C3 DCpowe'!$G$12*'ver pressoflex 6p C3 DCpowe'!D303)</f>
        <v>20527906.237637367</v>
      </c>
      <c r="U303" s="29">
        <f t="shared" si="37"/>
        <v>-18248587.500000004</v>
      </c>
      <c r="V303" s="29">
        <f t="shared" si="38"/>
        <v>0</v>
      </c>
      <c r="W303" s="29">
        <f t="shared" si="39"/>
        <v>0</v>
      </c>
      <c r="X303" s="29">
        <f t="shared" si="40"/>
        <v>0</v>
      </c>
      <c r="Y303" s="29">
        <f t="shared" si="41"/>
        <v>0</v>
      </c>
      <c r="Z303" s="29">
        <f t="shared" si="42"/>
        <v>18248587.500000004</v>
      </c>
      <c r="AA303" s="113">
        <f t="shared" si="35"/>
        <v>20527906.237637367</v>
      </c>
    </row>
    <row r="304" spans="2:27">
      <c r="B304" s="116">
        <f t="shared" si="33"/>
        <v>60080.557500000039</v>
      </c>
      <c r="C304" s="115">
        <f t="shared" si="43"/>
        <v>7.5699999999999852</v>
      </c>
      <c r="D304" s="68">
        <f>'ver pressoflex 6p C3 DCpowe'!$G$3/2/$C$557*C304</f>
        <v>92.732499999999817</v>
      </c>
      <c r="E304" s="114">
        <f>'ver pressoflex 6p C3 DCpowe'!$G$9/D304*(D304-'ver pressoflex 6p C3 DCpowe'!$M$8)</f>
        <v>9.2539293128083809E-3</v>
      </c>
      <c r="F304" s="114">
        <f>'ver pressoflex 6p C3 DCpowe'!$G$9/D304*(D304-'ver pressoflex 6p C3 DCpowe'!$M$9)</f>
        <v>1.6155501037931733E-2</v>
      </c>
      <c r="G304" s="114">
        <f>'ver pressoflex 6p C3 DCpowe'!$G$9/D304*(D304-'ver pressoflex 6p C3 DCpowe'!$M$10)</f>
        <v>2.3057072763055082E-2</v>
      </c>
      <c r="H304" s="114">
        <f>'ver pressoflex 6p C3 DCpowe'!$G$9/D304*(D304-'ver pressoflex 6p C3 DCpowe'!$M$11)</f>
        <v>0.17230356131884758</v>
      </c>
      <c r="I304" s="114">
        <f>'ver pressoflex 6p C3 DCpowe'!$G$9/D304*(D304-'ver pressoflex 6p C3 DCpowe'!$M$12)</f>
        <v>0.17920513304397093</v>
      </c>
      <c r="J304" s="114">
        <f>'ver pressoflex 6p C3 DCpowe'!$G$9/D304*(D304-'ver pressoflex 6p C3 DCpowe'!$M$13)</f>
        <v>0.1861067047690943</v>
      </c>
      <c r="K304" s="114">
        <f>'ver pressoflex 6p C3 DCpowe'!$G$9/D304*(D304-'ver pressoflex 6p C3 DCpowe'!$G$3)</f>
        <v>0.20336063408190266</v>
      </c>
      <c r="L304" s="113">
        <f>-'ver pressoflex 6p C3 DCpowe'!$G$2*'ver pressoflex 6p C3 DCpowe'!D304*'ver pressoflex 6p C3 DCpowe'!$G$17*'ver pressoflex 6p C3 DCpowe'!$G$13*'ver pressoflex 6p C3 DCpowe'!$G$11</f>
        <v>-17526.442499999968</v>
      </c>
      <c r="M304" s="31">
        <f>IF(ABS(E304)&lt;'ver pressoflex 6p C3 DCpowe'!$G$7,'ver pressoflex 6p C3 DCpowe'!$G$16*E304*'ver pressoflex 6p C3 DCpowe'!$O$8,SIGN(E304)*'ver pressoflex 6p C3 DCpowe'!$G$15*'ver pressoflex 6p C3 DCpowe'!$O$8)</f>
        <v>17803.500000000004</v>
      </c>
      <c r="N304" s="31">
        <f>IF(ABS(F304)&lt;'ver pressoflex 6p C3 DCpowe'!$G$7,'ver pressoflex 6p C3 DCpowe'!$G$16*F304*'ver pressoflex 6p C3 DCpowe'!$O$9,SIGN(F304)*'ver pressoflex 6p C3 DCpowe'!$G$15*'ver pressoflex 6p C3 DCpowe'!$O$9)</f>
        <v>0</v>
      </c>
      <c r="O304" s="31">
        <f>IF(ABS(G304)&lt;'ver pressoflex 6p C3 DCpowe'!$G$7,'ver pressoflex 6p C3 DCpowe'!$G$16*G304*'ver pressoflex 6p C3 DCpowe'!$O$10,SIGN(G304)*'ver pressoflex 6p C3 DCpowe'!$G$15*'ver pressoflex 6p C3 DCpowe'!$O$10)</f>
        <v>0</v>
      </c>
      <c r="P304" s="31">
        <f>IF(ABS(H304)&lt;'ver pressoflex 6p C3 DCpowe'!$G$7,'ver pressoflex 6p C3 DCpowe'!$G$16*H304*'ver pressoflex 6p C3 DCpowe'!$O$11,SIGN(H304)*'ver pressoflex 6p C3 DCpowe'!$G$15*'ver pressoflex 6p C3 DCpowe'!$O$11)</f>
        <v>0</v>
      </c>
      <c r="Q304" s="31">
        <f>IF(ABS(I304)&lt;'ver pressoflex 6p C3 DCpowe'!$G$7,'ver pressoflex 6p C3 DCpowe'!$G$16*I304*'ver pressoflex 6p C3 DCpowe'!$O$12,SIGN(I304)*'ver pressoflex 6p C3 DCpowe'!$G$15*'ver pressoflex 6p C3 DCpowe'!$O$12)</f>
        <v>0</v>
      </c>
      <c r="R304" s="31">
        <f>IF(ABS(J304)&lt;'ver pressoflex 6p C3 DCpowe'!$G$7,'ver pressoflex 6p C3 DCpowe'!$G$16*J304*'ver pressoflex 6p C3 DCpowe'!$O$13,SIGN(J304)*'ver pressoflex 6p C3 DCpowe'!$G$15*'ver pressoflex 6p C3 DCpowe'!$O$13)</f>
        <v>17803.500000000004</v>
      </c>
      <c r="S304" s="113">
        <f t="shared" si="34"/>
        <v>18080.557500000039</v>
      </c>
      <c r="T304" s="362">
        <f>-L304*('ver pressoflex 6p C3 DCpowe'!$G$3/2-'ver pressoflex 6p C3 DCpowe'!$G$12*'ver pressoflex 6p C3 DCpowe'!D304)</f>
        <v>20793779.397581361</v>
      </c>
      <c r="U304" s="29">
        <f t="shared" si="37"/>
        <v>-18248587.500000004</v>
      </c>
      <c r="V304" s="29">
        <f t="shared" si="38"/>
        <v>0</v>
      </c>
      <c r="W304" s="29">
        <f t="shared" si="39"/>
        <v>0</v>
      </c>
      <c r="X304" s="29">
        <f t="shared" si="40"/>
        <v>0</v>
      </c>
      <c r="Y304" s="29">
        <f t="shared" si="41"/>
        <v>0</v>
      </c>
      <c r="Z304" s="29">
        <f t="shared" si="42"/>
        <v>18248587.500000004</v>
      </c>
      <c r="AA304" s="113">
        <f t="shared" si="35"/>
        <v>20793779.397581361</v>
      </c>
    </row>
    <row r="305" spans="2:27">
      <c r="B305" s="116">
        <f t="shared" si="33"/>
        <v>59849.032500000045</v>
      </c>
      <c r="C305" s="115">
        <f t="shared" si="43"/>
        <v>7.6699999999999848</v>
      </c>
      <c r="D305" s="68">
        <f>'ver pressoflex 6p C3 DCpowe'!$G$3/2/$C$557*C305</f>
        <v>93.957499999999811</v>
      </c>
      <c r="E305" s="114">
        <f>'ver pressoflex 6p C3 DCpowe'!$G$9/D305*(D305-'ver pressoflex 6p C3 DCpowe'!$M$8)</f>
        <v>9.028975866748298E-3</v>
      </c>
      <c r="F305" s="114">
        <f>'ver pressoflex 6p C3 DCpowe'!$G$9/D305*(D305-'ver pressoflex 6p C3 DCpowe'!$M$9)</f>
        <v>1.5840566213447618E-2</v>
      </c>
      <c r="G305" s="114">
        <f>'ver pressoflex 6p C3 DCpowe'!$G$9/D305*(D305-'ver pressoflex 6p C3 DCpowe'!$M$10)</f>
        <v>2.2652156560146935E-2</v>
      </c>
      <c r="H305" s="114">
        <f>'ver pressoflex 6p C3 DCpowe'!$G$9/D305*(D305-'ver pressoflex 6p C3 DCpowe'!$M$11)</f>
        <v>0.16995279780751973</v>
      </c>
      <c r="I305" s="114">
        <f>'ver pressoflex 6p C3 DCpowe'!$G$9/D305*(D305-'ver pressoflex 6p C3 DCpowe'!$M$12)</f>
        <v>0.17676438815421902</v>
      </c>
      <c r="J305" s="114">
        <f>'ver pressoflex 6p C3 DCpowe'!$G$9/D305*(D305-'ver pressoflex 6p C3 DCpowe'!$M$13)</f>
        <v>0.18357597850091834</v>
      </c>
      <c r="K305" s="114">
        <f>'ver pressoflex 6p C3 DCpowe'!$G$9/D305*(D305-'ver pressoflex 6p C3 DCpowe'!$G$3)</f>
        <v>0.20060495436766665</v>
      </c>
      <c r="L305" s="113">
        <f>-'ver pressoflex 6p C3 DCpowe'!$G$2*'ver pressoflex 6p C3 DCpowe'!D305*'ver pressoflex 6p C3 DCpowe'!$G$17*'ver pressoflex 6p C3 DCpowe'!$G$13*'ver pressoflex 6p C3 DCpowe'!$G$11</f>
        <v>-17757.967499999966</v>
      </c>
      <c r="M305" s="31">
        <f>IF(ABS(E305)&lt;'ver pressoflex 6p C3 DCpowe'!$G$7,'ver pressoflex 6p C3 DCpowe'!$G$16*E305*'ver pressoflex 6p C3 DCpowe'!$O$8,SIGN(E305)*'ver pressoflex 6p C3 DCpowe'!$G$15*'ver pressoflex 6p C3 DCpowe'!$O$8)</f>
        <v>17803.500000000004</v>
      </c>
      <c r="N305" s="31">
        <f>IF(ABS(F305)&lt;'ver pressoflex 6p C3 DCpowe'!$G$7,'ver pressoflex 6p C3 DCpowe'!$G$16*F305*'ver pressoflex 6p C3 DCpowe'!$O$9,SIGN(F305)*'ver pressoflex 6p C3 DCpowe'!$G$15*'ver pressoflex 6p C3 DCpowe'!$O$9)</f>
        <v>0</v>
      </c>
      <c r="O305" s="31">
        <f>IF(ABS(G305)&lt;'ver pressoflex 6p C3 DCpowe'!$G$7,'ver pressoflex 6p C3 DCpowe'!$G$16*G305*'ver pressoflex 6p C3 DCpowe'!$O$10,SIGN(G305)*'ver pressoflex 6p C3 DCpowe'!$G$15*'ver pressoflex 6p C3 DCpowe'!$O$10)</f>
        <v>0</v>
      </c>
      <c r="P305" s="31">
        <f>IF(ABS(H305)&lt;'ver pressoflex 6p C3 DCpowe'!$G$7,'ver pressoflex 6p C3 DCpowe'!$G$16*H305*'ver pressoflex 6p C3 DCpowe'!$O$11,SIGN(H305)*'ver pressoflex 6p C3 DCpowe'!$G$15*'ver pressoflex 6p C3 DCpowe'!$O$11)</f>
        <v>0</v>
      </c>
      <c r="Q305" s="31">
        <f>IF(ABS(I305)&lt;'ver pressoflex 6p C3 DCpowe'!$G$7,'ver pressoflex 6p C3 DCpowe'!$G$16*I305*'ver pressoflex 6p C3 DCpowe'!$O$12,SIGN(I305)*'ver pressoflex 6p C3 DCpowe'!$G$15*'ver pressoflex 6p C3 DCpowe'!$O$12)</f>
        <v>0</v>
      </c>
      <c r="R305" s="31">
        <f>IF(ABS(J305)&lt;'ver pressoflex 6p C3 DCpowe'!$G$7,'ver pressoflex 6p C3 DCpowe'!$G$16*J305*'ver pressoflex 6p C3 DCpowe'!$O$13,SIGN(J305)*'ver pressoflex 6p C3 DCpowe'!$G$15*'ver pressoflex 6p C3 DCpowe'!$O$13)</f>
        <v>17803.500000000004</v>
      </c>
      <c r="S305" s="113">
        <f t="shared" si="34"/>
        <v>17849.032500000041</v>
      </c>
      <c r="T305" s="362">
        <f>-L305*('ver pressoflex 6p C3 DCpowe'!$G$3/2-'ver pressoflex 6p C3 DCpowe'!$G$12*'ver pressoflex 6p C3 DCpowe'!D305)</f>
        <v>21059416.58724536</v>
      </c>
      <c r="U305" s="29">
        <f t="shared" si="37"/>
        <v>-18248587.500000004</v>
      </c>
      <c r="V305" s="29">
        <f t="shared" si="38"/>
        <v>0</v>
      </c>
      <c r="W305" s="29">
        <f t="shared" si="39"/>
        <v>0</v>
      </c>
      <c r="X305" s="29">
        <f t="shared" si="40"/>
        <v>0</v>
      </c>
      <c r="Y305" s="29">
        <f t="shared" si="41"/>
        <v>0</v>
      </c>
      <c r="Z305" s="29">
        <f t="shared" si="42"/>
        <v>18248587.500000004</v>
      </c>
      <c r="AA305" s="113">
        <f t="shared" si="35"/>
        <v>21059416.58724536</v>
      </c>
    </row>
    <row r="306" spans="2:27">
      <c r="B306" s="116">
        <f t="shared" si="33"/>
        <v>59617.507500000043</v>
      </c>
      <c r="C306" s="115">
        <f t="shared" si="43"/>
        <v>7.7699999999999845</v>
      </c>
      <c r="D306" s="68">
        <f>'ver pressoflex 6p C3 DCpowe'!$G$3/2/$C$557*C306</f>
        <v>95.182499999999806</v>
      </c>
      <c r="E306" s="114">
        <f>'ver pressoflex 6p C3 DCpowe'!$G$9/D306*(D306-'ver pressoflex 6p C3 DCpowe'!$M$8)</f>
        <v>8.8098127281801102E-3</v>
      </c>
      <c r="F306" s="114">
        <f>'ver pressoflex 6p C3 DCpowe'!$G$9/D306*(D306-'ver pressoflex 6p C3 DCpowe'!$M$9)</f>
        <v>1.5533737819452154E-2</v>
      </c>
      <c r="G306" s="114">
        <f>'ver pressoflex 6p C3 DCpowe'!$G$9/D306*(D306-'ver pressoflex 6p C3 DCpowe'!$M$10)</f>
        <v>2.2257662910724202E-2</v>
      </c>
      <c r="H306" s="114">
        <f>'ver pressoflex 6p C3 DCpowe'!$G$9/D306*(D306-'ver pressoflex 6p C3 DCpowe'!$M$11)</f>
        <v>0.16766254300948216</v>
      </c>
      <c r="I306" s="114">
        <f>'ver pressoflex 6p C3 DCpowe'!$G$9/D306*(D306-'ver pressoflex 6p C3 DCpowe'!$M$12)</f>
        <v>0.1743864681007542</v>
      </c>
      <c r="J306" s="114">
        <f>'ver pressoflex 6p C3 DCpowe'!$G$9/D306*(D306-'ver pressoflex 6p C3 DCpowe'!$M$13)</f>
        <v>0.18111039319202624</v>
      </c>
      <c r="K306" s="114">
        <f>'ver pressoflex 6p C3 DCpowe'!$G$9/D306*(D306-'ver pressoflex 6p C3 DCpowe'!$G$3)</f>
        <v>0.19792020592020634</v>
      </c>
      <c r="L306" s="113">
        <f>-'ver pressoflex 6p C3 DCpowe'!$G$2*'ver pressoflex 6p C3 DCpowe'!D306*'ver pressoflex 6p C3 DCpowe'!$G$17*'ver pressoflex 6p C3 DCpowe'!$G$13*'ver pressoflex 6p C3 DCpowe'!$G$11</f>
        <v>-17989.492499999964</v>
      </c>
      <c r="M306" s="31">
        <f>IF(ABS(E306)&lt;'ver pressoflex 6p C3 DCpowe'!$G$7,'ver pressoflex 6p C3 DCpowe'!$G$16*E306*'ver pressoflex 6p C3 DCpowe'!$O$8,SIGN(E306)*'ver pressoflex 6p C3 DCpowe'!$G$15*'ver pressoflex 6p C3 DCpowe'!$O$8)</f>
        <v>17803.500000000004</v>
      </c>
      <c r="N306" s="31">
        <f>IF(ABS(F306)&lt;'ver pressoflex 6p C3 DCpowe'!$G$7,'ver pressoflex 6p C3 DCpowe'!$G$16*F306*'ver pressoflex 6p C3 DCpowe'!$O$9,SIGN(F306)*'ver pressoflex 6p C3 DCpowe'!$G$15*'ver pressoflex 6p C3 DCpowe'!$O$9)</f>
        <v>0</v>
      </c>
      <c r="O306" s="31">
        <f>IF(ABS(G306)&lt;'ver pressoflex 6p C3 DCpowe'!$G$7,'ver pressoflex 6p C3 DCpowe'!$G$16*G306*'ver pressoflex 6p C3 DCpowe'!$O$10,SIGN(G306)*'ver pressoflex 6p C3 DCpowe'!$G$15*'ver pressoflex 6p C3 DCpowe'!$O$10)</f>
        <v>0</v>
      </c>
      <c r="P306" s="31">
        <f>IF(ABS(H306)&lt;'ver pressoflex 6p C3 DCpowe'!$G$7,'ver pressoflex 6p C3 DCpowe'!$G$16*H306*'ver pressoflex 6p C3 DCpowe'!$O$11,SIGN(H306)*'ver pressoflex 6p C3 DCpowe'!$G$15*'ver pressoflex 6p C3 DCpowe'!$O$11)</f>
        <v>0</v>
      </c>
      <c r="Q306" s="31">
        <f>IF(ABS(I306)&lt;'ver pressoflex 6p C3 DCpowe'!$G$7,'ver pressoflex 6p C3 DCpowe'!$G$16*I306*'ver pressoflex 6p C3 DCpowe'!$O$12,SIGN(I306)*'ver pressoflex 6p C3 DCpowe'!$G$15*'ver pressoflex 6p C3 DCpowe'!$O$12)</f>
        <v>0</v>
      </c>
      <c r="R306" s="31">
        <f>IF(ABS(J306)&lt;'ver pressoflex 6p C3 DCpowe'!$G$7,'ver pressoflex 6p C3 DCpowe'!$G$16*J306*'ver pressoflex 6p C3 DCpowe'!$O$13,SIGN(J306)*'ver pressoflex 6p C3 DCpowe'!$G$15*'ver pressoflex 6p C3 DCpowe'!$O$13)</f>
        <v>17803.500000000004</v>
      </c>
      <c r="S306" s="113">
        <f t="shared" si="34"/>
        <v>17617.507500000043</v>
      </c>
      <c r="T306" s="362">
        <f>-L306*('ver pressoflex 6p C3 DCpowe'!$G$3/2-'ver pressoflex 6p C3 DCpowe'!$G$12*'ver pressoflex 6p C3 DCpowe'!D306)</f>
        <v>21324817.806629356</v>
      </c>
      <c r="U306" s="29">
        <f t="shared" si="37"/>
        <v>-18248587.500000004</v>
      </c>
      <c r="V306" s="29">
        <f t="shared" si="38"/>
        <v>0</v>
      </c>
      <c r="W306" s="29">
        <f t="shared" si="39"/>
        <v>0</v>
      </c>
      <c r="X306" s="29">
        <f t="shared" si="40"/>
        <v>0</v>
      </c>
      <c r="Y306" s="29">
        <f t="shared" si="41"/>
        <v>0</v>
      </c>
      <c r="Z306" s="29">
        <f t="shared" si="42"/>
        <v>18248587.500000004</v>
      </c>
      <c r="AA306" s="113">
        <f t="shared" si="35"/>
        <v>21324817.806629356</v>
      </c>
    </row>
    <row r="307" spans="2:27">
      <c r="B307" s="116">
        <f t="shared" si="33"/>
        <v>59385.982500000042</v>
      </c>
      <c r="C307" s="115">
        <f t="shared" si="43"/>
        <v>7.8699999999999841</v>
      </c>
      <c r="D307" s="68">
        <f>'ver pressoflex 6p C3 DCpowe'!$G$3/2/$C$557*C307</f>
        <v>96.4074999999998</v>
      </c>
      <c r="E307" s="114">
        <f>'ver pressoflex 6p C3 DCpowe'!$G$9/D307*(D307-'ver pressoflex 6p C3 DCpowe'!$M$8)</f>
        <v>8.5962191738194974E-3</v>
      </c>
      <c r="F307" s="114">
        <f>'ver pressoflex 6p C3 DCpowe'!$G$9/D307*(D307-'ver pressoflex 6p C3 DCpowe'!$M$9)</f>
        <v>1.5234706843347297E-2</v>
      </c>
      <c r="G307" s="114">
        <f>'ver pressoflex 6p C3 DCpowe'!$G$9/D307*(D307-'ver pressoflex 6p C3 DCpowe'!$M$10)</f>
        <v>2.1873194512875095E-2</v>
      </c>
      <c r="H307" s="114">
        <f>'ver pressoflex 6p C3 DCpowe'!$G$9/D307*(D307-'ver pressoflex 6p C3 DCpowe'!$M$11)</f>
        <v>0.16543049036641375</v>
      </c>
      <c r="I307" s="114">
        <f>'ver pressoflex 6p C3 DCpowe'!$G$9/D307*(D307-'ver pressoflex 6p C3 DCpowe'!$M$12)</f>
        <v>0.17206897803594154</v>
      </c>
      <c r="J307" s="114">
        <f>'ver pressoflex 6p C3 DCpowe'!$G$9/D307*(D307-'ver pressoflex 6p C3 DCpowe'!$M$13)</f>
        <v>0.17870746570546936</v>
      </c>
      <c r="K307" s="114">
        <f>'ver pressoflex 6p C3 DCpowe'!$G$9/D307*(D307-'ver pressoflex 6p C3 DCpowe'!$G$3)</f>
        <v>0.19530368487928884</v>
      </c>
      <c r="L307" s="113">
        <f>-'ver pressoflex 6p C3 DCpowe'!$G$2*'ver pressoflex 6p C3 DCpowe'!D307*'ver pressoflex 6p C3 DCpowe'!$G$17*'ver pressoflex 6p C3 DCpowe'!$G$13*'ver pressoflex 6p C3 DCpowe'!$G$11</f>
        <v>-18221.017499999965</v>
      </c>
      <c r="M307" s="31">
        <f>IF(ABS(E307)&lt;'ver pressoflex 6p C3 DCpowe'!$G$7,'ver pressoflex 6p C3 DCpowe'!$G$16*E307*'ver pressoflex 6p C3 DCpowe'!$O$8,SIGN(E307)*'ver pressoflex 6p C3 DCpowe'!$G$15*'ver pressoflex 6p C3 DCpowe'!$O$8)</f>
        <v>17803.500000000004</v>
      </c>
      <c r="N307" s="31">
        <f>IF(ABS(F307)&lt;'ver pressoflex 6p C3 DCpowe'!$G$7,'ver pressoflex 6p C3 DCpowe'!$G$16*F307*'ver pressoflex 6p C3 DCpowe'!$O$9,SIGN(F307)*'ver pressoflex 6p C3 DCpowe'!$G$15*'ver pressoflex 6p C3 DCpowe'!$O$9)</f>
        <v>0</v>
      </c>
      <c r="O307" s="31">
        <f>IF(ABS(G307)&lt;'ver pressoflex 6p C3 DCpowe'!$G$7,'ver pressoflex 6p C3 DCpowe'!$G$16*G307*'ver pressoflex 6p C3 DCpowe'!$O$10,SIGN(G307)*'ver pressoflex 6p C3 DCpowe'!$G$15*'ver pressoflex 6p C3 DCpowe'!$O$10)</f>
        <v>0</v>
      </c>
      <c r="P307" s="31">
        <f>IF(ABS(H307)&lt;'ver pressoflex 6p C3 DCpowe'!$G$7,'ver pressoflex 6p C3 DCpowe'!$G$16*H307*'ver pressoflex 6p C3 DCpowe'!$O$11,SIGN(H307)*'ver pressoflex 6p C3 DCpowe'!$G$15*'ver pressoflex 6p C3 DCpowe'!$O$11)</f>
        <v>0</v>
      </c>
      <c r="Q307" s="31">
        <f>IF(ABS(I307)&lt;'ver pressoflex 6p C3 DCpowe'!$G$7,'ver pressoflex 6p C3 DCpowe'!$G$16*I307*'ver pressoflex 6p C3 DCpowe'!$O$12,SIGN(I307)*'ver pressoflex 6p C3 DCpowe'!$G$15*'ver pressoflex 6p C3 DCpowe'!$O$12)</f>
        <v>0</v>
      </c>
      <c r="R307" s="31">
        <f>IF(ABS(J307)&lt;'ver pressoflex 6p C3 DCpowe'!$G$7,'ver pressoflex 6p C3 DCpowe'!$G$16*J307*'ver pressoflex 6p C3 DCpowe'!$O$13,SIGN(J307)*'ver pressoflex 6p C3 DCpowe'!$G$15*'ver pressoflex 6p C3 DCpowe'!$O$13)</f>
        <v>17803.500000000004</v>
      </c>
      <c r="S307" s="113">
        <f t="shared" si="34"/>
        <v>17385.982500000042</v>
      </c>
      <c r="T307" s="362">
        <f>-L307*('ver pressoflex 6p C3 DCpowe'!$G$3/2-'ver pressoflex 6p C3 DCpowe'!$G$12*'ver pressoflex 6p C3 DCpowe'!D307)</f>
        <v>21589983.05573336</v>
      </c>
      <c r="U307" s="29">
        <f t="shared" si="37"/>
        <v>-18248587.500000004</v>
      </c>
      <c r="V307" s="29">
        <f t="shared" si="38"/>
        <v>0</v>
      </c>
      <c r="W307" s="29">
        <f t="shared" si="39"/>
        <v>0</v>
      </c>
      <c r="X307" s="29">
        <f t="shared" si="40"/>
        <v>0</v>
      </c>
      <c r="Y307" s="29">
        <f t="shared" si="41"/>
        <v>0</v>
      </c>
      <c r="Z307" s="29">
        <f t="shared" si="42"/>
        <v>18248587.500000004</v>
      </c>
      <c r="AA307" s="113">
        <f t="shared" si="35"/>
        <v>21589983.05573336</v>
      </c>
    </row>
    <row r="308" spans="2:27">
      <c r="B308" s="116">
        <f t="shared" si="33"/>
        <v>59154.457500000048</v>
      </c>
      <c r="C308" s="115">
        <f t="shared" si="43"/>
        <v>7.9699999999999838</v>
      </c>
      <c r="D308" s="68">
        <f>'ver pressoflex 6p C3 DCpowe'!$G$3/2/$C$557*C308</f>
        <v>97.632499999999794</v>
      </c>
      <c r="E308" s="114">
        <f>'ver pressoflex 6p C3 DCpowe'!$G$9/D308*(D308-'ver pressoflex 6p C3 DCpowe'!$M$8)</f>
        <v>8.3879855580877623E-3</v>
      </c>
      <c r="F308" s="114">
        <f>'ver pressoflex 6p C3 DCpowe'!$G$9/D308*(D308-'ver pressoflex 6p C3 DCpowe'!$M$9)</f>
        <v>1.4943179781322867E-2</v>
      </c>
      <c r="G308" s="114">
        <f>'ver pressoflex 6p C3 DCpowe'!$G$9/D308*(D308-'ver pressoflex 6p C3 DCpowe'!$M$10)</f>
        <v>2.1498374004557969E-2</v>
      </c>
      <c r="H308" s="114">
        <f>'ver pressoflex 6p C3 DCpowe'!$G$9/D308*(D308-'ver pressoflex 6p C3 DCpowe'!$M$11)</f>
        <v>0.16325444908201711</v>
      </c>
      <c r="I308" s="114">
        <f>'ver pressoflex 6p C3 DCpowe'!$G$9/D308*(D308-'ver pressoflex 6p C3 DCpowe'!$M$12)</f>
        <v>0.16980964330525222</v>
      </c>
      <c r="J308" s="114">
        <f>'ver pressoflex 6p C3 DCpowe'!$G$9/D308*(D308-'ver pressoflex 6p C3 DCpowe'!$M$13)</f>
        <v>0.17636483752848733</v>
      </c>
      <c r="K308" s="114">
        <f>'ver pressoflex 6p C3 DCpowe'!$G$9/D308*(D308-'ver pressoflex 6p C3 DCpowe'!$G$3)</f>
        <v>0.1927528230865751</v>
      </c>
      <c r="L308" s="113">
        <f>-'ver pressoflex 6p C3 DCpowe'!$G$2*'ver pressoflex 6p C3 DCpowe'!D308*'ver pressoflex 6p C3 DCpowe'!$G$17*'ver pressoflex 6p C3 DCpowe'!$G$13*'ver pressoflex 6p C3 DCpowe'!$G$11</f>
        <v>-18452.542499999963</v>
      </c>
      <c r="M308" s="31">
        <f>IF(ABS(E308)&lt;'ver pressoflex 6p C3 DCpowe'!$G$7,'ver pressoflex 6p C3 DCpowe'!$G$16*E308*'ver pressoflex 6p C3 DCpowe'!$O$8,SIGN(E308)*'ver pressoflex 6p C3 DCpowe'!$G$15*'ver pressoflex 6p C3 DCpowe'!$O$8)</f>
        <v>17803.500000000004</v>
      </c>
      <c r="N308" s="31">
        <f>IF(ABS(F308)&lt;'ver pressoflex 6p C3 DCpowe'!$G$7,'ver pressoflex 6p C3 DCpowe'!$G$16*F308*'ver pressoflex 6p C3 DCpowe'!$O$9,SIGN(F308)*'ver pressoflex 6p C3 DCpowe'!$G$15*'ver pressoflex 6p C3 DCpowe'!$O$9)</f>
        <v>0</v>
      </c>
      <c r="O308" s="31">
        <f>IF(ABS(G308)&lt;'ver pressoflex 6p C3 DCpowe'!$G$7,'ver pressoflex 6p C3 DCpowe'!$G$16*G308*'ver pressoflex 6p C3 DCpowe'!$O$10,SIGN(G308)*'ver pressoflex 6p C3 DCpowe'!$G$15*'ver pressoflex 6p C3 DCpowe'!$O$10)</f>
        <v>0</v>
      </c>
      <c r="P308" s="31">
        <f>IF(ABS(H308)&lt;'ver pressoflex 6p C3 DCpowe'!$G$7,'ver pressoflex 6p C3 DCpowe'!$G$16*H308*'ver pressoflex 6p C3 DCpowe'!$O$11,SIGN(H308)*'ver pressoflex 6p C3 DCpowe'!$G$15*'ver pressoflex 6p C3 DCpowe'!$O$11)</f>
        <v>0</v>
      </c>
      <c r="Q308" s="31">
        <f>IF(ABS(I308)&lt;'ver pressoflex 6p C3 DCpowe'!$G$7,'ver pressoflex 6p C3 DCpowe'!$G$16*I308*'ver pressoflex 6p C3 DCpowe'!$O$12,SIGN(I308)*'ver pressoflex 6p C3 DCpowe'!$G$15*'ver pressoflex 6p C3 DCpowe'!$O$12)</f>
        <v>0</v>
      </c>
      <c r="R308" s="31">
        <f>IF(ABS(J308)&lt;'ver pressoflex 6p C3 DCpowe'!$G$7,'ver pressoflex 6p C3 DCpowe'!$G$16*J308*'ver pressoflex 6p C3 DCpowe'!$O$13,SIGN(J308)*'ver pressoflex 6p C3 DCpowe'!$G$15*'ver pressoflex 6p C3 DCpowe'!$O$13)</f>
        <v>17803.500000000004</v>
      </c>
      <c r="S308" s="113">
        <f t="shared" si="34"/>
        <v>17154.457500000044</v>
      </c>
      <c r="T308" s="362">
        <f>-L308*('ver pressoflex 6p C3 DCpowe'!$G$3/2-'ver pressoflex 6p C3 DCpowe'!$G$12*'ver pressoflex 6p C3 DCpowe'!D308)</f>
        <v>21854912.334557358</v>
      </c>
      <c r="U308" s="29">
        <f t="shared" si="37"/>
        <v>-18248587.500000004</v>
      </c>
      <c r="V308" s="29">
        <f t="shared" si="38"/>
        <v>0</v>
      </c>
      <c r="W308" s="29">
        <f t="shared" si="39"/>
        <v>0</v>
      </c>
      <c r="X308" s="29">
        <f t="shared" si="40"/>
        <v>0</v>
      </c>
      <c r="Y308" s="29">
        <f t="shared" si="41"/>
        <v>0</v>
      </c>
      <c r="Z308" s="29">
        <f t="shared" si="42"/>
        <v>18248587.500000004</v>
      </c>
      <c r="AA308" s="113">
        <f t="shared" si="35"/>
        <v>21854912.334557358</v>
      </c>
    </row>
    <row r="309" spans="2:27">
      <c r="B309" s="116">
        <f t="shared" si="33"/>
        <v>58922.932500000039</v>
      </c>
      <c r="C309" s="115">
        <f t="shared" si="43"/>
        <v>8.0699999999999843</v>
      </c>
      <c r="D309" s="68">
        <f>'ver pressoflex 6p C3 DCpowe'!$G$3/2/$C$557*C309</f>
        <v>98.857499999999803</v>
      </c>
      <c r="E309" s="114">
        <f>'ver pressoflex 6p C3 DCpowe'!$G$9/D309*(D309-'ver pressoflex 6p C3 DCpowe'!$M$8)</f>
        <v>8.1849126267607743E-3</v>
      </c>
      <c r="F309" s="114">
        <f>'ver pressoflex 6p C3 DCpowe'!$G$9/D309*(D309-'ver pressoflex 6p C3 DCpowe'!$M$9)</f>
        <v>1.4658877677465085E-2</v>
      </c>
      <c r="G309" s="114">
        <f>'ver pressoflex 6p C3 DCpowe'!$G$9/D309*(D309-'ver pressoflex 6p C3 DCpowe'!$M$10)</f>
        <v>2.1132842728169395E-2</v>
      </c>
      <c r="H309" s="114">
        <f>'ver pressoflex 6p C3 DCpowe'!$G$9/D309*(D309-'ver pressoflex 6p C3 DCpowe'!$M$11)</f>
        <v>0.1611323369496501</v>
      </c>
      <c r="I309" s="114">
        <f>'ver pressoflex 6p C3 DCpowe'!$G$9/D309*(D309-'ver pressoflex 6p C3 DCpowe'!$M$12)</f>
        <v>0.16760630200035442</v>
      </c>
      <c r="J309" s="114">
        <f>'ver pressoflex 6p C3 DCpowe'!$G$9/D309*(D309-'ver pressoflex 6p C3 DCpowe'!$M$13)</f>
        <v>0.17408026705105872</v>
      </c>
      <c r="K309" s="114">
        <f>'ver pressoflex 6p C3 DCpowe'!$G$9/D309*(D309-'ver pressoflex 6p C3 DCpowe'!$G$3)</f>
        <v>0.1902651796778195</v>
      </c>
      <c r="L309" s="113">
        <f>-'ver pressoflex 6p C3 DCpowe'!$G$2*'ver pressoflex 6p C3 DCpowe'!D309*'ver pressoflex 6p C3 DCpowe'!$G$17*'ver pressoflex 6p C3 DCpowe'!$G$13*'ver pressoflex 6p C3 DCpowe'!$G$11</f>
        <v>-18684.067499999965</v>
      </c>
      <c r="M309" s="31">
        <f>IF(ABS(E309)&lt;'ver pressoflex 6p C3 DCpowe'!$G$7,'ver pressoflex 6p C3 DCpowe'!$G$16*E309*'ver pressoflex 6p C3 DCpowe'!$O$8,SIGN(E309)*'ver pressoflex 6p C3 DCpowe'!$G$15*'ver pressoflex 6p C3 DCpowe'!$O$8)</f>
        <v>17803.500000000004</v>
      </c>
      <c r="N309" s="31">
        <f>IF(ABS(F309)&lt;'ver pressoflex 6p C3 DCpowe'!$G$7,'ver pressoflex 6p C3 DCpowe'!$G$16*F309*'ver pressoflex 6p C3 DCpowe'!$O$9,SIGN(F309)*'ver pressoflex 6p C3 DCpowe'!$G$15*'ver pressoflex 6p C3 DCpowe'!$O$9)</f>
        <v>0</v>
      </c>
      <c r="O309" s="31">
        <f>IF(ABS(G309)&lt;'ver pressoflex 6p C3 DCpowe'!$G$7,'ver pressoflex 6p C3 DCpowe'!$G$16*G309*'ver pressoflex 6p C3 DCpowe'!$O$10,SIGN(G309)*'ver pressoflex 6p C3 DCpowe'!$G$15*'ver pressoflex 6p C3 DCpowe'!$O$10)</f>
        <v>0</v>
      </c>
      <c r="P309" s="31">
        <f>IF(ABS(H309)&lt;'ver pressoflex 6p C3 DCpowe'!$G$7,'ver pressoflex 6p C3 DCpowe'!$G$16*H309*'ver pressoflex 6p C3 DCpowe'!$O$11,SIGN(H309)*'ver pressoflex 6p C3 DCpowe'!$G$15*'ver pressoflex 6p C3 DCpowe'!$O$11)</f>
        <v>0</v>
      </c>
      <c r="Q309" s="31">
        <f>IF(ABS(I309)&lt;'ver pressoflex 6p C3 DCpowe'!$G$7,'ver pressoflex 6p C3 DCpowe'!$G$16*I309*'ver pressoflex 6p C3 DCpowe'!$O$12,SIGN(I309)*'ver pressoflex 6p C3 DCpowe'!$G$15*'ver pressoflex 6p C3 DCpowe'!$O$12)</f>
        <v>0</v>
      </c>
      <c r="R309" s="31">
        <f>IF(ABS(J309)&lt;'ver pressoflex 6p C3 DCpowe'!$G$7,'ver pressoflex 6p C3 DCpowe'!$G$16*J309*'ver pressoflex 6p C3 DCpowe'!$O$13,SIGN(J309)*'ver pressoflex 6p C3 DCpowe'!$G$15*'ver pressoflex 6p C3 DCpowe'!$O$13)</f>
        <v>17803.500000000004</v>
      </c>
      <c r="S309" s="113">
        <f t="shared" si="34"/>
        <v>16922.932500000043</v>
      </c>
      <c r="T309" s="362">
        <f>-L309*('ver pressoflex 6p C3 DCpowe'!$G$3/2-'ver pressoflex 6p C3 DCpowe'!$G$12*'ver pressoflex 6p C3 DCpowe'!D309)</f>
        <v>22119605.643101357</v>
      </c>
      <c r="U309" s="29">
        <f t="shared" si="37"/>
        <v>-18248587.500000004</v>
      </c>
      <c r="V309" s="29">
        <f t="shared" si="38"/>
        <v>0</v>
      </c>
      <c r="W309" s="29">
        <f t="shared" si="39"/>
        <v>0</v>
      </c>
      <c r="X309" s="29">
        <f t="shared" si="40"/>
        <v>0</v>
      </c>
      <c r="Y309" s="29">
        <f t="shared" si="41"/>
        <v>0</v>
      </c>
      <c r="Z309" s="29">
        <f t="shared" si="42"/>
        <v>18248587.500000004</v>
      </c>
      <c r="AA309" s="113">
        <f t="shared" si="35"/>
        <v>22119605.643101357</v>
      </c>
    </row>
    <row r="310" spans="2:27">
      <c r="B310" s="116">
        <f t="shared" si="33"/>
        <v>58691.407500000045</v>
      </c>
      <c r="C310" s="115">
        <f t="shared" si="43"/>
        <v>8.1699999999999839</v>
      </c>
      <c r="D310" s="68">
        <f>'ver pressoflex 6p C3 DCpowe'!$G$3/2/$C$557*C310</f>
        <v>100.0824999999998</v>
      </c>
      <c r="E310" s="114">
        <f>'ver pressoflex 6p C3 DCpowe'!$G$9/D310*(D310-'ver pressoflex 6p C3 DCpowe'!$M$8)</f>
        <v>7.9868108810231889E-3</v>
      </c>
      <c r="F310" s="114">
        <f>'ver pressoflex 6p C3 DCpowe'!$G$9/D310*(D310-'ver pressoflex 6p C3 DCpowe'!$M$9)</f>
        <v>1.4381535233432463E-2</v>
      </c>
      <c r="G310" s="114">
        <f>'ver pressoflex 6p C3 DCpowe'!$G$9/D310*(D310-'ver pressoflex 6p C3 DCpowe'!$M$10)</f>
        <v>2.0776259585841738E-2</v>
      </c>
      <c r="H310" s="114">
        <f>'ver pressoflex 6p C3 DCpowe'!$G$9/D310*(D310-'ver pressoflex 6p C3 DCpowe'!$M$11)</f>
        <v>0.15906217370669234</v>
      </c>
      <c r="I310" s="114">
        <f>'ver pressoflex 6p C3 DCpowe'!$G$9/D310*(D310-'ver pressoflex 6p C3 DCpowe'!$M$12)</f>
        <v>0.1654568980591016</v>
      </c>
      <c r="J310" s="114">
        <f>'ver pressoflex 6p C3 DCpowe'!$G$9/D310*(D310-'ver pressoflex 6p C3 DCpowe'!$M$13)</f>
        <v>0.17185162241151086</v>
      </c>
      <c r="K310" s="114">
        <f>'ver pressoflex 6p C3 DCpowe'!$G$9/D310*(D310-'ver pressoflex 6p C3 DCpowe'!$G$3)</f>
        <v>0.18783843329253405</v>
      </c>
      <c r="L310" s="113">
        <f>-'ver pressoflex 6p C3 DCpowe'!$G$2*'ver pressoflex 6p C3 DCpowe'!D310*'ver pressoflex 6p C3 DCpowe'!$G$17*'ver pressoflex 6p C3 DCpowe'!$G$13*'ver pressoflex 6p C3 DCpowe'!$G$11</f>
        <v>-18915.592499999966</v>
      </c>
      <c r="M310" s="31">
        <f>IF(ABS(E310)&lt;'ver pressoflex 6p C3 DCpowe'!$G$7,'ver pressoflex 6p C3 DCpowe'!$G$16*E310*'ver pressoflex 6p C3 DCpowe'!$O$8,SIGN(E310)*'ver pressoflex 6p C3 DCpowe'!$G$15*'ver pressoflex 6p C3 DCpowe'!$O$8)</f>
        <v>17803.500000000004</v>
      </c>
      <c r="N310" s="31">
        <f>IF(ABS(F310)&lt;'ver pressoflex 6p C3 DCpowe'!$G$7,'ver pressoflex 6p C3 DCpowe'!$G$16*F310*'ver pressoflex 6p C3 DCpowe'!$O$9,SIGN(F310)*'ver pressoflex 6p C3 DCpowe'!$G$15*'ver pressoflex 6p C3 DCpowe'!$O$9)</f>
        <v>0</v>
      </c>
      <c r="O310" s="31">
        <f>IF(ABS(G310)&lt;'ver pressoflex 6p C3 DCpowe'!$G$7,'ver pressoflex 6p C3 DCpowe'!$G$16*G310*'ver pressoflex 6p C3 DCpowe'!$O$10,SIGN(G310)*'ver pressoflex 6p C3 DCpowe'!$G$15*'ver pressoflex 6p C3 DCpowe'!$O$10)</f>
        <v>0</v>
      </c>
      <c r="P310" s="31">
        <f>IF(ABS(H310)&lt;'ver pressoflex 6p C3 DCpowe'!$G$7,'ver pressoflex 6p C3 DCpowe'!$G$16*H310*'ver pressoflex 6p C3 DCpowe'!$O$11,SIGN(H310)*'ver pressoflex 6p C3 DCpowe'!$G$15*'ver pressoflex 6p C3 DCpowe'!$O$11)</f>
        <v>0</v>
      </c>
      <c r="Q310" s="31">
        <f>IF(ABS(I310)&lt;'ver pressoflex 6p C3 DCpowe'!$G$7,'ver pressoflex 6p C3 DCpowe'!$G$16*I310*'ver pressoflex 6p C3 DCpowe'!$O$12,SIGN(I310)*'ver pressoflex 6p C3 DCpowe'!$G$15*'ver pressoflex 6p C3 DCpowe'!$O$12)</f>
        <v>0</v>
      </c>
      <c r="R310" s="31">
        <f>IF(ABS(J310)&lt;'ver pressoflex 6p C3 DCpowe'!$G$7,'ver pressoflex 6p C3 DCpowe'!$G$16*J310*'ver pressoflex 6p C3 DCpowe'!$O$13,SIGN(J310)*'ver pressoflex 6p C3 DCpowe'!$G$15*'ver pressoflex 6p C3 DCpowe'!$O$13)</f>
        <v>17803.500000000004</v>
      </c>
      <c r="S310" s="113">
        <f t="shared" si="34"/>
        <v>16691.407500000041</v>
      </c>
      <c r="T310" s="362">
        <f>-L310*('ver pressoflex 6p C3 DCpowe'!$G$3/2-'ver pressoflex 6p C3 DCpowe'!$G$12*'ver pressoflex 6p C3 DCpowe'!D310)</f>
        <v>22384062.98136536</v>
      </c>
      <c r="U310" s="29">
        <f t="shared" si="37"/>
        <v>-18248587.500000004</v>
      </c>
      <c r="V310" s="29">
        <f t="shared" si="38"/>
        <v>0</v>
      </c>
      <c r="W310" s="29">
        <f t="shared" si="39"/>
        <v>0</v>
      </c>
      <c r="X310" s="29">
        <f t="shared" si="40"/>
        <v>0</v>
      </c>
      <c r="Y310" s="29">
        <f t="shared" si="41"/>
        <v>0</v>
      </c>
      <c r="Z310" s="29">
        <f t="shared" si="42"/>
        <v>18248587.500000004</v>
      </c>
      <c r="AA310" s="113">
        <f t="shared" si="35"/>
        <v>22384062.98136536</v>
      </c>
    </row>
    <row r="311" spans="2:27">
      <c r="B311" s="116">
        <f t="shared" si="33"/>
        <v>58459.882500000043</v>
      </c>
      <c r="C311" s="115">
        <f t="shared" si="43"/>
        <v>8.2699999999999836</v>
      </c>
      <c r="D311" s="68">
        <f>'ver pressoflex 6p C3 DCpowe'!$G$3/2/$C$557*C311</f>
        <v>101.30749999999981</v>
      </c>
      <c r="E311" s="114">
        <f>'ver pressoflex 6p C3 DCpowe'!$G$9/D311*(D311-'ver pressoflex 6p C3 DCpowe'!$M$8)</f>
        <v>7.7934999876613587E-3</v>
      </c>
      <c r="F311" s="114">
        <f>'ver pressoflex 6p C3 DCpowe'!$G$9/D311*(D311-'ver pressoflex 6p C3 DCpowe'!$M$9)</f>
        <v>1.4110899982725902E-2</v>
      </c>
      <c r="G311" s="114">
        <f>'ver pressoflex 6p C3 DCpowe'!$G$9/D311*(D311-'ver pressoflex 6p C3 DCpowe'!$M$10)</f>
        <v>2.042829997779045E-2</v>
      </c>
      <c r="H311" s="114">
        <f>'ver pressoflex 6p C3 DCpowe'!$G$9/D311*(D311-'ver pressoflex 6p C3 DCpowe'!$M$11)</f>
        <v>0.1570420748710612</v>
      </c>
      <c r="I311" s="114">
        <f>'ver pressoflex 6p C3 DCpowe'!$G$9/D311*(D311-'ver pressoflex 6p C3 DCpowe'!$M$12)</f>
        <v>0.16335947486612573</v>
      </c>
      <c r="J311" s="114">
        <f>'ver pressoflex 6p C3 DCpowe'!$G$9/D311*(D311-'ver pressoflex 6p C3 DCpowe'!$M$13)</f>
        <v>0.16967687486119029</v>
      </c>
      <c r="K311" s="114">
        <f>'ver pressoflex 6p C3 DCpowe'!$G$9/D311*(D311-'ver pressoflex 6p C3 DCpowe'!$G$3)</f>
        <v>0.18547037484885165</v>
      </c>
      <c r="L311" s="113">
        <f>-'ver pressoflex 6p C3 DCpowe'!$G$2*'ver pressoflex 6p C3 DCpowe'!D311*'ver pressoflex 6p C3 DCpowe'!$G$17*'ver pressoflex 6p C3 DCpowe'!$G$13*'ver pressoflex 6p C3 DCpowe'!$G$11</f>
        <v>-19147.117499999964</v>
      </c>
      <c r="M311" s="31">
        <f>IF(ABS(E311)&lt;'ver pressoflex 6p C3 DCpowe'!$G$7,'ver pressoflex 6p C3 DCpowe'!$G$16*E311*'ver pressoflex 6p C3 DCpowe'!$O$8,SIGN(E311)*'ver pressoflex 6p C3 DCpowe'!$G$15*'ver pressoflex 6p C3 DCpowe'!$O$8)</f>
        <v>17803.500000000004</v>
      </c>
      <c r="N311" s="31">
        <f>IF(ABS(F311)&lt;'ver pressoflex 6p C3 DCpowe'!$G$7,'ver pressoflex 6p C3 DCpowe'!$G$16*F311*'ver pressoflex 6p C3 DCpowe'!$O$9,SIGN(F311)*'ver pressoflex 6p C3 DCpowe'!$G$15*'ver pressoflex 6p C3 DCpowe'!$O$9)</f>
        <v>0</v>
      </c>
      <c r="O311" s="31">
        <f>IF(ABS(G311)&lt;'ver pressoflex 6p C3 DCpowe'!$G$7,'ver pressoflex 6p C3 DCpowe'!$G$16*G311*'ver pressoflex 6p C3 DCpowe'!$O$10,SIGN(G311)*'ver pressoflex 6p C3 DCpowe'!$G$15*'ver pressoflex 6p C3 DCpowe'!$O$10)</f>
        <v>0</v>
      </c>
      <c r="P311" s="31">
        <f>IF(ABS(H311)&lt;'ver pressoflex 6p C3 DCpowe'!$G$7,'ver pressoflex 6p C3 DCpowe'!$G$16*H311*'ver pressoflex 6p C3 DCpowe'!$O$11,SIGN(H311)*'ver pressoflex 6p C3 DCpowe'!$G$15*'ver pressoflex 6p C3 DCpowe'!$O$11)</f>
        <v>0</v>
      </c>
      <c r="Q311" s="31">
        <f>IF(ABS(I311)&lt;'ver pressoflex 6p C3 DCpowe'!$G$7,'ver pressoflex 6p C3 DCpowe'!$G$16*I311*'ver pressoflex 6p C3 DCpowe'!$O$12,SIGN(I311)*'ver pressoflex 6p C3 DCpowe'!$G$15*'ver pressoflex 6p C3 DCpowe'!$O$12)</f>
        <v>0</v>
      </c>
      <c r="R311" s="31">
        <f>IF(ABS(J311)&lt;'ver pressoflex 6p C3 DCpowe'!$G$7,'ver pressoflex 6p C3 DCpowe'!$G$16*J311*'ver pressoflex 6p C3 DCpowe'!$O$13,SIGN(J311)*'ver pressoflex 6p C3 DCpowe'!$G$15*'ver pressoflex 6p C3 DCpowe'!$O$13)</f>
        <v>17803.500000000004</v>
      </c>
      <c r="S311" s="113">
        <f t="shared" si="34"/>
        <v>16459.882500000043</v>
      </c>
      <c r="T311" s="362">
        <f>-L311*('ver pressoflex 6p C3 DCpowe'!$G$3/2-'ver pressoflex 6p C3 DCpowe'!$G$12*'ver pressoflex 6p C3 DCpowe'!D311)</f>
        <v>22648284.349349357</v>
      </c>
      <c r="U311" s="29">
        <f t="shared" si="37"/>
        <v>-18248587.500000004</v>
      </c>
      <c r="V311" s="29">
        <f t="shared" si="38"/>
        <v>0</v>
      </c>
      <c r="W311" s="29">
        <f t="shared" si="39"/>
        <v>0</v>
      </c>
      <c r="X311" s="29">
        <f t="shared" si="40"/>
        <v>0</v>
      </c>
      <c r="Y311" s="29">
        <f t="shared" si="41"/>
        <v>0</v>
      </c>
      <c r="Z311" s="29">
        <f t="shared" si="42"/>
        <v>18248587.500000004</v>
      </c>
      <c r="AA311" s="113">
        <f t="shared" si="35"/>
        <v>22648284.349349357</v>
      </c>
    </row>
    <row r="312" spans="2:27">
      <c r="B312" s="116">
        <f t="shared" si="33"/>
        <v>58228.357500000042</v>
      </c>
      <c r="C312" s="115">
        <f t="shared" si="43"/>
        <v>8.3699999999999832</v>
      </c>
      <c r="D312" s="68">
        <f>'ver pressoflex 6p C3 DCpowe'!$G$3/2/$C$557*C312</f>
        <v>102.5324999999998</v>
      </c>
      <c r="E312" s="114">
        <f>'ver pressoflex 6p C3 DCpowe'!$G$9/D312*(D312-'ver pressoflex 6p C3 DCpowe'!$M$8)</f>
        <v>7.6048082315363728E-3</v>
      </c>
      <c r="F312" s="114">
        <f>'ver pressoflex 6p C3 DCpowe'!$G$9/D312*(D312-'ver pressoflex 6p C3 DCpowe'!$M$9)</f>
        <v>1.3846731524150922E-2</v>
      </c>
      <c r="G312" s="114">
        <f>'ver pressoflex 6p C3 DCpowe'!$G$9/D312*(D312-'ver pressoflex 6p C3 DCpowe'!$M$10)</f>
        <v>2.0088654816765469E-2</v>
      </c>
      <c r="H312" s="114">
        <f>'ver pressoflex 6p C3 DCpowe'!$G$9/D312*(D312-'ver pressoflex 6p C3 DCpowe'!$M$11)</f>
        <v>0.15507024601955507</v>
      </c>
      <c r="I312" s="114">
        <f>'ver pressoflex 6p C3 DCpowe'!$G$9/D312*(D312-'ver pressoflex 6p C3 DCpowe'!$M$12)</f>
        <v>0.16131216931216963</v>
      </c>
      <c r="J312" s="114">
        <f>'ver pressoflex 6p C3 DCpowe'!$G$9/D312*(D312-'ver pressoflex 6p C3 DCpowe'!$M$13)</f>
        <v>0.16755409260478418</v>
      </c>
      <c r="K312" s="114">
        <f>'ver pressoflex 6p C3 DCpowe'!$G$9/D312*(D312-'ver pressoflex 6p C3 DCpowe'!$G$3)</f>
        <v>0.18315890083632055</v>
      </c>
      <c r="L312" s="113">
        <f>-'ver pressoflex 6p C3 DCpowe'!$G$2*'ver pressoflex 6p C3 DCpowe'!D312*'ver pressoflex 6p C3 DCpowe'!$G$17*'ver pressoflex 6p C3 DCpowe'!$G$13*'ver pressoflex 6p C3 DCpowe'!$G$11</f>
        <v>-19378.642499999962</v>
      </c>
      <c r="M312" s="31">
        <f>IF(ABS(E312)&lt;'ver pressoflex 6p C3 DCpowe'!$G$7,'ver pressoflex 6p C3 DCpowe'!$G$16*E312*'ver pressoflex 6p C3 DCpowe'!$O$8,SIGN(E312)*'ver pressoflex 6p C3 DCpowe'!$G$15*'ver pressoflex 6p C3 DCpowe'!$O$8)</f>
        <v>17803.500000000004</v>
      </c>
      <c r="N312" s="31">
        <f>IF(ABS(F312)&lt;'ver pressoflex 6p C3 DCpowe'!$G$7,'ver pressoflex 6p C3 DCpowe'!$G$16*F312*'ver pressoflex 6p C3 DCpowe'!$O$9,SIGN(F312)*'ver pressoflex 6p C3 DCpowe'!$G$15*'ver pressoflex 6p C3 DCpowe'!$O$9)</f>
        <v>0</v>
      </c>
      <c r="O312" s="31">
        <f>IF(ABS(G312)&lt;'ver pressoflex 6p C3 DCpowe'!$G$7,'ver pressoflex 6p C3 DCpowe'!$G$16*G312*'ver pressoflex 6p C3 DCpowe'!$O$10,SIGN(G312)*'ver pressoflex 6p C3 DCpowe'!$G$15*'ver pressoflex 6p C3 DCpowe'!$O$10)</f>
        <v>0</v>
      </c>
      <c r="P312" s="31">
        <f>IF(ABS(H312)&lt;'ver pressoflex 6p C3 DCpowe'!$G$7,'ver pressoflex 6p C3 DCpowe'!$G$16*H312*'ver pressoflex 6p C3 DCpowe'!$O$11,SIGN(H312)*'ver pressoflex 6p C3 DCpowe'!$G$15*'ver pressoflex 6p C3 DCpowe'!$O$11)</f>
        <v>0</v>
      </c>
      <c r="Q312" s="31">
        <f>IF(ABS(I312)&lt;'ver pressoflex 6p C3 DCpowe'!$G$7,'ver pressoflex 6p C3 DCpowe'!$G$16*I312*'ver pressoflex 6p C3 DCpowe'!$O$12,SIGN(I312)*'ver pressoflex 6p C3 DCpowe'!$G$15*'ver pressoflex 6p C3 DCpowe'!$O$12)</f>
        <v>0</v>
      </c>
      <c r="R312" s="31">
        <f>IF(ABS(J312)&lt;'ver pressoflex 6p C3 DCpowe'!$G$7,'ver pressoflex 6p C3 DCpowe'!$G$16*J312*'ver pressoflex 6p C3 DCpowe'!$O$13,SIGN(J312)*'ver pressoflex 6p C3 DCpowe'!$G$15*'ver pressoflex 6p C3 DCpowe'!$O$13)</f>
        <v>17803.500000000004</v>
      </c>
      <c r="S312" s="113">
        <f t="shared" si="34"/>
        <v>16228.357500000046</v>
      </c>
      <c r="T312" s="362">
        <f>-L312*('ver pressoflex 6p C3 DCpowe'!$G$3/2-'ver pressoflex 6p C3 DCpowe'!$G$12*'ver pressoflex 6p C3 DCpowe'!D312)</f>
        <v>22912269.747053359</v>
      </c>
      <c r="U312" s="29">
        <f t="shared" si="37"/>
        <v>-18248587.500000004</v>
      </c>
      <c r="V312" s="29">
        <f t="shared" si="38"/>
        <v>0</v>
      </c>
      <c r="W312" s="29">
        <f t="shared" si="39"/>
        <v>0</v>
      </c>
      <c r="X312" s="29">
        <f t="shared" si="40"/>
        <v>0</v>
      </c>
      <c r="Y312" s="29">
        <f t="shared" si="41"/>
        <v>0</v>
      </c>
      <c r="Z312" s="29">
        <f t="shared" si="42"/>
        <v>18248587.500000004</v>
      </c>
      <c r="AA312" s="113">
        <f t="shared" si="35"/>
        <v>22912269.747053359</v>
      </c>
    </row>
    <row r="313" spans="2:27">
      <c r="B313" s="116">
        <f t="shared" si="33"/>
        <v>57996.832500000048</v>
      </c>
      <c r="C313" s="115">
        <f t="shared" si="43"/>
        <v>8.4699999999999829</v>
      </c>
      <c r="D313" s="68">
        <f>'ver pressoflex 6p C3 DCpowe'!$G$3/2/$C$557*C313</f>
        <v>103.75749999999979</v>
      </c>
      <c r="E313" s="114">
        <f>'ver pressoflex 6p C3 DCpowe'!$G$9/D313*(D313-'ver pressoflex 6p C3 DCpowe'!$M$8)</f>
        <v>7.4205720068429093E-3</v>
      </c>
      <c r="F313" s="114">
        <f>'ver pressoflex 6p C3 DCpowe'!$G$9/D313*(D313-'ver pressoflex 6p C3 DCpowe'!$M$9)</f>
        <v>1.3588800809580073E-2</v>
      </c>
      <c r="G313" s="114">
        <f>'ver pressoflex 6p C3 DCpowe'!$G$9/D313*(D313-'ver pressoflex 6p C3 DCpowe'!$M$10)</f>
        <v>1.9757029612317234E-2</v>
      </c>
      <c r="H313" s="114">
        <f>'ver pressoflex 6p C3 DCpowe'!$G$9/D313*(D313-'ver pressoflex 6p C3 DCpowe'!$M$11)</f>
        <v>0.1531449774715084</v>
      </c>
      <c r="I313" s="114">
        <f>'ver pressoflex 6p C3 DCpowe'!$G$9/D313*(D313-'ver pressoflex 6p C3 DCpowe'!$M$12)</f>
        <v>0.15931320627424558</v>
      </c>
      <c r="J313" s="114">
        <f>'ver pressoflex 6p C3 DCpowe'!$G$9/D313*(D313-'ver pressoflex 6p C3 DCpowe'!$M$13)</f>
        <v>0.16548143507698274</v>
      </c>
      <c r="K313" s="114">
        <f>'ver pressoflex 6p C3 DCpowe'!$G$9/D313*(D313-'ver pressoflex 6p C3 DCpowe'!$G$3)</f>
        <v>0.18090200708382564</v>
      </c>
      <c r="L313" s="113">
        <f>-'ver pressoflex 6p C3 DCpowe'!$G$2*'ver pressoflex 6p C3 DCpowe'!D313*'ver pressoflex 6p C3 DCpowe'!$G$17*'ver pressoflex 6p C3 DCpowe'!$G$13*'ver pressoflex 6p C3 DCpowe'!$G$11</f>
        <v>-19610.167499999963</v>
      </c>
      <c r="M313" s="31">
        <f>IF(ABS(E313)&lt;'ver pressoflex 6p C3 DCpowe'!$G$7,'ver pressoflex 6p C3 DCpowe'!$G$16*E313*'ver pressoflex 6p C3 DCpowe'!$O$8,SIGN(E313)*'ver pressoflex 6p C3 DCpowe'!$G$15*'ver pressoflex 6p C3 DCpowe'!$O$8)</f>
        <v>17803.500000000004</v>
      </c>
      <c r="N313" s="31">
        <f>IF(ABS(F313)&lt;'ver pressoflex 6p C3 DCpowe'!$G$7,'ver pressoflex 6p C3 DCpowe'!$G$16*F313*'ver pressoflex 6p C3 DCpowe'!$O$9,SIGN(F313)*'ver pressoflex 6p C3 DCpowe'!$G$15*'ver pressoflex 6p C3 DCpowe'!$O$9)</f>
        <v>0</v>
      </c>
      <c r="O313" s="31">
        <f>IF(ABS(G313)&lt;'ver pressoflex 6p C3 DCpowe'!$G$7,'ver pressoflex 6p C3 DCpowe'!$G$16*G313*'ver pressoflex 6p C3 DCpowe'!$O$10,SIGN(G313)*'ver pressoflex 6p C3 DCpowe'!$G$15*'ver pressoflex 6p C3 DCpowe'!$O$10)</f>
        <v>0</v>
      </c>
      <c r="P313" s="31">
        <f>IF(ABS(H313)&lt;'ver pressoflex 6p C3 DCpowe'!$G$7,'ver pressoflex 6p C3 DCpowe'!$G$16*H313*'ver pressoflex 6p C3 DCpowe'!$O$11,SIGN(H313)*'ver pressoflex 6p C3 DCpowe'!$G$15*'ver pressoflex 6p C3 DCpowe'!$O$11)</f>
        <v>0</v>
      </c>
      <c r="Q313" s="31">
        <f>IF(ABS(I313)&lt;'ver pressoflex 6p C3 DCpowe'!$G$7,'ver pressoflex 6p C3 DCpowe'!$G$16*I313*'ver pressoflex 6p C3 DCpowe'!$O$12,SIGN(I313)*'ver pressoflex 6p C3 DCpowe'!$G$15*'ver pressoflex 6p C3 DCpowe'!$O$12)</f>
        <v>0</v>
      </c>
      <c r="R313" s="31">
        <f>IF(ABS(J313)&lt;'ver pressoflex 6p C3 DCpowe'!$G$7,'ver pressoflex 6p C3 DCpowe'!$G$16*J313*'ver pressoflex 6p C3 DCpowe'!$O$13,SIGN(J313)*'ver pressoflex 6p C3 DCpowe'!$G$15*'ver pressoflex 6p C3 DCpowe'!$O$13)</f>
        <v>17803.500000000004</v>
      </c>
      <c r="S313" s="113">
        <f t="shared" si="34"/>
        <v>15996.832500000044</v>
      </c>
      <c r="T313" s="362">
        <f>-L313*('ver pressoflex 6p C3 DCpowe'!$G$3/2-'ver pressoflex 6p C3 DCpowe'!$G$12*'ver pressoflex 6p C3 DCpowe'!D313)</f>
        <v>23176019.174477357</v>
      </c>
      <c r="U313" s="29">
        <f t="shared" si="37"/>
        <v>-18248587.500000004</v>
      </c>
      <c r="V313" s="29">
        <f t="shared" si="38"/>
        <v>0</v>
      </c>
      <c r="W313" s="29">
        <f t="shared" si="39"/>
        <v>0</v>
      </c>
      <c r="X313" s="29">
        <f t="shared" si="40"/>
        <v>0</v>
      </c>
      <c r="Y313" s="29">
        <f t="shared" si="41"/>
        <v>0</v>
      </c>
      <c r="Z313" s="29">
        <f t="shared" si="42"/>
        <v>18248587.500000004</v>
      </c>
      <c r="AA313" s="113">
        <f t="shared" si="35"/>
        <v>23176019.174477357</v>
      </c>
    </row>
    <row r="314" spans="2:27">
      <c r="B314" s="116">
        <f t="shared" ref="B314:B377" si="44">ABS(+S314-$C$53)</f>
        <v>57765.307500000046</v>
      </c>
      <c r="C314" s="115">
        <f t="shared" si="43"/>
        <v>8.5699999999999825</v>
      </c>
      <c r="D314" s="68">
        <f>'ver pressoflex 6p C3 DCpowe'!$G$3/2/$C$557*C314</f>
        <v>104.98249999999979</v>
      </c>
      <c r="E314" s="114">
        <f>'ver pressoflex 6p C3 DCpowe'!$G$9/D314*(D314-'ver pressoflex 6p C3 DCpowe'!$M$8)</f>
        <v>7.2406353439859331E-3</v>
      </c>
      <c r="F314" s="114">
        <f>'ver pressoflex 6p C3 DCpowe'!$G$9/D314*(D314-'ver pressoflex 6p C3 DCpowe'!$M$9)</f>
        <v>1.3336889481580306E-2</v>
      </c>
      <c r="G314" s="114">
        <f>'ver pressoflex 6p C3 DCpowe'!$G$9/D314*(D314-'ver pressoflex 6p C3 DCpowe'!$M$10)</f>
        <v>1.943314361917468E-2</v>
      </c>
      <c r="H314" s="114">
        <f>'ver pressoflex 6p C3 DCpowe'!$G$9/D314*(D314-'ver pressoflex 6p C3 DCpowe'!$M$11)</f>
        <v>0.15126463934465301</v>
      </c>
      <c r="I314" s="114">
        <f>'ver pressoflex 6p C3 DCpowe'!$G$9/D314*(D314-'ver pressoflex 6p C3 DCpowe'!$M$12)</f>
        <v>0.15736089348224738</v>
      </c>
      <c r="J314" s="114">
        <f>'ver pressoflex 6p C3 DCpowe'!$G$9/D314*(D314-'ver pressoflex 6p C3 DCpowe'!$M$13)</f>
        <v>0.16345714761984176</v>
      </c>
      <c r="K314" s="114">
        <f>'ver pressoflex 6p C3 DCpowe'!$G$9/D314*(D314-'ver pressoflex 6p C3 DCpowe'!$G$3)</f>
        <v>0.17869778296382768</v>
      </c>
      <c r="L314" s="113">
        <f>-'ver pressoflex 6p C3 DCpowe'!$G$2*'ver pressoflex 6p C3 DCpowe'!D314*'ver pressoflex 6p C3 DCpowe'!$G$17*'ver pressoflex 6p C3 DCpowe'!$G$13*'ver pressoflex 6p C3 DCpowe'!$G$11</f>
        <v>-19841.692499999961</v>
      </c>
      <c r="M314" s="31">
        <f>IF(ABS(E314)&lt;'ver pressoflex 6p C3 DCpowe'!$G$7,'ver pressoflex 6p C3 DCpowe'!$G$16*E314*'ver pressoflex 6p C3 DCpowe'!$O$8,SIGN(E314)*'ver pressoflex 6p C3 DCpowe'!$G$15*'ver pressoflex 6p C3 DCpowe'!$O$8)</f>
        <v>17803.500000000004</v>
      </c>
      <c r="N314" s="31">
        <f>IF(ABS(F314)&lt;'ver pressoflex 6p C3 DCpowe'!$G$7,'ver pressoflex 6p C3 DCpowe'!$G$16*F314*'ver pressoflex 6p C3 DCpowe'!$O$9,SIGN(F314)*'ver pressoflex 6p C3 DCpowe'!$G$15*'ver pressoflex 6p C3 DCpowe'!$O$9)</f>
        <v>0</v>
      </c>
      <c r="O314" s="31">
        <f>IF(ABS(G314)&lt;'ver pressoflex 6p C3 DCpowe'!$G$7,'ver pressoflex 6p C3 DCpowe'!$G$16*G314*'ver pressoflex 6p C3 DCpowe'!$O$10,SIGN(G314)*'ver pressoflex 6p C3 DCpowe'!$G$15*'ver pressoflex 6p C3 DCpowe'!$O$10)</f>
        <v>0</v>
      </c>
      <c r="P314" s="31">
        <f>IF(ABS(H314)&lt;'ver pressoflex 6p C3 DCpowe'!$G$7,'ver pressoflex 6p C3 DCpowe'!$G$16*H314*'ver pressoflex 6p C3 DCpowe'!$O$11,SIGN(H314)*'ver pressoflex 6p C3 DCpowe'!$G$15*'ver pressoflex 6p C3 DCpowe'!$O$11)</f>
        <v>0</v>
      </c>
      <c r="Q314" s="31">
        <f>IF(ABS(I314)&lt;'ver pressoflex 6p C3 DCpowe'!$G$7,'ver pressoflex 6p C3 DCpowe'!$G$16*I314*'ver pressoflex 6p C3 DCpowe'!$O$12,SIGN(I314)*'ver pressoflex 6p C3 DCpowe'!$G$15*'ver pressoflex 6p C3 DCpowe'!$O$12)</f>
        <v>0</v>
      </c>
      <c r="R314" s="31">
        <f>IF(ABS(J314)&lt;'ver pressoflex 6p C3 DCpowe'!$G$7,'ver pressoflex 6p C3 DCpowe'!$G$16*J314*'ver pressoflex 6p C3 DCpowe'!$O$13,SIGN(J314)*'ver pressoflex 6p C3 DCpowe'!$G$15*'ver pressoflex 6p C3 DCpowe'!$O$13)</f>
        <v>17803.500000000004</v>
      </c>
      <c r="S314" s="113">
        <f t="shared" ref="S314:S377" si="45">L314+M314+N314+O314+P314+Q314+R314</f>
        <v>15765.307500000046</v>
      </c>
      <c r="T314" s="362">
        <f>-L314*('ver pressoflex 6p C3 DCpowe'!$G$3/2-'ver pressoflex 6p C3 DCpowe'!$G$12*'ver pressoflex 6p C3 DCpowe'!D314)</f>
        <v>23439532.631621353</v>
      </c>
      <c r="U314" s="29">
        <f t="shared" si="37"/>
        <v>-18248587.500000004</v>
      </c>
      <c r="V314" s="29">
        <f t="shared" si="38"/>
        <v>0</v>
      </c>
      <c r="W314" s="29">
        <f t="shared" si="39"/>
        <v>0</v>
      </c>
      <c r="X314" s="29">
        <f t="shared" si="40"/>
        <v>0</v>
      </c>
      <c r="Y314" s="29">
        <f t="shared" si="41"/>
        <v>0</v>
      </c>
      <c r="Z314" s="29">
        <f t="shared" si="42"/>
        <v>18248587.500000004</v>
      </c>
      <c r="AA314" s="113">
        <f t="shared" ref="AA314:AA377" si="46">T314+U314+V314+W314+X314+Y314+Z314</f>
        <v>23439532.631621353</v>
      </c>
    </row>
    <row r="315" spans="2:27">
      <c r="B315" s="116">
        <f t="shared" si="44"/>
        <v>57533.782500000045</v>
      </c>
      <c r="C315" s="115">
        <f t="shared" si="43"/>
        <v>8.6699999999999822</v>
      </c>
      <c r="D315" s="68">
        <f>'ver pressoflex 6p C3 DCpowe'!$G$3/2/$C$557*C315</f>
        <v>106.20749999999978</v>
      </c>
      <c r="E315" s="114">
        <f>'ver pressoflex 6p C3 DCpowe'!$G$9/D315*(D315-'ver pressoflex 6p C3 DCpowe'!$M$8)</f>
        <v>7.0648494691994751E-3</v>
      </c>
      <c r="F315" s="114">
        <f>'ver pressoflex 6p C3 DCpowe'!$G$9/D315*(D315-'ver pressoflex 6p C3 DCpowe'!$M$9)</f>
        <v>1.3090789256879265E-2</v>
      </c>
      <c r="G315" s="114">
        <f>'ver pressoflex 6p C3 DCpowe'!$G$9/D315*(D315-'ver pressoflex 6p C3 DCpowe'!$M$10)</f>
        <v>1.9116729044559057E-2</v>
      </c>
      <c r="H315" s="114">
        <f>'ver pressoflex 6p C3 DCpowe'!$G$9/D315*(D315-'ver pressoflex 6p C3 DCpowe'!$M$11)</f>
        <v>0.14942767695313453</v>
      </c>
      <c r="I315" s="114">
        <f>'ver pressoflex 6p C3 DCpowe'!$G$9/D315*(D315-'ver pressoflex 6p C3 DCpowe'!$M$12)</f>
        <v>0.15545361674081429</v>
      </c>
      <c r="J315" s="114">
        <f>'ver pressoflex 6p C3 DCpowe'!$G$9/D315*(D315-'ver pressoflex 6p C3 DCpowe'!$M$13)</f>
        <v>0.16147955652849408</v>
      </c>
      <c r="K315" s="114">
        <f>'ver pressoflex 6p C3 DCpowe'!$G$9/D315*(D315-'ver pressoflex 6p C3 DCpowe'!$G$3)</f>
        <v>0.17654440599769355</v>
      </c>
      <c r="L315" s="113">
        <f>-'ver pressoflex 6p C3 DCpowe'!$G$2*'ver pressoflex 6p C3 DCpowe'!D315*'ver pressoflex 6p C3 DCpowe'!$G$17*'ver pressoflex 6p C3 DCpowe'!$G$13*'ver pressoflex 6p C3 DCpowe'!$G$11</f>
        <v>-20073.217499999962</v>
      </c>
      <c r="M315" s="31">
        <f>IF(ABS(E315)&lt;'ver pressoflex 6p C3 DCpowe'!$G$7,'ver pressoflex 6p C3 DCpowe'!$G$16*E315*'ver pressoflex 6p C3 DCpowe'!$O$8,SIGN(E315)*'ver pressoflex 6p C3 DCpowe'!$G$15*'ver pressoflex 6p C3 DCpowe'!$O$8)</f>
        <v>17803.500000000004</v>
      </c>
      <c r="N315" s="31">
        <f>IF(ABS(F315)&lt;'ver pressoflex 6p C3 DCpowe'!$G$7,'ver pressoflex 6p C3 DCpowe'!$G$16*F315*'ver pressoflex 6p C3 DCpowe'!$O$9,SIGN(F315)*'ver pressoflex 6p C3 DCpowe'!$G$15*'ver pressoflex 6p C3 DCpowe'!$O$9)</f>
        <v>0</v>
      </c>
      <c r="O315" s="31">
        <f>IF(ABS(G315)&lt;'ver pressoflex 6p C3 DCpowe'!$G$7,'ver pressoflex 6p C3 DCpowe'!$G$16*G315*'ver pressoflex 6p C3 DCpowe'!$O$10,SIGN(G315)*'ver pressoflex 6p C3 DCpowe'!$G$15*'ver pressoflex 6p C3 DCpowe'!$O$10)</f>
        <v>0</v>
      </c>
      <c r="P315" s="31">
        <f>IF(ABS(H315)&lt;'ver pressoflex 6p C3 DCpowe'!$G$7,'ver pressoflex 6p C3 DCpowe'!$G$16*H315*'ver pressoflex 6p C3 DCpowe'!$O$11,SIGN(H315)*'ver pressoflex 6p C3 DCpowe'!$G$15*'ver pressoflex 6p C3 DCpowe'!$O$11)</f>
        <v>0</v>
      </c>
      <c r="Q315" s="31">
        <f>IF(ABS(I315)&lt;'ver pressoflex 6p C3 DCpowe'!$G$7,'ver pressoflex 6p C3 DCpowe'!$G$16*I315*'ver pressoflex 6p C3 DCpowe'!$O$12,SIGN(I315)*'ver pressoflex 6p C3 DCpowe'!$G$15*'ver pressoflex 6p C3 DCpowe'!$O$12)</f>
        <v>0</v>
      </c>
      <c r="R315" s="31">
        <f>IF(ABS(J315)&lt;'ver pressoflex 6p C3 DCpowe'!$G$7,'ver pressoflex 6p C3 DCpowe'!$G$16*J315*'ver pressoflex 6p C3 DCpowe'!$O$13,SIGN(J315)*'ver pressoflex 6p C3 DCpowe'!$G$15*'ver pressoflex 6p C3 DCpowe'!$O$13)</f>
        <v>17803.500000000004</v>
      </c>
      <c r="S315" s="113">
        <f t="shared" si="45"/>
        <v>15533.782500000045</v>
      </c>
      <c r="T315" s="362">
        <f>-L315*('ver pressoflex 6p C3 DCpowe'!$G$3/2-'ver pressoflex 6p C3 DCpowe'!$G$12*'ver pressoflex 6p C3 DCpowe'!D315)</f>
        <v>23702810.118485358</v>
      </c>
      <c r="U315" s="29">
        <f t="shared" ref="U315:U378" si="47">M315*IF(($G$3/2-$M$8)&gt;0,($G$3/2-$M$8),$G$3/2-($G$3-$M$8))*IF(($G$3/2-$M$8)&gt;0,-1,1)</f>
        <v>-18248587.500000004</v>
      </c>
      <c r="V315" s="29">
        <f t="shared" ref="V315:V378" si="48">N315*IF(($G$3/2-$M$9)&gt;0,($G$3/2-$M$9),$G$3/2-($G$3-$M$9))*IF(($G$3/2-$M$9)&gt;0,-1,1)</f>
        <v>0</v>
      </c>
      <c r="W315" s="29">
        <f t="shared" ref="W315:W378" si="49">O315*IF(($G$3/2-$M$10)&gt;0,($G$3/2-$M$10),$G$3/2-($G$3-$M$10))*IF(($G$3/2-$M$10)&gt;0,-1,1)</f>
        <v>0</v>
      </c>
      <c r="X315" s="29">
        <f t="shared" ref="X315:X378" si="50">P315*IF(($G$3/2-$M$11)&gt;0,($G$3/2-$M$11),$G$3/2-($G$3-$M$11))*IF(($G$3/2-$M$11)&gt;0,-1,1)</f>
        <v>0</v>
      </c>
      <c r="Y315" s="29">
        <f t="shared" ref="Y315:Y378" si="51">Q315*IF(($G$3/2-$M$12)&gt;0,($G$3/2-$M$12),$G$3/2-($G$3-$M$12))*IF(($G$3/2-$M$12)&gt;0,-1,1)</f>
        <v>0</v>
      </c>
      <c r="Z315" s="29">
        <f t="shared" ref="Z315:Z378" si="52">R315*IF(($G$3/2-$M$13)&gt;0,($G$3/2-$M$13),$G$3/2-($G$3-$M$13))*IF(($G$3/2-$M$13)&gt;0,-1,1)</f>
        <v>18248587.500000004</v>
      </c>
      <c r="AA315" s="113">
        <f t="shared" si="46"/>
        <v>23702810.118485358</v>
      </c>
    </row>
    <row r="316" spans="2:27">
      <c r="B316" s="116">
        <f t="shared" si="44"/>
        <v>57302.257500000051</v>
      </c>
      <c r="C316" s="115">
        <f t="shared" si="43"/>
        <v>8.7699999999999818</v>
      </c>
      <c r="D316" s="68">
        <f>'ver pressoflex 6p C3 DCpowe'!$G$3/2/$C$557*C316</f>
        <v>107.43249999999978</v>
      </c>
      <c r="E316" s="114">
        <f>'ver pressoflex 6p C3 DCpowe'!$G$9/D316*(D316-'ver pressoflex 6p C3 DCpowe'!$M$8)</f>
        <v>6.8930723942941235E-3</v>
      </c>
      <c r="F316" s="114">
        <f>'ver pressoflex 6p C3 DCpowe'!$G$9/D316*(D316-'ver pressoflex 6p C3 DCpowe'!$M$9)</f>
        <v>1.2850301352011772E-2</v>
      </c>
      <c r="G316" s="114">
        <f>'ver pressoflex 6p C3 DCpowe'!$G$9/D316*(D316-'ver pressoflex 6p C3 DCpowe'!$M$10)</f>
        <v>1.8807530309729422E-2</v>
      </c>
      <c r="H316" s="114">
        <f>'ver pressoflex 6p C3 DCpowe'!$G$9/D316*(D316-'ver pressoflex 6p C3 DCpowe'!$M$11)</f>
        <v>0.14763260652037358</v>
      </c>
      <c r="I316" s="114">
        <f>'ver pressoflex 6p C3 DCpowe'!$G$9/D316*(D316-'ver pressoflex 6p C3 DCpowe'!$M$12)</f>
        <v>0.15358983547809124</v>
      </c>
      <c r="J316" s="114">
        <f>'ver pressoflex 6p C3 DCpowe'!$G$9/D316*(D316-'ver pressoflex 6p C3 DCpowe'!$M$13)</f>
        <v>0.15954706443580888</v>
      </c>
      <c r="K316" s="114">
        <f>'ver pressoflex 6p C3 DCpowe'!$G$9/D316*(D316-'ver pressoflex 6p C3 DCpowe'!$G$3)</f>
        <v>0.17444013683010301</v>
      </c>
      <c r="L316" s="113">
        <f>-'ver pressoflex 6p C3 DCpowe'!$G$2*'ver pressoflex 6p C3 DCpowe'!D316*'ver pressoflex 6p C3 DCpowe'!$G$17*'ver pressoflex 6p C3 DCpowe'!$G$13*'ver pressoflex 6p C3 DCpowe'!$G$11</f>
        <v>-20304.74249999996</v>
      </c>
      <c r="M316" s="31">
        <f>IF(ABS(E316)&lt;'ver pressoflex 6p C3 DCpowe'!$G$7,'ver pressoflex 6p C3 DCpowe'!$G$16*E316*'ver pressoflex 6p C3 DCpowe'!$O$8,SIGN(E316)*'ver pressoflex 6p C3 DCpowe'!$G$15*'ver pressoflex 6p C3 DCpowe'!$O$8)</f>
        <v>17803.500000000004</v>
      </c>
      <c r="N316" s="31">
        <f>IF(ABS(F316)&lt;'ver pressoflex 6p C3 DCpowe'!$G$7,'ver pressoflex 6p C3 DCpowe'!$G$16*F316*'ver pressoflex 6p C3 DCpowe'!$O$9,SIGN(F316)*'ver pressoflex 6p C3 DCpowe'!$G$15*'ver pressoflex 6p C3 DCpowe'!$O$9)</f>
        <v>0</v>
      </c>
      <c r="O316" s="31">
        <f>IF(ABS(G316)&lt;'ver pressoflex 6p C3 DCpowe'!$G$7,'ver pressoflex 6p C3 DCpowe'!$G$16*G316*'ver pressoflex 6p C3 DCpowe'!$O$10,SIGN(G316)*'ver pressoflex 6p C3 DCpowe'!$G$15*'ver pressoflex 6p C3 DCpowe'!$O$10)</f>
        <v>0</v>
      </c>
      <c r="P316" s="31">
        <f>IF(ABS(H316)&lt;'ver pressoflex 6p C3 DCpowe'!$G$7,'ver pressoflex 6p C3 DCpowe'!$G$16*H316*'ver pressoflex 6p C3 DCpowe'!$O$11,SIGN(H316)*'ver pressoflex 6p C3 DCpowe'!$G$15*'ver pressoflex 6p C3 DCpowe'!$O$11)</f>
        <v>0</v>
      </c>
      <c r="Q316" s="31">
        <f>IF(ABS(I316)&lt;'ver pressoflex 6p C3 DCpowe'!$G$7,'ver pressoflex 6p C3 DCpowe'!$G$16*I316*'ver pressoflex 6p C3 DCpowe'!$O$12,SIGN(I316)*'ver pressoflex 6p C3 DCpowe'!$G$15*'ver pressoflex 6p C3 DCpowe'!$O$12)</f>
        <v>0</v>
      </c>
      <c r="R316" s="31">
        <f>IF(ABS(J316)&lt;'ver pressoflex 6p C3 DCpowe'!$G$7,'ver pressoflex 6p C3 DCpowe'!$G$16*J316*'ver pressoflex 6p C3 DCpowe'!$O$13,SIGN(J316)*'ver pressoflex 6p C3 DCpowe'!$G$15*'ver pressoflex 6p C3 DCpowe'!$O$13)</f>
        <v>17803.500000000004</v>
      </c>
      <c r="S316" s="113">
        <f t="shared" si="45"/>
        <v>15302.257500000047</v>
      </c>
      <c r="T316" s="362">
        <f>-L316*('ver pressoflex 6p C3 DCpowe'!$G$3/2-'ver pressoflex 6p C3 DCpowe'!$G$12*'ver pressoflex 6p C3 DCpowe'!D316)</f>
        <v>23965851.635069352</v>
      </c>
      <c r="U316" s="29">
        <f t="shared" si="47"/>
        <v>-18248587.500000004</v>
      </c>
      <c r="V316" s="29">
        <f t="shared" si="48"/>
        <v>0</v>
      </c>
      <c r="W316" s="29">
        <f t="shared" si="49"/>
        <v>0</v>
      </c>
      <c r="X316" s="29">
        <f t="shared" si="50"/>
        <v>0</v>
      </c>
      <c r="Y316" s="29">
        <f t="shared" si="51"/>
        <v>0</v>
      </c>
      <c r="Z316" s="29">
        <f t="shared" si="52"/>
        <v>18248587.500000004</v>
      </c>
      <c r="AA316" s="113">
        <f t="shared" si="46"/>
        <v>23965851.635069352</v>
      </c>
    </row>
    <row r="317" spans="2:27">
      <c r="B317" s="116">
        <f t="shared" si="44"/>
        <v>57070.732500000049</v>
      </c>
      <c r="C317" s="115">
        <f t="shared" si="43"/>
        <v>8.8699999999999815</v>
      </c>
      <c r="D317" s="68">
        <f>'ver pressoflex 6p C3 DCpowe'!$G$3/2/$C$557*C317</f>
        <v>108.65749999999977</v>
      </c>
      <c r="E317" s="114">
        <f>'ver pressoflex 6p C3 DCpowe'!$G$9/D317*(D317-'ver pressoflex 6p C3 DCpowe'!$M$8)</f>
        <v>6.7251685341555194E-3</v>
      </c>
      <c r="F317" s="114">
        <f>'ver pressoflex 6p C3 DCpowe'!$G$9/D317*(D317-'ver pressoflex 6p C3 DCpowe'!$M$9)</f>
        <v>1.2615235947817728E-2</v>
      </c>
      <c r="G317" s="114">
        <f>'ver pressoflex 6p C3 DCpowe'!$G$9/D317*(D317-'ver pressoflex 6p C3 DCpowe'!$M$10)</f>
        <v>1.8505303361479937E-2</v>
      </c>
      <c r="H317" s="114">
        <f>'ver pressoflex 6p C3 DCpowe'!$G$9/D317*(D317-'ver pressoflex 6p C3 DCpowe'!$M$11)</f>
        <v>0.14587801118192517</v>
      </c>
      <c r="I317" s="114">
        <f>'ver pressoflex 6p C3 DCpowe'!$G$9/D317*(D317-'ver pressoflex 6p C3 DCpowe'!$M$12)</f>
        <v>0.15176807859558739</v>
      </c>
      <c r="J317" s="114">
        <f>'ver pressoflex 6p C3 DCpowe'!$G$9/D317*(D317-'ver pressoflex 6p C3 DCpowe'!$M$13)</f>
        <v>0.1576581460092496</v>
      </c>
      <c r="K317" s="114">
        <f>'ver pressoflex 6p C3 DCpowe'!$G$9/D317*(D317-'ver pressoflex 6p C3 DCpowe'!$G$3)</f>
        <v>0.17238331454340511</v>
      </c>
      <c r="L317" s="113">
        <f>-'ver pressoflex 6p C3 DCpowe'!$G$2*'ver pressoflex 6p C3 DCpowe'!D317*'ver pressoflex 6p C3 DCpowe'!$G$17*'ver pressoflex 6p C3 DCpowe'!$G$13*'ver pressoflex 6p C3 DCpowe'!$G$11</f>
        <v>-20536.267499999958</v>
      </c>
      <c r="M317" s="31">
        <f>IF(ABS(E317)&lt;'ver pressoflex 6p C3 DCpowe'!$G$7,'ver pressoflex 6p C3 DCpowe'!$G$16*E317*'ver pressoflex 6p C3 DCpowe'!$O$8,SIGN(E317)*'ver pressoflex 6p C3 DCpowe'!$G$15*'ver pressoflex 6p C3 DCpowe'!$O$8)</f>
        <v>17803.500000000004</v>
      </c>
      <c r="N317" s="31">
        <f>IF(ABS(F317)&lt;'ver pressoflex 6p C3 DCpowe'!$G$7,'ver pressoflex 6p C3 DCpowe'!$G$16*F317*'ver pressoflex 6p C3 DCpowe'!$O$9,SIGN(F317)*'ver pressoflex 6p C3 DCpowe'!$G$15*'ver pressoflex 6p C3 DCpowe'!$O$9)</f>
        <v>0</v>
      </c>
      <c r="O317" s="31">
        <f>IF(ABS(G317)&lt;'ver pressoflex 6p C3 DCpowe'!$G$7,'ver pressoflex 6p C3 DCpowe'!$G$16*G317*'ver pressoflex 6p C3 DCpowe'!$O$10,SIGN(G317)*'ver pressoflex 6p C3 DCpowe'!$G$15*'ver pressoflex 6p C3 DCpowe'!$O$10)</f>
        <v>0</v>
      </c>
      <c r="P317" s="31">
        <f>IF(ABS(H317)&lt;'ver pressoflex 6p C3 DCpowe'!$G$7,'ver pressoflex 6p C3 DCpowe'!$G$16*H317*'ver pressoflex 6p C3 DCpowe'!$O$11,SIGN(H317)*'ver pressoflex 6p C3 DCpowe'!$G$15*'ver pressoflex 6p C3 DCpowe'!$O$11)</f>
        <v>0</v>
      </c>
      <c r="Q317" s="31">
        <f>IF(ABS(I317)&lt;'ver pressoflex 6p C3 DCpowe'!$G$7,'ver pressoflex 6p C3 DCpowe'!$G$16*I317*'ver pressoflex 6p C3 DCpowe'!$O$12,SIGN(I317)*'ver pressoflex 6p C3 DCpowe'!$G$15*'ver pressoflex 6p C3 DCpowe'!$O$12)</f>
        <v>0</v>
      </c>
      <c r="R317" s="31">
        <f>IF(ABS(J317)&lt;'ver pressoflex 6p C3 DCpowe'!$G$7,'ver pressoflex 6p C3 DCpowe'!$G$16*J317*'ver pressoflex 6p C3 DCpowe'!$O$13,SIGN(J317)*'ver pressoflex 6p C3 DCpowe'!$G$15*'ver pressoflex 6p C3 DCpowe'!$O$13)</f>
        <v>17803.500000000004</v>
      </c>
      <c r="S317" s="113">
        <f t="shared" si="45"/>
        <v>15070.732500000049</v>
      </c>
      <c r="T317" s="362">
        <f>-L317*('ver pressoflex 6p C3 DCpowe'!$G$3/2-'ver pressoflex 6p C3 DCpowe'!$G$12*'ver pressoflex 6p C3 DCpowe'!D317)</f>
        <v>24228657.181373354</v>
      </c>
      <c r="U317" s="29">
        <f t="shared" si="47"/>
        <v>-18248587.500000004</v>
      </c>
      <c r="V317" s="29">
        <f t="shared" si="48"/>
        <v>0</v>
      </c>
      <c r="W317" s="29">
        <f t="shared" si="49"/>
        <v>0</v>
      </c>
      <c r="X317" s="29">
        <f t="shared" si="50"/>
        <v>0</v>
      </c>
      <c r="Y317" s="29">
        <f t="shared" si="51"/>
        <v>0</v>
      </c>
      <c r="Z317" s="29">
        <f t="shared" si="52"/>
        <v>18248587.500000004</v>
      </c>
      <c r="AA317" s="113">
        <f t="shared" si="46"/>
        <v>24228657.181373354</v>
      </c>
    </row>
    <row r="318" spans="2:27">
      <c r="B318" s="116">
        <f t="shared" si="44"/>
        <v>56839.207500000048</v>
      </c>
      <c r="C318" s="115">
        <f t="shared" si="43"/>
        <v>8.9699999999999811</v>
      </c>
      <c r="D318" s="68">
        <f>'ver pressoflex 6p C3 DCpowe'!$G$3/2/$C$557*C318</f>
        <v>109.88249999999977</v>
      </c>
      <c r="E318" s="114">
        <f>'ver pressoflex 6p C3 DCpowe'!$G$9/D318*(D318-'ver pressoflex 6p C3 DCpowe'!$M$8)</f>
        <v>6.5610083498282568E-3</v>
      </c>
      <c r="F318" s="114">
        <f>'ver pressoflex 6p C3 DCpowe'!$G$9/D318*(D318-'ver pressoflex 6p C3 DCpowe'!$M$9)</f>
        <v>1.2385411689759559E-2</v>
      </c>
      <c r="G318" s="114">
        <f>'ver pressoflex 6p C3 DCpowe'!$G$9/D318*(D318-'ver pressoflex 6p C3 DCpowe'!$M$10)</f>
        <v>1.8209815029690862E-2</v>
      </c>
      <c r="H318" s="114">
        <f>'ver pressoflex 6p C3 DCpowe'!$G$9/D318*(D318-'ver pressoflex 6p C3 DCpowe'!$M$11)</f>
        <v>0.1441625372557053</v>
      </c>
      <c r="I318" s="114">
        <f>'ver pressoflex 6p C3 DCpowe'!$G$9/D318*(D318-'ver pressoflex 6p C3 DCpowe'!$M$12)</f>
        <v>0.14998694059563658</v>
      </c>
      <c r="J318" s="114">
        <f>'ver pressoflex 6p C3 DCpowe'!$G$9/D318*(D318-'ver pressoflex 6p C3 DCpowe'!$M$13)</f>
        <v>0.15581134393556789</v>
      </c>
      <c r="K318" s="114">
        <f>'ver pressoflex 6p C3 DCpowe'!$G$9/D318*(D318-'ver pressoflex 6p C3 DCpowe'!$G$3)</f>
        <v>0.17037235228539616</v>
      </c>
      <c r="L318" s="113">
        <f>-'ver pressoflex 6p C3 DCpowe'!$G$2*'ver pressoflex 6p C3 DCpowe'!D318*'ver pressoflex 6p C3 DCpowe'!$G$17*'ver pressoflex 6p C3 DCpowe'!$G$13*'ver pressoflex 6p C3 DCpowe'!$G$11</f>
        <v>-20767.792499999956</v>
      </c>
      <c r="M318" s="31">
        <f>IF(ABS(E318)&lt;'ver pressoflex 6p C3 DCpowe'!$G$7,'ver pressoflex 6p C3 DCpowe'!$G$16*E318*'ver pressoflex 6p C3 DCpowe'!$O$8,SIGN(E318)*'ver pressoflex 6p C3 DCpowe'!$G$15*'ver pressoflex 6p C3 DCpowe'!$O$8)</f>
        <v>17803.500000000004</v>
      </c>
      <c r="N318" s="31">
        <f>IF(ABS(F318)&lt;'ver pressoflex 6p C3 DCpowe'!$G$7,'ver pressoflex 6p C3 DCpowe'!$G$16*F318*'ver pressoflex 6p C3 DCpowe'!$O$9,SIGN(F318)*'ver pressoflex 6p C3 DCpowe'!$G$15*'ver pressoflex 6p C3 DCpowe'!$O$9)</f>
        <v>0</v>
      </c>
      <c r="O318" s="31">
        <f>IF(ABS(G318)&lt;'ver pressoflex 6p C3 DCpowe'!$G$7,'ver pressoflex 6p C3 DCpowe'!$G$16*G318*'ver pressoflex 6p C3 DCpowe'!$O$10,SIGN(G318)*'ver pressoflex 6p C3 DCpowe'!$G$15*'ver pressoflex 6p C3 DCpowe'!$O$10)</f>
        <v>0</v>
      </c>
      <c r="P318" s="31">
        <f>IF(ABS(H318)&lt;'ver pressoflex 6p C3 DCpowe'!$G$7,'ver pressoflex 6p C3 DCpowe'!$G$16*H318*'ver pressoflex 6p C3 DCpowe'!$O$11,SIGN(H318)*'ver pressoflex 6p C3 DCpowe'!$G$15*'ver pressoflex 6p C3 DCpowe'!$O$11)</f>
        <v>0</v>
      </c>
      <c r="Q318" s="31">
        <f>IF(ABS(I318)&lt;'ver pressoflex 6p C3 DCpowe'!$G$7,'ver pressoflex 6p C3 DCpowe'!$G$16*I318*'ver pressoflex 6p C3 DCpowe'!$O$12,SIGN(I318)*'ver pressoflex 6p C3 DCpowe'!$G$15*'ver pressoflex 6p C3 DCpowe'!$O$12)</f>
        <v>0</v>
      </c>
      <c r="R318" s="31">
        <f>IF(ABS(J318)&lt;'ver pressoflex 6p C3 DCpowe'!$G$7,'ver pressoflex 6p C3 DCpowe'!$G$16*J318*'ver pressoflex 6p C3 DCpowe'!$O$13,SIGN(J318)*'ver pressoflex 6p C3 DCpowe'!$G$15*'ver pressoflex 6p C3 DCpowe'!$O$13)</f>
        <v>17803.500000000004</v>
      </c>
      <c r="S318" s="113">
        <f t="shared" si="45"/>
        <v>14839.207500000051</v>
      </c>
      <c r="T318" s="362">
        <f>-L318*('ver pressoflex 6p C3 DCpowe'!$G$3/2-'ver pressoflex 6p C3 DCpowe'!$G$12*'ver pressoflex 6p C3 DCpowe'!D318)</f>
        <v>24491226.75739735</v>
      </c>
      <c r="U318" s="29">
        <f t="shared" si="47"/>
        <v>-18248587.500000004</v>
      </c>
      <c r="V318" s="29">
        <f t="shared" si="48"/>
        <v>0</v>
      </c>
      <c r="W318" s="29">
        <f t="shared" si="49"/>
        <v>0</v>
      </c>
      <c r="X318" s="29">
        <f t="shared" si="50"/>
        <v>0</v>
      </c>
      <c r="Y318" s="29">
        <f t="shared" si="51"/>
        <v>0</v>
      </c>
      <c r="Z318" s="29">
        <f t="shared" si="52"/>
        <v>18248587.500000004</v>
      </c>
      <c r="AA318" s="113">
        <f t="shared" si="46"/>
        <v>24491226.75739735</v>
      </c>
    </row>
    <row r="319" spans="2:27">
      <c r="B319" s="116">
        <f t="shared" si="44"/>
        <v>56607.682500000054</v>
      </c>
      <c r="C319" s="115">
        <f t="shared" si="43"/>
        <v>9.0699999999999807</v>
      </c>
      <c r="D319" s="68">
        <f>'ver pressoflex 6p C3 DCpowe'!$G$3/2/$C$557*C319</f>
        <v>111.10749999999976</v>
      </c>
      <c r="E319" s="114">
        <f>'ver pressoflex 6p C3 DCpowe'!$G$9/D319*(D319-'ver pressoflex 6p C3 DCpowe'!$M$8)</f>
        <v>6.400468015210525E-3</v>
      </c>
      <c r="F319" s="114">
        <f>'ver pressoflex 6p C3 DCpowe'!$G$9/D319*(D319-'ver pressoflex 6p C3 DCpowe'!$M$9)</f>
        <v>1.2160655221294735E-2</v>
      </c>
      <c r="G319" s="114">
        <f>'ver pressoflex 6p C3 DCpowe'!$G$9/D319*(D319-'ver pressoflex 6p C3 DCpowe'!$M$10)</f>
        <v>1.7920842427378944E-2</v>
      </c>
      <c r="H319" s="114">
        <f>'ver pressoflex 6p C3 DCpowe'!$G$9/D319*(D319-'ver pressoflex 6p C3 DCpowe'!$M$11)</f>
        <v>0.14248489075894999</v>
      </c>
      <c r="I319" s="114">
        <f>'ver pressoflex 6p C3 DCpowe'!$G$9/D319*(D319-'ver pressoflex 6p C3 DCpowe'!$M$12)</f>
        <v>0.14824507796503419</v>
      </c>
      <c r="J319" s="114">
        <f>'ver pressoflex 6p C3 DCpowe'!$G$9/D319*(D319-'ver pressoflex 6p C3 DCpowe'!$M$13)</f>
        <v>0.15400526517111843</v>
      </c>
      <c r="K319" s="114">
        <f>'ver pressoflex 6p C3 DCpowe'!$G$9/D319*(D319-'ver pressoflex 6p C3 DCpowe'!$G$3)</f>
        <v>0.16840573318632895</v>
      </c>
      <c r="L319" s="113">
        <f>-'ver pressoflex 6p C3 DCpowe'!$G$2*'ver pressoflex 6p C3 DCpowe'!D319*'ver pressoflex 6p C3 DCpowe'!$G$17*'ver pressoflex 6p C3 DCpowe'!$G$13*'ver pressoflex 6p C3 DCpowe'!$G$11</f>
        <v>-20999.317499999957</v>
      </c>
      <c r="M319" s="31">
        <f>IF(ABS(E319)&lt;'ver pressoflex 6p C3 DCpowe'!$G$7,'ver pressoflex 6p C3 DCpowe'!$G$16*E319*'ver pressoflex 6p C3 DCpowe'!$O$8,SIGN(E319)*'ver pressoflex 6p C3 DCpowe'!$G$15*'ver pressoflex 6p C3 DCpowe'!$O$8)</f>
        <v>17803.500000000004</v>
      </c>
      <c r="N319" s="31">
        <f>IF(ABS(F319)&lt;'ver pressoflex 6p C3 DCpowe'!$G$7,'ver pressoflex 6p C3 DCpowe'!$G$16*F319*'ver pressoflex 6p C3 DCpowe'!$O$9,SIGN(F319)*'ver pressoflex 6p C3 DCpowe'!$G$15*'ver pressoflex 6p C3 DCpowe'!$O$9)</f>
        <v>0</v>
      </c>
      <c r="O319" s="31">
        <f>IF(ABS(G319)&lt;'ver pressoflex 6p C3 DCpowe'!$G$7,'ver pressoflex 6p C3 DCpowe'!$G$16*G319*'ver pressoflex 6p C3 DCpowe'!$O$10,SIGN(G319)*'ver pressoflex 6p C3 DCpowe'!$G$15*'ver pressoflex 6p C3 DCpowe'!$O$10)</f>
        <v>0</v>
      </c>
      <c r="P319" s="31">
        <f>IF(ABS(H319)&lt;'ver pressoflex 6p C3 DCpowe'!$G$7,'ver pressoflex 6p C3 DCpowe'!$G$16*H319*'ver pressoflex 6p C3 DCpowe'!$O$11,SIGN(H319)*'ver pressoflex 6p C3 DCpowe'!$G$15*'ver pressoflex 6p C3 DCpowe'!$O$11)</f>
        <v>0</v>
      </c>
      <c r="Q319" s="31">
        <f>IF(ABS(I319)&lt;'ver pressoflex 6p C3 DCpowe'!$G$7,'ver pressoflex 6p C3 DCpowe'!$G$16*I319*'ver pressoflex 6p C3 DCpowe'!$O$12,SIGN(I319)*'ver pressoflex 6p C3 DCpowe'!$G$15*'ver pressoflex 6p C3 DCpowe'!$O$12)</f>
        <v>0</v>
      </c>
      <c r="R319" s="31">
        <f>IF(ABS(J319)&lt;'ver pressoflex 6p C3 DCpowe'!$G$7,'ver pressoflex 6p C3 DCpowe'!$G$16*J319*'ver pressoflex 6p C3 DCpowe'!$O$13,SIGN(J319)*'ver pressoflex 6p C3 DCpowe'!$G$15*'ver pressoflex 6p C3 DCpowe'!$O$13)</f>
        <v>17803.500000000004</v>
      </c>
      <c r="S319" s="113">
        <f t="shared" si="45"/>
        <v>14607.68250000005</v>
      </c>
      <c r="T319" s="362">
        <f>-L319*('ver pressoflex 6p C3 DCpowe'!$G$3/2-'ver pressoflex 6p C3 DCpowe'!$G$12*'ver pressoflex 6p C3 DCpowe'!D319)</f>
        <v>24753560.363141354</v>
      </c>
      <c r="U319" s="29">
        <f t="shared" si="47"/>
        <v>-18248587.500000004</v>
      </c>
      <c r="V319" s="29">
        <f t="shared" si="48"/>
        <v>0</v>
      </c>
      <c r="W319" s="29">
        <f t="shared" si="49"/>
        <v>0</v>
      </c>
      <c r="X319" s="29">
        <f t="shared" si="50"/>
        <v>0</v>
      </c>
      <c r="Y319" s="29">
        <f t="shared" si="51"/>
        <v>0</v>
      </c>
      <c r="Z319" s="29">
        <f t="shared" si="52"/>
        <v>18248587.500000004</v>
      </c>
      <c r="AA319" s="113">
        <f t="shared" si="46"/>
        <v>24753560.363141354</v>
      </c>
    </row>
    <row r="320" spans="2:27">
      <c r="B320" s="116">
        <f t="shared" si="44"/>
        <v>56376.157500000045</v>
      </c>
      <c r="C320" s="115">
        <f t="shared" si="43"/>
        <v>9.1699999999999804</v>
      </c>
      <c r="D320" s="68">
        <f>'ver pressoflex 6p C3 DCpowe'!$G$3/2/$C$557*C320</f>
        <v>112.33249999999975</v>
      </c>
      <c r="E320" s="114">
        <f>'ver pressoflex 6p C3 DCpowe'!$G$9/D320*(D320-'ver pressoflex 6p C3 DCpowe'!$M$8)</f>
        <v>6.2434291055571941E-3</v>
      </c>
      <c r="F320" s="114">
        <f>'ver pressoflex 6p C3 DCpowe'!$G$9/D320*(D320-'ver pressoflex 6p C3 DCpowe'!$M$9)</f>
        <v>1.1940800747780072E-2</v>
      </c>
      <c r="G320" s="114">
        <f>'ver pressoflex 6p C3 DCpowe'!$G$9/D320*(D320-'ver pressoflex 6p C3 DCpowe'!$M$10)</f>
        <v>1.7638172390002947E-2</v>
      </c>
      <c r="H320" s="114">
        <f>'ver pressoflex 6p C3 DCpowe'!$G$9/D320*(D320-'ver pressoflex 6p C3 DCpowe'!$M$11)</f>
        <v>0.14084383415307267</v>
      </c>
      <c r="I320" s="114">
        <f>'ver pressoflex 6p C3 DCpowe'!$G$9/D320*(D320-'ver pressoflex 6p C3 DCpowe'!$M$12)</f>
        <v>0.14654120579529556</v>
      </c>
      <c r="J320" s="114">
        <f>'ver pressoflex 6p C3 DCpowe'!$G$9/D320*(D320-'ver pressoflex 6p C3 DCpowe'!$M$13)</f>
        <v>0.15223857743751845</v>
      </c>
      <c r="K320" s="114">
        <f>'ver pressoflex 6p C3 DCpowe'!$G$9/D320*(D320-'ver pressoflex 6p C3 DCpowe'!$G$3)</f>
        <v>0.16648200654307563</v>
      </c>
      <c r="L320" s="113">
        <f>-'ver pressoflex 6p C3 DCpowe'!$G$2*'ver pressoflex 6p C3 DCpowe'!D320*'ver pressoflex 6p C3 DCpowe'!$G$17*'ver pressoflex 6p C3 DCpowe'!$G$13*'ver pressoflex 6p C3 DCpowe'!$G$11</f>
        <v>-21230.842499999959</v>
      </c>
      <c r="M320" s="31">
        <f>IF(ABS(E320)&lt;'ver pressoflex 6p C3 DCpowe'!$G$7,'ver pressoflex 6p C3 DCpowe'!$G$16*E320*'ver pressoflex 6p C3 DCpowe'!$O$8,SIGN(E320)*'ver pressoflex 6p C3 DCpowe'!$G$15*'ver pressoflex 6p C3 DCpowe'!$O$8)</f>
        <v>17803.500000000004</v>
      </c>
      <c r="N320" s="31">
        <f>IF(ABS(F320)&lt;'ver pressoflex 6p C3 DCpowe'!$G$7,'ver pressoflex 6p C3 DCpowe'!$G$16*F320*'ver pressoflex 6p C3 DCpowe'!$O$9,SIGN(F320)*'ver pressoflex 6p C3 DCpowe'!$G$15*'ver pressoflex 6p C3 DCpowe'!$O$9)</f>
        <v>0</v>
      </c>
      <c r="O320" s="31">
        <f>IF(ABS(G320)&lt;'ver pressoflex 6p C3 DCpowe'!$G$7,'ver pressoflex 6p C3 DCpowe'!$G$16*G320*'ver pressoflex 6p C3 DCpowe'!$O$10,SIGN(G320)*'ver pressoflex 6p C3 DCpowe'!$G$15*'ver pressoflex 6p C3 DCpowe'!$O$10)</f>
        <v>0</v>
      </c>
      <c r="P320" s="31">
        <f>IF(ABS(H320)&lt;'ver pressoflex 6p C3 DCpowe'!$G$7,'ver pressoflex 6p C3 DCpowe'!$G$16*H320*'ver pressoflex 6p C3 DCpowe'!$O$11,SIGN(H320)*'ver pressoflex 6p C3 DCpowe'!$G$15*'ver pressoflex 6p C3 DCpowe'!$O$11)</f>
        <v>0</v>
      </c>
      <c r="Q320" s="31">
        <f>IF(ABS(I320)&lt;'ver pressoflex 6p C3 DCpowe'!$G$7,'ver pressoflex 6p C3 DCpowe'!$G$16*I320*'ver pressoflex 6p C3 DCpowe'!$O$12,SIGN(I320)*'ver pressoflex 6p C3 DCpowe'!$G$15*'ver pressoflex 6p C3 DCpowe'!$O$12)</f>
        <v>0</v>
      </c>
      <c r="R320" s="31">
        <f>IF(ABS(J320)&lt;'ver pressoflex 6p C3 DCpowe'!$G$7,'ver pressoflex 6p C3 DCpowe'!$G$16*J320*'ver pressoflex 6p C3 DCpowe'!$O$13,SIGN(J320)*'ver pressoflex 6p C3 DCpowe'!$G$15*'ver pressoflex 6p C3 DCpowe'!$O$13)</f>
        <v>17803.500000000004</v>
      </c>
      <c r="S320" s="113">
        <f t="shared" si="45"/>
        <v>14376.157500000048</v>
      </c>
      <c r="T320" s="362">
        <f>-L320*('ver pressoflex 6p C3 DCpowe'!$G$3/2-'ver pressoflex 6p C3 DCpowe'!$G$12*'ver pressoflex 6p C3 DCpowe'!D320)</f>
        <v>25015657.998605356</v>
      </c>
      <c r="U320" s="29">
        <f t="shared" si="47"/>
        <v>-18248587.500000004</v>
      </c>
      <c r="V320" s="29">
        <f t="shared" si="48"/>
        <v>0</v>
      </c>
      <c r="W320" s="29">
        <f t="shared" si="49"/>
        <v>0</v>
      </c>
      <c r="X320" s="29">
        <f t="shared" si="50"/>
        <v>0</v>
      </c>
      <c r="Y320" s="29">
        <f t="shared" si="51"/>
        <v>0</v>
      </c>
      <c r="Z320" s="29">
        <f t="shared" si="52"/>
        <v>18248587.500000004</v>
      </c>
      <c r="AA320" s="113">
        <f t="shared" si="46"/>
        <v>25015657.998605356</v>
      </c>
    </row>
    <row r="321" spans="2:27">
      <c r="B321" s="116">
        <f t="shared" si="44"/>
        <v>56144.632500000051</v>
      </c>
      <c r="C321" s="115">
        <f t="shared" si="43"/>
        <v>9.26999999999998</v>
      </c>
      <c r="D321" s="68">
        <f>'ver pressoflex 6p C3 DCpowe'!$G$3/2/$C$557*C321</f>
        <v>113.55749999999975</v>
      </c>
      <c r="E321" s="114">
        <f>'ver pressoflex 6p C3 DCpowe'!$G$9/D321*(D321-'ver pressoflex 6p C3 DCpowe'!$M$8)</f>
        <v>6.0897783061444957E-3</v>
      </c>
      <c r="F321" s="114">
        <f>'ver pressoflex 6p C3 DCpowe'!$G$9/D321*(D321-'ver pressoflex 6p C3 DCpowe'!$M$9)</f>
        <v>1.1725689628602294E-2</v>
      </c>
      <c r="G321" s="114">
        <f>'ver pressoflex 6p C3 DCpowe'!$G$9/D321*(D321-'ver pressoflex 6p C3 DCpowe'!$M$10)</f>
        <v>1.7361600951060093E-2</v>
      </c>
      <c r="H321" s="114">
        <f>'ver pressoflex 6p C3 DCpowe'!$G$9/D321*(D321-'ver pressoflex 6p C3 DCpowe'!$M$11)</f>
        <v>0.13923818329921001</v>
      </c>
      <c r="I321" s="114">
        <f>'ver pressoflex 6p C3 DCpowe'!$G$9/D321*(D321-'ver pressoflex 6p C3 DCpowe'!$M$12)</f>
        <v>0.14487409462166778</v>
      </c>
      <c r="J321" s="114">
        <f>'ver pressoflex 6p C3 DCpowe'!$G$9/D321*(D321-'ver pressoflex 6p C3 DCpowe'!$M$13)</f>
        <v>0.15051000594412559</v>
      </c>
      <c r="K321" s="114">
        <f>'ver pressoflex 6p C3 DCpowe'!$G$9/D321*(D321-'ver pressoflex 6p C3 DCpowe'!$G$3)</f>
        <v>0.16459978425027008</v>
      </c>
      <c r="L321" s="113">
        <f>-'ver pressoflex 6p C3 DCpowe'!$G$2*'ver pressoflex 6p C3 DCpowe'!D321*'ver pressoflex 6p C3 DCpowe'!$G$17*'ver pressoflex 6p C3 DCpowe'!$G$13*'ver pressoflex 6p C3 DCpowe'!$G$11</f>
        <v>-21462.367499999953</v>
      </c>
      <c r="M321" s="31">
        <f>IF(ABS(E321)&lt;'ver pressoflex 6p C3 DCpowe'!$G$7,'ver pressoflex 6p C3 DCpowe'!$G$16*E321*'ver pressoflex 6p C3 DCpowe'!$O$8,SIGN(E321)*'ver pressoflex 6p C3 DCpowe'!$G$15*'ver pressoflex 6p C3 DCpowe'!$O$8)</f>
        <v>17803.500000000004</v>
      </c>
      <c r="N321" s="31">
        <f>IF(ABS(F321)&lt;'ver pressoflex 6p C3 DCpowe'!$G$7,'ver pressoflex 6p C3 DCpowe'!$G$16*F321*'ver pressoflex 6p C3 DCpowe'!$O$9,SIGN(F321)*'ver pressoflex 6p C3 DCpowe'!$G$15*'ver pressoflex 6p C3 DCpowe'!$O$9)</f>
        <v>0</v>
      </c>
      <c r="O321" s="31">
        <f>IF(ABS(G321)&lt;'ver pressoflex 6p C3 DCpowe'!$G$7,'ver pressoflex 6p C3 DCpowe'!$G$16*G321*'ver pressoflex 6p C3 DCpowe'!$O$10,SIGN(G321)*'ver pressoflex 6p C3 DCpowe'!$G$15*'ver pressoflex 6p C3 DCpowe'!$O$10)</f>
        <v>0</v>
      </c>
      <c r="P321" s="31">
        <f>IF(ABS(H321)&lt;'ver pressoflex 6p C3 DCpowe'!$G$7,'ver pressoflex 6p C3 DCpowe'!$G$16*H321*'ver pressoflex 6p C3 DCpowe'!$O$11,SIGN(H321)*'ver pressoflex 6p C3 DCpowe'!$G$15*'ver pressoflex 6p C3 DCpowe'!$O$11)</f>
        <v>0</v>
      </c>
      <c r="Q321" s="31">
        <f>IF(ABS(I321)&lt;'ver pressoflex 6p C3 DCpowe'!$G$7,'ver pressoflex 6p C3 DCpowe'!$G$16*I321*'ver pressoflex 6p C3 DCpowe'!$O$12,SIGN(I321)*'ver pressoflex 6p C3 DCpowe'!$G$15*'ver pressoflex 6p C3 DCpowe'!$O$12)</f>
        <v>0</v>
      </c>
      <c r="R321" s="31">
        <f>IF(ABS(J321)&lt;'ver pressoflex 6p C3 DCpowe'!$G$7,'ver pressoflex 6p C3 DCpowe'!$G$16*J321*'ver pressoflex 6p C3 DCpowe'!$O$13,SIGN(J321)*'ver pressoflex 6p C3 DCpowe'!$G$15*'ver pressoflex 6p C3 DCpowe'!$O$13)</f>
        <v>17803.500000000004</v>
      </c>
      <c r="S321" s="113">
        <f t="shared" si="45"/>
        <v>14144.632500000054</v>
      </c>
      <c r="T321" s="362">
        <f>-L321*('ver pressoflex 6p C3 DCpowe'!$G$3/2-'ver pressoflex 6p C3 DCpowe'!$G$12*'ver pressoflex 6p C3 DCpowe'!D321)</f>
        <v>25277519.663789347</v>
      </c>
      <c r="U321" s="29">
        <f t="shared" si="47"/>
        <v>-18248587.500000004</v>
      </c>
      <c r="V321" s="29">
        <f t="shared" si="48"/>
        <v>0</v>
      </c>
      <c r="W321" s="29">
        <f t="shared" si="49"/>
        <v>0</v>
      </c>
      <c r="X321" s="29">
        <f t="shared" si="50"/>
        <v>0</v>
      </c>
      <c r="Y321" s="29">
        <f t="shared" si="51"/>
        <v>0</v>
      </c>
      <c r="Z321" s="29">
        <f t="shared" si="52"/>
        <v>18248587.500000004</v>
      </c>
      <c r="AA321" s="113">
        <f t="shared" si="46"/>
        <v>25277519.663789347</v>
      </c>
    </row>
    <row r="322" spans="2:27">
      <c r="B322" s="116">
        <f t="shared" si="44"/>
        <v>55913.107500000056</v>
      </c>
      <c r="C322" s="115">
        <f t="shared" si="43"/>
        <v>9.3699999999999797</v>
      </c>
      <c r="D322" s="68">
        <f>'ver pressoflex 6p C3 DCpowe'!$G$3/2/$C$557*C322</f>
        <v>114.78249999999976</v>
      </c>
      <c r="E322" s="114">
        <f>'ver pressoflex 6p C3 DCpowe'!$G$9/D322*(D322-'ver pressoflex 6p C3 DCpowe'!$M$8)</f>
        <v>5.939407139590124E-3</v>
      </c>
      <c r="F322" s="114">
        <f>'ver pressoflex 6p C3 DCpowe'!$G$9/D322*(D322-'ver pressoflex 6p C3 DCpowe'!$M$9)</f>
        <v>1.1515169995426176E-2</v>
      </c>
      <c r="G322" s="114">
        <f>'ver pressoflex 6p C3 DCpowe'!$G$9/D322*(D322-'ver pressoflex 6p C3 DCpowe'!$M$10)</f>
        <v>1.7090932851262224E-2</v>
      </c>
      <c r="H322" s="114">
        <f>'ver pressoflex 6p C3 DCpowe'!$G$9/D322*(D322-'ver pressoflex 6p C3 DCpowe'!$M$11)</f>
        <v>0.1376668046087168</v>
      </c>
      <c r="I322" s="114">
        <f>'ver pressoflex 6p C3 DCpowe'!$G$9/D322*(D322-'ver pressoflex 6p C3 DCpowe'!$M$12)</f>
        <v>0.14324256746455286</v>
      </c>
      <c r="J322" s="114">
        <f>'ver pressoflex 6p C3 DCpowe'!$G$9/D322*(D322-'ver pressoflex 6p C3 DCpowe'!$M$13)</f>
        <v>0.14881833032038891</v>
      </c>
      <c r="K322" s="114">
        <f>'ver pressoflex 6p C3 DCpowe'!$G$9/D322*(D322-'ver pressoflex 6p C3 DCpowe'!$G$3)</f>
        <v>0.16275773745997904</v>
      </c>
      <c r="L322" s="113">
        <f>-'ver pressoflex 6p C3 DCpowe'!$G$2*'ver pressoflex 6p C3 DCpowe'!D322*'ver pressoflex 6p C3 DCpowe'!$G$17*'ver pressoflex 6p C3 DCpowe'!$G$13*'ver pressoflex 6p C3 DCpowe'!$G$11</f>
        <v>-21693.892499999954</v>
      </c>
      <c r="M322" s="31">
        <f>IF(ABS(E322)&lt;'ver pressoflex 6p C3 DCpowe'!$G$7,'ver pressoflex 6p C3 DCpowe'!$G$16*E322*'ver pressoflex 6p C3 DCpowe'!$O$8,SIGN(E322)*'ver pressoflex 6p C3 DCpowe'!$G$15*'ver pressoflex 6p C3 DCpowe'!$O$8)</f>
        <v>17803.500000000004</v>
      </c>
      <c r="N322" s="31">
        <f>IF(ABS(F322)&lt;'ver pressoflex 6p C3 DCpowe'!$G$7,'ver pressoflex 6p C3 DCpowe'!$G$16*F322*'ver pressoflex 6p C3 DCpowe'!$O$9,SIGN(F322)*'ver pressoflex 6p C3 DCpowe'!$G$15*'ver pressoflex 6p C3 DCpowe'!$O$9)</f>
        <v>0</v>
      </c>
      <c r="O322" s="31">
        <f>IF(ABS(G322)&lt;'ver pressoflex 6p C3 DCpowe'!$G$7,'ver pressoflex 6p C3 DCpowe'!$G$16*G322*'ver pressoflex 6p C3 DCpowe'!$O$10,SIGN(G322)*'ver pressoflex 6p C3 DCpowe'!$G$15*'ver pressoflex 6p C3 DCpowe'!$O$10)</f>
        <v>0</v>
      </c>
      <c r="P322" s="31">
        <f>IF(ABS(H322)&lt;'ver pressoflex 6p C3 DCpowe'!$G$7,'ver pressoflex 6p C3 DCpowe'!$G$16*H322*'ver pressoflex 6p C3 DCpowe'!$O$11,SIGN(H322)*'ver pressoflex 6p C3 DCpowe'!$G$15*'ver pressoflex 6p C3 DCpowe'!$O$11)</f>
        <v>0</v>
      </c>
      <c r="Q322" s="31">
        <f>IF(ABS(I322)&lt;'ver pressoflex 6p C3 DCpowe'!$G$7,'ver pressoflex 6p C3 DCpowe'!$G$16*I322*'ver pressoflex 6p C3 DCpowe'!$O$12,SIGN(I322)*'ver pressoflex 6p C3 DCpowe'!$G$15*'ver pressoflex 6p C3 DCpowe'!$O$12)</f>
        <v>0</v>
      </c>
      <c r="R322" s="31">
        <f>IF(ABS(J322)&lt;'ver pressoflex 6p C3 DCpowe'!$G$7,'ver pressoflex 6p C3 DCpowe'!$G$16*J322*'ver pressoflex 6p C3 DCpowe'!$O$13,SIGN(J322)*'ver pressoflex 6p C3 DCpowe'!$G$15*'ver pressoflex 6p C3 DCpowe'!$O$13)</f>
        <v>17803.500000000004</v>
      </c>
      <c r="S322" s="113">
        <f t="shared" si="45"/>
        <v>13913.107500000053</v>
      </c>
      <c r="T322" s="362">
        <f>-L322*('ver pressoflex 6p C3 DCpowe'!$G$3/2-'ver pressoflex 6p C3 DCpowe'!$G$12*'ver pressoflex 6p C3 DCpowe'!D322)</f>
        <v>25539145.35869335</v>
      </c>
      <c r="U322" s="29">
        <f t="shared" si="47"/>
        <v>-18248587.500000004</v>
      </c>
      <c r="V322" s="29">
        <f t="shared" si="48"/>
        <v>0</v>
      </c>
      <c r="W322" s="29">
        <f t="shared" si="49"/>
        <v>0</v>
      </c>
      <c r="X322" s="29">
        <f t="shared" si="50"/>
        <v>0</v>
      </c>
      <c r="Y322" s="29">
        <f t="shared" si="51"/>
        <v>0</v>
      </c>
      <c r="Z322" s="29">
        <f t="shared" si="52"/>
        <v>18248587.500000004</v>
      </c>
      <c r="AA322" s="113">
        <f t="shared" si="46"/>
        <v>25539145.35869335</v>
      </c>
    </row>
    <row r="323" spans="2:27">
      <c r="B323" s="116">
        <f t="shared" si="44"/>
        <v>55681.582500000048</v>
      </c>
      <c r="C323" s="115">
        <f t="shared" si="43"/>
        <v>9.4699999999999793</v>
      </c>
      <c r="D323" s="68">
        <f>'ver pressoflex 6p C3 DCpowe'!$G$3/2/$C$557*C323</f>
        <v>116.00749999999975</v>
      </c>
      <c r="E323" s="114">
        <f>'ver pressoflex 6p C3 DCpowe'!$G$9/D323*(D323-'ver pressoflex 6p C3 DCpowe'!$M$8)</f>
        <v>5.7922117104497852E-3</v>
      </c>
      <c r="F323" s="114">
        <f>'ver pressoflex 6p C3 DCpowe'!$G$9/D323*(D323-'ver pressoflex 6p C3 DCpowe'!$M$9)</f>
        <v>1.1309096394629698E-2</v>
      </c>
      <c r="G323" s="114">
        <f>'ver pressoflex 6p C3 DCpowe'!$G$9/D323*(D323-'ver pressoflex 6p C3 DCpowe'!$M$10)</f>
        <v>1.6825981078809612E-2</v>
      </c>
      <c r="H323" s="114">
        <f>'ver pressoflex 6p C3 DCpowe'!$G$9/D323*(D323-'ver pressoflex 6p C3 DCpowe'!$M$11)</f>
        <v>0.13612861237420026</v>
      </c>
      <c r="I323" s="114">
        <f>'ver pressoflex 6p C3 DCpowe'!$G$9/D323*(D323-'ver pressoflex 6p C3 DCpowe'!$M$12)</f>
        <v>0.14164549705838017</v>
      </c>
      <c r="J323" s="114">
        <f>'ver pressoflex 6p C3 DCpowe'!$G$9/D323*(D323-'ver pressoflex 6p C3 DCpowe'!$M$13)</f>
        <v>0.14716238174256008</v>
      </c>
      <c r="K323" s="114">
        <f>'ver pressoflex 6p C3 DCpowe'!$G$9/D323*(D323-'ver pressoflex 6p C3 DCpowe'!$G$3)</f>
        <v>0.16095459345300986</v>
      </c>
      <c r="L323" s="113">
        <f>-'ver pressoflex 6p C3 DCpowe'!$G$2*'ver pressoflex 6p C3 DCpowe'!D323*'ver pressoflex 6p C3 DCpowe'!$G$17*'ver pressoflex 6p C3 DCpowe'!$G$13*'ver pressoflex 6p C3 DCpowe'!$G$11</f>
        <v>-21925.417499999956</v>
      </c>
      <c r="M323" s="31">
        <f>IF(ABS(E323)&lt;'ver pressoflex 6p C3 DCpowe'!$G$7,'ver pressoflex 6p C3 DCpowe'!$G$16*E323*'ver pressoflex 6p C3 DCpowe'!$O$8,SIGN(E323)*'ver pressoflex 6p C3 DCpowe'!$G$15*'ver pressoflex 6p C3 DCpowe'!$O$8)</f>
        <v>17803.500000000004</v>
      </c>
      <c r="N323" s="31">
        <f>IF(ABS(F323)&lt;'ver pressoflex 6p C3 DCpowe'!$G$7,'ver pressoflex 6p C3 DCpowe'!$G$16*F323*'ver pressoflex 6p C3 DCpowe'!$O$9,SIGN(F323)*'ver pressoflex 6p C3 DCpowe'!$G$15*'ver pressoflex 6p C3 DCpowe'!$O$9)</f>
        <v>0</v>
      </c>
      <c r="O323" s="31">
        <f>IF(ABS(G323)&lt;'ver pressoflex 6p C3 DCpowe'!$G$7,'ver pressoflex 6p C3 DCpowe'!$G$16*G323*'ver pressoflex 6p C3 DCpowe'!$O$10,SIGN(G323)*'ver pressoflex 6p C3 DCpowe'!$G$15*'ver pressoflex 6p C3 DCpowe'!$O$10)</f>
        <v>0</v>
      </c>
      <c r="P323" s="31">
        <f>IF(ABS(H323)&lt;'ver pressoflex 6p C3 DCpowe'!$G$7,'ver pressoflex 6p C3 DCpowe'!$G$16*H323*'ver pressoflex 6p C3 DCpowe'!$O$11,SIGN(H323)*'ver pressoflex 6p C3 DCpowe'!$G$15*'ver pressoflex 6p C3 DCpowe'!$O$11)</f>
        <v>0</v>
      </c>
      <c r="Q323" s="31">
        <f>IF(ABS(I323)&lt;'ver pressoflex 6p C3 DCpowe'!$G$7,'ver pressoflex 6p C3 DCpowe'!$G$16*I323*'ver pressoflex 6p C3 DCpowe'!$O$12,SIGN(I323)*'ver pressoflex 6p C3 DCpowe'!$G$15*'ver pressoflex 6p C3 DCpowe'!$O$12)</f>
        <v>0</v>
      </c>
      <c r="R323" s="31">
        <f>IF(ABS(J323)&lt;'ver pressoflex 6p C3 DCpowe'!$G$7,'ver pressoflex 6p C3 DCpowe'!$G$16*J323*'ver pressoflex 6p C3 DCpowe'!$O$13,SIGN(J323)*'ver pressoflex 6p C3 DCpowe'!$G$15*'ver pressoflex 6p C3 DCpowe'!$O$13)</f>
        <v>17803.500000000004</v>
      </c>
      <c r="S323" s="113">
        <f t="shared" si="45"/>
        <v>13681.582500000051</v>
      </c>
      <c r="T323" s="362">
        <f>-L323*('ver pressoflex 6p C3 DCpowe'!$G$3/2-'ver pressoflex 6p C3 DCpowe'!$G$12*'ver pressoflex 6p C3 DCpowe'!D323)</f>
        <v>25800535.083317351</v>
      </c>
      <c r="U323" s="29">
        <f t="shared" si="47"/>
        <v>-18248587.500000004</v>
      </c>
      <c r="V323" s="29">
        <f t="shared" si="48"/>
        <v>0</v>
      </c>
      <c r="W323" s="29">
        <f t="shared" si="49"/>
        <v>0</v>
      </c>
      <c r="X323" s="29">
        <f t="shared" si="50"/>
        <v>0</v>
      </c>
      <c r="Y323" s="29">
        <f t="shared" si="51"/>
        <v>0</v>
      </c>
      <c r="Z323" s="29">
        <f t="shared" si="52"/>
        <v>18248587.500000004</v>
      </c>
      <c r="AA323" s="113">
        <f t="shared" si="46"/>
        <v>25800535.083317351</v>
      </c>
    </row>
    <row r="324" spans="2:27">
      <c r="B324" s="116">
        <f t="shared" si="44"/>
        <v>55450.057500000054</v>
      </c>
      <c r="C324" s="115">
        <f t="shared" si="43"/>
        <v>9.569999999999979</v>
      </c>
      <c r="D324" s="68">
        <f>'ver pressoflex 6p C3 DCpowe'!$G$3/2/$C$557*C324</f>
        <v>117.23249999999975</v>
      </c>
      <c r="E324" s="114">
        <f>'ver pressoflex 6p C3 DCpowe'!$G$9/D324*(D324-'ver pressoflex 6p C3 DCpowe'!$M$8)</f>
        <v>5.6480924658264854E-3</v>
      </c>
      <c r="F324" s="114">
        <f>'ver pressoflex 6p C3 DCpowe'!$G$9/D324*(D324-'ver pressoflex 6p C3 DCpowe'!$M$9)</f>
        <v>1.110732945215708E-2</v>
      </c>
      <c r="G324" s="114">
        <f>'ver pressoflex 6p C3 DCpowe'!$G$9/D324*(D324-'ver pressoflex 6p C3 DCpowe'!$M$10)</f>
        <v>1.6566566438487675E-2</v>
      </c>
      <c r="H324" s="114">
        <f>'ver pressoflex 6p C3 DCpowe'!$G$9/D324*(D324-'ver pressoflex 6p C3 DCpowe'!$M$11)</f>
        <v>0.13462256626788677</v>
      </c>
      <c r="I324" s="114">
        <f>'ver pressoflex 6p C3 DCpowe'!$G$9/D324*(D324-'ver pressoflex 6p C3 DCpowe'!$M$12)</f>
        <v>0.14008180325421737</v>
      </c>
      <c r="J324" s="114">
        <f>'ver pressoflex 6p C3 DCpowe'!$G$9/D324*(D324-'ver pressoflex 6p C3 DCpowe'!$M$13)</f>
        <v>0.14554104024054798</v>
      </c>
      <c r="K324" s="114">
        <f>'ver pressoflex 6p C3 DCpowe'!$G$9/D324*(D324-'ver pressoflex 6p C3 DCpowe'!$G$3)</f>
        <v>0.15918913270637444</v>
      </c>
      <c r="L324" s="113">
        <f>-'ver pressoflex 6p C3 DCpowe'!$G$2*'ver pressoflex 6p C3 DCpowe'!D324*'ver pressoflex 6p C3 DCpowe'!$G$17*'ver pressoflex 6p C3 DCpowe'!$G$13*'ver pressoflex 6p C3 DCpowe'!$G$11</f>
        <v>-22156.94249999995</v>
      </c>
      <c r="M324" s="31">
        <f>IF(ABS(E324)&lt;'ver pressoflex 6p C3 DCpowe'!$G$7,'ver pressoflex 6p C3 DCpowe'!$G$16*E324*'ver pressoflex 6p C3 DCpowe'!$O$8,SIGN(E324)*'ver pressoflex 6p C3 DCpowe'!$G$15*'ver pressoflex 6p C3 DCpowe'!$O$8)</f>
        <v>17803.500000000004</v>
      </c>
      <c r="N324" s="31">
        <f>IF(ABS(F324)&lt;'ver pressoflex 6p C3 DCpowe'!$G$7,'ver pressoflex 6p C3 DCpowe'!$G$16*F324*'ver pressoflex 6p C3 DCpowe'!$O$9,SIGN(F324)*'ver pressoflex 6p C3 DCpowe'!$G$15*'ver pressoflex 6p C3 DCpowe'!$O$9)</f>
        <v>0</v>
      </c>
      <c r="O324" s="31">
        <f>IF(ABS(G324)&lt;'ver pressoflex 6p C3 DCpowe'!$G$7,'ver pressoflex 6p C3 DCpowe'!$G$16*G324*'ver pressoflex 6p C3 DCpowe'!$O$10,SIGN(G324)*'ver pressoflex 6p C3 DCpowe'!$G$15*'ver pressoflex 6p C3 DCpowe'!$O$10)</f>
        <v>0</v>
      </c>
      <c r="P324" s="31">
        <f>IF(ABS(H324)&lt;'ver pressoflex 6p C3 DCpowe'!$G$7,'ver pressoflex 6p C3 DCpowe'!$G$16*H324*'ver pressoflex 6p C3 DCpowe'!$O$11,SIGN(H324)*'ver pressoflex 6p C3 DCpowe'!$G$15*'ver pressoflex 6p C3 DCpowe'!$O$11)</f>
        <v>0</v>
      </c>
      <c r="Q324" s="31">
        <f>IF(ABS(I324)&lt;'ver pressoflex 6p C3 DCpowe'!$G$7,'ver pressoflex 6p C3 DCpowe'!$G$16*I324*'ver pressoflex 6p C3 DCpowe'!$O$12,SIGN(I324)*'ver pressoflex 6p C3 DCpowe'!$G$15*'ver pressoflex 6p C3 DCpowe'!$O$12)</f>
        <v>0</v>
      </c>
      <c r="R324" s="31">
        <f>IF(ABS(J324)&lt;'ver pressoflex 6p C3 DCpowe'!$G$7,'ver pressoflex 6p C3 DCpowe'!$G$16*J324*'ver pressoflex 6p C3 DCpowe'!$O$13,SIGN(J324)*'ver pressoflex 6p C3 DCpowe'!$G$15*'ver pressoflex 6p C3 DCpowe'!$O$13)</f>
        <v>17803.500000000004</v>
      </c>
      <c r="S324" s="113">
        <f t="shared" si="45"/>
        <v>13450.057500000057</v>
      </c>
      <c r="T324" s="362">
        <f>-L324*('ver pressoflex 6p C3 DCpowe'!$G$3/2-'ver pressoflex 6p C3 DCpowe'!$G$12*'ver pressoflex 6p C3 DCpowe'!D324)</f>
        <v>26061688.837661345</v>
      </c>
      <c r="U324" s="29">
        <f t="shared" si="47"/>
        <v>-18248587.500000004</v>
      </c>
      <c r="V324" s="29">
        <f t="shared" si="48"/>
        <v>0</v>
      </c>
      <c r="W324" s="29">
        <f t="shared" si="49"/>
        <v>0</v>
      </c>
      <c r="X324" s="29">
        <f t="shared" si="50"/>
        <v>0</v>
      </c>
      <c r="Y324" s="29">
        <f t="shared" si="51"/>
        <v>0</v>
      </c>
      <c r="Z324" s="29">
        <f t="shared" si="52"/>
        <v>18248587.500000004</v>
      </c>
      <c r="AA324" s="113">
        <f t="shared" si="46"/>
        <v>26061688.837661345</v>
      </c>
    </row>
    <row r="325" spans="2:27">
      <c r="B325" s="116">
        <f t="shared" si="44"/>
        <v>55218.532500000059</v>
      </c>
      <c r="C325" s="115">
        <f t="shared" si="43"/>
        <v>9.6699999999999786</v>
      </c>
      <c r="D325" s="68">
        <f>'ver pressoflex 6p C3 DCpowe'!$G$3/2/$C$557*C325</f>
        <v>118.45749999999974</v>
      </c>
      <c r="E325" s="114">
        <f>'ver pressoflex 6p C3 DCpowe'!$G$9/D325*(D325-'ver pressoflex 6p C3 DCpowe'!$M$8)</f>
        <v>5.5069539708334512E-3</v>
      </c>
      <c r="F325" s="114">
        <f>'ver pressoflex 6p C3 DCpowe'!$G$9/D325*(D325-'ver pressoflex 6p C3 DCpowe'!$M$9)</f>
        <v>1.0909735559166829E-2</v>
      </c>
      <c r="G325" s="114">
        <f>'ver pressoflex 6p C3 DCpowe'!$G$9/D325*(D325-'ver pressoflex 6p C3 DCpowe'!$M$10)</f>
        <v>1.6312517147500209E-2</v>
      </c>
      <c r="H325" s="114">
        <f>'ver pressoflex 6p C3 DCpowe'!$G$9/D325*(D325-'ver pressoflex 6p C3 DCpowe'!$M$11)</f>
        <v>0.13314766899520955</v>
      </c>
      <c r="I325" s="114">
        <f>'ver pressoflex 6p C3 DCpowe'!$G$9/D325*(D325-'ver pressoflex 6p C3 DCpowe'!$M$12)</f>
        <v>0.13855045058354296</v>
      </c>
      <c r="J325" s="114">
        <f>'ver pressoflex 6p C3 DCpowe'!$G$9/D325*(D325-'ver pressoflex 6p C3 DCpowe'!$M$13)</f>
        <v>0.14395323217187633</v>
      </c>
      <c r="K325" s="114">
        <f>'ver pressoflex 6p C3 DCpowe'!$G$9/D325*(D325-'ver pressoflex 6p C3 DCpowe'!$G$3)</f>
        <v>0.15746018614270979</v>
      </c>
      <c r="L325" s="113">
        <f>-'ver pressoflex 6p C3 DCpowe'!$G$2*'ver pressoflex 6p C3 DCpowe'!D325*'ver pressoflex 6p C3 DCpowe'!$G$17*'ver pressoflex 6p C3 DCpowe'!$G$13*'ver pressoflex 6p C3 DCpowe'!$G$11</f>
        <v>-22388.467499999952</v>
      </c>
      <c r="M325" s="31">
        <f>IF(ABS(E325)&lt;'ver pressoflex 6p C3 DCpowe'!$G$7,'ver pressoflex 6p C3 DCpowe'!$G$16*E325*'ver pressoflex 6p C3 DCpowe'!$O$8,SIGN(E325)*'ver pressoflex 6p C3 DCpowe'!$G$15*'ver pressoflex 6p C3 DCpowe'!$O$8)</f>
        <v>17803.500000000004</v>
      </c>
      <c r="N325" s="31">
        <f>IF(ABS(F325)&lt;'ver pressoflex 6p C3 DCpowe'!$G$7,'ver pressoflex 6p C3 DCpowe'!$G$16*F325*'ver pressoflex 6p C3 DCpowe'!$O$9,SIGN(F325)*'ver pressoflex 6p C3 DCpowe'!$G$15*'ver pressoflex 6p C3 DCpowe'!$O$9)</f>
        <v>0</v>
      </c>
      <c r="O325" s="31">
        <f>IF(ABS(G325)&lt;'ver pressoflex 6p C3 DCpowe'!$G$7,'ver pressoflex 6p C3 DCpowe'!$G$16*G325*'ver pressoflex 6p C3 DCpowe'!$O$10,SIGN(G325)*'ver pressoflex 6p C3 DCpowe'!$G$15*'ver pressoflex 6p C3 DCpowe'!$O$10)</f>
        <v>0</v>
      </c>
      <c r="P325" s="31">
        <f>IF(ABS(H325)&lt;'ver pressoflex 6p C3 DCpowe'!$G$7,'ver pressoflex 6p C3 DCpowe'!$G$16*H325*'ver pressoflex 6p C3 DCpowe'!$O$11,SIGN(H325)*'ver pressoflex 6p C3 DCpowe'!$G$15*'ver pressoflex 6p C3 DCpowe'!$O$11)</f>
        <v>0</v>
      </c>
      <c r="Q325" s="31">
        <f>IF(ABS(I325)&lt;'ver pressoflex 6p C3 DCpowe'!$G$7,'ver pressoflex 6p C3 DCpowe'!$G$16*I325*'ver pressoflex 6p C3 DCpowe'!$O$12,SIGN(I325)*'ver pressoflex 6p C3 DCpowe'!$G$15*'ver pressoflex 6p C3 DCpowe'!$O$12)</f>
        <v>0</v>
      </c>
      <c r="R325" s="31">
        <f>IF(ABS(J325)&lt;'ver pressoflex 6p C3 DCpowe'!$G$7,'ver pressoflex 6p C3 DCpowe'!$G$16*J325*'ver pressoflex 6p C3 DCpowe'!$O$13,SIGN(J325)*'ver pressoflex 6p C3 DCpowe'!$G$15*'ver pressoflex 6p C3 DCpowe'!$O$13)</f>
        <v>17803.500000000004</v>
      </c>
      <c r="S325" s="113">
        <f t="shared" si="45"/>
        <v>13218.532500000056</v>
      </c>
      <c r="T325" s="362">
        <f>-L325*('ver pressoflex 6p C3 DCpowe'!$G$3/2-'ver pressoflex 6p C3 DCpowe'!$G$12*'ver pressoflex 6p C3 DCpowe'!D325)</f>
        <v>26322606.621725347</v>
      </c>
      <c r="U325" s="29">
        <f t="shared" si="47"/>
        <v>-18248587.500000004</v>
      </c>
      <c r="V325" s="29">
        <f t="shared" si="48"/>
        <v>0</v>
      </c>
      <c r="W325" s="29">
        <f t="shared" si="49"/>
        <v>0</v>
      </c>
      <c r="X325" s="29">
        <f t="shared" si="50"/>
        <v>0</v>
      </c>
      <c r="Y325" s="29">
        <f t="shared" si="51"/>
        <v>0</v>
      </c>
      <c r="Z325" s="29">
        <f t="shared" si="52"/>
        <v>18248587.500000004</v>
      </c>
      <c r="AA325" s="113">
        <f t="shared" si="46"/>
        <v>26322606.621725347</v>
      </c>
    </row>
    <row r="326" spans="2:27">
      <c r="B326" s="116">
        <f t="shared" si="44"/>
        <v>54987.007500000051</v>
      </c>
      <c r="C326" s="115">
        <f t="shared" si="43"/>
        <v>9.7699999999999783</v>
      </c>
      <c r="D326" s="68">
        <f>'ver pressoflex 6p C3 DCpowe'!$G$3/2/$C$557*C326</f>
        <v>119.68249999999973</v>
      </c>
      <c r="E326" s="114">
        <f>'ver pressoflex 6p C3 DCpowe'!$G$9/D326*(D326-'ver pressoflex 6p C3 DCpowe'!$M$8)</f>
        <v>5.3687046978464154E-3</v>
      </c>
      <c r="F326" s="114">
        <f>'ver pressoflex 6p C3 DCpowe'!$G$9/D326*(D326-'ver pressoflex 6p C3 DCpowe'!$M$9)</f>
        <v>1.0716186576984981E-2</v>
      </c>
      <c r="G326" s="114">
        <f>'ver pressoflex 6p C3 DCpowe'!$G$9/D326*(D326-'ver pressoflex 6p C3 DCpowe'!$M$10)</f>
        <v>1.6063668456123548E-2</v>
      </c>
      <c r="H326" s="114">
        <f>'ver pressoflex 6p C3 DCpowe'!$G$9/D326*(D326-'ver pressoflex 6p C3 DCpowe'!$M$11)</f>
        <v>0.13170296409249505</v>
      </c>
      <c r="I326" s="114">
        <f>'ver pressoflex 6p C3 DCpowe'!$G$9/D326*(D326-'ver pressoflex 6p C3 DCpowe'!$M$12)</f>
        <v>0.1370504459716336</v>
      </c>
      <c r="J326" s="114">
        <f>'ver pressoflex 6p C3 DCpowe'!$G$9/D326*(D326-'ver pressoflex 6p C3 DCpowe'!$M$13)</f>
        <v>0.14239792785077215</v>
      </c>
      <c r="K326" s="114">
        <f>'ver pressoflex 6p C3 DCpowe'!$G$9/D326*(D326-'ver pressoflex 6p C3 DCpowe'!$G$3)</f>
        <v>0.15576663254861858</v>
      </c>
      <c r="L326" s="113">
        <f>-'ver pressoflex 6p C3 DCpowe'!$G$2*'ver pressoflex 6p C3 DCpowe'!D326*'ver pressoflex 6p C3 DCpowe'!$G$17*'ver pressoflex 6p C3 DCpowe'!$G$13*'ver pressoflex 6p C3 DCpowe'!$G$11</f>
        <v>-22619.992499999953</v>
      </c>
      <c r="M326" s="31">
        <f>IF(ABS(E326)&lt;'ver pressoflex 6p C3 DCpowe'!$G$7,'ver pressoflex 6p C3 DCpowe'!$G$16*E326*'ver pressoflex 6p C3 DCpowe'!$O$8,SIGN(E326)*'ver pressoflex 6p C3 DCpowe'!$G$15*'ver pressoflex 6p C3 DCpowe'!$O$8)</f>
        <v>17803.500000000004</v>
      </c>
      <c r="N326" s="31">
        <f>IF(ABS(F326)&lt;'ver pressoflex 6p C3 DCpowe'!$G$7,'ver pressoflex 6p C3 DCpowe'!$G$16*F326*'ver pressoflex 6p C3 DCpowe'!$O$9,SIGN(F326)*'ver pressoflex 6p C3 DCpowe'!$G$15*'ver pressoflex 6p C3 DCpowe'!$O$9)</f>
        <v>0</v>
      </c>
      <c r="O326" s="31">
        <f>IF(ABS(G326)&lt;'ver pressoflex 6p C3 DCpowe'!$G$7,'ver pressoflex 6p C3 DCpowe'!$G$16*G326*'ver pressoflex 6p C3 DCpowe'!$O$10,SIGN(G326)*'ver pressoflex 6p C3 DCpowe'!$G$15*'ver pressoflex 6p C3 DCpowe'!$O$10)</f>
        <v>0</v>
      </c>
      <c r="P326" s="31">
        <f>IF(ABS(H326)&lt;'ver pressoflex 6p C3 DCpowe'!$G$7,'ver pressoflex 6p C3 DCpowe'!$G$16*H326*'ver pressoflex 6p C3 DCpowe'!$O$11,SIGN(H326)*'ver pressoflex 6p C3 DCpowe'!$G$15*'ver pressoflex 6p C3 DCpowe'!$O$11)</f>
        <v>0</v>
      </c>
      <c r="Q326" s="31">
        <f>IF(ABS(I326)&lt;'ver pressoflex 6p C3 DCpowe'!$G$7,'ver pressoflex 6p C3 DCpowe'!$G$16*I326*'ver pressoflex 6p C3 DCpowe'!$O$12,SIGN(I326)*'ver pressoflex 6p C3 DCpowe'!$G$15*'ver pressoflex 6p C3 DCpowe'!$O$12)</f>
        <v>0</v>
      </c>
      <c r="R326" s="31">
        <f>IF(ABS(J326)&lt;'ver pressoflex 6p C3 DCpowe'!$G$7,'ver pressoflex 6p C3 DCpowe'!$G$16*J326*'ver pressoflex 6p C3 DCpowe'!$O$13,SIGN(J326)*'ver pressoflex 6p C3 DCpowe'!$G$15*'ver pressoflex 6p C3 DCpowe'!$O$13)</f>
        <v>17803.500000000004</v>
      </c>
      <c r="S326" s="113">
        <f t="shared" si="45"/>
        <v>12987.007500000054</v>
      </c>
      <c r="T326" s="362">
        <f>-L326*('ver pressoflex 6p C3 DCpowe'!$G$3/2-'ver pressoflex 6p C3 DCpowe'!$G$12*'ver pressoflex 6p C3 DCpowe'!D326)</f>
        <v>26583288.435509346</v>
      </c>
      <c r="U326" s="29">
        <f t="shared" si="47"/>
        <v>-18248587.500000004</v>
      </c>
      <c r="V326" s="29">
        <f t="shared" si="48"/>
        <v>0</v>
      </c>
      <c r="W326" s="29">
        <f t="shared" si="49"/>
        <v>0</v>
      </c>
      <c r="X326" s="29">
        <f t="shared" si="50"/>
        <v>0</v>
      </c>
      <c r="Y326" s="29">
        <f t="shared" si="51"/>
        <v>0</v>
      </c>
      <c r="Z326" s="29">
        <f t="shared" si="52"/>
        <v>18248587.500000004</v>
      </c>
      <c r="AA326" s="113">
        <f t="shared" si="46"/>
        <v>26583288.435509346</v>
      </c>
    </row>
    <row r="327" spans="2:27">
      <c r="B327" s="116">
        <f t="shared" si="44"/>
        <v>54755.482500000056</v>
      </c>
      <c r="C327" s="115">
        <f t="shared" si="43"/>
        <v>9.8699999999999779</v>
      </c>
      <c r="D327" s="68">
        <f>'ver pressoflex 6p C3 DCpowe'!$G$3/2/$C$557*C327</f>
        <v>120.90749999999973</v>
      </c>
      <c r="E327" s="114">
        <f>'ver pressoflex 6p C3 DCpowe'!$G$9/D327*(D327-'ver pressoflex 6p C3 DCpowe'!$M$8)</f>
        <v>5.2332568285673228E-3</v>
      </c>
      <c r="F327" s="114">
        <f>'ver pressoflex 6p C3 DCpowe'!$G$9/D327*(D327-'ver pressoflex 6p C3 DCpowe'!$M$9)</f>
        <v>1.052655955999425E-2</v>
      </c>
      <c r="G327" s="114">
        <f>'ver pressoflex 6p C3 DCpowe'!$G$9/D327*(D327-'ver pressoflex 6p C3 DCpowe'!$M$10)</f>
        <v>1.5819862291421179E-2</v>
      </c>
      <c r="H327" s="114">
        <f>'ver pressoflex 6p C3 DCpowe'!$G$9/D327*(D327-'ver pressoflex 6p C3 DCpowe'!$M$11)</f>
        <v>0.13028753385852851</v>
      </c>
      <c r="I327" s="114">
        <f>'ver pressoflex 6p C3 DCpowe'!$G$9/D327*(D327-'ver pressoflex 6p C3 DCpowe'!$M$12)</f>
        <v>0.13558083658995543</v>
      </c>
      <c r="J327" s="114">
        <f>'ver pressoflex 6p C3 DCpowe'!$G$9/D327*(D327-'ver pressoflex 6p C3 DCpowe'!$M$13)</f>
        <v>0.14087413932138237</v>
      </c>
      <c r="K327" s="114">
        <f>'ver pressoflex 6p C3 DCpowe'!$G$9/D327*(D327-'ver pressoflex 6p C3 DCpowe'!$G$3)</f>
        <v>0.1541073961499497</v>
      </c>
      <c r="L327" s="113">
        <f>-'ver pressoflex 6p C3 DCpowe'!$G$2*'ver pressoflex 6p C3 DCpowe'!D327*'ver pressoflex 6p C3 DCpowe'!$G$17*'ver pressoflex 6p C3 DCpowe'!$G$13*'ver pressoflex 6p C3 DCpowe'!$G$11</f>
        <v>-22851.517499999951</v>
      </c>
      <c r="M327" s="31">
        <f>IF(ABS(E327)&lt;'ver pressoflex 6p C3 DCpowe'!$G$7,'ver pressoflex 6p C3 DCpowe'!$G$16*E327*'ver pressoflex 6p C3 DCpowe'!$O$8,SIGN(E327)*'ver pressoflex 6p C3 DCpowe'!$G$15*'ver pressoflex 6p C3 DCpowe'!$O$8)</f>
        <v>17803.500000000004</v>
      </c>
      <c r="N327" s="31">
        <f>IF(ABS(F327)&lt;'ver pressoflex 6p C3 DCpowe'!$G$7,'ver pressoflex 6p C3 DCpowe'!$G$16*F327*'ver pressoflex 6p C3 DCpowe'!$O$9,SIGN(F327)*'ver pressoflex 6p C3 DCpowe'!$G$15*'ver pressoflex 6p C3 DCpowe'!$O$9)</f>
        <v>0</v>
      </c>
      <c r="O327" s="31">
        <f>IF(ABS(G327)&lt;'ver pressoflex 6p C3 DCpowe'!$G$7,'ver pressoflex 6p C3 DCpowe'!$G$16*G327*'ver pressoflex 6p C3 DCpowe'!$O$10,SIGN(G327)*'ver pressoflex 6p C3 DCpowe'!$G$15*'ver pressoflex 6p C3 DCpowe'!$O$10)</f>
        <v>0</v>
      </c>
      <c r="P327" s="31">
        <f>IF(ABS(H327)&lt;'ver pressoflex 6p C3 DCpowe'!$G$7,'ver pressoflex 6p C3 DCpowe'!$G$16*H327*'ver pressoflex 6p C3 DCpowe'!$O$11,SIGN(H327)*'ver pressoflex 6p C3 DCpowe'!$G$15*'ver pressoflex 6p C3 DCpowe'!$O$11)</f>
        <v>0</v>
      </c>
      <c r="Q327" s="31">
        <f>IF(ABS(I327)&lt;'ver pressoflex 6p C3 DCpowe'!$G$7,'ver pressoflex 6p C3 DCpowe'!$G$16*I327*'ver pressoflex 6p C3 DCpowe'!$O$12,SIGN(I327)*'ver pressoflex 6p C3 DCpowe'!$G$15*'ver pressoflex 6p C3 DCpowe'!$O$12)</f>
        <v>0</v>
      </c>
      <c r="R327" s="31">
        <f>IF(ABS(J327)&lt;'ver pressoflex 6p C3 DCpowe'!$G$7,'ver pressoflex 6p C3 DCpowe'!$G$16*J327*'ver pressoflex 6p C3 DCpowe'!$O$13,SIGN(J327)*'ver pressoflex 6p C3 DCpowe'!$G$15*'ver pressoflex 6p C3 DCpowe'!$O$13)</f>
        <v>17803.500000000004</v>
      </c>
      <c r="S327" s="113">
        <f t="shared" si="45"/>
        <v>12755.482500000056</v>
      </c>
      <c r="T327" s="362">
        <f>-L327*('ver pressoflex 6p C3 DCpowe'!$G$3/2-'ver pressoflex 6p C3 DCpowe'!$G$12*'ver pressoflex 6p C3 DCpowe'!D327)</f>
        <v>26843734.279013347</v>
      </c>
      <c r="U327" s="29">
        <f t="shared" si="47"/>
        <v>-18248587.500000004</v>
      </c>
      <c r="V327" s="29">
        <f t="shared" si="48"/>
        <v>0</v>
      </c>
      <c r="W327" s="29">
        <f t="shared" si="49"/>
        <v>0</v>
      </c>
      <c r="X327" s="29">
        <f t="shared" si="50"/>
        <v>0</v>
      </c>
      <c r="Y327" s="29">
        <f t="shared" si="51"/>
        <v>0</v>
      </c>
      <c r="Z327" s="29">
        <f t="shared" si="52"/>
        <v>18248587.500000004</v>
      </c>
      <c r="AA327" s="113">
        <f t="shared" si="46"/>
        <v>26843734.279013347</v>
      </c>
    </row>
    <row r="328" spans="2:27">
      <c r="B328" s="116">
        <f t="shared" si="44"/>
        <v>54523.957500000055</v>
      </c>
      <c r="C328" s="115">
        <f t="shared" si="43"/>
        <v>9.9699999999999775</v>
      </c>
      <c r="D328" s="68">
        <f>'ver pressoflex 6p C3 DCpowe'!$G$3/2/$C$557*C328</f>
        <v>122.13249999999972</v>
      </c>
      <c r="E328" s="114">
        <f>'ver pressoflex 6p C3 DCpowe'!$G$9/D328*(D328-'ver pressoflex 6p C3 DCpowe'!$M$8)</f>
        <v>5.1005260679999479E-3</v>
      </c>
      <c r="F328" s="114">
        <f>'ver pressoflex 6p C3 DCpowe'!$G$9/D328*(D328-'ver pressoflex 6p C3 DCpowe'!$M$9)</f>
        <v>1.0340736495199929E-2</v>
      </c>
      <c r="G328" s="114">
        <f>'ver pressoflex 6p C3 DCpowe'!$G$9/D328*(D328-'ver pressoflex 6p C3 DCpowe'!$M$10)</f>
        <v>1.5580946922399908E-2</v>
      </c>
      <c r="H328" s="114">
        <f>'ver pressoflex 6p C3 DCpowe'!$G$9/D328*(D328-'ver pressoflex 6p C3 DCpowe'!$M$11)</f>
        <v>0.12890049741059947</v>
      </c>
      <c r="I328" s="114">
        <f>'ver pressoflex 6p C3 DCpowe'!$G$9/D328*(D328-'ver pressoflex 6p C3 DCpowe'!$M$12)</f>
        <v>0.13414070783779944</v>
      </c>
      <c r="J328" s="114">
        <f>'ver pressoflex 6p C3 DCpowe'!$G$9/D328*(D328-'ver pressoflex 6p C3 DCpowe'!$M$13)</f>
        <v>0.13938091826499943</v>
      </c>
      <c r="K328" s="114">
        <f>'ver pressoflex 6p C3 DCpowe'!$G$9/D328*(D328-'ver pressoflex 6p C3 DCpowe'!$G$3)</f>
        <v>0.15248144433299937</v>
      </c>
      <c r="L328" s="113">
        <f>-'ver pressoflex 6p C3 DCpowe'!$G$2*'ver pressoflex 6p C3 DCpowe'!D328*'ver pressoflex 6p C3 DCpowe'!$G$17*'ver pressoflex 6p C3 DCpowe'!$G$13*'ver pressoflex 6p C3 DCpowe'!$G$11</f>
        <v>-23083.042499999952</v>
      </c>
      <c r="M328" s="31">
        <f>IF(ABS(E328)&lt;'ver pressoflex 6p C3 DCpowe'!$G$7,'ver pressoflex 6p C3 DCpowe'!$G$16*E328*'ver pressoflex 6p C3 DCpowe'!$O$8,SIGN(E328)*'ver pressoflex 6p C3 DCpowe'!$G$15*'ver pressoflex 6p C3 DCpowe'!$O$8)</f>
        <v>17803.500000000004</v>
      </c>
      <c r="N328" s="31">
        <f>IF(ABS(F328)&lt;'ver pressoflex 6p C3 DCpowe'!$G$7,'ver pressoflex 6p C3 DCpowe'!$G$16*F328*'ver pressoflex 6p C3 DCpowe'!$O$9,SIGN(F328)*'ver pressoflex 6p C3 DCpowe'!$G$15*'ver pressoflex 6p C3 DCpowe'!$O$9)</f>
        <v>0</v>
      </c>
      <c r="O328" s="31">
        <f>IF(ABS(G328)&lt;'ver pressoflex 6p C3 DCpowe'!$G$7,'ver pressoflex 6p C3 DCpowe'!$G$16*G328*'ver pressoflex 6p C3 DCpowe'!$O$10,SIGN(G328)*'ver pressoflex 6p C3 DCpowe'!$G$15*'ver pressoflex 6p C3 DCpowe'!$O$10)</f>
        <v>0</v>
      </c>
      <c r="P328" s="31">
        <f>IF(ABS(H328)&lt;'ver pressoflex 6p C3 DCpowe'!$G$7,'ver pressoflex 6p C3 DCpowe'!$G$16*H328*'ver pressoflex 6p C3 DCpowe'!$O$11,SIGN(H328)*'ver pressoflex 6p C3 DCpowe'!$G$15*'ver pressoflex 6p C3 DCpowe'!$O$11)</f>
        <v>0</v>
      </c>
      <c r="Q328" s="31">
        <f>IF(ABS(I328)&lt;'ver pressoflex 6p C3 DCpowe'!$G$7,'ver pressoflex 6p C3 DCpowe'!$G$16*I328*'ver pressoflex 6p C3 DCpowe'!$O$12,SIGN(I328)*'ver pressoflex 6p C3 DCpowe'!$G$15*'ver pressoflex 6p C3 DCpowe'!$O$12)</f>
        <v>0</v>
      </c>
      <c r="R328" s="31">
        <f>IF(ABS(J328)&lt;'ver pressoflex 6p C3 DCpowe'!$G$7,'ver pressoflex 6p C3 DCpowe'!$G$16*J328*'ver pressoflex 6p C3 DCpowe'!$O$13,SIGN(J328)*'ver pressoflex 6p C3 DCpowe'!$G$15*'ver pressoflex 6p C3 DCpowe'!$O$13)</f>
        <v>17803.500000000004</v>
      </c>
      <c r="S328" s="113">
        <f t="shared" si="45"/>
        <v>12523.957500000055</v>
      </c>
      <c r="T328" s="362">
        <f>-L328*('ver pressoflex 6p C3 DCpowe'!$G$3/2-'ver pressoflex 6p C3 DCpowe'!$G$12*'ver pressoflex 6p C3 DCpowe'!D328)</f>
        <v>27103944.152237345</v>
      </c>
      <c r="U328" s="29">
        <f t="shared" si="47"/>
        <v>-18248587.500000004</v>
      </c>
      <c r="V328" s="29">
        <f t="shared" si="48"/>
        <v>0</v>
      </c>
      <c r="W328" s="29">
        <f t="shared" si="49"/>
        <v>0</v>
      </c>
      <c r="X328" s="29">
        <f t="shared" si="50"/>
        <v>0</v>
      </c>
      <c r="Y328" s="29">
        <f t="shared" si="51"/>
        <v>0</v>
      </c>
      <c r="Z328" s="29">
        <f t="shared" si="52"/>
        <v>18248587.500000004</v>
      </c>
      <c r="AA328" s="113">
        <f t="shared" si="46"/>
        <v>27103944.152237345</v>
      </c>
    </row>
    <row r="329" spans="2:27">
      <c r="B329" s="116">
        <f t="shared" si="44"/>
        <v>54292.432500000061</v>
      </c>
      <c r="C329" s="115">
        <f t="shared" si="43"/>
        <v>10.069999999999977</v>
      </c>
      <c r="D329" s="68">
        <f>'ver pressoflex 6p C3 DCpowe'!$G$3/2/$C$557*C329</f>
        <v>123.35749999999972</v>
      </c>
      <c r="E329" s="114">
        <f>'ver pressoflex 6p C3 DCpowe'!$G$9/D329*(D329-'ver pressoflex 6p C3 DCpowe'!$M$8)</f>
        <v>4.9704314695093827E-3</v>
      </c>
      <c r="F329" s="114">
        <f>'ver pressoflex 6p C3 DCpowe'!$G$9/D329*(D329-'ver pressoflex 6p C3 DCpowe'!$M$9)</f>
        <v>1.0158604057313135E-2</v>
      </c>
      <c r="G329" s="114">
        <f>'ver pressoflex 6p C3 DCpowe'!$G$9/D329*(D329-'ver pressoflex 6p C3 DCpowe'!$M$10)</f>
        <v>1.534677664511689E-2</v>
      </c>
      <c r="H329" s="114">
        <f>'ver pressoflex 6p C3 DCpowe'!$G$9/D329*(D329-'ver pressoflex 6p C3 DCpowe'!$M$11)</f>
        <v>0.12754100885637307</v>
      </c>
      <c r="I329" s="114">
        <f>'ver pressoflex 6p C3 DCpowe'!$G$9/D329*(D329-'ver pressoflex 6p C3 DCpowe'!$M$12)</f>
        <v>0.13272918144417681</v>
      </c>
      <c r="J329" s="114">
        <f>'ver pressoflex 6p C3 DCpowe'!$G$9/D329*(D329-'ver pressoflex 6p C3 DCpowe'!$M$13)</f>
        <v>0.13791735403198058</v>
      </c>
      <c r="K329" s="114">
        <f>'ver pressoflex 6p C3 DCpowe'!$G$9/D329*(D329-'ver pressoflex 6p C3 DCpowe'!$G$3)</f>
        <v>0.15088778550148996</v>
      </c>
      <c r="L329" s="113">
        <f>-'ver pressoflex 6p C3 DCpowe'!$G$2*'ver pressoflex 6p C3 DCpowe'!D329*'ver pressoflex 6p C3 DCpowe'!$G$17*'ver pressoflex 6p C3 DCpowe'!$G$13*'ver pressoflex 6p C3 DCpowe'!$G$11</f>
        <v>-23314.567499999946</v>
      </c>
      <c r="M329" s="31">
        <f>IF(ABS(E329)&lt;'ver pressoflex 6p C3 DCpowe'!$G$7,'ver pressoflex 6p C3 DCpowe'!$G$16*E329*'ver pressoflex 6p C3 DCpowe'!$O$8,SIGN(E329)*'ver pressoflex 6p C3 DCpowe'!$G$15*'ver pressoflex 6p C3 DCpowe'!$O$8)</f>
        <v>17803.500000000004</v>
      </c>
      <c r="N329" s="31">
        <f>IF(ABS(F329)&lt;'ver pressoflex 6p C3 DCpowe'!$G$7,'ver pressoflex 6p C3 DCpowe'!$G$16*F329*'ver pressoflex 6p C3 DCpowe'!$O$9,SIGN(F329)*'ver pressoflex 6p C3 DCpowe'!$G$15*'ver pressoflex 6p C3 DCpowe'!$O$9)</f>
        <v>0</v>
      </c>
      <c r="O329" s="31">
        <f>IF(ABS(G329)&lt;'ver pressoflex 6p C3 DCpowe'!$G$7,'ver pressoflex 6p C3 DCpowe'!$G$16*G329*'ver pressoflex 6p C3 DCpowe'!$O$10,SIGN(G329)*'ver pressoflex 6p C3 DCpowe'!$G$15*'ver pressoflex 6p C3 DCpowe'!$O$10)</f>
        <v>0</v>
      </c>
      <c r="P329" s="31">
        <f>IF(ABS(H329)&lt;'ver pressoflex 6p C3 DCpowe'!$G$7,'ver pressoflex 6p C3 DCpowe'!$G$16*H329*'ver pressoflex 6p C3 DCpowe'!$O$11,SIGN(H329)*'ver pressoflex 6p C3 DCpowe'!$G$15*'ver pressoflex 6p C3 DCpowe'!$O$11)</f>
        <v>0</v>
      </c>
      <c r="Q329" s="31">
        <f>IF(ABS(I329)&lt;'ver pressoflex 6p C3 DCpowe'!$G$7,'ver pressoflex 6p C3 DCpowe'!$G$16*I329*'ver pressoflex 6p C3 DCpowe'!$O$12,SIGN(I329)*'ver pressoflex 6p C3 DCpowe'!$G$15*'ver pressoflex 6p C3 DCpowe'!$O$12)</f>
        <v>0</v>
      </c>
      <c r="R329" s="31">
        <f>IF(ABS(J329)&lt;'ver pressoflex 6p C3 DCpowe'!$G$7,'ver pressoflex 6p C3 DCpowe'!$G$16*J329*'ver pressoflex 6p C3 DCpowe'!$O$13,SIGN(J329)*'ver pressoflex 6p C3 DCpowe'!$G$15*'ver pressoflex 6p C3 DCpowe'!$O$13)</f>
        <v>17803.500000000004</v>
      </c>
      <c r="S329" s="113">
        <f t="shared" si="45"/>
        <v>12292.432500000061</v>
      </c>
      <c r="T329" s="362">
        <f>-L329*('ver pressoflex 6p C3 DCpowe'!$G$3/2-'ver pressoflex 6p C3 DCpowe'!$G$12*'ver pressoflex 6p C3 DCpowe'!D329)</f>
        <v>27363918.055181343</v>
      </c>
      <c r="U329" s="29">
        <f t="shared" si="47"/>
        <v>-18248587.500000004</v>
      </c>
      <c r="V329" s="29">
        <f t="shared" si="48"/>
        <v>0</v>
      </c>
      <c r="W329" s="29">
        <f t="shared" si="49"/>
        <v>0</v>
      </c>
      <c r="X329" s="29">
        <f t="shared" si="50"/>
        <v>0</v>
      </c>
      <c r="Y329" s="29">
        <f t="shared" si="51"/>
        <v>0</v>
      </c>
      <c r="Z329" s="29">
        <f t="shared" si="52"/>
        <v>18248587.500000004</v>
      </c>
      <c r="AA329" s="113">
        <f t="shared" si="46"/>
        <v>27363918.055181343</v>
      </c>
    </row>
    <row r="330" spans="2:27">
      <c r="B330" s="116">
        <f t="shared" si="44"/>
        <v>54060.907500000059</v>
      </c>
      <c r="C330" s="115">
        <f t="shared" si="43"/>
        <v>10.169999999999977</v>
      </c>
      <c r="D330" s="68">
        <f>'ver pressoflex 6p C3 DCpowe'!$G$3/2/$C$557*C330</f>
        <v>124.58249999999971</v>
      </c>
      <c r="E330" s="114">
        <f>'ver pressoflex 6p C3 DCpowe'!$G$9/D330*(D330-'ver pressoflex 6p C3 DCpowe'!$M$8)</f>
        <v>4.842895270202506E-3</v>
      </c>
      <c r="F330" s="114">
        <f>'ver pressoflex 6p C3 DCpowe'!$G$9/D330*(D330-'ver pressoflex 6p C3 DCpowe'!$M$9)</f>
        <v>9.9800533782835096E-3</v>
      </c>
      <c r="G330" s="114">
        <f>'ver pressoflex 6p C3 DCpowe'!$G$9/D330*(D330-'ver pressoflex 6p C3 DCpowe'!$M$10)</f>
        <v>1.5117211486364511E-2</v>
      </c>
      <c r="H330" s="114">
        <f>'ver pressoflex 6p C3 DCpowe'!$G$9/D330*(D330-'ver pressoflex 6p C3 DCpowe'!$M$11)</f>
        <v>0.12620825557361617</v>
      </c>
      <c r="I330" s="114">
        <f>'ver pressoflex 6p C3 DCpowe'!$G$9/D330*(D330-'ver pressoflex 6p C3 DCpowe'!$M$12)</f>
        <v>0.13134541368169719</v>
      </c>
      <c r="J330" s="114">
        <f>'ver pressoflex 6p C3 DCpowe'!$G$9/D330*(D330-'ver pressoflex 6p C3 DCpowe'!$M$13)</f>
        <v>0.13648257178977821</v>
      </c>
      <c r="K330" s="114">
        <f>'ver pressoflex 6p C3 DCpowe'!$G$9/D330*(D330-'ver pressoflex 6p C3 DCpowe'!$G$3)</f>
        <v>0.1493254670599807</v>
      </c>
      <c r="L330" s="113">
        <f>-'ver pressoflex 6p C3 DCpowe'!$G$2*'ver pressoflex 6p C3 DCpowe'!D330*'ver pressoflex 6p C3 DCpowe'!$G$17*'ver pressoflex 6p C3 DCpowe'!$G$13*'ver pressoflex 6p C3 DCpowe'!$G$11</f>
        <v>-23546.092499999948</v>
      </c>
      <c r="M330" s="31">
        <f>IF(ABS(E330)&lt;'ver pressoflex 6p C3 DCpowe'!$G$7,'ver pressoflex 6p C3 DCpowe'!$G$16*E330*'ver pressoflex 6p C3 DCpowe'!$O$8,SIGN(E330)*'ver pressoflex 6p C3 DCpowe'!$G$15*'ver pressoflex 6p C3 DCpowe'!$O$8)</f>
        <v>17803.500000000004</v>
      </c>
      <c r="N330" s="31">
        <f>IF(ABS(F330)&lt;'ver pressoflex 6p C3 DCpowe'!$G$7,'ver pressoflex 6p C3 DCpowe'!$G$16*F330*'ver pressoflex 6p C3 DCpowe'!$O$9,SIGN(F330)*'ver pressoflex 6p C3 DCpowe'!$G$15*'ver pressoflex 6p C3 DCpowe'!$O$9)</f>
        <v>0</v>
      </c>
      <c r="O330" s="31">
        <f>IF(ABS(G330)&lt;'ver pressoflex 6p C3 DCpowe'!$G$7,'ver pressoflex 6p C3 DCpowe'!$G$16*G330*'ver pressoflex 6p C3 DCpowe'!$O$10,SIGN(G330)*'ver pressoflex 6p C3 DCpowe'!$G$15*'ver pressoflex 6p C3 DCpowe'!$O$10)</f>
        <v>0</v>
      </c>
      <c r="P330" s="31">
        <f>IF(ABS(H330)&lt;'ver pressoflex 6p C3 DCpowe'!$G$7,'ver pressoflex 6p C3 DCpowe'!$G$16*H330*'ver pressoflex 6p C3 DCpowe'!$O$11,SIGN(H330)*'ver pressoflex 6p C3 DCpowe'!$G$15*'ver pressoflex 6p C3 DCpowe'!$O$11)</f>
        <v>0</v>
      </c>
      <c r="Q330" s="31">
        <f>IF(ABS(I330)&lt;'ver pressoflex 6p C3 DCpowe'!$G$7,'ver pressoflex 6p C3 DCpowe'!$G$16*I330*'ver pressoflex 6p C3 DCpowe'!$O$12,SIGN(I330)*'ver pressoflex 6p C3 DCpowe'!$G$15*'ver pressoflex 6p C3 DCpowe'!$O$12)</f>
        <v>0</v>
      </c>
      <c r="R330" s="31">
        <f>IF(ABS(J330)&lt;'ver pressoflex 6p C3 DCpowe'!$G$7,'ver pressoflex 6p C3 DCpowe'!$G$16*J330*'ver pressoflex 6p C3 DCpowe'!$O$13,SIGN(J330)*'ver pressoflex 6p C3 DCpowe'!$G$15*'ver pressoflex 6p C3 DCpowe'!$O$13)</f>
        <v>17803.500000000004</v>
      </c>
      <c r="S330" s="113">
        <f t="shared" si="45"/>
        <v>12060.907500000059</v>
      </c>
      <c r="T330" s="362">
        <f>-L330*('ver pressoflex 6p C3 DCpowe'!$G$3/2-'ver pressoflex 6p C3 DCpowe'!$G$12*'ver pressoflex 6p C3 DCpowe'!D330)</f>
        <v>27623655.987845343</v>
      </c>
      <c r="U330" s="29">
        <f t="shared" si="47"/>
        <v>-18248587.500000004</v>
      </c>
      <c r="V330" s="29">
        <f t="shared" si="48"/>
        <v>0</v>
      </c>
      <c r="W330" s="29">
        <f t="shared" si="49"/>
        <v>0</v>
      </c>
      <c r="X330" s="29">
        <f t="shared" si="50"/>
        <v>0</v>
      </c>
      <c r="Y330" s="29">
        <f t="shared" si="51"/>
        <v>0</v>
      </c>
      <c r="Z330" s="29">
        <f t="shared" si="52"/>
        <v>18248587.500000004</v>
      </c>
      <c r="AA330" s="113">
        <f t="shared" si="46"/>
        <v>27623655.987845343</v>
      </c>
    </row>
    <row r="331" spans="2:27">
      <c r="B331" s="116">
        <f t="shared" si="44"/>
        <v>53829.382500000058</v>
      </c>
      <c r="C331" s="115">
        <f t="shared" si="43"/>
        <v>10.269999999999976</v>
      </c>
      <c r="D331" s="68">
        <f>'ver pressoflex 6p C3 DCpowe'!$G$3/2/$C$557*C331</f>
        <v>125.80749999999971</v>
      </c>
      <c r="E331" s="114">
        <f>'ver pressoflex 6p C3 DCpowe'!$G$9/D331*(D331-'ver pressoflex 6p C3 DCpowe'!$M$8)</f>
        <v>4.7178427359259485E-3</v>
      </c>
      <c r="F331" s="114">
        <f>'ver pressoflex 6p C3 DCpowe'!$G$9/D331*(D331-'ver pressoflex 6p C3 DCpowe'!$M$9)</f>
        <v>9.8049798302963266E-3</v>
      </c>
      <c r="G331" s="114">
        <f>'ver pressoflex 6p C3 DCpowe'!$G$9/D331*(D331-'ver pressoflex 6p C3 DCpowe'!$M$10)</f>
        <v>1.4892116924666706E-2</v>
      </c>
      <c r="H331" s="114">
        <f>'ver pressoflex 6p C3 DCpowe'!$G$9/D331*(D331-'ver pressoflex 6p C3 DCpowe'!$M$11)</f>
        <v>0.12490145659042616</v>
      </c>
      <c r="I331" s="114">
        <f>'ver pressoflex 6p C3 DCpowe'!$G$9/D331*(D331-'ver pressoflex 6p C3 DCpowe'!$M$12)</f>
        <v>0.12998859368479654</v>
      </c>
      <c r="J331" s="114">
        <f>'ver pressoflex 6p C3 DCpowe'!$G$9/D331*(D331-'ver pressoflex 6p C3 DCpowe'!$M$13)</f>
        <v>0.1350757307791669</v>
      </c>
      <c r="K331" s="114">
        <f>'ver pressoflex 6p C3 DCpowe'!$G$9/D331*(D331-'ver pressoflex 6p C3 DCpowe'!$G$3)</f>
        <v>0.14779357351509284</v>
      </c>
      <c r="L331" s="113">
        <f>-'ver pressoflex 6p C3 DCpowe'!$G$2*'ver pressoflex 6p C3 DCpowe'!D331*'ver pressoflex 6p C3 DCpowe'!$G$17*'ver pressoflex 6p C3 DCpowe'!$G$13*'ver pressoflex 6p C3 DCpowe'!$G$11</f>
        <v>-23777.617499999949</v>
      </c>
      <c r="M331" s="31">
        <f>IF(ABS(E331)&lt;'ver pressoflex 6p C3 DCpowe'!$G$7,'ver pressoflex 6p C3 DCpowe'!$G$16*E331*'ver pressoflex 6p C3 DCpowe'!$O$8,SIGN(E331)*'ver pressoflex 6p C3 DCpowe'!$G$15*'ver pressoflex 6p C3 DCpowe'!$O$8)</f>
        <v>17803.500000000004</v>
      </c>
      <c r="N331" s="31">
        <f>IF(ABS(F331)&lt;'ver pressoflex 6p C3 DCpowe'!$G$7,'ver pressoflex 6p C3 DCpowe'!$G$16*F331*'ver pressoflex 6p C3 DCpowe'!$O$9,SIGN(F331)*'ver pressoflex 6p C3 DCpowe'!$G$15*'ver pressoflex 6p C3 DCpowe'!$O$9)</f>
        <v>0</v>
      </c>
      <c r="O331" s="31">
        <f>IF(ABS(G331)&lt;'ver pressoflex 6p C3 DCpowe'!$G$7,'ver pressoflex 6p C3 DCpowe'!$G$16*G331*'ver pressoflex 6p C3 DCpowe'!$O$10,SIGN(G331)*'ver pressoflex 6p C3 DCpowe'!$G$15*'ver pressoflex 6p C3 DCpowe'!$O$10)</f>
        <v>0</v>
      </c>
      <c r="P331" s="31">
        <f>IF(ABS(H331)&lt;'ver pressoflex 6p C3 DCpowe'!$G$7,'ver pressoflex 6p C3 DCpowe'!$G$16*H331*'ver pressoflex 6p C3 DCpowe'!$O$11,SIGN(H331)*'ver pressoflex 6p C3 DCpowe'!$G$15*'ver pressoflex 6p C3 DCpowe'!$O$11)</f>
        <v>0</v>
      </c>
      <c r="Q331" s="31">
        <f>IF(ABS(I331)&lt;'ver pressoflex 6p C3 DCpowe'!$G$7,'ver pressoflex 6p C3 DCpowe'!$G$16*I331*'ver pressoflex 6p C3 DCpowe'!$O$12,SIGN(I331)*'ver pressoflex 6p C3 DCpowe'!$G$15*'ver pressoflex 6p C3 DCpowe'!$O$12)</f>
        <v>0</v>
      </c>
      <c r="R331" s="31">
        <f>IF(ABS(J331)&lt;'ver pressoflex 6p C3 DCpowe'!$G$7,'ver pressoflex 6p C3 DCpowe'!$G$16*J331*'ver pressoflex 6p C3 DCpowe'!$O$13,SIGN(J331)*'ver pressoflex 6p C3 DCpowe'!$G$15*'ver pressoflex 6p C3 DCpowe'!$O$13)</f>
        <v>17803.500000000004</v>
      </c>
      <c r="S331" s="113">
        <f t="shared" si="45"/>
        <v>11829.382500000058</v>
      </c>
      <c r="T331" s="362">
        <f>-L331*('ver pressoflex 6p C3 DCpowe'!$G$3/2-'ver pressoflex 6p C3 DCpowe'!$G$12*'ver pressoflex 6p C3 DCpowe'!D331)</f>
        <v>27883157.950229339</v>
      </c>
      <c r="U331" s="29">
        <f t="shared" si="47"/>
        <v>-18248587.500000004</v>
      </c>
      <c r="V331" s="29">
        <f t="shared" si="48"/>
        <v>0</v>
      </c>
      <c r="W331" s="29">
        <f t="shared" si="49"/>
        <v>0</v>
      </c>
      <c r="X331" s="29">
        <f t="shared" si="50"/>
        <v>0</v>
      </c>
      <c r="Y331" s="29">
        <f t="shared" si="51"/>
        <v>0</v>
      </c>
      <c r="Z331" s="29">
        <f t="shared" si="52"/>
        <v>18248587.500000004</v>
      </c>
      <c r="AA331" s="113">
        <f t="shared" si="46"/>
        <v>27883157.950229339</v>
      </c>
    </row>
    <row r="332" spans="2:27">
      <c r="B332" s="116">
        <f t="shared" si="44"/>
        <v>53597.857500000056</v>
      </c>
      <c r="C332" s="115">
        <f t="shared" si="43"/>
        <v>10.369999999999976</v>
      </c>
      <c r="D332" s="68">
        <f>'ver pressoflex 6p C3 DCpowe'!$G$3/2/$C$557*C332</f>
        <v>127.03249999999971</v>
      </c>
      <c r="E332" s="114">
        <f>'ver pressoflex 6p C3 DCpowe'!$G$9/D332*(D332-'ver pressoflex 6p C3 DCpowe'!$M$8)</f>
        <v>4.5952020152323506E-3</v>
      </c>
      <c r="F332" s="114">
        <f>'ver pressoflex 6p C3 DCpowe'!$G$9/D332*(D332-'ver pressoflex 6p C3 DCpowe'!$M$9)</f>
        <v>9.6332828213252907E-3</v>
      </c>
      <c r="G332" s="114">
        <f>'ver pressoflex 6p C3 DCpowe'!$G$9/D332*(D332-'ver pressoflex 6p C3 DCpowe'!$M$10)</f>
        <v>1.467136362741823E-2</v>
      </c>
      <c r="H332" s="114">
        <f>'ver pressoflex 6p C3 DCpowe'!$G$9/D332*(D332-'ver pressoflex 6p C3 DCpowe'!$M$11)</f>
        <v>0.12361986105917805</v>
      </c>
      <c r="I332" s="114">
        <f>'ver pressoflex 6p C3 DCpowe'!$G$9/D332*(D332-'ver pressoflex 6p C3 DCpowe'!$M$12)</f>
        <v>0.12865794186527099</v>
      </c>
      <c r="J332" s="114">
        <f>'ver pressoflex 6p C3 DCpowe'!$G$9/D332*(D332-'ver pressoflex 6p C3 DCpowe'!$M$13)</f>
        <v>0.13369602267136393</v>
      </c>
      <c r="K332" s="114">
        <f>'ver pressoflex 6p C3 DCpowe'!$G$9/D332*(D332-'ver pressoflex 6p C3 DCpowe'!$G$3)</f>
        <v>0.14629122468659628</v>
      </c>
      <c r="L332" s="113">
        <f>-'ver pressoflex 6p C3 DCpowe'!$G$2*'ver pressoflex 6p C3 DCpowe'!D332*'ver pressoflex 6p C3 DCpowe'!$G$17*'ver pressoflex 6p C3 DCpowe'!$G$13*'ver pressoflex 6p C3 DCpowe'!$G$11</f>
        <v>-24009.142499999947</v>
      </c>
      <c r="M332" s="31">
        <f>IF(ABS(E332)&lt;'ver pressoflex 6p C3 DCpowe'!$G$7,'ver pressoflex 6p C3 DCpowe'!$G$16*E332*'ver pressoflex 6p C3 DCpowe'!$O$8,SIGN(E332)*'ver pressoflex 6p C3 DCpowe'!$G$15*'ver pressoflex 6p C3 DCpowe'!$O$8)</f>
        <v>17803.500000000004</v>
      </c>
      <c r="N332" s="31">
        <f>IF(ABS(F332)&lt;'ver pressoflex 6p C3 DCpowe'!$G$7,'ver pressoflex 6p C3 DCpowe'!$G$16*F332*'ver pressoflex 6p C3 DCpowe'!$O$9,SIGN(F332)*'ver pressoflex 6p C3 DCpowe'!$G$15*'ver pressoflex 6p C3 DCpowe'!$O$9)</f>
        <v>0</v>
      </c>
      <c r="O332" s="31">
        <f>IF(ABS(G332)&lt;'ver pressoflex 6p C3 DCpowe'!$G$7,'ver pressoflex 6p C3 DCpowe'!$G$16*G332*'ver pressoflex 6p C3 DCpowe'!$O$10,SIGN(G332)*'ver pressoflex 6p C3 DCpowe'!$G$15*'ver pressoflex 6p C3 DCpowe'!$O$10)</f>
        <v>0</v>
      </c>
      <c r="P332" s="31">
        <f>IF(ABS(H332)&lt;'ver pressoflex 6p C3 DCpowe'!$G$7,'ver pressoflex 6p C3 DCpowe'!$G$16*H332*'ver pressoflex 6p C3 DCpowe'!$O$11,SIGN(H332)*'ver pressoflex 6p C3 DCpowe'!$G$15*'ver pressoflex 6p C3 DCpowe'!$O$11)</f>
        <v>0</v>
      </c>
      <c r="Q332" s="31">
        <f>IF(ABS(I332)&lt;'ver pressoflex 6p C3 DCpowe'!$G$7,'ver pressoflex 6p C3 DCpowe'!$G$16*I332*'ver pressoflex 6p C3 DCpowe'!$O$12,SIGN(I332)*'ver pressoflex 6p C3 DCpowe'!$G$15*'ver pressoflex 6p C3 DCpowe'!$O$12)</f>
        <v>0</v>
      </c>
      <c r="R332" s="31">
        <f>IF(ABS(J332)&lt;'ver pressoflex 6p C3 DCpowe'!$G$7,'ver pressoflex 6p C3 DCpowe'!$G$16*J332*'ver pressoflex 6p C3 DCpowe'!$O$13,SIGN(J332)*'ver pressoflex 6p C3 DCpowe'!$G$15*'ver pressoflex 6p C3 DCpowe'!$O$13)</f>
        <v>17803.500000000004</v>
      </c>
      <c r="S332" s="113">
        <f t="shared" si="45"/>
        <v>11597.85750000006</v>
      </c>
      <c r="T332" s="362">
        <f>-L332*('ver pressoflex 6p C3 DCpowe'!$G$3/2-'ver pressoflex 6p C3 DCpowe'!$G$12*'ver pressoflex 6p C3 DCpowe'!D332)</f>
        <v>28142423.942333341</v>
      </c>
      <c r="U332" s="29">
        <f t="shared" si="47"/>
        <v>-18248587.500000004</v>
      </c>
      <c r="V332" s="29">
        <f t="shared" si="48"/>
        <v>0</v>
      </c>
      <c r="W332" s="29">
        <f t="shared" si="49"/>
        <v>0</v>
      </c>
      <c r="X332" s="29">
        <f t="shared" si="50"/>
        <v>0</v>
      </c>
      <c r="Y332" s="29">
        <f t="shared" si="51"/>
        <v>0</v>
      </c>
      <c r="Z332" s="29">
        <f t="shared" si="52"/>
        <v>18248587.500000004</v>
      </c>
      <c r="AA332" s="113">
        <f t="shared" si="46"/>
        <v>28142423.942333341</v>
      </c>
    </row>
    <row r="333" spans="2:27">
      <c r="B333" s="116">
        <f t="shared" si="44"/>
        <v>53366.332500000062</v>
      </c>
      <c r="C333" s="115">
        <f t="shared" si="43"/>
        <v>10.469999999999976</v>
      </c>
      <c r="D333" s="68">
        <f>'ver pressoflex 6p C3 DCpowe'!$G$3/2/$C$557*C333</f>
        <v>128.25749999999971</v>
      </c>
      <c r="E333" s="114">
        <f>'ver pressoflex 6p C3 DCpowe'!$G$9/D333*(D333-'ver pressoflex 6p C3 DCpowe'!$M$8)</f>
        <v>4.4749040017153276E-3</v>
      </c>
      <c r="F333" s="114">
        <f>'ver pressoflex 6p C3 DCpowe'!$G$9/D333*(D333-'ver pressoflex 6p C3 DCpowe'!$M$9)</f>
        <v>9.4648656024014597E-3</v>
      </c>
      <c r="G333" s="114">
        <f>'ver pressoflex 6p C3 DCpowe'!$G$9/D333*(D333-'ver pressoflex 6p C3 DCpowe'!$M$10)</f>
        <v>1.445482720308759E-2</v>
      </c>
      <c r="H333" s="114">
        <f>'ver pressoflex 6p C3 DCpowe'!$G$9/D333*(D333-'ver pressoflex 6p C3 DCpowe'!$M$11)</f>
        <v>0.12236274681792518</v>
      </c>
      <c r="I333" s="114">
        <f>'ver pressoflex 6p C3 DCpowe'!$G$9/D333*(D333-'ver pressoflex 6p C3 DCpowe'!$M$12)</f>
        <v>0.12735270841861132</v>
      </c>
      <c r="J333" s="114">
        <f>'ver pressoflex 6p C3 DCpowe'!$G$9/D333*(D333-'ver pressoflex 6p C3 DCpowe'!$M$13)</f>
        <v>0.13234267001929745</v>
      </c>
      <c r="K333" s="114">
        <f>'ver pressoflex 6p C3 DCpowe'!$G$9/D333*(D333-'ver pressoflex 6p C3 DCpowe'!$G$3)</f>
        <v>0.14481757402101278</v>
      </c>
      <c r="L333" s="113">
        <f>-'ver pressoflex 6p C3 DCpowe'!$G$2*'ver pressoflex 6p C3 DCpowe'!D333*'ver pressoflex 6p C3 DCpowe'!$G$17*'ver pressoflex 6p C3 DCpowe'!$G$13*'ver pressoflex 6p C3 DCpowe'!$G$11</f>
        <v>-24240.667499999949</v>
      </c>
      <c r="M333" s="31">
        <f>IF(ABS(E333)&lt;'ver pressoflex 6p C3 DCpowe'!$G$7,'ver pressoflex 6p C3 DCpowe'!$G$16*E333*'ver pressoflex 6p C3 DCpowe'!$O$8,SIGN(E333)*'ver pressoflex 6p C3 DCpowe'!$G$15*'ver pressoflex 6p C3 DCpowe'!$O$8)</f>
        <v>17803.500000000004</v>
      </c>
      <c r="N333" s="31">
        <f>IF(ABS(F333)&lt;'ver pressoflex 6p C3 DCpowe'!$G$7,'ver pressoflex 6p C3 DCpowe'!$G$16*F333*'ver pressoflex 6p C3 DCpowe'!$O$9,SIGN(F333)*'ver pressoflex 6p C3 DCpowe'!$G$15*'ver pressoflex 6p C3 DCpowe'!$O$9)</f>
        <v>0</v>
      </c>
      <c r="O333" s="31">
        <f>IF(ABS(G333)&lt;'ver pressoflex 6p C3 DCpowe'!$G$7,'ver pressoflex 6p C3 DCpowe'!$G$16*G333*'ver pressoflex 6p C3 DCpowe'!$O$10,SIGN(G333)*'ver pressoflex 6p C3 DCpowe'!$G$15*'ver pressoflex 6p C3 DCpowe'!$O$10)</f>
        <v>0</v>
      </c>
      <c r="P333" s="31">
        <f>IF(ABS(H333)&lt;'ver pressoflex 6p C3 DCpowe'!$G$7,'ver pressoflex 6p C3 DCpowe'!$G$16*H333*'ver pressoflex 6p C3 DCpowe'!$O$11,SIGN(H333)*'ver pressoflex 6p C3 DCpowe'!$G$15*'ver pressoflex 6p C3 DCpowe'!$O$11)</f>
        <v>0</v>
      </c>
      <c r="Q333" s="31">
        <f>IF(ABS(I333)&lt;'ver pressoflex 6p C3 DCpowe'!$G$7,'ver pressoflex 6p C3 DCpowe'!$G$16*I333*'ver pressoflex 6p C3 DCpowe'!$O$12,SIGN(I333)*'ver pressoflex 6p C3 DCpowe'!$G$15*'ver pressoflex 6p C3 DCpowe'!$O$12)</f>
        <v>0</v>
      </c>
      <c r="R333" s="31">
        <f>IF(ABS(J333)&lt;'ver pressoflex 6p C3 DCpowe'!$G$7,'ver pressoflex 6p C3 DCpowe'!$G$16*J333*'ver pressoflex 6p C3 DCpowe'!$O$13,SIGN(J333)*'ver pressoflex 6p C3 DCpowe'!$G$15*'ver pressoflex 6p C3 DCpowe'!$O$13)</f>
        <v>17803.500000000004</v>
      </c>
      <c r="S333" s="113">
        <f t="shared" si="45"/>
        <v>11366.332500000059</v>
      </c>
      <c r="T333" s="362">
        <f>-L333*('ver pressoflex 6p C3 DCpowe'!$G$3/2-'ver pressoflex 6p C3 DCpowe'!$G$12*'ver pressoflex 6p C3 DCpowe'!D333)</f>
        <v>28401453.964157343</v>
      </c>
      <c r="U333" s="29">
        <f t="shared" si="47"/>
        <v>-18248587.500000004</v>
      </c>
      <c r="V333" s="29">
        <f t="shared" si="48"/>
        <v>0</v>
      </c>
      <c r="W333" s="29">
        <f t="shared" si="49"/>
        <v>0</v>
      </c>
      <c r="X333" s="29">
        <f t="shared" si="50"/>
        <v>0</v>
      </c>
      <c r="Y333" s="29">
        <f t="shared" si="51"/>
        <v>0</v>
      </c>
      <c r="Z333" s="29">
        <f t="shared" si="52"/>
        <v>18248587.500000004</v>
      </c>
      <c r="AA333" s="113">
        <f t="shared" si="46"/>
        <v>28401453.964157343</v>
      </c>
    </row>
    <row r="334" spans="2:27">
      <c r="B334" s="116">
        <f t="shared" si="44"/>
        <v>53134.807500000061</v>
      </c>
      <c r="C334" s="115">
        <f t="shared" si="43"/>
        <v>10.569999999999975</v>
      </c>
      <c r="D334" s="68">
        <f>'ver pressoflex 6p C3 DCpowe'!$G$3/2/$C$557*C334</f>
        <v>129.4824999999997</v>
      </c>
      <c r="E334" s="114">
        <f>'ver pressoflex 6p C3 DCpowe'!$G$9/D334*(D334-'ver pressoflex 6p C3 DCpowe'!$M$8)</f>
        <v>4.3568822041588915E-3</v>
      </c>
      <c r="F334" s="114">
        <f>'ver pressoflex 6p C3 DCpowe'!$G$9/D334*(D334-'ver pressoflex 6p C3 DCpowe'!$M$9)</f>
        <v>9.2996350858224486E-3</v>
      </c>
      <c r="G334" s="114">
        <f>'ver pressoflex 6p C3 DCpowe'!$G$9/D334*(D334-'ver pressoflex 6p C3 DCpowe'!$M$10)</f>
        <v>1.4242387967486005E-2</v>
      </c>
      <c r="H334" s="114">
        <f>'ver pressoflex 6p C3 DCpowe'!$G$9/D334*(D334-'ver pressoflex 6p C3 DCpowe'!$M$11)</f>
        <v>0.12112941903346042</v>
      </c>
      <c r="I334" s="114">
        <f>'ver pressoflex 6p C3 DCpowe'!$G$9/D334*(D334-'ver pressoflex 6p C3 DCpowe'!$M$12)</f>
        <v>0.12607217191512399</v>
      </c>
      <c r="J334" s="114">
        <f>'ver pressoflex 6p C3 DCpowe'!$G$9/D334*(D334-'ver pressoflex 6p C3 DCpowe'!$M$13)</f>
        <v>0.13101492479678753</v>
      </c>
      <c r="K334" s="114">
        <f>'ver pressoflex 6p C3 DCpowe'!$G$9/D334*(D334-'ver pressoflex 6p C3 DCpowe'!$G$3)</f>
        <v>0.14337180700094643</v>
      </c>
      <c r="L334" s="113">
        <f>-'ver pressoflex 6p C3 DCpowe'!$G$2*'ver pressoflex 6p C3 DCpowe'!D334*'ver pressoflex 6p C3 DCpowe'!$G$17*'ver pressoflex 6p C3 DCpowe'!$G$13*'ver pressoflex 6p C3 DCpowe'!$G$11</f>
        <v>-24472.192499999946</v>
      </c>
      <c r="M334" s="31">
        <f>IF(ABS(E334)&lt;'ver pressoflex 6p C3 DCpowe'!$G$7,'ver pressoflex 6p C3 DCpowe'!$G$16*E334*'ver pressoflex 6p C3 DCpowe'!$O$8,SIGN(E334)*'ver pressoflex 6p C3 DCpowe'!$G$15*'ver pressoflex 6p C3 DCpowe'!$O$8)</f>
        <v>17803.500000000004</v>
      </c>
      <c r="N334" s="31">
        <f>IF(ABS(F334)&lt;'ver pressoflex 6p C3 DCpowe'!$G$7,'ver pressoflex 6p C3 DCpowe'!$G$16*F334*'ver pressoflex 6p C3 DCpowe'!$O$9,SIGN(F334)*'ver pressoflex 6p C3 DCpowe'!$G$15*'ver pressoflex 6p C3 DCpowe'!$O$9)</f>
        <v>0</v>
      </c>
      <c r="O334" s="31">
        <f>IF(ABS(G334)&lt;'ver pressoflex 6p C3 DCpowe'!$G$7,'ver pressoflex 6p C3 DCpowe'!$G$16*G334*'ver pressoflex 6p C3 DCpowe'!$O$10,SIGN(G334)*'ver pressoflex 6p C3 DCpowe'!$G$15*'ver pressoflex 6p C3 DCpowe'!$O$10)</f>
        <v>0</v>
      </c>
      <c r="P334" s="31">
        <f>IF(ABS(H334)&lt;'ver pressoflex 6p C3 DCpowe'!$G$7,'ver pressoflex 6p C3 DCpowe'!$G$16*H334*'ver pressoflex 6p C3 DCpowe'!$O$11,SIGN(H334)*'ver pressoflex 6p C3 DCpowe'!$G$15*'ver pressoflex 6p C3 DCpowe'!$O$11)</f>
        <v>0</v>
      </c>
      <c r="Q334" s="31">
        <f>IF(ABS(I334)&lt;'ver pressoflex 6p C3 DCpowe'!$G$7,'ver pressoflex 6p C3 DCpowe'!$G$16*I334*'ver pressoflex 6p C3 DCpowe'!$O$12,SIGN(I334)*'ver pressoflex 6p C3 DCpowe'!$G$15*'ver pressoflex 6p C3 DCpowe'!$O$12)</f>
        <v>0</v>
      </c>
      <c r="R334" s="31">
        <f>IF(ABS(J334)&lt;'ver pressoflex 6p C3 DCpowe'!$G$7,'ver pressoflex 6p C3 DCpowe'!$G$16*J334*'ver pressoflex 6p C3 DCpowe'!$O$13,SIGN(J334)*'ver pressoflex 6p C3 DCpowe'!$G$15*'ver pressoflex 6p C3 DCpowe'!$O$13)</f>
        <v>17803.500000000004</v>
      </c>
      <c r="S334" s="113">
        <f t="shared" si="45"/>
        <v>11134.807500000061</v>
      </c>
      <c r="T334" s="362">
        <f>-L334*('ver pressoflex 6p C3 DCpowe'!$G$3/2-'ver pressoflex 6p C3 DCpowe'!$G$12*'ver pressoflex 6p C3 DCpowe'!D334)</f>
        <v>28660248.015701342</v>
      </c>
      <c r="U334" s="29">
        <f t="shared" si="47"/>
        <v>-18248587.500000004</v>
      </c>
      <c r="V334" s="29">
        <f t="shared" si="48"/>
        <v>0</v>
      </c>
      <c r="W334" s="29">
        <f t="shared" si="49"/>
        <v>0</v>
      </c>
      <c r="X334" s="29">
        <f t="shared" si="50"/>
        <v>0</v>
      </c>
      <c r="Y334" s="29">
        <f t="shared" si="51"/>
        <v>0</v>
      </c>
      <c r="Z334" s="29">
        <f t="shared" si="52"/>
        <v>18248587.500000004</v>
      </c>
      <c r="AA334" s="113">
        <f t="shared" si="46"/>
        <v>28660248.015701342</v>
      </c>
    </row>
    <row r="335" spans="2:27">
      <c r="B335" s="116">
        <f t="shared" si="44"/>
        <v>52903.282500000059</v>
      </c>
      <c r="C335" s="115">
        <f t="shared" si="43"/>
        <v>10.669999999999975</v>
      </c>
      <c r="D335" s="68">
        <f>'ver pressoflex 6p C3 DCpowe'!$G$3/2/$C$557*C335</f>
        <v>130.7074999999997</v>
      </c>
      <c r="E335" s="114">
        <f>'ver pressoflex 6p C3 DCpowe'!$G$9/D335*(D335-'ver pressoflex 6p C3 DCpowe'!$M$8)</f>
        <v>4.2410726239887056E-3</v>
      </c>
      <c r="F335" s="114">
        <f>'ver pressoflex 6p C3 DCpowe'!$G$9/D335*(D335-'ver pressoflex 6p C3 DCpowe'!$M$9)</f>
        <v>9.1375016735841877E-3</v>
      </c>
      <c r="G335" s="114">
        <f>'ver pressoflex 6p C3 DCpowe'!$G$9/D335*(D335-'ver pressoflex 6p C3 DCpowe'!$M$10)</f>
        <v>1.4033930723179671E-2</v>
      </c>
      <c r="H335" s="114">
        <f>'ver pressoflex 6p C3 DCpowe'!$G$9/D335*(D335-'ver pressoflex 6p C3 DCpowe'!$M$11)</f>
        <v>0.11991920892068197</v>
      </c>
      <c r="I335" s="114">
        <f>'ver pressoflex 6p C3 DCpowe'!$G$9/D335*(D335-'ver pressoflex 6p C3 DCpowe'!$M$12)</f>
        <v>0.12481563797027746</v>
      </c>
      <c r="J335" s="114">
        <f>'ver pressoflex 6p C3 DCpowe'!$G$9/D335*(D335-'ver pressoflex 6p C3 DCpowe'!$M$13)</f>
        <v>0.12971206701987295</v>
      </c>
      <c r="K335" s="114">
        <f>'ver pressoflex 6p C3 DCpowe'!$G$9/D335*(D335-'ver pressoflex 6p C3 DCpowe'!$G$3)</f>
        <v>0.14195313964386166</v>
      </c>
      <c r="L335" s="113">
        <f>-'ver pressoflex 6p C3 DCpowe'!$G$2*'ver pressoflex 6p C3 DCpowe'!D335*'ver pressoflex 6p C3 DCpowe'!$G$17*'ver pressoflex 6p C3 DCpowe'!$G$13*'ver pressoflex 6p C3 DCpowe'!$G$11</f>
        <v>-24703.717499999948</v>
      </c>
      <c r="M335" s="31">
        <f>IF(ABS(E335)&lt;'ver pressoflex 6p C3 DCpowe'!$G$7,'ver pressoflex 6p C3 DCpowe'!$G$16*E335*'ver pressoflex 6p C3 DCpowe'!$O$8,SIGN(E335)*'ver pressoflex 6p C3 DCpowe'!$G$15*'ver pressoflex 6p C3 DCpowe'!$O$8)</f>
        <v>17803.500000000004</v>
      </c>
      <c r="N335" s="31">
        <f>IF(ABS(F335)&lt;'ver pressoflex 6p C3 DCpowe'!$G$7,'ver pressoflex 6p C3 DCpowe'!$G$16*F335*'ver pressoflex 6p C3 DCpowe'!$O$9,SIGN(F335)*'ver pressoflex 6p C3 DCpowe'!$G$15*'ver pressoflex 6p C3 DCpowe'!$O$9)</f>
        <v>0</v>
      </c>
      <c r="O335" s="31">
        <f>IF(ABS(G335)&lt;'ver pressoflex 6p C3 DCpowe'!$G$7,'ver pressoflex 6p C3 DCpowe'!$G$16*G335*'ver pressoflex 6p C3 DCpowe'!$O$10,SIGN(G335)*'ver pressoflex 6p C3 DCpowe'!$G$15*'ver pressoflex 6p C3 DCpowe'!$O$10)</f>
        <v>0</v>
      </c>
      <c r="P335" s="31">
        <f>IF(ABS(H335)&lt;'ver pressoflex 6p C3 DCpowe'!$G$7,'ver pressoflex 6p C3 DCpowe'!$G$16*H335*'ver pressoflex 6p C3 DCpowe'!$O$11,SIGN(H335)*'ver pressoflex 6p C3 DCpowe'!$G$15*'ver pressoflex 6p C3 DCpowe'!$O$11)</f>
        <v>0</v>
      </c>
      <c r="Q335" s="31">
        <f>IF(ABS(I335)&lt;'ver pressoflex 6p C3 DCpowe'!$G$7,'ver pressoflex 6p C3 DCpowe'!$G$16*I335*'ver pressoflex 6p C3 DCpowe'!$O$12,SIGN(I335)*'ver pressoflex 6p C3 DCpowe'!$G$15*'ver pressoflex 6p C3 DCpowe'!$O$12)</f>
        <v>0</v>
      </c>
      <c r="R335" s="31">
        <f>IF(ABS(J335)&lt;'ver pressoflex 6p C3 DCpowe'!$G$7,'ver pressoflex 6p C3 DCpowe'!$G$16*J335*'ver pressoflex 6p C3 DCpowe'!$O$13,SIGN(J335)*'ver pressoflex 6p C3 DCpowe'!$G$15*'ver pressoflex 6p C3 DCpowe'!$O$13)</f>
        <v>17803.500000000004</v>
      </c>
      <c r="S335" s="113">
        <f t="shared" si="45"/>
        <v>10903.282500000059</v>
      </c>
      <c r="T335" s="362">
        <f>-L335*('ver pressoflex 6p C3 DCpowe'!$G$3/2-'ver pressoflex 6p C3 DCpowe'!$G$12*'ver pressoflex 6p C3 DCpowe'!D335)</f>
        <v>28918806.096965343</v>
      </c>
      <c r="U335" s="29">
        <f t="shared" si="47"/>
        <v>-18248587.500000004</v>
      </c>
      <c r="V335" s="29">
        <f t="shared" si="48"/>
        <v>0</v>
      </c>
      <c r="W335" s="29">
        <f t="shared" si="49"/>
        <v>0</v>
      </c>
      <c r="X335" s="29">
        <f t="shared" si="50"/>
        <v>0</v>
      </c>
      <c r="Y335" s="29">
        <f t="shared" si="51"/>
        <v>0</v>
      </c>
      <c r="Z335" s="29">
        <f t="shared" si="52"/>
        <v>18248587.500000004</v>
      </c>
      <c r="AA335" s="113">
        <f t="shared" si="46"/>
        <v>28918806.096965343</v>
      </c>
    </row>
    <row r="336" spans="2:27">
      <c r="B336" s="116">
        <f t="shared" si="44"/>
        <v>52671.757500000065</v>
      </c>
      <c r="C336" s="115">
        <f t="shared" ref="C336:C399" si="53">+C335+0.1</f>
        <v>10.769999999999975</v>
      </c>
      <c r="D336" s="68">
        <f>'ver pressoflex 6p C3 DCpowe'!$G$3/2/$C$557*C336</f>
        <v>131.93249999999969</v>
      </c>
      <c r="E336" s="114">
        <f>'ver pressoflex 6p C3 DCpowe'!$G$9/D336*(D336-'ver pressoflex 6p C3 DCpowe'!$M$8)</f>
        <v>4.1274136395505557E-3</v>
      </c>
      <c r="F336" s="114">
        <f>'ver pressoflex 6p C3 DCpowe'!$G$9/D336*(D336-'ver pressoflex 6p C3 DCpowe'!$M$9)</f>
        <v>8.9783790953707789E-3</v>
      </c>
      <c r="G336" s="114">
        <f>'ver pressoflex 6p C3 DCpowe'!$G$9/D336*(D336-'ver pressoflex 6p C3 DCpowe'!$M$10)</f>
        <v>1.3829344551191001E-2</v>
      </c>
      <c r="H336" s="114">
        <f>'ver pressoflex 6p C3 DCpowe'!$G$9/D336*(D336-'ver pressoflex 6p C3 DCpowe'!$M$11)</f>
        <v>0.11873147253330331</v>
      </c>
      <c r="I336" s="114">
        <f>'ver pressoflex 6p C3 DCpowe'!$G$9/D336*(D336-'ver pressoflex 6p C3 DCpowe'!$M$12)</f>
        <v>0.12358243798912354</v>
      </c>
      <c r="J336" s="114">
        <f>'ver pressoflex 6p C3 DCpowe'!$G$9/D336*(D336-'ver pressoflex 6p C3 DCpowe'!$M$13)</f>
        <v>0.12843340344494375</v>
      </c>
      <c r="K336" s="114">
        <f>'ver pressoflex 6p C3 DCpowe'!$G$9/D336*(D336-'ver pressoflex 6p C3 DCpowe'!$G$3)</f>
        <v>0.14056081708449431</v>
      </c>
      <c r="L336" s="113">
        <f>-'ver pressoflex 6p C3 DCpowe'!$G$2*'ver pressoflex 6p C3 DCpowe'!D336*'ver pressoflex 6p C3 DCpowe'!$G$17*'ver pressoflex 6p C3 DCpowe'!$G$13*'ver pressoflex 6p C3 DCpowe'!$G$11</f>
        <v>-24935.242499999942</v>
      </c>
      <c r="M336" s="31">
        <f>IF(ABS(E336)&lt;'ver pressoflex 6p C3 DCpowe'!$G$7,'ver pressoflex 6p C3 DCpowe'!$G$16*E336*'ver pressoflex 6p C3 DCpowe'!$O$8,SIGN(E336)*'ver pressoflex 6p C3 DCpowe'!$G$15*'ver pressoflex 6p C3 DCpowe'!$O$8)</f>
        <v>17803.500000000004</v>
      </c>
      <c r="N336" s="31">
        <f>IF(ABS(F336)&lt;'ver pressoflex 6p C3 DCpowe'!$G$7,'ver pressoflex 6p C3 DCpowe'!$G$16*F336*'ver pressoflex 6p C3 DCpowe'!$O$9,SIGN(F336)*'ver pressoflex 6p C3 DCpowe'!$G$15*'ver pressoflex 6p C3 DCpowe'!$O$9)</f>
        <v>0</v>
      </c>
      <c r="O336" s="31">
        <f>IF(ABS(G336)&lt;'ver pressoflex 6p C3 DCpowe'!$G$7,'ver pressoflex 6p C3 DCpowe'!$G$16*G336*'ver pressoflex 6p C3 DCpowe'!$O$10,SIGN(G336)*'ver pressoflex 6p C3 DCpowe'!$G$15*'ver pressoflex 6p C3 DCpowe'!$O$10)</f>
        <v>0</v>
      </c>
      <c r="P336" s="31">
        <f>IF(ABS(H336)&lt;'ver pressoflex 6p C3 DCpowe'!$G$7,'ver pressoflex 6p C3 DCpowe'!$G$16*H336*'ver pressoflex 6p C3 DCpowe'!$O$11,SIGN(H336)*'ver pressoflex 6p C3 DCpowe'!$G$15*'ver pressoflex 6p C3 DCpowe'!$O$11)</f>
        <v>0</v>
      </c>
      <c r="Q336" s="31">
        <f>IF(ABS(I336)&lt;'ver pressoflex 6p C3 DCpowe'!$G$7,'ver pressoflex 6p C3 DCpowe'!$G$16*I336*'ver pressoflex 6p C3 DCpowe'!$O$12,SIGN(I336)*'ver pressoflex 6p C3 DCpowe'!$G$15*'ver pressoflex 6p C3 DCpowe'!$O$12)</f>
        <v>0</v>
      </c>
      <c r="R336" s="31">
        <f>IF(ABS(J336)&lt;'ver pressoflex 6p C3 DCpowe'!$G$7,'ver pressoflex 6p C3 DCpowe'!$G$16*J336*'ver pressoflex 6p C3 DCpowe'!$O$13,SIGN(J336)*'ver pressoflex 6p C3 DCpowe'!$G$15*'ver pressoflex 6p C3 DCpowe'!$O$13)</f>
        <v>17803.500000000004</v>
      </c>
      <c r="S336" s="113">
        <f t="shared" si="45"/>
        <v>10671.757500000065</v>
      </c>
      <c r="T336" s="362">
        <f>-L336*('ver pressoflex 6p C3 DCpowe'!$G$3/2-'ver pressoflex 6p C3 DCpowe'!$G$12*'ver pressoflex 6p C3 DCpowe'!D336)</f>
        <v>29177128.207949337</v>
      </c>
      <c r="U336" s="29">
        <f t="shared" si="47"/>
        <v>-18248587.500000004</v>
      </c>
      <c r="V336" s="29">
        <f t="shared" si="48"/>
        <v>0</v>
      </c>
      <c r="W336" s="29">
        <f t="shared" si="49"/>
        <v>0</v>
      </c>
      <c r="X336" s="29">
        <f t="shared" si="50"/>
        <v>0</v>
      </c>
      <c r="Y336" s="29">
        <f t="shared" si="51"/>
        <v>0</v>
      </c>
      <c r="Z336" s="29">
        <f t="shared" si="52"/>
        <v>18248587.500000004</v>
      </c>
      <c r="AA336" s="113">
        <f t="shared" si="46"/>
        <v>29177128.207949337</v>
      </c>
    </row>
    <row r="337" spans="2:27">
      <c r="B337" s="116">
        <f t="shared" si="44"/>
        <v>52440.232500000064</v>
      </c>
      <c r="C337" s="115">
        <f t="shared" si="53"/>
        <v>10.869999999999974</v>
      </c>
      <c r="D337" s="68">
        <f>'ver pressoflex 6p C3 DCpowe'!$G$3/2/$C$557*C337</f>
        <v>133.15749999999969</v>
      </c>
      <c r="E337" s="114">
        <f>'ver pressoflex 6p C3 DCpowe'!$G$9/D337*(D337-'ver pressoflex 6p C3 DCpowe'!$M$8)</f>
        <v>4.0158458967764019E-3</v>
      </c>
      <c r="F337" s="114">
        <f>'ver pressoflex 6p C3 DCpowe'!$G$9/D337*(D337-'ver pressoflex 6p C3 DCpowe'!$M$9)</f>
        <v>8.8221842554869635E-3</v>
      </c>
      <c r="G337" s="114">
        <f>'ver pressoflex 6p C3 DCpowe'!$G$9/D337*(D337-'ver pressoflex 6p C3 DCpowe'!$M$10)</f>
        <v>1.3628522614197523E-2</v>
      </c>
      <c r="H337" s="114">
        <f>'ver pressoflex 6p C3 DCpowe'!$G$9/D337*(D337-'ver pressoflex 6p C3 DCpowe'!$M$11)</f>
        <v>0.11756558962131339</v>
      </c>
      <c r="I337" s="114">
        <f>'ver pressoflex 6p C3 DCpowe'!$G$9/D337*(D337-'ver pressoflex 6p C3 DCpowe'!$M$12)</f>
        <v>0.12237192798002396</v>
      </c>
      <c r="J337" s="114">
        <f>'ver pressoflex 6p C3 DCpowe'!$G$9/D337*(D337-'ver pressoflex 6p C3 DCpowe'!$M$13)</f>
        <v>0.12717826633873452</v>
      </c>
      <c r="K337" s="114">
        <f>'ver pressoflex 6p C3 DCpowe'!$G$9/D337*(D337-'ver pressoflex 6p C3 DCpowe'!$G$3)</f>
        <v>0.13919411223551093</v>
      </c>
      <c r="L337" s="113">
        <f>-'ver pressoflex 6p C3 DCpowe'!$G$2*'ver pressoflex 6p C3 DCpowe'!D337*'ver pressoflex 6p C3 DCpowe'!$G$17*'ver pressoflex 6p C3 DCpowe'!$G$13*'ver pressoflex 6p C3 DCpowe'!$G$11</f>
        <v>-25166.767499999944</v>
      </c>
      <c r="M337" s="31">
        <f>IF(ABS(E337)&lt;'ver pressoflex 6p C3 DCpowe'!$G$7,'ver pressoflex 6p C3 DCpowe'!$G$16*E337*'ver pressoflex 6p C3 DCpowe'!$O$8,SIGN(E337)*'ver pressoflex 6p C3 DCpowe'!$G$15*'ver pressoflex 6p C3 DCpowe'!$O$8)</f>
        <v>17803.500000000004</v>
      </c>
      <c r="N337" s="31">
        <f>IF(ABS(F337)&lt;'ver pressoflex 6p C3 DCpowe'!$G$7,'ver pressoflex 6p C3 DCpowe'!$G$16*F337*'ver pressoflex 6p C3 DCpowe'!$O$9,SIGN(F337)*'ver pressoflex 6p C3 DCpowe'!$G$15*'ver pressoflex 6p C3 DCpowe'!$O$9)</f>
        <v>0</v>
      </c>
      <c r="O337" s="31">
        <f>IF(ABS(G337)&lt;'ver pressoflex 6p C3 DCpowe'!$G$7,'ver pressoflex 6p C3 DCpowe'!$G$16*G337*'ver pressoflex 6p C3 DCpowe'!$O$10,SIGN(G337)*'ver pressoflex 6p C3 DCpowe'!$G$15*'ver pressoflex 6p C3 DCpowe'!$O$10)</f>
        <v>0</v>
      </c>
      <c r="P337" s="31">
        <f>IF(ABS(H337)&lt;'ver pressoflex 6p C3 DCpowe'!$G$7,'ver pressoflex 6p C3 DCpowe'!$G$16*H337*'ver pressoflex 6p C3 DCpowe'!$O$11,SIGN(H337)*'ver pressoflex 6p C3 DCpowe'!$G$15*'ver pressoflex 6p C3 DCpowe'!$O$11)</f>
        <v>0</v>
      </c>
      <c r="Q337" s="31">
        <f>IF(ABS(I337)&lt;'ver pressoflex 6p C3 DCpowe'!$G$7,'ver pressoflex 6p C3 DCpowe'!$G$16*I337*'ver pressoflex 6p C3 DCpowe'!$O$12,SIGN(I337)*'ver pressoflex 6p C3 DCpowe'!$G$15*'ver pressoflex 6p C3 DCpowe'!$O$12)</f>
        <v>0</v>
      </c>
      <c r="R337" s="31">
        <f>IF(ABS(J337)&lt;'ver pressoflex 6p C3 DCpowe'!$G$7,'ver pressoflex 6p C3 DCpowe'!$G$16*J337*'ver pressoflex 6p C3 DCpowe'!$O$13,SIGN(J337)*'ver pressoflex 6p C3 DCpowe'!$G$15*'ver pressoflex 6p C3 DCpowe'!$O$13)</f>
        <v>17803.500000000004</v>
      </c>
      <c r="S337" s="113">
        <f t="shared" si="45"/>
        <v>10440.232500000064</v>
      </c>
      <c r="T337" s="362">
        <f>-L337*('ver pressoflex 6p C3 DCpowe'!$G$3/2-'ver pressoflex 6p C3 DCpowe'!$G$12*'ver pressoflex 6p C3 DCpowe'!D337)</f>
        <v>29435214.348653339</v>
      </c>
      <c r="U337" s="29">
        <f t="shared" si="47"/>
        <v>-18248587.500000004</v>
      </c>
      <c r="V337" s="29">
        <f t="shared" si="48"/>
        <v>0</v>
      </c>
      <c r="W337" s="29">
        <f t="shared" si="49"/>
        <v>0</v>
      </c>
      <c r="X337" s="29">
        <f t="shared" si="50"/>
        <v>0</v>
      </c>
      <c r="Y337" s="29">
        <f t="shared" si="51"/>
        <v>0</v>
      </c>
      <c r="Z337" s="29">
        <f t="shared" si="52"/>
        <v>18248587.500000004</v>
      </c>
      <c r="AA337" s="113">
        <f t="shared" si="46"/>
        <v>29435214.348653339</v>
      </c>
    </row>
    <row r="338" spans="2:27">
      <c r="B338" s="116">
        <f t="shared" si="44"/>
        <v>52208.707500000062</v>
      </c>
      <c r="C338" s="115">
        <f t="shared" si="53"/>
        <v>10.969999999999974</v>
      </c>
      <c r="D338" s="68">
        <f>'ver pressoflex 6p C3 DCpowe'!$G$3/2/$C$557*C338</f>
        <v>134.38249999999968</v>
      </c>
      <c r="E338" s="114">
        <f>'ver pressoflex 6p C3 DCpowe'!$G$9/D338*(D338-'ver pressoflex 6p C3 DCpowe'!$M$8)</f>
        <v>3.9063122058304008E-3</v>
      </c>
      <c r="F338" s="114">
        <f>'ver pressoflex 6p C3 DCpowe'!$G$9/D338*(D338-'ver pressoflex 6p C3 DCpowe'!$M$9)</f>
        <v>8.668837088162561E-3</v>
      </c>
      <c r="G338" s="114">
        <f>'ver pressoflex 6p C3 DCpowe'!$G$9/D338*(D338-'ver pressoflex 6p C3 DCpowe'!$M$10)</f>
        <v>1.3431361970494722E-2</v>
      </c>
      <c r="H338" s="114">
        <f>'ver pressoflex 6p C3 DCpowe'!$G$9/D338*(D338-'ver pressoflex 6p C3 DCpowe'!$M$11)</f>
        <v>0.1164209625509277</v>
      </c>
      <c r="I338" s="114">
        <f>'ver pressoflex 6p C3 DCpowe'!$G$9/D338*(D338-'ver pressoflex 6p C3 DCpowe'!$M$12)</f>
        <v>0.12118348743325985</v>
      </c>
      <c r="J338" s="114">
        <f>'ver pressoflex 6p C3 DCpowe'!$G$9/D338*(D338-'ver pressoflex 6p C3 DCpowe'!$M$13)</f>
        <v>0.12594601231559202</v>
      </c>
      <c r="K338" s="114">
        <f>'ver pressoflex 6p C3 DCpowe'!$G$9/D338*(D338-'ver pressoflex 6p C3 DCpowe'!$G$3)</f>
        <v>0.1378523245214224</v>
      </c>
      <c r="L338" s="113">
        <f>-'ver pressoflex 6p C3 DCpowe'!$G$2*'ver pressoflex 6p C3 DCpowe'!D338*'ver pressoflex 6p C3 DCpowe'!$G$17*'ver pressoflex 6p C3 DCpowe'!$G$13*'ver pressoflex 6p C3 DCpowe'!$G$11</f>
        <v>-25398.292499999945</v>
      </c>
      <c r="M338" s="31">
        <f>IF(ABS(E338)&lt;'ver pressoflex 6p C3 DCpowe'!$G$7,'ver pressoflex 6p C3 DCpowe'!$G$16*E338*'ver pressoflex 6p C3 DCpowe'!$O$8,SIGN(E338)*'ver pressoflex 6p C3 DCpowe'!$G$15*'ver pressoflex 6p C3 DCpowe'!$O$8)</f>
        <v>17803.500000000004</v>
      </c>
      <c r="N338" s="31">
        <f>IF(ABS(F338)&lt;'ver pressoflex 6p C3 DCpowe'!$G$7,'ver pressoflex 6p C3 DCpowe'!$G$16*F338*'ver pressoflex 6p C3 DCpowe'!$O$9,SIGN(F338)*'ver pressoflex 6p C3 DCpowe'!$G$15*'ver pressoflex 6p C3 DCpowe'!$O$9)</f>
        <v>0</v>
      </c>
      <c r="O338" s="31">
        <f>IF(ABS(G338)&lt;'ver pressoflex 6p C3 DCpowe'!$G$7,'ver pressoflex 6p C3 DCpowe'!$G$16*G338*'ver pressoflex 6p C3 DCpowe'!$O$10,SIGN(G338)*'ver pressoflex 6p C3 DCpowe'!$G$15*'ver pressoflex 6p C3 DCpowe'!$O$10)</f>
        <v>0</v>
      </c>
      <c r="P338" s="31">
        <f>IF(ABS(H338)&lt;'ver pressoflex 6p C3 DCpowe'!$G$7,'ver pressoflex 6p C3 DCpowe'!$G$16*H338*'ver pressoflex 6p C3 DCpowe'!$O$11,SIGN(H338)*'ver pressoflex 6p C3 DCpowe'!$G$15*'ver pressoflex 6p C3 DCpowe'!$O$11)</f>
        <v>0</v>
      </c>
      <c r="Q338" s="31">
        <f>IF(ABS(I338)&lt;'ver pressoflex 6p C3 DCpowe'!$G$7,'ver pressoflex 6p C3 DCpowe'!$G$16*I338*'ver pressoflex 6p C3 DCpowe'!$O$12,SIGN(I338)*'ver pressoflex 6p C3 DCpowe'!$G$15*'ver pressoflex 6p C3 DCpowe'!$O$12)</f>
        <v>0</v>
      </c>
      <c r="R338" s="31">
        <f>IF(ABS(J338)&lt;'ver pressoflex 6p C3 DCpowe'!$G$7,'ver pressoflex 6p C3 DCpowe'!$G$16*J338*'ver pressoflex 6p C3 DCpowe'!$O$13,SIGN(J338)*'ver pressoflex 6p C3 DCpowe'!$G$15*'ver pressoflex 6p C3 DCpowe'!$O$13)</f>
        <v>17803.500000000004</v>
      </c>
      <c r="S338" s="113">
        <f t="shared" si="45"/>
        <v>10208.707500000062</v>
      </c>
      <c r="T338" s="362">
        <f>-L338*('ver pressoflex 6p C3 DCpowe'!$G$3/2-'ver pressoflex 6p C3 DCpowe'!$G$12*'ver pressoflex 6p C3 DCpowe'!D338)</f>
        <v>29693064.519077338</v>
      </c>
      <c r="U338" s="29">
        <f t="shared" si="47"/>
        <v>-18248587.500000004</v>
      </c>
      <c r="V338" s="29">
        <f t="shared" si="48"/>
        <v>0</v>
      </c>
      <c r="W338" s="29">
        <f t="shared" si="49"/>
        <v>0</v>
      </c>
      <c r="X338" s="29">
        <f t="shared" si="50"/>
        <v>0</v>
      </c>
      <c r="Y338" s="29">
        <f t="shared" si="51"/>
        <v>0</v>
      </c>
      <c r="Z338" s="29">
        <f t="shared" si="52"/>
        <v>18248587.500000004</v>
      </c>
      <c r="AA338" s="113">
        <f t="shared" si="46"/>
        <v>29693064.519077338</v>
      </c>
    </row>
    <row r="339" spans="2:27">
      <c r="B339" s="116">
        <f t="shared" si="44"/>
        <v>51977.182500000068</v>
      </c>
      <c r="C339" s="115">
        <f t="shared" si="53"/>
        <v>11.069999999999974</v>
      </c>
      <c r="D339" s="68">
        <f>'ver pressoflex 6p C3 DCpowe'!$G$3/2/$C$557*C339</f>
        <v>135.60749999999967</v>
      </c>
      <c r="E339" s="114">
        <f>'ver pressoflex 6p C3 DCpowe'!$G$9/D339*(D339-'ver pressoflex 6p C3 DCpowe'!$M$8)</f>
        <v>3.7987574433567747E-3</v>
      </c>
      <c r="F339" s="114">
        <f>'ver pressoflex 6p C3 DCpowe'!$G$9/D339*(D339-'ver pressoflex 6p C3 DCpowe'!$M$9)</f>
        <v>8.5182604206994854E-3</v>
      </c>
      <c r="G339" s="114">
        <f>'ver pressoflex 6p C3 DCpowe'!$G$9/D339*(D339-'ver pressoflex 6p C3 DCpowe'!$M$10)</f>
        <v>1.3237763398042194E-2</v>
      </c>
      <c r="H339" s="114">
        <f>'ver pressoflex 6p C3 DCpowe'!$G$9/D339*(D339-'ver pressoflex 6p C3 DCpowe'!$M$11)</f>
        <v>0.1152970152830783</v>
      </c>
      <c r="I339" s="114">
        <f>'ver pressoflex 6p C3 DCpowe'!$G$9/D339*(D339-'ver pressoflex 6p C3 DCpowe'!$M$12)</f>
        <v>0.12001651826042101</v>
      </c>
      <c r="J339" s="114">
        <f>'ver pressoflex 6p C3 DCpowe'!$G$9/D339*(D339-'ver pressoflex 6p C3 DCpowe'!$M$13)</f>
        <v>0.12473602123776373</v>
      </c>
      <c r="K339" s="114">
        <f>'ver pressoflex 6p C3 DCpowe'!$G$9/D339*(D339-'ver pressoflex 6p C3 DCpowe'!$G$3)</f>
        <v>0.13653477868112049</v>
      </c>
      <c r="L339" s="113">
        <f>-'ver pressoflex 6p C3 DCpowe'!$G$2*'ver pressoflex 6p C3 DCpowe'!D339*'ver pressoflex 6p C3 DCpowe'!$G$17*'ver pressoflex 6p C3 DCpowe'!$G$13*'ver pressoflex 6p C3 DCpowe'!$G$11</f>
        <v>-25629.817499999943</v>
      </c>
      <c r="M339" s="31">
        <f>IF(ABS(E339)&lt;'ver pressoflex 6p C3 DCpowe'!$G$7,'ver pressoflex 6p C3 DCpowe'!$G$16*E339*'ver pressoflex 6p C3 DCpowe'!$O$8,SIGN(E339)*'ver pressoflex 6p C3 DCpowe'!$G$15*'ver pressoflex 6p C3 DCpowe'!$O$8)</f>
        <v>17803.500000000004</v>
      </c>
      <c r="N339" s="31">
        <f>IF(ABS(F339)&lt;'ver pressoflex 6p C3 DCpowe'!$G$7,'ver pressoflex 6p C3 DCpowe'!$G$16*F339*'ver pressoflex 6p C3 DCpowe'!$O$9,SIGN(F339)*'ver pressoflex 6p C3 DCpowe'!$G$15*'ver pressoflex 6p C3 DCpowe'!$O$9)</f>
        <v>0</v>
      </c>
      <c r="O339" s="31">
        <f>IF(ABS(G339)&lt;'ver pressoflex 6p C3 DCpowe'!$G$7,'ver pressoflex 6p C3 DCpowe'!$G$16*G339*'ver pressoflex 6p C3 DCpowe'!$O$10,SIGN(G339)*'ver pressoflex 6p C3 DCpowe'!$G$15*'ver pressoflex 6p C3 DCpowe'!$O$10)</f>
        <v>0</v>
      </c>
      <c r="P339" s="31">
        <f>IF(ABS(H339)&lt;'ver pressoflex 6p C3 DCpowe'!$G$7,'ver pressoflex 6p C3 DCpowe'!$G$16*H339*'ver pressoflex 6p C3 DCpowe'!$O$11,SIGN(H339)*'ver pressoflex 6p C3 DCpowe'!$G$15*'ver pressoflex 6p C3 DCpowe'!$O$11)</f>
        <v>0</v>
      </c>
      <c r="Q339" s="31">
        <f>IF(ABS(I339)&lt;'ver pressoflex 6p C3 DCpowe'!$G$7,'ver pressoflex 6p C3 DCpowe'!$G$16*I339*'ver pressoflex 6p C3 DCpowe'!$O$12,SIGN(I339)*'ver pressoflex 6p C3 DCpowe'!$G$15*'ver pressoflex 6p C3 DCpowe'!$O$12)</f>
        <v>0</v>
      </c>
      <c r="R339" s="31">
        <f>IF(ABS(J339)&lt;'ver pressoflex 6p C3 DCpowe'!$G$7,'ver pressoflex 6p C3 DCpowe'!$G$16*J339*'ver pressoflex 6p C3 DCpowe'!$O$13,SIGN(J339)*'ver pressoflex 6p C3 DCpowe'!$G$15*'ver pressoflex 6p C3 DCpowe'!$O$13)</f>
        <v>17803.500000000004</v>
      </c>
      <c r="S339" s="113">
        <f t="shared" si="45"/>
        <v>9977.1825000000645</v>
      </c>
      <c r="T339" s="362">
        <f>-L339*('ver pressoflex 6p C3 DCpowe'!$G$3/2-'ver pressoflex 6p C3 DCpowe'!$G$12*'ver pressoflex 6p C3 DCpowe'!D339)</f>
        <v>29950678.719221339</v>
      </c>
      <c r="U339" s="29">
        <f t="shared" si="47"/>
        <v>-18248587.500000004</v>
      </c>
      <c r="V339" s="29">
        <f t="shared" si="48"/>
        <v>0</v>
      </c>
      <c r="W339" s="29">
        <f t="shared" si="49"/>
        <v>0</v>
      </c>
      <c r="X339" s="29">
        <f t="shared" si="50"/>
        <v>0</v>
      </c>
      <c r="Y339" s="29">
        <f t="shared" si="51"/>
        <v>0</v>
      </c>
      <c r="Z339" s="29">
        <f t="shared" si="52"/>
        <v>18248587.500000004</v>
      </c>
      <c r="AA339" s="113">
        <f t="shared" si="46"/>
        <v>29950678.719221339</v>
      </c>
    </row>
    <row r="340" spans="2:27">
      <c r="B340" s="116">
        <f t="shared" si="44"/>
        <v>51745.657500000067</v>
      </c>
      <c r="C340" s="115">
        <f t="shared" si="53"/>
        <v>11.169999999999973</v>
      </c>
      <c r="D340" s="68">
        <f>'ver pressoflex 6p C3 DCpowe'!$G$3/2/$C$557*C340</f>
        <v>136.83249999999967</v>
      </c>
      <c r="E340" s="114">
        <f>'ver pressoflex 6p C3 DCpowe'!$G$9/D340*(D340-'ver pressoflex 6p C3 DCpowe'!$M$8)</f>
        <v>3.6931284599784693E-3</v>
      </c>
      <c r="F340" s="114">
        <f>'ver pressoflex 6p C3 DCpowe'!$G$9/D340*(D340-'ver pressoflex 6p C3 DCpowe'!$M$9)</f>
        <v>8.3703798439698565E-3</v>
      </c>
      <c r="G340" s="114">
        <f>'ver pressoflex 6p C3 DCpowe'!$G$9/D340*(D340-'ver pressoflex 6p C3 DCpowe'!$M$10)</f>
        <v>1.3047631227961244E-2</v>
      </c>
      <c r="H340" s="114">
        <f>'ver pressoflex 6p C3 DCpowe'!$G$9/D340*(D340-'ver pressoflex 6p C3 DCpowe'!$M$11)</f>
        <v>0.114193192406775</v>
      </c>
      <c r="I340" s="114">
        <f>'ver pressoflex 6p C3 DCpowe'!$G$9/D340*(D340-'ver pressoflex 6p C3 DCpowe'!$M$12)</f>
        <v>0.11887044379076639</v>
      </c>
      <c r="J340" s="114">
        <f>'ver pressoflex 6p C3 DCpowe'!$G$9/D340*(D340-'ver pressoflex 6p C3 DCpowe'!$M$13)</f>
        <v>0.12354769517475779</v>
      </c>
      <c r="K340" s="114">
        <f>'ver pressoflex 6p C3 DCpowe'!$G$9/D340*(D340-'ver pressoflex 6p C3 DCpowe'!$G$3)</f>
        <v>0.13524082363473625</v>
      </c>
      <c r="L340" s="113">
        <f>-'ver pressoflex 6p C3 DCpowe'!$G$2*'ver pressoflex 6p C3 DCpowe'!D340*'ver pressoflex 6p C3 DCpowe'!$G$17*'ver pressoflex 6p C3 DCpowe'!$G$13*'ver pressoflex 6p C3 DCpowe'!$G$11</f>
        <v>-25861.342499999941</v>
      </c>
      <c r="M340" s="31">
        <f>IF(ABS(E340)&lt;'ver pressoflex 6p C3 DCpowe'!$G$7,'ver pressoflex 6p C3 DCpowe'!$G$16*E340*'ver pressoflex 6p C3 DCpowe'!$O$8,SIGN(E340)*'ver pressoflex 6p C3 DCpowe'!$G$15*'ver pressoflex 6p C3 DCpowe'!$O$8)</f>
        <v>17803.500000000004</v>
      </c>
      <c r="N340" s="31">
        <f>IF(ABS(F340)&lt;'ver pressoflex 6p C3 DCpowe'!$G$7,'ver pressoflex 6p C3 DCpowe'!$G$16*F340*'ver pressoflex 6p C3 DCpowe'!$O$9,SIGN(F340)*'ver pressoflex 6p C3 DCpowe'!$G$15*'ver pressoflex 6p C3 DCpowe'!$O$9)</f>
        <v>0</v>
      </c>
      <c r="O340" s="31">
        <f>IF(ABS(G340)&lt;'ver pressoflex 6p C3 DCpowe'!$G$7,'ver pressoflex 6p C3 DCpowe'!$G$16*G340*'ver pressoflex 6p C3 DCpowe'!$O$10,SIGN(G340)*'ver pressoflex 6p C3 DCpowe'!$G$15*'ver pressoflex 6p C3 DCpowe'!$O$10)</f>
        <v>0</v>
      </c>
      <c r="P340" s="31">
        <f>IF(ABS(H340)&lt;'ver pressoflex 6p C3 DCpowe'!$G$7,'ver pressoflex 6p C3 DCpowe'!$G$16*H340*'ver pressoflex 6p C3 DCpowe'!$O$11,SIGN(H340)*'ver pressoflex 6p C3 DCpowe'!$G$15*'ver pressoflex 6p C3 DCpowe'!$O$11)</f>
        <v>0</v>
      </c>
      <c r="Q340" s="31">
        <f>IF(ABS(I340)&lt;'ver pressoflex 6p C3 DCpowe'!$G$7,'ver pressoflex 6p C3 DCpowe'!$G$16*I340*'ver pressoflex 6p C3 DCpowe'!$O$12,SIGN(I340)*'ver pressoflex 6p C3 DCpowe'!$G$15*'ver pressoflex 6p C3 DCpowe'!$O$12)</f>
        <v>0</v>
      </c>
      <c r="R340" s="31">
        <f>IF(ABS(J340)&lt;'ver pressoflex 6p C3 DCpowe'!$G$7,'ver pressoflex 6p C3 DCpowe'!$G$16*J340*'ver pressoflex 6p C3 DCpowe'!$O$13,SIGN(J340)*'ver pressoflex 6p C3 DCpowe'!$G$15*'ver pressoflex 6p C3 DCpowe'!$O$13)</f>
        <v>17803.500000000004</v>
      </c>
      <c r="S340" s="113">
        <f t="shared" si="45"/>
        <v>9745.6575000000666</v>
      </c>
      <c r="T340" s="362">
        <f>-L340*('ver pressoflex 6p C3 DCpowe'!$G$3/2-'ver pressoflex 6p C3 DCpowe'!$G$12*'ver pressoflex 6p C3 DCpowe'!D340)</f>
        <v>30208056.949085332</v>
      </c>
      <c r="U340" s="29">
        <f t="shared" si="47"/>
        <v>-18248587.500000004</v>
      </c>
      <c r="V340" s="29">
        <f t="shared" si="48"/>
        <v>0</v>
      </c>
      <c r="W340" s="29">
        <f t="shared" si="49"/>
        <v>0</v>
      </c>
      <c r="X340" s="29">
        <f t="shared" si="50"/>
        <v>0</v>
      </c>
      <c r="Y340" s="29">
        <f t="shared" si="51"/>
        <v>0</v>
      </c>
      <c r="Z340" s="29">
        <f t="shared" si="52"/>
        <v>18248587.500000004</v>
      </c>
      <c r="AA340" s="113">
        <f t="shared" si="46"/>
        <v>30208056.949085332</v>
      </c>
    </row>
    <row r="341" spans="2:27">
      <c r="B341" s="116">
        <f t="shared" si="44"/>
        <v>51514.132500000065</v>
      </c>
      <c r="C341" s="115">
        <f t="shared" si="53"/>
        <v>11.269999999999973</v>
      </c>
      <c r="D341" s="68">
        <f>'ver pressoflex 6p C3 DCpowe'!$G$3/2/$C$557*C341</f>
        <v>138.05749999999966</v>
      </c>
      <c r="E341" s="114">
        <f>'ver pressoflex 6p C3 DCpowe'!$G$9/D341*(D341-'ver pressoflex 6p C3 DCpowe'!$M$8)</f>
        <v>3.589373992720453E-3</v>
      </c>
      <c r="F341" s="114">
        <f>'ver pressoflex 6p C3 DCpowe'!$G$9/D341*(D341-'ver pressoflex 6p C3 DCpowe'!$M$9)</f>
        <v>8.2251235898086333E-3</v>
      </c>
      <c r="G341" s="114">
        <f>'ver pressoflex 6p C3 DCpowe'!$G$9/D341*(D341-'ver pressoflex 6p C3 DCpowe'!$M$10)</f>
        <v>1.2860873186896816E-2</v>
      </c>
      <c r="H341" s="114">
        <f>'ver pressoflex 6p C3 DCpowe'!$G$9/D341*(D341-'ver pressoflex 6p C3 DCpowe'!$M$11)</f>
        <v>0.11310895822392873</v>
      </c>
      <c r="I341" s="114">
        <f>'ver pressoflex 6p C3 DCpowe'!$G$9/D341*(D341-'ver pressoflex 6p C3 DCpowe'!$M$12)</f>
        <v>0.11774470782101691</v>
      </c>
      <c r="J341" s="114">
        <f>'ver pressoflex 6p C3 DCpowe'!$G$9/D341*(D341-'ver pressoflex 6p C3 DCpowe'!$M$13)</f>
        <v>0.12238045741810509</v>
      </c>
      <c r="K341" s="114">
        <f>'ver pressoflex 6p C3 DCpowe'!$G$9/D341*(D341-'ver pressoflex 6p C3 DCpowe'!$G$3)</f>
        <v>0.13396983141082555</v>
      </c>
      <c r="L341" s="113">
        <f>-'ver pressoflex 6p C3 DCpowe'!$G$2*'ver pressoflex 6p C3 DCpowe'!D341*'ver pressoflex 6p C3 DCpowe'!$G$17*'ver pressoflex 6p C3 DCpowe'!$G$13*'ver pressoflex 6p C3 DCpowe'!$G$11</f>
        <v>-26092.867499999938</v>
      </c>
      <c r="M341" s="31">
        <f>IF(ABS(E341)&lt;'ver pressoflex 6p C3 DCpowe'!$G$7,'ver pressoflex 6p C3 DCpowe'!$G$16*E341*'ver pressoflex 6p C3 DCpowe'!$O$8,SIGN(E341)*'ver pressoflex 6p C3 DCpowe'!$G$15*'ver pressoflex 6p C3 DCpowe'!$O$8)</f>
        <v>17803.500000000004</v>
      </c>
      <c r="N341" s="31">
        <f>IF(ABS(F341)&lt;'ver pressoflex 6p C3 DCpowe'!$G$7,'ver pressoflex 6p C3 DCpowe'!$G$16*F341*'ver pressoflex 6p C3 DCpowe'!$O$9,SIGN(F341)*'ver pressoflex 6p C3 DCpowe'!$G$15*'ver pressoflex 6p C3 DCpowe'!$O$9)</f>
        <v>0</v>
      </c>
      <c r="O341" s="31">
        <f>IF(ABS(G341)&lt;'ver pressoflex 6p C3 DCpowe'!$G$7,'ver pressoflex 6p C3 DCpowe'!$G$16*G341*'ver pressoflex 6p C3 DCpowe'!$O$10,SIGN(G341)*'ver pressoflex 6p C3 DCpowe'!$G$15*'ver pressoflex 6p C3 DCpowe'!$O$10)</f>
        <v>0</v>
      </c>
      <c r="P341" s="31">
        <f>IF(ABS(H341)&lt;'ver pressoflex 6p C3 DCpowe'!$G$7,'ver pressoflex 6p C3 DCpowe'!$G$16*H341*'ver pressoflex 6p C3 DCpowe'!$O$11,SIGN(H341)*'ver pressoflex 6p C3 DCpowe'!$G$15*'ver pressoflex 6p C3 DCpowe'!$O$11)</f>
        <v>0</v>
      </c>
      <c r="Q341" s="31">
        <f>IF(ABS(I341)&lt;'ver pressoflex 6p C3 DCpowe'!$G$7,'ver pressoflex 6p C3 DCpowe'!$G$16*I341*'ver pressoflex 6p C3 DCpowe'!$O$12,SIGN(I341)*'ver pressoflex 6p C3 DCpowe'!$G$15*'ver pressoflex 6p C3 DCpowe'!$O$12)</f>
        <v>0</v>
      </c>
      <c r="R341" s="31">
        <f>IF(ABS(J341)&lt;'ver pressoflex 6p C3 DCpowe'!$G$7,'ver pressoflex 6p C3 DCpowe'!$G$16*J341*'ver pressoflex 6p C3 DCpowe'!$O$13,SIGN(J341)*'ver pressoflex 6p C3 DCpowe'!$G$15*'ver pressoflex 6p C3 DCpowe'!$O$13)</f>
        <v>17803.500000000004</v>
      </c>
      <c r="S341" s="113">
        <f t="shared" si="45"/>
        <v>9514.1325000000688</v>
      </c>
      <c r="T341" s="362">
        <f>-L341*('ver pressoflex 6p C3 DCpowe'!$G$3/2-'ver pressoflex 6p C3 DCpowe'!$G$12*'ver pressoflex 6p C3 DCpowe'!D341)</f>
        <v>30465199.208669335</v>
      </c>
      <c r="U341" s="29">
        <f t="shared" si="47"/>
        <v>-18248587.500000004</v>
      </c>
      <c r="V341" s="29">
        <f t="shared" si="48"/>
        <v>0</v>
      </c>
      <c r="W341" s="29">
        <f t="shared" si="49"/>
        <v>0</v>
      </c>
      <c r="X341" s="29">
        <f t="shared" si="50"/>
        <v>0</v>
      </c>
      <c r="Y341" s="29">
        <f t="shared" si="51"/>
        <v>0</v>
      </c>
      <c r="Z341" s="29">
        <f t="shared" si="52"/>
        <v>18248587.500000004</v>
      </c>
      <c r="AA341" s="113">
        <f t="shared" si="46"/>
        <v>30465199.208669335</v>
      </c>
    </row>
    <row r="342" spans="2:27">
      <c r="B342" s="116">
        <f t="shared" si="44"/>
        <v>51282.607500000071</v>
      </c>
      <c r="C342" s="115">
        <f t="shared" si="53"/>
        <v>11.369999999999973</v>
      </c>
      <c r="D342" s="68">
        <f>'ver pressoflex 6p C3 DCpowe'!$G$3/2/$C$557*C342</f>
        <v>139.28249999999966</v>
      </c>
      <c r="E342" s="114">
        <f>'ver pressoflex 6p C3 DCpowe'!$G$9/D342*(D342-'ver pressoflex 6p C3 DCpowe'!$M$8)</f>
        <v>3.4874445820544863E-3</v>
      </c>
      <c r="F342" s="114">
        <f>'ver pressoflex 6p C3 DCpowe'!$G$9/D342*(D342-'ver pressoflex 6p C3 DCpowe'!$M$9)</f>
        <v>8.0824224148762815E-3</v>
      </c>
      <c r="G342" s="114">
        <f>'ver pressoflex 6p C3 DCpowe'!$G$9/D342*(D342-'ver pressoflex 6p C3 DCpowe'!$M$10)</f>
        <v>1.2677400247698076E-2</v>
      </c>
      <c r="H342" s="114">
        <f>'ver pressoflex 6p C3 DCpowe'!$G$9/D342*(D342-'ver pressoflex 6p C3 DCpowe'!$M$11)</f>
        <v>0.11204379588246939</v>
      </c>
      <c r="I342" s="114">
        <f>'ver pressoflex 6p C3 DCpowe'!$G$9/D342*(D342-'ver pressoflex 6p C3 DCpowe'!$M$12)</f>
        <v>0.11663877371529119</v>
      </c>
      <c r="J342" s="114">
        <f>'ver pressoflex 6p C3 DCpowe'!$G$9/D342*(D342-'ver pressoflex 6p C3 DCpowe'!$M$13)</f>
        <v>0.12123375154811297</v>
      </c>
      <c r="K342" s="114">
        <f>'ver pressoflex 6p C3 DCpowe'!$G$9/D342*(D342-'ver pressoflex 6p C3 DCpowe'!$G$3)</f>
        <v>0.13272119613016745</v>
      </c>
      <c r="L342" s="113">
        <f>-'ver pressoflex 6p C3 DCpowe'!$G$2*'ver pressoflex 6p C3 DCpowe'!D342*'ver pressoflex 6p C3 DCpowe'!$G$17*'ver pressoflex 6p C3 DCpowe'!$G$13*'ver pressoflex 6p C3 DCpowe'!$G$11</f>
        <v>-26324.392499999936</v>
      </c>
      <c r="M342" s="31">
        <f>IF(ABS(E342)&lt;'ver pressoflex 6p C3 DCpowe'!$G$7,'ver pressoflex 6p C3 DCpowe'!$G$16*E342*'ver pressoflex 6p C3 DCpowe'!$O$8,SIGN(E342)*'ver pressoflex 6p C3 DCpowe'!$G$15*'ver pressoflex 6p C3 DCpowe'!$O$8)</f>
        <v>17803.500000000004</v>
      </c>
      <c r="N342" s="31">
        <f>IF(ABS(F342)&lt;'ver pressoflex 6p C3 DCpowe'!$G$7,'ver pressoflex 6p C3 DCpowe'!$G$16*F342*'ver pressoflex 6p C3 DCpowe'!$O$9,SIGN(F342)*'ver pressoflex 6p C3 DCpowe'!$G$15*'ver pressoflex 6p C3 DCpowe'!$O$9)</f>
        <v>0</v>
      </c>
      <c r="O342" s="31">
        <f>IF(ABS(G342)&lt;'ver pressoflex 6p C3 DCpowe'!$G$7,'ver pressoflex 6p C3 DCpowe'!$G$16*G342*'ver pressoflex 6p C3 DCpowe'!$O$10,SIGN(G342)*'ver pressoflex 6p C3 DCpowe'!$G$15*'ver pressoflex 6p C3 DCpowe'!$O$10)</f>
        <v>0</v>
      </c>
      <c r="P342" s="31">
        <f>IF(ABS(H342)&lt;'ver pressoflex 6p C3 DCpowe'!$G$7,'ver pressoflex 6p C3 DCpowe'!$G$16*H342*'ver pressoflex 6p C3 DCpowe'!$O$11,SIGN(H342)*'ver pressoflex 6p C3 DCpowe'!$G$15*'ver pressoflex 6p C3 DCpowe'!$O$11)</f>
        <v>0</v>
      </c>
      <c r="Q342" s="31">
        <f>IF(ABS(I342)&lt;'ver pressoflex 6p C3 DCpowe'!$G$7,'ver pressoflex 6p C3 DCpowe'!$G$16*I342*'ver pressoflex 6p C3 DCpowe'!$O$12,SIGN(I342)*'ver pressoflex 6p C3 DCpowe'!$G$15*'ver pressoflex 6p C3 DCpowe'!$O$12)</f>
        <v>0</v>
      </c>
      <c r="R342" s="31">
        <f>IF(ABS(J342)&lt;'ver pressoflex 6p C3 DCpowe'!$G$7,'ver pressoflex 6p C3 DCpowe'!$G$16*J342*'ver pressoflex 6p C3 DCpowe'!$O$13,SIGN(J342)*'ver pressoflex 6p C3 DCpowe'!$G$15*'ver pressoflex 6p C3 DCpowe'!$O$13)</f>
        <v>17803.500000000004</v>
      </c>
      <c r="S342" s="113">
        <f t="shared" si="45"/>
        <v>9282.607500000071</v>
      </c>
      <c r="T342" s="362">
        <f>-L342*('ver pressoflex 6p C3 DCpowe'!$G$3/2-'ver pressoflex 6p C3 DCpowe'!$G$12*'ver pressoflex 6p C3 DCpowe'!D342)</f>
        <v>30722105.49797333</v>
      </c>
      <c r="U342" s="29">
        <f t="shared" si="47"/>
        <v>-18248587.500000004</v>
      </c>
      <c r="V342" s="29">
        <f t="shared" si="48"/>
        <v>0</v>
      </c>
      <c r="W342" s="29">
        <f t="shared" si="49"/>
        <v>0</v>
      </c>
      <c r="X342" s="29">
        <f t="shared" si="50"/>
        <v>0</v>
      </c>
      <c r="Y342" s="29">
        <f t="shared" si="51"/>
        <v>0</v>
      </c>
      <c r="Z342" s="29">
        <f t="shared" si="52"/>
        <v>18248587.500000004</v>
      </c>
      <c r="AA342" s="113">
        <f t="shared" si="46"/>
        <v>30722105.49797333</v>
      </c>
    </row>
    <row r="343" spans="2:27">
      <c r="B343" s="116">
        <f t="shared" si="44"/>
        <v>51051.08250000007</v>
      </c>
      <c r="C343" s="115">
        <f t="shared" si="53"/>
        <v>11.469999999999972</v>
      </c>
      <c r="D343" s="68">
        <f>'ver pressoflex 6p C3 DCpowe'!$G$3/2/$C$557*C343</f>
        <v>140.50749999999965</v>
      </c>
      <c r="E343" s="114">
        <f>'ver pressoflex 6p C3 DCpowe'!$G$9/D343*(D343-'ver pressoflex 6p C3 DCpowe'!$M$8)</f>
        <v>3.3872924932833049E-3</v>
      </c>
      <c r="F343" s="114">
        <f>'ver pressoflex 6p C3 DCpowe'!$G$9/D343*(D343-'ver pressoflex 6p C3 DCpowe'!$M$9)</f>
        <v>7.9422094905966262E-3</v>
      </c>
      <c r="G343" s="114">
        <f>'ver pressoflex 6p C3 DCpowe'!$G$9/D343*(D343-'ver pressoflex 6p C3 DCpowe'!$M$10)</f>
        <v>1.2497126487909949E-2</v>
      </c>
      <c r="H343" s="114">
        <f>'ver pressoflex 6p C3 DCpowe'!$G$9/D343*(D343-'ver pressoflex 6p C3 DCpowe'!$M$11)</f>
        <v>0.11099720655481053</v>
      </c>
      <c r="I343" s="114">
        <f>'ver pressoflex 6p C3 DCpowe'!$G$9/D343*(D343-'ver pressoflex 6p C3 DCpowe'!$M$12)</f>
        <v>0.11555212355212385</v>
      </c>
      <c r="J343" s="114">
        <f>'ver pressoflex 6p C3 DCpowe'!$G$9/D343*(D343-'ver pressoflex 6p C3 DCpowe'!$M$13)</f>
        <v>0.12010704054943717</v>
      </c>
      <c r="K343" s="114">
        <f>'ver pressoflex 6p C3 DCpowe'!$G$9/D343*(D343-'ver pressoflex 6p C3 DCpowe'!$G$3)</f>
        <v>0.13149433304272048</v>
      </c>
      <c r="L343" s="113">
        <f>-'ver pressoflex 6p C3 DCpowe'!$G$2*'ver pressoflex 6p C3 DCpowe'!D343*'ver pressoflex 6p C3 DCpowe'!$G$17*'ver pressoflex 6p C3 DCpowe'!$G$13*'ver pressoflex 6p C3 DCpowe'!$G$11</f>
        <v>-26555.917499999938</v>
      </c>
      <c r="M343" s="31">
        <f>IF(ABS(E343)&lt;'ver pressoflex 6p C3 DCpowe'!$G$7,'ver pressoflex 6p C3 DCpowe'!$G$16*E343*'ver pressoflex 6p C3 DCpowe'!$O$8,SIGN(E343)*'ver pressoflex 6p C3 DCpowe'!$G$15*'ver pressoflex 6p C3 DCpowe'!$O$8)</f>
        <v>17803.500000000004</v>
      </c>
      <c r="N343" s="31">
        <f>IF(ABS(F343)&lt;'ver pressoflex 6p C3 DCpowe'!$G$7,'ver pressoflex 6p C3 DCpowe'!$G$16*F343*'ver pressoflex 6p C3 DCpowe'!$O$9,SIGN(F343)*'ver pressoflex 6p C3 DCpowe'!$G$15*'ver pressoflex 6p C3 DCpowe'!$O$9)</f>
        <v>0</v>
      </c>
      <c r="O343" s="31">
        <f>IF(ABS(G343)&lt;'ver pressoflex 6p C3 DCpowe'!$G$7,'ver pressoflex 6p C3 DCpowe'!$G$16*G343*'ver pressoflex 6p C3 DCpowe'!$O$10,SIGN(G343)*'ver pressoflex 6p C3 DCpowe'!$G$15*'ver pressoflex 6p C3 DCpowe'!$O$10)</f>
        <v>0</v>
      </c>
      <c r="P343" s="31">
        <f>IF(ABS(H343)&lt;'ver pressoflex 6p C3 DCpowe'!$G$7,'ver pressoflex 6p C3 DCpowe'!$G$16*H343*'ver pressoflex 6p C3 DCpowe'!$O$11,SIGN(H343)*'ver pressoflex 6p C3 DCpowe'!$G$15*'ver pressoflex 6p C3 DCpowe'!$O$11)</f>
        <v>0</v>
      </c>
      <c r="Q343" s="31">
        <f>IF(ABS(I343)&lt;'ver pressoflex 6p C3 DCpowe'!$G$7,'ver pressoflex 6p C3 DCpowe'!$G$16*I343*'ver pressoflex 6p C3 DCpowe'!$O$12,SIGN(I343)*'ver pressoflex 6p C3 DCpowe'!$G$15*'ver pressoflex 6p C3 DCpowe'!$O$12)</f>
        <v>0</v>
      </c>
      <c r="R343" s="31">
        <f>IF(ABS(J343)&lt;'ver pressoflex 6p C3 DCpowe'!$G$7,'ver pressoflex 6p C3 DCpowe'!$G$16*J343*'ver pressoflex 6p C3 DCpowe'!$O$13,SIGN(J343)*'ver pressoflex 6p C3 DCpowe'!$G$15*'ver pressoflex 6p C3 DCpowe'!$O$13)</f>
        <v>17803.500000000004</v>
      </c>
      <c r="S343" s="113">
        <f t="shared" si="45"/>
        <v>9051.0825000000696</v>
      </c>
      <c r="T343" s="362">
        <f>-L343*('ver pressoflex 6p C3 DCpowe'!$G$3/2-'ver pressoflex 6p C3 DCpowe'!$G$12*'ver pressoflex 6p C3 DCpowe'!D343)</f>
        <v>30978775.816997327</v>
      </c>
      <c r="U343" s="29">
        <f t="shared" si="47"/>
        <v>-18248587.500000004</v>
      </c>
      <c r="V343" s="29">
        <f t="shared" si="48"/>
        <v>0</v>
      </c>
      <c r="W343" s="29">
        <f t="shared" si="49"/>
        <v>0</v>
      </c>
      <c r="X343" s="29">
        <f t="shared" si="50"/>
        <v>0</v>
      </c>
      <c r="Y343" s="29">
        <f t="shared" si="51"/>
        <v>0</v>
      </c>
      <c r="Z343" s="29">
        <f t="shared" si="52"/>
        <v>18248587.500000004</v>
      </c>
      <c r="AA343" s="113">
        <f t="shared" si="46"/>
        <v>30978775.816997327</v>
      </c>
    </row>
    <row r="344" spans="2:27">
      <c r="B344" s="116">
        <f t="shared" si="44"/>
        <v>50819.557500000068</v>
      </c>
      <c r="C344" s="115">
        <f t="shared" si="53"/>
        <v>11.569999999999972</v>
      </c>
      <c r="D344" s="68">
        <f>'ver pressoflex 6p C3 DCpowe'!$G$3/2/$C$557*C344</f>
        <v>141.73249999999965</v>
      </c>
      <c r="E344" s="114">
        <f>'ver pressoflex 6p C3 DCpowe'!$G$9/D344*(D344-'ver pressoflex 6p C3 DCpowe'!$M$8)</f>
        <v>3.2888716420016863E-3</v>
      </c>
      <c r="F344" s="114">
        <f>'ver pressoflex 6p C3 DCpowe'!$G$9/D344*(D344-'ver pressoflex 6p C3 DCpowe'!$M$9)</f>
        <v>7.8044202988023607E-3</v>
      </c>
      <c r="G344" s="114">
        <f>'ver pressoflex 6p C3 DCpowe'!$G$9/D344*(D344-'ver pressoflex 6p C3 DCpowe'!$M$10)</f>
        <v>1.2319968955603035E-2</v>
      </c>
      <c r="H344" s="114">
        <f>'ver pressoflex 6p C3 DCpowe'!$G$9/D344*(D344-'ver pressoflex 6p C3 DCpowe'!$M$11)</f>
        <v>0.10996870865891763</v>
      </c>
      <c r="I344" s="114">
        <f>'ver pressoflex 6p C3 DCpowe'!$G$9/D344*(D344-'ver pressoflex 6p C3 DCpowe'!$M$12)</f>
        <v>0.1144842573157183</v>
      </c>
      <c r="J344" s="114">
        <f>'ver pressoflex 6p C3 DCpowe'!$G$9/D344*(D344-'ver pressoflex 6p C3 DCpowe'!$M$13)</f>
        <v>0.11899980597251897</v>
      </c>
      <c r="K344" s="114">
        <f>'ver pressoflex 6p C3 DCpowe'!$G$9/D344*(D344-'ver pressoflex 6p C3 DCpowe'!$G$3)</f>
        <v>0.13028867761452065</v>
      </c>
      <c r="L344" s="113">
        <f>-'ver pressoflex 6p C3 DCpowe'!$G$2*'ver pressoflex 6p C3 DCpowe'!D344*'ver pressoflex 6p C3 DCpowe'!$G$17*'ver pressoflex 6p C3 DCpowe'!$G$13*'ver pressoflex 6p C3 DCpowe'!$G$11</f>
        <v>-26787.442499999939</v>
      </c>
      <c r="M344" s="31">
        <f>IF(ABS(E344)&lt;'ver pressoflex 6p C3 DCpowe'!$G$7,'ver pressoflex 6p C3 DCpowe'!$G$16*E344*'ver pressoflex 6p C3 DCpowe'!$O$8,SIGN(E344)*'ver pressoflex 6p C3 DCpowe'!$G$15*'ver pressoflex 6p C3 DCpowe'!$O$8)</f>
        <v>17803.500000000004</v>
      </c>
      <c r="N344" s="31">
        <f>IF(ABS(F344)&lt;'ver pressoflex 6p C3 DCpowe'!$G$7,'ver pressoflex 6p C3 DCpowe'!$G$16*F344*'ver pressoflex 6p C3 DCpowe'!$O$9,SIGN(F344)*'ver pressoflex 6p C3 DCpowe'!$G$15*'ver pressoflex 6p C3 DCpowe'!$O$9)</f>
        <v>0</v>
      </c>
      <c r="O344" s="31">
        <f>IF(ABS(G344)&lt;'ver pressoflex 6p C3 DCpowe'!$G$7,'ver pressoflex 6p C3 DCpowe'!$G$16*G344*'ver pressoflex 6p C3 DCpowe'!$O$10,SIGN(G344)*'ver pressoflex 6p C3 DCpowe'!$G$15*'ver pressoflex 6p C3 DCpowe'!$O$10)</f>
        <v>0</v>
      </c>
      <c r="P344" s="31">
        <f>IF(ABS(H344)&lt;'ver pressoflex 6p C3 DCpowe'!$G$7,'ver pressoflex 6p C3 DCpowe'!$G$16*H344*'ver pressoflex 6p C3 DCpowe'!$O$11,SIGN(H344)*'ver pressoflex 6p C3 DCpowe'!$G$15*'ver pressoflex 6p C3 DCpowe'!$O$11)</f>
        <v>0</v>
      </c>
      <c r="Q344" s="31">
        <f>IF(ABS(I344)&lt;'ver pressoflex 6p C3 DCpowe'!$G$7,'ver pressoflex 6p C3 DCpowe'!$G$16*I344*'ver pressoflex 6p C3 DCpowe'!$O$12,SIGN(I344)*'ver pressoflex 6p C3 DCpowe'!$G$15*'ver pressoflex 6p C3 DCpowe'!$O$12)</f>
        <v>0</v>
      </c>
      <c r="R344" s="31">
        <f>IF(ABS(J344)&lt;'ver pressoflex 6p C3 DCpowe'!$G$7,'ver pressoflex 6p C3 DCpowe'!$G$16*J344*'ver pressoflex 6p C3 DCpowe'!$O$13,SIGN(J344)*'ver pressoflex 6p C3 DCpowe'!$G$15*'ver pressoflex 6p C3 DCpowe'!$O$13)</f>
        <v>17803.500000000004</v>
      </c>
      <c r="S344" s="113">
        <f t="shared" si="45"/>
        <v>8819.5575000000681</v>
      </c>
      <c r="T344" s="362">
        <f>-L344*('ver pressoflex 6p C3 DCpowe'!$G$3/2-'ver pressoflex 6p C3 DCpowe'!$G$12*'ver pressoflex 6p C3 DCpowe'!D344)</f>
        <v>31235210.165741336</v>
      </c>
      <c r="U344" s="29">
        <f t="shared" si="47"/>
        <v>-18248587.500000004</v>
      </c>
      <c r="V344" s="29">
        <f t="shared" si="48"/>
        <v>0</v>
      </c>
      <c r="W344" s="29">
        <f t="shared" si="49"/>
        <v>0</v>
      </c>
      <c r="X344" s="29">
        <f t="shared" si="50"/>
        <v>0</v>
      </c>
      <c r="Y344" s="29">
        <f t="shared" si="51"/>
        <v>0</v>
      </c>
      <c r="Z344" s="29">
        <f t="shared" si="52"/>
        <v>18248587.500000004</v>
      </c>
      <c r="AA344" s="113">
        <f t="shared" si="46"/>
        <v>31235210.165741336</v>
      </c>
    </row>
    <row r="345" spans="2:27">
      <c r="B345" s="116">
        <f t="shared" si="44"/>
        <v>50588.032500000074</v>
      </c>
      <c r="C345" s="115">
        <f t="shared" si="53"/>
        <v>11.669999999999972</v>
      </c>
      <c r="D345" s="68">
        <f>'ver pressoflex 6p C3 DCpowe'!$G$3/2/$C$557*C345</f>
        <v>142.95749999999964</v>
      </c>
      <c r="E345" s="114">
        <f>'ver pressoflex 6p C3 DCpowe'!$G$9/D345*(D345-'ver pressoflex 6p C3 DCpowe'!$M$8)</f>
        <v>3.1921375233898469E-3</v>
      </c>
      <c r="F345" s="114">
        <f>'ver pressoflex 6p C3 DCpowe'!$G$9/D345*(D345-'ver pressoflex 6p C3 DCpowe'!$M$9)</f>
        <v>7.6689925327457853E-3</v>
      </c>
      <c r="G345" s="114">
        <f>'ver pressoflex 6p C3 DCpowe'!$G$9/D345*(D345-'ver pressoflex 6p C3 DCpowe'!$M$10)</f>
        <v>1.2145847542101724E-2</v>
      </c>
      <c r="H345" s="114">
        <f>'ver pressoflex 6p C3 DCpowe'!$G$9/D345*(D345-'ver pressoflex 6p C3 DCpowe'!$M$11)</f>
        <v>0.1089578371194239</v>
      </c>
      <c r="I345" s="114">
        <f>'ver pressoflex 6p C3 DCpowe'!$G$9/D345*(D345-'ver pressoflex 6p C3 DCpowe'!$M$12)</f>
        <v>0.11343469212877984</v>
      </c>
      <c r="J345" s="114">
        <f>'ver pressoflex 6p C3 DCpowe'!$G$9/D345*(D345-'ver pressoflex 6p C3 DCpowe'!$M$13)</f>
        <v>0.11791154713813579</v>
      </c>
      <c r="K345" s="114">
        <f>'ver pressoflex 6p C3 DCpowe'!$G$9/D345*(D345-'ver pressoflex 6p C3 DCpowe'!$G$3)</f>
        <v>0.12910368466152564</v>
      </c>
      <c r="L345" s="113">
        <f>-'ver pressoflex 6p C3 DCpowe'!$G$2*'ver pressoflex 6p C3 DCpowe'!D345*'ver pressoflex 6p C3 DCpowe'!$G$17*'ver pressoflex 6p C3 DCpowe'!$G$13*'ver pressoflex 6p C3 DCpowe'!$G$11</f>
        <v>-27018.96749999993</v>
      </c>
      <c r="M345" s="31">
        <f>IF(ABS(E345)&lt;'ver pressoflex 6p C3 DCpowe'!$G$7,'ver pressoflex 6p C3 DCpowe'!$G$16*E345*'ver pressoflex 6p C3 DCpowe'!$O$8,SIGN(E345)*'ver pressoflex 6p C3 DCpowe'!$G$15*'ver pressoflex 6p C3 DCpowe'!$O$8)</f>
        <v>17803.500000000004</v>
      </c>
      <c r="N345" s="31">
        <f>IF(ABS(F345)&lt;'ver pressoflex 6p C3 DCpowe'!$G$7,'ver pressoflex 6p C3 DCpowe'!$G$16*F345*'ver pressoflex 6p C3 DCpowe'!$O$9,SIGN(F345)*'ver pressoflex 6p C3 DCpowe'!$G$15*'ver pressoflex 6p C3 DCpowe'!$O$9)</f>
        <v>0</v>
      </c>
      <c r="O345" s="31">
        <f>IF(ABS(G345)&lt;'ver pressoflex 6p C3 DCpowe'!$G$7,'ver pressoflex 6p C3 DCpowe'!$G$16*G345*'ver pressoflex 6p C3 DCpowe'!$O$10,SIGN(G345)*'ver pressoflex 6p C3 DCpowe'!$G$15*'ver pressoflex 6p C3 DCpowe'!$O$10)</f>
        <v>0</v>
      </c>
      <c r="P345" s="31">
        <f>IF(ABS(H345)&lt;'ver pressoflex 6p C3 DCpowe'!$G$7,'ver pressoflex 6p C3 DCpowe'!$G$16*H345*'ver pressoflex 6p C3 DCpowe'!$O$11,SIGN(H345)*'ver pressoflex 6p C3 DCpowe'!$G$15*'ver pressoflex 6p C3 DCpowe'!$O$11)</f>
        <v>0</v>
      </c>
      <c r="Q345" s="31">
        <f>IF(ABS(I345)&lt;'ver pressoflex 6p C3 DCpowe'!$G$7,'ver pressoflex 6p C3 DCpowe'!$G$16*I345*'ver pressoflex 6p C3 DCpowe'!$O$12,SIGN(I345)*'ver pressoflex 6p C3 DCpowe'!$G$15*'ver pressoflex 6p C3 DCpowe'!$O$12)</f>
        <v>0</v>
      </c>
      <c r="R345" s="31">
        <f>IF(ABS(J345)&lt;'ver pressoflex 6p C3 DCpowe'!$G$7,'ver pressoflex 6p C3 DCpowe'!$G$16*J345*'ver pressoflex 6p C3 DCpowe'!$O$13,SIGN(J345)*'ver pressoflex 6p C3 DCpowe'!$G$15*'ver pressoflex 6p C3 DCpowe'!$O$13)</f>
        <v>17803.500000000004</v>
      </c>
      <c r="S345" s="113">
        <f t="shared" si="45"/>
        <v>8588.0325000000776</v>
      </c>
      <c r="T345" s="362">
        <f>-L345*('ver pressoflex 6p C3 DCpowe'!$G$3/2-'ver pressoflex 6p C3 DCpowe'!$G$12*'ver pressoflex 6p C3 DCpowe'!D345)</f>
        <v>31491408.544205319</v>
      </c>
      <c r="U345" s="29">
        <f t="shared" si="47"/>
        <v>-18248587.500000004</v>
      </c>
      <c r="V345" s="29">
        <f t="shared" si="48"/>
        <v>0</v>
      </c>
      <c r="W345" s="29">
        <f t="shared" si="49"/>
        <v>0</v>
      </c>
      <c r="X345" s="29">
        <f t="shared" si="50"/>
        <v>0</v>
      </c>
      <c r="Y345" s="29">
        <f t="shared" si="51"/>
        <v>0</v>
      </c>
      <c r="Z345" s="29">
        <f t="shared" si="52"/>
        <v>18248587.500000004</v>
      </c>
      <c r="AA345" s="113">
        <f t="shared" si="46"/>
        <v>31491408.544205319</v>
      </c>
    </row>
    <row r="346" spans="2:27">
      <c r="B346" s="116">
        <f t="shared" si="44"/>
        <v>50356.507500000072</v>
      </c>
      <c r="C346" s="115">
        <f t="shared" si="53"/>
        <v>11.769999999999971</v>
      </c>
      <c r="D346" s="68">
        <f>'ver pressoflex 6p C3 DCpowe'!$G$3/2/$C$557*C346</f>
        <v>144.18249999999964</v>
      </c>
      <c r="E346" s="114">
        <f>'ver pressoflex 6p C3 DCpowe'!$G$9/D346*(D346-'ver pressoflex 6p C3 DCpowe'!$M$8)</f>
        <v>3.0970471451112589E-3</v>
      </c>
      <c r="F346" s="114">
        <f>'ver pressoflex 6p C3 DCpowe'!$G$9/D346*(D346-'ver pressoflex 6p C3 DCpowe'!$M$9)</f>
        <v>7.5358660031557625E-3</v>
      </c>
      <c r="G346" s="114">
        <f>'ver pressoflex 6p C3 DCpowe'!$G$9/D346*(D346-'ver pressoflex 6p C3 DCpowe'!$M$10)</f>
        <v>1.1974684861200267E-2</v>
      </c>
      <c r="H346" s="114">
        <f>'ver pressoflex 6p C3 DCpowe'!$G$9/D346*(D346-'ver pressoflex 6p C3 DCpowe'!$M$11)</f>
        <v>0.10796414266641266</v>
      </c>
      <c r="I346" s="114">
        <f>'ver pressoflex 6p C3 DCpowe'!$G$9/D346*(D346-'ver pressoflex 6p C3 DCpowe'!$M$12)</f>
        <v>0.11240296152445717</v>
      </c>
      <c r="J346" s="114">
        <f>'ver pressoflex 6p C3 DCpowe'!$G$9/D346*(D346-'ver pressoflex 6p C3 DCpowe'!$M$13)</f>
        <v>0.11684178038250168</v>
      </c>
      <c r="K346" s="114">
        <f>'ver pressoflex 6p C3 DCpowe'!$G$9/D346*(D346-'ver pressoflex 6p C3 DCpowe'!$G$3)</f>
        <v>0.12793882752761293</v>
      </c>
      <c r="L346" s="113">
        <f>-'ver pressoflex 6p C3 DCpowe'!$G$2*'ver pressoflex 6p C3 DCpowe'!D346*'ver pressoflex 6p C3 DCpowe'!$G$17*'ver pressoflex 6p C3 DCpowe'!$G$13*'ver pressoflex 6p C3 DCpowe'!$G$11</f>
        <v>-27250.492499999935</v>
      </c>
      <c r="M346" s="31">
        <f>IF(ABS(E346)&lt;'ver pressoflex 6p C3 DCpowe'!$G$7,'ver pressoflex 6p C3 DCpowe'!$G$16*E346*'ver pressoflex 6p C3 DCpowe'!$O$8,SIGN(E346)*'ver pressoflex 6p C3 DCpowe'!$G$15*'ver pressoflex 6p C3 DCpowe'!$O$8)</f>
        <v>17803.500000000004</v>
      </c>
      <c r="N346" s="31">
        <f>IF(ABS(F346)&lt;'ver pressoflex 6p C3 DCpowe'!$G$7,'ver pressoflex 6p C3 DCpowe'!$G$16*F346*'ver pressoflex 6p C3 DCpowe'!$O$9,SIGN(F346)*'ver pressoflex 6p C3 DCpowe'!$G$15*'ver pressoflex 6p C3 DCpowe'!$O$9)</f>
        <v>0</v>
      </c>
      <c r="O346" s="31">
        <f>IF(ABS(G346)&lt;'ver pressoflex 6p C3 DCpowe'!$G$7,'ver pressoflex 6p C3 DCpowe'!$G$16*G346*'ver pressoflex 6p C3 DCpowe'!$O$10,SIGN(G346)*'ver pressoflex 6p C3 DCpowe'!$G$15*'ver pressoflex 6p C3 DCpowe'!$O$10)</f>
        <v>0</v>
      </c>
      <c r="P346" s="31">
        <f>IF(ABS(H346)&lt;'ver pressoflex 6p C3 DCpowe'!$G$7,'ver pressoflex 6p C3 DCpowe'!$G$16*H346*'ver pressoflex 6p C3 DCpowe'!$O$11,SIGN(H346)*'ver pressoflex 6p C3 DCpowe'!$G$15*'ver pressoflex 6p C3 DCpowe'!$O$11)</f>
        <v>0</v>
      </c>
      <c r="Q346" s="31">
        <f>IF(ABS(I346)&lt;'ver pressoflex 6p C3 DCpowe'!$G$7,'ver pressoflex 6p C3 DCpowe'!$G$16*I346*'ver pressoflex 6p C3 DCpowe'!$O$12,SIGN(I346)*'ver pressoflex 6p C3 DCpowe'!$G$15*'ver pressoflex 6p C3 DCpowe'!$O$12)</f>
        <v>0</v>
      </c>
      <c r="R346" s="31">
        <f>IF(ABS(J346)&lt;'ver pressoflex 6p C3 DCpowe'!$G$7,'ver pressoflex 6p C3 DCpowe'!$G$16*J346*'ver pressoflex 6p C3 DCpowe'!$O$13,SIGN(J346)*'ver pressoflex 6p C3 DCpowe'!$G$15*'ver pressoflex 6p C3 DCpowe'!$O$13)</f>
        <v>17803.500000000004</v>
      </c>
      <c r="S346" s="113">
        <f t="shared" si="45"/>
        <v>8356.5075000000725</v>
      </c>
      <c r="T346" s="362">
        <f>-L346*('ver pressoflex 6p C3 DCpowe'!$G$3/2-'ver pressoflex 6p C3 DCpowe'!$G$12*'ver pressoflex 6p C3 DCpowe'!D346)</f>
        <v>31747370.95238933</v>
      </c>
      <c r="U346" s="29">
        <f t="shared" si="47"/>
        <v>-18248587.500000004</v>
      </c>
      <c r="V346" s="29">
        <f t="shared" si="48"/>
        <v>0</v>
      </c>
      <c r="W346" s="29">
        <f t="shared" si="49"/>
        <v>0</v>
      </c>
      <c r="X346" s="29">
        <f t="shared" si="50"/>
        <v>0</v>
      </c>
      <c r="Y346" s="29">
        <f t="shared" si="51"/>
        <v>0</v>
      </c>
      <c r="Z346" s="29">
        <f t="shared" si="52"/>
        <v>18248587.500000004</v>
      </c>
      <c r="AA346" s="113">
        <f t="shared" si="46"/>
        <v>31747370.95238933</v>
      </c>
    </row>
    <row r="347" spans="2:27">
      <c r="B347" s="116">
        <f t="shared" si="44"/>
        <v>50124.982500000071</v>
      </c>
      <c r="C347" s="115">
        <f t="shared" si="53"/>
        <v>11.869999999999971</v>
      </c>
      <c r="D347" s="68">
        <f>'ver pressoflex 6p C3 DCpowe'!$G$3/2/$C$557*C347</f>
        <v>145.40749999999963</v>
      </c>
      <c r="E347" s="114">
        <f>'ver pressoflex 6p C3 DCpowe'!$G$9/D347*(D347-'ver pressoflex 6p C3 DCpowe'!$M$8)</f>
        <v>3.0035589636023181E-3</v>
      </c>
      <c r="F347" s="114">
        <f>'ver pressoflex 6p C3 DCpowe'!$G$9/D347*(D347-'ver pressoflex 6p C3 DCpowe'!$M$9)</f>
        <v>7.404982549043245E-3</v>
      </c>
      <c r="G347" s="114">
        <f>'ver pressoflex 6p C3 DCpowe'!$G$9/D347*(D347-'ver pressoflex 6p C3 DCpowe'!$M$10)</f>
        <v>1.1806406134484172E-2</v>
      </c>
      <c r="H347" s="114">
        <f>'ver pressoflex 6p C3 DCpowe'!$G$9/D347*(D347-'ver pressoflex 6p C3 DCpowe'!$M$11)</f>
        <v>0.10698719116964422</v>
      </c>
      <c r="I347" s="114">
        <f>'ver pressoflex 6p C3 DCpowe'!$G$9/D347*(D347-'ver pressoflex 6p C3 DCpowe'!$M$12)</f>
        <v>0.11138861475508516</v>
      </c>
      <c r="J347" s="114">
        <f>'ver pressoflex 6p C3 DCpowe'!$G$9/D347*(D347-'ver pressoflex 6p C3 DCpowe'!$M$13)</f>
        <v>0.11579003834052606</v>
      </c>
      <c r="K347" s="114">
        <f>'ver pressoflex 6p C3 DCpowe'!$G$9/D347*(D347-'ver pressoflex 6p C3 DCpowe'!$G$3)</f>
        <v>0.1267935973041284</v>
      </c>
      <c r="L347" s="113">
        <f>-'ver pressoflex 6p C3 DCpowe'!$G$2*'ver pressoflex 6p C3 DCpowe'!D347*'ver pressoflex 6p C3 DCpowe'!$G$17*'ver pressoflex 6p C3 DCpowe'!$G$13*'ver pressoflex 6p C3 DCpowe'!$G$11</f>
        <v>-27482.017499999936</v>
      </c>
      <c r="M347" s="31">
        <f>IF(ABS(E347)&lt;'ver pressoflex 6p C3 DCpowe'!$G$7,'ver pressoflex 6p C3 DCpowe'!$G$16*E347*'ver pressoflex 6p C3 DCpowe'!$O$8,SIGN(E347)*'ver pressoflex 6p C3 DCpowe'!$G$15*'ver pressoflex 6p C3 DCpowe'!$O$8)</f>
        <v>17803.500000000004</v>
      </c>
      <c r="N347" s="31">
        <f>IF(ABS(F347)&lt;'ver pressoflex 6p C3 DCpowe'!$G$7,'ver pressoflex 6p C3 DCpowe'!$G$16*F347*'ver pressoflex 6p C3 DCpowe'!$O$9,SIGN(F347)*'ver pressoflex 6p C3 DCpowe'!$G$15*'ver pressoflex 6p C3 DCpowe'!$O$9)</f>
        <v>0</v>
      </c>
      <c r="O347" s="31">
        <f>IF(ABS(G347)&lt;'ver pressoflex 6p C3 DCpowe'!$G$7,'ver pressoflex 6p C3 DCpowe'!$G$16*G347*'ver pressoflex 6p C3 DCpowe'!$O$10,SIGN(G347)*'ver pressoflex 6p C3 DCpowe'!$G$15*'ver pressoflex 6p C3 DCpowe'!$O$10)</f>
        <v>0</v>
      </c>
      <c r="P347" s="31">
        <f>IF(ABS(H347)&lt;'ver pressoflex 6p C3 DCpowe'!$G$7,'ver pressoflex 6p C3 DCpowe'!$G$16*H347*'ver pressoflex 6p C3 DCpowe'!$O$11,SIGN(H347)*'ver pressoflex 6p C3 DCpowe'!$G$15*'ver pressoflex 6p C3 DCpowe'!$O$11)</f>
        <v>0</v>
      </c>
      <c r="Q347" s="31">
        <f>IF(ABS(I347)&lt;'ver pressoflex 6p C3 DCpowe'!$G$7,'ver pressoflex 6p C3 DCpowe'!$G$16*I347*'ver pressoflex 6p C3 DCpowe'!$O$12,SIGN(I347)*'ver pressoflex 6p C3 DCpowe'!$G$15*'ver pressoflex 6p C3 DCpowe'!$O$12)</f>
        <v>0</v>
      </c>
      <c r="R347" s="31">
        <f>IF(ABS(J347)&lt;'ver pressoflex 6p C3 DCpowe'!$G$7,'ver pressoflex 6p C3 DCpowe'!$G$16*J347*'ver pressoflex 6p C3 DCpowe'!$O$13,SIGN(J347)*'ver pressoflex 6p C3 DCpowe'!$G$15*'ver pressoflex 6p C3 DCpowe'!$O$13)</f>
        <v>17803.500000000004</v>
      </c>
      <c r="S347" s="113">
        <f t="shared" si="45"/>
        <v>8124.982500000071</v>
      </c>
      <c r="T347" s="362">
        <f>-L347*('ver pressoflex 6p C3 DCpowe'!$G$3/2-'ver pressoflex 6p C3 DCpowe'!$G$12*'ver pressoflex 6p C3 DCpowe'!D347)</f>
        <v>32003097.39029333</v>
      </c>
      <c r="U347" s="29">
        <f t="shared" si="47"/>
        <v>-18248587.500000004</v>
      </c>
      <c r="V347" s="29">
        <f t="shared" si="48"/>
        <v>0</v>
      </c>
      <c r="W347" s="29">
        <f t="shared" si="49"/>
        <v>0</v>
      </c>
      <c r="X347" s="29">
        <f t="shared" si="50"/>
        <v>0</v>
      </c>
      <c r="Y347" s="29">
        <f t="shared" si="51"/>
        <v>0</v>
      </c>
      <c r="Z347" s="29">
        <f t="shared" si="52"/>
        <v>18248587.500000004</v>
      </c>
      <c r="AA347" s="113">
        <f t="shared" si="46"/>
        <v>32003097.39029333</v>
      </c>
    </row>
    <row r="348" spans="2:27">
      <c r="B348" s="116">
        <f t="shared" si="44"/>
        <v>49893.45750000007</v>
      </c>
      <c r="C348" s="115">
        <f t="shared" si="53"/>
        <v>11.96999999999997</v>
      </c>
      <c r="D348" s="68">
        <f>'ver pressoflex 6p C3 DCpowe'!$G$3/2/$C$557*C348</f>
        <v>146.63249999999965</v>
      </c>
      <c r="E348" s="114">
        <f>'ver pressoflex 6p C3 DCpowe'!$G$9/D348*(D348-'ver pressoflex 6p C3 DCpowe'!$M$8)</f>
        <v>2.9116328235555137E-3</v>
      </c>
      <c r="F348" s="114">
        <f>'ver pressoflex 6p C3 DCpowe'!$G$9/D348*(D348-'ver pressoflex 6p C3 DCpowe'!$M$9)</f>
        <v>7.2762859529777188E-3</v>
      </c>
      <c r="G348" s="114">
        <f>'ver pressoflex 6p C3 DCpowe'!$G$9/D348*(D348-'ver pressoflex 6p C3 DCpowe'!$M$10)</f>
        <v>1.1640939082399925E-2</v>
      </c>
      <c r="H348" s="114">
        <f>'ver pressoflex 6p C3 DCpowe'!$G$9/D348*(D348-'ver pressoflex 6p C3 DCpowe'!$M$11)</f>
        <v>0.10602656300615512</v>
      </c>
      <c r="I348" s="114">
        <f>'ver pressoflex 6p C3 DCpowe'!$G$9/D348*(D348-'ver pressoflex 6p C3 DCpowe'!$M$12)</f>
        <v>0.11039121613557733</v>
      </c>
      <c r="J348" s="114">
        <f>'ver pressoflex 6p C3 DCpowe'!$G$9/D348*(D348-'ver pressoflex 6p C3 DCpowe'!$M$13)</f>
        <v>0.11475586926499953</v>
      </c>
      <c r="K348" s="114">
        <f>'ver pressoflex 6p C3 DCpowe'!$G$9/D348*(D348-'ver pressoflex 6p C3 DCpowe'!$G$3)</f>
        <v>0.12566750208855504</v>
      </c>
      <c r="L348" s="113">
        <f>-'ver pressoflex 6p C3 DCpowe'!$G$2*'ver pressoflex 6p C3 DCpowe'!D348*'ver pressoflex 6p C3 DCpowe'!$G$17*'ver pressoflex 6p C3 DCpowe'!$G$13*'ver pressoflex 6p C3 DCpowe'!$G$11</f>
        <v>-27713.542499999938</v>
      </c>
      <c r="M348" s="31">
        <f>IF(ABS(E348)&lt;'ver pressoflex 6p C3 DCpowe'!$G$7,'ver pressoflex 6p C3 DCpowe'!$G$16*E348*'ver pressoflex 6p C3 DCpowe'!$O$8,SIGN(E348)*'ver pressoflex 6p C3 DCpowe'!$G$15*'ver pressoflex 6p C3 DCpowe'!$O$8)</f>
        <v>17803.500000000004</v>
      </c>
      <c r="N348" s="31">
        <f>IF(ABS(F348)&lt;'ver pressoflex 6p C3 DCpowe'!$G$7,'ver pressoflex 6p C3 DCpowe'!$G$16*F348*'ver pressoflex 6p C3 DCpowe'!$O$9,SIGN(F348)*'ver pressoflex 6p C3 DCpowe'!$G$15*'ver pressoflex 6p C3 DCpowe'!$O$9)</f>
        <v>0</v>
      </c>
      <c r="O348" s="31">
        <f>IF(ABS(G348)&lt;'ver pressoflex 6p C3 DCpowe'!$G$7,'ver pressoflex 6p C3 DCpowe'!$G$16*G348*'ver pressoflex 6p C3 DCpowe'!$O$10,SIGN(G348)*'ver pressoflex 6p C3 DCpowe'!$G$15*'ver pressoflex 6p C3 DCpowe'!$O$10)</f>
        <v>0</v>
      </c>
      <c r="P348" s="31">
        <f>IF(ABS(H348)&lt;'ver pressoflex 6p C3 DCpowe'!$G$7,'ver pressoflex 6p C3 DCpowe'!$G$16*H348*'ver pressoflex 6p C3 DCpowe'!$O$11,SIGN(H348)*'ver pressoflex 6p C3 DCpowe'!$G$15*'ver pressoflex 6p C3 DCpowe'!$O$11)</f>
        <v>0</v>
      </c>
      <c r="Q348" s="31">
        <f>IF(ABS(I348)&lt;'ver pressoflex 6p C3 DCpowe'!$G$7,'ver pressoflex 6p C3 DCpowe'!$G$16*I348*'ver pressoflex 6p C3 DCpowe'!$O$12,SIGN(I348)*'ver pressoflex 6p C3 DCpowe'!$G$15*'ver pressoflex 6p C3 DCpowe'!$O$12)</f>
        <v>0</v>
      </c>
      <c r="R348" s="31">
        <f>IF(ABS(J348)&lt;'ver pressoflex 6p C3 DCpowe'!$G$7,'ver pressoflex 6p C3 DCpowe'!$G$16*J348*'ver pressoflex 6p C3 DCpowe'!$O$13,SIGN(J348)*'ver pressoflex 6p C3 DCpowe'!$G$15*'ver pressoflex 6p C3 DCpowe'!$O$13)</f>
        <v>17803.500000000004</v>
      </c>
      <c r="S348" s="113">
        <f t="shared" si="45"/>
        <v>7893.4575000000696</v>
      </c>
      <c r="T348" s="362">
        <f>-L348*('ver pressoflex 6p C3 DCpowe'!$G$3/2-'ver pressoflex 6p C3 DCpowe'!$G$12*'ver pressoflex 6p C3 DCpowe'!D348)</f>
        <v>32258587.857917327</v>
      </c>
      <c r="U348" s="29">
        <f t="shared" si="47"/>
        <v>-18248587.500000004</v>
      </c>
      <c r="V348" s="29">
        <f t="shared" si="48"/>
        <v>0</v>
      </c>
      <c r="W348" s="29">
        <f t="shared" si="49"/>
        <v>0</v>
      </c>
      <c r="X348" s="29">
        <f t="shared" si="50"/>
        <v>0</v>
      </c>
      <c r="Y348" s="29">
        <f t="shared" si="51"/>
        <v>0</v>
      </c>
      <c r="Z348" s="29">
        <f t="shared" si="52"/>
        <v>18248587.500000004</v>
      </c>
      <c r="AA348" s="113">
        <f t="shared" si="46"/>
        <v>32258587.857917327</v>
      </c>
    </row>
    <row r="349" spans="2:27">
      <c r="B349" s="116">
        <f t="shared" si="44"/>
        <v>49661.932500000068</v>
      </c>
      <c r="C349" s="115">
        <f t="shared" si="53"/>
        <v>12.06999999999997</v>
      </c>
      <c r="D349" s="68">
        <f>'ver pressoflex 6p C3 DCpowe'!$G$3/2/$C$557*C349</f>
        <v>147.85749999999965</v>
      </c>
      <c r="E349" s="114">
        <f>'ver pressoflex 6p C3 DCpowe'!$G$9/D349*(D349-'ver pressoflex 6p C3 DCpowe'!$M$8)</f>
        <v>2.8212299004108945E-3</v>
      </c>
      <c r="F349" s="114">
        <f>'ver pressoflex 6p C3 DCpowe'!$G$9/D349*(D349-'ver pressoflex 6p C3 DCpowe'!$M$9)</f>
        <v>7.1497218605752521E-3</v>
      </c>
      <c r="G349" s="114">
        <f>'ver pressoflex 6p C3 DCpowe'!$G$9/D349*(D349-'ver pressoflex 6p C3 DCpowe'!$M$10)</f>
        <v>1.1478213820739611E-2</v>
      </c>
      <c r="H349" s="114">
        <f>'ver pressoflex 6p C3 DCpowe'!$G$9/D349*(D349-'ver pressoflex 6p C3 DCpowe'!$M$11)</f>
        <v>0.10508185245929386</v>
      </c>
      <c r="I349" s="114">
        <f>'ver pressoflex 6p C3 DCpowe'!$G$9/D349*(D349-'ver pressoflex 6p C3 DCpowe'!$M$12)</f>
        <v>0.10941034441945821</v>
      </c>
      <c r="J349" s="114">
        <f>'ver pressoflex 6p C3 DCpowe'!$G$9/D349*(D349-'ver pressoflex 6p C3 DCpowe'!$M$13)</f>
        <v>0.11373883637962257</v>
      </c>
      <c r="K349" s="114">
        <f>'ver pressoflex 6p C3 DCpowe'!$G$9/D349*(D349-'ver pressoflex 6p C3 DCpowe'!$G$3)</f>
        <v>0.12456006628003347</v>
      </c>
      <c r="L349" s="113">
        <f>-'ver pressoflex 6p C3 DCpowe'!$G$2*'ver pressoflex 6p C3 DCpowe'!D349*'ver pressoflex 6p C3 DCpowe'!$G$17*'ver pressoflex 6p C3 DCpowe'!$G$13*'ver pressoflex 6p C3 DCpowe'!$G$11</f>
        <v>-27945.067499999939</v>
      </c>
      <c r="M349" s="31">
        <f>IF(ABS(E349)&lt;'ver pressoflex 6p C3 DCpowe'!$G$7,'ver pressoflex 6p C3 DCpowe'!$G$16*E349*'ver pressoflex 6p C3 DCpowe'!$O$8,SIGN(E349)*'ver pressoflex 6p C3 DCpowe'!$G$15*'ver pressoflex 6p C3 DCpowe'!$O$8)</f>
        <v>17803.500000000004</v>
      </c>
      <c r="N349" s="31">
        <f>IF(ABS(F349)&lt;'ver pressoflex 6p C3 DCpowe'!$G$7,'ver pressoflex 6p C3 DCpowe'!$G$16*F349*'ver pressoflex 6p C3 DCpowe'!$O$9,SIGN(F349)*'ver pressoflex 6p C3 DCpowe'!$G$15*'ver pressoflex 6p C3 DCpowe'!$O$9)</f>
        <v>0</v>
      </c>
      <c r="O349" s="31">
        <f>IF(ABS(G349)&lt;'ver pressoflex 6p C3 DCpowe'!$G$7,'ver pressoflex 6p C3 DCpowe'!$G$16*G349*'ver pressoflex 6p C3 DCpowe'!$O$10,SIGN(G349)*'ver pressoflex 6p C3 DCpowe'!$G$15*'ver pressoflex 6p C3 DCpowe'!$O$10)</f>
        <v>0</v>
      </c>
      <c r="P349" s="31">
        <f>IF(ABS(H349)&lt;'ver pressoflex 6p C3 DCpowe'!$G$7,'ver pressoflex 6p C3 DCpowe'!$G$16*H349*'ver pressoflex 6p C3 DCpowe'!$O$11,SIGN(H349)*'ver pressoflex 6p C3 DCpowe'!$G$15*'ver pressoflex 6p C3 DCpowe'!$O$11)</f>
        <v>0</v>
      </c>
      <c r="Q349" s="31">
        <f>IF(ABS(I349)&lt;'ver pressoflex 6p C3 DCpowe'!$G$7,'ver pressoflex 6p C3 DCpowe'!$G$16*I349*'ver pressoflex 6p C3 DCpowe'!$O$12,SIGN(I349)*'ver pressoflex 6p C3 DCpowe'!$G$15*'ver pressoflex 6p C3 DCpowe'!$O$12)</f>
        <v>0</v>
      </c>
      <c r="R349" s="31">
        <f>IF(ABS(J349)&lt;'ver pressoflex 6p C3 DCpowe'!$G$7,'ver pressoflex 6p C3 DCpowe'!$G$16*J349*'ver pressoflex 6p C3 DCpowe'!$O$13,SIGN(J349)*'ver pressoflex 6p C3 DCpowe'!$G$15*'ver pressoflex 6p C3 DCpowe'!$O$13)</f>
        <v>17803.500000000004</v>
      </c>
      <c r="S349" s="113">
        <f t="shared" si="45"/>
        <v>7661.9325000000681</v>
      </c>
      <c r="T349" s="362">
        <f>-L349*('ver pressoflex 6p C3 DCpowe'!$G$3/2-'ver pressoflex 6p C3 DCpowe'!$G$12*'ver pressoflex 6p C3 DCpowe'!D349)</f>
        <v>32513842.355261333</v>
      </c>
      <c r="U349" s="29">
        <f t="shared" si="47"/>
        <v>-18248587.500000004</v>
      </c>
      <c r="V349" s="29">
        <f t="shared" si="48"/>
        <v>0</v>
      </c>
      <c r="W349" s="29">
        <f t="shared" si="49"/>
        <v>0</v>
      </c>
      <c r="X349" s="29">
        <f t="shared" si="50"/>
        <v>0</v>
      </c>
      <c r="Y349" s="29">
        <f t="shared" si="51"/>
        <v>0</v>
      </c>
      <c r="Z349" s="29">
        <f t="shared" si="52"/>
        <v>18248587.500000004</v>
      </c>
      <c r="AA349" s="113">
        <f t="shared" si="46"/>
        <v>32513842.355261333</v>
      </c>
    </row>
    <row r="350" spans="2:27">
      <c r="B350" s="116">
        <f t="shared" si="44"/>
        <v>49430.407500000074</v>
      </c>
      <c r="C350" s="115">
        <f t="shared" si="53"/>
        <v>12.16999999999997</v>
      </c>
      <c r="D350" s="68">
        <f>'ver pressoflex 6p C3 DCpowe'!$G$3/2/$C$557*C350</f>
        <v>149.08249999999964</v>
      </c>
      <c r="E350" s="114">
        <f>'ver pressoflex 6p C3 DCpowe'!$G$9/D350*(D350-'ver pressoflex 6p C3 DCpowe'!$M$8)</f>
        <v>2.7323126456827852E-3</v>
      </c>
      <c r="F350" s="114">
        <f>'ver pressoflex 6p C3 DCpowe'!$G$9/D350*(D350-'ver pressoflex 6p C3 DCpowe'!$M$9)</f>
        <v>7.0252377039558998E-3</v>
      </c>
      <c r="G350" s="114">
        <f>'ver pressoflex 6p C3 DCpowe'!$G$9/D350*(D350-'ver pressoflex 6p C3 DCpowe'!$M$10)</f>
        <v>1.1318162762229014E-2</v>
      </c>
      <c r="H350" s="114">
        <f>'ver pressoflex 6p C3 DCpowe'!$G$9/D350*(D350-'ver pressoflex 6p C3 DCpowe'!$M$11)</f>
        <v>0.10415266714738511</v>
      </c>
      <c r="I350" s="114">
        <f>'ver pressoflex 6p C3 DCpowe'!$G$9/D350*(D350-'ver pressoflex 6p C3 DCpowe'!$M$12)</f>
        <v>0.10844559220565823</v>
      </c>
      <c r="J350" s="114">
        <f>'ver pressoflex 6p C3 DCpowe'!$G$9/D350*(D350-'ver pressoflex 6p C3 DCpowe'!$M$13)</f>
        <v>0.11273851726393135</v>
      </c>
      <c r="K350" s="114">
        <f>'ver pressoflex 6p C3 DCpowe'!$G$9/D350*(D350-'ver pressoflex 6p C3 DCpowe'!$G$3)</f>
        <v>0.12347082990961412</v>
      </c>
      <c r="L350" s="113">
        <f>-'ver pressoflex 6p C3 DCpowe'!$G$2*'ver pressoflex 6p C3 DCpowe'!D350*'ver pressoflex 6p C3 DCpowe'!$G$17*'ver pressoflex 6p C3 DCpowe'!$G$13*'ver pressoflex 6p C3 DCpowe'!$G$11</f>
        <v>-28176.592499999933</v>
      </c>
      <c r="M350" s="31">
        <f>IF(ABS(E350)&lt;'ver pressoflex 6p C3 DCpowe'!$G$7,'ver pressoflex 6p C3 DCpowe'!$G$16*E350*'ver pressoflex 6p C3 DCpowe'!$O$8,SIGN(E350)*'ver pressoflex 6p C3 DCpowe'!$G$15*'ver pressoflex 6p C3 DCpowe'!$O$8)</f>
        <v>17803.500000000004</v>
      </c>
      <c r="N350" s="31">
        <f>IF(ABS(F350)&lt;'ver pressoflex 6p C3 DCpowe'!$G$7,'ver pressoflex 6p C3 DCpowe'!$G$16*F350*'ver pressoflex 6p C3 DCpowe'!$O$9,SIGN(F350)*'ver pressoflex 6p C3 DCpowe'!$G$15*'ver pressoflex 6p C3 DCpowe'!$O$9)</f>
        <v>0</v>
      </c>
      <c r="O350" s="31">
        <f>IF(ABS(G350)&lt;'ver pressoflex 6p C3 DCpowe'!$G$7,'ver pressoflex 6p C3 DCpowe'!$G$16*G350*'ver pressoflex 6p C3 DCpowe'!$O$10,SIGN(G350)*'ver pressoflex 6p C3 DCpowe'!$G$15*'ver pressoflex 6p C3 DCpowe'!$O$10)</f>
        <v>0</v>
      </c>
      <c r="P350" s="31">
        <f>IF(ABS(H350)&lt;'ver pressoflex 6p C3 DCpowe'!$G$7,'ver pressoflex 6p C3 DCpowe'!$G$16*H350*'ver pressoflex 6p C3 DCpowe'!$O$11,SIGN(H350)*'ver pressoflex 6p C3 DCpowe'!$G$15*'ver pressoflex 6p C3 DCpowe'!$O$11)</f>
        <v>0</v>
      </c>
      <c r="Q350" s="31">
        <f>IF(ABS(I350)&lt;'ver pressoflex 6p C3 DCpowe'!$G$7,'ver pressoflex 6p C3 DCpowe'!$G$16*I350*'ver pressoflex 6p C3 DCpowe'!$O$12,SIGN(I350)*'ver pressoflex 6p C3 DCpowe'!$G$15*'ver pressoflex 6p C3 DCpowe'!$O$12)</f>
        <v>0</v>
      </c>
      <c r="R350" s="31">
        <f>IF(ABS(J350)&lt;'ver pressoflex 6p C3 DCpowe'!$G$7,'ver pressoflex 6p C3 DCpowe'!$G$16*J350*'ver pressoflex 6p C3 DCpowe'!$O$13,SIGN(J350)*'ver pressoflex 6p C3 DCpowe'!$G$15*'ver pressoflex 6p C3 DCpowe'!$O$13)</f>
        <v>17803.500000000004</v>
      </c>
      <c r="S350" s="113">
        <f t="shared" si="45"/>
        <v>7430.4075000000739</v>
      </c>
      <c r="T350" s="362">
        <f>-L350*('ver pressoflex 6p C3 DCpowe'!$G$3/2-'ver pressoflex 6p C3 DCpowe'!$G$12*'ver pressoflex 6p C3 DCpowe'!D350)</f>
        <v>32768860.882325325</v>
      </c>
      <c r="U350" s="29">
        <f t="shared" si="47"/>
        <v>-18248587.500000004</v>
      </c>
      <c r="V350" s="29">
        <f t="shared" si="48"/>
        <v>0</v>
      </c>
      <c r="W350" s="29">
        <f t="shared" si="49"/>
        <v>0</v>
      </c>
      <c r="X350" s="29">
        <f t="shared" si="50"/>
        <v>0</v>
      </c>
      <c r="Y350" s="29">
        <f t="shared" si="51"/>
        <v>0</v>
      </c>
      <c r="Z350" s="29">
        <f t="shared" si="52"/>
        <v>18248587.500000004</v>
      </c>
      <c r="AA350" s="113">
        <f t="shared" si="46"/>
        <v>32768860.882325325</v>
      </c>
    </row>
    <row r="351" spans="2:27">
      <c r="B351" s="116">
        <f t="shared" si="44"/>
        <v>49198.88250000008</v>
      </c>
      <c r="C351" s="115">
        <f t="shared" si="53"/>
        <v>12.269999999999969</v>
      </c>
      <c r="D351" s="68">
        <f>'ver pressoflex 6p C3 DCpowe'!$G$3/2/$C$557*C351</f>
        <v>150.30749999999964</v>
      </c>
      <c r="E351" s="114">
        <f>'ver pressoflex 6p C3 DCpowe'!$G$9/D351*(D351-'ver pressoflex 6p C3 DCpowe'!$M$8)</f>
        <v>2.6448447349600246E-3</v>
      </c>
      <c r="F351" s="114">
        <f>'ver pressoflex 6p C3 DCpowe'!$G$9/D351*(D351-'ver pressoflex 6p C3 DCpowe'!$M$9)</f>
        <v>6.9027826289440345E-3</v>
      </c>
      <c r="G351" s="114">
        <f>'ver pressoflex 6p C3 DCpowe'!$G$9/D351*(D351-'ver pressoflex 6p C3 DCpowe'!$M$10)</f>
        <v>1.1160720522928044E-2</v>
      </c>
      <c r="H351" s="114">
        <f>'ver pressoflex 6p C3 DCpowe'!$G$9/D351*(D351-'ver pressoflex 6p C3 DCpowe'!$M$11)</f>
        <v>0.10323862748033225</v>
      </c>
      <c r="I351" s="114">
        <f>'ver pressoflex 6p C3 DCpowe'!$G$9/D351*(D351-'ver pressoflex 6p C3 DCpowe'!$M$12)</f>
        <v>0.10749656537431626</v>
      </c>
      <c r="J351" s="114">
        <f>'ver pressoflex 6p C3 DCpowe'!$G$9/D351*(D351-'ver pressoflex 6p C3 DCpowe'!$M$13)</f>
        <v>0.11175450326830029</v>
      </c>
      <c r="K351" s="114">
        <f>'ver pressoflex 6p C3 DCpowe'!$G$9/D351*(D351-'ver pressoflex 6p C3 DCpowe'!$G$3)</f>
        <v>0.12239934800326031</v>
      </c>
      <c r="L351" s="113">
        <f>-'ver pressoflex 6p C3 DCpowe'!$G$2*'ver pressoflex 6p C3 DCpowe'!D351*'ver pressoflex 6p C3 DCpowe'!$G$17*'ver pressoflex 6p C3 DCpowe'!$G$13*'ver pressoflex 6p C3 DCpowe'!$G$11</f>
        <v>-28408.117499999931</v>
      </c>
      <c r="M351" s="31">
        <f>IF(ABS(E351)&lt;'ver pressoflex 6p C3 DCpowe'!$G$7,'ver pressoflex 6p C3 DCpowe'!$G$16*E351*'ver pressoflex 6p C3 DCpowe'!$O$8,SIGN(E351)*'ver pressoflex 6p C3 DCpowe'!$G$15*'ver pressoflex 6p C3 DCpowe'!$O$8)</f>
        <v>17803.500000000004</v>
      </c>
      <c r="N351" s="31">
        <f>IF(ABS(F351)&lt;'ver pressoflex 6p C3 DCpowe'!$G$7,'ver pressoflex 6p C3 DCpowe'!$G$16*F351*'ver pressoflex 6p C3 DCpowe'!$O$9,SIGN(F351)*'ver pressoflex 6p C3 DCpowe'!$G$15*'ver pressoflex 6p C3 DCpowe'!$O$9)</f>
        <v>0</v>
      </c>
      <c r="O351" s="31">
        <f>IF(ABS(G351)&lt;'ver pressoflex 6p C3 DCpowe'!$G$7,'ver pressoflex 6p C3 DCpowe'!$G$16*G351*'ver pressoflex 6p C3 DCpowe'!$O$10,SIGN(G351)*'ver pressoflex 6p C3 DCpowe'!$G$15*'ver pressoflex 6p C3 DCpowe'!$O$10)</f>
        <v>0</v>
      </c>
      <c r="P351" s="31">
        <f>IF(ABS(H351)&lt;'ver pressoflex 6p C3 DCpowe'!$G$7,'ver pressoflex 6p C3 DCpowe'!$G$16*H351*'ver pressoflex 6p C3 DCpowe'!$O$11,SIGN(H351)*'ver pressoflex 6p C3 DCpowe'!$G$15*'ver pressoflex 6p C3 DCpowe'!$O$11)</f>
        <v>0</v>
      </c>
      <c r="Q351" s="31">
        <f>IF(ABS(I351)&lt;'ver pressoflex 6p C3 DCpowe'!$G$7,'ver pressoflex 6p C3 DCpowe'!$G$16*I351*'ver pressoflex 6p C3 DCpowe'!$O$12,SIGN(I351)*'ver pressoflex 6p C3 DCpowe'!$G$15*'ver pressoflex 6p C3 DCpowe'!$O$12)</f>
        <v>0</v>
      </c>
      <c r="R351" s="31">
        <f>IF(ABS(J351)&lt;'ver pressoflex 6p C3 DCpowe'!$G$7,'ver pressoflex 6p C3 DCpowe'!$G$16*J351*'ver pressoflex 6p C3 DCpowe'!$O$13,SIGN(J351)*'ver pressoflex 6p C3 DCpowe'!$G$15*'ver pressoflex 6p C3 DCpowe'!$O$13)</f>
        <v>17803.500000000004</v>
      </c>
      <c r="S351" s="113">
        <f t="shared" si="45"/>
        <v>7198.8825000000761</v>
      </c>
      <c r="T351" s="362">
        <f>-L351*('ver pressoflex 6p C3 DCpowe'!$G$3/2-'ver pressoflex 6p C3 DCpowe'!$G$12*'ver pressoflex 6p C3 DCpowe'!D351)</f>
        <v>33023643.439109325</v>
      </c>
      <c r="U351" s="29">
        <f t="shared" si="47"/>
        <v>-18248587.500000004</v>
      </c>
      <c r="V351" s="29">
        <f t="shared" si="48"/>
        <v>0</v>
      </c>
      <c r="W351" s="29">
        <f t="shared" si="49"/>
        <v>0</v>
      </c>
      <c r="X351" s="29">
        <f t="shared" si="50"/>
        <v>0</v>
      </c>
      <c r="Y351" s="29">
        <f t="shared" si="51"/>
        <v>0</v>
      </c>
      <c r="Z351" s="29">
        <f t="shared" si="52"/>
        <v>18248587.500000004</v>
      </c>
      <c r="AA351" s="113">
        <f t="shared" si="46"/>
        <v>33023643.439109325</v>
      </c>
    </row>
    <row r="352" spans="2:27">
      <c r="B352" s="116">
        <f t="shared" si="44"/>
        <v>48967.357500000071</v>
      </c>
      <c r="C352" s="115">
        <f t="shared" si="53"/>
        <v>12.369999999999969</v>
      </c>
      <c r="D352" s="68">
        <f>'ver pressoflex 6p C3 DCpowe'!$G$3/2/$C$557*C352</f>
        <v>151.53249999999963</v>
      </c>
      <c r="E352" s="114">
        <f>'ver pressoflex 6p C3 DCpowe'!$G$9/D352*(D352-'ver pressoflex 6p C3 DCpowe'!$M$8)</f>
        <v>2.5587910184284158E-3</v>
      </c>
      <c r="F352" s="114">
        <f>'ver pressoflex 6p C3 DCpowe'!$G$9/D352*(D352-'ver pressoflex 6p C3 DCpowe'!$M$9)</f>
        <v>6.7823074257997822E-3</v>
      </c>
      <c r="G352" s="114">
        <f>'ver pressoflex 6p C3 DCpowe'!$G$9/D352*(D352-'ver pressoflex 6p C3 DCpowe'!$M$10)</f>
        <v>1.1005823833171148E-2</v>
      </c>
      <c r="H352" s="114">
        <f>'ver pressoflex 6p C3 DCpowe'!$G$9/D352*(D352-'ver pressoflex 6p C3 DCpowe'!$M$11)</f>
        <v>0.10233936614257695</v>
      </c>
      <c r="I352" s="114">
        <f>'ver pressoflex 6p C3 DCpowe'!$G$9/D352*(D352-'ver pressoflex 6p C3 DCpowe'!$M$12)</f>
        <v>0.10656288254994832</v>
      </c>
      <c r="J352" s="114">
        <f>'ver pressoflex 6p C3 DCpowe'!$G$9/D352*(D352-'ver pressoflex 6p C3 DCpowe'!$M$13)</f>
        <v>0.11078639895731968</v>
      </c>
      <c r="K352" s="114">
        <f>'ver pressoflex 6p C3 DCpowe'!$G$9/D352*(D352-'ver pressoflex 6p C3 DCpowe'!$G$3)</f>
        <v>0.12134518997574809</v>
      </c>
      <c r="L352" s="113">
        <f>-'ver pressoflex 6p C3 DCpowe'!$G$2*'ver pressoflex 6p C3 DCpowe'!D352*'ver pressoflex 6p C3 DCpowe'!$G$17*'ver pressoflex 6p C3 DCpowe'!$G$13*'ver pressoflex 6p C3 DCpowe'!$G$11</f>
        <v>-28639.642499999933</v>
      </c>
      <c r="M352" s="31">
        <f>IF(ABS(E352)&lt;'ver pressoflex 6p C3 DCpowe'!$G$7,'ver pressoflex 6p C3 DCpowe'!$G$16*E352*'ver pressoflex 6p C3 DCpowe'!$O$8,SIGN(E352)*'ver pressoflex 6p C3 DCpowe'!$G$15*'ver pressoflex 6p C3 DCpowe'!$O$8)</f>
        <v>17803.500000000004</v>
      </c>
      <c r="N352" s="31">
        <f>IF(ABS(F352)&lt;'ver pressoflex 6p C3 DCpowe'!$G$7,'ver pressoflex 6p C3 DCpowe'!$G$16*F352*'ver pressoflex 6p C3 DCpowe'!$O$9,SIGN(F352)*'ver pressoflex 6p C3 DCpowe'!$G$15*'ver pressoflex 6p C3 DCpowe'!$O$9)</f>
        <v>0</v>
      </c>
      <c r="O352" s="31">
        <f>IF(ABS(G352)&lt;'ver pressoflex 6p C3 DCpowe'!$G$7,'ver pressoflex 6p C3 DCpowe'!$G$16*G352*'ver pressoflex 6p C3 DCpowe'!$O$10,SIGN(G352)*'ver pressoflex 6p C3 DCpowe'!$G$15*'ver pressoflex 6p C3 DCpowe'!$O$10)</f>
        <v>0</v>
      </c>
      <c r="P352" s="31">
        <f>IF(ABS(H352)&lt;'ver pressoflex 6p C3 DCpowe'!$G$7,'ver pressoflex 6p C3 DCpowe'!$G$16*H352*'ver pressoflex 6p C3 DCpowe'!$O$11,SIGN(H352)*'ver pressoflex 6p C3 DCpowe'!$G$15*'ver pressoflex 6p C3 DCpowe'!$O$11)</f>
        <v>0</v>
      </c>
      <c r="Q352" s="31">
        <f>IF(ABS(I352)&lt;'ver pressoflex 6p C3 DCpowe'!$G$7,'ver pressoflex 6p C3 DCpowe'!$G$16*I352*'ver pressoflex 6p C3 DCpowe'!$O$12,SIGN(I352)*'ver pressoflex 6p C3 DCpowe'!$G$15*'ver pressoflex 6p C3 DCpowe'!$O$12)</f>
        <v>0</v>
      </c>
      <c r="R352" s="31">
        <f>IF(ABS(J352)&lt;'ver pressoflex 6p C3 DCpowe'!$G$7,'ver pressoflex 6p C3 DCpowe'!$G$16*J352*'ver pressoflex 6p C3 DCpowe'!$O$13,SIGN(J352)*'ver pressoflex 6p C3 DCpowe'!$G$15*'ver pressoflex 6p C3 DCpowe'!$O$13)</f>
        <v>17803.500000000004</v>
      </c>
      <c r="S352" s="113">
        <f t="shared" si="45"/>
        <v>6967.3575000000747</v>
      </c>
      <c r="T352" s="362">
        <f>-L352*('ver pressoflex 6p C3 DCpowe'!$G$3/2-'ver pressoflex 6p C3 DCpowe'!$G$12*'ver pressoflex 6p C3 DCpowe'!D352)</f>
        <v>33278190.025613327</v>
      </c>
      <c r="U352" s="29">
        <f t="shared" si="47"/>
        <v>-18248587.500000004</v>
      </c>
      <c r="V352" s="29">
        <f t="shared" si="48"/>
        <v>0</v>
      </c>
      <c r="W352" s="29">
        <f t="shared" si="49"/>
        <v>0</v>
      </c>
      <c r="X352" s="29">
        <f t="shared" si="50"/>
        <v>0</v>
      </c>
      <c r="Y352" s="29">
        <f t="shared" si="51"/>
        <v>0</v>
      </c>
      <c r="Z352" s="29">
        <f t="shared" si="52"/>
        <v>18248587.500000004</v>
      </c>
      <c r="AA352" s="113">
        <f t="shared" si="46"/>
        <v>33278190.025613327</v>
      </c>
    </row>
    <row r="353" spans="2:27">
      <c r="B353" s="116">
        <f t="shared" si="44"/>
        <v>48735.832500000077</v>
      </c>
      <c r="C353" s="115">
        <f t="shared" si="53"/>
        <v>12.469999999999969</v>
      </c>
      <c r="D353" s="68">
        <f>'ver pressoflex 6p C3 DCpowe'!$G$3/2/$C$557*C353</f>
        <v>152.75749999999962</v>
      </c>
      <c r="E353" s="114">
        <f>'ver pressoflex 6p C3 DCpowe'!$G$9/D353*(D353-'ver pressoflex 6p C3 DCpowe'!$M$8)</f>
        <v>2.4741174737738176E-3</v>
      </c>
      <c r="F353" s="114">
        <f>'ver pressoflex 6p C3 DCpowe'!$G$9/D353*(D353-'ver pressoflex 6p C3 DCpowe'!$M$9)</f>
        <v>6.6637644632833448E-3</v>
      </c>
      <c r="G353" s="114">
        <f>'ver pressoflex 6p C3 DCpowe'!$G$9/D353*(D353-'ver pressoflex 6p C3 DCpowe'!$M$10)</f>
        <v>1.0853411452792871E-2</v>
      </c>
      <c r="H353" s="114">
        <f>'ver pressoflex 6p C3 DCpowe'!$G$9/D353*(D353-'ver pressoflex 6p C3 DCpowe'!$M$11)</f>
        <v>0.10145452760093639</v>
      </c>
      <c r="I353" s="114">
        <f>'ver pressoflex 6p C3 DCpowe'!$G$9/D353*(D353-'ver pressoflex 6p C3 DCpowe'!$M$12)</f>
        <v>0.10564417459044591</v>
      </c>
      <c r="J353" s="114">
        <f>'ver pressoflex 6p C3 DCpowe'!$G$9/D353*(D353-'ver pressoflex 6p C3 DCpowe'!$M$13)</f>
        <v>0.10983382157995544</v>
      </c>
      <c r="K353" s="114">
        <f>'ver pressoflex 6p C3 DCpowe'!$G$9/D353*(D353-'ver pressoflex 6p C3 DCpowe'!$G$3)</f>
        <v>0.12030793905372926</v>
      </c>
      <c r="L353" s="113">
        <f>-'ver pressoflex 6p C3 DCpowe'!$G$2*'ver pressoflex 6p C3 DCpowe'!D353*'ver pressoflex 6p C3 DCpowe'!$G$17*'ver pressoflex 6p C3 DCpowe'!$G$13*'ver pressoflex 6p C3 DCpowe'!$G$11</f>
        <v>-28871.167499999934</v>
      </c>
      <c r="M353" s="31">
        <f>IF(ABS(E353)&lt;'ver pressoflex 6p C3 DCpowe'!$G$7,'ver pressoflex 6p C3 DCpowe'!$G$16*E353*'ver pressoflex 6p C3 DCpowe'!$O$8,SIGN(E353)*'ver pressoflex 6p C3 DCpowe'!$G$15*'ver pressoflex 6p C3 DCpowe'!$O$8)</f>
        <v>17803.500000000004</v>
      </c>
      <c r="N353" s="31">
        <f>IF(ABS(F353)&lt;'ver pressoflex 6p C3 DCpowe'!$G$7,'ver pressoflex 6p C3 DCpowe'!$G$16*F353*'ver pressoflex 6p C3 DCpowe'!$O$9,SIGN(F353)*'ver pressoflex 6p C3 DCpowe'!$G$15*'ver pressoflex 6p C3 DCpowe'!$O$9)</f>
        <v>0</v>
      </c>
      <c r="O353" s="31">
        <f>IF(ABS(G353)&lt;'ver pressoflex 6p C3 DCpowe'!$G$7,'ver pressoflex 6p C3 DCpowe'!$G$16*G353*'ver pressoflex 6p C3 DCpowe'!$O$10,SIGN(G353)*'ver pressoflex 6p C3 DCpowe'!$G$15*'ver pressoflex 6p C3 DCpowe'!$O$10)</f>
        <v>0</v>
      </c>
      <c r="P353" s="31">
        <f>IF(ABS(H353)&lt;'ver pressoflex 6p C3 DCpowe'!$G$7,'ver pressoflex 6p C3 DCpowe'!$G$16*H353*'ver pressoflex 6p C3 DCpowe'!$O$11,SIGN(H353)*'ver pressoflex 6p C3 DCpowe'!$G$15*'ver pressoflex 6p C3 DCpowe'!$O$11)</f>
        <v>0</v>
      </c>
      <c r="Q353" s="31">
        <f>IF(ABS(I353)&lt;'ver pressoflex 6p C3 DCpowe'!$G$7,'ver pressoflex 6p C3 DCpowe'!$G$16*I353*'ver pressoflex 6p C3 DCpowe'!$O$12,SIGN(I353)*'ver pressoflex 6p C3 DCpowe'!$G$15*'ver pressoflex 6p C3 DCpowe'!$O$12)</f>
        <v>0</v>
      </c>
      <c r="R353" s="31">
        <f>IF(ABS(J353)&lt;'ver pressoflex 6p C3 DCpowe'!$G$7,'ver pressoflex 6p C3 DCpowe'!$G$16*J353*'ver pressoflex 6p C3 DCpowe'!$O$13,SIGN(J353)*'ver pressoflex 6p C3 DCpowe'!$G$15*'ver pressoflex 6p C3 DCpowe'!$O$13)</f>
        <v>17803.500000000004</v>
      </c>
      <c r="S353" s="113">
        <f t="shared" si="45"/>
        <v>6735.8325000000732</v>
      </c>
      <c r="T353" s="362">
        <f>-L353*('ver pressoflex 6p C3 DCpowe'!$G$3/2-'ver pressoflex 6p C3 DCpowe'!$G$12*'ver pressoflex 6p C3 DCpowe'!D353)</f>
        <v>33532500.641837325</v>
      </c>
      <c r="U353" s="29">
        <f t="shared" si="47"/>
        <v>-18248587.500000004</v>
      </c>
      <c r="V353" s="29">
        <f t="shared" si="48"/>
        <v>0</v>
      </c>
      <c r="W353" s="29">
        <f t="shared" si="49"/>
        <v>0</v>
      </c>
      <c r="X353" s="29">
        <f t="shared" si="50"/>
        <v>0</v>
      </c>
      <c r="Y353" s="29">
        <f t="shared" si="51"/>
        <v>0</v>
      </c>
      <c r="Z353" s="29">
        <f t="shared" si="52"/>
        <v>18248587.500000004</v>
      </c>
      <c r="AA353" s="113">
        <f t="shared" si="46"/>
        <v>33532500.641837325</v>
      </c>
    </row>
    <row r="354" spans="2:27">
      <c r="B354" s="116">
        <f t="shared" si="44"/>
        <v>48504.307500000075</v>
      </c>
      <c r="C354" s="115">
        <f t="shared" si="53"/>
        <v>12.569999999999968</v>
      </c>
      <c r="D354" s="68">
        <f>'ver pressoflex 6p C3 DCpowe'!$G$3/2/$C$557*C354</f>
        <v>153.98249999999962</v>
      </c>
      <c r="E354" s="114">
        <f>'ver pressoflex 6p C3 DCpowe'!$G$9/D354*(D354-'ver pressoflex 6p C3 DCpowe'!$M$8)</f>
        <v>2.3907911613332946E-3</v>
      </c>
      <c r="F354" s="114">
        <f>'ver pressoflex 6p C3 DCpowe'!$G$9/D354*(D354-'ver pressoflex 6p C3 DCpowe'!$M$9)</f>
        <v>6.5471076258666128E-3</v>
      </c>
      <c r="G354" s="114">
        <f>'ver pressoflex 6p C3 DCpowe'!$G$9/D354*(D354-'ver pressoflex 6p C3 DCpowe'!$M$10)</f>
        <v>1.070342409039993E-2</v>
      </c>
      <c r="H354" s="114">
        <f>'ver pressoflex 6p C3 DCpowe'!$G$9/D354*(D354-'ver pressoflex 6p C3 DCpowe'!$M$11)</f>
        <v>0.10058376763593294</v>
      </c>
      <c r="I354" s="114">
        <f>'ver pressoflex 6p C3 DCpowe'!$G$9/D354*(D354-'ver pressoflex 6p C3 DCpowe'!$M$12)</f>
        <v>0.10474008410046626</v>
      </c>
      <c r="J354" s="114">
        <f>'ver pressoflex 6p C3 DCpowe'!$G$9/D354*(D354-'ver pressoflex 6p C3 DCpowe'!$M$13)</f>
        <v>0.10889640056499957</v>
      </c>
      <c r="K354" s="114">
        <f>'ver pressoflex 6p C3 DCpowe'!$G$9/D354*(D354-'ver pressoflex 6p C3 DCpowe'!$G$3)</f>
        <v>0.11928719172633287</v>
      </c>
      <c r="L354" s="113">
        <f>-'ver pressoflex 6p C3 DCpowe'!$G$2*'ver pressoflex 6p C3 DCpowe'!D354*'ver pressoflex 6p C3 DCpowe'!$G$17*'ver pressoflex 6p C3 DCpowe'!$G$13*'ver pressoflex 6p C3 DCpowe'!$G$11</f>
        <v>-29102.692499999932</v>
      </c>
      <c r="M354" s="31">
        <f>IF(ABS(E354)&lt;'ver pressoflex 6p C3 DCpowe'!$G$7,'ver pressoflex 6p C3 DCpowe'!$G$16*E354*'ver pressoflex 6p C3 DCpowe'!$O$8,SIGN(E354)*'ver pressoflex 6p C3 DCpowe'!$G$15*'ver pressoflex 6p C3 DCpowe'!$O$8)</f>
        <v>17803.500000000004</v>
      </c>
      <c r="N354" s="31">
        <f>IF(ABS(F354)&lt;'ver pressoflex 6p C3 DCpowe'!$G$7,'ver pressoflex 6p C3 DCpowe'!$G$16*F354*'ver pressoflex 6p C3 DCpowe'!$O$9,SIGN(F354)*'ver pressoflex 6p C3 DCpowe'!$G$15*'ver pressoflex 6p C3 DCpowe'!$O$9)</f>
        <v>0</v>
      </c>
      <c r="O354" s="31">
        <f>IF(ABS(G354)&lt;'ver pressoflex 6p C3 DCpowe'!$G$7,'ver pressoflex 6p C3 DCpowe'!$G$16*G354*'ver pressoflex 6p C3 DCpowe'!$O$10,SIGN(G354)*'ver pressoflex 6p C3 DCpowe'!$G$15*'ver pressoflex 6p C3 DCpowe'!$O$10)</f>
        <v>0</v>
      </c>
      <c r="P354" s="31">
        <f>IF(ABS(H354)&lt;'ver pressoflex 6p C3 DCpowe'!$G$7,'ver pressoflex 6p C3 DCpowe'!$G$16*H354*'ver pressoflex 6p C3 DCpowe'!$O$11,SIGN(H354)*'ver pressoflex 6p C3 DCpowe'!$G$15*'ver pressoflex 6p C3 DCpowe'!$O$11)</f>
        <v>0</v>
      </c>
      <c r="Q354" s="31">
        <f>IF(ABS(I354)&lt;'ver pressoflex 6p C3 DCpowe'!$G$7,'ver pressoflex 6p C3 DCpowe'!$G$16*I354*'ver pressoflex 6p C3 DCpowe'!$O$12,SIGN(I354)*'ver pressoflex 6p C3 DCpowe'!$G$15*'ver pressoflex 6p C3 DCpowe'!$O$12)</f>
        <v>0</v>
      </c>
      <c r="R354" s="31">
        <f>IF(ABS(J354)&lt;'ver pressoflex 6p C3 DCpowe'!$G$7,'ver pressoflex 6p C3 DCpowe'!$G$16*J354*'ver pressoflex 6p C3 DCpowe'!$O$13,SIGN(J354)*'ver pressoflex 6p C3 DCpowe'!$G$15*'ver pressoflex 6p C3 DCpowe'!$O$13)</f>
        <v>17803.500000000004</v>
      </c>
      <c r="S354" s="113">
        <f t="shared" si="45"/>
        <v>6504.3075000000754</v>
      </c>
      <c r="T354" s="362">
        <f>-L354*('ver pressoflex 6p C3 DCpowe'!$G$3/2-'ver pressoflex 6p C3 DCpowe'!$G$12*'ver pressoflex 6p C3 DCpowe'!D354)</f>
        <v>33786575.287781328</v>
      </c>
      <c r="U354" s="29">
        <f t="shared" si="47"/>
        <v>-18248587.500000004</v>
      </c>
      <c r="V354" s="29">
        <f t="shared" si="48"/>
        <v>0</v>
      </c>
      <c r="W354" s="29">
        <f t="shared" si="49"/>
        <v>0</v>
      </c>
      <c r="X354" s="29">
        <f t="shared" si="50"/>
        <v>0</v>
      </c>
      <c r="Y354" s="29">
        <f t="shared" si="51"/>
        <v>0</v>
      </c>
      <c r="Z354" s="29">
        <f t="shared" si="52"/>
        <v>18248587.500000004</v>
      </c>
      <c r="AA354" s="113">
        <f t="shared" si="46"/>
        <v>33786575.287781328</v>
      </c>
    </row>
    <row r="355" spans="2:27">
      <c r="B355" s="116">
        <f t="shared" si="44"/>
        <v>48272.782500000081</v>
      </c>
      <c r="C355" s="115">
        <f t="shared" si="53"/>
        <v>12.669999999999968</v>
      </c>
      <c r="D355" s="68">
        <f>'ver pressoflex 6p C3 DCpowe'!$G$3/2/$C$557*C355</f>
        <v>155.20749999999961</v>
      </c>
      <c r="E355" s="114">
        <f>'ver pressoflex 6p C3 DCpowe'!$G$9/D355*(D355-'ver pressoflex 6p C3 DCpowe'!$M$8)</f>
        <v>2.3087801813701271E-3</v>
      </c>
      <c r="F355" s="114">
        <f>'ver pressoflex 6p C3 DCpowe'!$G$9/D355*(D355-'ver pressoflex 6p C3 DCpowe'!$M$9)</f>
        <v>6.4322922539181782E-3</v>
      </c>
      <c r="G355" s="114">
        <f>'ver pressoflex 6p C3 DCpowe'!$G$9/D355*(D355-'ver pressoflex 6p C3 DCpowe'!$M$10)</f>
        <v>1.0555804326466229E-2</v>
      </c>
      <c r="H355" s="114">
        <f>'ver pressoflex 6p C3 DCpowe'!$G$9/D355*(D355-'ver pressoflex 6p C3 DCpowe'!$M$11)</f>
        <v>9.9726752895317836E-2</v>
      </c>
      <c r="I355" s="114">
        <f>'ver pressoflex 6p C3 DCpowe'!$G$9/D355*(D355-'ver pressoflex 6p C3 DCpowe'!$M$12)</f>
        <v>0.10385026496786588</v>
      </c>
      <c r="J355" s="114">
        <f>'ver pressoflex 6p C3 DCpowe'!$G$9/D355*(D355-'ver pressoflex 6p C3 DCpowe'!$M$13)</f>
        <v>0.10797377704041394</v>
      </c>
      <c r="K355" s="114">
        <f>'ver pressoflex 6p C3 DCpowe'!$G$9/D355*(D355-'ver pressoflex 6p C3 DCpowe'!$G$3)</f>
        <v>0.11828255722178406</v>
      </c>
      <c r="L355" s="113">
        <f>-'ver pressoflex 6p C3 DCpowe'!$G$2*'ver pressoflex 6p C3 DCpowe'!D355*'ver pressoflex 6p C3 DCpowe'!$G$17*'ver pressoflex 6p C3 DCpowe'!$G$13*'ver pressoflex 6p C3 DCpowe'!$G$11</f>
        <v>-29334.217499999926</v>
      </c>
      <c r="M355" s="31">
        <f>IF(ABS(E355)&lt;'ver pressoflex 6p C3 DCpowe'!$G$7,'ver pressoflex 6p C3 DCpowe'!$G$16*E355*'ver pressoflex 6p C3 DCpowe'!$O$8,SIGN(E355)*'ver pressoflex 6p C3 DCpowe'!$G$15*'ver pressoflex 6p C3 DCpowe'!$O$8)</f>
        <v>17803.500000000004</v>
      </c>
      <c r="N355" s="31">
        <f>IF(ABS(F355)&lt;'ver pressoflex 6p C3 DCpowe'!$G$7,'ver pressoflex 6p C3 DCpowe'!$G$16*F355*'ver pressoflex 6p C3 DCpowe'!$O$9,SIGN(F355)*'ver pressoflex 6p C3 DCpowe'!$G$15*'ver pressoflex 6p C3 DCpowe'!$O$9)</f>
        <v>0</v>
      </c>
      <c r="O355" s="31">
        <f>IF(ABS(G355)&lt;'ver pressoflex 6p C3 DCpowe'!$G$7,'ver pressoflex 6p C3 DCpowe'!$G$16*G355*'ver pressoflex 6p C3 DCpowe'!$O$10,SIGN(G355)*'ver pressoflex 6p C3 DCpowe'!$G$15*'ver pressoflex 6p C3 DCpowe'!$O$10)</f>
        <v>0</v>
      </c>
      <c r="P355" s="31">
        <f>IF(ABS(H355)&lt;'ver pressoflex 6p C3 DCpowe'!$G$7,'ver pressoflex 6p C3 DCpowe'!$G$16*H355*'ver pressoflex 6p C3 DCpowe'!$O$11,SIGN(H355)*'ver pressoflex 6p C3 DCpowe'!$G$15*'ver pressoflex 6p C3 DCpowe'!$O$11)</f>
        <v>0</v>
      </c>
      <c r="Q355" s="31">
        <f>IF(ABS(I355)&lt;'ver pressoflex 6p C3 DCpowe'!$G$7,'ver pressoflex 6p C3 DCpowe'!$G$16*I355*'ver pressoflex 6p C3 DCpowe'!$O$12,SIGN(I355)*'ver pressoflex 6p C3 DCpowe'!$G$15*'ver pressoflex 6p C3 DCpowe'!$O$12)</f>
        <v>0</v>
      </c>
      <c r="R355" s="31">
        <f>IF(ABS(J355)&lt;'ver pressoflex 6p C3 DCpowe'!$G$7,'ver pressoflex 6p C3 DCpowe'!$G$16*J355*'ver pressoflex 6p C3 DCpowe'!$O$13,SIGN(J355)*'ver pressoflex 6p C3 DCpowe'!$G$15*'ver pressoflex 6p C3 DCpowe'!$O$13)</f>
        <v>17803.500000000004</v>
      </c>
      <c r="S355" s="113">
        <f t="shared" si="45"/>
        <v>6272.7825000000812</v>
      </c>
      <c r="T355" s="362">
        <f>-L355*('ver pressoflex 6p C3 DCpowe'!$G$3/2-'ver pressoflex 6p C3 DCpowe'!$G$12*'ver pressoflex 6p C3 DCpowe'!D355)</f>
        <v>34040413.963445321</v>
      </c>
      <c r="U355" s="29">
        <f t="shared" si="47"/>
        <v>-18248587.500000004</v>
      </c>
      <c r="V355" s="29">
        <f t="shared" si="48"/>
        <v>0</v>
      </c>
      <c r="W355" s="29">
        <f t="shared" si="49"/>
        <v>0</v>
      </c>
      <c r="X355" s="29">
        <f t="shared" si="50"/>
        <v>0</v>
      </c>
      <c r="Y355" s="29">
        <f t="shared" si="51"/>
        <v>0</v>
      </c>
      <c r="Z355" s="29">
        <f t="shared" si="52"/>
        <v>18248587.500000004</v>
      </c>
      <c r="AA355" s="113">
        <f t="shared" si="46"/>
        <v>34040413.963445321</v>
      </c>
    </row>
    <row r="356" spans="2:27">
      <c r="B356" s="116">
        <f t="shared" si="44"/>
        <v>48041.25750000008</v>
      </c>
      <c r="C356" s="115">
        <f t="shared" si="53"/>
        <v>12.769999999999968</v>
      </c>
      <c r="D356" s="68">
        <f>'ver pressoflex 6p C3 DCpowe'!$G$3/2/$C$557*C356</f>
        <v>156.43249999999961</v>
      </c>
      <c r="E356" s="114">
        <f>'ver pressoflex 6p C3 DCpowe'!$G$9/D356*(D356-'ver pressoflex 6p C3 DCpowe'!$M$8)</f>
        <v>2.2280536333562657E-3</v>
      </c>
      <c r="F356" s="114">
        <f>'ver pressoflex 6p C3 DCpowe'!$G$9/D356*(D356-'ver pressoflex 6p C3 DCpowe'!$M$9)</f>
        <v>6.3192750866987724E-3</v>
      </c>
      <c r="G356" s="114">
        <f>'ver pressoflex 6p C3 DCpowe'!$G$9/D356*(D356-'ver pressoflex 6p C3 DCpowe'!$M$10)</f>
        <v>1.0410496540041279E-2</v>
      </c>
      <c r="H356" s="114">
        <f>'ver pressoflex 6p C3 DCpowe'!$G$9/D356*(D356-'ver pressoflex 6p C3 DCpowe'!$M$11)</f>
        <v>9.8883160468572984E-2</v>
      </c>
      <c r="I356" s="114">
        <f>'ver pressoflex 6p C3 DCpowe'!$G$9/D356*(D356-'ver pressoflex 6p C3 DCpowe'!$M$12)</f>
        <v>0.10297438192191548</v>
      </c>
      <c r="J356" s="114">
        <f>'ver pressoflex 6p C3 DCpowe'!$G$9/D356*(D356-'ver pressoflex 6p C3 DCpowe'!$M$13)</f>
        <v>0.107065603375258</v>
      </c>
      <c r="K356" s="114">
        <f>'ver pressoflex 6p C3 DCpowe'!$G$9/D356*(D356-'ver pressoflex 6p C3 DCpowe'!$G$3)</f>
        <v>0.11729365700861427</v>
      </c>
      <c r="L356" s="113">
        <f>-'ver pressoflex 6p C3 DCpowe'!$G$2*'ver pressoflex 6p C3 DCpowe'!D356*'ver pressoflex 6p C3 DCpowe'!$G$17*'ver pressoflex 6p C3 DCpowe'!$G$13*'ver pressoflex 6p C3 DCpowe'!$G$11</f>
        <v>-29565.742499999928</v>
      </c>
      <c r="M356" s="31">
        <f>IF(ABS(E356)&lt;'ver pressoflex 6p C3 DCpowe'!$G$7,'ver pressoflex 6p C3 DCpowe'!$G$16*E356*'ver pressoflex 6p C3 DCpowe'!$O$8,SIGN(E356)*'ver pressoflex 6p C3 DCpowe'!$G$15*'ver pressoflex 6p C3 DCpowe'!$O$8)</f>
        <v>17803.500000000004</v>
      </c>
      <c r="N356" s="31">
        <f>IF(ABS(F356)&lt;'ver pressoflex 6p C3 DCpowe'!$G$7,'ver pressoflex 6p C3 DCpowe'!$G$16*F356*'ver pressoflex 6p C3 DCpowe'!$O$9,SIGN(F356)*'ver pressoflex 6p C3 DCpowe'!$G$15*'ver pressoflex 6p C3 DCpowe'!$O$9)</f>
        <v>0</v>
      </c>
      <c r="O356" s="31">
        <f>IF(ABS(G356)&lt;'ver pressoflex 6p C3 DCpowe'!$G$7,'ver pressoflex 6p C3 DCpowe'!$G$16*G356*'ver pressoflex 6p C3 DCpowe'!$O$10,SIGN(G356)*'ver pressoflex 6p C3 DCpowe'!$G$15*'ver pressoflex 6p C3 DCpowe'!$O$10)</f>
        <v>0</v>
      </c>
      <c r="P356" s="31">
        <f>IF(ABS(H356)&lt;'ver pressoflex 6p C3 DCpowe'!$G$7,'ver pressoflex 6p C3 DCpowe'!$G$16*H356*'ver pressoflex 6p C3 DCpowe'!$O$11,SIGN(H356)*'ver pressoflex 6p C3 DCpowe'!$G$15*'ver pressoflex 6p C3 DCpowe'!$O$11)</f>
        <v>0</v>
      </c>
      <c r="Q356" s="31">
        <f>IF(ABS(I356)&lt;'ver pressoflex 6p C3 DCpowe'!$G$7,'ver pressoflex 6p C3 DCpowe'!$G$16*I356*'ver pressoflex 6p C3 DCpowe'!$O$12,SIGN(I356)*'ver pressoflex 6p C3 DCpowe'!$G$15*'ver pressoflex 6p C3 DCpowe'!$O$12)</f>
        <v>0</v>
      </c>
      <c r="R356" s="31">
        <f>IF(ABS(J356)&lt;'ver pressoflex 6p C3 DCpowe'!$G$7,'ver pressoflex 6p C3 DCpowe'!$G$16*J356*'ver pressoflex 6p C3 DCpowe'!$O$13,SIGN(J356)*'ver pressoflex 6p C3 DCpowe'!$G$15*'ver pressoflex 6p C3 DCpowe'!$O$13)</f>
        <v>17803.500000000004</v>
      </c>
      <c r="S356" s="113">
        <f t="shared" si="45"/>
        <v>6041.2575000000797</v>
      </c>
      <c r="T356" s="362">
        <f>-L356*('ver pressoflex 6p C3 DCpowe'!$G$3/2-'ver pressoflex 6p C3 DCpowe'!$G$12*'ver pressoflex 6p C3 DCpowe'!D356)</f>
        <v>34294016.668829322</v>
      </c>
      <c r="U356" s="29">
        <f t="shared" si="47"/>
        <v>-18248587.500000004</v>
      </c>
      <c r="V356" s="29">
        <f t="shared" si="48"/>
        <v>0</v>
      </c>
      <c r="W356" s="29">
        <f t="shared" si="49"/>
        <v>0</v>
      </c>
      <c r="X356" s="29">
        <f t="shared" si="50"/>
        <v>0</v>
      </c>
      <c r="Y356" s="29">
        <f t="shared" si="51"/>
        <v>0</v>
      </c>
      <c r="Z356" s="29">
        <f t="shared" si="52"/>
        <v>18248587.500000004</v>
      </c>
      <c r="AA356" s="113">
        <f t="shared" si="46"/>
        <v>34294016.668829322</v>
      </c>
    </row>
    <row r="357" spans="2:27">
      <c r="B357" s="116">
        <f t="shared" si="44"/>
        <v>47809.732500000071</v>
      </c>
      <c r="C357" s="115">
        <f t="shared" si="53"/>
        <v>12.869999999999967</v>
      </c>
      <c r="D357" s="68">
        <f>'ver pressoflex 6p C3 DCpowe'!$G$3/2/$C$557*C357</f>
        <v>157.6574999999996</v>
      </c>
      <c r="E357" s="114">
        <f>'ver pressoflex 6p C3 DCpowe'!$G$9/D357*(D357-'ver pressoflex 6p C3 DCpowe'!$M$8)</f>
        <v>2.1485815771530316E-3</v>
      </c>
      <c r="F357" s="114">
        <f>'ver pressoflex 6p C3 DCpowe'!$G$9/D357*(D357-'ver pressoflex 6p C3 DCpowe'!$M$9)</f>
        <v>6.2080142080142443E-3</v>
      </c>
      <c r="G357" s="114">
        <f>'ver pressoflex 6p C3 DCpowe'!$G$9/D357*(D357-'ver pressoflex 6p C3 DCpowe'!$M$10)</f>
        <v>1.0267446838875456E-2</v>
      </c>
      <c r="H357" s="114">
        <f>'ver pressoflex 6p C3 DCpowe'!$G$9/D357*(D357-'ver pressoflex 6p C3 DCpowe'!$M$11)</f>
        <v>9.8052677481249184E-2</v>
      </c>
      <c r="I357" s="114">
        <f>'ver pressoflex 6p C3 DCpowe'!$G$9/D357*(D357-'ver pressoflex 6p C3 DCpowe'!$M$12)</f>
        <v>0.1021121101121104</v>
      </c>
      <c r="J357" s="114">
        <f>'ver pressoflex 6p C3 DCpowe'!$G$9/D357*(D357-'ver pressoflex 6p C3 DCpowe'!$M$13)</f>
        <v>0.10617154274297159</v>
      </c>
      <c r="K357" s="114">
        <f>'ver pressoflex 6p C3 DCpowe'!$G$9/D357*(D357-'ver pressoflex 6p C3 DCpowe'!$G$3)</f>
        <v>0.11632012432012463</v>
      </c>
      <c r="L357" s="113">
        <f>-'ver pressoflex 6p C3 DCpowe'!$G$2*'ver pressoflex 6p C3 DCpowe'!D357*'ver pressoflex 6p C3 DCpowe'!$G$17*'ver pressoflex 6p C3 DCpowe'!$G$13*'ver pressoflex 6p C3 DCpowe'!$G$11</f>
        <v>-29797.267499999933</v>
      </c>
      <c r="M357" s="31">
        <f>IF(ABS(E357)&lt;'ver pressoflex 6p C3 DCpowe'!$G$7,'ver pressoflex 6p C3 DCpowe'!$G$16*E357*'ver pressoflex 6p C3 DCpowe'!$O$8,SIGN(E357)*'ver pressoflex 6p C3 DCpowe'!$G$15*'ver pressoflex 6p C3 DCpowe'!$O$8)</f>
        <v>17803.500000000004</v>
      </c>
      <c r="N357" s="31">
        <f>IF(ABS(F357)&lt;'ver pressoflex 6p C3 DCpowe'!$G$7,'ver pressoflex 6p C3 DCpowe'!$G$16*F357*'ver pressoflex 6p C3 DCpowe'!$O$9,SIGN(F357)*'ver pressoflex 6p C3 DCpowe'!$G$15*'ver pressoflex 6p C3 DCpowe'!$O$9)</f>
        <v>0</v>
      </c>
      <c r="O357" s="31">
        <f>IF(ABS(G357)&lt;'ver pressoflex 6p C3 DCpowe'!$G$7,'ver pressoflex 6p C3 DCpowe'!$G$16*G357*'ver pressoflex 6p C3 DCpowe'!$O$10,SIGN(G357)*'ver pressoflex 6p C3 DCpowe'!$G$15*'ver pressoflex 6p C3 DCpowe'!$O$10)</f>
        <v>0</v>
      </c>
      <c r="P357" s="31">
        <f>IF(ABS(H357)&lt;'ver pressoflex 6p C3 DCpowe'!$G$7,'ver pressoflex 6p C3 DCpowe'!$G$16*H357*'ver pressoflex 6p C3 DCpowe'!$O$11,SIGN(H357)*'ver pressoflex 6p C3 DCpowe'!$G$15*'ver pressoflex 6p C3 DCpowe'!$O$11)</f>
        <v>0</v>
      </c>
      <c r="Q357" s="31">
        <f>IF(ABS(I357)&lt;'ver pressoflex 6p C3 DCpowe'!$G$7,'ver pressoflex 6p C3 DCpowe'!$G$16*I357*'ver pressoflex 6p C3 DCpowe'!$O$12,SIGN(I357)*'ver pressoflex 6p C3 DCpowe'!$G$15*'ver pressoflex 6p C3 DCpowe'!$O$12)</f>
        <v>0</v>
      </c>
      <c r="R357" s="31">
        <f>IF(ABS(J357)&lt;'ver pressoflex 6p C3 DCpowe'!$G$7,'ver pressoflex 6p C3 DCpowe'!$G$16*J357*'ver pressoflex 6p C3 DCpowe'!$O$13,SIGN(J357)*'ver pressoflex 6p C3 DCpowe'!$G$15*'ver pressoflex 6p C3 DCpowe'!$O$13)</f>
        <v>17803.500000000004</v>
      </c>
      <c r="S357" s="113">
        <f t="shared" si="45"/>
        <v>5809.7325000000747</v>
      </c>
      <c r="T357" s="362">
        <f>-L357*('ver pressoflex 6p C3 DCpowe'!$G$3/2-'ver pressoflex 6p C3 DCpowe'!$G$12*'ver pressoflex 6p C3 DCpowe'!D357)</f>
        <v>34547383.403933324</v>
      </c>
      <c r="U357" s="29">
        <f t="shared" si="47"/>
        <v>-18248587.500000004</v>
      </c>
      <c r="V357" s="29">
        <f t="shared" si="48"/>
        <v>0</v>
      </c>
      <c r="W357" s="29">
        <f t="shared" si="49"/>
        <v>0</v>
      </c>
      <c r="X357" s="29">
        <f t="shared" si="50"/>
        <v>0</v>
      </c>
      <c r="Y357" s="29">
        <f t="shared" si="51"/>
        <v>0</v>
      </c>
      <c r="Z357" s="29">
        <f t="shared" si="52"/>
        <v>18248587.500000004</v>
      </c>
      <c r="AA357" s="113">
        <f t="shared" si="46"/>
        <v>34547383.403933324</v>
      </c>
    </row>
    <row r="358" spans="2:27">
      <c r="B358" s="116">
        <f t="shared" si="44"/>
        <v>47578.207500000077</v>
      </c>
      <c r="C358" s="115">
        <f t="shared" si="53"/>
        <v>12.969999999999967</v>
      </c>
      <c r="D358" s="68">
        <f>'ver pressoflex 6p C3 DCpowe'!$G$3/2/$C$557*C358</f>
        <v>158.8824999999996</v>
      </c>
      <c r="E358" s="114">
        <f>'ver pressoflex 6p C3 DCpowe'!$G$9/D358*(D358-'ver pressoflex 6p C3 DCpowe'!$M$8)</f>
        <v>2.0703349959876266E-3</v>
      </c>
      <c r="F358" s="114">
        <f>'ver pressoflex 6p C3 DCpowe'!$G$9/D358*(D358-'ver pressoflex 6p C3 DCpowe'!$M$9)</f>
        <v>6.098468994382677E-3</v>
      </c>
      <c r="G358" s="114">
        <f>'ver pressoflex 6p C3 DCpowe'!$G$9/D358*(D358-'ver pressoflex 6p C3 DCpowe'!$M$10)</f>
        <v>1.0126602992777728E-2</v>
      </c>
      <c r="H358" s="114">
        <f>'ver pressoflex 6p C3 DCpowe'!$G$9/D358*(D358-'ver pressoflex 6p C3 DCpowe'!$M$11)</f>
        <v>9.7235000708070687E-2</v>
      </c>
      <c r="I358" s="114">
        <f>'ver pressoflex 6p C3 DCpowe'!$G$9/D358*(D358-'ver pressoflex 6p C3 DCpowe'!$M$12)</f>
        <v>0.10126313470646574</v>
      </c>
      <c r="J358" s="114">
        <f>'ver pressoflex 6p C3 DCpowe'!$G$9/D358*(D358-'ver pressoflex 6p C3 DCpowe'!$M$13)</f>
        <v>0.10529126870486079</v>
      </c>
      <c r="K358" s="114">
        <f>'ver pressoflex 6p C3 DCpowe'!$G$9/D358*(D358-'ver pressoflex 6p C3 DCpowe'!$G$3)</f>
        <v>0.11536160370084841</v>
      </c>
      <c r="L358" s="113">
        <f>-'ver pressoflex 6p C3 DCpowe'!$G$2*'ver pressoflex 6p C3 DCpowe'!D358*'ver pressoflex 6p C3 DCpowe'!$G$17*'ver pressoflex 6p C3 DCpowe'!$G$13*'ver pressoflex 6p C3 DCpowe'!$G$11</f>
        <v>-30028.792499999927</v>
      </c>
      <c r="M358" s="31">
        <f>IF(ABS(E358)&lt;'ver pressoflex 6p C3 DCpowe'!$G$7,'ver pressoflex 6p C3 DCpowe'!$G$16*E358*'ver pressoflex 6p C3 DCpowe'!$O$8,SIGN(E358)*'ver pressoflex 6p C3 DCpowe'!$G$15*'ver pressoflex 6p C3 DCpowe'!$O$8)</f>
        <v>17803.500000000004</v>
      </c>
      <c r="N358" s="31">
        <f>IF(ABS(F358)&lt;'ver pressoflex 6p C3 DCpowe'!$G$7,'ver pressoflex 6p C3 DCpowe'!$G$16*F358*'ver pressoflex 6p C3 DCpowe'!$O$9,SIGN(F358)*'ver pressoflex 6p C3 DCpowe'!$G$15*'ver pressoflex 6p C3 DCpowe'!$O$9)</f>
        <v>0</v>
      </c>
      <c r="O358" s="31">
        <f>IF(ABS(G358)&lt;'ver pressoflex 6p C3 DCpowe'!$G$7,'ver pressoflex 6p C3 DCpowe'!$G$16*G358*'ver pressoflex 6p C3 DCpowe'!$O$10,SIGN(G358)*'ver pressoflex 6p C3 DCpowe'!$G$15*'ver pressoflex 6p C3 DCpowe'!$O$10)</f>
        <v>0</v>
      </c>
      <c r="P358" s="31">
        <f>IF(ABS(H358)&lt;'ver pressoflex 6p C3 DCpowe'!$G$7,'ver pressoflex 6p C3 DCpowe'!$G$16*H358*'ver pressoflex 6p C3 DCpowe'!$O$11,SIGN(H358)*'ver pressoflex 6p C3 DCpowe'!$G$15*'ver pressoflex 6p C3 DCpowe'!$O$11)</f>
        <v>0</v>
      </c>
      <c r="Q358" s="31">
        <f>IF(ABS(I358)&lt;'ver pressoflex 6p C3 DCpowe'!$G$7,'ver pressoflex 6p C3 DCpowe'!$G$16*I358*'ver pressoflex 6p C3 DCpowe'!$O$12,SIGN(I358)*'ver pressoflex 6p C3 DCpowe'!$G$15*'ver pressoflex 6p C3 DCpowe'!$O$12)</f>
        <v>0</v>
      </c>
      <c r="R358" s="31">
        <f>IF(ABS(J358)&lt;'ver pressoflex 6p C3 DCpowe'!$G$7,'ver pressoflex 6p C3 DCpowe'!$G$16*J358*'ver pressoflex 6p C3 DCpowe'!$O$13,SIGN(J358)*'ver pressoflex 6p C3 DCpowe'!$G$15*'ver pressoflex 6p C3 DCpowe'!$O$13)</f>
        <v>17803.500000000004</v>
      </c>
      <c r="S358" s="113">
        <f t="shared" si="45"/>
        <v>5578.2075000000805</v>
      </c>
      <c r="T358" s="362">
        <f>-L358*('ver pressoflex 6p C3 DCpowe'!$G$3/2-'ver pressoflex 6p C3 DCpowe'!$G$12*'ver pressoflex 6p C3 DCpowe'!D358)</f>
        <v>34800514.168757327</v>
      </c>
      <c r="U358" s="29">
        <f t="shared" si="47"/>
        <v>-18248587.500000004</v>
      </c>
      <c r="V358" s="29">
        <f t="shared" si="48"/>
        <v>0</v>
      </c>
      <c r="W358" s="29">
        <f t="shared" si="49"/>
        <v>0</v>
      </c>
      <c r="X358" s="29">
        <f t="shared" si="50"/>
        <v>0</v>
      </c>
      <c r="Y358" s="29">
        <f t="shared" si="51"/>
        <v>0</v>
      </c>
      <c r="Z358" s="29">
        <f t="shared" si="52"/>
        <v>18248587.500000004</v>
      </c>
      <c r="AA358" s="113">
        <f t="shared" si="46"/>
        <v>34800514.168757327</v>
      </c>
    </row>
    <row r="359" spans="2:27">
      <c r="B359" s="116">
        <f t="shared" si="44"/>
        <v>47346.682500000083</v>
      </c>
      <c r="C359" s="115">
        <f t="shared" si="53"/>
        <v>13.069999999999967</v>
      </c>
      <c r="D359" s="68">
        <f>'ver pressoflex 6p C3 DCpowe'!$G$3/2/$C$557*C359</f>
        <v>160.10749999999959</v>
      </c>
      <c r="E359" s="114">
        <f>'ver pressoflex 6p C3 DCpowe'!$G$9/D359*(D359-'ver pressoflex 6p C3 DCpowe'!$M$8)</f>
        <v>1.9932857611292668E-3</v>
      </c>
      <c r="F359" s="114">
        <f>'ver pressoflex 6p C3 DCpowe'!$G$9/D359*(D359-'ver pressoflex 6p C3 DCpowe'!$M$9)</f>
        <v>5.9906000655809734E-3</v>
      </c>
      <c r="G359" s="114">
        <f>'ver pressoflex 6p C3 DCpowe'!$G$9/D359*(D359-'ver pressoflex 6p C3 DCpowe'!$M$10)</f>
        <v>9.9879143700326804E-3</v>
      </c>
      <c r="H359" s="114">
        <f>'ver pressoflex 6p C3 DCpowe'!$G$9/D359*(D359-'ver pressoflex 6p C3 DCpowe'!$M$11)</f>
        <v>9.6429836203800842E-2</v>
      </c>
      <c r="I359" s="114">
        <f>'ver pressoflex 6p C3 DCpowe'!$G$9/D359*(D359-'ver pressoflex 6p C3 DCpowe'!$M$12)</f>
        <v>0.10042715050825254</v>
      </c>
      <c r="J359" s="114">
        <f>'ver pressoflex 6p C3 DCpowe'!$G$9/D359*(D359-'ver pressoflex 6p C3 DCpowe'!$M$13)</f>
        <v>0.10442446481270425</v>
      </c>
      <c r="K359" s="114">
        <f>'ver pressoflex 6p C3 DCpowe'!$G$9/D359*(D359-'ver pressoflex 6p C3 DCpowe'!$G$3)</f>
        <v>0.11441775057383352</v>
      </c>
      <c r="L359" s="113">
        <f>-'ver pressoflex 6p C3 DCpowe'!$G$2*'ver pressoflex 6p C3 DCpowe'!D359*'ver pressoflex 6p C3 DCpowe'!$G$17*'ver pressoflex 6p C3 DCpowe'!$G$13*'ver pressoflex 6p C3 DCpowe'!$G$11</f>
        <v>-30260.317499999925</v>
      </c>
      <c r="M359" s="31">
        <f>IF(ABS(E359)&lt;'ver pressoflex 6p C3 DCpowe'!$G$7,'ver pressoflex 6p C3 DCpowe'!$G$16*E359*'ver pressoflex 6p C3 DCpowe'!$O$8,SIGN(E359)*'ver pressoflex 6p C3 DCpowe'!$G$15*'ver pressoflex 6p C3 DCpowe'!$O$8)</f>
        <v>17803.500000000004</v>
      </c>
      <c r="N359" s="31">
        <f>IF(ABS(F359)&lt;'ver pressoflex 6p C3 DCpowe'!$G$7,'ver pressoflex 6p C3 DCpowe'!$G$16*F359*'ver pressoflex 6p C3 DCpowe'!$O$9,SIGN(F359)*'ver pressoflex 6p C3 DCpowe'!$G$15*'ver pressoflex 6p C3 DCpowe'!$O$9)</f>
        <v>0</v>
      </c>
      <c r="O359" s="31">
        <f>IF(ABS(G359)&lt;'ver pressoflex 6p C3 DCpowe'!$G$7,'ver pressoflex 6p C3 DCpowe'!$G$16*G359*'ver pressoflex 6p C3 DCpowe'!$O$10,SIGN(G359)*'ver pressoflex 6p C3 DCpowe'!$G$15*'ver pressoflex 6p C3 DCpowe'!$O$10)</f>
        <v>0</v>
      </c>
      <c r="P359" s="31">
        <f>IF(ABS(H359)&lt;'ver pressoflex 6p C3 DCpowe'!$G$7,'ver pressoflex 6p C3 DCpowe'!$G$16*H359*'ver pressoflex 6p C3 DCpowe'!$O$11,SIGN(H359)*'ver pressoflex 6p C3 DCpowe'!$G$15*'ver pressoflex 6p C3 DCpowe'!$O$11)</f>
        <v>0</v>
      </c>
      <c r="Q359" s="31">
        <f>IF(ABS(I359)&lt;'ver pressoflex 6p C3 DCpowe'!$G$7,'ver pressoflex 6p C3 DCpowe'!$G$16*I359*'ver pressoflex 6p C3 DCpowe'!$O$12,SIGN(I359)*'ver pressoflex 6p C3 DCpowe'!$G$15*'ver pressoflex 6p C3 DCpowe'!$O$12)</f>
        <v>0</v>
      </c>
      <c r="R359" s="31">
        <f>IF(ABS(J359)&lt;'ver pressoflex 6p C3 DCpowe'!$G$7,'ver pressoflex 6p C3 DCpowe'!$G$16*J359*'ver pressoflex 6p C3 DCpowe'!$O$13,SIGN(J359)*'ver pressoflex 6p C3 DCpowe'!$G$15*'ver pressoflex 6p C3 DCpowe'!$O$13)</f>
        <v>17803.500000000004</v>
      </c>
      <c r="S359" s="113">
        <f t="shared" si="45"/>
        <v>5346.6825000000827</v>
      </c>
      <c r="T359" s="362">
        <f>-L359*('ver pressoflex 6p C3 DCpowe'!$G$3/2-'ver pressoflex 6p C3 DCpowe'!$G$12*'ver pressoflex 6p C3 DCpowe'!D359)</f>
        <v>35053408.963301316</v>
      </c>
      <c r="U359" s="29">
        <f t="shared" si="47"/>
        <v>-18248587.500000004</v>
      </c>
      <c r="V359" s="29">
        <f t="shared" si="48"/>
        <v>0</v>
      </c>
      <c r="W359" s="29">
        <f t="shared" si="49"/>
        <v>0</v>
      </c>
      <c r="X359" s="29">
        <f t="shared" si="50"/>
        <v>0</v>
      </c>
      <c r="Y359" s="29">
        <f t="shared" si="51"/>
        <v>0</v>
      </c>
      <c r="Z359" s="29">
        <f t="shared" si="52"/>
        <v>18248587.500000004</v>
      </c>
      <c r="AA359" s="113">
        <f t="shared" si="46"/>
        <v>35053408.963301316</v>
      </c>
    </row>
    <row r="360" spans="2:27">
      <c r="B360" s="116">
        <f t="shared" si="44"/>
        <v>47115.157500000081</v>
      </c>
      <c r="C360" s="115">
        <f t="shared" si="53"/>
        <v>13.169999999999966</v>
      </c>
      <c r="D360" s="68">
        <f>'ver pressoflex 6p C3 DCpowe'!$G$3/2/$C$557*C360</f>
        <v>161.33249999999958</v>
      </c>
      <c r="E360" s="114">
        <f>'ver pressoflex 6p C3 DCpowe'!$G$9/D360*(D360-'ver pressoflex 6p C3 DCpowe'!$M$8)</f>
        <v>1.9174065981746031E-3</v>
      </c>
      <c r="F360" s="114">
        <f>'ver pressoflex 6p C3 DCpowe'!$G$9/D360*(D360-'ver pressoflex 6p C3 DCpowe'!$M$9)</f>
        <v>5.8843692374444447E-3</v>
      </c>
      <c r="G360" s="114">
        <f>'ver pressoflex 6p C3 DCpowe'!$G$9/D360*(D360-'ver pressoflex 6p C3 DCpowe'!$M$10)</f>
        <v>9.8513318767142859E-3</v>
      </c>
      <c r="H360" s="114">
        <f>'ver pressoflex 6p C3 DCpowe'!$G$9/D360*(D360-'ver pressoflex 6p C3 DCpowe'!$M$11)</f>
        <v>9.5636898950924615E-2</v>
      </c>
      <c r="I360" s="114">
        <f>'ver pressoflex 6p C3 DCpowe'!$G$9/D360*(D360-'ver pressoflex 6p C3 DCpowe'!$M$12)</f>
        <v>9.9603861590194451E-2</v>
      </c>
      <c r="J360" s="114">
        <f>'ver pressoflex 6p C3 DCpowe'!$G$9/D360*(D360-'ver pressoflex 6p C3 DCpowe'!$M$13)</f>
        <v>0.1035708242294643</v>
      </c>
      <c r="K360" s="114">
        <f>'ver pressoflex 6p C3 DCpowe'!$G$9/D360*(D360-'ver pressoflex 6p C3 DCpowe'!$G$3)</f>
        <v>0.1134882308276389</v>
      </c>
      <c r="L360" s="113">
        <f>-'ver pressoflex 6p C3 DCpowe'!$G$2*'ver pressoflex 6p C3 DCpowe'!D360*'ver pressoflex 6p C3 DCpowe'!$G$17*'ver pressoflex 6p C3 DCpowe'!$G$13*'ver pressoflex 6p C3 DCpowe'!$G$11</f>
        <v>-30491.842499999926</v>
      </c>
      <c r="M360" s="31">
        <f>IF(ABS(E360)&lt;'ver pressoflex 6p C3 DCpowe'!$G$7,'ver pressoflex 6p C3 DCpowe'!$G$16*E360*'ver pressoflex 6p C3 DCpowe'!$O$8,SIGN(E360)*'ver pressoflex 6p C3 DCpowe'!$G$15*'ver pressoflex 6p C3 DCpowe'!$O$8)</f>
        <v>17803.500000000004</v>
      </c>
      <c r="N360" s="31">
        <f>IF(ABS(F360)&lt;'ver pressoflex 6p C3 DCpowe'!$G$7,'ver pressoflex 6p C3 DCpowe'!$G$16*F360*'ver pressoflex 6p C3 DCpowe'!$O$9,SIGN(F360)*'ver pressoflex 6p C3 DCpowe'!$G$15*'ver pressoflex 6p C3 DCpowe'!$O$9)</f>
        <v>0</v>
      </c>
      <c r="O360" s="31">
        <f>IF(ABS(G360)&lt;'ver pressoflex 6p C3 DCpowe'!$G$7,'ver pressoflex 6p C3 DCpowe'!$G$16*G360*'ver pressoflex 6p C3 DCpowe'!$O$10,SIGN(G360)*'ver pressoflex 6p C3 DCpowe'!$G$15*'ver pressoflex 6p C3 DCpowe'!$O$10)</f>
        <v>0</v>
      </c>
      <c r="P360" s="31">
        <f>IF(ABS(H360)&lt;'ver pressoflex 6p C3 DCpowe'!$G$7,'ver pressoflex 6p C3 DCpowe'!$G$16*H360*'ver pressoflex 6p C3 DCpowe'!$O$11,SIGN(H360)*'ver pressoflex 6p C3 DCpowe'!$G$15*'ver pressoflex 6p C3 DCpowe'!$O$11)</f>
        <v>0</v>
      </c>
      <c r="Q360" s="31">
        <f>IF(ABS(I360)&lt;'ver pressoflex 6p C3 DCpowe'!$G$7,'ver pressoflex 6p C3 DCpowe'!$G$16*I360*'ver pressoflex 6p C3 DCpowe'!$O$12,SIGN(I360)*'ver pressoflex 6p C3 DCpowe'!$G$15*'ver pressoflex 6p C3 DCpowe'!$O$12)</f>
        <v>0</v>
      </c>
      <c r="R360" s="31">
        <f>IF(ABS(J360)&lt;'ver pressoflex 6p C3 DCpowe'!$G$7,'ver pressoflex 6p C3 DCpowe'!$G$16*J360*'ver pressoflex 6p C3 DCpowe'!$O$13,SIGN(J360)*'ver pressoflex 6p C3 DCpowe'!$G$15*'ver pressoflex 6p C3 DCpowe'!$O$13)</f>
        <v>17803.500000000004</v>
      </c>
      <c r="S360" s="113">
        <f t="shared" si="45"/>
        <v>5115.1575000000812</v>
      </c>
      <c r="T360" s="362">
        <f>-L360*('ver pressoflex 6p C3 DCpowe'!$G$3/2-'ver pressoflex 6p C3 DCpowe'!$G$12*'ver pressoflex 6p C3 DCpowe'!D360)</f>
        <v>35306067.787565321</v>
      </c>
      <c r="U360" s="29">
        <f t="shared" si="47"/>
        <v>-18248587.500000004</v>
      </c>
      <c r="V360" s="29">
        <f t="shared" si="48"/>
        <v>0</v>
      </c>
      <c r="W360" s="29">
        <f t="shared" si="49"/>
        <v>0</v>
      </c>
      <c r="X360" s="29">
        <f t="shared" si="50"/>
        <v>0</v>
      </c>
      <c r="Y360" s="29">
        <f t="shared" si="51"/>
        <v>0</v>
      </c>
      <c r="Z360" s="29">
        <f t="shared" si="52"/>
        <v>18248587.500000004</v>
      </c>
      <c r="AA360" s="113">
        <f t="shared" si="46"/>
        <v>35306067.787565321</v>
      </c>
    </row>
    <row r="361" spans="2:27">
      <c r="B361" s="116">
        <f t="shared" si="44"/>
        <v>46883.632500000087</v>
      </c>
      <c r="C361" s="115">
        <f t="shared" si="53"/>
        <v>13.269999999999966</v>
      </c>
      <c r="D361" s="68">
        <f>'ver pressoflex 6p C3 DCpowe'!$G$3/2/$C$557*C361</f>
        <v>162.55749999999958</v>
      </c>
      <c r="E361" s="114">
        <f>'ver pressoflex 6p C3 DCpowe'!$G$9/D361*(D361-'ver pressoflex 6p C3 DCpowe'!$M$8)</f>
        <v>1.8426710548575375E-3</v>
      </c>
      <c r="F361" s="114">
        <f>'ver pressoflex 6p C3 DCpowe'!$G$9/D361*(D361-'ver pressoflex 6p C3 DCpowe'!$M$9)</f>
        <v>5.7797394768005529E-3</v>
      </c>
      <c r="G361" s="114">
        <f>'ver pressoflex 6p C3 DCpowe'!$G$9/D361*(D361-'ver pressoflex 6p C3 DCpowe'!$M$10)</f>
        <v>9.7168078987435683E-3</v>
      </c>
      <c r="H361" s="114">
        <f>'ver pressoflex 6p C3 DCpowe'!$G$9/D361*(D361-'ver pressoflex 6p C3 DCpowe'!$M$11)</f>
        <v>9.4855912523261268E-2</v>
      </c>
      <c r="I361" s="114">
        <f>'ver pressoflex 6p C3 DCpowe'!$G$9/D361*(D361-'ver pressoflex 6p C3 DCpowe'!$M$12)</f>
        <v>9.8792980945204278E-2</v>
      </c>
      <c r="J361" s="114">
        <f>'ver pressoflex 6p C3 DCpowe'!$G$9/D361*(D361-'ver pressoflex 6p C3 DCpowe'!$M$13)</f>
        <v>0.1027300493671473</v>
      </c>
      <c r="K361" s="114">
        <f>'ver pressoflex 6p C3 DCpowe'!$G$9/D361*(D361-'ver pressoflex 6p C3 DCpowe'!$G$3)</f>
        <v>0.11257272042200485</v>
      </c>
      <c r="L361" s="113">
        <f>-'ver pressoflex 6p C3 DCpowe'!$G$2*'ver pressoflex 6p C3 DCpowe'!D361*'ver pressoflex 6p C3 DCpowe'!$G$17*'ver pressoflex 6p C3 DCpowe'!$G$13*'ver pressoflex 6p C3 DCpowe'!$G$11</f>
        <v>-30723.36749999992</v>
      </c>
      <c r="M361" s="31">
        <f>IF(ABS(E361)&lt;'ver pressoflex 6p C3 DCpowe'!$G$7,'ver pressoflex 6p C3 DCpowe'!$G$16*E361*'ver pressoflex 6p C3 DCpowe'!$O$8,SIGN(E361)*'ver pressoflex 6p C3 DCpowe'!$G$15*'ver pressoflex 6p C3 DCpowe'!$O$8)</f>
        <v>17803.500000000004</v>
      </c>
      <c r="N361" s="31">
        <f>IF(ABS(F361)&lt;'ver pressoflex 6p C3 DCpowe'!$G$7,'ver pressoflex 6p C3 DCpowe'!$G$16*F361*'ver pressoflex 6p C3 DCpowe'!$O$9,SIGN(F361)*'ver pressoflex 6p C3 DCpowe'!$G$15*'ver pressoflex 6p C3 DCpowe'!$O$9)</f>
        <v>0</v>
      </c>
      <c r="O361" s="31">
        <f>IF(ABS(G361)&lt;'ver pressoflex 6p C3 DCpowe'!$G$7,'ver pressoflex 6p C3 DCpowe'!$G$16*G361*'ver pressoflex 6p C3 DCpowe'!$O$10,SIGN(G361)*'ver pressoflex 6p C3 DCpowe'!$G$15*'ver pressoflex 6p C3 DCpowe'!$O$10)</f>
        <v>0</v>
      </c>
      <c r="P361" s="31">
        <f>IF(ABS(H361)&lt;'ver pressoflex 6p C3 DCpowe'!$G$7,'ver pressoflex 6p C3 DCpowe'!$G$16*H361*'ver pressoflex 6p C3 DCpowe'!$O$11,SIGN(H361)*'ver pressoflex 6p C3 DCpowe'!$G$15*'ver pressoflex 6p C3 DCpowe'!$O$11)</f>
        <v>0</v>
      </c>
      <c r="Q361" s="31">
        <f>IF(ABS(I361)&lt;'ver pressoflex 6p C3 DCpowe'!$G$7,'ver pressoflex 6p C3 DCpowe'!$G$16*I361*'ver pressoflex 6p C3 DCpowe'!$O$12,SIGN(I361)*'ver pressoflex 6p C3 DCpowe'!$G$15*'ver pressoflex 6p C3 DCpowe'!$O$12)</f>
        <v>0</v>
      </c>
      <c r="R361" s="31">
        <f>IF(ABS(J361)&lt;'ver pressoflex 6p C3 DCpowe'!$G$7,'ver pressoflex 6p C3 DCpowe'!$G$16*J361*'ver pressoflex 6p C3 DCpowe'!$O$13,SIGN(J361)*'ver pressoflex 6p C3 DCpowe'!$G$15*'ver pressoflex 6p C3 DCpowe'!$O$13)</f>
        <v>17803.500000000004</v>
      </c>
      <c r="S361" s="113">
        <f t="shared" si="45"/>
        <v>4883.632500000087</v>
      </c>
      <c r="T361" s="362">
        <f>-L361*('ver pressoflex 6p C3 DCpowe'!$G$3/2-'ver pressoflex 6p C3 DCpowe'!$G$12*'ver pressoflex 6p C3 DCpowe'!D361)</f>
        <v>35558490.641549312</v>
      </c>
      <c r="U361" s="29">
        <f t="shared" si="47"/>
        <v>-18248587.500000004</v>
      </c>
      <c r="V361" s="29">
        <f t="shared" si="48"/>
        <v>0</v>
      </c>
      <c r="W361" s="29">
        <f t="shared" si="49"/>
        <v>0</v>
      </c>
      <c r="X361" s="29">
        <f t="shared" si="50"/>
        <v>0</v>
      </c>
      <c r="Y361" s="29">
        <f t="shared" si="51"/>
        <v>0</v>
      </c>
      <c r="Z361" s="29">
        <f t="shared" si="52"/>
        <v>18248587.500000004</v>
      </c>
      <c r="AA361" s="113">
        <f t="shared" si="46"/>
        <v>35558490.641549312</v>
      </c>
    </row>
    <row r="362" spans="2:27">
      <c r="B362" s="116">
        <f t="shared" si="44"/>
        <v>46652.107500000086</v>
      </c>
      <c r="C362" s="115">
        <f t="shared" si="53"/>
        <v>13.369999999999965</v>
      </c>
      <c r="D362" s="68">
        <f>'ver pressoflex 6p C3 DCpowe'!$G$3/2/$C$557*C362</f>
        <v>163.78249999999957</v>
      </c>
      <c r="E362" s="114">
        <f>'ver pressoflex 6p C3 DCpowe'!$G$9/D362*(D362-'ver pressoflex 6p C3 DCpowe'!$M$8)</f>
        <v>1.7690534703036294E-3</v>
      </c>
      <c r="F362" s="114">
        <f>'ver pressoflex 6p C3 DCpowe'!$G$9/D362*(D362-'ver pressoflex 6p C3 DCpowe'!$M$9)</f>
        <v>5.6766748584250806E-3</v>
      </c>
      <c r="G362" s="114">
        <f>'ver pressoflex 6p C3 DCpowe'!$G$9/D362*(D362-'ver pressoflex 6p C3 DCpowe'!$M$10)</f>
        <v>9.5842962465465323E-3</v>
      </c>
      <c r="H362" s="114">
        <f>'ver pressoflex 6p C3 DCpowe'!$G$9/D362*(D362-'ver pressoflex 6p C3 DCpowe'!$M$11)</f>
        <v>9.4086608764672924E-2</v>
      </c>
      <c r="I362" s="114">
        <f>'ver pressoflex 6p C3 DCpowe'!$G$9/D362*(D362-'ver pressoflex 6p C3 DCpowe'!$M$12)</f>
        <v>9.7994230152794376E-2</v>
      </c>
      <c r="J362" s="114">
        <f>'ver pressoflex 6p C3 DCpowe'!$G$9/D362*(D362-'ver pressoflex 6p C3 DCpowe'!$M$13)</f>
        <v>0.10190185154091584</v>
      </c>
      <c r="K362" s="114">
        <f>'ver pressoflex 6p C3 DCpowe'!$G$9/D362*(D362-'ver pressoflex 6p C3 DCpowe'!$G$3)</f>
        <v>0.11167090501121947</v>
      </c>
      <c r="L362" s="113">
        <f>-'ver pressoflex 6p C3 DCpowe'!$G$2*'ver pressoflex 6p C3 DCpowe'!D362*'ver pressoflex 6p C3 DCpowe'!$G$17*'ver pressoflex 6p C3 DCpowe'!$G$13*'ver pressoflex 6p C3 DCpowe'!$G$11</f>
        <v>-30954.892499999922</v>
      </c>
      <c r="M362" s="31">
        <f>IF(ABS(E362)&lt;'ver pressoflex 6p C3 DCpowe'!$G$7,'ver pressoflex 6p C3 DCpowe'!$G$16*E362*'ver pressoflex 6p C3 DCpowe'!$O$8,SIGN(E362)*'ver pressoflex 6p C3 DCpowe'!$G$15*'ver pressoflex 6p C3 DCpowe'!$O$8)</f>
        <v>17803.500000000004</v>
      </c>
      <c r="N362" s="31">
        <f>IF(ABS(F362)&lt;'ver pressoflex 6p C3 DCpowe'!$G$7,'ver pressoflex 6p C3 DCpowe'!$G$16*F362*'ver pressoflex 6p C3 DCpowe'!$O$9,SIGN(F362)*'ver pressoflex 6p C3 DCpowe'!$G$15*'ver pressoflex 6p C3 DCpowe'!$O$9)</f>
        <v>0</v>
      </c>
      <c r="O362" s="31">
        <f>IF(ABS(G362)&lt;'ver pressoflex 6p C3 DCpowe'!$G$7,'ver pressoflex 6p C3 DCpowe'!$G$16*G362*'ver pressoflex 6p C3 DCpowe'!$O$10,SIGN(G362)*'ver pressoflex 6p C3 DCpowe'!$G$15*'ver pressoflex 6p C3 DCpowe'!$O$10)</f>
        <v>0</v>
      </c>
      <c r="P362" s="31">
        <f>IF(ABS(H362)&lt;'ver pressoflex 6p C3 DCpowe'!$G$7,'ver pressoflex 6p C3 DCpowe'!$G$16*H362*'ver pressoflex 6p C3 DCpowe'!$O$11,SIGN(H362)*'ver pressoflex 6p C3 DCpowe'!$G$15*'ver pressoflex 6p C3 DCpowe'!$O$11)</f>
        <v>0</v>
      </c>
      <c r="Q362" s="31">
        <f>IF(ABS(I362)&lt;'ver pressoflex 6p C3 DCpowe'!$G$7,'ver pressoflex 6p C3 DCpowe'!$G$16*I362*'ver pressoflex 6p C3 DCpowe'!$O$12,SIGN(I362)*'ver pressoflex 6p C3 DCpowe'!$G$15*'ver pressoflex 6p C3 DCpowe'!$O$12)</f>
        <v>0</v>
      </c>
      <c r="R362" s="31">
        <f>IF(ABS(J362)&lt;'ver pressoflex 6p C3 DCpowe'!$G$7,'ver pressoflex 6p C3 DCpowe'!$G$16*J362*'ver pressoflex 6p C3 DCpowe'!$O$13,SIGN(J362)*'ver pressoflex 6p C3 DCpowe'!$G$15*'ver pressoflex 6p C3 DCpowe'!$O$13)</f>
        <v>17803.500000000004</v>
      </c>
      <c r="S362" s="113">
        <f t="shared" si="45"/>
        <v>4652.1075000000856</v>
      </c>
      <c r="T362" s="362">
        <f>-L362*('ver pressoflex 6p C3 DCpowe'!$G$3/2-'ver pressoflex 6p C3 DCpowe'!$G$12*'ver pressoflex 6p C3 DCpowe'!D362)</f>
        <v>35810677.525253311</v>
      </c>
      <c r="U362" s="29">
        <f t="shared" si="47"/>
        <v>-18248587.500000004</v>
      </c>
      <c r="V362" s="29">
        <f t="shared" si="48"/>
        <v>0</v>
      </c>
      <c r="W362" s="29">
        <f t="shared" si="49"/>
        <v>0</v>
      </c>
      <c r="X362" s="29">
        <f t="shared" si="50"/>
        <v>0</v>
      </c>
      <c r="Y362" s="29">
        <f t="shared" si="51"/>
        <v>0</v>
      </c>
      <c r="Z362" s="29">
        <f t="shared" si="52"/>
        <v>18248587.500000004</v>
      </c>
      <c r="AA362" s="113">
        <f t="shared" si="46"/>
        <v>35810677.525253311</v>
      </c>
    </row>
    <row r="363" spans="2:27">
      <c r="B363" s="116">
        <f t="shared" si="44"/>
        <v>46420.582500000077</v>
      </c>
      <c r="C363" s="115">
        <f t="shared" si="53"/>
        <v>13.469999999999965</v>
      </c>
      <c r="D363" s="68">
        <f>'ver pressoflex 6p C3 DCpowe'!$G$3/2/$C$557*C363</f>
        <v>165.00749999999957</v>
      </c>
      <c r="E363" s="114">
        <f>'ver pressoflex 6p C3 DCpowe'!$G$9/D363*(D363-'ver pressoflex 6p C3 DCpowe'!$M$8)</f>
        <v>1.6965289456540109E-3</v>
      </c>
      <c r="F363" s="114">
        <f>'ver pressoflex 6p C3 DCpowe'!$G$9/D363*(D363-'ver pressoflex 6p C3 DCpowe'!$M$9)</f>
        <v>5.575140523915615E-3</v>
      </c>
      <c r="G363" s="114">
        <f>'ver pressoflex 6p C3 DCpowe'!$G$9/D363*(D363-'ver pressoflex 6p C3 DCpowe'!$M$10)</f>
        <v>9.4537521021772191E-3</v>
      </c>
      <c r="H363" s="114">
        <f>'ver pressoflex 6p C3 DCpowe'!$G$9/D363*(D363-'ver pressoflex 6p C3 DCpowe'!$M$11)</f>
        <v>9.3328727482084414E-2</v>
      </c>
      <c r="I363" s="114">
        <f>'ver pressoflex 6p C3 DCpowe'!$G$9/D363*(D363-'ver pressoflex 6p C3 DCpowe'!$M$12)</f>
        <v>9.7207339060346024E-2</v>
      </c>
      <c r="J363" s="114">
        <f>'ver pressoflex 6p C3 DCpowe'!$G$9/D363*(D363-'ver pressoflex 6p C3 DCpowe'!$M$13)</f>
        <v>0.10108595063860762</v>
      </c>
      <c r="K363" s="114">
        <f>'ver pressoflex 6p C3 DCpowe'!$G$9/D363*(D363-'ver pressoflex 6p C3 DCpowe'!$G$3)</f>
        <v>0.11078247958426163</v>
      </c>
      <c r="L363" s="113">
        <f>-'ver pressoflex 6p C3 DCpowe'!$G$2*'ver pressoflex 6p C3 DCpowe'!D363*'ver pressoflex 6p C3 DCpowe'!$G$17*'ver pressoflex 6p C3 DCpowe'!$G$13*'ver pressoflex 6p C3 DCpowe'!$G$11</f>
        <v>-31186.417499999927</v>
      </c>
      <c r="M363" s="31">
        <f>IF(ABS(E363)&lt;'ver pressoflex 6p C3 DCpowe'!$G$7,'ver pressoflex 6p C3 DCpowe'!$G$16*E363*'ver pressoflex 6p C3 DCpowe'!$O$8,SIGN(E363)*'ver pressoflex 6p C3 DCpowe'!$G$15*'ver pressoflex 6p C3 DCpowe'!$O$8)</f>
        <v>17803.500000000004</v>
      </c>
      <c r="N363" s="31">
        <f>IF(ABS(F363)&lt;'ver pressoflex 6p C3 DCpowe'!$G$7,'ver pressoflex 6p C3 DCpowe'!$G$16*F363*'ver pressoflex 6p C3 DCpowe'!$O$9,SIGN(F363)*'ver pressoflex 6p C3 DCpowe'!$G$15*'ver pressoflex 6p C3 DCpowe'!$O$9)</f>
        <v>0</v>
      </c>
      <c r="O363" s="31">
        <f>IF(ABS(G363)&lt;'ver pressoflex 6p C3 DCpowe'!$G$7,'ver pressoflex 6p C3 DCpowe'!$G$16*G363*'ver pressoflex 6p C3 DCpowe'!$O$10,SIGN(G363)*'ver pressoflex 6p C3 DCpowe'!$G$15*'ver pressoflex 6p C3 DCpowe'!$O$10)</f>
        <v>0</v>
      </c>
      <c r="P363" s="31">
        <f>IF(ABS(H363)&lt;'ver pressoflex 6p C3 DCpowe'!$G$7,'ver pressoflex 6p C3 DCpowe'!$G$16*H363*'ver pressoflex 6p C3 DCpowe'!$O$11,SIGN(H363)*'ver pressoflex 6p C3 DCpowe'!$G$15*'ver pressoflex 6p C3 DCpowe'!$O$11)</f>
        <v>0</v>
      </c>
      <c r="Q363" s="31">
        <f>IF(ABS(I363)&lt;'ver pressoflex 6p C3 DCpowe'!$G$7,'ver pressoflex 6p C3 DCpowe'!$G$16*I363*'ver pressoflex 6p C3 DCpowe'!$O$12,SIGN(I363)*'ver pressoflex 6p C3 DCpowe'!$G$15*'ver pressoflex 6p C3 DCpowe'!$O$12)</f>
        <v>0</v>
      </c>
      <c r="R363" s="31">
        <f>IF(ABS(J363)&lt;'ver pressoflex 6p C3 DCpowe'!$G$7,'ver pressoflex 6p C3 DCpowe'!$G$16*J363*'ver pressoflex 6p C3 DCpowe'!$O$13,SIGN(J363)*'ver pressoflex 6p C3 DCpowe'!$G$15*'ver pressoflex 6p C3 DCpowe'!$O$13)</f>
        <v>17803.500000000004</v>
      </c>
      <c r="S363" s="113">
        <f t="shared" si="45"/>
        <v>4420.5825000000805</v>
      </c>
      <c r="T363" s="362">
        <f>-L363*('ver pressoflex 6p C3 DCpowe'!$G$3/2-'ver pressoflex 6p C3 DCpowe'!$G$12*'ver pressoflex 6p C3 DCpowe'!D363)</f>
        <v>36062628.438677326</v>
      </c>
      <c r="U363" s="29">
        <f t="shared" si="47"/>
        <v>-18248587.500000004</v>
      </c>
      <c r="V363" s="29">
        <f t="shared" si="48"/>
        <v>0</v>
      </c>
      <c r="W363" s="29">
        <f t="shared" si="49"/>
        <v>0</v>
      </c>
      <c r="X363" s="29">
        <f t="shared" si="50"/>
        <v>0</v>
      </c>
      <c r="Y363" s="29">
        <f t="shared" si="51"/>
        <v>0</v>
      </c>
      <c r="Z363" s="29">
        <f t="shared" si="52"/>
        <v>18248587.500000004</v>
      </c>
      <c r="AA363" s="113">
        <f t="shared" si="46"/>
        <v>36062628.438677326</v>
      </c>
    </row>
    <row r="364" spans="2:27">
      <c r="B364" s="116">
        <f t="shared" si="44"/>
        <v>46189.057500000083</v>
      </c>
      <c r="C364" s="115">
        <f t="shared" si="53"/>
        <v>13.569999999999965</v>
      </c>
      <c r="D364" s="68">
        <f>'ver pressoflex 6p C3 DCpowe'!$G$3/2/$C$557*C364</f>
        <v>166.23249999999956</v>
      </c>
      <c r="E364" s="114">
        <f>'ver pressoflex 6p C3 DCpowe'!$G$9/D364*(D364-'ver pressoflex 6p C3 DCpowe'!$M$8)</f>
        <v>1.6250733159881745E-3</v>
      </c>
      <c r="F364" s="114">
        <f>'ver pressoflex 6p C3 DCpowe'!$G$9/D364*(D364-'ver pressoflex 6p C3 DCpowe'!$M$9)</f>
        <v>5.4751026423834441E-3</v>
      </c>
      <c r="G364" s="114">
        <f>'ver pressoflex 6p C3 DCpowe'!$G$9/D364*(D364-'ver pressoflex 6p C3 DCpowe'!$M$10)</f>
        <v>9.3251319687787139E-3</v>
      </c>
      <c r="H364" s="114">
        <f>'ver pressoflex 6p C3 DCpowe'!$G$9/D364*(D364-'ver pressoflex 6p C3 DCpowe'!$M$11)</f>
        <v>9.2582016152076424E-2</v>
      </c>
      <c r="I364" s="114">
        <f>'ver pressoflex 6p C3 DCpowe'!$G$9/D364*(D364-'ver pressoflex 6p C3 DCpowe'!$M$12)</f>
        <v>9.6432045478471687E-2</v>
      </c>
      <c r="J364" s="114">
        <f>'ver pressoflex 6p C3 DCpowe'!$G$9/D364*(D364-'ver pressoflex 6p C3 DCpowe'!$M$13)</f>
        <v>0.10028207480486696</v>
      </c>
      <c r="K364" s="114">
        <f>'ver pressoflex 6p C3 DCpowe'!$G$9/D364*(D364-'ver pressoflex 6p C3 DCpowe'!$G$3)</f>
        <v>0.10990714812085514</v>
      </c>
      <c r="L364" s="113">
        <f>-'ver pressoflex 6p C3 DCpowe'!$G$2*'ver pressoflex 6p C3 DCpowe'!D364*'ver pressoflex 6p C3 DCpowe'!$G$17*'ver pressoflex 6p C3 DCpowe'!$G$13*'ver pressoflex 6p C3 DCpowe'!$G$11</f>
        <v>-31417.942499999921</v>
      </c>
      <c r="M364" s="31">
        <f>IF(ABS(E364)&lt;'ver pressoflex 6p C3 DCpowe'!$G$7,'ver pressoflex 6p C3 DCpowe'!$G$16*E364*'ver pressoflex 6p C3 DCpowe'!$O$8,SIGN(E364)*'ver pressoflex 6p C3 DCpowe'!$G$15*'ver pressoflex 6p C3 DCpowe'!$O$8)</f>
        <v>17803.500000000004</v>
      </c>
      <c r="N364" s="31">
        <f>IF(ABS(F364)&lt;'ver pressoflex 6p C3 DCpowe'!$G$7,'ver pressoflex 6p C3 DCpowe'!$G$16*F364*'ver pressoflex 6p C3 DCpowe'!$O$9,SIGN(F364)*'ver pressoflex 6p C3 DCpowe'!$G$15*'ver pressoflex 6p C3 DCpowe'!$O$9)</f>
        <v>0</v>
      </c>
      <c r="O364" s="31">
        <f>IF(ABS(G364)&lt;'ver pressoflex 6p C3 DCpowe'!$G$7,'ver pressoflex 6p C3 DCpowe'!$G$16*G364*'ver pressoflex 6p C3 DCpowe'!$O$10,SIGN(G364)*'ver pressoflex 6p C3 DCpowe'!$G$15*'ver pressoflex 6p C3 DCpowe'!$O$10)</f>
        <v>0</v>
      </c>
      <c r="P364" s="31">
        <f>IF(ABS(H364)&lt;'ver pressoflex 6p C3 DCpowe'!$G$7,'ver pressoflex 6p C3 DCpowe'!$G$16*H364*'ver pressoflex 6p C3 DCpowe'!$O$11,SIGN(H364)*'ver pressoflex 6p C3 DCpowe'!$G$15*'ver pressoflex 6p C3 DCpowe'!$O$11)</f>
        <v>0</v>
      </c>
      <c r="Q364" s="31">
        <f>IF(ABS(I364)&lt;'ver pressoflex 6p C3 DCpowe'!$G$7,'ver pressoflex 6p C3 DCpowe'!$G$16*I364*'ver pressoflex 6p C3 DCpowe'!$O$12,SIGN(I364)*'ver pressoflex 6p C3 DCpowe'!$G$15*'ver pressoflex 6p C3 DCpowe'!$O$12)</f>
        <v>0</v>
      </c>
      <c r="R364" s="31">
        <f>IF(ABS(J364)&lt;'ver pressoflex 6p C3 DCpowe'!$G$7,'ver pressoflex 6p C3 DCpowe'!$G$16*J364*'ver pressoflex 6p C3 DCpowe'!$O$13,SIGN(J364)*'ver pressoflex 6p C3 DCpowe'!$G$15*'ver pressoflex 6p C3 DCpowe'!$O$13)</f>
        <v>17803.500000000004</v>
      </c>
      <c r="S364" s="113">
        <f t="shared" si="45"/>
        <v>4189.0575000000863</v>
      </c>
      <c r="T364" s="362">
        <f>-L364*('ver pressoflex 6p C3 DCpowe'!$G$3/2-'ver pressoflex 6p C3 DCpowe'!$G$12*'ver pressoflex 6p C3 DCpowe'!D364)</f>
        <v>36314343.381821312</v>
      </c>
      <c r="U364" s="29">
        <f t="shared" si="47"/>
        <v>-18248587.500000004</v>
      </c>
      <c r="V364" s="29">
        <f t="shared" si="48"/>
        <v>0</v>
      </c>
      <c r="W364" s="29">
        <f t="shared" si="49"/>
        <v>0</v>
      </c>
      <c r="X364" s="29">
        <f t="shared" si="50"/>
        <v>0</v>
      </c>
      <c r="Y364" s="29">
        <f t="shared" si="51"/>
        <v>0</v>
      </c>
      <c r="Z364" s="29">
        <f t="shared" si="52"/>
        <v>18248587.500000004</v>
      </c>
      <c r="AA364" s="113">
        <f t="shared" si="46"/>
        <v>36314343.381821312</v>
      </c>
    </row>
    <row r="365" spans="2:27">
      <c r="B365" s="116">
        <f t="shared" si="44"/>
        <v>45957.532500000088</v>
      </c>
      <c r="C365" s="115">
        <f t="shared" si="53"/>
        <v>13.669999999999964</v>
      </c>
      <c r="D365" s="68">
        <f>'ver pressoflex 6p C3 DCpowe'!$G$3/2/$C$557*C365</f>
        <v>167.45749999999956</v>
      </c>
      <c r="E365" s="114">
        <f>'ver pressoflex 6p C3 DCpowe'!$G$9/D365*(D365-'ver pressoflex 6p C3 DCpowe'!$M$8)</f>
        <v>1.5546631234791171E-3</v>
      </c>
      <c r="F365" s="114">
        <f>'ver pressoflex 6p C3 DCpowe'!$G$9/D365*(D365-'ver pressoflex 6p C3 DCpowe'!$M$9)</f>
        <v>5.376528372870764E-3</v>
      </c>
      <c r="G365" s="114">
        <f>'ver pressoflex 6p C3 DCpowe'!$G$9/D365*(D365-'ver pressoflex 6p C3 DCpowe'!$M$10)</f>
        <v>9.1983936222624109E-3</v>
      </c>
      <c r="H365" s="114">
        <f>'ver pressoflex 6p C3 DCpowe'!$G$9/D365*(D365-'ver pressoflex 6p C3 DCpowe'!$M$11)</f>
        <v>9.1846229640356783E-2</v>
      </c>
      <c r="I365" s="114">
        <f>'ver pressoflex 6p C3 DCpowe'!$G$9/D365*(D365-'ver pressoflex 6p C3 DCpowe'!$M$12)</f>
        <v>9.5668094889748423E-2</v>
      </c>
      <c r="J365" s="114">
        <f>'ver pressoflex 6p C3 DCpowe'!$G$9/D365*(D365-'ver pressoflex 6p C3 DCpowe'!$M$13)</f>
        <v>9.9489960139140077E-2</v>
      </c>
      <c r="K365" s="114">
        <f>'ver pressoflex 6p C3 DCpowe'!$G$9/D365*(D365-'ver pressoflex 6p C3 DCpowe'!$G$3)</f>
        <v>0.10904462326261918</v>
      </c>
      <c r="L365" s="113">
        <f>-'ver pressoflex 6p C3 DCpowe'!$G$2*'ver pressoflex 6p C3 DCpowe'!D365*'ver pressoflex 6p C3 DCpowe'!$G$17*'ver pressoflex 6p C3 DCpowe'!$G$13*'ver pressoflex 6p C3 DCpowe'!$G$11</f>
        <v>-31649.467499999919</v>
      </c>
      <c r="M365" s="31">
        <f>IF(ABS(E365)&lt;'ver pressoflex 6p C3 DCpowe'!$G$7,'ver pressoflex 6p C3 DCpowe'!$G$16*E365*'ver pressoflex 6p C3 DCpowe'!$O$8,SIGN(E365)*'ver pressoflex 6p C3 DCpowe'!$G$15*'ver pressoflex 6p C3 DCpowe'!$O$8)</f>
        <v>17803.500000000004</v>
      </c>
      <c r="N365" s="31">
        <f>IF(ABS(F365)&lt;'ver pressoflex 6p C3 DCpowe'!$G$7,'ver pressoflex 6p C3 DCpowe'!$G$16*F365*'ver pressoflex 6p C3 DCpowe'!$O$9,SIGN(F365)*'ver pressoflex 6p C3 DCpowe'!$G$15*'ver pressoflex 6p C3 DCpowe'!$O$9)</f>
        <v>0</v>
      </c>
      <c r="O365" s="31">
        <f>IF(ABS(G365)&lt;'ver pressoflex 6p C3 DCpowe'!$G$7,'ver pressoflex 6p C3 DCpowe'!$G$16*G365*'ver pressoflex 6p C3 DCpowe'!$O$10,SIGN(G365)*'ver pressoflex 6p C3 DCpowe'!$G$15*'ver pressoflex 6p C3 DCpowe'!$O$10)</f>
        <v>0</v>
      </c>
      <c r="P365" s="31">
        <f>IF(ABS(H365)&lt;'ver pressoflex 6p C3 DCpowe'!$G$7,'ver pressoflex 6p C3 DCpowe'!$G$16*H365*'ver pressoflex 6p C3 DCpowe'!$O$11,SIGN(H365)*'ver pressoflex 6p C3 DCpowe'!$G$15*'ver pressoflex 6p C3 DCpowe'!$O$11)</f>
        <v>0</v>
      </c>
      <c r="Q365" s="31">
        <f>IF(ABS(I365)&lt;'ver pressoflex 6p C3 DCpowe'!$G$7,'ver pressoflex 6p C3 DCpowe'!$G$16*I365*'ver pressoflex 6p C3 DCpowe'!$O$12,SIGN(I365)*'ver pressoflex 6p C3 DCpowe'!$G$15*'ver pressoflex 6p C3 DCpowe'!$O$12)</f>
        <v>0</v>
      </c>
      <c r="R365" s="31">
        <f>IF(ABS(J365)&lt;'ver pressoflex 6p C3 DCpowe'!$G$7,'ver pressoflex 6p C3 DCpowe'!$G$16*J365*'ver pressoflex 6p C3 DCpowe'!$O$13,SIGN(J365)*'ver pressoflex 6p C3 DCpowe'!$G$15*'ver pressoflex 6p C3 DCpowe'!$O$13)</f>
        <v>17803.500000000004</v>
      </c>
      <c r="S365" s="113">
        <f t="shared" si="45"/>
        <v>3957.5325000000885</v>
      </c>
      <c r="T365" s="362">
        <f>-L365*('ver pressoflex 6p C3 DCpowe'!$G$3/2-'ver pressoflex 6p C3 DCpowe'!$G$12*'ver pressoflex 6p C3 DCpowe'!D365)</f>
        <v>36565822.354685307</v>
      </c>
      <c r="U365" s="29">
        <f t="shared" si="47"/>
        <v>-18248587.500000004</v>
      </c>
      <c r="V365" s="29">
        <f t="shared" si="48"/>
        <v>0</v>
      </c>
      <c r="W365" s="29">
        <f t="shared" si="49"/>
        <v>0</v>
      </c>
      <c r="X365" s="29">
        <f t="shared" si="50"/>
        <v>0</v>
      </c>
      <c r="Y365" s="29">
        <f t="shared" si="51"/>
        <v>0</v>
      </c>
      <c r="Z365" s="29">
        <f t="shared" si="52"/>
        <v>18248587.500000004</v>
      </c>
      <c r="AA365" s="113">
        <f t="shared" si="46"/>
        <v>36565822.354685307</v>
      </c>
    </row>
    <row r="366" spans="2:27">
      <c r="B366" s="116">
        <f t="shared" si="44"/>
        <v>45726.007500000087</v>
      </c>
      <c r="C366" s="115">
        <f t="shared" si="53"/>
        <v>13.769999999999964</v>
      </c>
      <c r="D366" s="68">
        <f>'ver pressoflex 6p C3 DCpowe'!$G$3/2/$C$557*C366</f>
        <v>168.68249999999955</v>
      </c>
      <c r="E366" s="114">
        <f>'ver pressoflex 6p C3 DCpowe'!$G$9/D366*(D366-'ver pressoflex 6p C3 DCpowe'!$M$8)</f>
        <v>1.4852755917181941E-3</v>
      </c>
      <c r="F366" s="114">
        <f>'ver pressoflex 6p C3 DCpowe'!$G$9/D366*(D366-'ver pressoflex 6p C3 DCpowe'!$M$9)</f>
        <v>5.2793858284054711E-3</v>
      </c>
      <c r="G366" s="114">
        <f>'ver pressoflex 6p C3 DCpowe'!$G$9/D366*(D366-'ver pressoflex 6p C3 DCpowe'!$M$10)</f>
        <v>9.0734960650927492E-3</v>
      </c>
      <c r="H366" s="114">
        <f>'ver pressoflex 6p C3 DCpowe'!$G$9/D366*(D366-'ver pressoflex 6p C3 DCpowe'!$M$11)</f>
        <v>9.1121129933455128E-2</v>
      </c>
      <c r="I366" s="114">
        <f>'ver pressoflex 6p C3 DCpowe'!$G$9/D366*(D366-'ver pressoflex 6p C3 DCpowe'!$M$12)</f>
        <v>9.4915240170142412E-2</v>
      </c>
      <c r="J366" s="114">
        <f>'ver pressoflex 6p C3 DCpowe'!$G$9/D366*(D366-'ver pressoflex 6p C3 DCpowe'!$M$13)</f>
        <v>9.8709350406829682E-2</v>
      </c>
      <c r="K366" s="114">
        <f>'ver pressoflex 6p C3 DCpowe'!$G$9/D366*(D366-'ver pressoflex 6p C3 DCpowe'!$G$3)</f>
        <v>0.10819462599854787</v>
      </c>
      <c r="L366" s="113">
        <f>-'ver pressoflex 6p C3 DCpowe'!$G$2*'ver pressoflex 6p C3 DCpowe'!D366*'ver pressoflex 6p C3 DCpowe'!$G$17*'ver pressoflex 6p C3 DCpowe'!$G$13*'ver pressoflex 6p C3 DCpowe'!$G$11</f>
        <v>-31880.99249999992</v>
      </c>
      <c r="M366" s="31">
        <f>IF(ABS(E366)&lt;'ver pressoflex 6p C3 DCpowe'!$G$7,'ver pressoflex 6p C3 DCpowe'!$G$16*E366*'ver pressoflex 6p C3 DCpowe'!$O$8,SIGN(E366)*'ver pressoflex 6p C3 DCpowe'!$G$15*'ver pressoflex 6p C3 DCpowe'!$O$8)</f>
        <v>17803.500000000004</v>
      </c>
      <c r="N366" s="31">
        <f>IF(ABS(F366)&lt;'ver pressoflex 6p C3 DCpowe'!$G$7,'ver pressoflex 6p C3 DCpowe'!$G$16*F366*'ver pressoflex 6p C3 DCpowe'!$O$9,SIGN(F366)*'ver pressoflex 6p C3 DCpowe'!$G$15*'ver pressoflex 6p C3 DCpowe'!$O$9)</f>
        <v>0</v>
      </c>
      <c r="O366" s="31">
        <f>IF(ABS(G366)&lt;'ver pressoflex 6p C3 DCpowe'!$G$7,'ver pressoflex 6p C3 DCpowe'!$G$16*G366*'ver pressoflex 6p C3 DCpowe'!$O$10,SIGN(G366)*'ver pressoflex 6p C3 DCpowe'!$G$15*'ver pressoflex 6p C3 DCpowe'!$O$10)</f>
        <v>0</v>
      </c>
      <c r="P366" s="31">
        <f>IF(ABS(H366)&lt;'ver pressoflex 6p C3 DCpowe'!$G$7,'ver pressoflex 6p C3 DCpowe'!$G$16*H366*'ver pressoflex 6p C3 DCpowe'!$O$11,SIGN(H366)*'ver pressoflex 6p C3 DCpowe'!$G$15*'ver pressoflex 6p C3 DCpowe'!$O$11)</f>
        <v>0</v>
      </c>
      <c r="Q366" s="31">
        <f>IF(ABS(I366)&lt;'ver pressoflex 6p C3 DCpowe'!$G$7,'ver pressoflex 6p C3 DCpowe'!$G$16*I366*'ver pressoflex 6p C3 DCpowe'!$O$12,SIGN(I366)*'ver pressoflex 6p C3 DCpowe'!$G$15*'ver pressoflex 6p C3 DCpowe'!$O$12)</f>
        <v>0</v>
      </c>
      <c r="R366" s="31">
        <f>IF(ABS(J366)&lt;'ver pressoflex 6p C3 DCpowe'!$G$7,'ver pressoflex 6p C3 DCpowe'!$G$16*J366*'ver pressoflex 6p C3 DCpowe'!$O$13,SIGN(J366)*'ver pressoflex 6p C3 DCpowe'!$G$15*'ver pressoflex 6p C3 DCpowe'!$O$13)</f>
        <v>17803.500000000004</v>
      </c>
      <c r="S366" s="113">
        <f t="shared" si="45"/>
        <v>3726.007500000087</v>
      </c>
      <c r="T366" s="362">
        <f>-L366*('ver pressoflex 6p C3 DCpowe'!$G$3/2-'ver pressoflex 6p C3 DCpowe'!$G$12*'ver pressoflex 6p C3 DCpowe'!D366)</f>
        <v>36817065.357269317</v>
      </c>
      <c r="U366" s="29">
        <f t="shared" si="47"/>
        <v>-18248587.500000004</v>
      </c>
      <c r="V366" s="29">
        <f t="shared" si="48"/>
        <v>0</v>
      </c>
      <c r="W366" s="29">
        <f t="shared" si="49"/>
        <v>0</v>
      </c>
      <c r="X366" s="29">
        <f t="shared" si="50"/>
        <v>0</v>
      </c>
      <c r="Y366" s="29">
        <f t="shared" si="51"/>
        <v>0</v>
      </c>
      <c r="Z366" s="29">
        <f t="shared" si="52"/>
        <v>18248587.500000004</v>
      </c>
      <c r="AA366" s="113">
        <f t="shared" si="46"/>
        <v>36817065.357269317</v>
      </c>
    </row>
    <row r="367" spans="2:27">
      <c r="B367" s="116">
        <f t="shared" si="44"/>
        <v>27714.834683728091</v>
      </c>
      <c r="C367" s="115">
        <f t="shared" si="53"/>
        <v>13.869999999999964</v>
      </c>
      <c r="D367" s="68">
        <f>'ver pressoflex 6p C3 DCpowe'!$G$3/2/$C$557*C367</f>
        <v>169.90749999999954</v>
      </c>
      <c r="E367" s="114">
        <f>'ver pressoflex 6p C3 DCpowe'!$G$9/D367*(D367-'ver pressoflex 6p C3 DCpowe'!$M$8)</f>
        <v>1.4168886011506512E-3</v>
      </c>
      <c r="F367" s="114">
        <f>'ver pressoflex 6p C3 DCpowe'!$G$9/D367*(D367-'ver pressoflex 6p C3 DCpowe'!$M$9)</f>
        <v>5.183644041610912E-3</v>
      </c>
      <c r="G367" s="114">
        <f>'ver pressoflex 6p C3 DCpowe'!$G$9/D367*(D367-'ver pressoflex 6p C3 DCpowe'!$M$10)</f>
        <v>8.9503994820711724E-3</v>
      </c>
      <c r="H367" s="114">
        <f>'ver pressoflex 6p C3 DCpowe'!$G$9/D367*(D367-'ver pressoflex 6p C3 DCpowe'!$M$11)</f>
        <v>9.0406485882024296E-2</v>
      </c>
      <c r="I367" s="114">
        <f>'ver pressoflex 6p C3 DCpowe'!$G$9/D367*(D367-'ver pressoflex 6p C3 DCpowe'!$M$12)</f>
        <v>9.4173241322484558E-2</v>
      </c>
      <c r="J367" s="114">
        <f>'ver pressoflex 6p C3 DCpowe'!$G$9/D367*(D367-'ver pressoflex 6p C3 DCpowe'!$M$13)</f>
        <v>9.7939996762944834E-2</v>
      </c>
      <c r="K367" s="114">
        <f>'ver pressoflex 6p C3 DCpowe'!$G$9/D367*(D367-'ver pressoflex 6p C3 DCpowe'!$G$3)</f>
        <v>0.10735688536409549</v>
      </c>
      <c r="L367" s="113">
        <f>-'ver pressoflex 6p C3 DCpowe'!$G$2*'ver pressoflex 6p C3 DCpowe'!D367*'ver pressoflex 6p C3 DCpowe'!$G$17*'ver pressoflex 6p C3 DCpowe'!$G$13*'ver pressoflex 6p C3 DCpowe'!$G$11</f>
        <v>-32112.517499999922</v>
      </c>
      <c r="M367" s="31">
        <f>IF(ABS(E367)&lt;'ver pressoflex 6p C3 DCpowe'!$G$7,'ver pressoflex 6p C3 DCpowe'!$G$16*E367*'ver pressoflex 6p C3 DCpowe'!$O$8,SIGN(E367)*'ver pressoflex 6p C3 DCpowe'!$G$15*'ver pressoflex 6p C3 DCpowe'!$O$8)</f>
        <v>23.852183728009294</v>
      </c>
      <c r="N367" s="31">
        <f>IF(ABS(F367)&lt;'ver pressoflex 6p C3 DCpowe'!$G$7,'ver pressoflex 6p C3 DCpowe'!$G$16*F367*'ver pressoflex 6p C3 DCpowe'!$O$9,SIGN(F367)*'ver pressoflex 6p C3 DCpowe'!$G$15*'ver pressoflex 6p C3 DCpowe'!$O$9)</f>
        <v>0</v>
      </c>
      <c r="O367" s="31">
        <f>IF(ABS(G367)&lt;'ver pressoflex 6p C3 DCpowe'!$G$7,'ver pressoflex 6p C3 DCpowe'!$G$16*G367*'ver pressoflex 6p C3 DCpowe'!$O$10,SIGN(G367)*'ver pressoflex 6p C3 DCpowe'!$G$15*'ver pressoflex 6p C3 DCpowe'!$O$10)</f>
        <v>0</v>
      </c>
      <c r="P367" s="31">
        <f>IF(ABS(H367)&lt;'ver pressoflex 6p C3 DCpowe'!$G$7,'ver pressoflex 6p C3 DCpowe'!$G$16*H367*'ver pressoflex 6p C3 DCpowe'!$O$11,SIGN(H367)*'ver pressoflex 6p C3 DCpowe'!$G$15*'ver pressoflex 6p C3 DCpowe'!$O$11)</f>
        <v>0</v>
      </c>
      <c r="Q367" s="31">
        <f>IF(ABS(I367)&lt;'ver pressoflex 6p C3 DCpowe'!$G$7,'ver pressoflex 6p C3 DCpowe'!$G$16*I367*'ver pressoflex 6p C3 DCpowe'!$O$12,SIGN(I367)*'ver pressoflex 6p C3 DCpowe'!$G$15*'ver pressoflex 6p C3 DCpowe'!$O$12)</f>
        <v>0</v>
      </c>
      <c r="R367" s="31">
        <f>IF(ABS(J367)&lt;'ver pressoflex 6p C3 DCpowe'!$G$7,'ver pressoflex 6p C3 DCpowe'!$G$16*J367*'ver pressoflex 6p C3 DCpowe'!$O$13,SIGN(J367)*'ver pressoflex 6p C3 DCpowe'!$G$15*'ver pressoflex 6p C3 DCpowe'!$O$13)</f>
        <v>17803.500000000004</v>
      </c>
      <c r="S367" s="113">
        <f t="shared" si="45"/>
        <v>-14285.165316271909</v>
      </c>
      <c r="T367" s="362">
        <f>-L367*('ver pressoflex 6p C3 DCpowe'!$G$3/2-'ver pressoflex 6p C3 DCpowe'!$G$12*'ver pressoflex 6p C3 DCpowe'!D367)</f>
        <v>37068072.389573313</v>
      </c>
      <c r="U367" s="29">
        <f t="shared" si="47"/>
        <v>-24448.488321209526</v>
      </c>
      <c r="V367" s="29">
        <f t="shared" si="48"/>
        <v>0</v>
      </c>
      <c r="W367" s="29">
        <f t="shared" si="49"/>
        <v>0</v>
      </c>
      <c r="X367" s="29">
        <f t="shared" si="50"/>
        <v>0</v>
      </c>
      <c r="Y367" s="29">
        <f t="shared" si="51"/>
        <v>0</v>
      </c>
      <c r="Z367" s="29">
        <f t="shared" si="52"/>
        <v>18248587.500000004</v>
      </c>
      <c r="AA367" s="113">
        <f t="shared" si="46"/>
        <v>55292211.401252106</v>
      </c>
    </row>
    <row r="368" spans="2:27">
      <c r="B368" s="116">
        <f t="shared" si="44"/>
        <v>27482.174925171232</v>
      </c>
      <c r="C368" s="115">
        <f t="shared" si="53"/>
        <v>13.969999999999963</v>
      </c>
      <c r="D368" s="68">
        <f>'ver pressoflex 6p C3 DCpowe'!$G$3/2/$C$557*C368</f>
        <v>171.13249999999954</v>
      </c>
      <c r="E368" s="114">
        <f>'ver pressoflex 6p C3 DCpowe'!$G$9/D368*(D368-'ver pressoflex 6p C3 DCpowe'!$M$8)</f>
        <v>1.3494806655661802E-3</v>
      </c>
      <c r="F368" s="114">
        <f>'ver pressoflex 6p C3 DCpowe'!$G$9/D368*(D368-'ver pressoflex 6p C3 DCpowe'!$M$9)</f>
        <v>5.0892729317926523E-3</v>
      </c>
      <c r="G368" s="114">
        <f>'ver pressoflex 6p C3 DCpowe'!$G$9/D368*(D368-'ver pressoflex 6p C3 DCpowe'!$M$10)</f>
        <v>8.8290651980191242E-3</v>
      </c>
      <c r="H368" s="114">
        <f>'ver pressoflex 6p C3 DCpowe'!$G$9/D368*(D368-'ver pressoflex 6p C3 DCpowe'!$M$11)</f>
        <v>8.9702072955166592E-2</v>
      </c>
      <c r="I368" s="114">
        <f>'ver pressoflex 6p C3 DCpowe'!$G$9/D368*(D368-'ver pressoflex 6p C3 DCpowe'!$M$12)</f>
        <v>9.3441865221393056E-2</v>
      </c>
      <c r="J368" s="114">
        <f>'ver pressoflex 6p C3 DCpowe'!$G$9/D368*(D368-'ver pressoflex 6p C3 DCpowe'!$M$13)</f>
        <v>9.7181657487619519E-2</v>
      </c>
      <c r="K368" s="114">
        <f>'ver pressoflex 6p C3 DCpowe'!$G$9/D368*(D368-'ver pressoflex 6p C3 DCpowe'!$G$3)</f>
        <v>0.1065311381531857</v>
      </c>
      <c r="L368" s="113">
        <f>-'ver pressoflex 6p C3 DCpowe'!$G$2*'ver pressoflex 6p C3 DCpowe'!D368*'ver pressoflex 6p C3 DCpowe'!$G$17*'ver pressoflex 6p C3 DCpowe'!$G$13*'ver pressoflex 6p C3 DCpowe'!$G$11</f>
        <v>-32344.042499999912</v>
      </c>
      <c r="M368" s="31">
        <f>IF(ABS(E368)&lt;'ver pressoflex 6p C3 DCpowe'!$G$7,'ver pressoflex 6p C3 DCpowe'!$G$16*E368*'ver pressoflex 6p C3 DCpowe'!$O$8,SIGN(E368)*'ver pressoflex 6p C3 DCpowe'!$G$15*'ver pressoflex 6p C3 DCpowe'!$O$8)</f>
        <v>22.717425171139752</v>
      </c>
      <c r="N368" s="31">
        <f>IF(ABS(F368)&lt;'ver pressoflex 6p C3 DCpowe'!$G$7,'ver pressoflex 6p C3 DCpowe'!$G$16*F368*'ver pressoflex 6p C3 DCpowe'!$O$9,SIGN(F368)*'ver pressoflex 6p C3 DCpowe'!$G$15*'ver pressoflex 6p C3 DCpowe'!$O$9)</f>
        <v>0</v>
      </c>
      <c r="O368" s="31">
        <f>IF(ABS(G368)&lt;'ver pressoflex 6p C3 DCpowe'!$G$7,'ver pressoflex 6p C3 DCpowe'!$G$16*G368*'ver pressoflex 6p C3 DCpowe'!$O$10,SIGN(G368)*'ver pressoflex 6p C3 DCpowe'!$G$15*'ver pressoflex 6p C3 DCpowe'!$O$10)</f>
        <v>0</v>
      </c>
      <c r="P368" s="31">
        <f>IF(ABS(H368)&lt;'ver pressoflex 6p C3 DCpowe'!$G$7,'ver pressoflex 6p C3 DCpowe'!$G$16*H368*'ver pressoflex 6p C3 DCpowe'!$O$11,SIGN(H368)*'ver pressoflex 6p C3 DCpowe'!$G$15*'ver pressoflex 6p C3 DCpowe'!$O$11)</f>
        <v>0</v>
      </c>
      <c r="Q368" s="31">
        <f>IF(ABS(I368)&lt;'ver pressoflex 6p C3 DCpowe'!$G$7,'ver pressoflex 6p C3 DCpowe'!$G$16*I368*'ver pressoflex 6p C3 DCpowe'!$O$12,SIGN(I368)*'ver pressoflex 6p C3 DCpowe'!$G$15*'ver pressoflex 6p C3 DCpowe'!$O$12)</f>
        <v>0</v>
      </c>
      <c r="R368" s="31">
        <f>IF(ABS(J368)&lt;'ver pressoflex 6p C3 DCpowe'!$G$7,'ver pressoflex 6p C3 DCpowe'!$G$16*J368*'ver pressoflex 6p C3 DCpowe'!$O$13,SIGN(J368)*'ver pressoflex 6p C3 DCpowe'!$G$15*'ver pressoflex 6p C3 DCpowe'!$O$13)</f>
        <v>17803.500000000004</v>
      </c>
      <c r="S368" s="113">
        <f t="shared" si="45"/>
        <v>-14517.825074828768</v>
      </c>
      <c r="T368" s="362">
        <f>-L368*('ver pressoflex 6p C3 DCpowe'!$G$3/2-'ver pressoflex 6p C3 DCpowe'!$G$12*'ver pressoflex 6p C3 DCpowe'!D368)</f>
        <v>37318843.451597311</v>
      </c>
      <c r="U368" s="29">
        <f t="shared" si="47"/>
        <v>-23285.360800418246</v>
      </c>
      <c r="V368" s="29">
        <f t="shared" si="48"/>
        <v>0</v>
      </c>
      <c r="W368" s="29">
        <f t="shared" si="49"/>
        <v>0</v>
      </c>
      <c r="X368" s="29">
        <f t="shared" si="50"/>
        <v>0</v>
      </c>
      <c r="Y368" s="29">
        <f t="shared" si="51"/>
        <v>0</v>
      </c>
      <c r="Z368" s="29">
        <f t="shared" si="52"/>
        <v>18248587.500000004</v>
      </c>
      <c r="AA368" s="113">
        <f t="shared" si="46"/>
        <v>55544145.590796903</v>
      </c>
    </row>
    <row r="369" spans="2:27">
      <c r="B369" s="116">
        <f t="shared" si="44"/>
        <v>27249.53129679996</v>
      </c>
      <c r="C369" s="115">
        <f t="shared" si="53"/>
        <v>14.069999999999963</v>
      </c>
      <c r="D369" s="68">
        <f>'ver pressoflex 6p C3 DCpowe'!$G$3/2/$C$557*C369</f>
        <v>172.35749999999953</v>
      </c>
      <c r="E369" s="114">
        <f>'ver pressoflex 6p C3 DCpowe'!$G$9/D369*(D369-'ver pressoflex 6p C3 DCpowe'!$M$8)</f>
        <v>1.2830309095920071E-3</v>
      </c>
      <c r="F369" s="114">
        <f>'ver pressoflex 6p C3 DCpowe'!$G$9/D369*(D369-'ver pressoflex 6p C3 DCpowe'!$M$9)</f>
        <v>4.99624327342881E-3</v>
      </c>
      <c r="G369" s="114">
        <f>'ver pressoflex 6p C3 DCpowe'!$G$9/D369*(D369-'ver pressoflex 6p C3 DCpowe'!$M$10)</f>
        <v>8.7094556372656132E-3</v>
      </c>
      <c r="H369" s="114">
        <f>'ver pressoflex 6p C3 DCpowe'!$G$9/D369*(D369-'ver pressoflex 6p C3 DCpowe'!$M$11)</f>
        <v>8.9007673005236473E-2</v>
      </c>
      <c r="I369" s="114">
        <f>'ver pressoflex 6p C3 DCpowe'!$G$9/D369*(D369-'ver pressoflex 6p C3 DCpowe'!$M$12)</f>
        <v>9.2720885369073275E-2</v>
      </c>
      <c r="J369" s="114">
        <f>'ver pressoflex 6p C3 DCpowe'!$G$9/D369*(D369-'ver pressoflex 6p C3 DCpowe'!$M$13)</f>
        <v>9.6434097732910076E-2</v>
      </c>
      <c r="K369" s="114">
        <f>'ver pressoflex 6p C3 DCpowe'!$G$9/D369*(D369-'ver pressoflex 6p C3 DCpowe'!$G$3)</f>
        <v>0.10571712864250209</v>
      </c>
      <c r="L369" s="113">
        <f>-'ver pressoflex 6p C3 DCpowe'!$G$2*'ver pressoflex 6p C3 DCpowe'!D369*'ver pressoflex 6p C3 DCpowe'!$G$17*'ver pressoflex 6p C3 DCpowe'!$G$13*'ver pressoflex 6p C3 DCpowe'!$G$11</f>
        <v>-32575.567499999914</v>
      </c>
      <c r="M369" s="31">
        <f>IF(ABS(E369)&lt;'ver pressoflex 6p C3 DCpowe'!$G$7,'ver pressoflex 6p C3 DCpowe'!$G$16*E369*'ver pressoflex 6p C3 DCpowe'!$O$8,SIGN(E369)*'ver pressoflex 6p C3 DCpowe'!$G$15*'ver pressoflex 6p C3 DCpowe'!$O$8)</f>
        <v>21.598796799868921</v>
      </c>
      <c r="N369" s="31">
        <f>IF(ABS(F369)&lt;'ver pressoflex 6p C3 DCpowe'!$G$7,'ver pressoflex 6p C3 DCpowe'!$G$16*F369*'ver pressoflex 6p C3 DCpowe'!$O$9,SIGN(F369)*'ver pressoflex 6p C3 DCpowe'!$G$15*'ver pressoflex 6p C3 DCpowe'!$O$9)</f>
        <v>0</v>
      </c>
      <c r="O369" s="31">
        <f>IF(ABS(G369)&lt;'ver pressoflex 6p C3 DCpowe'!$G$7,'ver pressoflex 6p C3 DCpowe'!$G$16*G369*'ver pressoflex 6p C3 DCpowe'!$O$10,SIGN(G369)*'ver pressoflex 6p C3 DCpowe'!$G$15*'ver pressoflex 6p C3 DCpowe'!$O$10)</f>
        <v>0</v>
      </c>
      <c r="P369" s="31">
        <f>IF(ABS(H369)&lt;'ver pressoflex 6p C3 DCpowe'!$G$7,'ver pressoflex 6p C3 DCpowe'!$G$16*H369*'ver pressoflex 6p C3 DCpowe'!$O$11,SIGN(H369)*'ver pressoflex 6p C3 DCpowe'!$G$15*'ver pressoflex 6p C3 DCpowe'!$O$11)</f>
        <v>0</v>
      </c>
      <c r="Q369" s="31">
        <f>IF(ABS(I369)&lt;'ver pressoflex 6p C3 DCpowe'!$G$7,'ver pressoflex 6p C3 DCpowe'!$G$16*I369*'ver pressoflex 6p C3 DCpowe'!$O$12,SIGN(I369)*'ver pressoflex 6p C3 DCpowe'!$G$15*'ver pressoflex 6p C3 DCpowe'!$O$12)</f>
        <v>0</v>
      </c>
      <c r="R369" s="31">
        <f>IF(ABS(J369)&lt;'ver pressoflex 6p C3 DCpowe'!$G$7,'ver pressoflex 6p C3 DCpowe'!$G$16*J369*'ver pressoflex 6p C3 DCpowe'!$O$13,SIGN(J369)*'ver pressoflex 6p C3 DCpowe'!$G$15*'ver pressoflex 6p C3 DCpowe'!$O$13)</f>
        <v>17803.500000000004</v>
      </c>
      <c r="S369" s="113">
        <f t="shared" si="45"/>
        <v>-14750.46870320004</v>
      </c>
      <c r="T369" s="362">
        <f>-L369*('ver pressoflex 6p C3 DCpowe'!$G$3/2-'ver pressoflex 6p C3 DCpowe'!$G$12*'ver pressoflex 6p C3 DCpowe'!D369)</f>
        <v>37569378.543341309</v>
      </c>
      <c r="U369" s="29">
        <f t="shared" si="47"/>
        <v>-22138.766719865645</v>
      </c>
      <c r="V369" s="29">
        <f t="shared" si="48"/>
        <v>0</v>
      </c>
      <c r="W369" s="29">
        <f t="shared" si="49"/>
        <v>0</v>
      </c>
      <c r="X369" s="29">
        <f t="shared" si="50"/>
        <v>0</v>
      </c>
      <c r="Y369" s="29">
        <f t="shared" si="51"/>
        <v>0</v>
      </c>
      <c r="Z369" s="29">
        <f t="shared" si="52"/>
        <v>18248587.500000004</v>
      </c>
      <c r="AA369" s="113">
        <f t="shared" si="46"/>
        <v>55795827.276621446</v>
      </c>
    </row>
    <row r="370" spans="2:27">
      <c r="B370" s="116">
        <f t="shared" si="44"/>
        <v>27016.903457114237</v>
      </c>
      <c r="C370" s="115">
        <f t="shared" si="53"/>
        <v>14.169999999999963</v>
      </c>
      <c r="D370" s="68">
        <f>'ver pressoflex 6p C3 DCpowe'!$G$3/2/$C$557*C370</f>
        <v>173.58249999999956</v>
      </c>
      <c r="E370" s="114">
        <f>'ver pressoflex 6p C3 DCpowe'!$G$9/D370*(D370-'ver pressoflex 6p C3 DCpowe'!$M$8)</f>
        <v>1.2175190471389922E-3</v>
      </c>
      <c r="F370" s="114">
        <f>'ver pressoflex 6p C3 DCpowe'!$G$9/D370*(D370-'ver pressoflex 6p C3 DCpowe'!$M$9)</f>
        <v>4.9045266659945895E-3</v>
      </c>
      <c r="G370" s="114">
        <f>'ver pressoflex 6p C3 DCpowe'!$G$9/D370*(D370-'ver pressoflex 6p C3 DCpowe'!$M$10)</f>
        <v>8.5915342848501865E-3</v>
      </c>
      <c r="H370" s="114">
        <f>'ver pressoflex 6p C3 DCpowe'!$G$9/D370*(D370-'ver pressoflex 6p C3 DCpowe'!$M$11)</f>
        <v>8.8323074042602479E-2</v>
      </c>
      <c r="I370" s="114">
        <f>'ver pressoflex 6p C3 DCpowe'!$G$9/D370*(D370-'ver pressoflex 6p C3 DCpowe'!$M$12)</f>
        <v>9.2010081661458076E-2</v>
      </c>
      <c r="J370" s="114">
        <f>'ver pressoflex 6p C3 DCpowe'!$G$9/D370*(D370-'ver pressoflex 6p C3 DCpowe'!$M$13)</f>
        <v>9.5697089280313674E-2</v>
      </c>
      <c r="K370" s="114">
        <f>'ver pressoflex 6p C3 DCpowe'!$G$9/D370*(D370-'ver pressoflex 6p C3 DCpowe'!$G$3)</f>
        <v>0.10491460832745265</v>
      </c>
      <c r="L370" s="113">
        <f>-'ver pressoflex 6p C3 DCpowe'!$G$2*'ver pressoflex 6p C3 DCpowe'!D370*'ver pressoflex 6p C3 DCpowe'!$G$17*'ver pressoflex 6p C3 DCpowe'!$G$13*'ver pressoflex 6p C3 DCpowe'!$G$11</f>
        <v>-32807.092499999919</v>
      </c>
      <c r="M370" s="31">
        <f>IF(ABS(E370)&lt;'ver pressoflex 6p C3 DCpowe'!$G$7,'ver pressoflex 6p C3 DCpowe'!$G$16*E370*'ver pressoflex 6p C3 DCpowe'!$O$8,SIGN(E370)*'ver pressoflex 6p C3 DCpowe'!$G$15*'ver pressoflex 6p C3 DCpowe'!$O$8)</f>
        <v>20.495957114148812</v>
      </c>
      <c r="N370" s="31">
        <f>IF(ABS(F370)&lt;'ver pressoflex 6p C3 DCpowe'!$G$7,'ver pressoflex 6p C3 DCpowe'!$G$16*F370*'ver pressoflex 6p C3 DCpowe'!$O$9,SIGN(F370)*'ver pressoflex 6p C3 DCpowe'!$G$15*'ver pressoflex 6p C3 DCpowe'!$O$9)</f>
        <v>0</v>
      </c>
      <c r="O370" s="31">
        <f>IF(ABS(G370)&lt;'ver pressoflex 6p C3 DCpowe'!$G$7,'ver pressoflex 6p C3 DCpowe'!$G$16*G370*'ver pressoflex 6p C3 DCpowe'!$O$10,SIGN(G370)*'ver pressoflex 6p C3 DCpowe'!$G$15*'ver pressoflex 6p C3 DCpowe'!$O$10)</f>
        <v>0</v>
      </c>
      <c r="P370" s="31">
        <f>IF(ABS(H370)&lt;'ver pressoflex 6p C3 DCpowe'!$G$7,'ver pressoflex 6p C3 DCpowe'!$G$16*H370*'ver pressoflex 6p C3 DCpowe'!$O$11,SIGN(H370)*'ver pressoflex 6p C3 DCpowe'!$G$15*'ver pressoflex 6p C3 DCpowe'!$O$11)</f>
        <v>0</v>
      </c>
      <c r="Q370" s="31">
        <f>IF(ABS(I370)&lt;'ver pressoflex 6p C3 DCpowe'!$G$7,'ver pressoflex 6p C3 DCpowe'!$G$16*I370*'ver pressoflex 6p C3 DCpowe'!$O$12,SIGN(I370)*'ver pressoflex 6p C3 DCpowe'!$G$15*'ver pressoflex 6p C3 DCpowe'!$O$12)</f>
        <v>0</v>
      </c>
      <c r="R370" s="31">
        <f>IF(ABS(J370)&lt;'ver pressoflex 6p C3 DCpowe'!$G$7,'ver pressoflex 6p C3 DCpowe'!$G$16*J370*'ver pressoflex 6p C3 DCpowe'!$O$13,SIGN(J370)*'ver pressoflex 6p C3 DCpowe'!$G$15*'ver pressoflex 6p C3 DCpowe'!$O$13)</f>
        <v>17803.500000000004</v>
      </c>
      <c r="S370" s="113">
        <f t="shared" si="45"/>
        <v>-14983.096542885763</v>
      </c>
      <c r="T370" s="362">
        <f>-L370*('ver pressoflex 6p C3 DCpowe'!$G$3/2-'ver pressoflex 6p C3 DCpowe'!$G$12*'ver pressoflex 6p C3 DCpowe'!D370)</f>
        <v>37819677.664805308</v>
      </c>
      <c r="U370" s="29">
        <f t="shared" si="47"/>
        <v>-21008.356042002531</v>
      </c>
      <c r="V370" s="29">
        <f t="shared" si="48"/>
        <v>0</v>
      </c>
      <c r="W370" s="29">
        <f t="shared" si="49"/>
        <v>0</v>
      </c>
      <c r="X370" s="29">
        <f t="shared" si="50"/>
        <v>0</v>
      </c>
      <c r="Y370" s="29">
        <f t="shared" si="51"/>
        <v>0</v>
      </c>
      <c r="Z370" s="29">
        <f t="shared" si="52"/>
        <v>18248587.500000004</v>
      </c>
      <c r="AA370" s="113">
        <f t="shared" si="46"/>
        <v>56047256.80876331</v>
      </c>
    </row>
    <row r="371" spans="2:27">
      <c r="B371" s="116">
        <f t="shared" si="44"/>
        <v>26784.291074186545</v>
      </c>
      <c r="C371" s="115">
        <f t="shared" si="53"/>
        <v>14.269999999999962</v>
      </c>
      <c r="D371" s="68">
        <f>'ver pressoflex 6p C3 DCpowe'!$G$3/2/$C$557*C371</f>
        <v>174.80749999999955</v>
      </c>
      <c r="E371" s="114">
        <f>'ver pressoflex 6p C3 DCpowe'!$G$9/D371*(D371-'ver pressoflex 6p C3 DCpowe'!$M$8)</f>
        <v>1.1529253607539959E-3</v>
      </c>
      <c r="F371" s="114">
        <f>'ver pressoflex 6p C3 DCpowe'!$G$9/D371*(D371-'ver pressoflex 6p C3 DCpowe'!$M$9)</f>
        <v>4.8140955050555937E-3</v>
      </c>
      <c r="G371" s="114">
        <f>'ver pressoflex 6p C3 DCpowe'!$G$9/D371*(D371-'ver pressoflex 6p C3 DCpowe'!$M$10)</f>
        <v>8.4752656493571922E-3</v>
      </c>
      <c r="H371" s="114">
        <f>'ver pressoflex 6p C3 DCpowe'!$G$9/D371*(D371-'ver pressoflex 6p C3 DCpowe'!$M$11)</f>
        <v>8.7648070019879259E-2</v>
      </c>
      <c r="I371" s="114">
        <f>'ver pressoflex 6p C3 DCpowe'!$G$9/D371*(D371-'ver pressoflex 6p C3 DCpowe'!$M$12)</f>
        <v>9.1309240164180849E-2</v>
      </c>
      <c r="J371" s="114">
        <f>'ver pressoflex 6p C3 DCpowe'!$G$9/D371*(D371-'ver pressoflex 6p C3 DCpowe'!$M$13)</f>
        <v>9.4970410308482453E-2</v>
      </c>
      <c r="K371" s="114">
        <f>'ver pressoflex 6p C3 DCpowe'!$G$9/D371*(D371-'ver pressoflex 6p C3 DCpowe'!$G$3)</f>
        <v>0.10412333566923646</v>
      </c>
      <c r="L371" s="113">
        <f>-'ver pressoflex 6p C3 DCpowe'!$G$2*'ver pressoflex 6p C3 DCpowe'!D371*'ver pressoflex 6p C3 DCpowe'!$G$17*'ver pressoflex 6p C3 DCpowe'!$G$13*'ver pressoflex 6p C3 DCpowe'!$G$11</f>
        <v>-33038.61749999992</v>
      </c>
      <c r="M371" s="31">
        <f>IF(ABS(E371)&lt;'ver pressoflex 6p C3 DCpowe'!$G$7,'ver pressoflex 6p C3 DCpowe'!$G$16*E371*'ver pressoflex 6p C3 DCpowe'!$O$8,SIGN(E371)*'ver pressoflex 6p C3 DCpowe'!$G$15*'ver pressoflex 6p C3 DCpowe'!$O$8)</f>
        <v>19.408574186462651</v>
      </c>
      <c r="N371" s="31">
        <f>IF(ABS(F371)&lt;'ver pressoflex 6p C3 DCpowe'!$G$7,'ver pressoflex 6p C3 DCpowe'!$G$16*F371*'ver pressoflex 6p C3 DCpowe'!$O$9,SIGN(F371)*'ver pressoflex 6p C3 DCpowe'!$G$15*'ver pressoflex 6p C3 DCpowe'!$O$9)</f>
        <v>0</v>
      </c>
      <c r="O371" s="31">
        <f>IF(ABS(G371)&lt;'ver pressoflex 6p C3 DCpowe'!$G$7,'ver pressoflex 6p C3 DCpowe'!$G$16*G371*'ver pressoflex 6p C3 DCpowe'!$O$10,SIGN(G371)*'ver pressoflex 6p C3 DCpowe'!$G$15*'ver pressoflex 6p C3 DCpowe'!$O$10)</f>
        <v>0</v>
      </c>
      <c r="P371" s="31">
        <f>IF(ABS(H371)&lt;'ver pressoflex 6p C3 DCpowe'!$G$7,'ver pressoflex 6p C3 DCpowe'!$G$16*H371*'ver pressoflex 6p C3 DCpowe'!$O$11,SIGN(H371)*'ver pressoflex 6p C3 DCpowe'!$G$15*'ver pressoflex 6p C3 DCpowe'!$O$11)</f>
        <v>0</v>
      </c>
      <c r="Q371" s="31">
        <f>IF(ABS(I371)&lt;'ver pressoflex 6p C3 DCpowe'!$G$7,'ver pressoflex 6p C3 DCpowe'!$G$16*I371*'ver pressoflex 6p C3 DCpowe'!$O$12,SIGN(I371)*'ver pressoflex 6p C3 DCpowe'!$G$15*'ver pressoflex 6p C3 DCpowe'!$O$12)</f>
        <v>0</v>
      </c>
      <c r="R371" s="31">
        <f>IF(ABS(J371)&lt;'ver pressoflex 6p C3 DCpowe'!$G$7,'ver pressoflex 6p C3 DCpowe'!$G$16*J371*'ver pressoflex 6p C3 DCpowe'!$O$13,SIGN(J371)*'ver pressoflex 6p C3 DCpowe'!$G$15*'ver pressoflex 6p C3 DCpowe'!$O$13)</f>
        <v>17803.500000000004</v>
      </c>
      <c r="S371" s="113">
        <f t="shared" si="45"/>
        <v>-15215.708925813455</v>
      </c>
      <c r="T371" s="362">
        <f>-L371*('ver pressoflex 6p C3 DCpowe'!$G$3/2-'ver pressoflex 6p C3 DCpowe'!$G$12*'ver pressoflex 6p C3 DCpowe'!D371)</f>
        <v>38069740.815989316</v>
      </c>
      <c r="U371" s="29">
        <f t="shared" si="47"/>
        <v>-19893.788541124217</v>
      </c>
      <c r="V371" s="29">
        <f t="shared" si="48"/>
        <v>0</v>
      </c>
      <c r="W371" s="29">
        <f t="shared" si="49"/>
        <v>0</v>
      </c>
      <c r="X371" s="29">
        <f t="shared" si="50"/>
        <v>0</v>
      </c>
      <c r="Y371" s="29">
        <f t="shared" si="51"/>
        <v>0</v>
      </c>
      <c r="Z371" s="29">
        <f t="shared" si="52"/>
        <v>18248587.500000004</v>
      </c>
      <c r="AA371" s="113">
        <f t="shared" si="46"/>
        <v>56298434.527448192</v>
      </c>
    </row>
    <row r="372" spans="2:27">
      <c r="B372" s="116">
        <f t="shared" si="44"/>
        <v>26551.693825328835</v>
      </c>
      <c r="C372" s="115">
        <f t="shared" si="53"/>
        <v>14.369999999999962</v>
      </c>
      <c r="D372" s="68">
        <f>'ver pressoflex 6p C3 DCpowe'!$G$3/2/$C$557*C372</f>
        <v>176.03249999999954</v>
      </c>
      <c r="E372" s="114">
        <f>'ver pressoflex 6p C3 DCpowe'!$G$9/D372*(D372-'ver pressoflex 6p C3 DCpowe'!$M$8)</f>
        <v>1.089230681834344E-3</v>
      </c>
      <c r="F372" s="114">
        <f>'ver pressoflex 6p C3 DCpowe'!$G$9/D372*(D372-'ver pressoflex 6p C3 DCpowe'!$M$9)</f>
        <v>4.724922954568082E-3</v>
      </c>
      <c r="G372" s="114">
        <f>'ver pressoflex 6p C3 DCpowe'!$G$9/D372*(D372-'ver pressoflex 6p C3 DCpowe'!$M$10)</f>
        <v>8.3606152273018198E-3</v>
      </c>
      <c r="H372" s="114">
        <f>'ver pressoflex 6p C3 DCpowe'!$G$9/D372*(D372-'ver pressoflex 6p C3 DCpowe'!$M$11)</f>
        <v>8.69824606251689E-2</v>
      </c>
      <c r="I372" s="114">
        <f>'ver pressoflex 6p C3 DCpowe'!$G$9/D372*(D372-'ver pressoflex 6p C3 DCpowe'!$M$12)</f>
        <v>9.0618152897902635E-2</v>
      </c>
      <c r="J372" s="114">
        <f>'ver pressoflex 6p C3 DCpowe'!$G$9/D372*(D372-'ver pressoflex 6p C3 DCpowe'!$M$13)</f>
        <v>9.4253845170636383E-2</v>
      </c>
      <c r="K372" s="114">
        <f>'ver pressoflex 6p C3 DCpowe'!$G$9/D372*(D372-'ver pressoflex 6p C3 DCpowe'!$G$3)</f>
        <v>0.10334307585247073</v>
      </c>
      <c r="L372" s="113">
        <f>-'ver pressoflex 6p C3 DCpowe'!$G$2*'ver pressoflex 6p C3 DCpowe'!D372*'ver pressoflex 6p C3 DCpowe'!$G$17*'ver pressoflex 6p C3 DCpowe'!$G$13*'ver pressoflex 6p C3 DCpowe'!$G$11</f>
        <v>-33270.142499999922</v>
      </c>
      <c r="M372" s="31">
        <f>IF(ABS(E372)&lt;'ver pressoflex 6p C3 DCpowe'!$G$7,'ver pressoflex 6p C3 DCpowe'!$G$16*E372*'ver pressoflex 6p C3 DCpowe'!$O$8,SIGN(E372)*'ver pressoflex 6p C3 DCpowe'!$G$15*'ver pressoflex 6p C3 DCpowe'!$O$8)</f>
        <v>18.336325328751247</v>
      </c>
      <c r="N372" s="31">
        <f>IF(ABS(F372)&lt;'ver pressoflex 6p C3 DCpowe'!$G$7,'ver pressoflex 6p C3 DCpowe'!$G$16*F372*'ver pressoflex 6p C3 DCpowe'!$O$9,SIGN(F372)*'ver pressoflex 6p C3 DCpowe'!$G$15*'ver pressoflex 6p C3 DCpowe'!$O$9)</f>
        <v>0</v>
      </c>
      <c r="O372" s="31">
        <f>IF(ABS(G372)&lt;'ver pressoflex 6p C3 DCpowe'!$G$7,'ver pressoflex 6p C3 DCpowe'!$G$16*G372*'ver pressoflex 6p C3 DCpowe'!$O$10,SIGN(G372)*'ver pressoflex 6p C3 DCpowe'!$G$15*'ver pressoflex 6p C3 DCpowe'!$O$10)</f>
        <v>0</v>
      </c>
      <c r="P372" s="31">
        <f>IF(ABS(H372)&lt;'ver pressoflex 6p C3 DCpowe'!$G$7,'ver pressoflex 6p C3 DCpowe'!$G$16*H372*'ver pressoflex 6p C3 DCpowe'!$O$11,SIGN(H372)*'ver pressoflex 6p C3 DCpowe'!$G$15*'ver pressoflex 6p C3 DCpowe'!$O$11)</f>
        <v>0</v>
      </c>
      <c r="Q372" s="31">
        <f>IF(ABS(I372)&lt;'ver pressoflex 6p C3 DCpowe'!$G$7,'ver pressoflex 6p C3 DCpowe'!$G$16*I372*'ver pressoflex 6p C3 DCpowe'!$O$12,SIGN(I372)*'ver pressoflex 6p C3 DCpowe'!$G$15*'ver pressoflex 6p C3 DCpowe'!$O$12)</f>
        <v>0</v>
      </c>
      <c r="R372" s="31">
        <f>IF(ABS(J372)&lt;'ver pressoflex 6p C3 DCpowe'!$G$7,'ver pressoflex 6p C3 DCpowe'!$G$16*J372*'ver pressoflex 6p C3 DCpowe'!$O$13,SIGN(J372)*'ver pressoflex 6p C3 DCpowe'!$G$15*'ver pressoflex 6p C3 DCpowe'!$O$13)</f>
        <v>17803.500000000004</v>
      </c>
      <c r="S372" s="113">
        <f t="shared" si="45"/>
        <v>-15448.306174671165</v>
      </c>
      <c r="T372" s="362">
        <f>-L372*('ver pressoflex 6p C3 DCpowe'!$G$3/2-'ver pressoflex 6p C3 DCpowe'!$G$12*'ver pressoflex 6p C3 DCpowe'!D372)</f>
        <v>38319567.996893317</v>
      </c>
      <c r="U372" s="29">
        <f t="shared" si="47"/>
        <v>-18794.733461970027</v>
      </c>
      <c r="V372" s="29">
        <f t="shared" si="48"/>
        <v>0</v>
      </c>
      <c r="W372" s="29">
        <f t="shared" si="49"/>
        <v>0</v>
      </c>
      <c r="X372" s="29">
        <f t="shared" si="50"/>
        <v>0</v>
      </c>
      <c r="Y372" s="29">
        <f t="shared" si="51"/>
        <v>0</v>
      </c>
      <c r="Z372" s="29">
        <f t="shared" si="52"/>
        <v>18248587.500000004</v>
      </c>
      <c r="AA372" s="113">
        <f t="shared" si="46"/>
        <v>56549360.763431355</v>
      </c>
    </row>
    <row r="373" spans="2:27">
      <c r="B373" s="116">
        <f t="shared" si="44"/>
        <v>26319.111396773242</v>
      </c>
      <c r="C373" s="115">
        <f t="shared" si="53"/>
        <v>14.469999999999962</v>
      </c>
      <c r="D373" s="68">
        <f>'ver pressoflex 6p C3 DCpowe'!$G$3/2/$C$557*C373</f>
        <v>177.25749999999954</v>
      </c>
      <c r="E373" s="114">
        <f>'ver pressoflex 6p C3 DCpowe'!$G$9/D373*(D373-'ver pressoflex 6p C3 DCpowe'!$M$8)</f>
        <v>1.0264163716627178E-3</v>
      </c>
      <c r="F373" s="114">
        <f>'ver pressoflex 6p C3 DCpowe'!$G$9/D373*(D373-'ver pressoflex 6p C3 DCpowe'!$M$9)</f>
        <v>4.6369829203278048E-3</v>
      </c>
      <c r="G373" s="114">
        <f>'ver pressoflex 6p C3 DCpowe'!$G$9/D373*(D373-'ver pressoflex 6p C3 DCpowe'!$M$10)</f>
        <v>8.247549468992893E-3</v>
      </c>
      <c r="H373" s="114">
        <f>'ver pressoflex 6p C3 DCpowe'!$G$9/D373*(D373-'ver pressoflex 6p C3 DCpowe'!$M$11)</f>
        <v>8.6326051083875407E-2</v>
      </c>
      <c r="I373" s="114">
        <f>'ver pressoflex 6p C3 DCpowe'!$G$9/D373*(D373-'ver pressoflex 6p C3 DCpowe'!$M$12)</f>
        <v>8.9936617632540503E-2</v>
      </c>
      <c r="J373" s="114">
        <f>'ver pressoflex 6p C3 DCpowe'!$G$9/D373*(D373-'ver pressoflex 6p C3 DCpowe'!$M$13)</f>
        <v>9.354718418120557E-2</v>
      </c>
      <c r="K373" s="114">
        <f>'ver pressoflex 6p C3 DCpowe'!$G$9/D373*(D373-'ver pressoflex 6p C3 DCpowe'!$G$3)</f>
        <v>0.10257360055286829</v>
      </c>
      <c r="L373" s="113">
        <f>-'ver pressoflex 6p C3 DCpowe'!$G$2*'ver pressoflex 6p C3 DCpowe'!D373*'ver pressoflex 6p C3 DCpowe'!$G$17*'ver pressoflex 6p C3 DCpowe'!$G$13*'ver pressoflex 6p C3 DCpowe'!$G$11</f>
        <v>-33501.667499999916</v>
      </c>
      <c r="M373" s="31">
        <f>IF(ABS(E373)&lt;'ver pressoflex 6p C3 DCpowe'!$G$7,'ver pressoflex 6p C3 DCpowe'!$G$16*E373*'ver pressoflex 6p C3 DCpowe'!$O$8,SIGN(E373)*'ver pressoflex 6p C3 DCpowe'!$G$15*'ver pressoflex 6p C3 DCpowe'!$O$8)</f>
        <v>17.278896773150574</v>
      </c>
      <c r="N373" s="31">
        <f>IF(ABS(F373)&lt;'ver pressoflex 6p C3 DCpowe'!$G$7,'ver pressoflex 6p C3 DCpowe'!$G$16*F373*'ver pressoflex 6p C3 DCpowe'!$O$9,SIGN(F373)*'ver pressoflex 6p C3 DCpowe'!$G$15*'ver pressoflex 6p C3 DCpowe'!$O$9)</f>
        <v>0</v>
      </c>
      <c r="O373" s="31">
        <f>IF(ABS(G373)&lt;'ver pressoflex 6p C3 DCpowe'!$G$7,'ver pressoflex 6p C3 DCpowe'!$G$16*G373*'ver pressoflex 6p C3 DCpowe'!$O$10,SIGN(G373)*'ver pressoflex 6p C3 DCpowe'!$G$15*'ver pressoflex 6p C3 DCpowe'!$O$10)</f>
        <v>0</v>
      </c>
      <c r="P373" s="31">
        <f>IF(ABS(H373)&lt;'ver pressoflex 6p C3 DCpowe'!$G$7,'ver pressoflex 6p C3 DCpowe'!$G$16*H373*'ver pressoflex 6p C3 DCpowe'!$O$11,SIGN(H373)*'ver pressoflex 6p C3 DCpowe'!$G$15*'ver pressoflex 6p C3 DCpowe'!$O$11)</f>
        <v>0</v>
      </c>
      <c r="Q373" s="31">
        <f>IF(ABS(I373)&lt;'ver pressoflex 6p C3 DCpowe'!$G$7,'ver pressoflex 6p C3 DCpowe'!$G$16*I373*'ver pressoflex 6p C3 DCpowe'!$O$12,SIGN(I373)*'ver pressoflex 6p C3 DCpowe'!$G$15*'ver pressoflex 6p C3 DCpowe'!$O$12)</f>
        <v>0</v>
      </c>
      <c r="R373" s="31">
        <f>IF(ABS(J373)&lt;'ver pressoflex 6p C3 DCpowe'!$G$7,'ver pressoflex 6p C3 DCpowe'!$G$16*J373*'ver pressoflex 6p C3 DCpowe'!$O$13,SIGN(J373)*'ver pressoflex 6p C3 DCpowe'!$G$15*'ver pressoflex 6p C3 DCpowe'!$O$13)</f>
        <v>17803.500000000004</v>
      </c>
      <c r="S373" s="113">
        <f t="shared" si="45"/>
        <v>-15680.888603226758</v>
      </c>
      <c r="T373" s="362">
        <f>-L373*('ver pressoflex 6p C3 DCpowe'!$G$3/2-'ver pressoflex 6p C3 DCpowe'!$G$12*'ver pressoflex 6p C3 DCpowe'!D373)</f>
        <v>38569159.207517311</v>
      </c>
      <c r="U373" s="29">
        <f t="shared" si="47"/>
        <v>-17710.869192479338</v>
      </c>
      <c r="V373" s="29">
        <f t="shared" si="48"/>
        <v>0</v>
      </c>
      <c r="W373" s="29">
        <f t="shared" si="49"/>
        <v>0</v>
      </c>
      <c r="X373" s="29">
        <f t="shared" si="50"/>
        <v>0</v>
      </c>
      <c r="Y373" s="29">
        <f t="shared" si="51"/>
        <v>0</v>
      </c>
      <c r="Z373" s="29">
        <f t="shared" si="52"/>
        <v>18248587.500000004</v>
      </c>
      <c r="AA373" s="113">
        <f t="shared" si="46"/>
        <v>56800035.83832483</v>
      </c>
    </row>
    <row r="374" spans="2:27">
      <c r="B374" s="116">
        <f t="shared" si="44"/>
        <v>26086.543483365971</v>
      </c>
      <c r="C374" s="115">
        <f t="shared" si="53"/>
        <v>14.569999999999961</v>
      </c>
      <c r="D374" s="68">
        <f>'ver pressoflex 6p C3 DCpowe'!$G$3/2/$C$557*C374</f>
        <v>178.48249999999953</v>
      </c>
      <c r="E374" s="114">
        <f>'ver pressoflex 6p C3 DCpowe'!$G$9/D374*(D374-'ver pressoflex 6p C3 DCpowe'!$M$8)</f>
        <v>9.6446430322302856E-4</v>
      </c>
      <c r="F374" s="114">
        <f>'ver pressoflex 6p C3 DCpowe'!$G$9/D374*(D374-'ver pressoflex 6p C3 DCpowe'!$M$9)</f>
        <v>4.5502500245122399E-3</v>
      </c>
      <c r="G374" s="114">
        <f>'ver pressoflex 6p C3 DCpowe'!$G$9/D374*(D374-'ver pressoflex 6p C3 DCpowe'!$M$10)</f>
        <v>8.1360357458014516E-3</v>
      </c>
      <c r="H374" s="114">
        <f>'ver pressoflex 6p C3 DCpowe'!$G$9/D374*(D374-'ver pressoflex 6p C3 DCpowe'!$M$11)</f>
        <v>8.5678651968680644E-2</v>
      </c>
      <c r="I374" s="114">
        <f>'ver pressoflex 6p C3 DCpowe'!$G$9/D374*(D374-'ver pressoflex 6p C3 DCpowe'!$M$12)</f>
        <v>8.9264437689969861E-2</v>
      </c>
      <c r="J374" s="114">
        <f>'ver pressoflex 6p C3 DCpowe'!$G$9/D374*(D374-'ver pressoflex 6p C3 DCpowe'!$M$13)</f>
        <v>9.2850223411259064E-2</v>
      </c>
      <c r="K374" s="114">
        <f>'ver pressoflex 6p C3 DCpowe'!$G$9/D374*(D374-'ver pressoflex 6p C3 DCpowe'!$G$3)</f>
        <v>0.1018146877144821</v>
      </c>
      <c r="L374" s="113">
        <f>-'ver pressoflex 6p C3 DCpowe'!$G$2*'ver pressoflex 6p C3 DCpowe'!D374*'ver pressoflex 6p C3 DCpowe'!$G$17*'ver pressoflex 6p C3 DCpowe'!$G$13*'ver pressoflex 6p C3 DCpowe'!$G$11</f>
        <v>-33733.19249999991</v>
      </c>
      <c r="M374" s="31">
        <f>IF(ABS(E374)&lt;'ver pressoflex 6p C3 DCpowe'!$G$7,'ver pressoflex 6p C3 DCpowe'!$G$16*E374*'ver pressoflex 6p C3 DCpowe'!$O$8,SIGN(E374)*'ver pressoflex 6p C3 DCpowe'!$G$15*'ver pressoflex 6p C3 DCpowe'!$O$8)</f>
        <v>16.235983365876603</v>
      </c>
      <c r="N374" s="31">
        <f>IF(ABS(F374)&lt;'ver pressoflex 6p C3 DCpowe'!$G$7,'ver pressoflex 6p C3 DCpowe'!$G$16*F374*'ver pressoflex 6p C3 DCpowe'!$O$9,SIGN(F374)*'ver pressoflex 6p C3 DCpowe'!$G$15*'ver pressoflex 6p C3 DCpowe'!$O$9)</f>
        <v>0</v>
      </c>
      <c r="O374" s="31">
        <f>IF(ABS(G374)&lt;'ver pressoflex 6p C3 DCpowe'!$G$7,'ver pressoflex 6p C3 DCpowe'!$G$16*G374*'ver pressoflex 6p C3 DCpowe'!$O$10,SIGN(G374)*'ver pressoflex 6p C3 DCpowe'!$G$15*'ver pressoflex 6p C3 DCpowe'!$O$10)</f>
        <v>0</v>
      </c>
      <c r="P374" s="31">
        <f>IF(ABS(H374)&lt;'ver pressoflex 6p C3 DCpowe'!$G$7,'ver pressoflex 6p C3 DCpowe'!$G$16*H374*'ver pressoflex 6p C3 DCpowe'!$O$11,SIGN(H374)*'ver pressoflex 6p C3 DCpowe'!$G$15*'ver pressoflex 6p C3 DCpowe'!$O$11)</f>
        <v>0</v>
      </c>
      <c r="Q374" s="31">
        <f>IF(ABS(I374)&lt;'ver pressoflex 6p C3 DCpowe'!$G$7,'ver pressoflex 6p C3 DCpowe'!$G$16*I374*'ver pressoflex 6p C3 DCpowe'!$O$12,SIGN(I374)*'ver pressoflex 6p C3 DCpowe'!$G$15*'ver pressoflex 6p C3 DCpowe'!$O$12)</f>
        <v>0</v>
      </c>
      <c r="R374" s="31">
        <f>IF(ABS(J374)&lt;'ver pressoflex 6p C3 DCpowe'!$G$7,'ver pressoflex 6p C3 DCpowe'!$G$16*J374*'ver pressoflex 6p C3 DCpowe'!$O$13,SIGN(J374)*'ver pressoflex 6p C3 DCpowe'!$G$15*'ver pressoflex 6p C3 DCpowe'!$O$13)</f>
        <v>17803.500000000004</v>
      </c>
      <c r="S374" s="113">
        <f t="shared" si="45"/>
        <v>-15913.456516634029</v>
      </c>
      <c r="T374" s="362">
        <f>-L374*('ver pressoflex 6p C3 DCpowe'!$G$3/2-'ver pressoflex 6p C3 DCpowe'!$G$12*'ver pressoflex 6p C3 DCpowe'!D374)</f>
        <v>38818514.447861299</v>
      </c>
      <c r="U374" s="29">
        <f t="shared" si="47"/>
        <v>-16641.882950023519</v>
      </c>
      <c r="V374" s="29">
        <f t="shared" si="48"/>
        <v>0</v>
      </c>
      <c r="W374" s="29">
        <f t="shared" si="49"/>
        <v>0</v>
      </c>
      <c r="X374" s="29">
        <f t="shared" si="50"/>
        <v>0</v>
      </c>
      <c r="Y374" s="29">
        <f t="shared" si="51"/>
        <v>0</v>
      </c>
      <c r="Z374" s="29">
        <f t="shared" si="52"/>
        <v>18248587.500000004</v>
      </c>
      <c r="AA374" s="113">
        <f t="shared" si="46"/>
        <v>57050460.064911276</v>
      </c>
    </row>
    <row r="375" spans="2:27">
      <c r="B375" s="116">
        <f t="shared" si="44"/>
        <v>25853.989788273724</v>
      </c>
      <c r="C375" s="115">
        <f t="shared" si="53"/>
        <v>14.669999999999961</v>
      </c>
      <c r="D375" s="68">
        <f>'ver pressoflex 6p C3 DCpowe'!$G$3/2/$C$557*C375</f>
        <v>179.70749999999953</v>
      </c>
      <c r="E375" s="114">
        <f>'ver pressoflex 6p C3 DCpowe'!$G$9/D375*(D375-'ver pressoflex 6p C3 DCpowe'!$M$8)</f>
        <v>9.0335684376002237E-4</v>
      </c>
      <c r="F375" s="114">
        <f>'ver pressoflex 6p C3 DCpowe'!$G$9/D375*(D375-'ver pressoflex 6p C3 DCpowe'!$M$9)</f>
        <v>4.4646995812640316E-3</v>
      </c>
      <c r="G375" s="114">
        <f>'ver pressoflex 6p C3 DCpowe'!$G$9/D375*(D375-'ver pressoflex 6p C3 DCpowe'!$M$10)</f>
        <v>8.0260423187680403E-3</v>
      </c>
      <c r="H375" s="114">
        <f>'ver pressoflex 6p C3 DCpowe'!$G$9/D375*(D375-'ver pressoflex 6p C3 DCpowe'!$M$11)</f>
        <v>8.5040079017292242E-2</v>
      </c>
      <c r="I375" s="114">
        <f>'ver pressoflex 6p C3 DCpowe'!$G$9/D375*(D375-'ver pressoflex 6p C3 DCpowe'!$M$12)</f>
        <v>8.8601421754796239E-2</v>
      </c>
      <c r="J375" s="114">
        <f>'ver pressoflex 6p C3 DCpowe'!$G$9/D375*(D375-'ver pressoflex 6p C3 DCpowe'!$M$13)</f>
        <v>9.216276449230025E-2</v>
      </c>
      <c r="K375" s="114">
        <f>'ver pressoflex 6p C3 DCpowe'!$G$9/D375*(D375-'ver pressoflex 6p C3 DCpowe'!$G$3)</f>
        <v>0.10106612133606027</v>
      </c>
      <c r="L375" s="113">
        <f>-'ver pressoflex 6p C3 DCpowe'!$G$2*'ver pressoflex 6p C3 DCpowe'!D375*'ver pressoflex 6p C3 DCpowe'!$G$17*'ver pressoflex 6p C3 DCpowe'!$G$13*'ver pressoflex 6p C3 DCpowe'!$G$11</f>
        <v>-33964.717499999912</v>
      </c>
      <c r="M375" s="31">
        <f>IF(ABS(E375)&lt;'ver pressoflex 6p C3 DCpowe'!$G$7,'ver pressoflex 6p C3 DCpowe'!$G$16*E375*'ver pressoflex 6p C3 DCpowe'!$O$8,SIGN(E375)*'ver pressoflex 6p C3 DCpowe'!$G$15*'ver pressoflex 6p C3 DCpowe'!$O$8)</f>
        <v>15.207288273630232</v>
      </c>
      <c r="N375" s="31">
        <f>IF(ABS(F375)&lt;'ver pressoflex 6p C3 DCpowe'!$G$7,'ver pressoflex 6p C3 DCpowe'!$G$16*F375*'ver pressoflex 6p C3 DCpowe'!$O$9,SIGN(F375)*'ver pressoflex 6p C3 DCpowe'!$G$15*'ver pressoflex 6p C3 DCpowe'!$O$9)</f>
        <v>0</v>
      </c>
      <c r="O375" s="31">
        <f>IF(ABS(G375)&lt;'ver pressoflex 6p C3 DCpowe'!$G$7,'ver pressoflex 6p C3 DCpowe'!$G$16*G375*'ver pressoflex 6p C3 DCpowe'!$O$10,SIGN(G375)*'ver pressoflex 6p C3 DCpowe'!$G$15*'ver pressoflex 6p C3 DCpowe'!$O$10)</f>
        <v>0</v>
      </c>
      <c r="P375" s="31">
        <f>IF(ABS(H375)&lt;'ver pressoflex 6p C3 DCpowe'!$G$7,'ver pressoflex 6p C3 DCpowe'!$G$16*H375*'ver pressoflex 6p C3 DCpowe'!$O$11,SIGN(H375)*'ver pressoflex 6p C3 DCpowe'!$G$15*'ver pressoflex 6p C3 DCpowe'!$O$11)</f>
        <v>0</v>
      </c>
      <c r="Q375" s="31">
        <f>IF(ABS(I375)&lt;'ver pressoflex 6p C3 DCpowe'!$G$7,'ver pressoflex 6p C3 DCpowe'!$G$16*I375*'ver pressoflex 6p C3 DCpowe'!$O$12,SIGN(I375)*'ver pressoflex 6p C3 DCpowe'!$G$15*'ver pressoflex 6p C3 DCpowe'!$O$12)</f>
        <v>0</v>
      </c>
      <c r="R375" s="31">
        <f>IF(ABS(J375)&lt;'ver pressoflex 6p C3 DCpowe'!$G$7,'ver pressoflex 6p C3 DCpowe'!$G$16*J375*'ver pressoflex 6p C3 DCpowe'!$O$13,SIGN(J375)*'ver pressoflex 6p C3 DCpowe'!$G$15*'ver pressoflex 6p C3 DCpowe'!$O$13)</f>
        <v>17803.500000000004</v>
      </c>
      <c r="S375" s="113">
        <f t="shared" si="45"/>
        <v>-16146.010211726276</v>
      </c>
      <c r="T375" s="362">
        <f>-L375*('ver pressoflex 6p C3 DCpowe'!$G$3/2-'ver pressoflex 6p C3 DCpowe'!$G$12*'ver pressoflex 6p C3 DCpowe'!D375)</f>
        <v>39067633.717925303</v>
      </c>
      <c r="U375" s="29">
        <f t="shared" si="47"/>
        <v>-15587.470480470987</v>
      </c>
      <c r="V375" s="29">
        <f t="shared" si="48"/>
        <v>0</v>
      </c>
      <c r="W375" s="29">
        <f t="shared" si="49"/>
        <v>0</v>
      </c>
      <c r="X375" s="29">
        <f t="shared" si="50"/>
        <v>0</v>
      </c>
      <c r="Y375" s="29">
        <f t="shared" si="51"/>
        <v>0</v>
      </c>
      <c r="Z375" s="29">
        <f t="shared" si="52"/>
        <v>18248587.500000004</v>
      </c>
      <c r="AA375" s="113">
        <f t="shared" si="46"/>
        <v>57300633.747444838</v>
      </c>
    </row>
    <row r="376" spans="2:27">
      <c r="B376" s="116">
        <f t="shared" si="44"/>
        <v>25621.450022702022</v>
      </c>
      <c r="C376" s="115">
        <f t="shared" si="53"/>
        <v>14.76999999999996</v>
      </c>
      <c r="D376" s="68">
        <f>'ver pressoflex 6p C3 DCpowe'!$G$3/2/$C$557*C376</f>
        <v>180.93249999999952</v>
      </c>
      <c r="E376" s="114">
        <f>'ver pressoflex 6p C3 DCpowe'!$G$9/D376*(D376-'ver pressoflex 6p C3 DCpowe'!$M$8)</f>
        <v>8.4307683804736154E-4</v>
      </c>
      <c r="F376" s="114">
        <f>'ver pressoflex 6p C3 DCpowe'!$G$9/D376*(D376-'ver pressoflex 6p C3 DCpowe'!$M$9)</f>
        <v>4.3803075732663059E-3</v>
      </c>
      <c r="G376" s="114">
        <f>'ver pressoflex 6p C3 DCpowe'!$G$9/D376*(D376-'ver pressoflex 6p C3 DCpowe'!$M$10)</f>
        <v>7.9175383084852512E-3</v>
      </c>
      <c r="H376" s="114">
        <f>'ver pressoflex 6p C3 DCpowe'!$G$9/D376*(D376-'ver pressoflex 6p C3 DCpowe'!$M$11)</f>
        <v>8.4410152957594936E-2</v>
      </c>
      <c r="I376" s="114">
        <f>'ver pressoflex 6p C3 DCpowe'!$G$9/D376*(D376-'ver pressoflex 6p C3 DCpowe'!$M$12)</f>
        <v>8.794738369281388E-2</v>
      </c>
      <c r="J376" s="114">
        <f>'ver pressoflex 6p C3 DCpowe'!$G$9/D376*(D376-'ver pressoflex 6p C3 DCpowe'!$M$13)</f>
        <v>9.1484614428032823E-2</v>
      </c>
      <c r="K376" s="114">
        <f>'ver pressoflex 6p C3 DCpowe'!$G$9/D376*(D376-'ver pressoflex 6p C3 DCpowe'!$G$3)</f>
        <v>0.10032769126608018</v>
      </c>
      <c r="L376" s="113">
        <f>-'ver pressoflex 6p C3 DCpowe'!$G$2*'ver pressoflex 6p C3 DCpowe'!D376*'ver pressoflex 6p C3 DCpowe'!$G$17*'ver pressoflex 6p C3 DCpowe'!$G$13*'ver pressoflex 6p C3 DCpowe'!$G$11</f>
        <v>-34196.242499999913</v>
      </c>
      <c r="M376" s="31">
        <f>IF(ABS(E376)&lt;'ver pressoflex 6p C3 DCpowe'!$G$7,'ver pressoflex 6p C3 DCpowe'!$G$16*E376*'ver pressoflex 6p C3 DCpowe'!$O$8,SIGN(E376)*'ver pressoflex 6p C3 DCpowe'!$G$15*'ver pressoflex 6p C3 DCpowe'!$O$8)</f>
        <v>14.192522701928832</v>
      </c>
      <c r="N376" s="31">
        <f>IF(ABS(F376)&lt;'ver pressoflex 6p C3 DCpowe'!$G$7,'ver pressoflex 6p C3 DCpowe'!$G$16*F376*'ver pressoflex 6p C3 DCpowe'!$O$9,SIGN(F376)*'ver pressoflex 6p C3 DCpowe'!$G$15*'ver pressoflex 6p C3 DCpowe'!$O$9)</f>
        <v>0</v>
      </c>
      <c r="O376" s="31">
        <f>IF(ABS(G376)&lt;'ver pressoflex 6p C3 DCpowe'!$G$7,'ver pressoflex 6p C3 DCpowe'!$G$16*G376*'ver pressoflex 6p C3 DCpowe'!$O$10,SIGN(G376)*'ver pressoflex 6p C3 DCpowe'!$G$15*'ver pressoflex 6p C3 DCpowe'!$O$10)</f>
        <v>0</v>
      </c>
      <c r="P376" s="31">
        <f>IF(ABS(H376)&lt;'ver pressoflex 6p C3 DCpowe'!$G$7,'ver pressoflex 6p C3 DCpowe'!$G$16*H376*'ver pressoflex 6p C3 DCpowe'!$O$11,SIGN(H376)*'ver pressoflex 6p C3 DCpowe'!$G$15*'ver pressoflex 6p C3 DCpowe'!$O$11)</f>
        <v>0</v>
      </c>
      <c r="Q376" s="31">
        <f>IF(ABS(I376)&lt;'ver pressoflex 6p C3 DCpowe'!$G$7,'ver pressoflex 6p C3 DCpowe'!$G$16*I376*'ver pressoflex 6p C3 DCpowe'!$O$12,SIGN(I376)*'ver pressoflex 6p C3 DCpowe'!$G$15*'ver pressoflex 6p C3 DCpowe'!$O$12)</f>
        <v>0</v>
      </c>
      <c r="R376" s="31">
        <f>IF(ABS(J376)&lt;'ver pressoflex 6p C3 DCpowe'!$G$7,'ver pressoflex 6p C3 DCpowe'!$G$16*J376*'ver pressoflex 6p C3 DCpowe'!$O$13,SIGN(J376)*'ver pressoflex 6p C3 DCpowe'!$G$15*'ver pressoflex 6p C3 DCpowe'!$O$13)</f>
        <v>17803.500000000004</v>
      </c>
      <c r="S376" s="113">
        <f t="shared" si="45"/>
        <v>-16378.549977297978</v>
      </c>
      <c r="T376" s="362">
        <f>-L376*('ver pressoflex 6p C3 DCpowe'!$G$3/2-'ver pressoflex 6p C3 DCpowe'!$G$12*'ver pressoflex 6p C3 DCpowe'!D376)</f>
        <v>39316517.017709307</v>
      </c>
      <c r="U376" s="29">
        <f t="shared" si="47"/>
        <v>-14547.335769477053</v>
      </c>
      <c r="V376" s="29">
        <f t="shared" si="48"/>
        <v>0</v>
      </c>
      <c r="W376" s="29">
        <f t="shared" si="49"/>
        <v>0</v>
      </c>
      <c r="X376" s="29">
        <f t="shared" si="50"/>
        <v>0</v>
      </c>
      <c r="Y376" s="29">
        <f t="shared" si="51"/>
        <v>0</v>
      </c>
      <c r="Z376" s="29">
        <f t="shared" si="52"/>
        <v>18248587.500000004</v>
      </c>
      <c r="AA376" s="113">
        <f t="shared" si="46"/>
        <v>57550557.18193984</v>
      </c>
    </row>
    <row r="377" spans="2:27">
      <c r="B377" s="116">
        <f t="shared" si="44"/>
        <v>25388.923905624895</v>
      </c>
      <c r="C377" s="115">
        <f t="shared" si="53"/>
        <v>14.86999999999996</v>
      </c>
      <c r="D377" s="68">
        <f>'ver pressoflex 6p C3 DCpowe'!$G$3/2/$C$557*C377</f>
        <v>182.15749999999952</v>
      </c>
      <c r="E377" s="114">
        <f>'ver pressoflex 6p C3 DCpowe'!$G$9/D377*(D377-'ver pressoflex 6p C3 DCpowe'!$M$8)</f>
        <v>7.8360759233083604E-4</v>
      </c>
      <c r="F377" s="114">
        <f>'ver pressoflex 6p C3 DCpowe'!$G$9/D377*(D377-'ver pressoflex 6p C3 DCpowe'!$M$9)</f>
        <v>4.2970506292631704E-3</v>
      </c>
      <c r="G377" s="114">
        <f>'ver pressoflex 6p C3 DCpowe'!$G$9/D377*(D377-'ver pressoflex 6p C3 DCpowe'!$M$10)</f>
        <v>7.810493666195505E-3</v>
      </c>
      <c r="H377" s="114">
        <f>'ver pressoflex 6p C3 DCpowe'!$G$9/D377*(D377-'ver pressoflex 6p C3 DCpowe'!$M$11)</f>
        <v>8.3788699339857234E-2</v>
      </c>
      <c r="I377" s="114">
        <f>'ver pressoflex 6p C3 DCpowe'!$G$9/D377*(D377-'ver pressoflex 6p C3 DCpowe'!$M$12)</f>
        <v>8.7302142376789571E-2</v>
      </c>
      <c r="J377" s="114">
        <f>'ver pressoflex 6p C3 DCpowe'!$G$9/D377*(D377-'ver pressoflex 6p C3 DCpowe'!$M$13)</f>
        <v>9.0815585413721908E-2</v>
      </c>
      <c r="K377" s="114">
        <f>'ver pressoflex 6p C3 DCpowe'!$G$9/D377*(D377-'ver pressoflex 6p C3 DCpowe'!$G$3)</f>
        <v>9.9599193006052744E-2</v>
      </c>
      <c r="L377" s="113">
        <f>-'ver pressoflex 6p C3 DCpowe'!$G$2*'ver pressoflex 6p C3 DCpowe'!D377*'ver pressoflex 6p C3 DCpowe'!$G$17*'ver pressoflex 6p C3 DCpowe'!$G$13*'ver pressoflex 6p C3 DCpowe'!$G$11</f>
        <v>-34427.767499999914</v>
      </c>
      <c r="M377" s="31">
        <f>IF(ABS(E377)&lt;'ver pressoflex 6p C3 DCpowe'!$G$7,'ver pressoflex 6p C3 DCpowe'!$G$16*E377*'ver pressoflex 6p C3 DCpowe'!$O$8,SIGN(E377)*'ver pressoflex 6p C3 DCpowe'!$G$15*'ver pressoflex 6p C3 DCpowe'!$O$8)</f>
        <v>13.191405624803107</v>
      </c>
      <c r="N377" s="31">
        <f>IF(ABS(F377)&lt;'ver pressoflex 6p C3 DCpowe'!$G$7,'ver pressoflex 6p C3 DCpowe'!$G$16*F377*'ver pressoflex 6p C3 DCpowe'!$O$9,SIGN(F377)*'ver pressoflex 6p C3 DCpowe'!$G$15*'ver pressoflex 6p C3 DCpowe'!$O$9)</f>
        <v>0</v>
      </c>
      <c r="O377" s="31">
        <f>IF(ABS(G377)&lt;'ver pressoflex 6p C3 DCpowe'!$G$7,'ver pressoflex 6p C3 DCpowe'!$G$16*G377*'ver pressoflex 6p C3 DCpowe'!$O$10,SIGN(G377)*'ver pressoflex 6p C3 DCpowe'!$G$15*'ver pressoflex 6p C3 DCpowe'!$O$10)</f>
        <v>0</v>
      </c>
      <c r="P377" s="31">
        <f>IF(ABS(H377)&lt;'ver pressoflex 6p C3 DCpowe'!$G$7,'ver pressoflex 6p C3 DCpowe'!$G$16*H377*'ver pressoflex 6p C3 DCpowe'!$O$11,SIGN(H377)*'ver pressoflex 6p C3 DCpowe'!$G$15*'ver pressoflex 6p C3 DCpowe'!$O$11)</f>
        <v>0</v>
      </c>
      <c r="Q377" s="31">
        <f>IF(ABS(I377)&lt;'ver pressoflex 6p C3 DCpowe'!$G$7,'ver pressoflex 6p C3 DCpowe'!$G$16*I377*'ver pressoflex 6p C3 DCpowe'!$O$12,SIGN(I377)*'ver pressoflex 6p C3 DCpowe'!$G$15*'ver pressoflex 6p C3 DCpowe'!$O$12)</f>
        <v>0</v>
      </c>
      <c r="R377" s="31">
        <f>IF(ABS(J377)&lt;'ver pressoflex 6p C3 DCpowe'!$G$7,'ver pressoflex 6p C3 DCpowe'!$G$16*J377*'ver pressoflex 6p C3 DCpowe'!$O$13,SIGN(J377)*'ver pressoflex 6p C3 DCpowe'!$G$15*'ver pressoflex 6p C3 DCpowe'!$O$13)</f>
        <v>17803.500000000004</v>
      </c>
      <c r="S377" s="113">
        <f t="shared" si="45"/>
        <v>-16611.076094375105</v>
      </c>
      <c r="T377" s="362">
        <f>-L377*('ver pressoflex 6p C3 DCpowe'!$G$3/2-'ver pressoflex 6p C3 DCpowe'!$G$12*'ver pressoflex 6p C3 DCpowe'!D377)</f>
        <v>39565164.347213306</v>
      </c>
      <c r="U377" s="29">
        <f t="shared" si="47"/>
        <v>-13521.190765423184</v>
      </c>
      <c r="V377" s="29">
        <f t="shared" si="48"/>
        <v>0</v>
      </c>
      <c r="W377" s="29">
        <f t="shared" si="49"/>
        <v>0</v>
      </c>
      <c r="X377" s="29">
        <f t="shared" si="50"/>
        <v>0</v>
      </c>
      <c r="Y377" s="29">
        <f t="shared" si="51"/>
        <v>0</v>
      </c>
      <c r="Z377" s="29">
        <f t="shared" si="52"/>
        <v>18248587.500000004</v>
      </c>
      <c r="AA377" s="113">
        <f t="shared" si="46"/>
        <v>57800230.656447887</v>
      </c>
    </row>
    <row r="378" spans="2:27">
      <c r="B378" s="116">
        <f t="shared" ref="B378:B441" si="54">ABS(+S378-$C$53)</f>
        <v>25156.411163525419</v>
      </c>
      <c r="C378" s="115">
        <f t="shared" si="53"/>
        <v>14.96999999999996</v>
      </c>
      <c r="D378" s="68">
        <f>'ver pressoflex 6p C3 DCpowe'!$G$3/2/$C$557*C378</f>
        <v>183.38249999999951</v>
      </c>
      <c r="E378" s="114">
        <f>'ver pressoflex 6p C3 DCpowe'!$G$9/D378*(D378-'ver pressoflex 6p C3 DCpowe'!$M$8)</f>
        <v>7.2493285891513245E-4</v>
      </c>
      <c r="F378" s="114">
        <f>'ver pressoflex 6p C3 DCpowe'!$G$9/D378*(D378-'ver pressoflex 6p C3 DCpowe'!$M$9)</f>
        <v>4.2149060024811854E-3</v>
      </c>
      <c r="G378" s="114">
        <f>'ver pressoflex 6p C3 DCpowe'!$G$9/D378*(D378-'ver pressoflex 6p C3 DCpowe'!$M$10)</f>
        <v>7.7048791460472381E-3</v>
      </c>
      <c r="H378" s="114">
        <f>'ver pressoflex 6p C3 DCpowe'!$G$9/D378*(D378-'ver pressoflex 6p C3 DCpowe'!$M$11)</f>
        <v>8.3175548375663128E-2</v>
      </c>
      <c r="I378" s="114">
        <f>'ver pressoflex 6p C3 DCpowe'!$G$9/D378*(D378-'ver pressoflex 6p C3 DCpowe'!$M$12)</f>
        <v>8.6665521519229183E-2</v>
      </c>
      <c r="J378" s="114">
        <f>'ver pressoflex 6p C3 DCpowe'!$G$9/D378*(D378-'ver pressoflex 6p C3 DCpowe'!$M$13)</f>
        <v>9.0155494662795224E-2</v>
      </c>
      <c r="K378" s="114">
        <f>'ver pressoflex 6p C3 DCpowe'!$G$9/D378*(D378-'ver pressoflex 6p C3 DCpowe'!$G$3)</f>
        <v>9.8880427521710362E-2</v>
      </c>
      <c r="L378" s="113">
        <f>-'ver pressoflex 6p C3 DCpowe'!$G$2*'ver pressoflex 6p C3 DCpowe'!D378*'ver pressoflex 6p C3 DCpowe'!$G$17*'ver pressoflex 6p C3 DCpowe'!$G$13*'ver pressoflex 6p C3 DCpowe'!$G$11</f>
        <v>-34659.292499999909</v>
      </c>
      <c r="M378" s="31">
        <f>IF(ABS(E378)&lt;'ver pressoflex 6p C3 DCpowe'!$G$7,'ver pressoflex 6p C3 DCpowe'!$G$16*E378*'ver pressoflex 6p C3 DCpowe'!$O$8,SIGN(E378)*'ver pressoflex 6p C3 DCpowe'!$G$15*'ver pressoflex 6p C3 DCpowe'!$O$8)</f>
        <v>12.203663525327693</v>
      </c>
      <c r="N378" s="31">
        <f>IF(ABS(F378)&lt;'ver pressoflex 6p C3 DCpowe'!$G$7,'ver pressoflex 6p C3 DCpowe'!$G$16*F378*'ver pressoflex 6p C3 DCpowe'!$O$9,SIGN(F378)*'ver pressoflex 6p C3 DCpowe'!$G$15*'ver pressoflex 6p C3 DCpowe'!$O$9)</f>
        <v>0</v>
      </c>
      <c r="O378" s="31">
        <f>IF(ABS(G378)&lt;'ver pressoflex 6p C3 DCpowe'!$G$7,'ver pressoflex 6p C3 DCpowe'!$G$16*G378*'ver pressoflex 6p C3 DCpowe'!$O$10,SIGN(G378)*'ver pressoflex 6p C3 DCpowe'!$G$15*'ver pressoflex 6p C3 DCpowe'!$O$10)</f>
        <v>0</v>
      </c>
      <c r="P378" s="31">
        <f>IF(ABS(H378)&lt;'ver pressoflex 6p C3 DCpowe'!$G$7,'ver pressoflex 6p C3 DCpowe'!$G$16*H378*'ver pressoflex 6p C3 DCpowe'!$O$11,SIGN(H378)*'ver pressoflex 6p C3 DCpowe'!$G$15*'ver pressoflex 6p C3 DCpowe'!$O$11)</f>
        <v>0</v>
      </c>
      <c r="Q378" s="31">
        <f>IF(ABS(I378)&lt;'ver pressoflex 6p C3 DCpowe'!$G$7,'ver pressoflex 6p C3 DCpowe'!$G$16*I378*'ver pressoflex 6p C3 DCpowe'!$O$12,SIGN(I378)*'ver pressoflex 6p C3 DCpowe'!$G$15*'ver pressoflex 6p C3 DCpowe'!$O$12)</f>
        <v>0</v>
      </c>
      <c r="R378" s="31">
        <f>IF(ABS(J378)&lt;'ver pressoflex 6p C3 DCpowe'!$G$7,'ver pressoflex 6p C3 DCpowe'!$G$16*J378*'ver pressoflex 6p C3 DCpowe'!$O$13,SIGN(J378)*'ver pressoflex 6p C3 DCpowe'!$G$15*'ver pressoflex 6p C3 DCpowe'!$O$13)</f>
        <v>17803.500000000004</v>
      </c>
      <c r="S378" s="113">
        <f t="shared" ref="S378:S441" si="55">L378+M378+N378+O378+P378+Q378+R378</f>
        <v>-16843.588836474581</v>
      </c>
      <c r="T378" s="362">
        <f>-L378*('ver pressoflex 6p C3 DCpowe'!$G$3/2-'ver pressoflex 6p C3 DCpowe'!$G$12*'ver pressoflex 6p C3 DCpowe'!D378)</f>
        <v>39813575.706437305</v>
      </c>
      <c r="U378" s="29">
        <f t="shared" si="47"/>
        <v>-12508.755113460886</v>
      </c>
      <c r="V378" s="29">
        <f t="shared" si="48"/>
        <v>0</v>
      </c>
      <c r="W378" s="29">
        <f t="shared" si="49"/>
        <v>0</v>
      </c>
      <c r="X378" s="29">
        <f t="shared" si="50"/>
        <v>0</v>
      </c>
      <c r="Y378" s="29">
        <f t="shared" si="51"/>
        <v>0</v>
      </c>
      <c r="Z378" s="29">
        <f t="shared" si="52"/>
        <v>18248587.500000004</v>
      </c>
      <c r="AA378" s="113">
        <f t="shared" ref="AA378:AA441" si="56">T378+U378+V378+W378+X378+Y378+Z378</f>
        <v>58049654.451323852</v>
      </c>
    </row>
    <row r="379" spans="2:27">
      <c r="B379" s="116">
        <f t="shared" si="54"/>
        <v>24923.911530146575</v>
      </c>
      <c r="C379" s="115">
        <f t="shared" si="53"/>
        <v>15.069999999999959</v>
      </c>
      <c r="D379" s="68">
        <f>'ver pressoflex 6p C3 DCpowe'!$G$3/2/$C$557*C379</f>
        <v>184.6074999999995</v>
      </c>
      <c r="E379" s="114">
        <f>'ver pressoflex 6p C3 DCpowe'!$G$9/D379*(D379-'ver pressoflex 6p C3 DCpowe'!$M$8)</f>
        <v>6.67036821364269E-4</v>
      </c>
      <c r="F379" s="114">
        <f>'ver pressoflex 6p C3 DCpowe'!$G$9/D379*(D379-'ver pressoflex 6p C3 DCpowe'!$M$9)</f>
        <v>4.1338515499099769E-3</v>
      </c>
      <c r="G379" s="114">
        <f>'ver pressoflex 6p C3 DCpowe'!$G$9/D379*(D379-'ver pressoflex 6p C3 DCpowe'!$M$10)</f>
        <v>7.6006662784556846E-3</v>
      </c>
      <c r="H379" s="114">
        <f>'ver pressoflex 6p C3 DCpowe'!$G$9/D379*(D379-'ver pressoflex 6p C3 DCpowe'!$M$11)</f>
        <v>8.2570534783256613E-2</v>
      </c>
      <c r="I379" s="114">
        <f>'ver pressoflex 6p C3 DCpowe'!$G$9/D379*(D379-'ver pressoflex 6p C3 DCpowe'!$M$12)</f>
        <v>8.6037349511802308E-2</v>
      </c>
      <c r="J379" s="114">
        <f>'ver pressoflex 6p C3 DCpowe'!$G$9/D379*(D379-'ver pressoflex 6p C3 DCpowe'!$M$13)</f>
        <v>8.9504164240348016E-2</v>
      </c>
      <c r="K379" s="114">
        <f>'ver pressoflex 6p C3 DCpowe'!$G$9/D379*(D379-'ver pressoflex 6p C3 DCpowe'!$G$3)</f>
        <v>9.8171201061712288E-2</v>
      </c>
      <c r="L379" s="113">
        <f>-'ver pressoflex 6p C3 DCpowe'!$G$2*'ver pressoflex 6p C3 DCpowe'!D379*'ver pressoflex 6p C3 DCpowe'!$G$17*'ver pressoflex 6p C3 DCpowe'!$G$13*'ver pressoflex 6p C3 DCpowe'!$G$11</f>
        <v>-34890.81749999991</v>
      </c>
      <c r="M379" s="31">
        <f>IF(ABS(E379)&lt;'ver pressoflex 6p C3 DCpowe'!$G$7,'ver pressoflex 6p C3 DCpowe'!$G$16*E379*'ver pressoflex 6p C3 DCpowe'!$O$8,SIGN(E379)*'ver pressoflex 6p C3 DCpowe'!$G$15*'ver pressoflex 6p C3 DCpowe'!$O$8)</f>
        <v>11.229030146482343</v>
      </c>
      <c r="N379" s="31">
        <f>IF(ABS(F379)&lt;'ver pressoflex 6p C3 DCpowe'!$G$7,'ver pressoflex 6p C3 DCpowe'!$G$16*F379*'ver pressoflex 6p C3 DCpowe'!$O$9,SIGN(F379)*'ver pressoflex 6p C3 DCpowe'!$G$15*'ver pressoflex 6p C3 DCpowe'!$O$9)</f>
        <v>0</v>
      </c>
      <c r="O379" s="31">
        <f>IF(ABS(G379)&lt;'ver pressoflex 6p C3 DCpowe'!$G$7,'ver pressoflex 6p C3 DCpowe'!$G$16*G379*'ver pressoflex 6p C3 DCpowe'!$O$10,SIGN(G379)*'ver pressoflex 6p C3 DCpowe'!$G$15*'ver pressoflex 6p C3 DCpowe'!$O$10)</f>
        <v>0</v>
      </c>
      <c r="P379" s="31">
        <f>IF(ABS(H379)&lt;'ver pressoflex 6p C3 DCpowe'!$G$7,'ver pressoflex 6p C3 DCpowe'!$G$16*H379*'ver pressoflex 6p C3 DCpowe'!$O$11,SIGN(H379)*'ver pressoflex 6p C3 DCpowe'!$G$15*'ver pressoflex 6p C3 DCpowe'!$O$11)</f>
        <v>0</v>
      </c>
      <c r="Q379" s="31">
        <f>IF(ABS(I379)&lt;'ver pressoflex 6p C3 DCpowe'!$G$7,'ver pressoflex 6p C3 DCpowe'!$G$16*I379*'ver pressoflex 6p C3 DCpowe'!$O$12,SIGN(I379)*'ver pressoflex 6p C3 DCpowe'!$G$15*'ver pressoflex 6p C3 DCpowe'!$O$12)</f>
        <v>0</v>
      </c>
      <c r="R379" s="31">
        <f>IF(ABS(J379)&lt;'ver pressoflex 6p C3 DCpowe'!$G$7,'ver pressoflex 6p C3 DCpowe'!$G$16*J379*'ver pressoflex 6p C3 DCpowe'!$O$13,SIGN(J379)*'ver pressoflex 6p C3 DCpowe'!$G$15*'ver pressoflex 6p C3 DCpowe'!$O$13)</f>
        <v>17803.500000000004</v>
      </c>
      <c r="S379" s="113">
        <f t="shared" si="55"/>
        <v>-17076.088469853425</v>
      </c>
      <c r="T379" s="362">
        <f>-L379*('ver pressoflex 6p C3 DCpowe'!$G$3/2-'ver pressoflex 6p C3 DCpowe'!$G$12*'ver pressoflex 6p C3 DCpowe'!D379)</f>
        <v>40061751.095381305</v>
      </c>
      <c r="U379" s="29">
        <f t="shared" ref="U379:U442" si="57">M379*IF(($G$3/2-$M$8)&gt;0,($G$3/2-$M$8),$G$3/2-($G$3-$M$8))*IF(($G$3/2-$M$8)&gt;0,-1,1)</f>
        <v>-11509.755900144401</v>
      </c>
      <c r="V379" s="29">
        <f t="shared" ref="V379:V442" si="58">N379*IF(($G$3/2-$M$9)&gt;0,($G$3/2-$M$9),$G$3/2-($G$3-$M$9))*IF(($G$3/2-$M$9)&gt;0,-1,1)</f>
        <v>0</v>
      </c>
      <c r="W379" s="29">
        <f t="shared" ref="W379:W442" si="59">O379*IF(($G$3/2-$M$10)&gt;0,($G$3/2-$M$10),$G$3/2-($G$3-$M$10))*IF(($G$3/2-$M$10)&gt;0,-1,1)</f>
        <v>0</v>
      </c>
      <c r="X379" s="29">
        <f t="shared" ref="X379:X442" si="60">P379*IF(($G$3/2-$M$11)&gt;0,($G$3/2-$M$11),$G$3/2-($G$3-$M$11))*IF(($G$3/2-$M$11)&gt;0,-1,1)</f>
        <v>0</v>
      </c>
      <c r="Y379" s="29">
        <f t="shared" ref="Y379:Y442" si="61">Q379*IF(($G$3/2-$M$12)&gt;0,($G$3/2-$M$12),$G$3/2-($G$3-$M$12))*IF(($G$3/2-$M$12)&gt;0,-1,1)</f>
        <v>0</v>
      </c>
      <c r="Z379" s="29">
        <f t="shared" ref="Z379:Z442" si="62">R379*IF(($G$3/2-$M$13)&gt;0,($G$3/2-$M$13),$G$3/2-($G$3-$M$13))*IF(($G$3/2-$M$13)&gt;0,-1,1)</f>
        <v>18248587.500000004</v>
      </c>
      <c r="AA379" s="113">
        <f t="shared" si="56"/>
        <v>58298828.83948116</v>
      </c>
    </row>
    <row r="380" spans="2:27">
      <c r="B380" s="116">
        <f t="shared" si="54"/>
        <v>24691.42474625196</v>
      </c>
      <c r="C380" s="115">
        <f t="shared" si="53"/>
        <v>15.169999999999959</v>
      </c>
      <c r="D380" s="68">
        <f>'ver pressoflex 6p C3 DCpowe'!$G$3/2/$C$557*C380</f>
        <v>185.8324999999995</v>
      </c>
      <c r="E380" s="114">
        <f>'ver pressoflex 6p C3 DCpowe'!$G$9/D380*(D380-'ver pressoflex 6p C3 DCpowe'!$M$8)</f>
        <v>6.0990408028737883E-4</v>
      </c>
      <c r="F380" s="114">
        <f>'ver pressoflex 6p C3 DCpowe'!$G$9/D380*(D380-'ver pressoflex 6p C3 DCpowe'!$M$9)</f>
        <v>4.0538657124023301E-3</v>
      </c>
      <c r="G380" s="114">
        <f>'ver pressoflex 6p C3 DCpowe'!$G$9/D380*(D380-'ver pressoflex 6p C3 DCpowe'!$M$10)</f>
        <v>7.4978273445172822E-3</v>
      </c>
      <c r="H380" s="114">
        <f>'ver pressoflex 6p C3 DCpowe'!$G$9/D380*(D380-'ver pressoflex 6p C3 DCpowe'!$M$11)</f>
        <v>8.1973497639003107E-2</v>
      </c>
      <c r="I380" s="114">
        <f>'ver pressoflex 6p C3 DCpowe'!$G$9/D380*(D380-'ver pressoflex 6p C3 DCpowe'!$M$12)</f>
        <v>8.541745927111806E-2</v>
      </c>
      <c r="J380" s="114">
        <f>'ver pressoflex 6p C3 DCpowe'!$G$9/D380*(D380-'ver pressoflex 6p C3 DCpowe'!$M$13)</f>
        <v>8.8861420903233013E-2</v>
      </c>
      <c r="K380" s="114">
        <f>'ver pressoflex 6p C3 DCpowe'!$G$9/D380*(D380-'ver pressoflex 6p C3 DCpowe'!$G$3)</f>
        <v>9.7471324983520388E-2</v>
      </c>
      <c r="L380" s="113">
        <f>-'ver pressoflex 6p C3 DCpowe'!$G$2*'ver pressoflex 6p C3 DCpowe'!D380*'ver pressoflex 6p C3 DCpowe'!$G$17*'ver pressoflex 6p C3 DCpowe'!$G$13*'ver pressoflex 6p C3 DCpowe'!$G$11</f>
        <v>-35122.342499999912</v>
      </c>
      <c r="M380" s="31">
        <f>IF(ABS(E380)&lt;'ver pressoflex 6p C3 DCpowe'!$G$7,'ver pressoflex 6p C3 DCpowe'!$G$16*E380*'ver pressoflex 6p C3 DCpowe'!$O$8,SIGN(E380)*'ver pressoflex 6p C3 DCpowe'!$G$15*'ver pressoflex 6p C3 DCpowe'!$O$8)</f>
        <v>10.267246251866993</v>
      </c>
      <c r="N380" s="31">
        <f>IF(ABS(F380)&lt;'ver pressoflex 6p C3 DCpowe'!$G$7,'ver pressoflex 6p C3 DCpowe'!$G$16*F380*'ver pressoflex 6p C3 DCpowe'!$O$9,SIGN(F380)*'ver pressoflex 6p C3 DCpowe'!$G$15*'ver pressoflex 6p C3 DCpowe'!$O$9)</f>
        <v>0</v>
      </c>
      <c r="O380" s="31">
        <f>IF(ABS(G380)&lt;'ver pressoflex 6p C3 DCpowe'!$G$7,'ver pressoflex 6p C3 DCpowe'!$G$16*G380*'ver pressoflex 6p C3 DCpowe'!$O$10,SIGN(G380)*'ver pressoflex 6p C3 DCpowe'!$G$15*'ver pressoflex 6p C3 DCpowe'!$O$10)</f>
        <v>0</v>
      </c>
      <c r="P380" s="31">
        <f>IF(ABS(H380)&lt;'ver pressoflex 6p C3 DCpowe'!$G$7,'ver pressoflex 6p C3 DCpowe'!$G$16*H380*'ver pressoflex 6p C3 DCpowe'!$O$11,SIGN(H380)*'ver pressoflex 6p C3 DCpowe'!$G$15*'ver pressoflex 6p C3 DCpowe'!$O$11)</f>
        <v>0</v>
      </c>
      <c r="Q380" s="31">
        <f>IF(ABS(I380)&lt;'ver pressoflex 6p C3 DCpowe'!$G$7,'ver pressoflex 6p C3 DCpowe'!$G$16*I380*'ver pressoflex 6p C3 DCpowe'!$O$12,SIGN(I380)*'ver pressoflex 6p C3 DCpowe'!$G$15*'ver pressoflex 6p C3 DCpowe'!$O$12)</f>
        <v>0</v>
      </c>
      <c r="R380" s="31">
        <f>IF(ABS(J380)&lt;'ver pressoflex 6p C3 DCpowe'!$G$7,'ver pressoflex 6p C3 DCpowe'!$G$16*J380*'ver pressoflex 6p C3 DCpowe'!$O$13,SIGN(J380)*'ver pressoflex 6p C3 DCpowe'!$G$15*'ver pressoflex 6p C3 DCpowe'!$O$13)</f>
        <v>17803.500000000004</v>
      </c>
      <c r="S380" s="113">
        <f t="shared" si="55"/>
        <v>-17308.57525374804</v>
      </c>
      <c r="T380" s="362">
        <f>-L380*('ver pressoflex 6p C3 DCpowe'!$G$3/2-'ver pressoflex 6p C3 DCpowe'!$G$12*'ver pressoflex 6p C3 DCpowe'!D380)</f>
        <v>40309690.514045313</v>
      </c>
      <c r="U380" s="29">
        <f t="shared" si="57"/>
        <v>-10523.927408163669</v>
      </c>
      <c r="V380" s="29">
        <f t="shared" si="58"/>
        <v>0</v>
      </c>
      <c r="W380" s="29">
        <f t="shared" si="59"/>
        <v>0</v>
      </c>
      <c r="X380" s="29">
        <f t="shared" si="60"/>
        <v>0</v>
      </c>
      <c r="Y380" s="29">
        <f t="shared" si="61"/>
        <v>0</v>
      </c>
      <c r="Z380" s="29">
        <f t="shared" si="62"/>
        <v>18248587.500000004</v>
      </c>
      <c r="AA380" s="113">
        <f t="shared" si="56"/>
        <v>58547754.086637154</v>
      </c>
    </row>
    <row r="381" spans="2:27">
      <c r="B381" s="116">
        <f t="shared" si="54"/>
        <v>24458.950559395915</v>
      </c>
      <c r="C381" s="115">
        <f t="shared" si="53"/>
        <v>15.269999999999959</v>
      </c>
      <c r="D381" s="68">
        <f>'ver pressoflex 6p C3 DCpowe'!$G$3/2/$C$557*C381</f>
        <v>187.05749999999949</v>
      </c>
      <c r="E381" s="114">
        <f>'ver pressoflex 6p C3 DCpowe'!$G$9/D381*(D381-'ver pressoflex 6p C3 DCpowe'!$M$8)</f>
        <v>5.5351963968300842E-4</v>
      </c>
      <c r="F381" s="114">
        <f>'ver pressoflex 6p C3 DCpowe'!$G$9/D381*(D381-'ver pressoflex 6p C3 DCpowe'!$M$9)</f>
        <v>3.974927495556212E-3</v>
      </c>
      <c r="G381" s="114">
        <f>'ver pressoflex 6p C3 DCpowe'!$G$9/D381*(D381-'ver pressoflex 6p C3 DCpowe'!$M$10)</f>
        <v>7.3963353514294155E-3</v>
      </c>
      <c r="H381" s="114">
        <f>'ver pressoflex 6p C3 DCpowe'!$G$9/D381*(D381-'ver pressoflex 6p C3 DCpowe'!$M$11)</f>
        <v>8.1384280234687439E-2</v>
      </c>
      <c r="I381" s="114">
        <f>'ver pressoflex 6p C3 DCpowe'!$G$9/D381*(D381-'ver pressoflex 6p C3 DCpowe'!$M$12)</f>
        <v>8.4805688090560646E-2</v>
      </c>
      <c r="J381" s="114">
        <f>'ver pressoflex 6p C3 DCpowe'!$G$9/D381*(D381-'ver pressoflex 6p C3 DCpowe'!$M$13)</f>
        <v>8.8227095946433853E-2</v>
      </c>
      <c r="K381" s="114">
        <f>'ver pressoflex 6p C3 DCpowe'!$G$9/D381*(D381-'ver pressoflex 6p C3 DCpowe'!$G$3)</f>
        <v>9.6780615586116864E-2</v>
      </c>
      <c r="L381" s="113">
        <f>-'ver pressoflex 6p C3 DCpowe'!$G$2*'ver pressoflex 6p C3 DCpowe'!D381*'ver pressoflex 6p C3 DCpowe'!$G$17*'ver pressoflex 6p C3 DCpowe'!$G$13*'ver pressoflex 6p C3 DCpowe'!$G$11</f>
        <v>-35353.867499999906</v>
      </c>
      <c r="M381" s="31">
        <f>IF(ABS(E381)&lt;'ver pressoflex 6p C3 DCpowe'!$G$7,'ver pressoflex 6p C3 DCpowe'!$G$16*E381*'ver pressoflex 6p C3 DCpowe'!$O$8,SIGN(E381)*'ver pressoflex 6p C3 DCpowe'!$G$15*'ver pressoflex 6p C3 DCpowe'!$O$8)</f>
        <v>9.3180593958189686</v>
      </c>
      <c r="N381" s="31">
        <f>IF(ABS(F381)&lt;'ver pressoflex 6p C3 DCpowe'!$G$7,'ver pressoflex 6p C3 DCpowe'!$G$16*F381*'ver pressoflex 6p C3 DCpowe'!$O$9,SIGN(F381)*'ver pressoflex 6p C3 DCpowe'!$G$15*'ver pressoflex 6p C3 DCpowe'!$O$9)</f>
        <v>0</v>
      </c>
      <c r="O381" s="31">
        <f>IF(ABS(G381)&lt;'ver pressoflex 6p C3 DCpowe'!$G$7,'ver pressoflex 6p C3 DCpowe'!$G$16*G381*'ver pressoflex 6p C3 DCpowe'!$O$10,SIGN(G381)*'ver pressoflex 6p C3 DCpowe'!$G$15*'ver pressoflex 6p C3 DCpowe'!$O$10)</f>
        <v>0</v>
      </c>
      <c r="P381" s="31">
        <f>IF(ABS(H381)&lt;'ver pressoflex 6p C3 DCpowe'!$G$7,'ver pressoflex 6p C3 DCpowe'!$G$16*H381*'ver pressoflex 6p C3 DCpowe'!$O$11,SIGN(H381)*'ver pressoflex 6p C3 DCpowe'!$G$15*'ver pressoflex 6p C3 DCpowe'!$O$11)</f>
        <v>0</v>
      </c>
      <c r="Q381" s="31">
        <f>IF(ABS(I381)&lt;'ver pressoflex 6p C3 DCpowe'!$G$7,'ver pressoflex 6p C3 DCpowe'!$G$16*I381*'ver pressoflex 6p C3 DCpowe'!$O$12,SIGN(I381)*'ver pressoflex 6p C3 DCpowe'!$G$15*'ver pressoflex 6p C3 DCpowe'!$O$12)</f>
        <v>0</v>
      </c>
      <c r="R381" s="31">
        <f>IF(ABS(J381)&lt;'ver pressoflex 6p C3 DCpowe'!$G$7,'ver pressoflex 6p C3 DCpowe'!$G$16*J381*'ver pressoflex 6p C3 DCpowe'!$O$13,SIGN(J381)*'ver pressoflex 6p C3 DCpowe'!$G$15*'ver pressoflex 6p C3 DCpowe'!$O$13)</f>
        <v>17803.500000000004</v>
      </c>
      <c r="S381" s="113">
        <f t="shared" si="55"/>
        <v>-17541.049440604085</v>
      </c>
      <c r="T381" s="362">
        <f>-L381*('ver pressoflex 6p C3 DCpowe'!$G$3/2-'ver pressoflex 6p C3 DCpowe'!$G$12*'ver pressoflex 6p C3 DCpowe'!D381)</f>
        <v>40557393.9624293</v>
      </c>
      <c r="U381" s="29">
        <f t="shared" si="57"/>
        <v>-9551.0108807144425</v>
      </c>
      <c r="V381" s="29">
        <f t="shared" si="58"/>
        <v>0</v>
      </c>
      <c r="W381" s="29">
        <f t="shared" si="59"/>
        <v>0</v>
      </c>
      <c r="X381" s="29">
        <f t="shared" si="60"/>
        <v>0</v>
      </c>
      <c r="Y381" s="29">
        <f t="shared" si="61"/>
        <v>0</v>
      </c>
      <c r="Z381" s="29">
        <f t="shared" si="62"/>
        <v>18248587.500000004</v>
      </c>
      <c r="AA381" s="113">
        <f t="shared" si="56"/>
        <v>58796430.451548591</v>
      </c>
    </row>
    <row r="382" spans="2:27">
      <c r="B382" s="116">
        <f t="shared" si="54"/>
        <v>24226.488723702601</v>
      </c>
      <c r="C382" s="115">
        <f t="shared" si="53"/>
        <v>15.369999999999958</v>
      </c>
      <c r="D382" s="68">
        <f>'ver pressoflex 6p C3 DCpowe'!$G$3/2/$C$557*C382</f>
        <v>188.28249999999949</v>
      </c>
      <c r="E382" s="114">
        <f>'ver pressoflex 6p C3 DCpowe'!$G$9/D382*(D382-'ver pressoflex 6p C3 DCpowe'!$M$8)</f>
        <v>4.978688938164958E-4</v>
      </c>
      <c r="F382" s="114">
        <f>'ver pressoflex 6p C3 DCpowe'!$G$9/D382*(D382-'ver pressoflex 6p C3 DCpowe'!$M$9)</f>
        <v>3.8970164513430945E-3</v>
      </c>
      <c r="G382" s="114">
        <f>'ver pressoflex 6p C3 DCpowe'!$G$9/D382*(D382-'ver pressoflex 6p C3 DCpowe'!$M$10)</f>
        <v>7.2961640088696931E-3</v>
      </c>
      <c r="H382" s="114">
        <f>'ver pressoflex 6p C3 DCpowe'!$G$9/D382*(D382-'ver pressoflex 6p C3 DCpowe'!$M$11)</f>
        <v>8.0802729940382387E-2</v>
      </c>
      <c r="I382" s="114">
        <f>'ver pressoflex 6p C3 DCpowe'!$G$9/D382*(D382-'ver pressoflex 6p C3 DCpowe'!$M$12)</f>
        <v>8.4201877497908986E-2</v>
      </c>
      <c r="J382" s="114">
        <f>'ver pressoflex 6p C3 DCpowe'!$G$9/D382*(D382-'ver pressoflex 6p C3 DCpowe'!$M$13)</f>
        <v>8.7601025055435586E-2</v>
      </c>
      <c r="K382" s="114">
        <f>'ver pressoflex 6p C3 DCpowe'!$G$9/D382*(D382-'ver pressoflex 6p C3 DCpowe'!$G$3)</f>
        <v>9.6098893949252084E-2</v>
      </c>
      <c r="L382" s="113">
        <f>-'ver pressoflex 6p C3 DCpowe'!$G$2*'ver pressoflex 6p C3 DCpowe'!D382*'ver pressoflex 6p C3 DCpowe'!$G$17*'ver pressoflex 6p C3 DCpowe'!$G$13*'ver pressoflex 6p C3 DCpowe'!$G$11</f>
        <v>-35585.392499999907</v>
      </c>
      <c r="M382" s="31">
        <f>IF(ABS(E382)&lt;'ver pressoflex 6p C3 DCpowe'!$G$7,'ver pressoflex 6p C3 DCpowe'!$G$16*E382*'ver pressoflex 6p C3 DCpowe'!$O$8,SIGN(E382)*'ver pressoflex 6p C3 DCpowe'!$G$15*'ver pressoflex 6p C3 DCpowe'!$O$8)</f>
        <v>8.3812237025041654</v>
      </c>
      <c r="N382" s="31">
        <f>IF(ABS(F382)&lt;'ver pressoflex 6p C3 DCpowe'!$G$7,'ver pressoflex 6p C3 DCpowe'!$G$16*F382*'ver pressoflex 6p C3 DCpowe'!$O$9,SIGN(F382)*'ver pressoflex 6p C3 DCpowe'!$G$15*'ver pressoflex 6p C3 DCpowe'!$O$9)</f>
        <v>0</v>
      </c>
      <c r="O382" s="31">
        <f>IF(ABS(G382)&lt;'ver pressoflex 6p C3 DCpowe'!$G$7,'ver pressoflex 6p C3 DCpowe'!$G$16*G382*'ver pressoflex 6p C3 DCpowe'!$O$10,SIGN(G382)*'ver pressoflex 6p C3 DCpowe'!$G$15*'ver pressoflex 6p C3 DCpowe'!$O$10)</f>
        <v>0</v>
      </c>
      <c r="P382" s="31">
        <f>IF(ABS(H382)&lt;'ver pressoflex 6p C3 DCpowe'!$G$7,'ver pressoflex 6p C3 DCpowe'!$G$16*H382*'ver pressoflex 6p C3 DCpowe'!$O$11,SIGN(H382)*'ver pressoflex 6p C3 DCpowe'!$G$15*'ver pressoflex 6p C3 DCpowe'!$O$11)</f>
        <v>0</v>
      </c>
      <c r="Q382" s="31">
        <f>IF(ABS(I382)&lt;'ver pressoflex 6p C3 DCpowe'!$G$7,'ver pressoflex 6p C3 DCpowe'!$G$16*I382*'ver pressoflex 6p C3 DCpowe'!$O$12,SIGN(I382)*'ver pressoflex 6p C3 DCpowe'!$G$15*'ver pressoflex 6p C3 DCpowe'!$O$12)</f>
        <v>0</v>
      </c>
      <c r="R382" s="31">
        <f>IF(ABS(J382)&lt;'ver pressoflex 6p C3 DCpowe'!$G$7,'ver pressoflex 6p C3 DCpowe'!$G$16*J382*'ver pressoflex 6p C3 DCpowe'!$O$13,SIGN(J382)*'ver pressoflex 6p C3 DCpowe'!$G$15*'ver pressoflex 6p C3 DCpowe'!$O$13)</f>
        <v>17803.500000000004</v>
      </c>
      <c r="S382" s="113">
        <f t="shared" si="55"/>
        <v>-17773.511276297399</v>
      </c>
      <c r="T382" s="362">
        <f>-L382*('ver pressoflex 6p C3 DCpowe'!$G$3/2-'ver pressoflex 6p C3 DCpowe'!$G$12*'ver pressoflex 6p C3 DCpowe'!D382)</f>
        <v>40804861.440533295</v>
      </c>
      <c r="U382" s="29">
        <f t="shared" si="57"/>
        <v>-8590.7542950667703</v>
      </c>
      <c r="V382" s="29">
        <f t="shared" si="58"/>
        <v>0</v>
      </c>
      <c r="W382" s="29">
        <f t="shared" si="59"/>
        <v>0</v>
      </c>
      <c r="X382" s="29">
        <f t="shared" si="60"/>
        <v>0</v>
      </c>
      <c r="Y382" s="29">
        <f t="shared" si="61"/>
        <v>0</v>
      </c>
      <c r="Z382" s="29">
        <f t="shared" si="62"/>
        <v>18248587.500000004</v>
      </c>
      <c r="AA382" s="113">
        <f t="shared" si="56"/>
        <v>59044858.186238229</v>
      </c>
    </row>
    <row r="383" spans="2:27">
      <c r="B383" s="116">
        <f t="shared" si="54"/>
        <v>23994.038999653672</v>
      </c>
      <c r="C383" s="115">
        <f t="shared" si="53"/>
        <v>15.469999999999958</v>
      </c>
      <c r="D383" s="68">
        <f>'ver pressoflex 6p C3 DCpowe'!$G$3/2/$C$557*C383</f>
        <v>189.50749999999948</v>
      </c>
      <c r="E383" s="114">
        <f>'ver pressoflex 6p C3 DCpowe'!$G$9/D383*(D383-'ver pressoflex 6p C3 DCpowe'!$M$8)</f>
        <v>4.4293761460630521E-4</v>
      </c>
      <c r="F383" s="114">
        <f>'ver pressoflex 6p C3 DCpowe'!$G$9/D383*(D383-'ver pressoflex 6p C3 DCpowe'!$M$9)</f>
        <v>3.8201126604488272E-3</v>
      </c>
      <c r="G383" s="114">
        <f>'ver pressoflex 6p C3 DCpowe'!$G$9/D383*(D383-'ver pressoflex 6p C3 DCpowe'!$M$10)</f>
        <v>7.1972877062913493E-3</v>
      </c>
      <c r="H383" s="114">
        <f>'ver pressoflex 6p C3 DCpowe'!$G$9/D383*(D383-'ver pressoflex 6p C3 DCpowe'!$M$11)</f>
        <v>8.0228698072635898E-2</v>
      </c>
      <c r="I383" s="114">
        <f>'ver pressoflex 6p C3 DCpowe'!$G$9/D383*(D383-'ver pressoflex 6p C3 DCpowe'!$M$12)</f>
        <v>8.3605873118478419E-2</v>
      </c>
      <c r="J383" s="114">
        <f>'ver pressoflex 6p C3 DCpowe'!$G$9/D383*(D383-'ver pressoflex 6p C3 DCpowe'!$M$13)</f>
        <v>8.6983048164320925E-2</v>
      </c>
      <c r="K383" s="114">
        <f>'ver pressoflex 6p C3 DCpowe'!$G$9/D383*(D383-'ver pressoflex 6p C3 DCpowe'!$G$3)</f>
        <v>9.5425985778927233E-2</v>
      </c>
      <c r="L383" s="113">
        <f>-'ver pressoflex 6p C3 DCpowe'!$G$2*'ver pressoflex 6p C3 DCpowe'!D383*'ver pressoflex 6p C3 DCpowe'!$G$17*'ver pressoflex 6p C3 DCpowe'!$G$13*'ver pressoflex 6p C3 DCpowe'!$G$11</f>
        <v>-35816.917499999909</v>
      </c>
      <c r="M383" s="31">
        <f>IF(ABS(E383)&lt;'ver pressoflex 6p C3 DCpowe'!$G$7,'ver pressoflex 6p C3 DCpowe'!$G$16*E383*'ver pressoflex 6p C3 DCpowe'!$O$8,SIGN(E383)*'ver pressoflex 6p C3 DCpowe'!$G$15*'ver pressoflex 6p C3 DCpowe'!$O$8)</f>
        <v>7.4564996535761061</v>
      </c>
      <c r="N383" s="31">
        <f>IF(ABS(F383)&lt;'ver pressoflex 6p C3 DCpowe'!$G$7,'ver pressoflex 6p C3 DCpowe'!$G$16*F383*'ver pressoflex 6p C3 DCpowe'!$O$9,SIGN(F383)*'ver pressoflex 6p C3 DCpowe'!$G$15*'ver pressoflex 6p C3 DCpowe'!$O$9)</f>
        <v>0</v>
      </c>
      <c r="O383" s="31">
        <f>IF(ABS(G383)&lt;'ver pressoflex 6p C3 DCpowe'!$G$7,'ver pressoflex 6p C3 DCpowe'!$G$16*G383*'ver pressoflex 6p C3 DCpowe'!$O$10,SIGN(G383)*'ver pressoflex 6p C3 DCpowe'!$G$15*'ver pressoflex 6p C3 DCpowe'!$O$10)</f>
        <v>0</v>
      </c>
      <c r="P383" s="31">
        <f>IF(ABS(H383)&lt;'ver pressoflex 6p C3 DCpowe'!$G$7,'ver pressoflex 6p C3 DCpowe'!$G$16*H383*'ver pressoflex 6p C3 DCpowe'!$O$11,SIGN(H383)*'ver pressoflex 6p C3 DCpowe'!$G$15*'ver pressoflex 6p C3 DCpowe'!$O$11)</f>
        <v>0</v>
      </c>
      <c r="Q383" s="31">
        <f>IF(ABS(I383)&lt;'ver pressoflex 6p C3 DCpowe'!$G$7,'ver pressoflex 6p C3 DCpowe'!$G$16*I383*'ver pressoflex 6p C3 DCpowe'!$O$12,SIGN(I383)*'ver pressoflex 6p C3 DCpowe'!$G$15*'ver pressoflex 6p C3 DCpowe'!$O$12)</f>
        <v>0</v>
      </c>
      <c r="R383" s="31">
        <f>IF(ABS(J383)&lt;'ver pressoflex 6p C3 DCpowe'!$G$7,'ver pressoflex 6p C3 DCpowe'!$G$16*J383*'ver pressoflex 6p C3 DCpowe'!$O$13,SIGN(J383)*'ver pressoflex 6p C3 DCpowe'!$G$15*'ver pressoflex 6p C3 DCpowe'!$O$13)</f>
        <v>17803.500000000004</v>
      </c>
      <c r="S383" s="113">
        <f t="shared" si="55"/>
        <v>-18005.961000346328</v>
      </c>
      <c r="T383" s="362">
        <f>-L383*('ver pressoflex 6p C3 DCpowe'!$G$3/2-'ver pressoflex 6p C3 DCpowe'!$G$12*'ver pressoflex 6p C3 DCpowe'!D383)</f>
        <v>41052092.948357306</v>
      </c>
      <c r="U383" s="29">
        <f t="shared" si="57"/>
        <v>-7642.9121449155091</v>
      </c>
      <c r="V383" s="29">
        <f t="shared" si="58"/>
        <v>0</v>
      </c>
      <c r="W383" s="29">
        <f t="shared" si="59"/>
        <v>0</v>
      </c>
      <c r="X383" s="29">
        <f t="shared" si="60"/>
        <v>0</v>
      </c>
      <c r="Y383" s="29">
        <f t="shared" si="61"/>
        <v>0</v>
      </c>
      <c r="Z383" s="29">
        <f t="shared" si="62"/>
        <v>18248587.500000004</v>
      </c>
      <c r="AA383" s="113">
        <f t="shared" si="56"/>
        <v>59293037.5362124</v>
      </c>
    </row>
    <row r="384" spans="2:27">
      <c r="B384" s="116">
        <f t="shared" si="54"/>
        <v>23761.601153884116</v>
      </c>
      <c r="C384" s="115">
        <f t="shared" si="53"/>
        <v>15.569999999999958</v>
      </c>
      <c r="D384" s="68">
        <f>'ver pressoflex 6p C3 DCpowe'!$G$3/2/$C$557*C384</f>
        <v>190.73249999999948</v>
      </c>
      <c r="E384" s="114">
        <f>'ver pressoflex 6p C3 DCpowe'!$G$9/D384*(D384-'ver pressoflex 6p C3 DCpowe'!$M$8)</f>
        <v>3.8871193949643819E-4</v>
      </c>
      <c r="F384" s="114">
        <f>'ver pressoflex 6p C3 DCpowe'!$G$9/D384*(D384-'ver pressoflex 6p C3 DCpowe'!$M$9)</f>
        <v>3.7441967152950133E-3</v>
      </c>
      <c r="G384" s="114">
        <f>'ver pressoflex 6p C3 DCpowe'!$G$9/D384*(D384-'ver pressoflex 6p C3 DCpowe'!$M$10)</f>
        <v>7.0996814910935886E-3</v>
      </c>
      <c r="H384" s="114">
        <f>'ver pressoflex 6p C3 DCpowe'!$G$9/D384*(D384-'ver pressoflex 6p C3 DCpowe'!$M$11)</f>
        <v>7.966203976773778E-2</v>
      </c>
      <c r="I384" s="114">
        <f>'ver pressoflex 6p C3 DCpowe'!$G$9/D384*(D384-'ver pressoflex 6p C3 DCpowe'!$M$12)</f>
        <v>8.301752454353635E-2</v>
      </c>
      <c r="J384" s="114">
        <f>'ver pressoflex 6p C3 DCpowe'!$G$9/D384*(D384-'ver pressoflex 6p C3 DCpowe'!$M$13)</f>
        <v>8.637300931933492E-2</v>
      </c>
      <c r="K384" s="114">
        <f>'ver pressoflex 6p C3 DCpowe'!$G$9/D384*(D384-'ver pressoflex 6p C3 DCpowe'!$G$3)</f>
        <v>9.4761721258831352E-2</v>
      </c>
      <c r="L384" s="113">
        <f>-'ver pressoflex 6p C3 DCpowe'!$G$2*'ver pressoflex 6p C3 DCpowe'!D384*'ver pressoflex 6p C3 DCpowe'!$G$17*'ver pressoflex 6p C3 DCpowe'!$G$13*'ver pressoflex 6p C3 DCpowe'!$G$11</f>
        <v>-36048.442499999903</v>
      </c>
      <c r="M384" s="31">
        <f>IF(ABS(E384)&lt;'ver pressoflex 6p C3 DCpowe'!$G$7,'ver pressoflex 6p C3 DCpowe'!$G$16*E384*'ver pressoflex 6p C3 DCpowe'!$O$8,SIGN(E384)*'ver pressoflex 6p C3 DCpowe'!$G$15*'ver pressoflex 6p C3 DCpowe'!$O$8)</f>
        <v>6.5436538840177088</v>
      </c>
      <c r="N384" s="31">
        <f>IF(ABS(F384)&lt;'ver pressoflex 6p C3 DCpowe'!$G$7,'ver pressoflex 6p C3 DCpowe'!$G$16*F384*'ver pressoflex 6p C3 DCpowe'!$O$9,SIGN(F384)*'ver pressoflex 6p C3 DCpowe'!$G$15*'ver pressoflex 6p C3 DCpowe'!$O$9)</f>
        <v>0</v>
      </c>
      <c r="O384" s="31">
        <f>IF(ABS(G384)&lt;'ver pressoflex 6p C3 DCpowe'!$G$7,'ver pressoflex 6p C3 DCpowe'!$G$16*G384*'ver pressoflex 6p C3 DCpowe'!$O$10,SIGN(G384)*'ver pressoflex 6p C3 DCpowe'!$G$15*'ver pressoflex 6p C3 DCpowe'!$O$10)</f>
        <v>0</v>
      </c>
      <c r="P384" s="31">
        <f>IF(ABS(H384)&lt;'ver pressoflex 6p C3 DCpowe'!$G$7,'ver pressoflex 6p C3 DCpowe'!$G$16*H384*'ver pressoflex 6p C3 DCpowe'!$O$11,SIGN(H384)*'ver pressoflex 6p C3 DCpowe'!$G$15*'ver pressoflex 6p C3 DCpowe'!$O$11)</f>
        <v>0</v>
      </c>
      <c r="Q384" s="31">
        <f>IF(ABS(I384)&lt;'ver pressoflex 6p C3 DCpowe'!$G$7,'ver pressoflex 6p C3 DCpowe'!$G$16*I384*'ver pressoflex 6p C3 DCpowe'!$O$12,SIGN(I384)*'ver pressoflex 6p C3 DCpowe'!$G$15*'ver pressoflex 6p C3 DCpowe'!$O$12)</f>
        <v>0</v>
      </c>
      <c r="R384" s="31">
        <f>IF(ABS(J384)&lt;'ver pressoflex 6p C3 DCpowe'!$G$7,'ver pressoflex 6p C3 DCpowe'!$G$16*J384*'ver pressoflex 6p C3 DCpowe'!$O$13,SIGN(J384)*'ver pressoflex 6p C3 DCpowe'!$G$15*'ver pressoflex 6p C3 DCpowe'!$O$13)</f>
        <v>17803.500000000004</v>
      </c>
      <c r="S384" s="113">
        <f t="shared" si="55"/>
        <v>-18238.398846115884</v>
      </c>
      <c r="T384" s="362">
        <f>-L384*('ver pressoflex 6p C3 DCpowe'!$G$3/2-'ver pressoflex 6p C3 DCpowe'!$G$12*'ver pressoflex 6p C3 DCpowe'!D384)</f>
        <v>41299088.485901296</v>
      </c>
      <c r="U384" s="29">
        <f t="shared" si="57"/>
        <v>-6707.2452311181514</v>
      </c>
      <c r="V384" s="29">
        <f t="shared" si="58"/>
        <v>0</v>
      </c>
      <c r="W384" s="29">
        <f t="shared" si="59"/>
        <v>0</v>
      </c>
      <c r="X384" s="29">
        <f t="shared" si="60"/>
        <v>0</v>
      </c>
      <c r="Y384" s="29">
        <f t="shared" si="61"/>
        <v>0</v>
      </c>
      <c r="Z384" s="29">
        <f t="shared" si="62"/>
        <v>18248587.500000004</v>
      </c>
      <c r="AA384" s="113">
        <f t="shared" si="56"/>
        <v>59540968.740670174</v>
      </c>
    </row>
    <row r="385" spans="2:27">
      <c r="B385" s="116">
        <f t="shared" si="54"/>
        <v>23529.174958985899</v>
      </c>
      <c r="C385" s="115">
        <f t="shared" si="53"/>
        <v>15.669999999999957</v>
      </c>
      <c r="D385" s="68">
        <f>'ver pressoflex 6p C3 DCpowe'!$G$3/2/$C$557*C385</f>
        <v>191.95749999999947</v>
      </c>
      <c r="E385" s="114">
        <f>'ver pressoflex 6p C3 DCpowe'!$G$9/D385*(D385-'ver pressoflex 6p C3 DCpowe'!$M$8)</f>
        <v>3.351783597932064E-4</v>
      </c>
      <c r="F385" s="114">
        <f>'ver pressoflex 6p C3 DCpowe'!$G$9/D385*(D385-'ver pressoflex 6p C3 DCpowe'!$M$9)</f>
        <v>3.6692497037104886E-3</v>
      </c>
      <c r="G385" s="114">
        <f>'ver pressoflex 6p C3 DCpowe'!$G$9/D385*(D385-'ver pressoflex 6p C3 DCpowe'!$M$10)</f>
        <v>7.0033210476277714E-3</v>
      </c>
      <c r="H385" s="114">
        <f>'ver pressoflex 6p C3 DCpowe'!$G$9/D385*(D385-'ver pressoflex 6p C3 DCpowe'!$M$11)</f>
        <v>7.9102613859839008E-2</v>
      </c>
      <c r="I385" s="114">
        <f>'ver pressoflex 6p C3 DCpowe'!$G$9/D385*(D385-'ver pressoflex 6p C3 DCpowe'!$M$12)</f>
        <v>8.2436685203756285E-2</v>
      </c>
      <c r="J385" s="114">
        <f>'ver pressoflex 6p C3 DCpowe'!$G$9/D385*(D385-'ver pressoflex 6p C3 DCpowe'!$M$13)</f>
        <v>8.5770756547673563E-2</v>
      </c>
      <c r="K385" s="114">
        <f>'ver pressoflex 6p C3 DCpowe'!$G$9/D385*(D385-'ver pressoflex 6p C3 DCpowe'!$G$3)</f>
        <v>9.4105934907466771E-2</v>
      </c>
      <c r="L385" s="113">
        <f>-'ver pressoflex 6p C3 DCpowe'!$G$2*'ver pressoflex 6p C3 DCpowe'!D385*'ver pressoflex 6p C3 DCpowe'!$G$17*'ver pressoflex 6p C3 DCpowe'!$G$13*'ver pressoflex 6p C3 DCpowe'!$G$11</f>
        <v>-36279.967499999904</v>
      </c>
      <c r="M385" s="31">
        <f>IF(ABS(E385)&lt;'ver pressoflex 6p C3 DCpowe'!$G$7,'ver pressoflex 6p C3 DCpowe'!$G$16*E385*'ver pressoflex 6p C3 DCpowe'!$O$8,SIGN(E385)*'ver pressoflex 6p C3 DCpowe'!$G$15*'ver pressoflex 6p C3 DCpowe'!$O$8)</f>
        <v>5.6424589858001966</v>
      </c>
      <c r="N385" s="31">
        <f>IF(ABS(F385)&lt;'ver pressoflex 6p C3 DCpowe'!$G$7,'ver pressoflex 6p C3 DCpowe'!$G$16*F385*'ver pressoflex 6p C3 DCpowe'!$O$9,SIGN(F385)*'ver pressoflex 6p C3 DCpowe'!$G$15*'ver pressoflex 6p C3 DCpowe'!$O$9)</f>
        <v>0</v>
      </c>
      <c r="O385" s="31">
        <f>IF(ABS(G385)&lt;'ver pressoflex 6p C3 DCpowe'!$G$7,'ver pressoflex 6p C3 DCpowe'!$G$16*G385*'ver pressoflex 6p C3 DCpowe'!$O$10,SIGN(G385)*'ver pressoflex 6p C3 DCpowe'!$G$15*'ver pressoflex 6p C3 DCpowe'!$O$10)</f>
        <v>0</v>
      </c>
      <c r="P385" s="31">
        <f>IF(ABS(H385)&lt;'ver pressoflex 6p C3 DCpowe'!$G$7,'ver pressoflex 6p C3 DCpowe'!$G$16*H385*'ver pressoflex 6p C3 DCpowe'!$O$11,SIGN(H385)*'ver pressoflex 6p C3 DCpowe'!$G$15*'ver pressoflex 6p C3 DCpowe'!$O$11)</f>
        <v>0</v>
      </c>
      <c r="Q385" s="31">
        <f>IF(ABS(I385)&lt;'ver pressoflex 6p C3 DCpowe'!$G$7,'ver pressoflex 6p C3 DCpowe'!$G$16*I385*'ver pressoflex 6p C3 DCpowe'!$O$12,SIGN(I385)*'ver pressoflex 6p C3 DCpowe'!$G$15*'ver pressoflex 6p C3 DCpowe'!$O$12)</f>
        <v>0</v>
      </c>
      <c r="R385" s="31">
        <f>IF(ABS(J385)&lt;'ver pressoflex 6p C3 DCpowe'!$G$7,'ver pressoflex 6p C3 DCpowe'!$G$16*J385*'ver pressoflex 6p C3 DCpowe'!$O$13,SIGN(J385)*'ver pressoflex 6p C3 DCpowe'!$G$15*'ver pressoflex 6p C3 DCpowe'!$O$13)</f>
        <v>17803.500000000004</v>
      </c>
      <c r="S385" s="113">
        <f t="shared" si="55"/>
        <v>-18470.825041014101</v>
      </c>
      <c r="T385" s="362">
        <f>-L385*('ver pressoflex 6p C3 DCpowe'!$G$3/2-'ver pressoflex 6p C3 DCpowe'!$G$12*'ver pressoflex 6p C3 DCpowe'!D385)</f>
        <v>41545848.053165302</v>
      </c>
      <c r="U385" s="29">
        <f t="shared" si="57"/>
        <v>-5783.520460445201</v>
      </c>
      <c r="V385" s="29">
        <f t="shared" si="58"/>
        <v>0</v>
      </c>
      <c r="W385" s="29">
        <f t="shared" si="59"/>
        <v>0</v>
      </c>
      <c r="X385" s="29">
        <f t="shared" si="60"/>
        <v>0</v>
      </c>
      <c r="Y385" s="29">
        <f t="shared" si="61"/>
        <v>0</v>
      </c>
      <c r="Z385" s="29">
        <f t="shared" si="62"/>
        <v>18248587.500000004</v>
      </c>
      <c r="AA385" s="113">
        <f t="shared" si="56"/>
        <v>59788652.03270486</v>
      </c>
    </row>
    <row r="386" spans="2:27">
      <c r="B386" s="116">
        <f t="shared" si="54"/>
        <v>23296.760193319107</v>
      </c>
      <c r="C386" s="115">
        <f t="shared" si="53"/>
        <v>15.769999999999957</v>
      </c>
      <c r="D386" s="68">
        <f>'ver pressoflex 6p C3 DCpowe'!$G$3/2/$C$557*C386</f>
        <v>193.18249999999946</v>
      </c>
      <c r="E386" s="114">
        <f>'ver pressoflex 6p C3 DCpowe'!$G$9/D386*(D386-'ver pressoflex 6p C3 DCpowe'!$M$8)</f>
        <v>2.8232370944575433E-4</v>
      </c>
      <c r="F386" s="114">
        <f>'ver pressoflex 6p C3 DCpowe'!$G$9/D386*(D386-'ver pressoflex 6p C3 DCpowe'!$M$9)</f>
        <v>3.5952531932240558E-3</v>
      </c>
      <c r="G386" s="114">
        <f>'ver pressoflex 6p C3 DCpowe'!$G$9/D386*(D386-'ver pressoflex 6p C3 DCpowe'!$M$10)</f>
        <v>6.9081826770023575E-3</v>
      </c>
      <c r="H386" s="114">
        <f>'ver pressoflex 6p C3 DCpowe'!$G$9/D386*(D386-'ver pressoflex 6p C3 DCpowe'!$M$11)</f>
        <v>7.8550282763708137E-2</v>
      </c>
      <c r="I386" s="114">
        <f>'ver pressoflex 6p C3 DCpowe'!$G$9/D386*(D386-'ver pressoflex 6p C3 DCpowe'!$M$12)</f>
        <v>8.1863212247486439E-2</v>
      </c>
      <c r="J386" s="114">
        <f>'ver pressoflex 6p C3 DCpowe'!$G$9/D386*(D386-'ver pressoflex 6p C3 DCpowe'!$M$13)</f>
        <v>8.517614173126474E-2</v>
      </c>
      <c r="K386" s="114">
        <f>'ver pressoflex 6p C3 DCpowe'!$G$9/D386*(D386-'ver pressoflex 6p C3 DCpowe'!$G$3)</f>
        <v>9.3458465440710486E-2</v>
      </c>
      <c r="L386" s="113">
        <f>-'ver pressoflex 6p C3 DCpowe'!$G$2*'ver pressoflex 6p C3 DCpowe'!D386*'ver pressoflex 6p C3 DCpowe'!$G$17*'ver pressoflex 6p C3 DCpowe'!$G$13*'ver pressoflex 6p C3 DCpowe'!$G$11</f>
        <v>-36511.492499999906</v>
      </c>
      <c r="M386" s="31">
        <f>IF(ABS(E386)&lt;'ver pressoflex 6p C3 DCpowe'!$G$7,'ver pressoflex 6p C3 DCpowe'!$G$16*E386*'ver pressoflex 6p C3 DCpowe'!$O$8,SIGN(E386)*'ver pressoflex 6p C3 DCpowe'!$G$15*'ver pressoflex 6p C3 DCpowe'!$O$8)</f>
        <v>4.7526933190122023</v>
      </c>
      <c r="N386" s="31">
        <f>IF(ABS(F386)&lt;'ver pressoflex 6p C3 DCpowe'!$G$7,'ver pressoflex 6p C3 DCpowe'!$G$16*F386*'ver pressoflex 6p C3 DCpowe'!$O$9,SIGN(F386)*'ver pressoflex 6p C3 DCpowe'!$G$15*'ver pressoflex 6p C3 DCpowe'!$O$9)</f>
        <v>0</v>
      </c>
      <c r="O386" s="31">
        <f>IF(ABS(G386)&lt;'ver pressoflex 6p C3 DCpowe'!$G$7,'ver pressoflex 6p C3 DCpowe'!$G$16*G386*'ver pressoflex 6p C3 DCpowe'!$O$10,SIGN(G386)*'ver pressoflex 6p C3 DCpowe'!$G$15*'ver pressoflex 6p C3 DCpowe'!$O$10)</f>
        <v>0</v>
      </c>
      <c r="P386" s="31">
        <f>IF(ABS(H386)&lt;'ver pressoflex 6p C3 DCpowe'!$G$7,'ver pressoflex 6p C3 DCpowe'!$G$16*H386*'ver pressoflex 6p C3 DCpowe'!$O$11,SIGN(H386)*'ver pressoflex 6p C3 DCpowe'!$G$15*'ver pressoflex 6p C3 DCpowe'!$O$11)</f>
        <v>0</v>
      </c>
      <c r="Q386" s="31">
        <f>IF(ABS(I386)&lt;'ver pressoflex 6p C3 DCpowe'!$G$7,'ver pressoflex 6p C3 DCpowe'!$G$16*I386*'ver pressoflex 6p C3 DCpowe'!$O$12,SIGN(I386)*'ver pressoflex 6p C3 DCpowe'!$G$15*'ver pressoflex 6p C3 DCpowe'!$O$12)</f>
        <v>0</v>
      </c>
      <c r="R386" s="31">
        <f>IF(ABS(J386)&lt;'ver pressoflex 6p C3 DCpowe'!$G$7,'ver pressoflex 6p C3 DCpowe'!$G$16*J386*'ver pressoflex 6p C3 DCpowe'!$O$13,SIGN(J386)*'ver pressoflex 6p C3 DCpowe'!$G$15*'ver pressoflex 6p C3 DCpowe'!$O$13)</f>
        <v>17803.500000000004</v>
      </c>
      <c r="S386" s="113">
        <f t="shared" si="55"/>
        <v>-18703.239806680893</v>
      </c>
      <c r="T386" s="362">
        <f>-L386*('ver pressoflex 6p C3 DCpowe'!$G$3/2-'ver pressoflex 6p C3 DCpowe'!$G$12*'ver pressoflex 6p C3 DCpowe'!D386)</f>
        <v>41792371.650149301</v>
      </c>
      <c r="U386" s="29">
        <f t="shared" si="57"/>
        <v>-4871.5106519875071</v>
      </c>
      <c r="V386" s="29">
        <f t="shared" si="58"/>
        <v>0</v>
      </c>
      <c r="W386" s="29">
        <f t="shared" si="59"/>
        <v>0</v>
      </c>
      <c r="X386" s="29">
        <f t="shared" si="60"/>
        <v>0</v>
      </c>
      <c r="Y386" s="29">
        <f t="shared" si="61"/>
        <v>0</v>
      </c>
      <c r="Z386" s="29">
        <f t="shared" si="62"/>
        <v>18248587.500000004</v>
      </c>
      <c r="AA386" s="113">
        <f t="shared" si="56"/>
        <v>60036087.63949731</v>
      </c>
    </row>
    <row r="387" spans="2:27">
      <c r="B387" s="116">
        <f t="shared" si="54"/>
        <v>23064.356640830232</v>
      </c>
      <c r="C387" s="115">
        <f t="shared" si="53"/>
        <v>15.869999999999957</v>
      </c>
      <c r="D387" s="68">
        <f>'ver pressoflex 6p C3 DCpowe'!$G$3/2/$C$557*C387</f>
        <v>194.40749999999946</v>
      </c>
      <c r="E387" s="114">
        <f>'ver pressoflex 6p C3 DCpowe'!$G$9/D387*(D387-'ver pressoflex 6p C3 DCpowe'!$M$8)</f>
        <v>2.3013515425075913E-4</v>
      </c>
      <c r="F387" s="114">
        <f>'ver pressoflex 6p C3 DCpowe'!$G$9/D387*(D387-'ver pressoflex 6p C3 DCpowe'!$M$9)</f>
        <v>3.5221892159510632E-3</v>
      </c>
      <c r="G387" s="114">
        <f>'ver pressoflex 6p C3 DCpowe'!$G$9/D387*(D387-'ver pressoflex 6p C3 DCpowe'!$M$10)</f>
        <v>6.8142432776513674E-3</v>
      </c>
      <c r="H387" s="114">
        <f>'ver pressoflex 6p C3 DCpowe'!$G$9/D387*(D387-'ver pressoflex 6p C3 DCpowe'!$M$11)</f>
        <v>7.8004912361920448E-2</v>
      </c>
      <c r="I387" s="114">
        <f>'ver pressoflex 6p C3 DCpowe'!$G$9/D387*(D387-'ver pressoflex 6p C3 DCpowe'!$M$12)</f>
        <v>8.1296966423620748E-2</v>
      </c>
      <c r="J387" s="114">
        <f>'ver pressoflex 6p C3 DCpowe'!$G$9/D387*(D387-'ver pressoflex 6p C3 DCpowe'!$M$13)</f>
        <v>8.4589020485321048E-2</v>
      </c>
      <c r="K387" s="114">
        <f>'ver pressoflex 6p C3 DCpowe'!$G$9/D387*(D387-'ver pressoflex 6p C3 DCpowe'!$G$3)</f>
        <v>9.2819155639571813E-2</v>
      </c>
      <c r="L387" s="113">
        <f>-'ver pressoflex 6p C3 DCpowe'!$G$2*'ver pressoflex 6p C3 DCpowe'!D387*'ver pressoflex 6p C3 DCpowe'!$G$17*'ver pressoflex 6p C3 DCpowe'!$G$13*'ver pressoflex 6p C3 DCpowe'!$G$11</f>
        <v>-36743.0174999999</v>
      </c>
      <c r="M387" s="31">
        <f>IF(ABS(E387)&lt;'ver pressoflex 6p C3 DCpowe'!$G$7,'ver pressoflex 6p C3 DCpowe'!$G$16*E387*'ver pressoflex 6p C3 DCpowe'!$O$8,SIGN(E387)*'ver pressoflex 6p C3 DCpowe'!$G$15*'ver pressoflex 6p C3 DCpowe'!$O$8)</f>
        <v>3.8741408301295395</v>
      </c>
      <c r="N387" s="31">
        <f>IF(ABS(F387)&lt;'ver pressoflex 6p C3 DCpowe'!$G$7,'ver pressoflex 6p C3 DCpowe'!$G$16*F387*'ver pressoflex 6p C3 DCpowe'!$O$9,SIGN(F387)*'ver pressoflex 6p C3 DCpowe'!$G$15*'ver pressoflex 6p C3 DCpowe'!$O$9)</f>
        <v>0</v>
      </c>
      <c r="O387" s="31">
        <f>IF(ABS(G387)&lt;'ver pressoflex 6p C3 DCpowe'!$G$7,'ver pressoflex 6p C3 DCpowe'!$G$16*G387*'ver pressoflex 6p C3 DCpowe'!$O$10,SIGN(G387)*'ver pressoflex 6p C3 DCpowe'!$G$15*'ver pressoflex 6p C3 DCpowe'!$O$10)</f>
        <v>0</v>
      </c>
      <c r="P387" s="31">
        <f>IF(ABS(H387)&lt;'ver pressoflex 6p C3 DCpowe'!$G$7,'ver pressoflex 6p C3 DCpowe'!$G$16*H387*'ver pressoflex 6p C3 DCpowe'!$O$11,SIGN(H387)*'ver pressoflex 6p C3 DCpowe'!$G$15*'ver pressoflex 6p C3 DCpowe'!$O$11)</f>
        <v>0</v>
      </c>
      <c r="Q387" s="31">
        <f>IF(ABS(I387)&lt;'ver pressoflex 6p C3 DCpowe'!$G$7,'ver pressoflex 6p C3 DCpowe'!$G$16*I387*'ver pressoflex 6p C3 DCpowe'!$O$12,SIGN(I387)*'ver pressoflex 6p C3 DCpowe'!$G$15*'ver pressoflex 6p C3 DCpowe'!$O$12)</f>
        <v>0</v>
      </c>
      <c r="R387" s="31">
        <f>IF(ABS(J387)&lt;'ver pressoflex 6p C3 DCpowe'!$G$7,'ver pressoflex 6p C3 DCpowe'!$G$16*J387*'ver pressoflex 6p C3 DCpowe'!$O$13,SIGN(J387)*'ver pressoflex 6p C3 DCpowe'!$G$15*'ver pressoflex 6p C3 DCpowe'!$O$13)</f>
        <v>17803.500000000004</v>
      </c>
      <c r="S387" s="113">
        <f t="shared" si="55"/>
        <v>-18935.643359169768</v>
      </c>
      <c r="T387" s="362">
        <f>-L387*('ver pressoflex 6p C3 DCpowe'!$G$3/2-'ver pressoflex 6p C3 DCpowe'!$G$12*'ver pressoflex 6p C3 DCpowe'!D387)</f>
        <v>42038659.276853293</v>
      </c>
      <c r="U387" s="29">
        <f t="shared" si="57"/>
        <v>-3970.9943508827778</v>
      </c>
      <c r="V387" s="29">
        <f t="shared" si="58"/>
        <v>0</v>
      </c>
      <c r="W387" s="29">
        <f t="shared" si="59"/>
        <v>0</v>
      </c>
      <c r="X387" s="29">
        <f t="shared" si="60"/>
        <v>0</v>
      </c>
      <c r="Y387" s="29">
        <f t="shared" si="61"/>
        <v>0</v>
      </c>
      <c r="Z387" s="29">
        <f t="shared" si="62"/>
        <v>18248587.500000004</v>
      </c>
      <c r="AA387" s="113">
        <f t="shared" si="56"/>
        <v>60283275.782502413</v>
      </c>
    </row>
    <row r="388" spans="2:27">
      <c r="B388" s="116">
        <f t="shared" si="54"/>
        <v>22831.964090877216</v>
      </c>
      <c r="C388" s="115">
        <f t="shared" si="53"/>
        <v>15.969999999999956</v>
      </c>
      <c r="D388" s="68">
        <f>'ver pressoflex 6p C3 DCpowe'!$G$3/2/$C$557*C388</f>
        <v>195.63249999999945</v>
      </c>
      <c r="E388" s="114">
        <f>'ver pressoflex 6p C3 DCpowe'!$G$9/D388*(D388-'ver pressoflex 6p C3 DCpowe'!$M$8)</f>
        <v>1.7860018146271441E-4</v>
      </c>
      <c r="F388" s="114">
        <f>'ver pressoflex 6p C3 DCpowe'!$G$9/D388*(D388-'ver pressoflex 6p C3 DCpowe'!$M$9)</f>
        <v>3.4500402540478003E-3</v>
      </c>
      <c r="G388" s="114">
        <f>'ver pressoflex 6p C3 DCpowe'!$G$9/D388*(D388-'ver pressoflex 6p C3 DCpowe'!$M$10)</f>
        <v>6.7214803266328867E-3</v>
      </c>
      <c r="H388" s="114">
        <f>'ver pressoflex 6p C3 DCpowe'!$G$9/D388*(D388-'ver pressoflex 6p C3 DCpowe'!$M$11)</f>
        <v>7.7466371896285371E-2</v>
      </c>
      <c r="I388" s="114">
        <f>'ver pressoflex 6p C3 DCpowe'!$G$9/D388*(D388-'ver pressoflex 6p C3 DCpowe'!$M$12)</f>
        <v>8.0737811968870449E-2</v>
      </c>
      <c r="J388" s="114">
        <f>'ver pressoflex 6p C3 DCpowe'!$G$9/D388*(D388-'ver pressoflex 6p C3 DCpowe'!$M$13)</f>
        <v>8.4009252041455554E-2</v>
      </c>
      <c r="K388" s="114">
        <f>'ver pressoflex 6p C3 DCpowe'!$G$9/D388*(D388-'ver pressoflex 6p C3 DCpowe'!$G$3)</f>
        <v>9.2187852222918268E-2</v>
      </c>
      <c r="L388" s="113">
        <f>-'ver pressoflex 6p C3 DCpowe'!$G$2*'ver pressoflex 6p C3 DCpowe'!D388*'ver pressoflex 6p C3 DCpowe'!$G$17*'ver pressoflex 6p C3 DCpowe'!$G$13*'ver pressoflex 6p C3 DCpowe'!$G$11</f>
        <v>-36974.542499999901</v>
      </c>
      <c r="M388" s="31">
        <f>IF(ABS(E388)&lt;'ver pressoflex 6p C3 DCpowe'!$G$7,'ver pressoflex 6p C3 DCpowe'!$G$16*E388*'ver pressoflex 6p C3 DCpowe'!$O$8,SIGN(E388)*'ver pressoflex 6p C3 DCpowe'!$G$15*'ver pressoflex 6p C3 DCpowe'!$O$8)</f>
        <v>3.0065908771126582</v>
      </c>
      <c r="N388" s="31">
        <f>IF(ABS(F388)&lt;'ver pressoflex 6p C3 DCpowe'!$G$7,'ver pressoflex 6p C3 DCpowe'!$G$16*F388*'ver pressoflex 6p C3 DCpowe'!$O$9,SIGN(F388)*'ver pressoflex 6p C3 DCpowe'!$G$15*'ver pressoflex 6p C3 DCpowe'!$O$9)</f>
        <v>0</v>
      </c>
      <c r="O388" s="31">
        <f>IF(ABS(G388)&lt;'ver pressoflex 6p C3 DCpowe'!$G$7,'ver pressoflex 6p C3 DCpowe'!$G$16*G388*'ver pressoflex 6p C3 DCpowe'!$O$10,SIGN(G388)*'ver pressoflex 6p C3 DCpowe'!$G$15*'ver pressoflex 6p C3 DCpowe'!$O$10)</f>
        <v>0</v>
      </c>
      <c r="P388" s="31">
        <f>IF(ABS(H388)&lt;'ver pressoflex 6p C3 DCpowe'!$G$7,'ver pressoflex 6p C3 DCpowe'!$G$16*H388*'ver pressoflex 6p C3 DCpowe'!$O$11,SIGN(H388)*'ver pressoflex 6p C3 DCpowe'!$G$15*'ver pressoflex 6p C3 DCpowe'!$O$11)</f>
        <v>0</v>
      </c>
      <c r="Q388" s="31">
        <f>IF(ABS(I388)&lt;'ver pressoflex 6p C3 DCpowe'!$G$7,'ver pressoflex 6p C3 DCpowe'!$G$16*I388*'ver pressoflex 6p C3 DCpowe'!$O$12,SIGN(I388)*'ver pressoflex 6p C3 DCpowe'!$G$15*'ver pressoflex 6p C3 DCpowe'!$O$12)</f>
        <v>0</v>
      </c>
      <c r="R388" s="31">
        <f>IF(ABS(J388)&lt;'ver pressoflex 6p C3 DCpowe'!$G$7,'ver pressoflex 6p C3 DCpowe'!$G$16*J388*'ver pressoflex 6p C3 DCpowe'!$O$13,SIGN(J388)*'ver pressoflex 6p C3 DCpowe'!$G$15*'ver pressoflex 6p C3 DCpowe'!$O$13)</f>
        <v>17803.500000000004</v>
      </c>
      <c r="S388" s="113">
        <f t="shared" si="55"/>
        <v>-19168.035909122784</v>
      </c>
      <c r="T388" s="362">
        <f>-L388*('ver pressoflex 6p C3 DCpowe'!$G$3/2-'ver pressoflex 6p C3 DCpowe'!$G$12*'ver pressoflex 6p C3 DCpowe'!D388)</f>
        <v>42284710.933277294</v>
      </c>
      <c r="U388" s="29">
        <f t="shared" si="57"/>
        <v>-3081.7556490404745</v>
      </c>
      <c r="V388" s="29">
        <f t="shared" si="58"/>
        <v>0</v>
      </c>
      <c r="W388" s="29">
        <f t="shared" si="59"/>
        <v>0</v>
      </c>
      <c r="X388" s="29">
        <f t="shared" si="60"/>
        <v>0</v>
      </c>
      <c r="Y388" s="29">
        <f t="shared" si="61"/>
        <v>0</v>
      </c>
      <c r="Z388" s="29">
        <f t="shared" si="62"/>
        <v>18248587.500000004</v>
      </c>
      <c r="AA388" s="113">
        <f t="shared" si="56"/>
        <v>60530216.677628264</v>
      </c>
    </row>
    <row r="389" spans="2:27">
      <c r="B389" s="116">
        <f t="shared" si="54"/>
        <v>22599.582338061136</v>
      </c>
      <c r="C389" s="115">
        <f t="shared" si="53"/>
        <v>16.069999999999958</v>
      </c>
      <c r="D389" s="68">
        <f>'ver pressoflex 6p C3 DCpowe'!$G$3/2/$C$557*C389</f>
        <v>196.85749999999948</v>
      </c>
      <c r="E389" s="114">
        <f>'ver pressoflex 6p C3 DCpowe'!$G$9/D389*(D389-'ver pressoflex 6p C3 DCpowe'!$M$8)</f>
        <v>1.2770658979213015E-4</v>
      </c>
      <c r="F389" s="114">
        <f>'ver pressoflex 6p C3 DCpowe'!$G$9/D389*(D389-'ver pressoflex 6p C3 DCpowe'!$M$9)</f>
        <v>3.3787892257089824E-3</v>
      </c>
      <c r="G389" s="114">
        <f>'ver pressoflex 6p C3 DCpowe'!$G$9/D389*(D389-'ver pressoflex 6p C3 DCpowe'!$M$10)</f>
        <v>6.6298718616258348E-3</v>
      </c>
      <c r="H389" s="114">
        <f>'ver pressoflex 6p C3 DCpowe'!$G$9/D389*(D389-'ver pressoflex 6p C3 DCpowe'!$M$11)</f>
        <v>7.693453386332777E-2</v>
      </c>
      <c r="I389" s="114">
        <f>'ver pressoflex 6p C3 DCpowe'!$G$9/D389*(D389-'ver pressoflex 6p C3 DCpowe'!$M$12)</f>
        <v>8.0185616499244619E-2</v>
      </c>
      <c r="J389" s="114">
        <f>'ver pressoflex 6p C3 DCpowe'!$G$9/D389*(D389-'ver pressoflex 6p C3 DCpowe'!$M$13)</f>
        <v>8.3436699135161455E-2</v>
      </c>
      <c r="K389" s="114">
        <f>'ver pressoflex 6p C3 DCpowe'!$G$9/D389*(D389-'ver pressoflex 6p C3 DCpowe'!$G$3)</f>
        <v>9.1564405724953585E-2</v>
      </c>
      <c r="L389" s="113">
        <f>-'ver pressoflex 6p C3 DCpowe'!$G$2*'ver pressoflex 6p C3 DCpowe'!D389*'ver pressoflex 6p C3 DCpowe'!$G$17*'ver pressoflex 6p C3 DCpowe'!$G$13*'ver pressoflex 6p C3 DCpowe'!$G$11</f>
        <v>-37206.067499999903</v>
      </c>
      <c r="M389" s="31">
        <f>IF(ABS(E389)&lt;'ver pressoflex 6p C3 DCpowe'!$G$7,'ver pressoflex 6p C3 DCpowe'!$G$16*E389*'ver pressoflex 6p C3 DCpowe'!$O$8,SIGN(E389)*'ver pressoflex 6p C3 DCpowe'!$G$15*'ver pressoflex 6p C3 DCpowe'!$O$8)</f>
        <v>2.149838061034361</v>
      </c>
      <c r="N389" s="31">
        <f>IF(ABS(F389)&lt;'ver pressoflex 6p C3 DCpowe'!$G$7,'ver pressoflex 6p C3 DCpowe'!$G$16*F389*'ver pressoflex 6p C3 DCpowe'!$O$9,SIGN(F389)*'ver pressoflex 6p C3 DCpowe'!$G$15*'ver pressoflex 6p C3 DCpowe'!$O$9)</f>
        <v>0</v>
      </c>
      <c r="O389" s="31">
        <f>IF(ABS(G389)&lt;'ver pressoflex 6p C3 DCpowe'!$G$7,'ver pressoflex 6p C3 DCpowe'!$G$16*G389*'ver pressoflex 6p C3 DCpowe'!$O$10,SIGN(G389)*'ver pressoflex 6p C3 DCpowe'!$G$15*'ver pressoflex 6p C3 DCpowe'!$O$10)</f>
        <v>0</v>
      </c>
      <c r="P389" s="31">
        <f>IF(ABS(H389)&lt;'ver pressoflex 6p C3 DCpowe'!$G$7,'ver pressoflex 6p C3 DCpowe'!$G$16*H389*'ver pressoflex 6p C3 DCpowe'!$O$11,SIGN(H389)*'ver pressoflex 6p C3 DCpowe'!$G$15*'ver pressoflex 6p C3 DCpowe'!$O$11)</f>
        <v>0</v>
      </c>
      <c r="Q389" s="31">
        <f>IF(ABS(I389)&lt;'ver pressoflex 6p C3 DCpowe'!$G$7,'ver pressoflex 6p C3 DCpowe'!$G$16*I389*'ver pressoflex 6p C3 DCpowe'!$O$12,SIGN(I389)*'ver pressoflex 6p C3 DCpowe'!$G$15*'ver pressoflex 6p C3 DCpowe'!$O$12)</f>
        <v>0</v>
      </c>
      <c r="R389" s="31">
        <f>IF(ABS(J389)&lt;'ver pressoflex 6p C3 DCpowe'!$G$7,'ver pressoflex 6p C3 DCpowe'!$G$16*J389*'ver pressoflex 6p C3 DCpowe'!$O$13,SIGN(J389)*'ver pressoflex 6p C3 DCpowe'!$G$15*'ver pressoflex 6p C3 DCpowe'!$O$13)</f>
        <v>17803.500000000004</v>
      </c>
      <c r="S389" s="113">
        <f t="shared" si="55"/>
        <v>-19400.417661938864</v>
      </c>
      <c r="T389" s="362">
        <f>-L389*('ver pressoflex 6p C3 DCpowe'!$G$3/2-'ver pressoflex 6p C3 DCpowe'!$G$12*'ver pressoflex 6p C3 DCpowe'!D389)</f>
        <v>42530526.619421296</v>
      </c>
      <c r="U389" s="29">
        <f t="shared" si="57"/>
        <v>-2203.5840125602199</v>
      </c>
      <c r="V389" s="29">
        <f t="shared" si="58"/>
        <v>0</v>
      </c>
      <c r="W389" s="29">
        <f t="shared" si="59"/>
        <v>0</v>
      </c>
      <c r="X389" s="29">
        <f t="shared" si="60"/>
        <v>0</v>
      </c>
      <c r="Y389" s="29">
        <f t="shared" si="61"/>
        <v>0</v>
      </c>
      <c r="Z389" s="29">
        <f t="shared" si="62"/>
        <v>18248587.500000004</v>
      </c>
      <c r="AA389" s="113">
        <f t="shared" si="56"/>
        <v>60776910.535408735</v>
      </c>
    </row>
    <row r="390" spans="2:27">
      <c r="B390" s="116">
        <f t="shared" si="54"/>
        <v>22367.211182064046</v>
      </c>
      <c r="C390" s="115">
        <f t="shared" si="53"/>
        <v>16.169999999999959</v>
      </c>
      <c r="D390" s="68">
        <f>'ver pressoflex 6p C3 DCpowe'!$G$3/2/$C$557*C390</f>
        <v>198.0824999999995</v>
      </c>
      <c r="E390" s="114">
        <f>'ver pressoflex 6p C3 DCpowe'!$G$9/D390*(D390-'ver pressoflex 6p C3 DCpowe'!$M$8)</f>
        <v>7.7442479774861734E-5</v>
      </c>
      <c r="F390" s="114">
        <f>'ver pressoflex 6p C3 DCpowe'!$G$9/D390*(D390-'ver pressoflex 6p C3 DCpowe'!$M$9)</f>
        <v>3.3084194716848066E-3</v>
      </c>
      <c r="G390" s="114">
        <f>'ver pressoflex 6p C3 DCpowe'!$G$9/D390*(D390-'ver pressoflex 6p C3 DCpowe'!$M$10)</f>
        <v>6.5393964635947514E-3</v>
      </c>
      <c r="H390" s="114">
        <f>'ver pressoflex 6p C3 DCpowe'!$G$9/D390*(D390-'ver pressoflex 6p C3 DCpowe'!$M$11)</f>
        <v>7.640927391364731E-2</v>
      </c>
      <c r="I390" s="114">
        <f>'ver pressoflex 6p C3 DCpowe'!$G$9/D390*(D390-'ver pressoflex 6p C3 DCpowe'!$M$12)</f>
        <v>7.964025090555725E-2</v>
      </c>
      <c r="J390" s="114">
        <f>'ver pressoflex 6p C3 DCpowe'!$G$9/D390*(D390-'ver pressoflex 6p C3 DCpowe'!$M$13)</f>
        <v>8.2871227897467203E-2</v>
      </c>
      <c r="K390" s="114">
        <f>'ver pressoflex 6p C3 DCpowe'!$G$9/D390*(D390-'ver pressoflex 6p C3 DCpowe'!$G$3)</f>
        <v>9.0948670377242066E-2</v>
      </c>
      <c r="L390" s="113">
        <f>-'ver pressoflex 6p C3 DCpowe'!$G$2*'ver pressoflex 6p C3 DCpowe'!D390*'ver pressoflex 6p C3 DCpowe'!$G$17*'ver pressoflex 6p C3 DCpowe'!$G$13*'ver pressoflex 6p C3 DCpowe'!$G$11</f>
        <v>-37437.592499999912</v>
      </c>
      <c r="M390" s="31">
        <f>IF(ABS(E390)&lt;'ver pressoflex 6p C3 DCpowe'!$G$7,'ver pressoflex 6p C3 DCpowe'!$G$16*E390*'ver pressoflex 6p C3 DCpowe'!$O$8,SIGN(E390)*'ver pressoflex 6p C3 DCpowe'!$G$15*'ver pressoflex 6p C3 DCpowe'!$O$8)</f>
        <v>1.303682063955178</v>
      </c>
      <c r="N390" s="31">
        <f>IF(ABS(F390)&lt;'ver pressoflex 6p C3 DCpowe'!$G$7,'ver pressoflex 6p C3 DCpowe'!$G$16*F390*'ver pressoflex 6p C3 DCpowe'!$O$9,SIGN(F390)*'ver pressoflex 6p C3 DCpowe'!$G$15*'ver pressoflex 6p C3 DCpowe'!$O$9)</f>
        <v>0</v>
      </c>
      <c r="O390" s="31">
        <f>IF(ABS(G390)&lt;'ver pressoflex 6p C3 DCpowe'!$G$7,'ver pressoflex 6p C3 DCpowe'!$G$16*G390*'ver pressoflex 6p C3 DCpowe'!$O$10,SIGN(G390)*'ver pressoflex 6p C3 DCpowe'!$G$15*'ver pressoflex 6p C3 DCpowe'!$O$10)</f>
        <v>0</v>
      </c>
      <c r="P390" s="31">
        <f>IF(ABS(H390)&lt;'ver pressoflex 6p C3 DCpowe'!$G$7,'ver pressoflex 6p C3 DCpowe'!$G$16*H390*'ver pressoflex 6p C3 DCpowe'!$O$11,SIGN(H390)*'ver pressoflex 6p C3 DCpowe'!$G$15*'ver pressoflex 6p C3 DCpowe'!$O$11)</f>
        <v>0</v>
      </c>
      <c r="Q390" s="31">
        <f>IF(ABS(I390)&lt;'ver pressoflex 6p C3 DCpowe'!$G$7,'ver pressoflex 6p C3 DCpowe'!$G$16*I390*'ver pressoflex 6p C3 DCpowe'!$O$12,SIGN(I390)*'ver pressoflex 6p C3 DCpowe'!$G$15*'ver pressoflex 6p C3 DCpowe'!$O$12)</f>
        <v>0</v>
      </c>
      <c r="R390" s="31">
        <f>IF(ABS(J390)&lt;'ver pressoflex 6p C3 DCpowe'!$G$7,'ver pressoflex 6p C3 DCpowe'!$G$16*J390*'ver pressoflex 6p C3 DCpowe'!$O$13,SIGN(J390)*'ver pressoflex 6p C3 DCpowe'!$G$15*'ver pressoflex 6p C3 DCpowe'!$O$13)</f>
        <v>17803.500000000004</v>
      </c>
      <c r="S390" s="113">
        <f t="shared" si="55"/>
        <v>-19632.788817935954</v>
      </c>
      <c r="T390" s="362">
        <f>-L390*('ver pressoflex 6p C3 DCpowe'!$G$3/2-'ver pressoflex 6p C3 DCpowe'!$G$12*'ver pressoflex 6p C3 DCpowe'!D390)</f>
        <v>42776106.335285313</v>
      </c>
      <c r="U390" s="29">
        <f t="shared" si="57"/>
        <v>-1336.2741155540575</v>
      </c>
      <c r="V390" s="29">
        <f t="shared" si="58"/>
        <v>0</v>
      </c>
      <c r="W390" s="29">
        <f t="shared" si="59"/>
        <v>0</v>
      </c>
      <c r="X390" s="29">
        <f t="shared" si="60"/>
        <v>0</v>
      </c>
      <c r="Y390" s="29">
        <f t="shared" si="61"/>
        <v>0</v>
      </c>
      <c r="Z390" s="29">
        <f t="shared" si="62"/>
        <v>18248587.500000004</v>
      </c>
      <c r="AA390" s="113">
        <f t="shared" si="56"/>
        <v>61023357.561169758</v>
      </c>
    </row>
    <row r="391" spans="2:27">
      <c r="B391" s="116">
        <f t="shared" si="54"/>
        <v>22134.850427492867</v>
      </c>
      <c r="C391" s="115">
        <f t="shared" si="53"/>
        <v>16.26999999999996</v>
      </c>
      <c r="D391" s="68">
        <f>'ver pressoflex 6p C3 DCpowe'!$G$3/2/$C$557*C391</f>
        <v>199.30749999999952</v>
      </c>
      <c r="E391" s="114">
        <f>'ver pressoflex 6p C3 DCpowe'!$G$9/D391*(D391-'ver pressoflex 6p C3 DCpowe'!$M$8)</f>
        <v>2.7796244496588651E-5</v>
      </c>
      <c r="F391" s="114">
        <f>'ver pressoflex 6p C3 DCpowe'!$G$9/D391*(D391-'ver pressoflex 6p C3 DCpowe'!$M$9)</f>
        <v>3.2389147422952243E-3</v>
      </c>
      <c r="G391" s="114">
        <f>'ver pressoflex 6p C3 DCpowe'!$G$9/D391*(D391-'ver pressoflex 6p C3 DCpowe'!$M$10)</f>
        <v>6.4500332400938597E-3</v>
      </c>
      <c r="H391" s="114">
        <f>'ver pressoflex 6p C3 DCpowe'!$G$9/D391*(D391-'ver pressoflex 6p C3 DCpowe'!$M$11)</f>
        <v>7.5890470754989364E-2</v>
      </c>
      <c r="I391" s="114">
        <f>'ver pressoflex 6p C3 DCpowe'!$G$9/D391*(D391-'ver pressoflex 6p C3 DCpowe'!$M$12)</f>
        <v>7.9101589252787999E-2</v>
      </c>
      <c r="J391" s="114">
        <f>'ver pressoflex 6p C3 DCpowe'!$G$9/D391*(D391-'ver pressoflex 6p C3 DCpowe'!$M$13)</f>
        <v>8.2312707750586633E-2</v>
      </c>
      <c r="K391" s="114">
        <f>'ver pressoflex 6p C3 DCpowe'!$G$9/D391*(D391-'ver pressoflex 6p C3 DCpowe'!$G$3)</f>
        <v>9.0340503995083213E-2</v>
      </c>
      <c r="L391" s="113">
        <f>-'ver pressoflex 6p C3 DCpowe'!$G$2*'ver pressoflex 6p C3 DCpowe'!D391*'ver pressoflex 6p C3 DCpowe'!$G$17*'ver pressoflex 6p C3 DCpowe'!$G$13*'ver pressoflex 6p C3 DCpowe'!$G$11</f>
        <v>-37669.117499999913</v>
      </c>
      <c r="M391" s="31">
        <f>IF(ABS(E391)&lt;'ver pressoflex 6p C3 DCpowe'!$G$7,'ver pressoflex 6p C3 DCpowe'!$G$16*E391*'ver pressoflex 6p C3 DCpowe'!$O$8,SIGN(E391)*'ver pressoflex 6p C3 DCpowe'!$G$15*'ver pressoflex 6p C3 DCpowe'!$O$8)</f>
        <v>0.46792749277739859</v>
      </c>
      <c r="N391" s="31">
        <f>IF(ABS(F391)&lt;'ver pressoflex 6p C3 DCpowe'!$G$7,'ver pressoflex 6p C3 DCpowe'!$G$16*F391*'ver pressoflex 6p C3 DCpowe'!$O$9,SIGN(F391)*'ver pressoflex 6p C3 DCpowe'!$G$15*'ver pressoflex 6p C3 DCpowe'!$O$9)</f>
        <v>0</v>
      </c>
      <c r="O391" s="31">
        <f>IF(ABS(G391)&lt;'ver pressoflex 6p C3 DCpowe'!$G$7,'ver pressoflex 6p C3 DCpowe'!$G$16*G391*'ver pressoflex 6p C3 DCpowe'!$O$10,SIGN(G391)*'ver pressoflex 6p C3 DCpowe'!$G$15*'ver pressoflex 6p C3 DCpowe'!$O$10)</f>
        <v>0</v>
      </c>
      <c r="P391" s="31">
        <f>IF(ABS(H391)&lt;'ver pressoflex 6p C3 DCpowe'!$G$7,'ver pressoflex 6p C3 DCpowe'!$G$16*H391*'ver pressoflex 6p C3 DCpowe'!$O$11,SIGN(H391)*'ver pressoflex 6p C3 DCpowe'!$G$15*'ver pressoflex 6p C3 DCpowe'!$O$11)</f>
        <v>0</v>
      </c>
      <c r="Q391" s="31">
        <f>IF(ABS(I391)&lt;'ver pressoflex 6p C3 DCpowe'!$G$7,'ver pressoflex 6p C3 DCpowe'!$G$16*I391*'ver pressoflex 6p C3 DCpowe'!$O$12,SIGN(I391)*'ver pressoflex 6p C3 DCpowe'!$G$15*'ver pressoflex 6p C3 DCpowe'!$O$12)</f>
        <v>0</v>
      </c>
      <c r="R391" s="31">
        <f>IF(ABS(J391)&lt;'ver pressoflex 6p C3 DCpowe'!$G$7,'ver pressoflex 6p C3 DCpowe'!$G$16*J391*'ver pressoflex 6p C3 DCpowe'!$O$13,SIGN(J391)*'ver pressoflex 6p C3 DCpowe'!$G$15*'ver pressoflex 6p C3 DCpowe'!$O$13)</f>
        <v>17803.500000000004</v>
      </c>
      <c r="S391" s="113">
        <f t="shared" si="55"/>
        <v>-19865.149572507133</v>
      </c>
      <c r="T391" s="362">
        <f>-L391*('ver pressoflex 6p C3 DCpowe'!$G$3/2-'ver pressoflex 6p C3 DCpowe'!$G$12*'ver pressoflex 6p C3 DCpowe'!D391)</f>
        <v>43021450.08086931</v>
      </c>
      <c r="U391" s="29">
        <f t="shared" si="57"/>
        <v>-479.62568009683355</v>
      </c>
      <c r="V391" s="29">
        <f t="shared" si="58"/>
        <v>0</v>
      </c>
      <c r="W391" s="29">
        <f t="shared" si="59"/>
        <v>0</v>
      </c>
      <c r="X391" s="29">
        <f t="shared" si="60"/>
        <v>0</v>
      </c>
      <c r="Y391" s="29">
        <f t="shared" si="61"/>
        <v>0</v>
      </c>
      <c r="Z391" s="29">
        <f t="shared" si="62"/>
        <v>18248587.500000004</v>
      </c>
      <c r="AA391" s="113">
        <f t="shared" si="56"/>
        <v>61269557.955189213</v>
      </c>
    </row>
    <row r="392" spans="2:27">
      <c r="B392" s="116">
        <f t="shared" si="54"/>
        <v>21902.499883728913</v>
      </c>
      <c r="C392" s="115">
        <f t="shared" si="53"/>
        <v>16.369999999999962</v>
      </c>
      <c r="D392" s="68">
        <f>'ver pressoflex 6p C3 DCpowe'!$G$3/2/$C$557*C392</f>
        <v>200.53249999999954</v>
      </c>
      <c r="E392" s="114">
        <f>'ver pressoflex 6p C3 DCpowe'!$G$9/D392*(D392-'ver pressoflex 6p C3 DCpowe'!$M$8)</f>
        <v>-2.1243439342731791E-5</v>
      </c>
      <c r="F392" s="114">
        <f>'ver pressoflex 6p C3 DCpowe'!$G$9/D392*(D392-'ver pressoflex 6p C3 DCpowe'!$M$9)</f>
        <v>3.1702591849201759E-3</v>
      </c>
      <c r="G392" s="114">
        <f>'ver pressoflex 6p C3 DCpowe'!$G$9/D392*(D392-'ver pressoflex 6p C3 DCpowe'!$M$10)</f>
        <v>6.361761809183083E-3</v>
      </c>
      <c r="H392" s="114">
        <f>'ver pressoflex 6p C3 DCpowe'!$G$9/D392*(D392-'ver pressoflex 6p C3 DCpowe'!$M$11)</f>
        <v>7.5378006058868449E-2</v>
      </c>
      <c r="I392" s="114">
        <f>'ver pressoflex 6p C3 DCpowe'!$G$9/D392*(D392-'ver pressoflex 6p C3 DCpowe'!$M$12)</f>
        <v>7.8569508683131367E-2</v>
      </c>
      <c r="J392" s="114">
        <f>'ver pressoflex 6p C3 DCpowe'!$G$9/D392*(D392-'ver pressoflex 6p C3 DCpowe'!$M$13)</f>
        <v>8.1761011307394285E-2</v>
      </c>
      <c r="K392" s="114">
        <f>'ver pressoflex 6p C3 DCpowe'!$G$9/D392*(D392-'ver pressoflex 6p C3 DCpowe'!$G$3)</f>
        <v>8.9739767868051545E-2</v>
      </c>
      <c r="L392" s="113">
        <f>-'ver pressoflex 6p C3 DCpowe'!$G$2*'ver pressoflex 6p C3 DCpowe'!D392*'ver pressoflex 6p C3 DCpowe'!$G$17*'ver pressoflex 6p C3 DCpowe'!$G$13*'ver pressoflex 6p C3 DCpowe'!$G$11</f>
        <v>-37900.642499999914</v>
      </c>
      <c r="M392" s="31">
        <f>IF(ABS(E392)&lt;'ver pressoflex 6p C3 DCpowe'!$G$7,'ver pressoflex 6p C3 DCpowe'!$G$16*E392*'ver pressoflex 6p C3 DCpowe'!$O$8,SIGN(E392)*'ver pressoflex 6p C3 DCpowe'!$G$15*'ver pressoflex 6p C3 DCpowe'!$O$8)</f>
        <v>-0.35761627117768335</v>
      </c>
      <c r="N392" s="31">
        <f>IF(ABS(F392)&lt;'ver pressoflex 6p C3 DCpowe'!$G$7,'ver pressoflex 6p C3 DCpowe'!$G$16*F392*'ver pressoflex 6p C3 DCpowe'!$O$9,SIGN(F392)*'ver pressoflex 6p C3 DCpowe'!$G$15*'ver pressoflex 6p C3 DCpowe'!$O$9)</f>
        <v>0</v>
      </c>
      <c r="O392" s="31">
        <f>IF(ABS(G392)&lt;'ver pressoflex 6p C3 DCpowe'!$G$7,'ver pressoflex 6p C3 DCpowe'!$G$16*G392*'ver pressoflex 6p C3 DCpowe'!$O$10,SIGN(G392)*'ver pressoflex 6p C3 DCpowe'!$G$15*'ver pressoflex 6p C3 DCpowe'!$O$10)</f>
        <v>0</v>
      </c>
      <c r="P392" s="31">
        <f>IF(ABS(H392)&lt;'ver pressoflex 6p C3 DCpowe'!$G$7,'ver pressoflex 6p C3 DCpowe'!$G$16*H392*'ver pressoflex 6p C3 DCpowe'!$O$11,SIGN(H392)*'ver pressoflex 6p C3 DCpowe'!$G$15*'ver pressoflex 6p C3 DCpowe'!$O$11)</f>
        <v>0</v>
      </c>
      <c r="Q392" s="31">
        <f>IF(ABS(I392)&lt;'ver pressoflex 6p C3 DCpowe'!$G$7,'ver pressoflex 6p C3 DCpowe'!$G$16*I392*'ver pressoflex 6p C3 DCpowe'!$O$12,SIGN(I392)*'ver pressoflex 6p C3 DCpowe'!$G$15*'ver pressoflex 6p C3 DCpowe'!$O$12)</f>
        <v>0</v>
      </c>
      <c r="R392" s="31">
        <f>IF(ABS(J392)&lt;'ver pressoflex 6p C3 DCpowe'!$G$7,'ver pressoflex 6p C3 DCpowe'!$G$16*J392*'ver pressoflex 6p C3 DCpowe'!$O$13,SIGN(J392)*'ver pressoflex 6p C3 DCpowe'!$G$15*'ver pressoflex 6p C3 DCpowe'!$O$13)</f>
        <v>17803.500000000004</v>
      </c>
      <c r="S392" s="113">
        <f t="shared" si="55"/>
        <v>-20097.500116271087</v>
      </c>
      <c r="T392" s="362">
        <f>-L392*('ver pressoflex 6p C3 DCpowe'!$G$3/2-'ver pressoflex 6p C3 DCpowe'!$G$12*'ver pressoflex 6p C3 DCpowe'!D392)</f>
        <v>43266557.856173307</v>
      </c>
      <c r="U392" s="29">
        <f t="shared" si="57"/>
        <v>366.55667795712543</v>
      </c>
      <c r="V392" s="29">
        <f t="shared" si="58"/>
        <v>0</v>
      </c>
      <c r="W392" s="29">
        <f t="shared" si="59"/>
        <v>0</v>
      </c>
      <c r="X392" s="29">
        <f t="shared" si="60"/>
        <v>0</v>
      </c>
      <c r="Y392" s="29">
        <f t="shared" si="61"/>
        <v>0</v>
      </c>
      <c r="Z392" s="29">
        <f t="shared" si="62"/>
        <v>18248587.500000004</v>
      </c>
      <c r="AA392" s="113">
        <f t="shared" si="56"/>
        <v>61515511.912851274</v>
      </c>
    </row>
    <row r="393" spans="2:27">
      <c r="B393" s="116">
        <f t="shared" si="54"/>
        <v>21670.159364782976</v>
      </c>
      <c r="C393" s="115">
        <f t="shared" si="53"/>
        <v>16.469999999999963</v>
      </c>
      <c r="D393" s="68">
        <f>'ver pressoflex 6p C3 DCpowe'!$G$3/2/$C$557*C393</f>
        <v>201.75749999999954</v>
      </c>
      <c r="E393" s="114">
        <f>'ver pressoflex 6p C3 DCpowe'!$G$9/D393*(D393-'ver pressoflex 6p C3 DCpowe'!$M$8)</f>
        <v>-6.9687620038889954E-5</v>
      </c>
      <c r="F393" s="114">
        <f>'ver pressoflex 6p C3 DCpowe'!$G$9/D393*(D393-'ver pressoflex 6p C3 DCpowe'!$M$9)</f>
        <v>3.1024373319455539E-3</v>
      </c>
      <c r="G393" s="114">
        <f>'ver pressoflex 6p C3 DCpowe'!$G$9/D393*(D393-'ver pressoflex 6p C3 DCpowe'!$M$10)</f>
        <v>6.2745622839299985E-3</v>
      </c>
      <c r="H393" s="114">
        <f>'ver pressoflex 6p C3 DCpowe'!$G$9/D393*(D393-'ver pressoflex 6p C3 DCpowe'!$M$11)</f>
        <v>7.4871764370593605E-2</v>
      </c>
      <c r="I393" s="114">
        <f>'ver pressoflex 6p C3 DCpowe'!$G$9/D393*(D393-'ver pressoflex 6p C3 DCpowe'!$M$12)</f>
        <v>7.8043889322578053E-2</v>
      </c>
      <c r="J393" s="114">
        <f>'ver pressoflex 6p C3 DCpowe'!$G$9/D393*(D393-'ver pressoflex 6p C3 DCpowe'!$M$13)</f>
        <v>8.1216014274562487E-2</v>
      </c>
      <c r="K393" s="114">
        <f>'ver pressoflex 6p C3 DCpowe'!$G$9/D393*(D393-'ver pressoflex 6p C3 DCpowe'!$G$3)</f>
        <v>8.91463266545236E-2</v>
      </c>
      <c r="L393" s="113">
        <f>-'ver pressoflex 6p C3 DCpowe'!$G$2*'ver pressoflex 6p C3 DCpowe'!D393*'ver pressoflex 6p C3 DCpowe'!$G$17*'ver pressoflex 6p C3 DCpowe'!$G$13*'ver pressoflex 6p C3 DCpowe'!$G$11</f>
        <v>-38132.167499999916</v>
      </c>
      <c r="M393" s="31">
        <f>IF(ABS(E393)&lt;'ver pressoflex 6p C3 DCpowe'!$G$7,'ver pressoflex 6p C3 DCpowe'!$G$16*E393*'ver pressoflex 6p C3 DCpowe'!$O$8,SIGN(E393)*'ver pressoflex 6p C3 DCpowe'!$G$15*'ver pressoflex 6p C3 DCpowe'!$O$8)</f>
        <v>-1.1731352171126481</v>
      </c>
      <c r="N393" s="31">
        <f>IF(ABS(F393)&lt;'ver pressoflex 6p C3 DCpowe'!$G$7,'ver pressoflex 6p C3 DCpowe'!$G$16*F393*'ver pressoflex 6p C3 DCpowe'!$O$9,SIGN(F393)*'ver pressoflex 6p C3 DCpowe'!$G$15*'ver pressoflex 6p C3 DCpowe'!$O$9)</f>
        <v>0</v>
      </c>
      <c r="O393" s="31">
        <f>IF(ABS(G393)&lt;'ver pressoflex 6p C3 DCpowe'!$G$7,'ver pressoflex 6p C3 DCpowe'!$G$16*G393*'ver pressoflex 6p C3 DCpowe'!$O$10,SIGN(G393)*'ver pressoflex 6p C3 DCpowe'!$G$15*'ver pressoflex 6p C3 DCpowe'!$O$10)</f>
        <v>0</v>
      </c>
      <c r="P393" s="31">
        <f>IF(ABS(H393)&lt;'ver pressoflex 6p C3 DCpowe'!$G$7,'ver pressoflex 6p C3 DCpowe'!$G$16*H393*'ver pressoflex 6p C3 DCpowe'!$O$11,SIGN(H393)*'ver pressoflex 6p C3 DCpowe'!$G$15*'ver pressoflex 6p C3 DCpowe'!$O$11)</f>
        <v>0</v>
      </c>
      <c r="Q393" s="31">
        <f>IF(ABS(I393)&lt;'ver pressoflex 6p C3 DCpowe'!$G$7,'ver pressoflex 6p C3 DCpowe'!$G$16*I393*'ver pressoflex 6p C3 DCpowe'!$O$12,SIGN(I393)*'ver pressoflex 6p C3 DCpowe'!$G$15*'ver pressoflex 6p C3 DCpowe'!$O$12)</f>
        <v>0</v>
      </c>
      <c r="R393" s="31">
        <f>IF(ABS(J393)&lt;'ver pressoflex 6p C3 DCpowe'!$G$7,'ver pressoflex 6p C3 DCpowe'!$G$16*J393*'ver pressoflex 6p C3 DCpowe'!$O$13,SIGN(J393)*'ver pressoflex 6p C3 DCpowe'!$G$15*'ver pressoflex 6p C3 DCpowe'!$O$13)</f>
        <v>17803.500000000004</v>
      </c>
      <c r="S393" s="113">
        <f t="shared" si="55"/>
        <v>-20329.840635217024</v>
      </c>
      <c r="T393" s="362">
        <f>-L393*('ver pressoflex 6p C3 DCpowe'!$G$3/2-'ver pressoflex 6p C3 DCpowe'!$G$12*'ver pressoflex 6p C3 DCpowe'!D393)</f>
        <v>43511429.661197312</v>
      </c>
      <c r="U393" s="29">
        <f t="shared" si="57"/>
        <v>1202.4635975404644</v>
      </c>
      <c r="V393" s="29">
        <f t="shared" si="58"/>
        <v>0</v>
      </c>
      <c r="W393" s="29">
        <f t="shared" si="59"/>
        <v>0</v>
      </c>
      <c r="X393" s="29">
        <f t="shared" si="60"/>
        <v>0</v>
      </c>
      <c r="Y393" s="29">
        <f t="shared" si="61"/>
        <v>0</v>
      </c>
      <c r="Z393" s="29">
        <f t="shared" si="62"/>
        <v>18248587.500000004</v>
      </c>
      <c r="AA393" s="113">
        <f t="shared" si="56"/>
        <v>61761219.624794856</v>
      </c>
    </row>
    <row r="394" spans="2:27">
      <c r="B394" s="116">
        <f t="shared" si="54"/>
        <v>21437.828689155631</v>
      </c>
      <c r="C394" s="115">
        <f t="shared" si="53"/>
        <v>16.569999999999965</v>
      </c>
      <c r="D394" s="68">
        <f>'ver pressoflex 6p C3 DCpowe'!$G$3/2/$C$557*C394</f>
        <v>202.98249999999956</v>
      </c>
      <c r="E394" s="114">
        <f>'ver pressoflex 6p C3 DCpowe'!$G$9/D394*(D394-'ver pressoflex 6p C3 DCpowe'!$M$8)</f>
        <v>-1.175470791816858E-4</v>
      </c>
      <c r="F394" s="114">
        <f>'ver pressoflex 6p C3 DCpowe'!$G$9/D394*(D394-'ver pressoflex 6p C3 DCpowe'!$M$9)</f>
        <v>3.0354340891456397E-3</v>
      </c>
      <c r="G394" s="114">
        <f>'ver pressoflex 6p C3 DCpowe'!$G$9/D394*(D394-'ver pressoflex 6p C3 DCpowe'!$M$10)</f>
        <v>6.1884152574729649E-3</v>
      </c>
      <c r="H394" s="114">
        <f>'ver pressoflex 6p C3 DCpowe'!$G$9/D394*(D394-'ver pressoflex 6p C3 DCpowe'!$M$11)</f>
        <v>7.4371633022551384E-2</v>
      </c>
      <c r="I394" s="114">
        <f>'ver pressoflex 6p C3 DCpowe'!$G$9/D394*(D394-'ver pressoflex 6p C3 DCpowe'!$M$12)</f>
        <v>7.7524614190878707E-2</v>
      </c>
      <c r="J394" s="114">
        <f>'ver pressoflex 6p C3 DCpowe'!$G$9/D394*(D394-'ver pressoflex 6p C3 DCpowe'!$M$13)</f>
        <v>8.0677595359206031E-2</v>
      </c>
      <c r="K394" s="114">
        <f>'ver pressoflex 6p C3 DCpowe'!$G$9/D394*(D394-'ver pressoflex 6p C3 DCpowe'!$G$3)</f>
        <v>8.8560048280024339E-2</v>
      </c>
      <c r="L394" s="113">
        <f>-'ver pressoflex 6p C3 DCpowe'!$G$2*'ver pressoflex 6p C3 DCpowe'!D394*'ver pressoflex 6p C3 DCpowe'!$G$17*'ver pressoflex 6p C3 DCpowe'!$G$13*'ver pressoflex 6p C3 DCpowe'!$G$11</f>
        <v>-38363.692499999925</v>
      </c>
      <c r="M394" s="31">
        <f>IF(ABS(E394)&lt;'ver pressoflex 6p C3 DCpowe'!$G$7,'ver pressoflex 6p C3 DCpowe'!$G$16*E394*'ver pressoflex 6p C3 DCpowe'!$O$8,SIGN(E394)*'ver pressoflex 6p C3 DCpowe'!$G$15*'ver pressoflex 6p C3 DCpowe'!$O$8)</f>
        <v>-1.9788108444485368</v>
      </c>
      <c r="N394" s="31">
        <f>IF(ABS(F394)&lt;'ver pressoflex 6p C3 DCpowe'!$G$7,'ver pressoflex 6p C3 DCpowe'!$G$16*F394*'ver pressoflex 6p C3 DCpowe'!$O$9,SIGN(F394)*'ver pressoflex 6p C3 DCpowe'!$G$15*'ver pressoflex 6p C3 DCpowe'!$O$9)</f>
        <v>0</v>
      </c>
      <c r="O394" s="31">
        <f>IF(ABS(G394)&lt;'ver pressoflex 6p C3 DCpowe'!$G$7,'ver pressoflex 6p C3 DCpowe'!$G$16*G394*'ver pressoflex 6p C3 DCpowe'!$O$10,SIGN(G394)*'ver pressoflex 6p C3 DCpowe'!$G$15*'ver pressoflex 6p C3 DCpowe'!$O$10)</f>
        <v>0</v>
      </c>
      <c r="P394" s="31">
        <f>IF(ABS(H394)&lt;'ver pressoflex 6p C3 DCpowe'!$G$7,'ver pressoflex 6p C3 DCpowe'!$G$16*H394*'ver pressoflex 6p C3 DCpowe'!$O$11,SIGN(H394)*'ver pressoflex 6p C3 DCpowe'!$G$15*'ver pressoflex 6p C3 DCpowe'!$O$11)</f>
        <v>0</v>
      </c>
      <c r="Q394" s="31">
        <f>IF(ABS(I394)&lt;'ver pressoflex 6p C3 DCpowe'!$G$7,'ver pressoflex 6p C3 DCpowe'!$G$16*I394*'ver pressoflex 6p C3 DCpowe'!$O$12,SIGN(I394)*'ver pressoflex 6p C3 DCpowe'!$G$15*'ver pressoflex 6p C3 DCpowe'!$O$12)</f>
        <v>0</v>
      </c>
      <c r="R394" s="31">
        <f>IF(ABS(J394)&lt;'ver pressoflex 6p C3 DCpowe'!$G$7,'ver pressoflex 6p C3 DCpowe'!$G$16*J394*'ver pressoflex 6p C3 DCpowe'!$O$13,SIGN(J394)*'ver pressoflex 6p C3 DCpowe'!$G$15*'ver pressoflex 6p C3 DCpowe'!$O$13)</f>
        <v>17803.500000000004</v>
      </c>
      <c r="S394" s="113">
        <f t="shared" si="55"/>
        <v>-20562.171310844369</v>
      </c>
      <c r="T394" s="362">
        <f>-L394*('ver pressoflex 6p C3 DCpowe'!$G$3/2-'ver pressoflex 6p C3 DCpowe'!$G$12*'ver pressoflex 6p C3 DCpowe'!D394)</f>
        <v>43756065.495941319</v>
      </c>
      <c r="U394" s="29">
        <f t="shared" si="57"/>
        <v>2028.2811155597503</v>
      </c>
      <c r="V394" s="29">
        <f t="shared" si="58"/>
        <v>0</v>
      </c>
      <c r="W394" s="29">
        <f t="shared" si="59"/>
        <v>0</v>
      </c>
      <c r="X394" s="29">
        <f t="shared" si="60"/>
        <v>0</v>
      </c>
      <c r="Y394" s="29">
        <f t="shared" si="61"/>
        <v>0</v>
      </c>
      <c r="Z394" s="29">
        <f t="shared" si="62"/>
        <v>18248587.500000004</v>
      </c>
      <c r="AA394" s="113">
        <f t="shared" si="56"/>
        <v>62006681.277056888</v>
      </c>
    </row>
    <row r="395" spans="2:27">
      <c r="B395" s="116">
        <f t="shared" si="54"/>
        <v>21205.507679702587</v>
      </c>
      <c r="C395" s="115">
        <f t="shared" si="53"/>
        <v>16.669999999999966</v>
      </c>
      <c r="D395" s="68">
        <f>'ver pressoflex 6p C3 DCpowe'!$G$3/2/$C$557*C395</f>
        <v>204.20749999999958</v>
      </c>
      <c r="E395" s="114">
        <f>'ver pressoflex 6p C3 DCpowe'!$G$9/D395*(D395-'ver pressoflex 6p C3 DCpowe'!$M$8)</f>
        <v>-1.6483233965450213E-4</v>
      </c>
      <c r="F395" s="114">
        <f>'ver pressoflex 6p C3 DCpowe'!$G$9/D395*(D395-'ver pressoflex 6p C3 DCpowe'!$M$9)</f>
        <v>2.9692347244836973E-3</v>
      </c>
      <c r="G395" s="114">
        <f>'ver pressoflex 6p C3 DCpowe'!$G$9/D395*(D395-'ver pressoflex 6p C3 DCpowe'!$M$10)</f>
        <v>6.1033017886218963E-3</v>
      </c>
      <c r="H395" s="114">
        <f>'ver pressoflex 6p C3 DCpowe'!$G$9/D395*(D395-'ver pressoflex 6p C3 DCpowe'!$M$11)</f>
        <v>7.3877502050610458E-2</v>
      </c>
      <c r="I395" s="114">
        <f>'ver pressoflex 6p C3 DCpowe'!$G$9/D395*(D395-'ver pressoflex 6p C3 DCpowe'!$M$12)</f>
        <v>7.7011569114748657E-2</v>
      </c>
      <c r="J395" s="114">
        <f>'ver pressoflex 6p C3 DCpowe'!$G$9/D395*(D395-'ver pressoflex 6p C3 DCpowe'!$M$13)</f>
        <v>8.0145636178886856E-2</v>
      </c>
      <c r="K395" s="114">
        <f>'ver pressoflex 6p C3 DCpowe'!$G$9/D395*(D395-'ver pressoflex 6p C3 DCpowe'!$G$3)</f>
        <v>8.798080383923236E-2</v>
      </c>
      <c r="L395" s="113">
        <f>-'ver pressoflex 6p C3 DCpowe'!$G$2*'ver pressoflex 6p C3 DCpowe'!D395*'ver pressoflex 6p C3 DCpowe'!$G$17*'ver pressoflex 6p C3 DCpowe'!$G$13*'ver pressoflex 6p C3 DCpowe'!$G$11</f>
        <v>-38595.217499999926</v>
      </c>
      <c r="M395" s="31">
        <f>IF(ABS(E395)&lt;'ver pressoflex 6p C3 DCpowe'!$G$7,'ver pressoflex 6p C3 DCpowe'!$G$16*E395*'ver pressoflex 6p C3 DCpowe'!$O$8,SIGN(E395)*'ver pressoflex 6p C3 DCpowe'!$G$15*'ver pressoflex 6p C3 DCpowe'!$O$8)</f>
        <v>-2.7748202974912539</v>
      </c>
      <c r="N395" s="31">
        <f>IF(ABS(F395)&lt;'ver pressoflex 6p C3 DCpowe'!$G$7,'ver pressoflex 6p C3 DCpowe'!$G$16*F395*'ver pressoflex 6p C3 DCpowe'!$O$9,SIGN(F395)*'ver pressoflex 6p C3 DCpowe'!$G$15*'ver pressoflex 6p C3 DCpowe'!$O$9)</f>
        <v>0</v>
      </c>
      <c r="O395" s="31">
        <f>IF(ABS(G395)&lt;'ver pressoflex 6p C3 DCpowe'!$G$7,'ver pressoflex 6p C3 DCpowe'!$G$16*G395*'ver pressoflex 6p C3 DCpowe'!$O$10,SIGN(G395)*'ver pressoflex 6p C3 DCpowe'!$G$15*'ver pressoflex 6p C3 DCpowe'!$O$10)</f>
        <v>0</v>
      </c>
      <c r="P395" s="31">
        <f>IF(ABS(H395)&lt;'ver pressoflex 6p C3 DCpowe'!$G$7,'ver pressoflex 6p C3 DCpowe'!$G$16*H395*'ver pressoflex 6p C3 DCpowe'!$O$11,SIGN(H395)*'ver pressoflex 6p C3 DCpowe'!$G$15*'ver pressoflex 6p C3 DCpowe'!$O$11)</f>
        <v>0</v>
      </c>
      <c r="Q395" s="31">
        <f>IF(ABS(I395)&lt;'ver pressoflex 6p C3 DCpowe'!$G$7,'ver pressoflex 6p C3 DCpowe'!$G$16*I395*'ver pressoflex 6p C3 DCpowe'!$O$12,SIGN(I395)*'ver pressoflex 6p C3 DCpowe'!$G$15*'ver pressoflex 6p C3 DCpowe'!$O$12)</f>
        <v>0</v>
      </c>
      <c r="R395" s="31">
        <f>IF(ABS(J395)&lt;'ver pressoflex 6p C3 DCpowe'!$G$7,'ver pressoflex 6p C3 DCpowe'!$G$16*J395*'ver pressoflex 6p C3 DCpowe'!$O$13,SIGN(J395)*'ver pressoflex 6p C3 DCpowe'!$G$15*'ver pressoflex 6p C3 DCpowe'!$O$13)</f>
        <v>17803.500000000004</v>
      </c>
      <c r="S395" s="113">
        <f t="shared" si="55"/>
        <v>-20794.492320297413</v>
      </c>
      <c r="T395" s="362">
        <f>-L395*('ver pressoflex 6p C3 DCpowe'!$G$3/2-'ver pressoflex 6p C3 DCpowe'!$G$12*'ver pressoflex 6p C3 DCpowe'!D395)</f>
        <v>44000465.360405318</v>
      </c>
      <c r="U395" s="29">
        <f t="shared" si="57"/>
        <v>2844.1908049285353</v>
      </c>
      <c r="V395" s="29">
        <f t="shared" si="58"/>
        <v>0</v>
      </c>
      <c r="W395" s="29">
        <f t="shared" si="59"/>
        <v>0</v>
      </c>
      <c r="X395" s="29">
        <f t="shared" si="60"/>
        <v>0</v>
      </c>
      <c r="Y395" s="29">
        <f t="shared" si="61"/>
        <v>0</v>
      </c>
      <c r="Z395" s="29">
        <f t="shared" si="62"/>
        <v>18248587.500000004</v>
      </c>
      <c r="AA395" s="113">
        <f t="shared" si="56"/>
        <v>62251897.051210254</v>
      </c>
    </row>
    <row r="396" spans="2:27">
      <c r="B396" s="116">
        <f t="shared" si="54"/>
        <v>20973.196163504788</v>
      </c>
      <c r="C396" s="115">
        <f t="shared" si="53"/>
        <v>16.769999999999968</v>
      </c>
      <c r="D396" s="68">
        <f>'ver pressoflex 6p C3 DCpowe'!$G$3/2/$C$557*C396</f>
        <v>205.43249999999961</v>
      </c>
      <c r="E396" s="114">
        <f>'ver pressoflex 6p C3 DCpowe'!$G$9/D396*(D396-'ver pressoflex 6p C3 DCpowe'!$M$8)</f>
        <v>-2.1155367334767838E-4</v>
      </c>
      <c r="F396" s="114">
        <f>'ver pressoflex 6p C3 DCpowe'!$G$9/D396*(D396-'ver pressoflex 6p C3 DCpowe'!$M$9)</f>
        <v>2.9038248573132505E-3</v>
      </c>
      <c r="G396" s="114">
        <f>'ver pressoflex 6p C3 DCpowe'!$G$9/D396*(D396-'ver pressoflex 6p C3 DCpowe'!$M$10)</f>
        <v>6.0192033879741796E-3</v>
      </c>
      <c r="H396" s="114">
        <f>'ver pressoflex 6p C3 DCpowe'!$G$9/D396*(D396-'ver pressoflex 6p C3 DCpowe'!$M$11)</f>
        <v>7.3389264113516761E-2</v>
      </c>
      <c r="I396" s="114">
        <f>'ver pressoflex 6p C3 DCpowe'!$G$9/D396*(D396-'ver pressoflex 6p C3 DCpowe'!$M$12)</f>
        <v>7.6504642644177695E-2</v>
      </c>
      <c r="J396" s="114">
        <f>'ver pressoflex 6p C3 DCpowe'!$G$9/D396*(D396-'ver pressoflex 6p C3 DCpowe'!$M$13)</f>
        <v>7.9620021174838615E-2</v>
      </c>
      <c r="K396" s="114">
        <f>'ver pressoflex 6p C3 DCpowe'!$G$9/D396*(D396-'ver pressoflex 6p C3 DCpowe'!$G$3)</f>
        <v>8.740846750149095E-2</v>
      </c>
      <c r="L396" s="113">
        <f>-'ver pressoflex 6p C3 DCpowe'!$G$2*'ver pressoflex 6p C3 DCpowe'!D396*'ver pressoflex 6p C3 DCpowe'!$G$17*'ver pressoflex 6p C3 DCpowe'!$G$13*'ver pressoflex 6p C3 DCpowe'!$G$11</f>
        <v>-38826.742499999935</v>
      </c>
      <c r="M396" s="31">
        <f>IF(ABS(E396)&lt;'ver pressoflex 6p C3 DCpowe'!$G$7,'ver pressoflex 6p C3 DCpowe'!$G$16*E396*'ver pressoflex 6p C3 DCpowe'!$O$8,SIGN(E396)*'ver pressoflex 6p C3 DCpowe'!$G$15*'ver pressoflex 6p C3 DCpowe'!$O$8)</f>
        <v>-3.5613364952800324</v>
      </c>
      <c r="N396" s="31">
        <f>IF(ABS(F396)&lt;'ver pressoflex 6p C3 DCpowe'!$G$7,'ver pressoflex 6p C3 DCpowe'!$G$16*F396*'ver pressoflex 6p C3 DCpowe'!$O$9,SIGN(F396)*'ver pressoflex 6p C3 DCpowe'!$G$15*'ver pressoflex 6p C3 DCpowe'!$O$9)</f>
        <v>0</v>
      </c>
      <c r="O396" s="31">
        <f>IF(ABS(G396)&lt;'ver pressoflex 6p C3 DCpowe'!$G$7,'ver pressoflex 6p C3 DCpowe'!$G$16*G396*'ver pressoflex 6p C3 DCpowe'!$O$10,SIGN(G396)*'ver pressoflex 6p C3 DCpowe'!$G$15*'ver pressoflex 6p C3 DCpowe'!$O$10)</f>
        <v>0</v>
      </c>
      <c r="P396" s="31">
        <f>IF(ABS(H396)&lt;'ver pressoflex 6p C3 DCpowe'!$G$7,'ver pressoflex 6p C3 DCpowe'!$G$16*H396*'ver pressoflex 6p C3 DCpowe'!$O$11,SIGN(H396)*'ver pressoflex 6p C3 DCpowe'!$G$15*'ver pressoflex 6p C3 DCpowe'!$O$11)</f>
        <v>0</v>
      </c>
      <c r="Q396" s="31">
        <f>IF(ABS(I396)&lt;'ver pressoflex 6p C3 DCpowe'!$G$7,'ver pressoflex 6p C3 DCpowe'!$G$16*I396*'ver pressoflex 6p C3 DCpowe'!$O$12,SIGN(I396)*'ver pressoflex 6p C3 DCpowe'!$G$15*'ver pressoflex 6p C3 DCpowe'!$O$12)</f>
        <v>0</v>
      </c>
      <c r="R396" s="31">
        <f>IF(ABS(J396)&lt;'ver pressoflex 6p C3 DCpowe'!$G$7,'ver pressoflex 6p C3 DCpowe'!$G$16*J396*'ver pressoflex 6p C3 DCpowe'!$O$13,SIGN(J396)*'ver pressoflex 6p C3 DCpowe'!$G$15*'ver pressoflex 6p C3 DCpowe'!$O$13)</f>
        <v>17803.500000000004</v>
      </c>
      <c r="S396" s="113">
        <f t="shared" si="55"/>
        <v>-21026.803836495212</v>
      </c>
      <c r="T396" s="362">
        <f>-L396*('ver pressoflex 6p C3 DCpowe'!$G$3/2-'ver pressoflex 6p C3 DCpowe'!$G$12*'ver pressoflex 6p C3 DCpowe'!D396)</f>
        <v>44244629.254589334</v>
      </c>
      <c r="U396" s="29">
        <f t="shared" si="57"/>
        <v>3650.3699076620333</v>
      </c>
      <c r="V396" s="29">
        <f t="shared" si="58"/>
        <v>0</v>
      </c>
      <c r="W396" s="29">
        <f t="shared" si="59"/>
        <v>0</v>
      </c>
      <c r="X396" s="29">
        <f t="shared" si="60"/>
        <v>0</v>
      </c>
      <c r="Y396" s="29">
        <f t="shared" si="61"/>
        <v>0</v>
      </c>
      <c r="Z396" s="29">
        <f t="shared" si="62"/>
        <v>18248587.500000004</v>
      </c>
      <c r="AA396" s="113">
        <f t="shared" si="56"/>
        <v>62496867.124496996</v>
      </c>
    </row>
    <row r="397" spans="2:27">
      <c r="B397" s="116">
        <f t="shared" si="54"/>
        <v>20740.893971743248</v>
      </c>
      <c r="C397" s="115">
        <f t="shared" si="53"/>
        <v>16.869999999999969</v>
      </c>
      <c r="D397" s="68">
        <f>'ver pressoflex 6p C3 DCpowe'!$G$3/2/$C$557*C397</f>
        <v>206.65749999999963</v>
      </c>
      <c r="E397" s="114">
        <f>'ver pressoflex 6p C3 DCpowe'!$G$9/D397*(D397-'ver pressoflex 6p C3 DCpowe'!$M$8)</f>
        <v>-2.5772110859754489E-4</v>
      </c>
      <c r="F397" s="114">
        <f>'ver pressoflex 6p C3 DCpowe'!$G$9/D397*(D397-'ver pressoflex 6p C3 DCpowe'!$M$9)</f>
        <v>2.8391904479634373E-3</v>
      </c>
      <c r="G397" s="114">
        <f>'ver pressoflex 6p C3 DCpowe'!$G$9/D397*(D397-'ver pressoflex 6p C3 DCpowe'!$M$10)</f>
        <v>5.9361020045244194E-3</v>
      </c>
      <c r="H397" s="114">
        <f>'ver pressoflex 6p C3 DCpowe'!$G$9/D397*(D397-'ver pressoflex 6p C3 DCpowe'!$M$11)</f>
        <v>7.290681441515566E-2</v>
      </c>
      <c r="I397" s="114">
        <f>'ver pressoflex 6p C3 DCpowe'!$G$9/D397*(D397-'ver pressoflex 6p C3 DCpowe'!$M$12)</f>
        <v>7.6003725971716646E-2</v>
      </c>
      <c r="J397" s="114">
        <f>'ver pressoflex 6p C3 DCpowe'!$G$9/D397*(D397-'ver pressoflex 6p C3 DCpowe'!$M$13)</f>
        <v>7.9100637528277618E-2</v>
      </c>
      <c r="K397" s="114">
        <f>'ver pressoflex 6p C3 DCpowe'!$G$9/D397*(D397-'ver pressoflex 6p C3 DCpowe'!$G$3)</f>
        <v>8.6842916419680075E-2</v>
      </c>
      <c r="L397" s="113">
        <f>-'ver pressoflex 6p C3 DCpowe'!$G$2*'ver pressoflex 6p C3 DCpowe'!D397*'ver pressoflex 6p C3 DCpowe'!$G$17*'ver pressoflex 6p C3 DCpowe'!$G$13*'ver pressoflex 6p C3 DCpowe'!$G$11</f>
        <v>-39058.267499999936</v>
      </c>
      <c r="M397" s="31">
        <f>IF(ABS(E397)&lt;'ver pressoflex 6p C3 DCpowe'!$G$7,'ver pressoflex 6p C3 DCpowe'!$G$16*E397*'ver pressoflex 6p C3 DCpowe'!$O$8,SIGN(E397)*'ver pressoflex 6p C3 DCpowe'!$G$15*'ver pressoflex 6p C3 DCpowe'!$O$8)</f>
        <v>-4.33852825681761</v>
      </c>
      <c r="N397" s="31">
        <f>IF(ABS(F397)&lt;'ver pressoflex 6p C3 DCpowe'!$G$7,'ver pressoflex 6p C3 DCpowe'!$G$16*F397*'ver pressoflex 6p C3 DCpowe'!$O$9,SIGN(F397)*'ver pressoflex 6p C3 DCpowe'!$G$15*'ver pressoflex 6p C3 DCpowe'!$O$9)</f>
        <v>0</v>
      </c>
      <c r="O397" s="31">
        <f>IF(ABS(G397)&lt;'ver pressoflex 6p C3 DCpowe'!$G$7,'ver pressoflex 6p C3 DCpowe'!$G$16*G397*'ver pressoflex 6p C3 DCpowe'!$O$10,SIGN(G397)*'ver pressoflex 6p C3 DCpowe'!$G$15*'ver pressoflex 6p C3 DCpowe'!$O$10)</f>
        <v>0</v>
      </c>
      <c r="P397" s="31">
        <f>IF(ABS(H397)&lt;'ver pressoflex 6p C3 DCpowe'!$G$7,'ver pressoflex 6p C3 DCpowe'!$G$16*H397*'ver pressoflex 6p C3 DCpowe'!$O$11,SIGN(H397)*'ver pressoflex 6p C3 DCpowe'!$G$15*'ver pressoflex 6p C3 DCpowe'!$O$11)</f>
        <v>0</v>
      </c>
      <c r="Q397" s="31">
        <f>IF(ABS(I397)&lt;'ver pressoflex 6p C3 DCpowe'!$G$7,'ver pressoflex 6p C3 DCpowe'!$G$16*I397*'ver pressoflex 6p C3 DCpowe'!$O$12,SIGN(I397)*'ver pressoflex 6p C3 DCpowe'!$G$15*'ver pressoflex 6p C3 DCpowe'!$O$12)</f>
        <v>0</v>
      </c>
      <c r="R397" s="31">
        <f>IF(ABS(J397)&lt;'ver pressoflex 6p C3 DCpowe'!$G$7,'ver pressoflex 6p C3 DCpowe'!$G$16*J397*'ver pressoflex 6p C3 DCpowe'!$O$13,SIGN(J397)*'ver pressoflex 6p C3 DCpowe'!$G$15*'ver pressoflex 6p C3 DCpowe'!$O$13)</f>
        <v>17803.500000000004</v>
      </c>
      <c r="S397" s="113">
        <f t="shared" si="55"/>
        <v>-21259.106028256752</v>
      </c>
      <c r="T397" s="362">
        <f>-L397*('ver pressoflex 6p C3 DCpowe'!$G$3/2-'ver pressoflex 6p C3 DCpowe'!$G$12*'ver pressoflex 6p C3 DCpowe'!D397)</f>
        <v>44488557.178493336</v>
      </c>
      <c r="U397" s="29">
        <f t="shared" si="57"/>
        <v>4446.9914632380505</v>
      </c>
      <c r="V397" s="29">
        <f t="shared" si="58"/>
        <v>0</v>
      </c>
      <c r="W397" s="29">
        <f t="shared" si="59"/>
        <v>0</v>
      </c>
      <c r="X397" s="29">
        <f t="shared" si="60"/>
        <v>0</v>
      </c>
      <c r="Y397" s="29">
        <f t="shared" si="61"/>
        <v>0</v>
      </c>
      <c r="Z397" s="29">
        <f t="shared" si="62"/>
        <v>18248587.500000004</v>
      </c>
      <c r="AA397" s="113">
        <f t="shared" si="56"/>
        <v>62741591.66995658</v>
      </c>
    </row>
    <row r="398" spans="2:27">
      <c r="B398" s="116">
        <f t="shared" si="54"/>
        <v>20508.600939578184</v>
      </c>
      <c r="C398" s="115">
        <f t="shared" si="53"/>
        <v>16.96999999999997</v>
      </c>
      <c r="D398" s="68">
        <f>'ver pressoflex 6p C3 DCpowe'!$G$3/2/$C$557*C398</f>
        <v>207.88249999999965</v>
      </c>
      <c r="E398" s="114">
        <f>'ver pressoflex 6p C3 DCpowe'!$G$9/D398*(D398-'ver pressoflex 6p C3 DCpowe'!$M$8)</f>
        <v>-3.0334443736243949E-4</v>
      </c>
      <c r="F398" s="114">
        <f>'ver pressoflex 6p C3 DCpowe'!$G$9/D398*(D398-'ver pressoflex 6p C3 DCpowe'!$M$9)</f>
        <v>2.7753177876925846E-3</v>
      </c>
      <c r="G398" s="114">
        <f>'ver pressoflex 6p C3 DCpowe'!$G$9/D398*(D398-'ver pressoflex 6p C3 DCpowe'!$M$10)</f>
        <v>5.8539800127476093E-3</v>
      </c>
      <c r="H398" s="114">
        <f>'ver pressoflex 6p C3 DCpowe'!$G$9/D398*(D398-'ver pressoflex 6p C3 DCpowe'!$M$11)</f>
        <v>7.2430050629562509E-2</v>
      </c>
      <c r="I398" s="114">
        <f>'ver pressoflex 6p C3 DCpowe'!$G$9/D398*(D398-'ver pressoflex 6p C3 DCpowe'!$M$12)</f>
        <v>7.5508712854617535E-2</v>
      </c>
      <c r="J398" s="114">
        <f>'ver pressoflex 6p C3 DCpowe'!$G$9/D398*(D398-'ver pressoflex 6p C3 DCpowe'!$M$13)</f>
        <v>7.8587375079672547E-2</v>
      </c>
      <c r="K398" s="114">
        <f>'ver pressoflex 6p C3 DCpowe'!$G$9/D398*(D398-'ver pressoflex 6p C3 DCpowe'!$G$3)</f>
        <v>8.6284030642310119E-2</v>
      </c>
      <c r="L398" s="113">
        <f>-'ver pressoflex 6p C3 DCpowe'!$G$2*'ver pressoflex 6p C3 DCpowe'!D398*'ver pressoflex 6p C3 DCpowe'!$G$17*'ver pressoflex 6p C3 DCpowe'!$G$13*'ver pressoflex 6p C3 DCpowe'!$G$11</f>
        <v>-39289.792499999945</v>
      </c>
      <c r="M398" s="31">
        <f>IF(ABS(E398)&lt;'ver pressoflex 6p C3 DCpowe'!$G$7,'ver pressoflex 6p C3 DCpowe'!$G$16*E398*'ver pressoflex 6p C3 DCpowe'!$O$8,SIGN(E398)*'ver pressoflex 6p C3 DCpowe'!$G$15*'ver pressoflex 6p C3 DCpowe'!$O$8)</f>
        <v>-5.1065604218727172</v>
      </c>
      <c r="N398" s="31">
        <f>IF(ABS(F398)&lt;'ver pressoflex 6p C3 DCpowe'!$G$7,'ver pressoflex 6p C3 DCpowe'!$G$16*F398*'ver pressoflex 6p C3 DCpowe'!$O$9,SIGN(F398)*'ver pressoflex 6p C3 DCpowe'!$G$15*'ver pressoflex 6p C3 DCpowe'!$O$9)</f>
        <v>0</v>
      </c>
      <c r="O398" s="31">
        <f>IF(ABS(G398)&lt;'ver pressoflex 6p C3 DCpowe'!$G$7,'ver pressoflex 6p C3 DCpowe'!$G$16*G398*'ver pressoflex 6p C3 DCpowe'!$O$10,SIGN(G398)*'ver pressoflex 6p C3 DCpowe'!$G$15*'ver pressoflex 6p C3 DCpowe'!$O$10)</f>
        <v>0</v>
      </c>
      <c r="P398" s="31">
        <f>IF(ABS(H398)&lt;'ver pressoflex 6p C3 DCpowe'!$G$7,'ver pressoflex 6p C3 DCpowe'!$G$16*H398*'ver pressoflex 6p C3 DCpowe'!$O$11,SIGN(H398)*'ver pressoflex 6p C3 DCpowe'!$G$15*'ver pressoflex 6p C3 DCpowe'!$O$11)</f>
        <v>0</v>
      </c>
      <c r="Q398" s="31">
        <f>IF(ABS(I398)&lt;'ver pressoflex 6p C3 DCpowe'!$G$7,'ver pressoflex 6p C3 DCpowe'!$G$16*I398*'ver pressoflex 6p C3 DCpowe'!$O$12,SIGN(I398)*'ver pressoflex 6p C3 DCpowe'!$G$15*'ver pressoflex 6p C3 DCpowe'!$O$12)</f>
        <v>0</v>
      </c>
      <c r="R398" s="31">
        <f>IF(ABS(J398)&lt;'ver pressoflex 6p C3 DCpowe'!$G$7,'ver pressoflex 6p C3 DCpowe'!$G$16*J398*'ver pressoflex 6p C3 DCpowe'!$O$13,SIGN(J398)*'ver pressoflex 6p C3 DCpowe'!$G$15*'ver pressoflex 6p C3 DCpowe'!$O$13)</f>
        <v>17803.500000000004</v>
      </c>
      <c r="S398" s="113">
        <f t="shared" si="55"/>
        <v>-21491.399060421816</v>
      </c>
      <c r="T398" s="362">
        <f>-L398*('ver pressoflex 6p C3 DCpowe'!$G$3/2-'ver pressoflex 6p C3 DCpowe'!$G$12*'ver pressoflex 6p C3 DCpowe'!D398)</f>
        <v>44732249.132117338</v>
      </c>
      <c r="U398" s="29">
        <f t="shared" si="57"/>
        <v>5234.2244324195353</v>
      </c>
      <c r="V398" s="29">
        <f t="shared" si="58"/>
        <v>0</v>
      </c>
      <c r="W398" s="29">
        <f t="shared" si="59"/>
        <v>0</v>
      </c>
      <c r="X398" s="29">
        <f t="shared" si="60"/>
        <v>0</v>
      </c>
      <c r="Y398" s="29">
        <f t="shared" si="61"/>
        <v>0</v>
      </c>
      <c r="Z398" s="29">
        <f t="shared" si="62"/>
        <v>18248587.500000004</v>
      </c>
      <c r="AA398" s="113">
        <f t="shared" si="56"/>
        <v>62986070.856549755</v>
      </c>
    </row>
    <row r="399" spans="2:27">
      <c r="B399" s="116">
        <f t="shared" si="54"/>
        <v>20276.316906032527</v>
      </c>
      <c r="C399" s="115">
        <f t="shared" si="53"/>
        <v>17.069999999999972</v>
      </c>
      <c r="D399" s="68">
        <f>'ver pressoflex 6p C3 DCpowe'!$G$3/2/$C$557*C399</f>
        <v>209.10749999999965</v>
      </c>
      <c r="E399" s="114">
        <f>'ver pressoflex 6p C3 DCpowe'!$G$9/D399*(D399-'ver pressoflex 6p C3 DCpowe'!$M$8)</f>
        <v>-3.484332221464907E-4</v>
      </c>
      <c r="F399" s="114">
        <f>'ver pressoflex 6p C3 DCpowe'!$G$9/D399*(D399-'ver pressoflex 6p C3 DCpowe'!$M$9)</f>
        <v>2.7121934889949135E-3</v>
      </c>
      <c r="G399" s="114">
        <f>'ver pressoflex 6p C3 DCpowe'!$G$9/D399*(D399-'ver pressoflex 6p C3 DCpowe'!$M$10)</f>
        <v>5.7728202001363169E-3</v>
      </c>
      <c r="H399" s="114">
        <f>'ver pressoflex 6p C3 DCpowe'!$G$9/D399*(D399-'ver pressoflex 6p C3 DCpowe'!$M$11)</f>
        <v>7.1958872828569179E-2</v>
      </c>
      <c r="I399" s="114">
        <f>'ver pressoflex 6p C3 DCpowe'!$G$9/D399*(D399-'ver pressoflex 6p C3 DCpowe'!$M$12)</f>
        <v>7.5019499539710585E-2</v>
      </c>
      <c r="J399" s="114">
        <f>'ver pressoflex 6p C3 DCpowe'!$G$9/D399*(D399-'ver pressoflex 6p C3 DCpowe'!$M$13)</f>
        <v>7.8080126250851992E-2</v>
      </c>
      <c r="K399" s="114">
        <f>'ver pressoflex 6p C3 DCpowe'!$G$9/D399*(D399-'ver pressoflex 6p C3 DCpowe'!$G$3)</f>
        <v>8.5731693028705494E-2</v>
      </c>
      <c r="L399" s="113">
        <f>-'ver pressoflex 6p C3 DCpowe'!$G$2*'ver pressoflex 6p C3 DCpowe'!D399*'ver pressoflex 6p C3 DCpowe'!$G$17*'ver pressoflex 6p C3 DCpowe'!$G$13*'ver pressoflex 6p C3 DCpowe'!$G$11</f>
        <v>-39521.317499999939</v>
      </c>
      <c r="M399" s="31">
        <f>IF(ABS(E399)&lt;'ver pressoflex 6p C3 DCpowe'!$G$7,'ver pressoflex 6p C3 DCpowe'!$G$16*E399*'ver pressoflex 6p C3 DCpowe'!$O$8,SIGN(E399)*'ver pressoflex 6p C3 DCpowe'!$G$15*'ver pressoflex 6p C3 DCpowe'!$O$8)</f>
        <v>-5.8655939675364177</v>
      </c>
      <c r="N399" s="31">
        <f>IF(ABS(F399)&lt;'ver pressoflex 6p C3 DCpowe'!$G$7,'ver pressoflex 6p C3 DCpowe'!$G$16*F399*'ver pressoflex 6p C3 DCpowe'!$O$9,SIGN(F399)*'ver pressoflex 6p C3 DCpowe'!$G$15*'ver pressoflex 6p C3 DCpowe'!$O$9)</f>
        <v>0</v>
      </c>
      <c r="O399" s="31">
        <f>IF(ABS(G399)&lt;'ver pressoflex 6p C3 DCpowe'!$G$7,'ver pressoflex 6p C3 DCpowe'!$G$16*G399*'ver pressoflex 6p C3 DCpowe'!$O$10,SIGN(G399)*'ver pressoflex 6p C3 DCpowe'!$G$15*'ver pressoflex 6p C3 DCpowe'!$O$10)</f>
        <v>0</v>
      </c>
      <c r="P399" s="31">
        <f>IF(ABS(H399)&lt;'ver pressoflex 6p C3 DCpowe'!$G$7,'ver pressoflex 6p C3 DCpowe'!$G$16*H399*'ver pressoflex 6p C3 DCpowe'!$O$11,SIGN(H399)*'ver pressoflex 6p C3 DCpowe'!$G$15*'ver pressoflex 6p C3 DCpowe'!$O$11)</f>
        <v>0</v>
      </c>
      <c r="Q399" s="31">
        <f>IF(ABS(I399)&lt;'ver pressoflex 6p C3 DCpowe'!$G$7,'ver pressoflex 6p C3 DCpowe'!$G$16*I399*'ver pressoflex 6p C3 DCpowe'!$O$12,SIGN(I399)*'ver pressoflex 6p C3 DCpowe'!$G$15*'ver pressoflex 6p C3 DCpowe'!$O$12)</f>
        <v>0</v>
      </c>
      <c r="R399" s="31">
        <f>IF(ABS(J399)&lt;'ver pressoflex 6p C3 DCpowe'!$G$7,'ver pressoflex 6p C3 DCpowe'!$G$16*J399*'ver pressoflex 6p C3 DCpowe'!$O$13,SIGN(J399)*'ver pressoflex 6p C3 DCpowe'!$G$15*'ver pressoflex 6p C3 DCpowe'!$O$13)</f>
        <v>17803.500000000004</v>
      </c>
      <c r="S399" s="113">
        <f t="shared" si="55"/>
        <v>-21723.683093967473</v>
      </c>
      <c r="T399" s="362">
        <f>-L399*('ver pressoflex 6p C3 DCpowe'!$G$3/2-'ver pressoflex 6p C3 DCpowe'!$G$12*'ver pressoflex 6p C3 DCpowe'!D399)</f>
        <v>44975705.115461335</v>
      </c>
      <c r="U399" s="29">
        <f t="shared" si="57"/>
        <v>6012.2338167248281</v>
      </c>
      <c r="V399" s="29">
        <f t="shared" si="58"/>
        <v>0</v>
      </c>
      <c r="W399" s="29">
        <f t="shared" si="59"/>
        <v>0</v>
      </c>
      <c r="X399" s="29">
        <f t="shared" si="60"/>
        <v>0</v>
      </c>
      <c r="Y399" s="29">
        <f t="shared" si="61"/>
        <v>0</v>
      </c>
      <c r="Z399" s="29">
        <f t="shared" si="62"/>
        <v>18248587.500000004</v>
      </c>
      <c r="AA399" s="113">
        <f t="shared" si="56"/>
        <v>63230304.849278063</v>
      </c>
    </row>
    <row r="400" spans="2:27">
      <c r="B400" s="116">
        <f t="shared" si="54"/>
        <v>20044.04171387936</v>
      </c>
      <c r="C400" s="115">
        <f t="shared" ref="C400:C463" si="63">+C399+0.1</f>
        <v>17.169999999999973</v>
      </c>
      <c r="D400" s="68">
        <f>'ver pressoflex 6p C3 DCpowe'!$G$3/2/$C$557*C400</f>
        <v>210.33249999999967</v>
      </c>
      <c r="E400" s="114">
        <f>'ver pressoflex 6p C3 DCpowe'!$G$9/D400*(D400-'ver pressoflex 6p C3 DCpowe'!$M$8)</f>
        <v>-3.9299680268145668E-4</v>
      </c>
      <c r="F400" s="114">
        <f>'ver pressoflex 6p C3 DCpowe'!$G$9/D400*(D400-'ver pressoflex 6p C3 DCpowe'!$M$9)</f>
        <v>2.6498044762459606E-3</v>
      </c>
      <c r="G400" s="114">
        <f>'ver pressoflex 6p C3 DCpowe'!$G$9/D400*(D400-'ver pressoflex 6p C3 DCpowe'!$M$10)</f>
        <v>5.6926057551733777E-3</v>
      </c>
      <c r="H400" s="114">
        <f>'ver pressoflex 6p C3 DCpowe'!$G$9/D400*(D400-'ver pressoflex 6p C3 DCpowe'!$M$11)</f>
        <v>7.1493183411978772E-2</v>
      </c>
      <c r="I400" s="114">
        <f>'ver pressoflex 6p C3 DCpowe'!$G$9/D400*(D400-'ver pressoflex 6p C3 DCpowe'!$M$12)</f>
        <v>7.4535984690906193E-2</v>
      </c>
      <c r="J400" s="114">
        <f>'ver pressoflex 6p C3 DCpowe'!$G$9/D400*(D400-'ver pressoflex 6p C3 DCpowe'!$M$13)</f>
        <v>7.7578785969833614E-2</v>
      </c>
      <c r="K400" s="114">
        <f>'ver pressoflex 6p C3 DCpowe'!$G$9/D400*(D400-'ver pressoflex 6p C3 DCpowe'!$G$3)</f>
        <v>8.5185789167152165E-2</v>
      </c>
      <c r="L400" s="113">
        <f>-'ver pressoflex 6p C3 DCpowe'!$G$2*'ver pressoflex 6p C3 DCpowe'!D400*'ver pressoflex 6p C3 DCpowe'!$G$17*'ver pressoflex 6p C3 DCpowe'!$G$13*'ver pressoflex 6p C3 DCpowe'!$G$11</f>
        <v>-39752.842499999941</v>
      </c>
      <c r="M400" s="31">
        <f>IF(ABS(E400)&lt;'ver pressoflex 6p C3 DCpowe'!$G$7,'ver pressoflex 6p C3 DCpowe'!$G$16*E400*'ver pressoflex 6p C3 DCpowe'!$O$8,SIGN(E400)*'ver pressoflex 6p C3 DCpowe'!$G$15*'ver pressoflex 6p C3 DCpowe'!$O$8)</f>
        <v>-6.6157861207055078</v>
      </c>
      <c r="N400" s="31">
        <f>IF(ABS(F400)&lt;'ver pressoflex 6p C3 DCpowe'!$G$7,'ver pressoflex 6p C3 DCpowe'!$G$16*F400*'ver pressoflex 6p C3 DCpowe'!$O$9,SIGN(F400)*'ver pressoflex 6p C3 DCpowe'!$G$15*'ver pressoflex 6p C3 DCpowe'!$O$9)</f>
        <v>0</v>
      </c>
      <c r="O400" s="31">
        <f>IF(ABS(G400)&lt;'ver pressoflex 6p C3 DCpowe'!$G$7,'ver pressoflex 6p C3 DCpowe'!$G$16*G400*'ver pressoflex 6p C3 DCpowe'!$O$10,SIGN(G400)*'ver pressoflex 6p C3 DCpowe'!$G$15*'ver pressoflex 6p C3 DCpowe'!$O$10)</f>
        <v>0</v>
      </c>
      <c r="P400" s="31">
        <f>IF(ABS(H400)&lt;'ver pressoflex 6p C3 DCpowe'!$G$7,'ver pressoflex 6p C3 DCpowe'!$G$16*H400*'ver pressoflex 6p C3 DCpowe'!$O$11,SIGN(H400)*'ver pressoflex 6p C3 DCpowe'!$G$15*'ver pressoflex 6p C3 DCpowe'!$O$11)</f>
        <v>0</v>
      </c>
      <c r="Q400" s="31">
        <f>IF(ABS(I400)&lt;'ver pressoflex 6p C3 DCpowe'!$G$7,'ver pressoflex 6p C3 DCpowe'!$G$16*I400*'ver pressoflex 6p C3 DCpowe'!$O$12,SIGN(I400)*'ver pressoflex 6p C3 DCpowe'!$G$15*'ver pressoflex 6p C3 DCpowe'!$O$12)</f>
        <v>0</v>
      </c>
      <c r="R400" s="31">
        <f>IF(ABS(J400)&lt;'ver pressoflex 6p C3 DCpowe'!$G$7,'ver pressoflex 6p C3 DCpowe'!$G$16*J400*'ver pressoflex 6p C3 DCpowe'!$O$13,SIGN(J400)*'ver pressoflex 6p C3 DCpowe'!$G$15*'ver pressoflex 6p C3 DCpowe'!$O$13)</f>
        <v>17803.500000000004</v>
      </c>
      <c r="S400" s="113">
        <f t="shared" si="55"/>
        <v>-21955.95828612064</v>
      </c>
      <c r="T400" s="362">
        <f>-L400*('ver pressoflex 6p C3 DCpowe'!$G$3/2-'ver pressoflex 6p C3 DCpowe'!$G$12*'ver pressoflex 6p C3 DCpowe'!D400)</f>
        <v>45218925.128525339</v>
      </c>
      <c r="U400" s="29">
        <f t="shared" si="57"/>
        <v>6781.1807737231456</v>
      </c>
      <c r="V400" s="29">
        <f t="shared" si="58"/>
        <v>0</v>
      </c>
      <c r="W400" s="29">
        <f t="shared" si="59"/>
        <v>0</v>
      </c>
      <c r="X400" s="29">
        <f t="shared" si="60"/>
        <v>0</v>
      </c>
      <c r="Y400" s="29">
        <f t="shared" si="61"/>
        <v>0</v>
      </c>
      <c r="Z400" s="29">
        <f t="shared" si="62"/>
        <v>18248587.500000004</v>
      </c>
      <c r="AA400" s="113">
        <f t="shared" si="56"/>
        <v>63474293.809299067</v>
      </c>
    </row>
    <row r="401" spans="2:27">
      <c r="B401" s="116">
        <f t="shared" si="54"/>
        <v>19811.775209533404</v>
      </c>
      <c r="C401" s="115">
        <f t="shared" si="63"/>
        <v>17.269999999999975</v>
      </c>
      <c r="D401" s="68">
        <f>'ver pressoflex 6p C3 DCpowe'!$G$3/2/$C$557*C401</f>
        <v>211.55749999999969</v>
      </c>
      <c r="E401" s="114">
        <f>'ver pressoflex 6p C3 DCpowe'!$G$9/D401*(D401-'ver pressoflex 6p C3 DCpowe'!$M$8)</f>
        <v>-4.3704430237641149E-4</v>
      </c>
      <c r="F401" s="114">
        <f>'ver pressoflex 6p C3 DCpowe'!$G$9/D401*(D401-'ver pressoflex 6p C3 DCpowe'!$M$9)</f>
        <v>2.588137976673024E-3</v>
      </c>
      <c r="G401" s="114">
        <f>'ver pressoflex 6p C3 DCpowe'!$G$9/D401*(D401-'ver pressoflex 6p C3 DCpowe'!$M$10)</f>
        <v>5.6133202557224595E-3</v>
      </c>
      <c r="H401" s="114">
        <f>'ver pressoflex 6p C3 DCpowe'!$G$9/D401*(D401-'ver pressoflex 6p C3 DCpowe'!$M$11)</f>
        <v>7.1032887040166498E-2</v>
      </c>
      <c r="I401" s="114">
        <f>'ver pressoflex 6p C3 DCpowe'!$G$9/D401*(D401-'ver pressoflex 6p C3 DCpowe'!$M$12)</f>
        <v>7.4058069319215936E-2</v>
      </c>
      <c r="J401" s="114">
        <f>'ver pressoflex 6p C3 DCpowe'!$G$9/D401*(D401-'ver pressoflex 6p C3 DCpowe'!$M$13)</f>
        <v>7.7083251598265373E-2</v>
      </c>
      <c r="K401" s="114">
        <f>'ver pressoflex 6p C3 DCpowe'!$G$9/D401*(D401-'ver pressoflex 6p C3 DCpowe'!$G$3)</f>
        <v>8.4646207295888953E-2</v>
      </c>
      <c r="L401" s="113">
        <f>-'ver pressoflex 6p C3 DCpowe'!$G$2*'ver pressoflex 6p C3 DCpowe'!D401*'ver pressoflex 6p C3 DCpowe'!$G$17*'ver pressoflex 6p C3 DCpowe'!$G$13*'ver pressoflex 6p C3 DCpowe'!$G$11</f>
        <v>-39984.367499999942</v>
      </c>
      <c r="M401" s="31">
        <f>IF(ABS(E401)&lt;'ver pressoflex 6p C3 DCpowe'!$G$7,'ver pressoflex 6p C3 DCpowe'!$G$16*E401*'ver pressoflex 6p C3 DCpowe'!$O$8,SIGN(E401)*'ver pressoflex 6p C3 DCpowe'!$G$15*'ver pressoflex 6p C3 DCpowe'!$O$8)</f>
        <v>-7.3572904666578163</v>
      </c>
      <c r="N401" s="31">
        <f>IF(ABS(F401)&lt;'ver pressoflex 6p C3 DCpowe'!$G$7,'ver pressoflex 6p C3 DCpowe'!$G$16*F401*'ver pressoflex 6p C3 DCpowe'!$O$9,SIGN(F401)*'ver pressoflex 6p C3 DCpowe'!$G$15*'ver pressoflex 6p C3 DCpowe'!$O$9)</f>
        <v>0</v>
      </c>
      <c r="O401" s="31">
        <f>IF(ABS(G401)&lt;'ver pressoflex 6p C3 DCpowe'!$G$7,'ver pressoflex 6p C3 DCpowe'!$G$16*G401*'ver pressoflex 6p C3 DCpowe'!$O$10,SIGN(G401)*'ver pressoflex 6p C3 DCpowe'!$G$15*'ver pressoflex 6p C3 DCpowe'!$O$10)</f>
        <v>0</v>
      </c>
      <c r="P401" s="31">
        <f>IF(ABS(H401)&lt;'ver pressoflex 6p C3 DCpowe'!$G$7,'ver pressoflex 6p C3 DCpowe'!$G$16*H401*'ver pressoflex 6p C3 DCpowe'!$O$11,SIGN(H401)*'ver pressoflex 6p C3 DCpowe'!$G$15*'ver pressoflex 6p C3 DCpowe'!$O$11)</f>
        <v>0</v>
      </c>
      <c r="Q401" s="31">
        <f>IF(ABS(I401)&lt;'ver pressoflex 6p C3 DCpowe'!$G$7,'ver pressoflex 6p C3 DCpowe'!$G$16*I401*'ver pressoflex 6p C3 DCpowe'!$O$12,SIGN(I401)*'ver pressoflex 6p C3 DCpowe'!$G$15*'ver pressoflex 6p C3 DCpowe'!$O$12)</f>
        <v>0</v>
      </c>
      <c r="R401" s="31">
        <f>IF(ABS(J401)&lt;'ver pressoflex 6p C3 DCpowe'!$G$7,'ver pressoflex 6p C3 DCpowe'!$G$16*J401*'ver pressoflex 6p C3 DCpowe'!$O$13,SIGN(J401)*'ver pressoflex 6p C3 DCpowe'!$G$15*'ver pressoflex 6p C3 DCpowe'!$O$13)</f>
        <v>17803.500000000004</v>
      </c>
      <c r="S401" s="113">
        <f t="shared" si="55"/>
        <v>-22188.224790466596</v>
      </c>
      <c r="T401" s="362">
        <f>-L401*('ver pressoflex 6p C3 DCpowe'!$G$3/2-'ver pressoflex 6p C3 DCpowe'!$G$12*'ver pressoflex 6p C3 DCpowe'!D401)</f>
        <v>45461909.171309344</v>
      </c>
      <c r="U401" s="29">
        <f t="shared" si="57"/>
        <v>7541.2227283242619</v>
      </c>
      <c r="V401" s="29">
        <f t="shared" si="58"/>
        <v>0</v>
      </c>
      <c r="W401" s="29">
        <f t="shared" si="59"/>
        <v>0</v>
      </c>
      <c r="X401" s="29">
        <f t="shared" si="60"/>
        <v>0</v>
      </c>
      <c r="Y401" s="29">
        <f t="shared" si="61"/>
        <v>0</v>
      </c>
      <c r="Z401" s="29">
        <f t="shared" si="62"/>
        <v>18248587.500000004</v>
      </c>
      <c r="AA401" s="113">
        <f t="shared" si="56"/>
        <v>63718037.894037679</v>
      </c>
    </row>
    <row r="402" spans="2:27">
      <c r="B402" s="116">
        <f t="shared" si="54"/>
        <v>19579.517242946178</v>
      </c>
      <c r="C402" s="115">
        <f t="shared" si="63"/>
        <v>17.369999999999976</v>
      </c>
      <c r="D402" s="68">
        <f>'ver pressoflex 6p C3 DCpowe'!$G$3/2/$C$557*C402</f>
        <v>212.78249999999971</v>
      </c>
      <c r="E402" s="114">
        <f>'ver pressoflex 6p C3 DCpowe'!$G$9/D402*(D402-'ver pressoflex 6p C3 DCpowe'!$M$8)</f>
        <v>-4.8058463454465406E-4</v>
      </c>
      <c r="F402" s="114">
        <f>'ver pressoflex 6p C3 DCpowe'!$G$9/D402*(D402-'ver pressoflex 6p C3 DCpowe'!$M$9)</f>
        <v>2.5271815116374844E-3</v>
      </c>
      <c r="G402" s="114">
        <f>'ver pressoflex 6p C3 DCpowe'!$G$9/D402*(D402-'ver pressoflex 6p C3 DCpowe'!$M$10)</f>
        <v>5.5349476578196227E-3</v>
      </c>
      <c r="H402" s="114">
        <f>'ver pressoflex 6p C3 DCpowe'!$G$9/D402*(D402-'ver pressoflex 6p C3 DCpowe'!$M$11)</f>
        <v>7.0577890569008359E-2</v>
      </c>
      <c r="I402" s="114">
        <f>'ver pressoflex 6p C3 DCpowe'!$G$9/D402*(D402-'ver pressoflex 6p C3 DCpowe'!$M$12)</f>
        <v>7.3585656715190503E-2</v>
      </c>
      <c r="J402" s="114">
        <f>'ver pressoflex 6p C3 DCpowe'!$G$9/D402*(D402-'ver pressoflex 6p C3 DCpowe'!$M$13)</f>
        <v>7.6593422861372648E-2</v>
      </c>
      <c r="K402" s="114">
        <f>'ver pressoflex 6p C3 DCpowe'!$G$9/D402*(D402-'ver pressoflex 6p C3 DCpowe'!$G$3)</f>
        <v>8.4112838226827982E-2</v>
      </c>
      <c r="L402" s="113">
        <f>-'ver pressoflex 6p C3 DCpowe'!$G$2*'ver pressoflex 6p C3 DCpowe'!D402*'ver pressoflex 6p C3 DCpowe'!$G$17*'ver pressoflex 6p C3 DCpowe'!$G$13*'ver pressoflex 6p C3 DCpowe'!$G$11</f>
        <v>-40215.892499999951</v>
      </c>
      <c r="M402" s="31">
        <f>IF(ABS(E402)&lt;'ver pressoflex 6p C3 DCpowe'!$G$7,'ver pressoflex 6p C3 DCpowe'!$G$16*E402*'ver pressoflex 6p C3 DCpowe'!$O$8,SIGN(E402)*'ver pressoflex 6p C3 DCpowe'!$G$15*'ver pressoflex 6p C3 DCpowe'!$O$8)</f>
        <v>-8.0902570538772256</v>
      </c>
      <c r="N402" s="31">
        <f>IF(ABS(F402)&lt;'ver pressoflex 6p C3 DCpowe'!$G$7,'ver pressoflex 6p C3 DCpowe'!$G$16*F402*'ver pressoflex 6p C3 DCpowe'!$O$9,SIGN(F402)*'ver pressoflex 6p C3 DCpowe'!$G$15*'ver pressoflex 6p C3 DCpowe'!$O$9)</f>
        <v>0</v>
      </c>
      <c r="O402" s="31">
        <f>IF(ABS(G402)&lt;'ver pressoflex 6p C3 DCpowe'!$G$7,'ver pressoflex 6p C3 DCpowe'!$G$16*G402*'ver pressoflex 6p C3 DCpowe'!$O$10,SIGN(G402)*'ver pressoflex 6p C3 DCpowe'!$G$15*'ver pressoflex 6p C3 DCpowe'!$O$10)</f>
        <v>0</v>
      </c>
      <c r="P402" s="31">
        <f>IF(ABS(H402)&lt;'ver pressoflex 6p C3 DCpowe'!$G$7,'ver pressoflex 6p C3 DCpowe'!$G$16*H402*'ver pressoflex 6p C3 DCpowe'!$O$11,SIGN(H402)*'ver pressoflex 6p C3 DCpowe'!$G$15*'ver pressoflex 6p C3 DCpowe'!$O$11)</f>
        <v>0</v>
      </c>
      <c r="Q402" s="31">
        <f>IF(ABS(I402)&lt;'ver pressoflex 6p C3 DCpowe'!$G$7,'ver pressoflex 6p C3 DCpowe'!$G$16*I402*'ver pressoflex 6p C3 DCpowe'!$O$12,SIGN(I402)*'ver pressoflex 6p C3 DCpowe'!$G$15*'ver pressoflex 6p C3 DCpowe'!$O$12)</f>
        <v>0</v>
      </c>
      <c r="R402" s="31">
        <f>IF(ABS(J402)&lt;'ver pressoflex 6p C3 DCpowe'!$G$7,'ver pressoflex 6p C3 DCpowe'!$G$16*J402*'ver pressoflex 6p C3 DCpowe'!$O$13,SIGN(J402)*'ver pressoflex 6p C3 DCpowe'!$G$15*'ver pressoflex 6p C3 DCpowe'!$O$13)</f>
        <v>17803.500000000004</v>
      </c>
      <c r="S402" s="113">
        <f t="shared" si="55"/>
        <v>-22420.482757053822</v>
      </c>
      <c r="T402" s="362">
        <f>-L402*('ver pressoflex 6p C3 DCpowe'!$G$3/2-'ver pressoflex 6p C3 DCpowe'!$G$12*'ver pressoflex 6p C3 DCpowe'!D402)</f>
        <v>45704657.243813351</v>
      </c>
      <c r="U402" s="29">
        <f t="shared" si="57"/>
        <v>8292.5134802241555</v>
      </c>
      <c r="V402" s="29">
        <f t="shared" si="58"/>
        <v>0</v>
      </c>
      <c r="W402" s="29">
        <f t="shared" si="59"/>
        <v>0</v>
      </c>
      <c r="X402" s="29">
        <f t="shared" si="60"/>
        <v>0</v>
      </c>
      <c r="Y402" s="29">
        <f t="shared" si="61"/>
        <v>0</v>
      </c>
      <c r="Z402" s="29">
        <f t="shared" si="62"/>
        <v>18248587.500000004</v>
      </c>
      <c r="AA402" s="113">
        <f t="shared" si="56"/>
        <v>63961537.257293582</v>
      </c>
    </row>
    <row r="403" spans="2:27">
      <c r="B403" s="116">
        <f t="shared" si="54"/>
        <v>19347.267667504773</v>
      </c>
      <c r="C403" s="115">
        <f t="shared" si="63"/>
        <v>17.469999999999978</v>
      </c>
      <c r="D403" s="68">
        <f>'ver pressoflex 6p C3 DCpowe'!$G$3/2/$C$557*C403</f>
        <v>214.00749999999974</v>
      </c>
      <c r="E403" s="114">
        <f>'ver pressoflex 6p C3 DCpowe'!$G$9/D403*(D403-'ver pressoflex 6p C3 DCpowe'!$M$8)</f>
        <v>-5.2362650841675197E-4</v>
      </c>
      <c r="F403" s="114">
        <f>'ver pressoflex 6p C3 DCpowe'!$G$9/D403*(D403-'ver pressoflex 6p C3 DCpowe'!$M$9)</f>
        <v>2.4669228882165475E-3</v>
      </c>
      <c r="G403" s="114">
        <f>'ver pressoflex 6p C3 DCpowe'!$G$9/D403*(D403-'ver pressoflex 6p C3 DCpowe'!$M$10)</f>
        <v>5.4574722848498465E-3</v>
      </c>
      <c r="H403" s="114">
        <f>'ver pressoflex 6p C3 DCpowe'!$G$9/D403*(D403-'ver pressoflex 6p C3 DCpowe'!$M$11)</f>
        <v>7.0128102987044943E-2</v>
      </c>
      <c r="I403" s="114">
        <f>'ver pressoflex 6p C3 DCpowe'!$G$9/D403*(D403-'ver pressoflex 6p C3 DCpowe'!$M$12)</f>
        <v>7.3118652383678248E-2</v>
      </c>
      <c r="J403" s="114">
        <f>'ver pressoflex 6p C3 DCpowe'!$G$9/D403*(D403-'ver pressoflex 6p C3 DCpowe'!$M$13)</f>
        <v>7.6109201780311539E-2</v>
      </c>
      <c r="K403" s="114">
        <f>'ver pressoflex 6p C3 DCpowe'!$G$9/D403*(D403-'ver pressoflex 6p C3 DCpowe'!$G$3)</f>
        <v>8.3585575271894794E-2</v>
      </c>
      <c r="L403" s="113">
        <f>-'ver pressoflex 6p C3 DCpowe'!$G$2*'ver pressoflex 6p C3 DCpowe'!D403*'ver pressoflex 6p C3 DCpowe'!$G$17*'ver pressoflex 6p C3 DCpowe'!$G$13*'ver pressoflex 6p C3 DCpowe'!$G$11</f>
        <v>-40447.417499999952</v>
      </c>
      <c r="M403" s="31">
        <f>IF(ABS(E403)&lt;'ver pressoflex 6p C3 DCpowe'!$G$7,'ver pressoflex 6p C3 DCpowe'!$G$16*E403*'ver pressoflex 6p C3 DCpowe'!$O$8,SIGN(E403)*'ver pressoflex 6p C3 DCpowe'!$G$15*'ver pressoflex 6p C3 DCpowe'!$O$8)</f>
        <v>-8.8148324952784396</v>
      </c>
      <c r="N403" s="31">
        <f>IF(ABS(F403)&lt;'ver pressoflex 6p C3 DCpowe'!$G$7,'ver pressoflex 6p C3 DCpowe'!$G$16*F403*'ver pressoflex 6p C3 DCpowe'!$O$9,SIGN(F403)*'ver pressoflex 6p C3 DCpowe'!$G$15*'ver pressoflex 6p C3 DCpowe'!$O$9)</f>
        <v>0</v>
      </c>
      <c r="O403" s="31">
        <f>IF(ABS(G403)&lt;'ver pressoflex 6p C3 DCpowe'!$G$7,'ver pressoflex 6p C3 DCpowe'!$G$16*G403*'ver pressoflex 6p C3 DCpowe'!$O$10,SIGN(G403)*'ver pressoflex 6p C3 DCpowe'!$G$15*'ver pressoflex 6p C3 DCpowe'!$O$10)</f>
        <v>0</v>
      </c>
      <c r="P403" s="31">
        <f>IF(ABS(H403)&lt;'ver pressoflex 6p C3 DCpowe'!$G$7,'ver pressoflex 6p C3 DCpowe'!$G$16*H403*'ver pressoflex 6p C3 DCpowe'!$O$11,SIGN(H403)*'ver pressoflex 6p C3 DCpowe'!$G$15*'ver pressoflex 6p C3 DCpowe'!$O$11)</f>
        <v>0</v>
      </c>
      <c r="Q403" s="31">
        <f>IF(ABS(I403)&lt;'ver pressoflex 6p C3 DCpowe'!$G$7,'ver pressoflex 6p C3 DCpowe'!$G$16*I403*'ver pressoflex 6p C3 DCpowe'!$O$12,SIGN(I403)*'ver pressoflex 6p C3 DCpowe'!$G$15*'ver pressoflex 6p C3 DCpowe'!$O$12)</f>
        <v>0</v>
      </c>
      <c r="R403" s="31">
        <f>IF(ABS(J403)&lt;'ver pressoflex 6p C3 DCpowe'!$G$7,'ver pressoflex 6p C3 DCpowe'!$G$16*J403*'ver pressoflex 6p C3 DCpowe'!$O$13,SIGN(J403)*'ver pressoflex 6p C3 DCpowe'!$G$15*'ver pressoflex 6p C3 DCpowe'!$O$13)</f>
        <v>17803.500000000004</v>
      </c>
      <c r="S403" s="113">
        <f t="shared" si="55"/>
        <v>-22652.732332495227</v>
      </c>
      <c r="T403" s="362">
        <f>-L403*('ver pressoflex 6p C3 DCpowe'!$G$3/2-'ver pressoflex 6p C3 DCpowe'!$G$12*'ver pressoflex 6p C3 DCpowe'!D403)</f>
        <v>45947169.346037351</v>
      </c>
      <c r="U403" s="29">
        <f t="shared" si="57"/>
        <v>9035.2033076604002</v>
      </c>
      <c r="V403" s="29">
        <f t="shared" si="58"/>
        <v>0</v>
      </c>
      <c r="W403" s="29">
        <f t="shared" si="59"/>
        <v>0</v>
      </c>
      <c r="X403" s="29">
        <f t="shared" si="60"/>
        <v>0</v>
      </c>
      <c r="Y403" s="29">
        <f t="shared" si="61"/>
        <v>0</v>
      </c>
      <c r="Z403" s="29">
        <f t="shared" si="62"/>
        <v>18248587.500000004</v>
      </c>
      <c r="AA403" s="113">
        <f t="shared" si="56"/>
        <v>64204792.049345016</v>
      </c>
    </row>
    <row r="404" spans="2:27">
      <c r="B404" s="116">
        <f t="shared" si="54"/>
        <v>19115.026339934073</v>
      </c>
      <c r="C404" s="115">
        <f t="shared" si="63"/>
        <v>17.569999999999979</v>
      </c>
      <c r="D404" s="68">
        <f>'ver pressoflex 6p C3 DCpowe'!$G$3/2/$C$557*C404</f>
        <v>215.23249999999973</v>
      </c>
      <c r="E404" s="114">
        <f>'ver pressoflex 6p C3 DCpowe'!$G$9/D404*(D404-'ver pressoflex 6p C3 DCpowe'!$M$8)</f>
        <v>-5.6617843494824439E-4</v>
      </c>
      <c r="F404" s="114">
        <f>'ver pressoflex 6p C3 DCpowe'!$G$9/D404*(D404-'ver pressoflex 6p C3 DCpowe'!$M$9)</f>
        <v>2.4073501910724581E-3</v>
      </c>
      <c r="G404" s="114">
        <f>'ver pressoflex 6p C3 DCpowe'!$G$9/D404*(D404-'ver pressoflex 6p C3 DCpowe'!$M$10)</f>
        <v>5.3808788170931609E-3</v>
      </c>
      <c r="H404" s="114">
        <f>'ver pressoflex 6p C3 DCpowe'!$G$9/D404*(D404-'ver pressoflex 6p C3 DCpowe'!$M$11)</f>
        <v>6.9683435354790851E-2</v>
      </c>
      <c r="I404" s="114">
        <f>'ver pressoflex 6p C3 DCpowe'!$G$9/D404*(D404-'ver pressoflex 6p C3 DCpowe'!$M$12)</f>
        <v>7.2656963980811562E-2</v>
      </c>
      <c r="J404" s="114">
        <f>'ver pressoflex 6p C3 DCpowe'!$G$9/D404*(D404-'ver pressoflex 6p C3 DCpowe'!$M$13)</f>
        <v>7.5630492606832259E-2</v>
      </c>
      <c r="K404" s="114">
        <f>'ver pressoflex 6p C3 DCpowe'!$G$9/D404*(D404-'ver pressoflex 6p C3 DCpowe'!$G$3)</f>
        <v>8.3064314171884021E-2</v>
      </c>
      <c r="L404" s="113">
        <f>-'ver pressoflex 6p C3 DCpowe'!$G$2*'ver pressoflex 6p C3 DCpowe'!D404*'ver pressoflex 6p C3 DCpowe'!$G$17*'ver pressoflex 6p C3 DCpowe'!$G$13*'ver pressoflex 6p C3 DCpowe'!$G$11</f>
        <v>-40678.942499999954</v>
      </c>
      <c r="M404" s="31">
        <f>IF(ABS(E404)&lt;'ver pressoflex 6p C3 DCpowe'!$G$7,'ver pressoflex 6p C3 DCpowe'!$G$16*E404*'ver pressoflex 6p C3 DCpowe'!$O$8,SIGN(E404)*'ver pressoflex 6p C3 DCpowe'!$G$15*'ver pressoflex 6p C3 DCpowe'!$O$8)</f>
        <v>-9.531160065975012</v>
      </c>
      <c r="N404" s="31">
        <f>IF(ABS(F404)&lt;'ver pressoflex 6p C3 DCpowe'!$G$7,'ver pressoflex 6p C3 DCpowe'!$G$16*F404*'ver pressoflex 6p C3 DCpowe'!$O$9,SIGN(F404)*'ver pressoflex 6p C3 DCpowe'!$G$15*'ver pressoflex 6p C3 DCpowe'!$O$9)</f>
        <v>0</v>
      </c>
      <c r="O404" s="31">
        <f>IF(ABS(G404)&lt;'ver pressoflex 6p C3 DCpowe'!$G$7,'ver pressoflex 6p C3 DCpowe'!$G$16*G404*'ver pressoflex 6p C3 DCpowe'!$O$10,SIGN(G404)*'ver pressoflex 6p C3 DCpowe'!$G$15*'ver pressoflex 6p C3 DCpowe'!$O$10)</f>
        <v>0</v>
      </c>
      <c r="P404" s="31">
        <f>IF(ABS(H404)&lt;'ver pressoflex 6p C3 DCpowe'!$G$7,'ver pressoflex 6p C3 DCpowe'!$G$16*H404*'ver pressoflex 6p C3 DCpowe'!$O$11,SIGN(H404)*'ver pressoflex 6p C3 DCpowe'!$G$15*'ver pressoflex 6p C3 DCpowe'!$O$11)</f>
        <v>0</v>
      </c>
      <c r="Q404" s="31">
        <f>IF(ABS(I404)&lt;'ver pressoflex 6p C3 DCpowe'!$G$7,'ver pressoflex 6p C3 DCpowe'!$G$16*I404*'ver pressoflex 6p C3 DCpowe'!$O$12,SIGN(I404)*'ver pressoflex 6p C3 DCpowe'!$G$15*'ver pressoflex 6p C3 DCpowe'!$O$12)</f>
        <v>0</v>
      </c>
      <c r="R404" s="31">
        <f>IF(ABS(J404)&lt;'ver pressoflex 6p C3 DCpowe'!$G$7,'ver pressoflex 6p C3 DCpowe'!$G$16*J404*'ver pressoflex 6p C3 DCpowe'!$O$13,SIGN(J404)*'ver pressoflex 6p C3 DCpowe'!$G$15*'ver pressoflex 6p C3 DCpowe'!$O$13)</f>
        <v>17803.500000000004</v>
      </c>
      <c r="S404" s="113">
        <f t="shared" si="55"/>
        <v>-22884.973660065927</v>
      </c>
      <c r="T404" s="362">
        <f>-L404*('ver pressoflex 6p C3 DCpowe'!$G$3/2-'ver pressoflex 6p C3 DCpowe'!$G$12*'ver pressoflex 6p C3 DCpowe'!D404)</f>
        <v>46189445.477981351</v>
      </c>
      <c r="U404" s="29">
        <f t="shared" si="57"/>
        <v>9769.4390676243875</v>
      </c>
      <c r="V404" s="29">
        <f t="shared" si="58"/>
        <v>0</v>
      </c>
      <c r="W404" s="29">
        <f t="shared" si="59"/>
        <v>0</v>
      </c>
      <c r="X404" s="29">
        <f t="shared" si="60"/>
        <v>0</v>
      </c>
      <c r="Y404" s="29">
        <f t="shared" si="61"/>
        <v>0</v>
      </c>
      <c r="Z404" s="29">
        <f t="shared" si="62"/>
        <v>18248587.500000004</v>
      </c>
      <c r="AA404" s="113">
        <f t="shared" si="56"/>
        <v>64447802.417048976</v>
      </c>
    </row>
    <row r="405" spans="2:27">
      <c r="B405" s="116">
        <f t="shared" si="54"/>
        <v>18882.793120202314</v>
      </c>
      <c r="C405" s="115">
        <f t="shared" si="63"/>
        <v>17.66999999999998</v>
      </c>
      <c r="D405" s="68">
        <f>'ver pressoflex 6p C3 DCpowe'!$G$3/2/$C$557*C405</f>
        <v>216.45749999999975</v>
      </c>
      <c r="E405" s="114">
        <f>'ver pressoflex 6p C3 DCpowe'!$G$9/D405*(D405-'ver pressoflex 6p C3 DCpowe'!$M$8)</f>
        <v>-6.0824873243014532E-4</v>
      </c>
      <c r="F405" s="114">
        <f>'ver pressoflex 6p C3 DCpowe'!$G$9/D405*(D405-'ver pressoflex 6p C3 DCpowe'!$M$9)</f>
        <v>2.3484517745977966E-3</v>
      </c>
      <c r="G405" s="114">
        <f>'ver pressoflex 6p C3 DCpowe'!$G$9/D405*(D405-'ver pressoflex 6p C3 DCpowe'!$M$10)</f>
        <v>5.305152281625738E-3</v>
      </c>
      <c r="H405" s="114">
        <f>'ver pressoflex 6p C3 DCpowe'!$G$9/D405*(D405-'ver pressoflex 6p C3 DCpowe'!$M$11)</f>
        <v>6.9243800746104978E-2</v>
      </c>
      <c r="I405" s="114">
        <f>'ver pressoflex 6p C3 DCpowe'!$G$9/D405*(D405-'ver pressoflex 6p C3 DCpowe'!$M$12)</f>
        <v>7.2200501253132918E-2</v>
      </c>
      <c r="J405" s="114">
        <f>'ver pressoflex 6p C3 DCpowe'!$G$9/D405*(D405-'ver pressoflex 6p C3 DCpowe'!$M$13)</f>
        <v>7.5157201760160858E-2</v>
      </c>
      <c r="K405" s="114">
        <f>'ver pressoflex 6p C3 DCpowe'!$G$9/D405*(D405-'ver pressoflex 6p C3 DCpowe'!$G$3)</f>
        <v>8.2548953027730729E-2</v>
      </c>
      <c r="L405" s="113">
        <f>-'ver pressoflex 6p C3 DCpowe'!$G$2*'ver pressoflex 6p C3 DCpowe'!D405*'ver pressoflex 6p C3 DCpowe'!$G$17*'ver pressoflex 6p C3 DCpowe'!$G$13*'ver pressoflex 6p C3 DCpowe'!$G$11</f>
        <v>-40910.467499999962</v>
      </c>
      <c r="M405" s="31">
        <f>IF(ABS(E405)&lt;'ver pressoflex 6p C3 DCpowe'!$G$7,'ver pressoflex 6p C3 DCpowe'!$G$16*E405*'ver pressoflex 6p C3 DCpowe'!$O$8,SIGN(E405)*'ver pressoflex 6p C3 DCpowe'!$G$15*'ver pressoflex 6p C3 DCpowe'!$O$8)</f>
        <v>-10.239379797727667</v>
      </c>
      <c r="N405" s="31">
        <f>IF(ABS(F405)&lt;'ver pressoflex 6p C3 DCpowe'!$G$7,'ver pressoflex 6p C3 DCpowe'!$G$16*F405*'ver pressoflex 6p C3 DCpowe'!$O$9,SIGN(F405)*'ver pressoflex 6p C3 DCpowe'!$G$15*'ver pressoflex 6p C3 DCpowe'!$O$9)</f>
        <v>0</v>
      </c>
      <c r="O405" s="31">
        <f>IF(ABS(G405)&lt;'ver pressoflex 6p C3 DCpowe'!$G$7,'ver pressoflex 6p C3 DCpowe'!$G$16*G405*'ver pressoflex 6p C3 DCpowe'!$O$10,SIGN(G405)*'ver pressoflex 6p C3 DCpowe'!$G$15*'ver pressoflex 6p C3 DCpowe'!$O$10)</f>
        <v>0</v>
      </c>
      <c r="P405" s="31">
        <f>IF(ABS(H405)&lt;'ver pressoflex 6p C3 DCpowe'!$G$7,'ver pressoflex 6p C3 DCpowe'!$G$16*H405*'ver pressoflex 6p C3 DCpowe'!$O$11,SIGN(H405)*'ver pressoflex 6p C3 DCpowe'!$G$15*'ver pressoflex 6p C3 DCpowe'!$O$11)</f>
        <v>0</v>
      </c>
      <c r="Q405" s="31">
        <f>IF(ABS(I405)&lt;'ver pressoflex 6p C3 DCpowe'!$G$7,'ver pressoflex 6p C3 DCpowe'!$G$16*I405*'ver pressoflex 6p C3 DCpowe'!$O$12,SIGN(I405)*'ver pressoflex 6p C3 DCpowe'!$G$15*'ver pressoflex 6p C3 DCpowe'!$O$12)</f>
        <v>0</v>
      </c>
      <c r="R405" s="31">
        <f>IF(ABS(J405)&lt;'ver pressoflex 6p C3 DCpowe'!$G$7,'ver pressoflex 6p C3 DCpowe'!$G$16*J405*'ver pressoflex 6p C3 DCpowe'!$O$13,SIGN(J405)*'ver pressoflex 6p C3 DCpowe'!$G$15*'ver pressoflex 6p C3 DCpowe'!$O$13)</f>
        <v>17803.500000000004</v>
      </c>
      <c r="S405" s="113">
        <f t="shared" si="55"/>
        <v>-23117.206879797686</v>
      </c>
      <c r="T405" s="362">
        <f>-L405*('ver pressoflex 6p C3 DCpowe'!$G$3/2-'ver pressoflex 6p C3 DCpowe'!$G$12*'ver pressoflex 6p C3 DCpowe'!D405)</f>
        <v>46431485.63964536</v>
      </c>
      <c r="U405" s="29">
        <f t="shared" si="57"/>
        <v>10495.364292670858</v>
      </c>
      <c r="V405" s="29">
        <f t="shared" si="58"/>
        <v>0</v>
      </c>
      <c r="W405" s="29">
        <f t="shared" si="59"/>
        <v>0</v>
      </c>
      <c r="X405" s="29">
        <f t="shared" si="60"/>
        <v>0</v>
      </c>
      <c r="Y405" s="29">
        <f t="shared" si="61"/>
        <v>0</v>
      </c>
      <c r="Z405" s="29">
        <f t="shared" si="62"/>
        <v>18248587.500000004</v>
      </c>
      <c r="AA405" s="113">
        <f t="shared" si="56"/>
        <v>64690568.503938034</v>
      </c>
    </row>
    <row r="406" spans="2:27">
      <c r="B406" s="116">
        <f t="shared" si="54"/>
        <v>18650.567871429837</v>
      </c>
      <c r="C406" s="115">
        <f t="shared" si="63"/>
        <v>17.769999999999982</v>
      </c>
      <c r="D406" s="68">
        <f>'ver pressoflex 6p C3 DCpowe'!$G$3/2/$C$557*C406</f>
        <v>217.68249999999978</v>
      </c>
      <c r="E406" s="114">
        <f>'ver pressoflex 6p C3 DCpowe'!$G$9/D406*(D406-'ver pressoflex 6p C3 DCpowe'!$M$8)</f>
        <v>-6.4984553190999903E-4</v>
      </c>
      <c r="F406" s="114">
        <f>'ver pressoflex 6p C3 DCpowe'!$G$9/D406*(D406-'ver pressoflex 6p C3 DCpowe'!$M$9)</f>
        <v>2.2902162553260011E-3</v>
      </c>
      <c r="G406" s="114">
        <f>'ver pressoflex 6p C3 DCpowe'!$G$9/D406*(D406-'ver pressoflex 6p C3 DCpowe'!$M$10)</f>
        <v>5.2302780425620013E-3</v>
      </c>
      <c r="H406" s="114">
        <f>'ver pressoflex 6p C3 DCpowe'!$G$9/D406*(D406-'ver pressoflex 6p C3 DCpowe'!$M$11)</f>
        <v>6.8809114191540496E-2</v>
      </c>
      <c r="I406" s="114">
        <f>'ver pressoflex 6p C3 DCpowe'!$G$9/D406*(D406-'ver pressoflex 6p C3 DCpowe'!$M$12)</f>
        <v>7.1749175978776503E-2</v>
      </c>
      <c r="J406" s="114">
        <f>'ver pressoflex 6p C3 DCpowe'!$G$9/D406*(D406-'ver pressoflex 6p C3 DCpowe'!$M$13)</f>
        <v>7.4689237766012509E-2</v>
      </c>
      <c r="K406" s="114">
        <f>'ver pressoflex 6p C3 DCpowe'!$G$9/D406*(D406-'ver pressoflex 6p C3 DCpowe'!$G$3)</f>
        <v>8.2039392234102504E-2</v>
      </c>
      <c r="L406" s="113">
        <f>-'ver pressoflex 6p C3 DCpowe'!$G$2*'ver pressoflex 6p C3 DCpowe'!D406*'ver pressoflex 6p C3 DCpowe'!$G$17*'ver pressoflex 6p C3 DCpowe'!$G$13*'ver pressoflex 6p C3 DCpowe'!$G$11</f>
        <v>-41141.992499999964</v>
      </c>
      <c r="M406" s="31">
        <f>IF(ABS(E406)&lt;'ver pressoflex 6p C3 DCpowe'!$G$7,'ver pressoflex 6p C3 DCpowe'!$G$16*E406*'ver pressoflex 6p C3 DCpowe'!$O$8,SIGN(E406)*'ver pressoflex 6p C3 DCpowe'!$G$15*'ver pressoflex 6p C3 DCpowe'!$O$8)</f>
        <v>-10.939628570203421</v>
      </c>
      <c r="N406" s="31">
        <f>IF(ABS(F406)&lt;'ver pressoflex 6p C3 DCpowe'!$G$7,'ver pressoflex 6p C3 DCpowe'!$G$16*F406*'ver pressoflex 6p C3 DCpowe'!$O$9,SIGN(F406)*'ver pressoflex 6p C3 DCpowe'!$G$15*'ver pressoflex 6p C3 DCpowe'!$O$9)</f>
        <v>0</v>
      </c>
      <c r="O406" s="31">
        <f>IF(ABS(G406)&lt;'ver pressoflex 6p C3 DCpowe'!$G$7,'ver pressoflex 6p C3 DCpowe'!$G$16*G406*'ver pressoflex 6p C3 DCpowe'!$O$10,SIGN(G406)*'ver pressoflex 6p C3 DCpowe'!$G$15*'ver pressoflex 6p C3 DCpowe'!$O$10)</f>
        <v>0</v>
      </c>
      <c r="P406" s="31">
        <f>IF(ABS(H406)&lt;'ver pressoflex 6p C3 DCpowe'!$G$7,'ver pressoflex 6p C3 DCpowe'!$G$16*H406*'ver pressoflex 6p C3 DCpowe'!$O$11,SIGN(H406)*'ver pressoflex 6p C3 DCpowe'!$G$15*'ver pressoflex 6p C3 DCpowe'!$O$11)</f>
        <v>0</v>
      </c>
      <c r="Q406" s="31">
        <f>IF(ABS(I406)&lt;'ver pressoflex 6p C3 DCpowe'!$G$7,'ver pressoflex 6p C3 DCpowe'!$G$16*I406*'ver pressoflex 6p C3 DCpowe'!$O$12,SIGN(I406)*'ver pressoflex 6p C3 DCpowe'!$G$15*'ver pressoflex 6p C3 DCpowe'!$O$12)</f>
        <v>0</v>
      </c>
      <c r="R406" s="31">
        <f>IF(ABS(J406)&lt;'ver pressoflex 6p C3 DCpowe'!$G$7,'ver pressoflex 6p C3 DCpowe'!$G$16*J406*'ver pressoflex 6p C3 DCpowe'!$O$13,SIGN(J406)*'ver pressoflex 6p C3 DCpowe'!$G$15*'ver pressoflex 6p C3 DCpowe'!$O$13)</f>
        <v>17803.500000000004</v>
      </c>
      <c r="S406" s="113">
        <f t="shared" si="55"/>
        <v>-23349.432128570163</v>
      </c>
      <c r="T406" s="362">
        <f>-L406*('ver pressoflex 6p C3 DCpowe'!$G$3/2-'ver pressoflex 6p C3 DCpowe'!$G$12*'ver pressoflex 6p C3 DCpowe'!D406)</f>
        <v>46673289.83102937</v>
      </c>
      <c r="U406" s="29">
        <f t="shared" si="57"/>
        <v>11213.119284458508</v>
      </c>
      <c r="V406" s="29">
        <f t="shared" si="58"/>
        <v>0</v>
      </c>
      <c r="W406" s="29">
        <f t="shared" si="59"/>
        <v>0</v>
      </c>
      <c r="X406" s="29">
        <f t="shared" si="60"/>
        <v>0</v>
      </c>
      <c r="Y406" s="29">
        <f t="shared" si="61"/>
        <v>0</v>
      </c>
      <c r="Z406" s="29">
        <f t="shared" si="62"/>
        <v>18248587.500000004</v>
      </c>
      <c r="AA406" s="113">
        <f t="shared" si="56"/>
        <v>64933090.450313836</v>
      </c>
    </row>
    <row r="407" spans="2:27">
      <c r="B407" s="116">
        <f t="shared" si="54"/>
        <v>18418.350459800862</v>
      </c>
      <c r="C407" s="115">
        <f t="shared" si="63"/>
        <v>17.869999999999983</v>
      </c>
      <c r="D407" s="68">
        <f>'ver pressoflex 6p C3 DCpowe'!$G$3/2/$C$557*C407</f>
        <v>218.9074999999998</v>
      </c>
      <c r="E407" s="114">
        <f>'ver pressoflex 6p C3 DCpowe'!$G$9/D407*(D407-'ver pressoflex 6p C3 DCpowe'!$M$8)</f>
        <v>-6.9097678243092869E-4</v>
      </c>
      <c r="F407" s="114">
        <f>'ver pressoflex 6p C3 DCpowe'!$G$9/D407*(D407-'ver pressoflex 6p C3 DCpowe'!$M$9)</f>
        <v>2.2326325045966995E-3</v>
      </c>
      <c r="G407" s="114">
        <f>'ver pressoflex 6p C3 DCpowe'!$G$9/D407*(D407-'ver pressoflex 6p C3 DCpowe'!$M$10)</f>
        <v>5.1562417916243275E-3</v>
      </c>
      <c r="H407" s="114">
        <f>'ver pressoflex 6p C3 DCpowe'!$G$9/D407*(D407-'ver pressoflex 6p C3 DCpowe'!$M$11)</f>
        <v>6.8379292623596793E-2</v>
      </c>
      <c r="I407" s="114">
        <f>'ver pressoflex 6p C3 DCpowe'!$G$9/D407*(D407-'ver pressoflex 6p C3 DCpowe'!$M$12)</f>
        <v>7.1302901910624425E-2</v>
      </c>
      <c r="J407" s="114">
        <f>'ver pressoflex 6p C3 DCpowe'!$G$9/D407*(D407-'ver pressoflex 6p C3 DCpowe'!$M$13)</f>
        <v>7.4226511197652043E-2</v>
      </c>
      <c r="K407" s="114">
        <f>'ver pressoflex 6p C3 DCpowe'!$G$9/D407*(D407-'ver pressoflex 6p C3 DCpowe'!$G$3)</f>
        <v>8.1535534415221114E-2</v>
      </c>
      <c r="L407" s="113">
        <f>-'ver pressoflex 6p C3 DCpowe'!$G$2*'ver pressoflex 6p C3 DCpowe'!D407*'ver pressoflex 6p C3 DCpowe'!$G$17*'ver pressoflex 6p C3 DCpowe'!$G$13*'ver pressoflex 6p C3 DCpowe'!$G$11</f>
        <v>-41373.517499999973</v>
      </c>
      <c r="M407" s="31">
        <f>IF(ABS(E407)&lt;'ver pressoflex 6p C3 DCpowe'!$G$7,'ver pressoflex 6p C3 DCpowe'!$G$16*E407*'ver pressoflex 6p C3 DCpowe'!$O$8,SIGN(E407)*'ver pressoflex 6p C3 DCpowe'!$G$15*'ver pressoflex 6p C3 DCpowe'!$O$8)</f>
        <v>-11.63204019917077</v>
      </c>
      <c r="N407" s="31">
        <f>IF(ABS(F407)&lt;'ver pressoflex 6p C3 DCpowe'!$G$7,'ver pressoflex 6p C3 DCpowe'!$G$16*F407*'ver pressoflex 6p C3 DCpowe'!$O$9,SIGN(F407)*'ver pressoflex 6p C3 DCpowe'!$G$15*'ver pressoflex 6p C3 DCpowe'!$O$9)</f>
        <v>0</v>
      </c>
      <c r="O407" s="31">
        <f>IF(ABS(G407)&lt;'ver pressoflex 6p C3 DCpowe'!$G$7,'ver pressoflex 6p C3 DCpowe'!$G$16*G407*'ver pressoflex 6p C3 DCpowe'!$O$10,SIGN(G407)*'ver pressoflex 6p C3 DCpowe'!$G$15*'ver pressoflex 6p C3 DCpowe'!$O$10)</f>
        <v>0</v>
      </c>
      <c r="P407" s="31">
        <f>IF(ABS(H407)&lt;'ver pressoflex 6p C3 DCpowe'!$G$7,'ver pressoflex 6p C3 DCpowe'!$G$16*H407*'ver pressoflex 6p C3 DCpowe'!$O$11,SIGN(H407)*'ver pressoflex 6p C3 DCpowe'!$G$15*'ver pressoflex 6p C3 DCpowe'!$O$11)</f>
        <v>0</v>
      </c>
      <c r="Q407" s="31">
        <f>IF(ABS(I407)&lt;'ver pressoflex 6p C3 DCpowe'!$G$7,'ver pressoflex 6p C3 DCpowe'!$G$16*I407*'ver pressoflex 6p C3 DCpowe'!$O$12,SIGN(I407)*'ver pressoflex 6p C3 DCpowe'!$G$15*'ver pressoflex 6p C3 DCpowe'!$O$12)</f>
        <v>0</v>
      </c>
      <c r="R407" s="31">
        <f>IF(ABS(J407)&lt;'ver pressoflex 6p C3 DCpowe'!$G$7,'ver pressoflex 6p C3 DCpowe'!$G$16*J407*'ver pressoflex 6p C3 DCpowe'!$O$13,SIGN(J407)*'ver pressoflex 6p C3 DCpowe'!$G$15*'ver pressoflex 6p C3 DCpowe'!$O$13)</f>
        <v>17803.500000000004</v>
      </c>
      <c r="S407" s="113">
        <f t="shared" si="55"/>
        <v>-23581.649540199138</v>
      </c>
      <c r="T407" s="362">
        <f>-L407*('ver pressoflex 6p C3 DCpowe'!$G$3/2-'ver pressoflex 6p C3 DCpowe'!$G$12*'ver pressoflex 6p C3 DCpowe'!D407)</f>
        <v>46914858.052133374</v>
      </c>
      <c r="U407" s="29">
        <f t="shared" si="57"/>
        <v>11922.84120415004</v>
      </c>
      <c r="V407" s="29">
        <f t="shared" si="58"/>
        <v>0</v>
      </c>
      <c r="W407" s="29">
        <f t="shared" si="59"/>
        <v>0</v>
      </c>
      <c r="X407" s="29">
        <f t="shared" si="60"/>
        <v>0</v>
      </c>
      <c r="Y407" s="29">
        <f t="shared" si="61"/>
        <v>0</v>
      </c>
      <c r="Z407" s="29">
        <f t="shared" si="62"/>
        <v>18248587.500000004</v>
      </c>
      <c r="AA407" s="113">
        <f t="shared" si="56"/>
        <v>65175368.393337533</v>
      </c>
    </row>
    <row r="408" spans="2:27">
      <c r="B408" s="116">
        <f t="shared" si="54"/>
        <v>18186.140754478289</v>
      </c>
      <c r="C408" s="115">
        <f t="shared" si="63"/>
        <v>17.969999999999985</v>
      </c>
      <c r="D408" s="68">
        <f>'ver pressoflex 6p C3 DCpowe'!$G$3/2/$C$557*C408</f>
        <v>220.13249999999982</v>
      </c>
      <c r="E408" s="114">
        <f>'ver pressoflex 6p C3 DCpowe'!$G$9/D408*(D408-'ver pressoflex 6p C3 DCpowe'!$M$8)</f>
        <v>-7.3165025609575466E-4</v>
      </c>
      <c r="F408" s="114">
        <f>'ver pressoflex 6p C3 DCpowe'!$G$9/D408*(D408-'ver pressoflex 6p C3 DCpowe'!$M$9)</f>
        <v>2.1756896414659435E-3</v>
      </c>
      <c r="G408" s="114">
        <f>'ver pressoflex 6p C3 DCpowe'!$G$9/D408*(D408-'ver pressoflex 6p C3 DCpowe'!$M$10)</f>
        <v>5.0830295390276413E-3</v>
      </c>
      <c r="H408" s="114">
        <f>'ver pressoflex 6p C3 DCpowe'!$G$9/D408*(D408-'ver pressoflex 6p C3 DCpowe'!$M$11)</f>
        <v>6.7954254823799368E-2</v>
      </c>
      <c r="I408" s="114">
        <f>'ver pressoflex 6p C3 DCpowe'!$G$9/D408*(D408-'ver pressoflex 6p C3 DCpowe'!$M$12)</f>
        <v>7.0861594721361068E-2</v>
      </c>
      <c r="J408" s="114">
        <f>'ver pressoflex 6p C3 DCpowe'!$G$9/D408*(D408-'ver pressoflex 6p C3 DCpowe'!$M$13)</f>
        <v>7.3768934618922768E-2</v>
      </c>
      <c r="K408" s="114">
        <f>'ver pressoflex 6p C3 DCpowe'!$G$9/D408*(D408-'ver pressoflex 6p C3 DCpowe'!$G$3)</f>
        <v>8.1037284362827006E-2</v>
      </c>
      <c r="L408" s="113">
        <f>-'ver pressoflex 6p C3 DCpowe'!$G$2*'ver pressoflex 6p C3 DCpowe'!D408*'ver pressoflex 6p C3 DCpowe'!$G$17*'ver pressoflex 6p C3 DCpowe'!$G$13*'ver pressoflex 6p C3 DCpowe'!$G$11</f>
        <v>-41605.042499999967</v>
      </c>
      <c r="M408" s="31">
        <f>IF(ABS(E408)&lt;'ver pressoflex 6p C3 DCpowe'!$G$7,'ver pressoflex 6p C3 DCpowe'!$G$16*E408*'ver pressoflex 6p C3 DCpowe'!$O$8,SIGN(E408)*'ver pressoflex 6p C3 DCpowe'!$G$15*'ver pressoflex 6p C3 DCpowe'!$O$8)</f>
        <v>-12.316745521750063</v>
      </c>
      <c r="N408" s="31">
        <f>IF(ABS(F408)&lt;'ver pressoflex 6p C3 DCpowe'!$G$7,'ver pressoflex 6p C3 DCpowe'!$G$16*F408*'ver pressoflex 6p C3 DCpowe'!$O$9,SIGN(F408)*'ver pressoflex 6p C3 DCpowe'!$G$15*'ver pressoflex 6p C3 DCpowe'!$O$9)</f>
        <v>0</v>
      </c>
      <c r="O408" s="31">
        <f>IF(ABS(G408)&lt;'ver pressoflex 6p C3 DCpowe'!$G$7,'ver pressoflex 6p C3 DCpowe'!$G$16*G408*'ver pressoflex 6p C3 DCpowe'!$O$10,SIGN(G408)*'ver pressoflex 6p C3 DCpowe'!$G$15*'ver pressoflex 6p C3 DCpowe'!$O$10)</f>
        <v>0</v>
      </c>
      <c r="P408" s="31">
        <f>IF(ABS(H408)&lt;'ver pressoflex 6p C3 DCpowe'!$G$7,'ver pressoflex 6p C3 DCpowe'!$G$16*H408*'ver pressoflex 6p C3 DCpowe'!$O$11,SIGN(H408)*'ver pressoflex 6p C3 DCpowe'!$G$15*'ver pressoflex 6p C3 DCpowe'!$O$11)</f>
        <v>0</v>
      </c>
      <c r="Q408" s="31">
        <f>IF(ABS(I408)&lt;'ver pressoflex 6p C3 DCpowe'!$G$7,'ver pressoflex 6p C3 DCpowe'!$G$16*I408*'ver pressoflex 6p C3 DCpowe'!$O$12,SIGN(I408)*'ver pressoflex 6p C3 DCpowe'!$G$15*'ver pressoflex 6p C3 DCpowe'!$O$12)</f>
        <v>0</v>
      </c>
      <c r="R408" s="31">
        <f>IF(ABS(J408)&lt;'ver pressoflex 6p C3 DCpowe'!$G$7,'ver pressoflex 6p C3 DCpowe'!$G$16*J408*'ver pressoflex 6p C3 DCpowe'!$O$13,SIGN(J408)*'ver pressoflex 6p C3 DCpowe'!$G$15*'ver pressoflex 6p C3 DCpowe'!$O$13)</f>
        <v>17803.500000000004</v>
      </c>
      <c r="S408" s="113">
        <f t="shared" si="55"/>
        <v>-23813.859245521711</v>
      </c>
      <c r="T408" s="362">
        <f>-L408*('ver pressoflex 6p C3 DCpowe'!$G$3/2-'ver pressoflex 6p C3 DCpowe'!$G$12*'ver pressoflex 6p C3 DCpowe'!D408)</f>
        <v>47156190.302957363</v>
      </c>
      <c r="U408" s="29">
        <f t="shared" si="57"/>
        <v>12624.664159793814</v>
      </c>
      <c r="V408" s="29">
        <f t="shared" si="58"/>
        <v>0</v>
      </c>
      <c r="W408" s="29">
        <f t="shared" si="59"/>
        <v>0</v>
      </c>
      <c r="X408" s="29">
        <f t="shared" si="60"/>
        <v>0</v>
      </c>
      <c r="Y408" s="29">
        <f t="shared" si="61"/>
        <v>0</v>
      </c>
      <c r="Z408" s="29">
        <f t="shared" si="62"/>
        <v>18248587.500000004</v>
      </c>
      <c r="AA408" s="113">
        <f t="shared" si="56"/>
        <v>65417402.467117161</v>
      </c>
    </row>
    <row r="409" spans="2:27">
      <c r="B409" s="116">
        <f t="shared" si="54"/>
        <v>17953.938627521205</v>
      </c>
      <c r="C409" s="115">
        <f t="shared" si="63"/>
        <v>18.069999999999986</v>
      </c>
      <c r="D409" s="68">
        <f>'ver pressoflex 6p C3 DCpowe'!$G$3/2/$C$557*C409</f>
        <v>221.35749999999982</v>
      </c>
      <c r="E409" s="114">
        <f>'ver pressoflex 6p C3 DCpowe'!$G$9/D409*(D409-'ver pressoflex 6p C3 DCpowe'!$M$8)</f>
        <v>-7.7187355296296119E-4</v>
      </c>
      <c r="F409" s="114">
        <f>'ver pressoflex 6p C3 DCpowe'!$G$9/D409*(D409-'ver pressoflex 6p C3 DCpowe'!$M$9)</f>
        <v>2.1193770258518545E-3</v>
      </c>
      <c r="G409" s="114">
        <f>'ver pressoflex 6p C3 DCpowe'!$G$9/D409*(D409-'ver pressoflex 6p C3 DCpowe'!$M$10)</f>
        <v>5.0106276046666702E-3</v>
      </c>
      <c r="H409" s="114">
        <f>'ver pressoflex 6p C3 DCpowe'!$G$9/D409*(D409-'ver pressoflex 6p C3 DCpowe'!$M$11)</f>
        <v>6.7533921371537062E-2</v>
      </c>
      <c r="I409" s="114">
        <f>'ver pressoflex 6p C3 DCpowe'!$G$9/D409*(D409-'ver pressoflex 6p C3 DCpowe'!$M$12)</f>
        <v>7.0425171950351875E-2</v>
      </c>
      <c r="J409" s="114">
        <f>'ver pressoflex 6p C3 DCpowe'!$G$9/D409*(D409-'ver pressoflex 6p C3 DCpowe'!$M$13)</f>
        <v>7.3316422529166689E-2</v>
      </c>
      <c r="K409" s="114">
        <f>'ver pressoflex 6p C3 DCpowe'!$G$9/D409*(D409-'ver pressoflex 6p C3 DCpowe'!$G$3)</f>
        <v>8.0544548976203736E-2</v>
      </c>
      <c r="L409" s="113">
        <f>-'ver pressoflex 6p C3 DCpowe'!$G$2*'ver pressoflex 6p C3 DCpowe'!D409*'ver pressoflex 6p C3 DCpowe'!$G$17*'ver pressoflex 6p C3 DCpowe'!$G$13*'ver pressoflex 6p C3 DCpowe'!$G$11</f>
        <v>-41836.567499999968</v>
      </c>
      <c r="M409" s="31">
        <f>IF(ABS(E409)&lt;'ver pressoflex 6p C3 DCpowe'!$G$7,'ver pressoflex 6p C3 DCpowe'!$G$16*E409*'ver pressoflex 6p C3 DCpowe'!$O$8,SIGN(E409)*'ver pressoflex 6p C3 DCpowe'!$G$15*'ver pressoflex 6p C3 DCpowe'!$O$8)</f>
        <v>-12.993872478833163</v>
      </c>
      <c r="N409" s="31">
        <f>IF(ABS(F409)&lt;'ver pressoflex 6p C3 DCpowe'!$G$7,'ver pressoflex 6p C3 DCpowe'!$G$16*F409*'ver pressoflex 6p C3 DCpowe'!$O$9,SIGN(F409)*'ver pressoflex 6p C3 DCpowe'!$G$15*'ver pressoflex 6p C3 DCpowe'!$O$9)</f>
        <v>0</v>
      </c>
      <c r="O409" s="31">
        <f>IF(ABS(G409)&lt;'ver pressoflex 6p C3 DCpowe'!$G$7,'ver pressoflex 6p C3 DCpowe'!$G$16*G409*'ver pressoflex 6p C3 DCpowe'!$O$10,SIGN(G409)*'ver pressoflex 6p C3 DCpowe'!$G$15*'ver pressoflex 6p C3 DCpowe'!$O$10)</f>
        <v>0</v>
      </c>
      <c r="P409" s="31">
        <f>IF(ABS(H409)&lt;'ver pressoflex 6p C3 DCpowe'!$G$7,'ver pressoflex 6p C3 DCpowe'!$G$16*H409*'ver pressoflex 6p C3 DCpowe'!$O$11,SIGN(H409)*'ver pressoflex 6p C3 DCpowe'!$G$15*'ver pressoflex 6p C3 DCpowe'!$O$11)</f>
        <v>0</v>
      </c>
      <c r="Q409" s="31">
        <f>IF(ABS(I409)&lt;'ver pressoflex 6p C3 DCpowe'!$G$7,'ver pressoflex 6p C3 DCpowe'!$G$16*I409*'ver pressoflex 6p C3 DCpowe'!$O$12,SIGN(I409)*'ver pressoflex 6p C3 DCpowe'!$G$15*'ver pressoflex 6p C3 DCpowe'!$O$12)</f>
        <v>0</v>
      </c>
      <c r="R409" s="31">
        <f>IF(ABS(J409)&lt;'ver pressoflex 6p C3 DCpowe'!$G$7,'ver pressoflex 6p C3 DCpowe'!$G$16*J409*'ver pressoflex 6p C3 DCpowe'!$O$13,SIGN(J409)*'ver pressoflex 6p C3 DCpowe'!$G$15*'ver pressoflex 6p C3 DCpowe'!$O$13)</f>
        <v>17803.500000000004</v>
      </c>
      <c r="S409" s="113">
        <f t="shared" si="55"/>
        <v>-24046.061372478795</v>
      </c>
      <c r="T409" s="362">
        <f>-L409*('ver pressoflex 6p C3 DCpowe'!$G$3/2-'ver pressoflex 6p C3 DCpowe'!$G$12*'ver pressoflex 6p C3 DCpowe'!D409)</f>
        <v>47397286.583501369</v>
      </c>
      <c r="U409" s="29">
        <f t="shared" si="57"/>
        <v>13318.719290803992</v>
      </c>
      <c r="V409" s="29">
        <f t="shared" si="58"/>
        <v>0</v>
      </c>
      <c r="W409" s="29">
        <f t="shared" si="59"/>
        <v>0</v>
      </c>
      <c r="X409" s="29">
        <f t="shared" si="60"/>
        <v>0</v>
      </c>
      <c r="Y409" s="29">
        <f t="shared" si="61"/>
        <v>0</v>
      </c>
      <c r="Z409" s="29">
        <f t="shared" si="62"/>
        <v>18248587.500000004</v>
      </c>
      <c r="AA409" s="113">
        <f t="shared" si="56"/>
        <v>65659192.802792177</v>
      </c>
    </row>
    <row r="410" spans="2:27">
      <c r="B410" s="116">
        <f t="shared" si="54"/>
        <v>17721.743953805253</v>
      </c>
      <c r="C410" s="115">
        <f t="shared" si="63"/>
        <v>18.169999999999987</v>
      </c>
      <c r="D410" s="68">
        <f>'ver pressoflex 6p C3 DCpowe'!$G$3/2/$C$557*C410</f>
        <v>222.58249999999984</v>
      </c>
      <c r="E410" s="114">
        <f>'ver pressoflex 6p C3 DCpowe'!$G$9/D410*(D410-'ver pressoflex 6p C3 DCpowe'!$M$8)</f>
        <v>-8.1165410578099733E-4</v>
      </c>
      <c r="F410" s="114">
        <f>'ver pressoflex 6p C3 DCpowe'!$G$9/D410*(D410-'ver pressoflex 6p C3 DCpowe'!$M$9)</f>
        <v>2.0636842519066037E-3</v>
      </c>
      <c r="G410" s="114">
        <f>'ver pressoflex 6p C3 DCpowe'!$G$9/D410*(D410-'ver pressoflex 6p C3 DCpowe'!$M$10)</f>
        <v>4.9390226095942045E-3</v>
      </c>
      <c r="H410" s="114">
        <f>'ver pressoflex 6p C3 DCpowe'!$G$9/D410*(D410-'ver pressoflex 6p C3 DCpowe'!$M$11)</f>
        <v>6.7118214594588582E-2</v>
      </c>
      <c r="I410" s="114">
        <f>'ver pressoflex 6p C3 DCpowe'!$G$9/D410*(D410-'ver pressoflex 6p C3 DCpowe'!$M$12)</f>
        <v>6.9993552952276175E-2</v>
      </c>
      <c r="J410" s="114">
        <f>'ver pressoflex 6p C3 DCpowe'!$G$9/D410*(D410-'ver pressoflex 6p C3 DCpowe'!$M$13)</f>
        <v>7.2868891309963782E-2</v>
      </c>
      <c r="K410" s="114">
        <f>'ver pressoflex 6p C3 DCpowe'!$G$9/D410*(D410-'ver pressoflex 6p C3 DCpowe'!$G$3)</f>
        <v>8.0057237204182771E-2</v>
      </c>
      <c r="L410" s="113">
        <f>-'ver pressoflex 6p C3 DCpowe'!$G$2*'ver pressoflex 6p C3 DCpowe'!D410*'ver pressoflex 6p C3 DCpowe'!$G$17*'ver pressoflex 6p C3 DCpowe'!$G$13*'ver pressoflex 6p C3 DCpowe'!$G$11</f>
        <v>-42068.09249999997</v>
      </c>
      <c r="M410" s="31">
        <f>IF(ABS(E410)&lt;'ver pressoflex 6p C3 DCpowe'!$G$7,'ver pressoflex 6p C3 DCpowe'!$G$16*E410*'ver pressoflex 6p C3 DCpowe'!$O$8,SIGN(E410)*'ver pressoflex 6p C3 DCpowe'!$G$15*'ver pressoflex 6p C3 DCpowe'!$O$8)</f>
        <v>-13.663546194781624</v>
      </c>
      <c r="N410" s="31">
        <f>IF(ABS(F410)&lt;'ver pressoflex 6p C3 DCpowe'!$G$7,'ver pressoflex 6p C3 DCpowe'!$G$16*F410*'ver pressoflex 6p C3 DCpowe'!$O$9,SIGN(F410)*'ver pressoflex 6p C3 DCpowe'!$G$15*'ver pressoflex 6p C3 DCpowe'!$O$9)</f>
        <v>0</v>
      </c>
      <c r="O410" s="31">
        <f>IF(ABS(G410)&lt;'ver pressoflex 6p C3 DCpowe'!$G$7,'ver pressoflex 6p C3 DCpowe'!$G$16*G410*'ver pressoflex 6p C3 DCpowe'!$O$10,SIGN(G410)*'ver pressoflex 6p C3 DCpowe'!$G$15*'ver pressoflex 6p C3 DCpowe'!$O$10)</f>
        <v>0</v>
      </c>
      <c r="P410" s="31">
        <f>IF(ABS(H410)&lt;'ver pressoflex 6p C3 DCpowe'!$G$7,'ver pressoflex 6p C3 DCpowe'!$G$16*H410*'ver pressoflex 6p C3 DCpowe'!$O$11,SIGN(H410)*'ver pressoflex 6p C3 DCpowe'!$G$15*'ver pressoflex 6p C3 DCpowe'!$O$11)</f>
        <v>0</v>
      </c>
      <c r="Q410" s="31">
        <f>IF(ABS(I410)&lt;'ver pressoflex 6p C3 DCpowe'!$G$7,'ver pressoflex 6p C3 DCpowe'!$G$16*I410*'ver pressoflex 6p C3 DCpowe'!$O$12,SIGN(I410)*'ver pressoflex 6p C3 DCpowe'!$G$15*'ver pressoflex 6p C3 DCpowe'!$O$12)</f>
        <v>0</v>
      </c>
      <c r="R410" s="31">
        <f>IF(ABS(J410)&lt;'ver pressoflex 6p C3 DCpowe'!$G$7,'ver pressoflex 6p C3 DCpowe'!$G$16*J410*'ver pressoflex 6p C3 DCpowe'!$O$13,SIGN(J410)*'ver pressoflex 6p C3 DCpowe'!$G$15*'ver pressoflex 6p C3 DCpowe'!$O$13)</f>
        <v>17803.500000000004</v>
      </c>
      <c r="S410" s="113">
        <f t="shared" si="55"/>
        <v>-24278.256046194747</v>
      </c>
      <c r="T410" s="362">
        <f>-L410*('ver pressoflex 6p C3 DCpowe'!$G$3/2-'ver pressoflex 6p C3 DCpowe'!$G$12*'ver pressoflex 6p C3 DCpowe'!D410)</f>
        <v>47638146.893765368</v>
      </c>
      <c r="U410" s="29">
        <f t="shared" si="57"/>
        <v>14005.134849651164</v>
      </c>
      <c r="V410" s="29">
        <f t="shared" si="58"/>
        <v>0</v>
      </c>
      <c r="W410" s="29">
        <f t="shared" si="59"/>
        <v>0</v>
      </c>
      <c r="X410" s="29">
        <f t="shared" si="60"/>
        <v>0</v>
      </c>
      <c r="Y410" s="29">
        <f t="shared" si="61"/>
        <v>0</v>
      </c>
      <c r="Z410" s="29">
        <f t="shared" si="62"/>
        <v>18248587.500000004</v>
      </c>
      <c r="AA410" s="113">
        <f t="shared" si="56"/>
        <v>65900739.528615028</v>
      </c>
    </row>
    <row r="411" spans="2:27">
      <c r="B411" s="116">
        <f t="shared" si="54"/>
        <v>17489.556610945521</v>
      </c>
      <c r="C411" s="115">
        <f t="shared" si="63"/>
        <v>18.269999999999989</v>
      </c>
      <c r="D411" s="68">
        <f>'ver pressoflex 6p C3 DCpowe'!$G$3/2/$C$557*C411</f>
        <v>223.80749999999986</v>
      </c>
      <c r="E411" s="114">
        <f>'ver pressoflex 6p C3 DCpowe'!$G$9/D411*(D411-'ver pressoflex 6p C3 DCpowe'!$M$8)</f>
        <v>-8.5099918456709009E-4</v>
      </c>
      <c r="F411" s="114">
        <f>'ver pressoflex 6p C3 DCpowe'!$G$9/D411*(D411-'ver pressoflex 6p C3 DCpowe'!$M$9)</f>
        <v>2.0086011416060737E-3</v>
      </c>
      <c r="G411" s="114">
        <f>'ver pressoflex 6p C3 DCpowe'!$G$9/D411*(D411-'ver pressoflex 6p C3 DCpowe'!$M$10)</f>
        <v>4.8682014677792372E-3</v>
      </c>
      <c r="H411" s="114">
        <f>'ver pressoflex 6p C3 DCpowe'!$G$9/D411*(D411-'ver pressoflex 6p C3 DCpowe'!$M$11)</f>
        <v>6.6707058521273899E-2</v>
      </c>
      <c r="I411" s="114">
        <f>'ver pressoflex 6p C3 DCpowe'!$G$9/D411*(D411-'ver pressoflex 6p C3 DCpowe'!$M$12)</f>
        <v>6.956665884744706E-2</v>
      </c>
      <c r="J411" s="114">
        <f>'ver pressoflex 6p C3 DCpowe'!$G$9/D411*(D411-'ver pressoflex 6p C3 DCpowe'!$M$13)</f>
        <v>7.2426259173620236E-2</v>
      </c>
      <c r="K411" s="114">
        <f>'ver pressoflex 6p C3 DCpowe'!$G$9/D411*(D411-'ver pressoflex 6p C3 DCpowe'!$G$3)</f>
        <v>7.957525998905314E-2</v>
      </c>
      <c r="L411" s="113">
        <f>-'ver pressoflex 6p C3 DCpowe'!$G$2*'ver pressoflex 6p C3 DCpowe'!D411*'ver pressoflex 6p C3 DCpowe'!$G$17*'ver pressoflex 6p C3 DCpowe'!$G$13*'ver pressoflex 6p C3 DCpowe'!$G$11</f>
        <v>-42299.617499999978</v>
      </c>
      <c r="M411" s="31">
        <f>IF(ABS(E411)&lt;'ver pressoflex 6p C3 DCpowe'!$G$7,'ver pressoflex 6p C3 DCpowe'!$G$16*E411*'ver pressoflex 6p C3 DCpowe'!$O$8,SIGN(E411)*'ver pressoflex 6p C3 DCpowe'!$G$15*'ver pressoflex 6p C3 DCpowe'!$O$8)</f>
        <v>-14.325889054507334</v>
      </c>
      <c r="N411" s="31">
        <f>IF(ABS(F411)&lt;'ver pressoflex 6p C3 DCpowe'!$G$7,'ver pressoflex 6p C3 DCpowe'!$G$16*F411*'ver pressoflex 6p C3 DCpowe'!$O$9,SIGN(F411)*'ver pressoflex 6p C3 DCpowe'!$G$15*'ver pressoflex 6p C3 DCpowe'!$O$9)</f>
        <v>0</v>
      </c>
      <c r="O411" s="31">
        <f>IF(ABS(G411)&lt;'ver pressoflex 6p C3 DCpowe'!$G$7,'ver pressoflex 6p C3 DCpowe'!$G$16*G411*'ver pressoflex 6p C3 DCpowe'!$O$10,SIGN(G411)*'ver pressoflex 6p C3 DCpowe'!$G$15*'ver pressoflex 6p C3 DCpowe'!$O$10)</f>
        <v>0</v>
      </c>
      <c r="P411" s="31">
        <f>IF(ABS(H411)&lt;'ver pressoflex 6p C3 DCpowe'!$G$7,'ver pressoflex 6p C3 DCpowe'!$G$16*H411*'ver pressoflex 6p C3 DCpowe'!$O$11,SIGN(H411)*'ver pressoflex 6p C3 DCpowe'!$G$15*'ver pressoflex 6p C3 DCpowe'!$O$11)</f>
        <v>0</v>
      </c>
      <c r="Q411" s="31">
        <f>IF(ABS(I411)&lt;'ver pressoflex 6p C3 DCpowe'!$G$7,'ver pressoflex 6p C3 DCpowe'!$G$16*I411*'ver pressoflex 6p C3 DCpowe'!$O$12,SIGN(I411)*'ver pressoflex 6p C3 DCpowe'!$G$15*'ver pressoflex 6p C3 DCpowe'!$O$12)</f>
        <v>0</v>
      </c>
      <c r="R411" s="31">
        <f>IF(ABS(J411)&lt;'ver pressoflex 6p C3 DCpowe'!$G$7,'ver pressoflex 6p C3 DCpowe'!$G$16*J411*'ver pressoflex 6p C3 DCpowe'!$O$13,SIGN(J411)*'ver pressoflex 6p C3 DCpowe'!$G$15*'ver pressoflex 6p C3 DCpowe'!$O$13)</f>
        <v>17803.500000000004</v>
      </c>
      <c r="S411" s="113">
        <f t="shared" si="55"/>
        <v>-24510.443389054479</v>
      </c>
      <c r="T411" s="362">
        <f>-L411*('ver pressoflex 6p C3 DCpowe'!$G$3/2-'ver pressoflex 6p C3 DCpowe'!$G$12*'ver pressoflex 6p C3 DCpowe'!D411)</f>
        <v>47878771.233749375</v>
      </c>
      <c r="U411" s="29">
        <f t="shared" si="57"/>
        <v>14684.036280870017</v>
      </c>
      <c r="V411" s="29">
        <f t="shared" si="58"/>
        <v>0</v>
      </c>
      <c r="W411" s="29">
        <f t="shared" si="59"/>
        <v>0</v>
      </c>
      <c r="X411" s="29">
        <f t="shared" si="60"/>
        <v>0</v>
      </c>
      <c r="Y411" s="29">
        <f t="shared" si="61"/>
        <v>0</v>
      </c>
      <c r="Z411" s="29">
        <f t="shared" si="62"/>
        <v>18248587.500000004</v>
      </c>
      <c r="AA411" s="113">
        <f t="shared" si="56"/>
        <v>66142042.770030245</v>
      </c>
    </row>
    <row r="412" spans="2:27">
      <c r="B412" s="116">
        <f t="shared" si="54"/>
        <v>17257.376479221984</v>
      </c>
      <c r="C412" s="115">
        <f t="shared" si="63"/>
        <v>18.36999999999999</v>
      </c>
      <c r="D412" s="68">
        <f>'ver pressoflex 6p C3 DCpowe'!$G$3/2/$C$557*C412</f>
        <v>225.03249999999989</v>
      </c>
      <c r="E412" s="114">
        <f>'ver pressoflex 6p C3 DCpowe'!$G$9/D412*(D412-'ver pressoflex 6p C3 DCpowe'!$M$8)</f>
        <v>-8.8991590103651343E-4</v>
      </c>
      <c r="F412" s="114">
        <f>'ver pressoflex 6p C3 DCpowe'!$G$9/D412*(D412-'ver pressoflex 6p C3 DCpowe'!$M$9)</f>
        <v>1.9541177385488813E-3</v>
      </c>
      <c r="G412" s="114">
        <f>'ver pressoflex 6p C3 DCpowe'!$G$9/D412*(D412-'ver pressoflex 6p C3 DCpowe'!$M$10)</f>
        <v>4.7981513781342761E-3</v>
      </c>
      <c r="H412" s="114">
        <f>'ver pressoflex 6p C3 DCpowe'!$G$9/D412*(D412-'ver pressoflex 6p C3 DCpowe'!$M$11)</f>
        <v>6.630037883416845E-2</v>
      </c>
      <c r="I412" s="114">
        <f>'ver pressoflex 6p C3 DCpowe'!$G$9/D412*(D412-'ver pressoflex 6p C3 DCpowe'!$M$12)</f>
        <v>6.9144412473753844E-2</v>
      </c>
      <c r="J412" s="114">
        <f>'ver pressoflex 6p C3 DCpowe'!$G$9/D412*(D412-'ver pressoflex 6p C3 DCpowe'!$M$13)</f>
        <v>7.1988446113339238E-2</v>
      </c>
      <c r="K412" s="114">
        <f>'ver pressoflex 6p C3 DCpowe'!$G$9/D412*(D412-'ver pressoflex 6p C3 DCpowe'!$G$3)</f>
        <v>7.9098530212302717E-2</v>
      </c>
      <c r="L412" s="113">
        <f>-'ver pressoflex 6p C3 DCpowe'!$G$2*'ver pressoflex 6p C3 DCpowe'!D412*'ver pressoflex 6p C3 DCpowe'!$G$17*'ver pressoflex 6p C3 DCpowe'!$G$13*'ver pressoflex 6p C3 DCpowe'!$G$11</f>
        <v>-42531.14249999998</v>
      </c>
      <c r="M412" s="31">
        <f>IF(ABS(E412)&lt;'ver pressoflex 6p C3 DCpowe'!$G$7,'ver pressoflex 6p C3 DCpowe'!$G$16*E412*'ver pressoflex 6p C3 DCpowe'!$O$8,SIGN(E412)*'ver pressoflex 6p C3 DCpowe'!$G$15*'ver pressoflex 6p C3 DCpowe'!$O$8)</f>
        <v>-14.981020778035708</v>
      </c>
      <c r="N412" s="31">
        <f>IF(ABS(F412)&lt;'ver pressoflex 6p C3 DCpowe'!$G$7,'ver pressoflex 6p C3 DCpowe'!$G$16*F412*'ver pressoflex 6p C3 DCpowe'!$O$9,SIGN(F412)*'ver pressoflex 6p C3 DCpowe'!$G$15*'ver pressoflex 6p C3 DCpowe'!$O$9)</f>
        <v>0</v>
      </c>
      <c r="O412" s="31">
        <f>IF(ABS(G412)&lt;'ver pressoflex 6p C3 DCpowe'!$G$7,'ver pressoflex 6p C3 DCpowe'!$G$16*G412*'ver pressoflex 6p C3 DCpowe'!$O$10,SIGN(G412)*'ver pressoflex 6p C3 DCpowe'!$G$15*'ver pressoflex 6p C3 DCpowe'!$O$10)</f>
        <v>0</v>
      </c>
      <c r="P412" s="31">
        <f>IF(ABS(H412)&lt;'ver pressoflex 6p C3 DCpowe'!$G$7,'ver pressoflex 6p C3 DCpowe'!$G$16*H412*'ver pressoflex 6p C3 DCpowe'!$O$11,SIGN(H412)*'ver pressoflex 6p C3 DCpowe'!$G$15*'ver pressoflex 6p C3 DCpowe'!$O$11)</f>
        <v>0</v>
      </c>
      <c r="Q412" s="31">
        <f>IF(ABS(I412)&lt;'ver pressoflex 6p C3 DCpowe'!$G$7,'ver pressoflex 6p C3 DCpowe'!$G$16*I412*'ver pressoflex 6p C3 DCpowe'!$O$12,SIGN(I412)*'ver pressoflex 6p C3 DCpowe'!$G$15*'ver pressoflex 6p C3 DCpowe'!$O$12)</f>
        <v>0</v>
      </c>
      <c r="R412" s="31">
        <f>IF(ABS(J412)&lt;'ver pressoflex 6p C3 DCpowe'!$G$7,'ver pressoflex 6p C3 DCpowe'!$G$16*J412*'ver pressoflex 6p C3 DCpowe'!$O$13,SIGN(J412)*'ver pressoflex 6p C3 DCpowe'!$G$15*'ver pressoflex 6p C3 DCpowe'!$O$13)</f>
        <v>17803.500000000004</v>
      </c>
      <c r="S412" s="113">
        <f t="shared" si="55"/>
        <v>-24742.623520778016</v>
      </c>
      <c r="T412" s="362">
        <f>-L412*('ver pressoflex 6p C3 DCpowe'!$G$3/2-'ver pressoflex 6p C3 DCpowe'!$G$12*'ver pressoflex 6p C3 DCpowe'!D412)</f>
        <v>48119159.603453383</v>
      </c>
      <c r="U412" s="29">
        <f t="shared" si="57"/>
        <v>15355.5462974866</v>
      </c>
      <c r="V412" s="29">
        <f t="shared" si="58"/>
        <v>0</v>
      </c>
      <c r="W412" s="29">
        <f t="shared" si="59"/>
        <v>0</v>
      </c>
      <c r="X412" s="29">
        <f t="shared" si="60"/>
        <v>0</v>
      </c>
      <c r="Y412" s="29">
        <f t="shared" si="61"/>
        <v>0</v>
      </c>
      <c r="Z412" s="29">
        <f t="shared" si="62"/>
        <v>18248587.500000004</v>
      </c>
      <c r="AA412" s="113">
        <f t="shared" si="56"/>
        <v>66383102.649750873</v>
      </c>
    </row>
    <row r="413" spans="2:27">
      <c r="B413" s="116">
        <f t="shared" si="54"/>
        <v>17025.203441507369</v>
      </c>
      <c r="C413" s="115">
        <f t="shared" si="63"/>
        <v>18.469999999999992</v>
      </c>
      <c r="D413" s="68">
        <f>'ver pressoflex 6p C3 DCpowe'!$G$3/2/$C$557*C413</f>
        <v>226.25749999999991</v>
      </c>
      <c r="E413" s="114">
        <f>'ver pressoflex 6p C3 DCpowe'!$G$9/D413*(D413-'ver pressoflex 6p C3 DCpowe'!$M$8)</f>
        <v>-9.2841121288796775E-4</v>
      </c>
      <c r="F413" s="114">
        <f>'ver pressoflex 6p C3 DCpowe'!$G$9/D413*(D413-'ver pressoflex 6p C3 DCpowe'!$M$9)</f>
        <v>1.9002243019568452E-3</v>
      </c>
      <c r="G413" s="114">
        <f>'ver pressoflex 6p C3 DCpowe'!$G$9/D413*(D413-'ver pressoflex 6p C3 DCpowe'!$M$10)</f>
        <v>4.7288598168016586E-3</v>
      </c>
      <c r="H413" s="114">
        <f>'ver pressoflex 6p C3 DCpowe'!$G$9/D413*(D413-'ver pressoflex 6p C3 DCpowe'!$M$11)</f>
        <v>6.5898102825320742E-2</v>
      </c>
      <c r="I413" s="114">
        <f>'ver pressoflex 6p C3 DCpowe'!$G$9/D413*(D413-'ver pressoflex 6p C3 DCpowe'!$M$12)</f>
        <v>6.8726738340165544E-2</v>
      </c>
      <c r="J413" s="114">
        <f>'ver pressoflex 6p C3 DCpowe'!$G$9/D413*(D413-'ver pressoflex 6p C3 DCpowe'!$M$13)</f>
        <v>7.155537385501036E-2</v>
      </c>
      <c r="K413" s="114">
        <f>'ver pressoflex 6p C3 DCpowe'!$G$9/D413*(D413-'ver pressoflex 6p C3 DCpowe'!$G$3)</f>
        <v>7.8626962642122405E-2</v>
      </c>
      <c r="L413" s="113">
        <f>-'ver pressoflex 6p C3 DCpowe'!$G$2*'ver pressoflex 6p C3 DCpowe'!D413*'ver pressoflex 6p C3 DCpowe'!$G$17*'ver pressoflex 6p C3 DCpowe'!$G$13*'ver pressoflex 6p C3 DCpowe'!$G$11</f>
        <v>-42762.667499999989</v>
      </c>
      <c r="M413" s="31">
        <f>IF(ABS(E413)&lt;'ver pressoflex 6p C3 DCpowe'!$G$7,'ver pressoflex 6p C3 DCpowe'!$G$16*E413*'ver pressoflex 6p C3 DCpowe'!$O$8,SIGN(E413)*'ver pressoflex 6p C3 DCpowe'!$G$15*'ver pressoflex 6p C3 DCpowe'!$O$8)</f>
        <v>-15.629058492646609</v>
      </c>
      <c r="N413" s="31">
        <f>IF(ABS(F413)&lt;'ver pressoflex 6p C3 DCpowe'!$G$7,'ver pressoflex 6p C3 DCpowe'!$G$16*F413*'ver pressoflex 6p C3 DCpowe'!$O$9,SIGN(F413)*'ver pressoflex 6p C3 DCpowe'!$G$15*'ver pressoflex 6p C3 DCpowe'!$O$9)</f>
        <v>0</v>
      </c>
      <c r="O413" s="31">
        <f>IF(ABS(G413)&lt;'ver pressoflex 6p C3 DCpowe'!$G$7,'ver pressoflex 6p C3 DCpowe'!$G$16*G413*'ver pressoflex 6p C3 DCpowe'!$O$10,SIGN(G413)*'ver pressoflex 6p C3 DCpowe'!$G$15*'ver pressoflex 6p C3 DCpowe'!$O$10)</f>
        <v>0</v>
      </c>
      <c r="P413" s="31">
        <f>IF(ABS(H413)&lt;'ver pressoflex 6p C3 DCpowe'!$G$7,'ver pressoflex 6p C3 DCpowe'!$G$16*H413*'ver pressoflex 6p C3 DCpowe'!$O$11,SIGN(H413)*'ver pressoflex 6p C3 DCpowe'!$G$15*'ver pressoflex 6p C3 DCpowe'!$O$11)</f>
        <v>0</v>
      </c>
      <c r="Q413" s="31">
        <f>IF(ABS(I413)&lt;'ver pressoflex 6p C3 DCpowe'!$G$7,'ver pressoflex 6p C3 DCpowe'!$G$16*I413*'ver pressoflex 6p C3 DCpowe'!$O$12,SIGN(I413)*'ver pressoflex 6p C3 DCpowe'!$G$15*'ver pressoflex 6p C3 DCpowe'!$O$12)</f>
        <v>0</v>
      </c>
      <c r="R413" s="31">
        <f>IF(ABS(J413)&lt;'ver pressoflex 6p C3 DCpowe'!$G$7,'ver pressoflex 6p C3 DCpowe'!$G$16*J413*'ver pressoflex 6p C3 DCpowe'!$O$13,SIGN(J413)*'ver pressoflex 6p C3 DCpowe'!$G$15*'ver pressoflex 6p C3 DCpowe'!$O$13)</f>
        <v>17803.500000000004</v>
      </c>
      <c r="S413" s="113">
        <f t="shared" si="55"/>
        <v>-24974.796558492631</v>
      </c>
      <c r="T413" s="362">
        <f>-L413*('ver pressoflex 6p C3 DCpowe'!$G$3/2-'ver pressoflex 6p C3 DCpowe'!$G$12*'ver pressoflex 6p C3 DCpowe'!D413)</f>
        <v>48359312.002877392</v>
      </c>
      <c r="U413" s="29">
        <f t="shared" si="57"/>
        <v>16019.784954962774</v>
      </c>
      <c r="V413" s="29">
        <f t="shared" si="58"/>
        <v>0</v>
      </c>
      <c r="W413" s="29">
        <f t="shared" si="59"/>
        <v>0</v>
      </c>
      <c r="X413" s="29">
        <f t="shared" si="60"/>
        <v>0</v>
      </c>
      <c r="Y413" s="29">
        <f t="shared" si="61"/>
        <v>0</v>
      </c>
      <c r="Z413" s="29">
        <f t="shared" si="62"/>
        <v>18248587.500000004</v>
      </c>
      <c r="AA413" s="113">
        <f t="shared" si="56"/>
        <v>66623919.287832364</v>
      </c>
    </row>
    <row r="414" spans="2:27">
      <c r="B414" s="116">
        <f t="shared" si="54"/>
        <v>16793.037383197337</v>
      </c>
      <c r="C414" s="115">
        <f t="shared" si="63"/>
        <v>18.569999999999993</v>
      </c>
      <c r="D414" s="68">
        <f>'ver pressoflex 6p C3 DCpowe'!$G$3/2/$C$557*C414</f>
        <v>227.4824999999999</v>
      </c>
      <c r="E414" s="114">
        <f>'ver pressoflex 6p C3 DCpowe'!$G$9/D414*(D414-'ver pressoflex 6p C3 DCpowe'!$M$8)</f>
        <v>-9.6649192795049865E-4</v>
      </c>
      <c r="F414" s="114">
        <f>'ver pressoflex 6p C3 DCpowe'!$G$9/D414*(D414-'ver pressoflex 6p C3 DCpowe'!$M$9)</f>
        <v>1.8469113008693018E-3</v>
      </c>
      <c r="G414" s="114">
        <f>'ver pressoflex 6p C3 DCpowe'!$G$9/D414*(D414-'ver pressoflex 6p C3 DCpowe'!$M$10)</f>
        <v>4.6603145296891021E-3</v>
      </c>
      <c r="H414" s="114">
        <f>'ver pressoflex 6p C3 DCpowe'!$G$9/D414*(D414-'ver pressoflex 6p C3 DCpowe'!$M$11)</f>
        <v>6.5500159352917281E-2</v>
      </c>
      <c r="I414" s="114">
        <f>'ver pressoflex 6p C3 DCpowe'!$G$9/D414*(D414-'ver pressoflex 6p C3 DCpowe'!$M$12)</f>
        <v>6.8313562581737083E-2</v>
      </c>
      <c r="J414" s="114">
        <f>'ver pressoflex 6p C3 DCpowe'!$G$9/D414*(D414-'ver pressoflex 6p C3 DCpowe'!$M$13)</f>
        <v>7.1126965810556886E-2</v>
      </c>
      <c r="K414" s="114">
        <f>'ver pressoflex 6p C3 DCpowe'!$G$9/D414*(D414-'ver pressoflex 6p C3 DCpowe'!$G$3)</f>
        <v>7.8160473882606385E-2</v>
      </c>
      <c r="L414" s="113">
        <f>-'ver pressoflex 6p C3 DCpowe'!$G$2*'ver pressoflex 6p C3 DCpowe'!D414*'ver pressoflex 6p C3 DCpowe'!$G$17*'ver pressoflex 6p C3 DCpowe'!$G$13*'ver pressoflex 6p C3 DCpowe'!$G$11</f>
        <v>-42994.192499999983</v>
      </c>
      <c r="M414" s="31">
        <f>IF(ABS(E414)&lt;'ver pressoflex 6p C3 DCpowe'!$G$7,'ver pressoflex 6p C3 DCpowe'!$G$16*E414*'ver pressoflex 6p C3 DCpowe'!$O$8,SIGN(E414)*'ver pressoflex 6p C3 DCpowe'!$G$15*'ver pressoflex 6p C3 DCpowe'!$O$8)</f>
        <v>-16.270116802684406</v>
      </c>
      <c r="N414" s="31">
        <f>IF(ABS(F414)&lt;'ver pressoflex 6p C3 DCpowe'!$G$7,'ver pressoflex 6p C3 DCpowe'!$G$16*F414*'ver pressoflex 6p C3 DCpowe'!$O$9,SIGN(F414)*'ver pressoflex 6p C3 DCpowe'!$G$15*'ver pressoflex 6p C3 DCpowe'!$O$9)</f>
        <v>0</v>
      </c>
      <c r="O414" s="31">
        <f>IF(ABS(G414)&lt;'ver pressoflex 6p C3 DCpowe'!$G$7,'ver pressoflex 6p C3 DCpowe'!$G$16*G414*'ver pressoflex 6p C3 DCpowe'!$O$10,SIGN(G414)*'ver pressoflex 6p C3 DCpowe'!$G$15*'ver pressoflex 6p C3 DCpowe'!$O$10)</f>
        <v>0</v>
      </c>
      <c r="P414" s="31">
        <f>IF(ABS(H414)&lt;'ver pressoflex 6p C3 DCpowe'!$G$7,'ver pressoflex 6p C3 DCpowe'!$G$16*H414*'ver pressoflex 6p C3 DCpowe'!$O$11,SIGN(H414)*'ver pressoflex 6p C3 DCpowe'!$G$15*'ver pressoflex 6p C3 DCpowe'!$O$11)</f>
        <v>0</v>
      </c>
      <c r="Q414" s="31">
        <f>IF(ABS(I414)&lt;'ver pressoflex 6p C3 DCpowe'!$G$7,'ver pressoflex 6p C3 DCpowe'!$G$16*I414*'ver pressoflex 6p C3 DCpowe'!$O$12,SIGN(I414)*'ver pressoflex 6p C3 DCpowe'!$G$15*'ver pressoflex 6p C3 DCpowe'!$O$12)</f>
        <v>0</v>
      </c>
      <c r="R414" s="31">
        <f>IF(ABS(J414)&lt;'ver pressoflex 6p C3 DCpowe'!$G$7,'ver pressoflex 6p C3 DCpowe'!$G$16*J414*'ver pressoflex 6p C3 DCpowe'!$O$13,SIGN(J414)*'ver pressoflex 6p C3 DCpowe'!$G$15*'ver pressoflex 6p C3 DCpowe'!$O$13)</f>
        <v>17803.500000000004</v>
      </c>
      <c r="S414" s="113">
        <f t="shared" si="55"/>
        <v>-25206.962616802663</v>
      </c>
      <c r="T414" s="362">
        <f>-L414*('ver pressoflex 6p C3 DCpowe'!$G$3/2-'ver pressoflex 6p C3 DCpowe'!$G$12*'ver pressoflex 6p C3 DCpowe'!D414)</f>
        <v>48599228.432021379</v>
      </c>
      <c r="U414" s="29">
        <f t="shared" si="57"/>
        <v>16676.869722751515</v>
      </c>
      <c r="V414" s="29">
        <f t="shared" si="58"/>
        <v>0</v>
      </c>
      <c r="W414" s="29">
        <f t="shared" si="59"/>
        <v>0</v>
      </c>
      <c r="X414" s="29">
        <f t="shared" si="60"/>
        <v>0</v>
      </c>
      <c r="Y414" s="29">
        <f t="shared" si="61"/>
        <v>0</v>
      </c>
      <c r="Z414" s="29">
        <f t="shared" si="62"/>
        <v>18248587.500000004</v>
      </c>
      <c r="AA414" s="113">
        <f t="shared" si="56"/>
        <v>66864492.801744133</v>
      </c>
    </row>
    <row r="415" spans="2:27">
      <c r="B415" s="116">
        <f t="shared" si="54"/>
        <v>16560.878192142893</v>
      </c>
      <c r="C415" s="115">
        <f t="shared" si="63"/>
        <v>18.669999999999995</v>
      </c>
      <c r="D415" s="68">
        <f>'ver pressoflex 6p C3 DCpowe'!$G$3/2/$C$557*C415</f>
        <v>228.70749999999992</v>
      </c>
      <c r="E415" s="114">
        <f>'ver pressoflex 6p C3 DCpowe'!$G$9/D415*(D415-'ver pressoflex 6p C3 DCpowe'!$M$8)</f>
        <v>-1.004164708197149E-3</v>
      </c>
      <c r="F415" s="114">
        <f>'ver pressoflex 6p C3 DCpowe'!$G$9/D415*(D415-'ver pressoflex 6p C3 DCpowe'!$M$9)</f>
        <v>1.7941694085239913E-3</v>
      </c>
      <c r="G415" s="114">
        <f>'ver pressoflex 6p C3 DCpowe'!$G$9/D415*(D415-'ver pressoflex 6p C3 DCpowe'!$M$10)</f>
        <v>4.5925035252451316E-3</v>
      </c>
      <c r="H415" s="114">
        <f>'ver pressoflex 6p C3 DCpowe'!$G$9/D415*(D415-'ver pressoflex 6p C3 DCpowe'!$M$11)</f>
        <v>6.5106478799339798E-2</v>
      </c>
      <c r="I415" s="114">
        <f>'ver pressoflex 6p C3 DCpowe'!$G$9/D415*(D415-'ver pressoflex 6p C3 DCpowe'!$M$12)</f>
        <v>6.790481291606093E-2</v>
      </c>
      <c r="J415" s="114">
        <f>'ver pressoflex 6p C3 DCpowe'!$G$9/D415*(D415-'ver pressoflex 6p C3 DCpowe'!$M$13)</f>
        <v>7.0703147032782077E-2</v>
      </c>
      <c r="K415" s="114">
        <f>'ver pressoflex 6p C3 DCpowe'!$G$9/D415*(D415-'ver pressoflex 6p C3 DCpowe'!$G$3)</f>
        <v>7.7698982324584928E-2</v>
      </c>
      <c r="L415" s="113">
        <f>-'ver pressoflex 6p C3 DCpowe'!$G$2*'ver pressoflex 6p C3 DCpowe'!D415*'ver pressoflex 6p C3 DCpowe'!$G$17*'ver pressoflex 6p C3 DCpowe'!$G$13*'ver pressoflex 6p C3 DCpowe'!$G$11</f>
        <v>-43225.717499999984</v>
      </c>
      <c r="M415" s="31">
        <f>IF(ABS(E415)&lt;'ver pressoflex 6p C3 DCpowe'!$G$7,'ver pressoflex 6p C3 DCpowe'!$G$16*E415*'ver pressoflex 6p C3 DCpowe'!$O$8,SIGN(E415)*'ver pressoflex 6p C3 DCpowe'!$G$15*'ver pressoflex 6p C3 DCpowe'!$O$8)</f>
        <v>-16.9043078571246</v>
      </c>
      <c r="N415" s="31">
        <f>IF(ABS(F415)&lt;'ver pressoflex 6p C3 DCpowe'!$G$7,'ver pressoflex 6p C3 DCpowe'!$G$16*F415*'ver pressoflex 6p C3 DCpowe'!$O$9,SIGN(F415)*'ver pressoflex 6p C3 DCpowe'!$G$15*'ver pressoflex 6p C3 DCpowe'!$O$9)</f>
        <v>0</v>
      </c>
      <c r="O415" s="31">
        <f>IF(ABS(G415)&lt;'ver pressoflex 6p C3 DCpowe'!$G$7,'ver pressoflex 6p C3 DCpowe'!$G$16*G415*'ver pressoflex 6p C3 DCpowe'!$O$10,SIGN(G415)*'ver pressoflex 6p C3 DCpowe'!$G$15*'ver pressoflex 6p C3 DCpowe'!$O$10)</f>
        <v>0</v>
      </c>
      <c r="P415" s="31">
        <f>IF(ABS(H415)&lt;'ver pressoflex 6p C3 DCpowe'!$G$7,'ver pressoflex 6p C3 DCpowe'!$G$16*H415*'ver pressoflex 6p C3 DCpowe'!$O$11,SIGN(H415)*'ver pressoflex 6p C3 DCpowe'!$G$15*'ver pressoflex 6p C3 DCpowe'!$O$11)</f>
        <v>0</v>
      </c>
      <c r="Q415" s="31">
        <f>IF(ABS(I415)&lt;'ver pressoflex 6p C3 DCpowe'!$G$7,'ver pressoflex 6p C3 DCpowe'!$G$16*I415*'ver pressoflex 6p C3 DCpowe'!$O$12,SIGN(I415)*'ver pressoflex 6p C3 DCpowe'!$G$15*'ver pressoflex 6p C3 DCpowe'!$O$12)</f>
        <v>0</v>
      </c>
      <c r="R415" s="31">
        <f>IF(ABS(J415)&lt;'ver pressoflex 6p C3 DCpowe'!$G$7,'ver pressoflex 6p C3 DCpowe'!$G$16*J415*'ver pressoflex 6p C3 DCpowe'!$O$13,SIGN(J415)*'ver pressoflex 6p C3 DCpowe'!$G$15*'ver pressoflex 6p C3 DCpowe'!$O$13)</f>
        <v>17803.500000000004</v>
      </c>
      <c r="S415" s="113">
        <f t="shared" si="55"/>
        <v>-25439.121807857107</v>
      </c>
      <c r="T415" s="362">
        <f>-L415*('ver pressoflex 6p C3 DCpowe'!$G$3/2-'ver pressoflex 6p C3 DCpowe'!$G$12*'ver pressoflex 6p C3 DCpowe'!D415)</f>
        <v>48838908.890885383</v>
      </c>
      <c r="U415" s="29">
        <f t="shared" si="57"/>
        <v>17326.915553552713</v>
      </c>
      <c r="V415" s="29">
        <f t="shared" si="58"/>
        <v>0</v>
      </c>
      <c r="W415" s="29">
        <f t="shared" si="59"/>
        <v>0</v>
      </c>
      <c r="X415" s="29">
        <f t="shared" si="60"/>
        <v>0</v>
      </c>
      <c r="Y415" s="29">
        <f t="shared" si="61"/>
        <v>0</v>
      </c>
      <c r="Z415" s="29">
        <f t="shared" si="62"/>
        <v>18248587.500000004</v>
      </c>
      <c r="AA415" s="113">
        <f t="shared" si="56"/>
        <v>67104823.306438938</v>
      </c>
    </row>
    <row r="416" spans="2:27">
      <c r="B416" s="116">
        <f t="shared" si="54"/>
        <v>16328.725758585028</v>
      </c>
      <c r="C416" s="115">
        <f t="shared" si="63"/>
        <v>18.769999999999996</v>
      </c>
      <c r="D416" s="68">
        <f>'ver pressoflex 6p C3 DCpowe'!$G$3/2/$C$557*C416</f>
        <v>229.93249999999995</v>
      </c>
      <c r="E416" s="114">
        <f>'ver pressoflex 6p C3 DCpowe'!$G$9/D416*(D416-'ver pressoflex 6p C3 DCpowe'!$M$8)</f>
        <v>-1.041436073630303E-3</v>
      </c>
      <c r="F416" s="114">
        <f>'ver pressoflex 6p C3 DCpowe'!$G$9/D416*(D416-'ver pressoflex 6p C3 DCpowe'!$M$9)</f>
        <v>1.7419894969175759E-3</v>
      </c>
      <c r="G416" s="114">
        <f>'ver pressoflex 6p C3 DCpowe'!$G$9/D416*(D416-'ver pressoflex 6p C3 DCpowe'!$M$10)</f>
        <v>4.5254150674654547E-3</v>
      </c>
      <c r="H416" s="114">
        <f>'ver pressoflex 6p C3 DCpowe'!$G$9/D416*(D416-'ver pressoflex 6p C3 DCpowe'!$M$11)</f>
        <v>6.471699303056333E-2</v>
      </c>
      <c r="I416" s="114">
        <f>'ver pressoflex 6p C3 DCpowe'!$G$9/D416*(D416-'ver pressoflex 6p C3 DCpowe'!$M$12)</f>
        <v>6.7500418601111209E-2</v>
      </c>
      <c r="J416" s="114">
        <f>'ver pressoflex 6p C3 DCpowe'!$G$9/D416*(D416-'ver pressoflex 6p C3 DCpowe'!$M$13)</f>
        <v>7.0283844171659088E-2</v>
      </c>
      <c r="K416" s="114">
        <f>'ver pressoflex 6p C3 DCpowe'!$G$9/D416*(D416-'ver pressoflex 6p C3 DCpowe'!$G$3)</f>
        <v>7.7242408098028792E-2</v>
      </c>
      <c r="L416" s="113">
        <f>-'ver pressoflex 6p C3 DCpowe'!$G$2*'ver pressoflex 6p C3 DCpowe'!D416*'ver pressoflex 6p C3 DCpowe'!$G$17*'ver pressoflex 6p C3 DCpowe'!$G$13*'ver pressoflex 6p C3 DCpowe'!$G$11</f>
        <v>-43457.242499999993</v>
      </c>
      <c r="M416" s="31">
        <f>IF(ABS(E416)&lt;'ver pressoflex 6p C3 DCpowe'!$G$7,'ver pressoflex 6p C3 DCpowe'!$G$16*E416*'ver pressoflex 6p C3 DCpowe'!$O$8,SIGN(E416)*'ver pressoflex 6p C3 DCpowe'!$G$15*'ver pressoflex 6p C3 DCpowe'!$O$8)</f>
        <v>-17.531741414980459</v>
      </c>
      <c r="N416" s="31">
        <f>IF(ABS(F416)&lt;'ver pressoflex 6p C3 DCpowe'!$G$7,'ver pressoflex 6p C3 DCpowe'!$G$16*F416*'ver pressoflex 6p C3 DCpowe'!$O$9,SIGN(F416)*'ver pressoflex 6p C3 DCpowe'!$G$15*'ver pressoflex 6p C3 DCpowe'!$O$9)</f>
        <v>0</v>
      </c>
      <c r="O416" s="31">
        <f>IF(ABS(G416)&lt;'ver pressoflex 6p C3 DCpowe'!$G$7,'ver pressoflex 6p C3 DCpowe'!$G$16*G416*'ver pressoflex 6p C3 DCpowe'!$O$10,SIGN(G416)*'ver pressoflex 6p C3 DCpowe'!$G$15*'ver pressoflex 6p C3 DCpowe'!$O$10)</f>
        <v>0</v>
      </c>
      <c r="P416" s="31">
        <f>IF(ABS(H416)&lt;'ver pressoflex 6p C3 DCpowe'!$G$7,'ver pressoflex 6p C3 DCpowe'!$G$16*H416*'ver pressoflex 6p C3 DCpowe'!$O$11,SIGN(H416)*'ver pressoflex 6p C3 DCpowe'!$G$15*'ver pressoflex 6p C3 DCpowe'!$O$11)</f>
        <v>0</v>
      </c>
      <c r="Q416" s="31">
        <f>IF(ABS(I416)&lt;'ver pressoflex 6p C3 DCpowe'!$G$7,'ver pressoflex 6p C3 DCpowe'!$G$16*I416*'ver pressoflex 6p C3 DCpowe'!$O$12,SIGN(I416)*'ver pressoflex 6p C3 DCpowe'!$G$15*'ver pressoflex 6p C3 DCpowe'!$O$12)</f>
        <v>0</v>
      </c>
      <c r="R416" s="31">
        <f>IF(ABS(J416)&lt;'ver pressoflex 6p C3 DCpowe'!$G$7,'ver pressoflex 6p C3 DCpowe'!$G$16*J416*'ver pressoflex 6p C3 DCpowe'!$O$13,SIGN(J416)*'ver pressoflex 6p C3 DCpowe'!$G$15*'ver pressoflex 6p C3 DCpowe'!$O$13)</f>
        <v>17803.500000000004</v>
      </c>
      <c r="S416" s="113">
        <f t="shared" si="55"/>
        <v>-25671.274241414972</v>
      </c>
      <c r="T416" s="362">
        <f>-L416*('ver pressoflex 6p C3 DCpowe'!$G$3/2-'ver pressoflex 6p C3 DCpowe'!$G$12*'ver pressoflex 6p C3 DCpowe'!D416)</f>
        <v>49078353.379469395</v>
      </c>
      <c r="U416" s="29">
        <f t="shared" si="57"/>
        <v>17970.03495035497</v>
      </c>
      <c r="V416" s="29">
        <f t="shared" si="58"/>
        <v>0</v>
      </c>
      <c r="W416" s="29">
        <f t="shared" si="59"/>
        <v>0</v>
      </c>
      <c r="X416" s="29">
        <f t="shared" si="60"/>
        <v>0</v>
      </c>
      <c r="Y416" s="29">
        <f t="shared" si="61"/>
        <v>0</v>
      </c>
      <c r="Z416" s="29">
        <f t="shared" si="62"/>
        <v>18248587.500000004</v>
      </c>
      <c r="AA416" s="113">
        <f t="shared" si="56"/>
        <v>67344910.914419755</v>
      </c>
    </row>
    <row r="417" spans="2:27">
      <c r="B417" s="116">
        <f t="shared" si="54"/>
        <v>16096.579975091376</v>
      </c>
      <c r="C417" s="115">
        <f t="shared" si="63"/>
        <v>18.869999999999997</v>
      </c>
      <c r="D417" s="68">
        <f>'ver pressoflex 6p C3 DCpowe'!$G$3/2/$C$557*C417</f>
        <v>231.15749999999997</v>
      </c>
      <c r="E417" s="114">
        <f>'ver pressoflex 6p C3 DCpowe'!$G$9/D417*(D417-'ver pressoflex 6p C3 DCpowe'!$M$8)</f>
        <v>-1.0783124060434978E-3</v>
      </c>
      <c r="F417" s="114">
        <f>'ver pressoflex 6p C3 DCpowe'!$G$9/D417*(D417-'ver pressoflex 6p C3 DCpowe'!$M$9)</f>
        <v>1.6903626315391035E-3</v>
      </c>
      <c r="G417" s="114">
        <f>'ver pressoflex 6p C3 DCpowe'!$G$9/D417*(D417-'ver pressoflex 6p C3 DCpowe'!$M$10)</f>
        <v>4.459037669121705E-3</v>
      </c>
      <c r="H417" s="114">
        <f>'ver pressoflex 6p C3 DCpowe'!$G$9/D417*(D417-'ver pressoflex 6p C3 DCpowe'!$M$11)</f>
        <v>6.4331635356845454E-2</v>
      </c>
      <c r="I417" s="114">
        <f>'ver pressoflex 6p C3 DCpowe'!$G$9/D417*(D417-'ver pressoflex 6p C3 DCpowe'!$M$12)</f>
        <v>6.7100310394428056E-2</v>
      </c>
      <c r="J417" s="114">
        <f>'ver pressoflex 6p C3 DCpowe'!$G$9/D417*(D417-'ver pressoflex 6p C3 DCpowe'!$M$13)</f>
        <v>6.9868985432010658E-2</v>
      </c>
      <c r="K417" s="114">
        <f>'ver pressoflex 6p C3 DCpowe'!$G$9/D417*(D417-'ver pressoflex 6p C3 DCpowe'!$G$3)</f>
        <v>7.6790673025967163E-2</v>
      </c>
      <c r="L417" s="113">
        <f>-'ver pressoflex 6p C3 DCpowe'!$G$2*'ver pressoflex 6p C3 DCpowe'!D417*'ver pressoflex 6p C3 DCpowe'!$G$17*'ver pressoflex 6p C3 DCpowe'!$G$13*'ver pressoflex 6p C3 DCpowe'!$G$11</f>
        <v>-43688.767499999994</v>
      </c>
      <c r="M417" s="31">
        <f>IF(ABS(E417)&lt;'ver pressoflex 6p C3 DCpowe'!$G$7,'ver pressoflex 6p C3 DCpowe'!$G$16*E417*'ver pressoflex 6p C3 DCpowe'!$O$8,SIGN(E417)*'ver pressoflex 6p C3 DCpowe'!$G$15*'ver pressoflex 6p C3 DCpowe'!$O$8)</f>
        <v>-18.152524908630109</v>
      </c>
      <c r="N417" s="31">
        <f>IF(ABS(F417)&lt;'ver pressoflex 6p C3 DCpowe'!$G$7,'ver pressoflex 6p C3 DCpowe'!$G$16*F417*'ver pressoflex 6p C3 DCpowe'!$O$9,SIGN(F417)*'ver pressoflex 6p C3 DCpowe'!$G$15*'ver pressoflex 6p C3 DCpowe'!$O$9)</f>
        <v>0</v>
      </c>
      <c r="O417" s="31">
        <f>IF(ABS(G417)&lt;'ver pressoflex 6p C3 DCpowe'!$G$7,'ver pressoflex 6p C3 DCpowe'!$G$16*G417*'ver pressoflex 6p C3 DCpowe'!$O$10,SIGN(G417)*'ver pressoflex 6p C3 DCpowe'!$G$15*'ver pressoflex 6p C3 DCpowe'!$O$10)</f>
        <v>0</v>
      </c>
      <c r="P417" s="31">
        <f>IF(ABS(H417)&lt;'ver pressoflex 6p C3 DCpowe'!$G$7,'ver pressoflex 6p C3 DCpowe'!$G$16*H417*'ver pressoflex 6p C3 DCpowe'!$O$11,SIGN(H417)*'ver pressoflex 6p C3 DCpowe'!$G$15*'ver pressoflex 6p C3 DCpowe'!$O$11)</f>
        <v>0</v>
      </c>
      <c r="Q417" s="31">
        <f>IF(ABS(I417)&lt;'ver pressoflex 6p C3 DCpowe'!$G$7,'ver pressoflex 6p C3 DCpowe'!$G$16*I417*'ver pressoflex 6p C3 DCpowe'!$O$12,SIGN(I417)*'ver pressoflex 6p C3 DCpowe'!$G$15*'ver pressoflex 6p C3 DCpowe'!$O$12)</f>
        <v>0</v>
      </c>
      <c r="R417" s="31">
        <f>IF(ABS(J417)&lt;'ver pressoflex 6p C3 DCpowe'!$G$7,'ver pressoflex 6p C3 DCpowe'!$G$16*J417*'ver pressoflex 6p C3 DCpowe'!$O$13,SIGN(J417)*'ver pressoflex 6p C3 DCpowe'!$G$15*'ver pressoflex 6p C3 DCpowe'!$O$13)</f>
        <v>17803.500000000004</v>
      </c>
      <c r="S417" s="113">
        <f t="shared" si="55"/>
        <v>-25903.420024908624</v>
      </c>
      <c r="T417" s="362">
        <f>-L417*('ver pressoflex 6p C3 DCpowe'!$G$3/2-'ver pressoflex 6p C3 DCpowe'!$G$12*'ver pressoflex 6p C3 DCpowe'!D417)</f>
        <v>49317561.8977734</v>
      </c>
      <c r="U417" s="29">
        <f t="shared" si="57"/>
        <v>18606.338031345862</v>
      </c>
      <c r="V417" s="29">
        <f t="shared" si="58"/>
        <v>0</v>
      </c>
      <c r="W417" s="29">
        <f t="shared" si="59"/>
        <v>0</v>
      </c>
      <c r="X417" s="29">
        <f t="shared" si="60"/>
        <v>0</v>
      </c>
      <c r="Y417" s="29">
        <f t="shared" si="61"/>
        <v>0</v>
      </c>
      <c r="Z417" s="29">
        <f t="shared" si="62"/>
        <v>18248587.500000004</v>
      </c>
      <c r="AA417" s="113">
        <f t="shared" si="56"/>
        <v>67584755.735804752</v>
      </c>
    </row>
    <row r="418" spans="2:27">
      <c r="B418" s="116">
        <f t="shared" si="54"/>
        <v>15864.44073649486</v>
      </c>
      <c r="C418" s="115">
        <f t="shared" si="63"/>
        <v>18.97</v>
      </c>
      <c r="D418" s="68">
        <f>'ver pressoflex 6p C3 DCpowe'!$G$3/2/$C$557*C418</f>
        <v>232.38249999999999</v>
      </c>
      <c r="E418" s="114">
        <f>'ver pressoflex 6p C3 DCpowe'!$G$9/D418*(D418-'ver pressoflex 6p C3 DCpowe'!$M$8)</f>
        <v>-1.1147999526642494E-3</v>
      </c>
      <c r="F418" s="114">
        <f>'ver pressoflex 6p C3 DCpowe'!$G$9/D418*(D418-'ver pressoflex 6p C3 DCpowe'!$M$9)</f>
        <v>1.6392800662700508E-3</v>
      </c>
      <c r="G418" s="114">
        <f>'ver pressoflex 6p C3 DCpowe'!$G$9/D418*(D418-'ver pressoflex 6p C3 DCpowe'!$M$10)</f>
        <v>4.3933600852043512E-3</v>
      </c>
      <c r="H418" s="114">
        <f>'ver pressoflex 6p C3 DCpowe'!$G$9/D418*(D418-'ver pressoflex 6p C3 DCpowe'!$M$11)</f>
        <v>6.3950340494658586E-2</v>
      </c>
      <c r="I418" s="114">
        <f>'ver pressoflex 6p C3 DCpowe'!$G$9/D418*(D418-'ver pressoflex 6p C3 DCpowe'!$M$12)</f>
        <v>6.6704420513592891E-2</v>
      </c>
      <c r="J418" s="114">
        <f>'ver pressoflex 6p C3 DCpowe'!$G$9/D418*(D418-'ver pressoflex 6p C3 DCpowe'!$M$13)</f>
        <v>6.9458500532527195E-2</v>
      </c>
      <c r="K418" s="114">
        <f>'ver pressoflex 6p C3 DCpowe'!$G$9/D418*(D418-'ver pressoflex 6p C3 DCpowe'!$G$3)</f>
        <v>7.6343700579862936E-2</v>
      </c>
      <c r="L418" s="113">
        <f>-'ver pressoflex 6p C3 DCpowe'!$G$2*'ver pressoflex 6p C3 DCpowe'!D418*'ver pressoflex 6p C3 DCpowe'!$G$17*'ver pressoflex 6p C3 DCpowe'!$G$13*'ver pressoflex 6p C3 DCpowe'!$G$11</f>
        <v>-43920.292500000003</v>
      </c>
      <c r="M418" s="31">
        <f>IF(ABS(E418)&lt;'ver pressoflex 6p C3 DCpowe'!$G$7,'ver pressoflex 6p C3 DCpowe'!$G$16*E418*'ver pressoflex 6p C3 DCpowe'!$O$8,SIGN(E418)*'ver pressoflex 6p C3 DCpowe'!$G$15*'ver pressoflex 6p C3 DCpowe'!$O$8)</f>
        <v>-18.766763505140588</v>
      </c>
      <c r="N418" s="31">
        <f>IF(ABS(F418)&lt;'ver pressoflex 6p C3 DCpowe'!$G$7,'ver pressoflex 6p C3 DCpowe'!$G$16*F418*'ver pressoflex 6p C3 DCpowe'!$O$9,SIGN(F418)*'ver pressoflex 6p C3 DCpowe'!$G$15*'ver pressoflex 6p C3 DCpowe'!$O$9)</f>
        <v>0</v>
      </c>
      <c r="O418" s="31">
        <f>IF(ABS(G418)&lt;'ver pressoflex 6p C3 DCpowe'!$G$7,'ver pressoflex 6p C3 DCpowe'!$G$16*G418*'ver pressoflex 6p C3 DCpowe'!$O$10,SIGN(G418)*'ver pressoflex 6p C3 DCpowe'!$G$15*'ver pressoflex 6p C3 DCpowe'!$O$10)</f>
        <v>0</v>
      </c>
      <c r="P418" s="31">
        <f>IF(ABS(H418)&lt;'ver pressoflex 6p C3 DCpowe'!$G$7,'ver pressoflex 6p C3 DCpowe'!$G$16*H418*'ver pressoflex 6p C3 DCpowe'!$O$11,SIGN(H418)*'ver pressoflex 6p C3 DCpowe'!$G$15*'ver pressoflex 6p C3 DCpowe'!$O$11)</f>
        <v>0</v>
      </c>
      <c r="Q418" s="31">
        <f>IF(ABS(I418)&lt;'ver pressoflex 6p C3 DCpowe'!$G$7,'ver pressoflex 6p C3 DCpowe'!$G$16*I418*'ver pressoflex 6p C3 DCpowe'!$O$12,SIGN(I418)*'ver pressoflex 6p C3 DCpowe'!$G$15*'ver pressoflex 6p C3 DCpowe'!$O$12)</f>
        <v>0</v>
      </c>
      <c r="R418" s="31">
        <f>IF(ABS(J418)&lt;'ver pressoflex 6p C3 DCpowe'!$G$7,'ver pressoflex 6p C3 DCpowe'!$G$16*J418*'ver pressoflex 6p C3 DCpowe'!$O$13,SIGN(J418)*'ver pressoflex 6p C3 DCpowe'!$G$15*'ver pressoflex 6p C3 DCpowe'!$O$13)</f>
        <v>17803.500000000004</v>
      </c>
      <c r="S418" s="113">
        <f t="shared" si="55"/>
        <v>-26135.55926350514</v>
      </c>
      <c r="T418" s="362">
        <f>-L418*('ver pressoflex 6p C3 DCpowe'!$G$3/2-'ver pressoflex 6p C3 DCpowe'!$G$12*'ver pressoflex 6p C3 DCpowe'!D418)</f>
        <v>49556534.445797406</v>
      </c>
      <c r="U418" s="29">
        <f t="shared" si="57"/>
        <v>19235.932592769102</v>
      </c>
      <c r="V418" s="29">
        <f t="shared" si="58"/>
        <v>0</v>
      </c>
      <c r="W418" s="29">
        <f t="shared" si="59"/>
        <v>0</v>
      </c>
      <c r="X418" s="29">
        <f t="shared" si="60"/>
        <v>0</v>
      </c>
      <c r="Y418" s="29">
        <f t="shared" si="61"/>
        <v>0</v>
      </c>
      <c r="Z418" s="29">
        <f t="shared" si="62"/>
        <v>18248587.500000004</v>
      </c>
      <c r="AA418" s="113">
        <f t="shared" si="56"/>
        <v>67824357.878390178</v>
      </c>
    </row>
    <row r="419" spans="2:27">
      <c r="B419" s="116">
        <f t="shared" si="54"/>
        <v>15632.307939834336</v>
      </c>
      <c r="C419" s="115">
        <f t="shared" si="63"/>
        <v>19.07</v>
      </c>
      <c r="D419" s="68">
        <f>'ver pressoflex 6p C3 DCpowe'!$G$3/2/$C$557*C419</f>
        <v>233.60750000000002</v>
      </c>
      <c r="E419" s="114">
        <f>'ver pressoflex 6p C3 DCpowe'!$G$9/D419*(D419-'ver pressoflex 6p C3 DCpowe'!$M$8)</f>
        <v>-1.1509048296822666E-3</v>
      </c>
      <c r="F419" s="114">
        <f>'ver pressoflex 6p C3 DCpowe'!$G$9/D419*(D419-'ver pressoflex 6p C3 DCpowe'!$M$9)</f>
        <v>1.5887332384448265E-3</v>
      </c>
      <c r="G419" s="114">
        <f>'ver pressoflex 6p C3 DCpowe'!$G$9/D419*(D419-'ver pressoflex 6p C3 DCpowe'!$M$10)</f>
        <v>4.3283713065719199E-3</v>
      </c>
      <c r="H419" s="114">
        <f>'ver pressoflex 6p C3 DCpowe'!$G$9/D419*(D419-'ver pressoflex 6p C3 DCpowe'!$M$11)</f>
        <v>6.3573044529820308E-2</v>
      </c>
      <c r="I419" s="114">
        <f>'ver pressoflex 6p C3 DCpowe'!$G$9/D419*(D419-'ver pressoflex 6p C3 DCpowe'!$M$12)</f>
        <v>6.6312682597947398E-2</v>
      </c>
      <c r="J419" s="114">
        <f>'ver pressoflex 6p C3 DCpowe'!$G$9/D419*(D419-'ver pressoflex 6p C3 DCpowe'!$M$13)</f>
        <v>6.9052320666074488E-2</v>
      </c>
      <c r="K419" s="114">
        <f>'ver pressoflex 6p C3 DCpowe'!$G$9/D419*(D419-'ver pressoflex 6p C3 DCpowe'!$G$3)</f>
        <v>7.5901415836392219E-2</v>
      </c>
      <c r="L419" s="113">
        <f>-'ver pressoflex 6p C3 DCpowe'!$G$2*'ver pressoflex 6p C3 DCpowe'!D419*'ver pressoflex 6p C3 DCpowe'!$G$17*'ver pressoflex 6p C3 DCpowe'!$G$13*'ver pressoflex 6p C3 DCpowe'!$G$11</f>
        <v>-44151.817500000005</v>
      </c>
      <c r="M419" s="31">
        <f>IF(ABS(E419)&lt;'ver pressoflex 6p C3 DCpowe'!$G$7,'ver pressoflex 6p C3 DCpowe'!$G$16*E419*'ver pressoflex 6p C3 DCpowe'!$O$8,SIGN(E419)*'ver pressoflex 6p C3 DCpowe'!$G$15*'ver pressoflex 6p C3 DCpowe'!$O$8)</f>
        <v>-19.374560165662498</v>
      </c>
      <c r="N419" s="31">
        <f>IF(ABS(F419)&lt;'ver pressoflex 6p C3 DCpowe'!$G$7,'ver pressoflex 6p C3 DCpowe'!$G$16*F419*'ver pressoflex 6p C3 DCpowe'!$O$9,SIGN(F419)*'ver pressoflex 6p C3 DCpowe'!$G$15*'ver pressoflex 6p C3 DCpowe'!$O$9)</f>
        <v>0</v>
      </c>
      <c r="O419" s="31">
        <f>IF(ABS(G419)&lt;'ver pressoflex 6p C3 DCpowe'!$G$7,'ver pressoflex 6p C3 DCpowe'!$G$16*G419*'ver pressoflex 6p C3 DCpowe'!$O$10,SIGN(G419)*'ver pressoflex 6p C3 DCpowe'!$G$15*'ver pressoflex 6p C3 DCpowe'!$O$10)</f>
        <v>0</v>
      </c>
      <c r="P419" s="31">
        <f>IF(ABS(H419)&lt;'ver pressoflex 6p C3 DCpowe'!$G$7,'ver pressoflex 6p C3 DCpowe'!$G$16*H419*'ver pressoflex 6p C3 DCpowe'!$O$11,SIGN(H419)*'ver pressoflex 6p C3 DCpowe'!$G$15*'ver pressoflex 6p C3 DCpowe'!$O$11)</f>
        <v>0</v>
      </c>
      <c r="Q419" s="31">
        <f>IF(ABS(I419)&lt;'ver pressoflex 6p C3 DCpowe'!$G$7,'ver pressoflex 6p C3 DCpowe'!$G$16*I419*'ver pressoflex 6p C3 DCpowe'!$O$12,SIGN(I419)*'ver pressoflex 6p C3 DCpowe'!$G$15*'ver pressoflex 6p C3 DCpowe'!$O$12)</f>
        <v>0</v>
      </c>
      <c r="R419" s="31">
        <f>IF(ABS(J419)&lt;'ver pressoflex 6p C3 DCpowe'!$G$7,'ver pressoflex 6p C3 DCpowe'!$G$16*J419*'ver pressoflex 6p C3 DCpowe'!$O$13,SIGN(J419)*'ver pressoflex 6p C3 DCpowe'!$G$15*'ver pressoflex 6p C3 DCpowe'!$O$13)</f>
        <v>17803.500000000004</v>
      </c>
      <c r="S419" s="113">
        <f t="shared" si="55"/>
        <v>-26367.692060165664</v>
      </c>
      <c r="T419" s="362">
        <f>-L419*('ver pressoflex 6p C3 DCpowe'!$G$3/2-'ver pressoflex 6p C3 DCpowe'!$G$12*'ver pressoflex 6p C3 DCpowe'!D419)</f>
        <v>49795271.023541406</v>
      </c>
      <c r="U419" s="29">
        <f t="shared" si="57"/>
        <v>19858.924169804061</v>
      </c>
      <c r="V419" s="29">
        <f t="shared" si="58"/>
        <v>0</v>
      </c>
      <c r="W419" s="29">
        <f t="shared" si="59"/>
        <v>0</v>
      </c>
      <c r="X419" s="29">
        <f t="shared" si="60"/>
        <v>0</v>
      </c>
      <c r="Y419" s="29">
        <f t="shared" si="61"/>
        <v>0</v>
      </c>
      <c r="Z419" s="29">
        <f t="shared" si="62"/>
        <v>18248587.500000004</v>
      </c>
      <c r="AA419" s="113">
        <f t="shared" si="56"/>
        <v>68063717.447711214</v>
      </c>
    </row>
    <row r="420" spans="2:27">
      <c r="B420" s="116">
        <f t="shared" si="54"/>
        <v>15400.181484297031</v>
      </c>
      <c r="C420" s="115">
        <f t="shared" si="63"/>
        <v>19.170000000000002</v>
      </c>
      <c r="D420" s="68">
        <f>'ver pressoflex 6p C3 DCpowe'!$G$3/2/$C$557*C420</f>
        <v>234.83250000000001</v>
      </c>
      <c r="E420" s="114">
        <f>'ver pressoflex 6p C3 DCpowe'!$G$9/D420*(D420-'ver pressoflex 6p C3 DCpowe'!$M$8)</f>
        <v>-1.1866330256672312E-3</v>
      </c>
      <c r="F420" s="114">
        <f>'ver pressoflex 6p C3 DCpowe'!$G$9/D420*(D420-'ver pressoflex 6p C3 DCpowe'!$M$9)</f>
        <v>1.5387137640658763E-3</v>
      </c>
      <c r="G420" s="114">
        <f>'ver pressoflex 6p C3 DCpowe'!$G$9/D420*(D420-'ver pressoflex 6p C3 DCpowe'!$M$10)</f>
        <v>4.2640605537989833E-3</v>
      </c>
      <c r="H420" s="114">
        <f>'ver pressoflex 6p C3 DCpowe'!$G$9/D420*(D420-'ver pressoflex 6p C3 DCpowe'!$M$11)</f>
        <v>6.3199684881777435E-2</v>
      </c>
      <c r="I420" s="114">
        <f>'ver pressoflex 6p C3 DCpowe'!$G$9/D420*(D420-'ver pressoflex 6p C3 DCpowe'!$M$12)</f>
        <v>6.5925031671510537E-2</v>
      </c>
      <c r="J420" s="114">
        <f>'ver pressoflex 6p C3 DCpowe'!$G$9/D420*(D420-'ver pressoflex 6p C3 DCpowe'!$M$13)</f>
        <v>6.8650378461243652E-2</v>
      </c>
      <c r="K420" s="114">
        <f>'ver pressoflex 6p C3 DCpowe'!$G$9/D420*(D420-'ver pressoflex 6p C3 DCpowe'!$G$3)</f>
        <v>7.5463745435576421E-2</v>
      </c>
      <c r="L420" s="113">
        <f>-'ver pressoflex 6p C3 DCpowe'!$G$2*'ver pressoflex 6p C3 DCpowe'!D420*'ver pressoflex 6p C3 DCpowe'!$G$17*'ver pressoflex 6p C3 DCpowe'!$G$13*'ver pressoflex 6p C3 DCpowe'!$G$11</f>
        <v>-44383.342500000006</v>
      </c>
      <c r="M420" s="31">
        <f>IF(ABS(E420)&lt;'ver pressoflex 6p C3 DCpowe'!$G$7,'ver pressoflex 6p C3 DCpowe'!$G$16*E420*'ver pressoflex 6p C3 DCpowe'!$O$8,SIGN(E420)*'ver pressoflex 6p C3 DCpowe'!$G$15*'ver pressoflex 6p C3 DCpowe'!$O$8)</f>
        <v>-19.976015702965597</v>
      </c>
      <c r="N420" s="31">
        <f>IF(ABS(F420)&lt;'ver pressoflex 6p C3 DCpowe'!$G$7,'ver pressoflex 6p C3 DCpowe'!$G$16*F420*'ver pressoflex 6p C3 DCpowe'!$O$9,SIGN(F420)*'ver pressoflex 6p C3 DCpowe'!$G$15*'ver pressoflex 6p C3 DCpowe'!$O$9)</f>
        <v>0</v>
      </c>
      <c r="O420" s="31">
        <f>IF(ABS(G420)&lt;'ver pressoflex 6p C3 DCpowe'!$G$7,'ver pressoflex 6p C3 DCpowe'!$G$16*G420*'ver pressoflex 6p C3 DCpowe'!$O$10,SIGN(G420)*'ver pressoflex 6p C3 DCpowe'!$G$15*'ver pressoflex 6p C3 DCpowe'!$O$10)</f>
        <v>0</v>
      </c>
      <c r="P420" s="31">
        <f>IF(ABS(H420)&lt;'ver pressoflex 6p C3 DCpowe'!$G$7,'ver pressoflex 6p C3 DCpowe'!$G$16*H420*'ver pressoflex 6p C3 DCpowe'!$O$11,SIGN(H420)*'ver pressoflex 6p C3 DCpowe'!$G$15*'ver pressoflex 6p C3 DCpowe'!$O$11)</f>
        <v>0</v>
      </c>
      <c r="Q420" s="31">
        <f>IF(ABS(I420)&lt;'ver pressoflex 6p C3 DCpowe'!$G$7,'ver pressoflex 6p C3 DCpowe'!$G$16*I420*'ver pressoflex 6p C3 DCpowe'!$O$12,SIGN(I420)*'ver pressoflex 6p C3 DCpowe'!$G$15*'ver pressoflex 6p C3 DCpowe'!$O$12)</f>
        <v>0</v>
      </c>
      <c r="R420" s="31">
        <f>IF(ABS(J420)&lt;'ver pressoflex 6p C3 DCpowe'!$G$7,'ver pressoflex 6p C3 DCpowe'!$G$16*J420*'ver pressoflex 6p C3 DCpowe'!$O$13,SIGN(J420)*'ver pressoflex 6p C3 DCpowe'!$G$15*'ver pressoflex 6p C3 DCpowe'!$O$13)</f>
        <v>17803.500000000004</v>
      </c>
      <c r="S420" s="113">
        <f t="shared" si="55"/>
        <v>-26599.818515702969</v>
      </c>
      <c r="T420" s="362">
        <f>-L420*('ver pressoflex 6p C3 DCpowe'!$G$3/2-'ver pressoflex 6p C3 DCpowe'!$G$12*'ver pressoflex 6p C3 DCpowe'!D420)</f>
        <v>50033771.631005406</v>
      </c>
      <c r="U420" s="29">
        <f t="shared" si="57"/>
        <v>20475.416095539738</v>
      </c>
      <c r="V420" s="29">
        <f t="shared" si="58"/>
        <v>0</v>
      </c>
      <c r="W420" s="29">
        <f t="shared" si="59"/>
        <v>0</v>
      </c>
      <c r="X420" s="29">
        <f t="shared" si="60"/>
        <v>0</v>
      </c>
      <c r="Y420" s="29">
        <f t="shared" si="61"/>
        <v>0</v>
      </c>
      <c r="Z420" s="29">
        <f t="shared" si="62"/>
        <v>18248587.500000004</v>
      </c>
      <c r="AA420" s="113">
        <f t="shared" si="56"/>
        <v>68302834.547100946</v>
      </c>
    </row>
    <row r="421" spans="2:27">
      <c r="B421" s="116">
        <f t="shared" si="54"/>
        <v>15168.061271162816</v>
      </c>
      <c r="C421" s="115">
        <f t="shared" si="63"/>
        <v>19.270000000000003</v>
      </c>
      <c r="D421" s="68">
        <f>'ver pressoflex 6p C3 DCpowe'!$G$3/2/$C$557*C421</f>
        <v>236.05750000000003</v>
      </c>
      <c r="E421" s="114">
        <f>'ver pressoflex 6p C3 DCpowe'!$G$9/D421*(D421-'ver pressoflex 6p C3 DCpowe'!$M$8)</f>
        <v>-1.2219904048801679E-3</v>
      </c>
      <c r="F421" s="114">
        <f>'ver pressoflex 6p C3 DCpowe'!$G$9/D421*(D421-'ver pressoflex 6p C3 DCpowe'!$M$9)</f>
        <v>1.4892134331677652E-3</v>
      </c>
      <c r="G421" s="114">
        <f>'ver pressoflex 6p C3 DCpowe'!$G$9/D421*(D421-'ver pressoflex 6p C3 DCpowe'!$M$10)</f>
        <v>4.200417271215698E-3</v>
      </c>
      <c r="H421" s="114">
        <f>'ver pressoflex 6p C3 DCpowe'!$G$9/D421*(D421-'ver pressoflex 6p C3 DCpowe'!$M$11)</f>
        <v>6.2830200269002254E-2</v>
      </c>
      <c r="I421" s="114">
        <f>'ver pressoflex 6p C3 DCpowe'!$G$9/D421*(D421-'ver pressoflex 6p C3 DCpowe'!$M$12)</f>
        <v>6.5541404107050186E-2</v>
      </c>
      <c r="J421" s="114">
        <f>'ver pressoflex 6p C3 DCpowe'!$G$9/D421*(D421-'ver pressoflex 6p C3 DCpowe'!$M$13)</f>
        <v>6.8252607945098118E-2</v>
      </c>
      <c r="K421" s="114">
        <f>'ver pressoflex 6p C3 DCpowe'!$G$9/D421*(D421-'ver pressoflex 6p C3 DCpowe'!$G$3)</f>
        <v>7.5030617540217948E-2</v>
      </c>
      <c r="L421" s="113">
        <f>-'ver pressoflex 6p C3 DCpowe'!$G$2*'ver pressoflex 6p C3 DCpowe'!D421*'ver pressoflex 6p C3 DCpowe'!$G$17*'ver pressoflex 6p C3 DCpowe'!$G$13*'ver pressoflex 6p C3 DCpowe'!$G$11</f>
        <v>-44614.867500000008</v>
      </c>
      <c r="M421" s="31">
        <f>IF(ABS(E421)&lt;'ver pressoflex 6p C3 DCpowe'!$G$7,'ver pressoflex 6p C3 DCpowe'!$G$16*E421*'ver pressoflex 6p C3 DCpowe'!$O$8,SIGN(E421)*'ver pressoflex 6p C3 DCpowe'!$G$15*'ver pressoflex 6p C3 DCpowe'!$O$8)</f>
        <v>-20.57122883718305</v>
      </c>
      <c r="N421" s="31">
        <f>IF(ABS(F421)&lt;'ver pressoflex 6p C3 DCpowe'!$G$7,'ver pressoflex 6p C3 DCpowe'!$G$16*F421*'ver pressoflex 6p C3 DCpowe'!$O$9,SIGN(F421)*'ver pressoflex 6p C3 DCpowe'!$G$15*'ver pressoflex 6p C3 DCpowe'!$O$9)</f>
        <v>0</v>
      </c>
      <c r="O421" s="31">
        <f>IF(ABS(G421)&lt;'ver pressoflex 6p C3 DCpowe'!$G$7,'ver pressoflex 6p C3 DCpowe'!$G$16*G421*'ver pressoflex 6p C3 DCpowe'!$O$10,SIGN(G421)*'ver pressoflex 6p C3 DCpowe'!$G$15*'ver pressoflex 6p C3 DCpowe'!$O$10)</f>
        <v>0</v>
      </c>
      <c r="P421" s="31">
        <f>IF(ABS(H421)&lt;'ver pressoflex 6p C3 DCpowe'!$G$7,'ver pressoflex 6p C3 DCpowe'!$G$16*H421*'ver pressoflex 6p C3 DCpowe'!$O$11,SIGN(H421)*'ver pressoflex 6p C3 DCpowe'!$G$15*'ver pressoflex 6p C3 DCpowe'!$O$11)</f>
        <v>0</v>
      </c>
      <c r="Q421" s="31">
        <f>IF(ABS(I421)&lt;'ver pressoflex 6p C3 DCpowe'!$G$7,'ver pressoflex 6p C3 DCpowe'!$G$16*I421*'ver pressoflex 6p C3 DCpowe'!$O$12,SIGN(I421)*'ver pressoflex 6p C3 DCpowe'!$G$15*'ver pressoflex 6p C3 DCpowe'!$O$12)</f>
        <v>0</v>
      </c>
      <c r="R421" s="31">
        <f>IF(ABS(J421)&lt;'ver pressoflex 6p C3 DCpowe'!$G$7,'ver pressoflex 6p C3 DCpowe'!$G$16*J421*'ver pressoflex 6p C3 DCpowe'!$O$13,SIGN(J421)*'ver pressoflex 6p C3 DCpowe'!$G$15*'ver pressoflex 6p C3 DCpowe'!$O$13)</f>
        <v>17803.500000000004</v>
      </c>
      <c r="S421" s="113">
        <f t="shared" si="55"/>
        <v>-26831.938728837184</v>
      </c>
      <c r="T421" s="362">
        <f>-L421*('ver pressoflex 6p C3 DCpowe'!$G$3/2-'ver pressoflex 6p C3 DCpowe'!$G$12*'ver pressoflex 6p C3 DCpowe'!D421)</f>
        <v>50272036.268189408</v>
      </c>
      <c r="U421" s="29">
        <f t="shared" si="57"/>
        <v>21085.509558112626</v>
      </c>
      <c r="V421" s="29">
        <f t="shared" si="58"/>
        <v>0</v>
      </c>
      <c r="W421" s="29">
        <f t="shared" si="59"/>
        <v>0</v>
      </c>
      <c r="X421" s="29">
        <f t="shared" si="60"/>
        <v>0</v>
      </c>
      <c r="Y421" s="29">
        <f t="shared" si="61"/>
        <v>0</v>
      </c>
      <c r="Z421" s="29">
        <f t="shared" si="62"/>
        <v>18248587.500000004</v>
      </c>
      <c r="AA421" s="113">
        <f t="shared" si="56"/>
        <v>68541709.277747527</v>
      </c>
    </row>
    <row r="422" spans="2:27">
      <c r="B422" s="116">
        <f t="shared" si="54"/>
        <v>14935.947203750158</v>
      </c>
      <c r="C422" s="115">
        <f t="shared" si="63"/>
        <v>19.370000000000005</v>
      </c>
      <c r="D422" s="68">
        <f>'ver pressoflex 6p C3 DCpowe'!$G$3/2/$C$557*C422</f>
        <v>237.28250000000006</v>
      </c>
      <c r="E422" s="114">
        <f>'ver pressoflex 6p C3 DCpowe'!$G$9/D422*(D422-'ver pressoflex 6p C3 DCpowe'!$M$8)</f>
        <v>-1.2569827104822327E-3</v>
      </c>
      <c r="F422" s="114">
        <f>'ver pressoflex 6p C3 DCpowe'!$G$9/D422*(D422-'ver pressoflex 6p C3 DCpowe'!$M$9)</f>
        <v>1.4402242053248742E-3</v>
      </c>
      <c r="G422" s="114">
        <f>'ver pressoflex 6p C3 DCpowe'!$G$9/D422*(D422-'ver pressoflex 6p C3 DCpowe'!$M$10)</f>
        <v>4.1374311211319816E-3</v>
      </c>
      <c r="H422" s="114">
        <f>'ver pressoflex 6p C3 DCpowe'!$G$9/D422*(D422-'ver pressoflex 6p C3 DCpowe'!$M$11)</f>
        <v>6.2464530675460671E-2</v>
      </c>
      <c r="I422" s="114">
        <f>'ver pressoflex 6p C3 DCpowe'!$G$9/D422*(D422-'ver pressoflex 6p C3 DCpowe'!$M$12)</f>
        <v>6.5161737591267782E-2</v>
      </c>
      <c r="J422" s="114">
        <f>'ver pressoflex 6p C3 DCpowe'!$G$9/D422*(D422-'ver pressoflex 6p C3 DCpowe'!$M$13)</f>
        <v>6.7858944507074886E-2</v>
      </c>
      <c r="K422" s="114">
        <f>'ver pressoflex 6p C3 DCpowe'!$G$9/D422*(D422-'ver pressoflex 6p C3 DCpowe'!$G$3)</f>
        <v>7.4601961796592647E-2</v>
      </c>
      <c r="L422" s="113">
        <f>-'ver pressoflex 6p C3 DCpowe'!$G$2*'ver pressoflex 6p C3 DCpowe'!D422*'ver pressoflex 6p C3 DCpowe'!$G$17*'ver pressoflex 6p C3 DCpowe'!$G$13*'ver pressoflex 6p C3 DCpowe'!$G$11</f>
        <v>-44846.392500000016</v>
      </c>
      <c r="M422" s="31">
        <f>IF(ABS(E422)&lt;'ver pressoflex 6p C3 DCpowe'!$G$7,'ver pressoflex 6p C3 DCpowe'!$G$16*E422*'ver pressoflex 6p C3 DCpowe'!$O$8,SIGN(E422)*'ver pressoflex 6p C3 DCpowe'!$G$15*'ver pressoflex 6p C3 DCpowe'!$O$8)</f>
        <v>-21.160296249828821</v>
      </c>
      <c r="N422" s="31">
        <f>IF(ABS(F422)&lt;'ver pressoflex 6p C3 DCpowe'!$G$7,'ver pressoflex 6p C3 DCpowe'!$G$16*F422*'ver pressoflex 6p C3 DCpowe'!$O$9,SIGN(F422)*'ver pressoflex 6p C3 DCpowe'!$G$15*'ver pressoflex 6p C3 DCpowe'!$O$9)</f>
        <v>0</v>
      </c>
      <c r="O422" s="31">
        <f>IF(ABS(G422)&lt;'ver pressoflex 6p C3 DCpowe'!$G$7,'ver pressoflex 6p C3 DCpowe'!$G$16*G422*'ver pressoflex 6p C3 DCpowe'!$O$10,SIGN(G422)*'ver pressoflex 6p C3 DCpowe'!$G$15*'ver pressoflex 6p C3 DCpowe'!$O$10)</f>
        <v>0</v>
      </c>
      <c r="P422" s="31">
        <f>IF(ABS(H422)&lt;'ver pressoflex 6p C3 DCpowe'!$G$7,'ver pressoflex 6p C3 DCpowe'!$G$16*H422*'ver pressoflex 6p C3 DCpowe'!$O$11,SIGN(H422)*'ver pressoflex 6p C3 DCpowe'!$G$15*'ver pressoflex 6p C3 DCpowe'!$O$11)</f>
        <v>0</v>
      </c>
      <c r="Q422" s="31">
        <f>IF(ABS(I422)&lt;'ver pressoflex 6p C3 DCpowe'!$G$7,'ver pressoflex 6p C3 DCpowe'!$G$16*I422*'ver pressoflex 6p C3 DCpowe'!$O$12,SIGN(I422)*'ver pressoflex 6p C3 DCpowe'!$G$15*'ver pressoflex 6p C3 DCpowe'!$O$12)</f>
        <v>0</v>
      </c>
      <c r="R422" s="31">
        <f>IF(ABS(J422)&lt;'ver pressoflex 6p C3 DCpowe'!$G$7,'ver pressoflex 6p C3 DCpowe'!$G$16*J422*'ver pressoflex 6p C3 DCpowe'!$O$13,SIGN(J422)*'ver pressoflex 6p C3 DCpowe'!$G$15*'ver pressoflex 6p C3 DCpowe'!$O$13)</f>
        <v>17803.500000000004</v>
      </c>
      <c r="S422" s="113">
        <f t="shared" si="55"/>
        <v>-27064.052796249842</v>
      </c>
      <c r="T422" s="362">
        <f>-L422*('ver pressoflex 6p C3 DCpowe'!$G$3/2-'ver pressoflex 6p C3 DCpowe'!$G$12*'ver pressoflex 6p C3 DCpowe'!D422)</f>
        <v>50510064.93509341</v>
      </c>
      <c r="U422" s="29">
        <f t="shared" si="57"/>
        <v>21689.303656074542</v>
      </c>
      <c r="V422" s="29">
        <f t="shared" si="58"/>
        <v>0</v>
      </c>
      <c r="W422" s="29">
        <f t="shared" si="59"/>
        <v>0</v>
      </c>
      <c r="X422" s="29">
        <f t="shared" si="60"/>
        <v>0</v>
      </c>
      <c r="Y422" s="29">
        <f t="shared" si="61"/>
        <v>0</v>
      </c>
      <c r="Z422" s="29">
        <f t="shared" si="62"/>
        <v>18248587.500000004</v>
      </c>
      <c r="AA422" s="113">
        <f t="shared" si="56"/>
        <v>68780341.738749489</v>
      </c>
    </row>
    <row r="423" spans="2:27">
      <c r="B423" s="116">
        <f t="shared" si="54"/>
        <v>14703.839187363836</v>
      </c>
      <c r="C423" s="115">
        <f t="shared" si="63"/>
        <v>19.470000000000006</v>
      </c>
      <c r="D423" s="68">
        <f>'ver pressoflex 6p C3 DCpowe'!$G$3/2/$C$557*C423</f>
        <v>238.50750000000008</v>
      </c>
      <c r="E423" s="114">
        <f>'ver pressoflex 6p C3 DCpowe'!$G$9/D423*(D423-'ver pressoflex 6p C3 DCpowe'!$M$8)</f>
        <v>-1.2916155676446256E-3</v>
      </c>
      <c r="F423" s="114">
        <f>'ver pressoflex 6p C3 DCpowe'!$G$9/D423*(D423-'ver pressoflex 6p C3 DCpowe'!$M$9)</f>
        <v>1.3917382052975244E-3</v>
      </c>
      <c r="G423" s="114">
        <f>'ver pressoflex 6p C3 DCpowe'!$G$9/D423*(D423-'ver pressoflex 6p C3 DCpowe'!$M$10)</f>
        <v>4.0750919782396745E-3</v>
      </c>
      <c r="H423" s="114">
        <f>'ver pressoflex 6p C3 DCpowe'!$G$9/D423*(D423-'ver pressoflex 6p C3 DCpowe'!$M$11)</f>
        <v>6.2102617318113666E-2</v>
      </c>
      <c r="I423" s="114">
        <f>'ver pressoflex 6p C3 DCpowe'!$G$9/D423*(D423-'ver pressoflex 6p C3 DCpowe'!$M$12)</f>
        <v>6.4785971091055813E-2</v>
      </c>
      <c r="J423" s="114">
        <f>'ver pressoflex 6p C3 DCpowe'!$G$9/D423*(D423-'ver pressoflex 6p C3 DCpowe'!$M$13)</f>
        <v>6.7469324863997968E-2</v>
      </c>
      <c r="K423" s="114">
        <f>'ver pressoflex 6p C3 DCpowe'!$G$9/D423*(D423-'ver pressoflex 6p C3 DCpowe'!$G$3)</f>
        <v>7.4177709296353339E-2</v>
      </c>
      <c r="L423" s="113">
        <f>-'ver pressoflex 6p C3 DCpowe'!$G$2*'ver pressoflex 6p C3 DCpowe'!D423*'ver pressoflex 6p C3 DCpowe'!$G$17*'ver pressoflex 6p C3 DCpowe'!$G$13*'ver pressoflex 6p C3 DCpowe'!$G$11</f>
        <v>-45077.917500000018</v>
      </c>
      <c r="M423" s="31">
        <f>IF(ABS(E423)&lt;'ver pressoflex 6p C3 DCpowe'!$G$7,'ver pressoflex 6p C3 DCpowe'!$G$16*E423*'ver pressoflex 6p C3 DCpowe'!$O$8,SIGN(E423)*'ver pressoflex 6p C3 DCpowe'!$G$15*'ver pressoflex 6p C3 DCpowe'!$O$8)</f>
        <v>-21.743312636150545</v>
      </c>
      <c r="N423" s="31">
        <f>IF(ABS(F423)&lt;'ver pressoflex 6p C3 DCpowe'!$G$7,'ver pressoflex 6p C3 DCpowe'!$G$16*F423*'ver pressoflex 6p C3 DCpowe'!$O$9,SIGN(F423)*'ver pressoflex 6p C3 DCpowe'!$G$15*'ver pressoflex 6p C3 DCpowe'!$O$9)</f>
        <v>0</v>
      </c>
      <c r="O423" s="31">
        <f>IF(ABS(G423)&lt;'ver pressoflex 6p C3 DCpowe'!$G$7,'ver pressoflex 6p C3 DCpowe'!$G$16*G423*'ver pressoflex 6p C3 DCpowe'!$O$10,SIGN(G423)*'ver pressoflex 6p C3 DCpowe'!$G$15*'ver pressoflex 6p C3 DCpowe'!$O$10)</f>
        <v>0</v>
      </c>
      <c r="P423" s="31">
        <f>IF(ABS(H423)&lt;'ver pressoflex 6p C3 DCpowe'!$G$7,'ver pressoflex 6p C3 DCpowe'!$G$16*H423*'ver pressoflex 6p C3 DCpowe'!$O$11,SIGN(H423)*'ver pressoflex 6p C3 DCpowe'!$G$15*'ver pressoflex 6p C3 DCpowe'!$O$11)</f>
        <v>0</v>
      </c>
      <c r="Q423" s="31">
        <f>IF(ABS(I423)&lt;'ver pressoflex 6p C3 DCpowe'!$G$7,'ver pressoflex 6p C3 DCpowe'!$G$16*I423*'ver pressoflex 6p C3 DCpowe'!$O$12,SIGN(I423)*'ver pressoflex 6p C3 DCpowe'!$G$15*'ver pressoflex 6p C3 DCpowe'!$O$12)</f>
        <v>0</v>
      </c>
      <c r="R423" s="31">
        <f>IF(ABS(J423)&lt;'ver pressoflex 6p C3 DCpowe'!$G$7,'ver pressoflex 6p C3 DCpowe'!$G$16*J423*'ver pressoflex 6p C3 DCpowe'!$O$13,SIGN(J423)*'ver pressoflex 6p C3 DCpowe'!$G$15*'ver pressoflex 6p C3 DCpowe'!$O$13)</f>
        <v>17803.500000000004</v>
      </c>
      <c r="S423" s="113">
        <f t="shared" si="55"/>
        <v>-27296.160812636164</v>
      </c>
      <c r="T423" s="362">
        <f>-L423*('ver pressoflex 6p C3 DCpowe'!$G$3/2-'ver pressoflex 6p C3 DCpowe'!$G$12*'ver pressoflex 6p C3 DCpowe'!D423)</f>
        <v>50747857.631717421</v>
      </c>
      <c r="U423" s="29">
        <f t="shared" si="57"/>
        <v>22286.895452054308</v>
      </c>
      <c r="V423" s="29">
        <f t="shared" si="58"/>
        <v>0</v>
      </c>
      <c r="W423" s="29">
        <f t="shared" si="59"/>
        <v>0</v>
      </c>
      <c r="X423" s="29">
        <f t="shared" si="60"/>
        <v>0</v>
      </c>
      <c r="Y423" s="29">
        <f t="shared" si="61"/>
        <v>0</v>
      </c>
      <c r="Z423" s="29">
        <f t="shared" si="62"/>
        <v>18248587.500000004</v>
      </c>
      <c r="AA423" s="113">
        <f t="shared" si="56"/>
        <v>69018732.027169481</v>
      </c>
    </row>
    <row r="424" spans="2:27">
      <c r="B424" s="116">
        <f t="shared" si="54"/>
        <v>14471.737129244098</v>
      </c>
      <c r="C424" s="115">
        <f t="shared" si="63"/>
        <v>19.570000000000007</v>
      </c>
      <c r="D424" s="68">
        <f>'ver pressoflex 6p C3 DCpowe'!$G$3/2/$C$557*C424</f>
        <v>239.7325000000001</v>
      </c>
      <c r="E424" s="114">
        <f>'ver pressoflex 6p C3 DCpowe'!$G$9/D424*(D424-'ver pressoflex 6p C3 DCpowe'!$M$8)</f>
        <v>-1.3258944865631513E-3</v>
      </c>
      <c r="F424" s="114">
        <f>'ver pressoflex 6p C3 DCpowe'!$G$9/D424*(D424-'ver pressoflex 6p C3 DCpowe'!$M$9)</f>
        <v>1.3437477188115881E-3</v>
      </c>
      <c r="G424" s="114">
        <f>'ver pressoflex 6p C3 DCpowe'!$G$9/D424*(D424-'ver pressoflex 6p C3 DCpowe'!$M$10)</f>
        <v>4.0133899241863273E-3</v>
      </c>
      <c r="H424" s="114">
        <f>'ver pressoflex 6p C3 DCpowe'!$G$9/D424*(D424-'ver pressoflex 6p C3 DCpowe'!$M$11)</f>
        <v>6.1744402615415063E-2</v>
      </c>
      <c r="I424" s="114">
        <f>'ver pressoflex 6p C3 DCpowe'!$G$9/D424*(D424-'ver pressoflex 6p C3 DCpowe'!$M$12)</f>
        <v>6.4414044820789801E-2</v>
      </c>
      <c r="J424" s="114">
        <f>'ver pressoflex 6p C3 DCpowe'!$G$9/D424*(D424-'ver pressoflex 6p C3 DCpowe'!$M$13)</f>
        <v>6.7083687026164546E-2</v>
      </c>
      <c r="K424" s="114">
        <f>'ver pressoflex 6p C3 DCpowe'!$G$9/D424*(D424-'ver pressoflex 6p C3 DCpowe'!$G$3)</f>
        <v>7.3757792539601394E-2</v>
      </c>
      <c r="L424" s="113">
        <f>-'ver pressoflex 6p C3 DCpowe'!$G$2*'ver pressoflex 6p C3 DCpowe'!D424*'ver pressoflex 6p C3 DCpowe'!$G$17*'ver pressoflex 6p C3 DCpowe'!$G$13*'ver pressoflex 6p C3 DCpowe'!$G$11</f>
        <v>-45309.442500000026</v>
      </c>
      <c r="M424" s="31">
        <f>IF(ABS(E424)&lt;'ver pressoflex 6p C3 DCpowe'!$G$7,'ver pressoflex 6p C3 DCpowe'!$G$16*E424*'ver pressoflex 6p C3 DCpowe'!$O$8,SIGN(E424)*'ver pressoflex 6p C3 DCpowe'!$G$15*'ver pressoflex 6p C3 DCpowe'!$O$8)</f>
        <v>-22.32037075587726</v>
      </c>
      <c r="N424" s="31">
        <f>IF(ABS(F424)&lt;'ver pressoflex 6p C3 DCpowe'!$G$7,'ver pressoflex 6p C3 DCpowe'!$G$16*F424*'ver pressoflex 6p C3 DCpowe'!$O$9,SIGN(F424)*'ver pressoflex 6p C3 DCpowe'!$G$15*'ver pressoflex 6p C3 DCpowe'!$O$9)</f>
        <v>0</v>
      </c>
      <c r="O424" s="31">
        <f>IF(ABS(G424)&lt;'ver pressoflex 6p C3 DCpowe'!$G$7,'ver pressoflex 6p C3 DCpowe'!$G$16*G424*'ver pressoflex 6p C3 DCpowe'!$O$10,SIGN(G424)*'ver pressoflex 6p C3 DCpowe'!$G$15*'ver pressoflex 6p C3 DCpowe'!$O$10)</f>
        <v>0</v>
      </c>
      <c r="P424" s="31">
        <f>IF(ABS(H424)&lt;'ver pressoflex 6p C3 DCpowe'!$G$7,'ver pressoflex 6p C3 DCpowe'!$G$16*H424*'ver pressoflex 6p C3 DCpowe'!$O$11,SIGN(H424)*'ver pressoflex 6p C3 DCpowe'!$G$15*'ver pressoflex 6p C3 DCpowe'!$O$11)</f>
        <v>0</v>
      </c>
      <c r="Q424" s="31">
        <f>IF(ABS(I424)&lt;'ver pressoflex 6p C3 DCpowe'!$G$7,'ver pressoflex 6p C3 DCpowe'!$G$16*I424*'ver pressoflex 6p C3 DCpowe'!$O$12,SIGN(I424)*'ver pressoflex 6p C3 DCpowe'!$G$15*'ver pressoflex 6p C3 DCpowe'!$O$12)</f>
        <v>0</v>
      </c>
      <c r="R424" s="31">
        <f>IF(ABS(J424)&lt;'ver pressoflex 6p C3 DCpowe'!$G$7,'ver pressoflex 6p C3 DCpowe'!$G$16*J424*'ver pressoflex 6p C3 DCpowe'!$O$13,SIGN(J424)*'ver pressoflex 6p C3 DCpowe'!$G$15*'ver pressoflex 6p C3 DCpowe'!$O$13)</f>
        <v>17803.500000000004</v>
      </c>
      <c r="S424" s="113">
        <f t="shared" si="55"/>
        <v>-27528.262870755902</v>
      </c>
      <c r="T424" s="362">
        <f>-L424*('ver pressoflex 6p C3 DCpowe'!$G$3/2-'ver pressoflex 6p C3 DCpowe'!$G$12*'ver pressoflex 6p C3 DCpowe'!D424)</f>
        <v>50985414.358061425</v>
      </c>
      <c r="U424" s="29">
        <f t="shared" si="57"/>
        <v>22878.380024774193</v>
      </c>
      <c r="V424" s="29">
        <f t="shared" si="58"/>
        <v>0</v>
      </c>
      <c r="W424" s="29">
        <f t="shared" si="59"/>
        <v>0</v>
      </c>
      <c r="X424" s="29">
        <f t="shared" si="60"/>
        <v>0</v>
      </c>
      <c r="Y424" s="29">
        <f t="shared" si="61"/>
        <v>0</v>
      </c>
      <c r="Z424" s="29">
        <f t="shared" si="62"/>
        <v>18248587.500000004</v>
      </c>
      <c r="AA424" s="113">
        <f t="shared" si="56"/>
        <v>69256880.238086209</v>
      </c>
    </row>
    <row r="425" spans="2:27">
      <c r="B425" s="116">
        <f t="shared" si="54"/>
        <v>14239.640938517561</v>
      </c>
      <c r="C425" s="115">
        <f t="shared" si="63"/>
        <v>19.670000000000009</v>
      </c>
      <c r="D425" s="68">
        <f>'ver pressoflex 6p C3 DCpowe'!$G$3/2/$C$557*C425</f>
        <v>240.9575000000001</v>
      </c>
      <c r="E425" s="114">
        <f>'ver pressoflex 6p C3 DCpowe'!$G$9/D425*(D425-'ver pressoflex 6p C3 DCpowe'!$M$8)</f>
        <v>-1.359824865380827E-3</v>
      </c>
      <c r="F425" s="114">
        <f>'ver pressoflex 6p C3 DCpowe'!$G$9/D425*(D425-'ver pressoflex 6p C3 DCpowe'!$M$9)</f>
        <v>1.2962451884668421E-3</v>
      </c>
      <c r="G425" s="114">
        <f>'ver pressoflex 6p C3 DCpowe'!$G$9/D425*(D425-'ver pressoflex 6p C3 DCpowe'!$M$10)</f>
        <v>3.952315242314511E-3</v>
      </c>
      <c r="H425" s="114">
        <f>'ver pressoflex 6p C3 DCpowe'!$G$9/D425*(D425-'ver pressoflex 6p C3 DCpowe'!$M$11)</f>
        <v>6.138983015677036E-2</v>
      </c>
      <c r="I425" s="114">
        <f>'ver pressoflex 6p C3 DCpowe'!$G$9/D425*(D425-'ver pressoflex 6p C3 DCpowe'!$M$12)</f>
        <v>6.4045900210618026E-2</v>
      </c>
      <c r="J425" s="114">
        <f>'ver pressoflex 6p C3 DCpowe'!$G$9/D425*(D425-'ver pressoflex 6p C3 DCpowe'!$M$13)</f>
        <v>6.6701970264465699E-2</v>
      </c>
      <c r="K425" s="114">
        <f>'ver pressoflex 6p C3 DCpowe'!$G$9/D425*(D425-'ver pressoflex 6p C3 DCpowe'!$G$3)</f>
        <v>7.3342145399084874E-2</v>
      </c>
      <c r="L425" s="113">
        <f>-'ver pressoflex 6p C3 DCpowe'!$G$2*'ver pressoflex 6p C3 DCpowe'!D425*'ver pressoflex 6p C3 DCpowe'!$G$17*'ver pressoflex 6p C3 DCpowe'!$G$13*'ver pressoflex 6p C3 DCpowe'!$G$11</f>
        <v>-45540.967500000021</v>
      </c>
      <c r="M425" s="31">
        <f>IF(ABS(E425)&lt;'ver pressoflex 6p C3 DCpowe'!$G$7,'ver pressoflex 6p C3 DCpowe'!$G$16*E425*'ver pressoflex 6p C3 DCpowe'!$O$8,SIGN(E425)*'ver pressoflex 6p C3 DCpowe'!$G$15*'ver pressoflex 6p C3 DCpowe'!$O$8)</f>
        <v>-22.891561482419146</v>
      </c>
      <c r="N425" s="31">
        <f>IF(ABS(F425)&lt;'ver pressoflex 6p C3 DCpowe'!$G$7,'ver pressoflex 6p C3 DCpowe'!$G$16*F425*'ver pressoflex 6p C3 DCpowe'!$O$9,SIGN(F425)*'ver pressoflex 6p C3 DCpowe'!$G$15*'ver pressoflex 6p C3 DCpowe'!$O$9)</f>
        <v>0</v>
      </c>
      <c r="O425" s="31">
        <f>IF(ABS(G425)&lt;'ver pressoflex 6p C3 DCpowe'!$G$7,'ver pressoflex 6p C3 DCpowe'!$G$16*G425*'ver pressoflex 6p C3 DCpowe'!$O$10,SIGN(G425)*'ver pressoflex 6p C3 DCpowe'!$G$15*'ver pressoflex 6p C3 DCpowe'!$O$10)</f>
        <v>0</v>
      </c>
      <c r="P425" s="31">
        <f>IF(ABS(H425)&lt;'ver pressoflex 6p C3 DCpowe'!$G$7,'ver pressoflex 6p C3 DCpowe'!$G$16*H425*'ver pressoflex 6p C3 DCpowe'!$O$11,SIGN(H425)*'ver pressoflex 6p C3 DCpowe'!$G$15*'ver pressoflex 6p C3 DCpowe'!$O$11)</f>
        <v>0</v>
      </c>
      <c r="Q425" s="31">
        <f>IF(ABS(I425)&lt;'ver pressoflex 6p C3 DCpowe'!$G$7,'ver pressoflex 6p C3 DCpowe'!$G$16*I425*'ver pressoflex 6p C3 DCpowe'!$O$12,SIGN(I425)*'ver pressoflex 6p C3 DCpowe'!$G$15*'ver pressoflex 6p C3 DCpowe'!$O$12)</f>
        <v>0</v>
      </c>
      <c r="R425" s="31">
        <f>IF(ABS(J425)&lt;'ver pressoflex 6p C3 DCpowe'!$G$7,'ver pressoflex 6p C3 DCpowe'!$G$16*J425*'ver pressoflex 6p C3 DCpowe'!$O$13,SIGN(J425)*'ver pressoflex 6p C3 DCpowe'!$G$15*'ver pressoflex 6p C3 DCpowe'!$O$13)</f>
        <v>17803.500000000004</v>
      </c>
      <c r="S425" s="113">
        <f t="shared" si="55"/>
        <v>-27760.359061482439</v>
      </c>
      <c r="T425" s="362">
        <f>-L425*('ver pressoflex 6p C3 DCpowe'!$G$3/2-'ver pressoflex 6p C3 DCpowe'!$G$12*'ver pressoflex 6p C3 DCpowe'!D425)</f>
        <v>51222735.114125423</v>
      </c>
      <c r="U425" s="29">
        <f t="shared" si="57"/>
        <v>23463.850519479623</v>
      </c>
      <c r="V425" s="29">
        <f t="shared" si="58"/>
        <v>0</v>
      </c>
      <c r="W425" s="29">
        <f t="shared" si="59"/>
        <v>0</v>
      </c>
      <c r="X425" s="29">
        <f t="shared" si="60"/>
        <v>0</v>
      </c>
      <c r="Y425" s="29">
        <f t="shared" si="61"/>
        <v>0</v>
      </c>
      <c r="Z425" s="29">
        <f t="shared" si="62"/>
        <v>18248587.500000004</v>
      </c>
      <c r="AA425" s="113">
        <f t="shared" si="56"/>
        <v>69494786.464644909</v>
      </c>
    </row>
    <row r="426" spans="2:27">
      <c r="B426" s="116">
        <f t="shared" si="54"/>
        <v>14007.5505261494</v>
      </c>
      <c r="C426" s="115">
        <f t="shared" si="63"/>
        <v>19.77000000000001</v>
      </c>
      <c r="D426" s="68">
        <f>'ver pressoflex 6p C3 DCpowe'!$G$3/2/$C$557*C426</f>
        <v>242.18250000000012</v>
      </c>
      <c r="E426" s="114">
        <f>'ver pressoflex 6p C3 DCpowe'!$G$9/D426*(D426-'ver pressoflex 6p C3 DCpowe'!$M$8)</f>
        <v>-1.3934119930217946E-3</v>
      </c>
      <c r="F426" s="114">
        <f>'ver pressoflex 6p C3 DCpowe'!$G$9/D426*(D426-'ver pressoflex 6p C3 DCpowe'!$M$9)</f>
        <v>1.2492232097694874E-3</v>
      </c>
      <c r="G426" s="114">
        <f>'ver pressoflex 6p C3 DCpowe'!$G$9/D426*(D426-'ver pressoflex 6p C3 DCpowe'!$M$10)</f>
        <v>3.8918584125607696E-3</v>
      </c>
      <c r="H426" s="114">
        <f>'ver pressoflex 6p C3 DCpowe'!$G$9/D426*(D426-'ver pressoflex 6p C3 DCpowe'!$M$11)</f>
        <v>6.1038844672922241E-2</v>
      </c>
      <c r="I426" s="114">
        <f>'ver pressoflex 6p C3 DCpowe'!$G$9/D426*(D426-'ver pressoflex 6p C3 DCpowe'!$M$12)</f>
        <v>6.3681479875713529E-2</v>
      </c>
      <c r="J426" s="114">
        <f>'ver pressoflex 6p C3 DCpowe'!$G$9/D426*(D426-'ver pressoflex 6p C3 DCpowe'!$M$13)</f>
        <v>6.6324115078504803E-2</v>
      </c>
      <c r="K426" s="114">
        <f>'ver pressoflex 6p C3 DCpowe'!$G$9/D426*(D426-'ver pressoflex 6p C3 DCpowe'!$G$3)</f>
        <v>7.2930703085483023E-2</v>
      </c>
      <c r="L426" s="113">
        <f>-'ver pressoflex 6p C3 DCpowe'!$G$2*'ver pressoflex 6p C3 DCpowe'!D426*'ver pressoflex 6p C3 DCpowe'!$G$17*'ver pressoflex 6p C3 DCpowe'!$G$13*'ver pressoflex 6p C3 DCpowe'!$G$11</f>
        <v>-45772.492500000029</v>
      </c>
      <c r="M426" s="31">
        <f>IF(ABS(E426)&lt;'ver pressoflex 6p C3 DCpowe'!$G$7,'ver pressoflex 6p C3 DCpowe'!$G$16*E426*'ver pressoflex 6p C3 DCpowe'!$O$8,SIGN(E426)*'ver pressoflex 6p C3 DCpowe'!$G$15*'ver pressoflex 6p C3 DCpowe'!$O$8)</f>
        <v>-23.456973850574173</v>
      </c>
      <c r="N426" s="31">
        <f>IF(ABS(F426)&lt;'ver pressoflex 6p C3 DCpowe'!$G$7,'ver pressoflex 6p C3 DCpowe'!$G$16*F426*'ver pressoflex 6p C3 DCpowe'!$O$9,SIGN(F426)*'ver pressoflex 6p C3 DCpowe'!$G$15*'ver pressoflex 6p C3 DCpowe'!$O$9)</f>
        <v>0</v>
      </c>
      <c r="O426" s="31">
        <f>IF(ABS(G426)&lt;'ver pressoflex 6p C3 DCpowe'!$G$7,'ver pressoflex 6p C3 DCpowe'!$G$16*G426*'ver pressoflex 6p C3 DCpowe'!$O$10,SIGN(G426)*'ver pressoflex 6p C3 DCpowe'!$G$15*'ver pressoflex 6p C3 DCpowe'!$O$10)</f>
        <v>0</v>
      </c>
      <c r="P426" s="31">
        <f>IF(ABS(H426)&lt;'ver pressoflex 6p C3 DCpowe'!$G$7,'ver pressoflex 6p C3 DCpowe'!$G$16*H426*'ver pressoflex 6p C3 DCpowe'!$O$11,SIGN(H426)*'ver pressoflex 6p C3 DCpowe'!$G$15*'ver pressoflex 6p C3 DCpowe'!$O$11)</f>
        <v>0</v>
      </c>
      <c r="Q426" s="31">
        <f>IF(ABS(I426)&lt;'ver pressoflex 6p C3 DCpowe'!$G$7,'ver pressoflex 6p C3 DCpowe'!$G$16*I426*'ver pressoflex 6p C3 DCpowe'!$O$12,SIGN(I426)*'ver pressoflex 6p C3 DCpowe'!$G$15*'ver pressoflex 6p C3 DCpowe'!$O$12)</f>
        <v>0</v>
      </c>
      <c r="R426" s="31">
        <f>IF(ABS(J426)&lt;'ver pressoflex 6p C3 DCpowe'!$G$7,'ver pressoflex 6p C3 DCpowe'!$G$16*J426*'ver pressoflex 6p C3 DCpowe'!$O$13,SIGN(J426)*'ver pressoflex 6p C3 DCpowe'!$G$15*'ver pressoflex 6p C3 DCpowe'!$O$13)</f>
        <v>17803.500000000004</v>
      </c>
      <c r="S426" s="113">
        <f t="shared" si="55"/>
        <v>-27992.4494738506</v>
      </c>
      <c r="T426" s="362">
        <f>-L426*('ver pressoflex 6p C3 DCpowe'!$G$3/2-'ver pressoflex 6p C3 DCpowe'!$G$12*'ver pressoflex 6p C3 DCpowe'!D426)</f>
        <v>51459819.899909429</v>
      </c>
      <c r="U426" s="29">
        <f t="shared" si="57"/>
        <v>24043.398196838527</v>
      </c>
      <c r="V426" s="29">
        <f t="shared" si="58"/>
        <v>0</v>
      </c>
      <c r="W426" s="29">
        <f t="shared" si="59"/>
        <v>0</v>
      </c>
      <c r="X426" s="29">
        <f t="shared" si="60"/>
        <v>0</v>
      </c>
      <c r="Y426" s="29">
        <f t="shared" si="61"/>
        <v>0</v>
      </c>
      <c r="Z426" s="29">
        <f t="shared" si="62"/>
        <v>18248587.500000004</v>
      </c>
      <c r="AA426" s="113">
        <f t="shared" si="56"/>
        <v>69732450.798106268</v>
      </c>
    </row>
    <row r="427" spans="2:27">
      <c r="B427" s="116">
        <f t="shared" si="54"/>
        <v>4004.0175000000309</v>
      </c>
      <c r="C427" s="115">
        <f t="shared" si="63"/>
        <v>19.870000000000012</v>
      </c>
      <c r="D427" s="68">
        <f>'ver pressoflex 6p C3 DCpowe'!$G$3/2/$C$557*C427</f>
        <v>243.40750000000014</v>
      </c>
      <c r="E427" s="114">
        <f>'ver pressoflex 6p C3 DCpowe'!$G$9/D427*(D427-'ver pressoflex 6p C3 DCpowe'!$M$8)</f>
        <v>-1.4266610519396523E-3</v>
      </c>
      <c r="F427" s="114">
        <f>'ver pressoflex 6p C3 DCpowe'!$G$9/D427*(D427-'ver pressoflex 6p C3 DCpowe'!$M$9)</f>
        <v>1.2026745272844868E-3</v>
      </c>
      <c r="G427" s="114">
        <f>'ver pressoflex 6p C3 DCpowe'!$G$9/D427*(D427-'ver pressoflex 6p C3 DCpowe'!$M$10)</f>
        <v>3.832010106508626E-3</v>
      </c>
      <c r="H427" s="114">
        <f>'ver pressoflex 6p C3 DCpowe'!$G$9/D427*(D427-'ver pressoflex 6p C3 DCpowe'!$M$11)</f>
        <v>6.069139200723063E-2</v>
      </c>
      <c r="I427" s="114">
        <f>'ver pressoflex 6p C3 DCpowe'!$G$9/D427*(D427-'ver pressoflex 6p C3 DCpowe'!$M$12)</f>
        <v>6.3320727586454767E-2</v>
      </c>
      <c r="J427" s="114">
        <f>'ver pressoflex 6p C3 DCpowe'!$G$9/D427*(D427-'ver pressoflex 6p C3 DCpowe'!$M$13)</f>
        <v>6.5950063165678904E-2</v>
      </c>
      <c r="K427" s="114">
        <f>'ver pressoflex 6p C3 DCpowe'!$G$9/D427*(D427-'ver pressoflex 6p C3 DCpowe'!$G$3)</f>
        <v>7.2523402113739255E-2</v>
      </c>
      <c r="L427" s="113">
        <f>-'ver pressoflex 6p C3 DCpowe'!$G$2*'ver pressoflex 6p C3 DCpowe'!D427*'ver pressoflex 6p C3 DCpowe'!$G$17*'ver pressoflex 6p C3 DCpowe'!$G$13*'ver pressoflex 6p C3 DCpowe'!$G$11</f>
        <v>-46004.017500000031</v>
      </c>
      <c r="M427" s="31">
        <f>IF(ABS(E427)&lt;'ver pressoflex 6p C3 DCpowe'!$G$7,'ver pressoflex 6p C3 DCpowe'!$G$16*E427*'ver pressoflex 6p C3 DCpowe'!$O$8,SIGN(E427)*'ver pressoflex 6p C3 DCpowe'!$G$15*'ver pressoflex 6p C3 DCpowe'!$O$8)</f>
        <v>-17803.500000000004</v>
      </c>
      <c r="N427" s="31">
        <f>IF(ABS(F427)&lt;'ver pressoflex 6p C3 DCpowe'!$G$7,'ver pressoflex 6p C3 DCpowe'!$G$16*F427*'ver pressoflex 6p C3 DCpowe'!$O$9,SIGN(F427)*'ver pressoflex 6p C3 DCpowe'!$G$15*'ver pressoflex 6p C3 DCpowe'!$O$9)</f>
        <v>0</v>
      </c>
      <c r="O427" s="31">
        <f>IF(ABS(G427)&lt;'ver pressoflex 6p C3 DCpowe'!$G$7,'ver pressoflex 6p C3 DCpowe'!$G$16*G427*'ver pressoflex 6p C3 DCpowe'!$O$10,SIGN(G427)*'ver pressoflex 6p C3 DCpowe'!$G$15*'ver pressoflex 6p C3 DCpowe'!$O$10)</f>
        <v>0</v>
      </c>
      <c r="P427" s="31">
        <f>IF(ABS(H427)&lt;'ver pressoflex 6p C3 DCpowe'!$G$7,'ver pressoflex 6p C3 DCpowe'!$G$16*H427*'ver pressoflex 6p C3 DCpowe'!$O$11,SIGN(H427)*'ver pressoflex 6p C3 DCpowe'!$G$15*'ver pressoflex 6p C3 DCpowe'!$O$11)</f>
        <v>0</v>
      </c>
      <c r="Q427" s="31">
        <f>IF(ABS(I427)&lt;'ver pressoflex 6p C3 DCpowe'!$G$7,'ver pressoflex 6p C3 DCpowe'!$G$16*I427*'ver pressoflex 6p C3 DCpowe'!$O$12,SIGN(I427)*'ver pressoflex 6p C3 DCpowe'!$G$15*'ver pressoflex 6p C3 DCpowe'!$O$12)</f>
        <v>0</v>
      </c>
      <c r="R427" s="31">
        <f>IF(ABS(J427)&lt;'ver pressoflex 6p C3 DCpowe'!$G$7,'ver pressoflex 6p C3 DCpowe'!$G$16*J427*'ver pressoflex 6p C3 DCpowe'!$O$13,SIGN(J427)*'ver pressoflex 6p C3 DCpowe'!$G$15*'ver pressoflex 6p C3 DCpowe'!$O$13)</f>
        <v>17803.500000000004</v>
      </c>
      <c r="S427" s="113">
        <f t="shared" si="55"/>
        <v>-46004.017500000031</v>
      </c>
      <c r="T427" s="362">
        <f>-L427*('ver pressoflex 6p C3 DCpowe'!$G$3/2-'ver pressoflex 6p C3 DCpowe'!$G$12*'ver pressoflex 6p C3 DCpowe'!D427)</f>
        <v>51696668.715413429</v>
      </c>
      <c r="U427" s="29">
        <f t="shared" si="57"/>
        <v>18248587.500000004</v>
      </c>
      <c r="V427" s="29">
        <f t="shared" si="58"/>
        <v>0</v>
      </c>
      <c r="W427" s="29">
        <f t="shared" si="59"/>
        <v>0</v>
      </c>
      <c r="X427" s="29">
        <f t="shared" si="60"/>
        <v>0</v>
      </c>
      <c r="Y427" s="29">
        <f t="shared" si="61"/>
        <v>0</v>
      </c>
      <c r="Z427" s="29">
        <f t="shared" si="62"/>
        <v>18248587.500000004</v>
      </c>
      <c r="AA427" s="113">
        <f t="shared" si="56"/>
        <v>88193843.715413436</v>
      </c>
    </row>
    <row r="428" spans="2:27">
      <c r="B428" s="116">
        <f t="shared" si="54"/>
        <v>4235.5425000000396</v>
      </c>
      <c r="C428" s="115">
        <f t="shared" si="63"/>
        <v>19.970000000000013</v>
      </c>
      <c r="D428" s="68">
        <f>'ver pressoflex 6p C3 DCpowe'!$G$3/2/$C$557*C428</f>
        <v>244.63250000000016</v>
      </c>
      <c r="E428" s="114">
        <f>'ver pressoflex 6p C3 DCpowe'!$G$9/D428*(D428-'ver pressoflex 6p C3 DCpowe'!$M$8)</f>
        <v>-1.4595771207832201E-3</v>
      </c>
      <c r="F428" s="114">
        <f>'ver pressoflex 6p C3 DCpowe'!$G$9/D428*(D428-'ver pressoflex 6p C3 DCpowe'!$M$9)</f>
        <v>1.1565920309034919E-3</v>
      </c>
      <c r="G428" s="114">
        <f>'ver pressoflex 6p C3 DCpowe'!$G$9/D428*(D428-'ver pressoflex 6p C3 DCpowe'!$M$10)</f>
        <v>3.7727611825902042E-3</v>
      </c>
      <c r="H428" s="114">
        <f>'ver pressoflex 6p C3 DCpowe'!$G$9/D428*(D428-'ver pressoflex 6p C3 DCpowe'!$M$11)</f>
        <v>6.0347419087815352E-2</v>
      </c>
      <c r="I428" s="114">
        <f>'ver pressoflex 6p C3 DCpowe'!$G$9/D428*(D428-'ver pressoflex 6p C3 DCpowe'!$M$12)</f>
        <v>6.2963588239502058E-2</v>
      </c>
      <c r="J428" s="114">
        <f>'ver pressoflex 6p C3 DCpowe'!$G$9/D428*(D428-'ver pressoflex 6p C3 DCpowe'!$M$13)</f>
        <v>6.5579757391188778E-2</v>
      </c>
      <c r="K428" s="114">
        <f>'ver pressoflex 6p C3 DCpowe'!$G$9/D428*(D428-'ver pressoflex 6p C3 DCpowe'!$G$3)</f>
        <v>7.2120180270405551E-2</v>
      </c>
      <c r="L428" s="113">
        <f>-'ver pressoflex 6p C3 DCpowe'!$G$2*'ver pressoflex 6p C3 DCpowe'!D428*'ver pressoflex 6p C3 DCpowe'!$G$17*'ver pressoflex 6p C3 DCpowe'!$G$13*'ver pressoflex 6p C3 DCpowe'!$G$11</f>
        <v>-46235.54250000004</v>
      </c>
      <c r="M428" s="31">
        <f>IF(ABS(E428)&lt;'ver pressoflex 6p C3 DCpowe'!$G$7,'ver pressoflex 6p C3 DCpowe'!$G$16*E428*'ver pressoflex 6p C3 DCpowe'!$O$8,SIGN(E428)*'ver pressoflex 6p C3 DCpowe'!$G$15*'ver pressoflex 6p C3 DCpowe'!$O$8)</f>
        <v>-17803.500000000004</v>
      </c>
      <c r="N428" s="31">
        <f>IF(ABS(F428)&lt;'ver pressoflex 6p C3 DCpowe'!$G$7,'ver pressoflex 6p C3 DCpowe'!$G$16*F428*'ver pressoflex 6p C3 DCpowe'!$O$9,SIGN(F428)*'ver pressoflex 6p C3 DCpowe'!$G$15*'ver pressoflex 6p C3 DCpowe'!$O$9)</f>
        <v>0</v>
      </c>
      <c r="O428" s="31">
        <f>IF(ABS(G428)&lt;'ver pressoflex 6p C3 DCpowe'!$G$7,'ver pressoflex 6p C3 DCpowe'!$G$16*G428*'ver pressoflex 6p C3 DCpowe'!$O$10,SIGN(G428)*'ver pressoflex 6p C3 DCpowe'!$G$15*'ver pressoflex 6p C3 DCpowe'!$O$10)</f>
        <v>0</v>
      </c>
      <c r="P428" s="31">
        <f>IF(ABS(H428)&lt;'ver pressoflex 6p C3 DCpowe'!$G$7,'ver pressoflex 6p C3 DCpowe'!$G$16*H428*'ver pressoflex 6p C3 DCpowe'!$O$11,SIGN(H428)*'ver pressoflex 6p C3 DCpowe'!$G$15*'ver pressoflex 6p C3 DCpowe'!$O$11)</f>
        <v>0</v>
      </c>
      <c r="Q428" s="31">
        <f>IF(ABS(I428)&lt;'ver pressoflex 6p C3 DCpowe'!$G$7,'ver pressoflex 6p C3 DCpowe'!$G$16*I428*'ver pressoflex 6p C3 DCpowe'!$O$12,SIGN(I428)*'ver pressoflex 6p C3 DCpowe'!$G$15*'ver pressoflex 6p C3 DCpowe'!$O$12)</f>
        <v>0</v>
      </c>
      <c r="R428" s="31">
        <f>IF(ABS(J428)&lt;'ver pressoflex 6p C3 DCpowe'!$G$7,'ver pressoflex 6p C3 DCpowe'!$G$16*J428*'ver pressoflex 6p C3 DCpowe'!$O$13,SIGN(J428)*'ver pressoflex 6p C3 DCpowe'!$G$15*'ver pressoflex 6p C3 DCpowe'!$O$13)</f>
        <v>17803.500000000004</v>
      </c>
      <c r="S428" s="113">
        <f t="shared" si="55"/>
        <v>-46235.54250000004</v>
      </c>
      <c r="T428" s="362">
        <f>-L428*('ver pressoflex 6p C3 DCpowe'!$G$3/2-'ver pressoflex 6p C3 DCpowe'!$G$12*'ver pressoflex 6p C3 DCpowe'!D428)</f>
        <v>51933281.560637444</v>
      </c>
      <c r="U428" s="29">
        <f t="shared" si="57"/>
        <v>18248587.500000004</v>
      </c>
      <c r="V428" s="29">
        <f t="shared" si="58"/>
        <v>0</v>
      </c>
      <c r="W428" s="29">
        <f t="shared" si="59"/>
        <v>0</v>
      </c>
      <c r="X428" s="29">
        <f t="shared" si="60"/>
        <v>0</v>
      </c>
      <c r="Y428" s="29">
        <f t="shared" si="61"/>
        <v>0</v>
      </c>
      <c r="Z428" s="29">
        <f t="shared" si="62"/>
        <v>18248587.500000004</v>
      </c>
      <c r="AA428" s="113">
        <f t="shared" si="56"/>
        <v>88430456.560637444</v>
      </c>
    </row>
    <row r="429" spans="2:27">
      <c r="B429" s="116">
        <f t="shared" si="54"/>
        <v>4467.0675000000483</v>
      </c>
      <c r="C429" s="115">
        <f t="shared" si="63"/>
        <v>20.070000000000014</v>
      </c>
      <c r="D429" s="68">
        <f>'ver pressoflex 6p C3 DCpowe'!$G$3/2/$C$557*C429</f>
        <v>245.85750000000019</v>
      </c>
      <c r="E429" s="114">
        <f>'ver pressoflex 6p C3 DCpowe'!$G$9/D429*(D429-'ver pressoflex 6p C3 DCpowe'!$M$8)</f>
        <v>-1.4921651769826067E-3</v>
      </c>
      <c r="F429" s="114">
        <f>'ver pressoflex 6p C3 DCpowe'!$G$9/D429*(D429-'ver pressoflex 6p C3 DCpowe'!$M$9)</f>
        <v>1.1109687522243507E-3</v>
      </c>
      <c r="G429" s="114">
        <f>'ver pressoflex 6p C3 DCpowe'!$G$9/D429*(D429-'ver pressoflex 6p C3 DCpowe'!$M$10)</f>
        <v>3.714102681431308E-3</v>
      </c>
      <c r="H429" s="114">
        <f>'ver pressoflex 6p C3 DCpowe'!$G$9/D429*(D429-'ver pressoflex 6p C3 DCpowe'!$M$11)</f>
        <v>6.0006873900531763E-2</v>
      </c>
      <c r="I429" s="114">
        <f>'ver pressoflex 6p C3 DCpowe'!$G$9/D429*(D429-'ver pressoflex 6p C3 DCpowe'!$M$12)</f>
        <v>6.2610007829738717E-2</v>
      </c>
      <c r="J429" s="114">
        <f>'ver pressoflex 6p C3 DCpowe'!$G$9/D429*(D429-'ver pressoflex 6p C3 DCpowe'!$M$13)</f>
        <v>6.5213141758945672E-2</v>
      </c>
      <c r="K429" s="114">
        <f>'ver pressoflex 6p C3 DCpowe'!$G$9/D429*(D429-'ver pressoflex 6p C3 DCpowe'!$G$3)</f>
        <v>7.1720976581963067E-2</v>
      </c>
      <c r="L429" s="113">
        <f>-'ver pressoflex 6p C3 DCpowe'!$G$2*'ver pressoflex 6p C3 DCpowe'!D429*'ver pressoflex 6p C3 DCpowe'!$G$17*'ver pressoflex 6p C3 DCpowe'!$G$13*'ver pressoflex 6p C3 DCpowe'!$G$11</f>
        <v>-46467.067500000041</v>
      </c>
      <c r="M429" s="31">
        <f>IF(ABS(E429)&lt;'ver pressoflex 6p C3 DCpowe'!$G$7,'ver pressoflex 6p C3 DCpowe'!$G$16*E429*'ver pressoflex 6p C3 DCpowe'!$O$8,SIGN(E429)*'ver pressoflex 6p C3 DCpowe'!$G$15*'ver pressoflex 6p C3 DCpowe'!$O$8)</f>
        <v>-17803.500000000004</v>
      </c>
      <c r="N429" s="31">
        <f>IF(ABS(F429)&lt;'ver pressoflex 6p C3 DCpowe'!$G$7,'ver pressoflex 6p C3 DCpowe'!$G$16*F429*'ver pressoflex 6p C3 DCpowe'!$O$9,SIGN(F429)*'ver pressoflex 6p C3 DCpowe'!$G$15*'ver pressoflex 6p C3 DCpowe'!$O$9)</f>
        <v>0</v>
      </c>
      <c r="O429" s="31">
        <f>IF(ABS(G429)&lt;'ver pressoflex 6p C3 DCpowe'!$G$7,'ver pressoflex 6p C3 DCpowe'!$G$16*G429*'ver pressoflex 6p C3 DCpowe'!$O$10,SIGN(G429)*'ver pressoflex 6p C3 DCpowe'!$G$15*'ver pressoflex 6p C3 DCpowe'!$O$10)</f>
        <v>0</v>
      </c>
      <c r="P429" s="31">
        <f>IF(ABS(H429)&lt;'ver pressoflex 6p C3 DCpowe'!$G$7,'ver pressoflex 6p C3 DCpowe'!$G$16*H429*'ver pressoflex 6p C3 DCpowe'!$O$11,SIGN(H429)*'ver pressoflex 6p C3 DCpowe'!$G$15*'ver pressoflex 6p C3 DCpowe'!$O$11)</f>
        <v>0</v>
      </c>
      <c r="Q429" s="31">
        <f>IF(ABS(I429)&lt;'ver pressoflex 6p C3 DCpowe'!$G$7,'ver pressoflex 6p C3 DCpowe'!$G$16*I429*'ver pressoflex 6p C3 DCpowe'!$O$12,SIGN(I429)*'ver pressoflex 6p C3 DCpowe'!$G$15*'ver pressoflex 6p C3 DCpowe'!$O$12)</f>
        <v>0</v>
      </c>
      <c r="R429" s="31">
        <f>IF(ABS(J429)&lt;'ver pressoflex 6p C3 DCpowe'!$G$7,'ver pressoflex 6p C3 DCpowe'!$G$16*J429*'ver pressoflex 6p C3 DCpowe'!$O$13,SIGN(J429)*'ver pressoflex 6p C3 DCpowe'!$G$15*'ver pressoflex 6p C3 DCpowe'!$O$13)</f>
        <v>17803.500000000004</v>
      </c>
      <c r="S429" s="113">
        <f t="shared" si="55"/>
        <v>-46467.067500000048</v>
      </c>
      <c r="T429" s="362">
        <f>-L429*('ver pressoflex 6p C3 DCpowe'!$G$3/2-'ver pressoflex 6p C3 DCpowe'!$G$12*'ver pressoflex 6p C3 DCpowe'!D429)</f>
        <v>52169658.435581446</v>
      </c>
      <c r="U429" s="29">
        <f t="shared" si="57"/>
        <v>18248587.500000004</v>
      </c>
      <c r="V429" s="29">
        <f t="shared" si="58"/>
        <v>0</v>
      </c>
      <c r="W429" s="29">
        <f t="shared" si="59"/>
        <v>0</v>
      </c>
      <c r="X429" s="29">
        <f t="shared" si="60"/>
        <v>0</v>
      </c>
      <c r="Y429" s="29">
        <f t="shared" si="61"/>
        <v>0</v>
      </c>
      <c r="Z429" s="29">
        <f t="shared" si="62"/>
        <v>18248587.500000004</v>
      </c>
      <c r="AA429" s="113">
        <f t="shared" si="56"/>
        <v>88666833.435581446</v>
      </c>
    </row>
    <row r="430" spans="2:27">
      <c r="B430" s="116">
        <f t="shared" si="54"/>
        <v>4698.592500000057</v>
      </c>
      <c r="C430" s="115">
        <f t="shared" si="63"/>
        <v>20.170000000000016</v>
      </c>
      <c r="D430" s="68">
        <f>'ver pressoflex 6p C3 DCpowe'!$G$3/2/$C$557*C430</f>
        <v>247.08250000000021</v>
      </c>
      <c r="E430" s="114">
        <f>'ver pressoflex 6p C3 DCpowe'!$G$9/D430*(D430-'ver pressoflex 6p C3 DCpowe'!$M$8)</f>
        <v>-1.5244300992583505E-3</v>
      </c>
      <c r="F430" s="114">
        <f>'ver pressoflex 6p C3 DCpowe'!$G$9/D430*(D430-'ver pressoflex 6p C3 DCpowe'!$M$9)</f>
        <v>1.0657978610383095E-3</v>
      </c>
      <c r="G430" s="114">
        <f>'ver pressoflex 6p C3 DCpowe'!$G$9/D430*(D430-'ver pressoflex 6p C3 DCpowe'!$M$10)</f>
        <v>3.6560258213349695E-3</v>
      </c>
      <c r="H430" s="114">
        <f>'ver pressoflex 6p C3 DCpowe'!$G$9/D430*(D430-'ver pressoflex 6p C3 DCpowe'!$M$11)</f>
        <v>5.9669705462750237E-2</v>
      </c>
      <c r="I430" s="114">
        <f>'ver pressoflex 6p C3 DCpowe'!$G$9/D430*(D430-'ver pressoflex 6p C3 DCpowe'!$M$12)</f>
        <v>6.22599334230469E-2</v>
      </c>
      <c r="J430" s="114">
        <f>'ver pressoflex 6p C3 DCpowe'!$G$9/D430*(D430-'ver pressoflex 6p C3 DCpowe'!$M$13)</f>
        <v>6.4850161383343555E-2</v>
      </c>
      <c r="K430" s="114">
        <f>'ver pressoflex 6p C3 DCpowe'!$G$9/D430*(D430-'ver pressoflex 6p C3 DCpowe'!$G$3)</f>
        <v>7.1325731284085203E-2</v>
      </c>
      <c r="L430" s="113">
        <f>-'ver pressoflex 6p C3 DCpowe'!$G$2*'ver pressoflex 6p C3 DCpowe'!D430*'ver pressoflex 6p C3 DCpowe'!$G$17*'ver pressoflex 6p C3 DCpowe'!$G$13*'ver pressoflex 6p C3 DCpowe'!$G$11</f>
        <v>-46698.59250000005</v>
      </c>
      <c r="M430" s="31">
        <f>IF(ABS(E430)&lt;'ver pressoflex 6p C3 DCpowe'!$G$7,'ver pressoflex 6p C3 DCpowe'!$G$16*E430*'ver pressoflex 6p C3 DCpowe'!$O$8,SIGN(E430)*'ver pressoflex 6p C3 DCpowe'!$G$15*'ver pressoflex 6p C3 DCpowe'!$O$8)</f>
        <v>-17803.500000000004</v>
      </c>
      <c r="N430" s="31">
        <f>IF(ABS(F430)&lt;'ver pressoflex 6p C3 DCpowe'!$G$7,'ver pressoflex 6p C3 DCpowe'!$G$16*F430*'ver pressoflex 6p C3 DCpowe'!$O$9,SIGN(F430)*'ver pressoflex 6p C3 DCpowe'!$G$15*'ver pressoflex 6p C3 DCpowe'!$O$9)</f>
        <v>0</v>
      </c>
      <c r="O430" s="31">
        <f>IF(ABS(G430)&lt;'ver pressoflex 6p C3 DCpowe'!$G$7,'ver pressoflex 6p C3 DCpowe'!$G$16*G430*'ver pressoflex 6p C3 DCpowe'!$O$10,SIGN(G430)*'ver pressoflex 6p C3 DCpowe'!$G$15*'ver pressoflex 6p C3 DCpowe'!$O$10)</f>
        <v>0</v>
      </c>
      <c r="P430" s="31">
        <f>IF(ABS(H430)&lt;'ver pressoflex 6p C3 DCpowe'!$G$7,'ver pressoflex 6p C3 DCpowe'!$G$16*H430*'ver pressoflex 6p C3 DCpowe'!$O$11,SIGN(H430)*'ver pressoflex 6p C3 DCpowe'!$G$15*'ver pressoflex 6p C3 DCpowe'!$O$11)</f>
        <v>0</v>
      </c>
      <c r="Q430" s="31">
        <f>IF(ABS(I430)&lt;'ver pressoflex 6p C3 DCpowe'!$G$7,'ver pressoflex 6p C3 DCpowe'!$G$16*I430*'ver pressoflex 6p C3 DCpowe'!$O$12,SIGN(I430)*'ver pressoflex 6p C3 DCpowe'!$G$15*'ver pressoflex 6p C3 DCpowe'!$O$12)</f>
        <v>0</v>
      </c>
      <c r="R430" s="31">
        <f>IF(ABS(J430)&lt;'ver pressoflex 6p C3 DCpowe'!$G$7,'ver pressoflex 6p C3 DCpowe'!$G$16*J430*'ver pressoflex 6p C3 DCpowe'!$O$13,SIGN(J430)*'ver pressoflex 6p C3 DCpowe'!$G$15*'ver pressoflex 6p C3 DCpowe'!$O$13)</f>
        <v>17803.500000000004</v>
      </c>
      <c r="S430" s="113">
        <f t="shared" si="55"/>
        <v>-46698.592500000057</v>
      </c>
      <c r="T430" s="362">
        <f>-L430*('ver pressoflex 6p C3 DCpowe'!$G$3/2-'ver pressoflex 6p C3 DCpowe'!$G$12*'ver pressoflex 6p C3 DCpowe'!D430)</f>
        <v>52405799.340245448</v>
      </c>
      <c r="U430" s="29">
        <f t="shared" si="57"/>
        <v>18248587.500000004</v>
      </c>
      <c r="V430" s="29">
        <f t="shared" si="58"/>
        <v>0</v>
      </c>
      <c r="W430" s="29">
        <f t="shared" si="59"/>
        <v>0</v>
      </c>
      <c r="X430" s="29">
        <f t="shared" si="60"/>
        <v>0</v>
      </c>
      <c r="Y430" s="29">
        <f t="shared" si="61"/>
        <v>0</v>
      </c>
      <c r="Z430" s="29">
        <f t="shared" si="62"/>
        <v>18248587.500000004</v>
      </c>
      <c r="AA430" s="113">
        <f t="shared" si="56"/>
        <v>88902974.340245456</v>
      </c>
    </row>
    <row r="431" spans="2:27">
      <c r="B431" s="116">
        <f t="shared" si="54"/>
        <v>4930.1175000000512</v>
      </c>
      <c r="C431" s="115">
        <f t="shared" si="63"/>
        <v>20.270000000000017</v>
      </c>
      <c r="D431" s="68">
        <f>'ver pressoflex 6p C3 DCpowe'!$G$3/2/$C$557*C431</f>
        <v>248.3075000000002</v>
      </c>
      <c r="E431" s="114">
        <f>'ver pressoflex 6p C3 DCpowe'!$G$9/D431*(D431-'ver pressoflex 6p C3 DCpowe'!$M$8)</f>
        <v>-1.5563766700562862E-3</v>
      </c>
      <c r="F431" s="114">
        <f>'ver pressoflex 6p C3 DCpowe'!$G$9/D431*(D431-'ver pressoflex 6p C3 DCpowe'!$M$9)</f>
        <v>1.0210726619211991E-3</v>
      </c>
      <c r="G431" s="114">
        <f>'ver pressoflex 6p C3 DCpowe'!$G$9/D431*(D431-'ver pressoflex 6p C3 DCpowe'!$M$10)</f>
        <v>3.5985219938986846E-3</v>
      </c>
      <c r="H431" s="114">
        <f>'ver pressoflex 6p C3 DCpowe'!$G$9/D431*(D431-'ver pressoflex 6p C3 DCpowe'!$M$11)</f>
        <v>5.9335863797911809E-2</v>
      </c>
      <c r="I431" s="114">
        <f>'ver pressoflex 6p C3 DCpowe'!$G$9/D431*(D431-'ver pressoflex 6p C3 DCpowe'!$M$12)</f>
        <v>6.1913313129889291E-2</v>
      </c>
      <c r="J431" s="114">
        <f>'ver pressoflex 6p C3 DCpowe'!$G$9/D431*(D431-'ver pressoflex 6p C3 DCpowe'!$M$13)</f>
        <v>6.4490762461866774E-2</v>
      </c>
      <c r="K431" s="114">
        <f>'ver pressoflex 6p C3 DCpowe'!$G$9/D431*(D431-'ver pressoflex 6p C3 DCpowe'!$G$3)</f>
        <v>7.0934385791810481E-2</v>
      </c>
      <c r="L431" s="113">
        <f>-'ver pressoflex 6p C3 DCpowe'!$G$2*'ver pressoflex 6p C3 DCpowe'!D431*'ver pressoflex 6p C3 DCpowe'!$G$17*'ver pressoflex 6p C3 DCpowe'!$G$13*'ver pressoflex 6p C3 DCpowe'!$G$11</f>
        <v>-46930.117500000051</v>
      </c>
      <c r="M431" s="31">
        <f>IF(ABS(E431)&lt;'ver pressoflex 6p C3 DCpowe'!$G$7,'ver pressoflex 6p C3 DCpowe'!$G$16*E431*'ver pressoflex 6p C3 DCpowe'!$O$8,SIGN(E431)*'ver pressoflex 6p C3 DCpowe'!$G$15*'ver pressoflex 6p C3 DCpowe'!$O$8)</f>
        <v>-17803.500000000004</v>
      </c>
      <c r="N431" s="31">
        <f>IF(ABS(F431)&lt;'ver pressoflex 6p C3 DCpowe'!$G$7,'ver pressoflex 6p C3 DCpowe'!$G$16*F431*'ver pressoflex 6p C3 DCpowe'!$O$9,SIGN(F431)*'ver pressoflex 6p C3 DCpowe'!$G$15*'ver pressoflex 6p C3 DCpowe'!$O$9)</f>
        <v>0</v>
      </c>
      <c r="O431" s="31">
        <f>IF(ABS(G431)&lt;'ver pressoflex 6p C3 DCpowe'!$G$7,'ver pressoflex 6p C3 DCpowe'!$G$16*G431*'ver pressoflex 6p C3 DCpowe'!$O$10,SIGN(G431)*'ver pressoflex 6p C3 DCpowe'!$G$15*'ver pressoflex 6p C3 DCpowe'!$O$10)</f>
        <v>0</v>
      </c>
      <c r="P431" s="31">
        <f>IF(ABS(H431)&lt;'ver pressoflex 6p C3 DCpowe'!$G$7,'ver pressoflex 6p C3 DCpowe'!$G$16*H431*'ver pressoflex 6p C3 DCpowe'!$O$11,SIGN(H431)*'ver pressoflex 6p C3 DCpowe'!$G$15*'ver pressoflex 6p C3 DCpowe'!$O$11)</f>
        <v>0</v>
      </c>
      <c r="Q431" s="31">
        <f>IF(ABS(I431)&lt;'ver pressoflex 6p C3 DCpowe'!$G$7,'ver pressoflex 6p C3 DCpowe'!$G$16*I431*'ver pressoflex 6p C3 DCpowe'!$O$12,SIGN(I431)*'ver pressoflex 6p C3 DCpowe'!$G$15*'ver pressoflex 6p C3 DCpowe'!$O$12)</f>
        <v>0</v>
      </c>
      <c r="R431" s="31">
        <f>IF(ABS(J431)&lt;'ver pressoflex 6p C3 DCpowe'!$G$7,'ver pressoflex 6p C3 DCpowe'!$G$16*J431*'ver pressoflex 6p C3 DCpowe'!$O$13,SIGN(J431)*'ver pressoflex 6p C3 DCpowe'!$G$15*'ver pressoflex 6p C3 DCpowe'!$O$13)</f>
        <v>17803.500000000004</v>
      </c>
      <c r="S431" s="113">
        <f t="shared" si="55"/>
        <v>-46930.117500000051</v>
      </c>
      <c r="T431" s="362">
        <f>-L431*('ver pressoflex 6p C3 DCpowe'!$G$3/2-'ver pressoflex 6p C3 DCpowe'!$G$12*'ver pressoflex 6p C3 DCpowe'!D431)</f>
        <v>52641704.274629459</v>
      </c>
      <c r="U431" s="29">
        <f t="shared" si="57"/>
        <v>18248587.500000004</v>
      </c>
      <c r="V431" s="29">
        <f t="shared" si="58"/>
        <v>0</v>
      </c>
      <c r="W431" s="29">
        <f t="shared" si="59"/>
        <v>0</v>
      </c>
      <c r="X431" s="29">
        <f t="shared" si="60"/>
        <v>0</v>
      </c>
      <c r="Y431" s="29">
        <f t="shared" si="61"/>
        <v>0</v>
      </c>
      <c r="Z431" s="29">
        <f t="shared" si="62"/>
        <v>18248587.500000004</v>
      </c>
      <c r="AA431" s="113">
        <f t="shared" si="56"/>
        <v>89138879.274629459</v>
      </c>
    </row>
    <row r="432" spans="2:27">
      <c r="B432" s="116">
        <f t="shared" si="54"/>
        <v>5161.64250000006</v>
      </c>
      <c r="C432" s="115">
        <f t="shared" si="63"/>
        <v>20.370000000000019</v>
      </c>
      <c r="D432" s="68">
        <f>'ver pressoflex 6p C3 DCpowe'!$G$3/2/$C$557*C432</f>
        <v>249.53250000000023</v>
      </c>
      <c r="E432" s="114">
        <f>'ver pressoflex 6p C3 DCpowe'!$G$9/D432*(D432-'ver pressoflex 6p C3 DCpowe'!$M$8)</f>
        <v>-1.5880095779106989E-3</v>
      </c>
      <c r="F432" s="114">
        <f>'ver pressoflex 6p C3 DCpowe'!$G$9/D432*(D432-'ver pressoflex 6p C3 DCpowe'!$M$9)</f>
        <v>9.7678659092502169E-4</v>
      </c>
      <c r="G432" s="114">
        <f>'ver pressoflex 6p C3 DCpowe'!$G$9/D432*(D432-'ver pressoflex 6p C3 DCpowe'!$M$10)</f>
        <v>3.5415827597607423E-3</v>
      </c>
      <c r="H432" s="114">
        <f>'ver pressoflex 6p C3 DCpowe'!$G$9/D432*(D432-'ver pressoflex 6p C3 DCpowe'!$M$11)</f>
        <v>5.9005299910833198E-2</v>
      </c>
      <c r="I432" s="114">
        <f>'ver pressoflex 6p C3 DCpowe'!$G$9/D432*(D432-'ver pressoflex 6p C3 DCpowe'!$M$12)</f>
        <v>6.1570096079668915E-2</v>
      </c>
      <c r="J432" s="114">
        <f>'ver pressoflex 6p C3 DCpowe'!$G$9/D432*(D432-'ver pressoflex 6p C3 DCpowe'!$M$13)</f>
        <v>6.4134892248504632E-2</v>
      </c>
      <c r="K432" s="114">
        <f>'ver pressoflex 6p C3 DCpowe'!$G$9/D432*(D432-'ver pressoflex 6p C3 DCpowe'!$G$3)</f>
        <v>7.0546882670593947E-2</v>
      </c>
      <c r="L432" s="113">
        <f>-'ver pressoflex 6p C3 DCpowe'!$G$2*'ver pressoflex 6p C3 DCpowe'!D432*'ver pressoflex 6p C3 DCpowe'!$G$17*'ver pressoflex 6p C3 DCpowe'!$G$13*'ver pressoflex 6p C3 DCpowe'!$G$11</f>
        <v>-47161.642500000053</v>
      </c>
      <c r="M432" s="31">
        <f>IF(ABS(E432)&lt;'ver pressoflex 6p C3 DCpowe'!$G$7,'ver pressoflex 6p C3 DCpowe'!$G$16*E432*'ver pressoflex 6p C3 DCpowe'!$O$8,SIGN(E432)*'ver pressoflex 6p C3 DCpowe'!$G$15*'ver pressoflex 6p C3 DCpowe'!$O$8)</f>
        <v>-17803.500000000004</v>
      </c>
      <c r="N432" s="31">
        <f>IF(ABS(F432)&lt;'ver pressoflex 6p C3 DCpowe'!$G$7,'ver pressoflex 6p C3 DCpowe'!$G$16*F432*'ver pressoflex 6p C3 DCpowe'!$O$9,SIGN(F432)*'ver pressoflex 6p C3 DCpowe'!$G$15*'ver pressoflex 6p C3 DCpowe'!$O$9)</f>
        <v>0</v>
      </c>
      <c r="O432" s="31">
        <f>IF(ABS(G432)&lt;'ver pressoflex 6p C3 DCpowe'!$G$7,'ver pressoflex 6p C3 DCpowe'!$G$16*G432*'ver pressoflex 6p C3 DCpowe'!$O$10,SIGN(G432)*'ver pressoflex 6p C3 DCpowe'!$G$15*'ver pressoflex 6p C3 DCpowe'!$O$10)</f>
        <v>0</v>
      </c>
      <c r="P432" s="31">
        <f>IF(ABS(H432)&lt;'ver pressoflex 6p C3 DCpowe'!$G$7,'ver pressoflex 6p C3 DCpowe'!$G$16*H432*'ver pressoflex 6p C3 DCpowe'!$O$11,SIGN(H432)*'ver pressoflex 6p C3 DCpowe'!$G$15*'ver pressoflex 6p C3 DCpowe'!$O$11)</f>
        <v>0</v>
      </c>
      <c r="Q432" s="31">
        <f>IF(ABS(I432)&lt;'ver pressoflex 6p C3 DCpowe'!$G$7,'ver pressoflex 6p C3 DCpowe'!$G$16*I432*'ver pressoflex 6p C3 DCpowe'!$O$12,SIGN(I432)*'ver pressoflex 6p C3 DCpowe'!$G$15*'ver pressoflex 6p C3 DCpowe'!$O$12)</f>
        <v>0</v>
      </c>
      <c r="R432" s="31">
        <f>IF(ABS(J432)&lt;'ver pressoflex 6p C3 DCpowe'!$G$7,'ver pressoflex 6p C3 DCpowe'!$G$16*J432*'ver pressoflex 6p C3 DCpowe'!$O$13,SIGN(J432)*'ver pressoflex 6p C3 DCpowe'!$G$15*'ver pressoflex 6p C3 DCpowe'!$O$13)</f>
        <v>17803.500000000004</v>
      </c>
      <c r="S432" s="113">
        <f t="shared" si="55"/>
        <v>-47161.64250000006</v>
      </c>
      <c r="T432" s="362">
        <f>-L432*('ver pressoflex 6p C3 DCpowe'!$G$3/2-'ver pressoflex 6p C3 DCpowe'!$G$12*'ver pressoflex 6p C3 DCpowe'!D432)</f>
        <v>52877373.238733456</v>
      </c>
      <c r="U432" s="29">
        <f t="shared" si="57"/>
        <v>18248587.500000004</v>
      </c>
      <c r="V432" s="29">
        <f t="shared" si="58"/>
        <v>0</v>
      </c>
      <c r="W432" s="29">
        <f t="shared" si="59"/>
        <v>0</v>
      </c>
      <c r="X432" s="29">
        <f t="shared" si="60"/>
        <v>0</v>
      </c>
      <c r="Y432" s="29">
        <f t="shared" si="61"/>
        <v>0</v>
      </c>
      <c r="Z432" s="29">
        <f t="shared" si="62"/>
        <v>18248587.500000004</v>
      </c>
      <c r="AA432" s="113">
        <f t="shared" si="56"/>
        <v>89374548.238733456</v>
      </c>
    </row>
    <row r="433" spans="2:27">
      <c r="B433" s="116">
        <f t="shared" si="54"/>
        <v>5393.1675000000541</v>
      </c>
      <c r="C433" s="115">
        <f t="shared" si="63"/>
        <v>20.47000000000002</v>
      </c>
      <c r="D433" s="68">
        <f>'ver pressoflex 6p C3 DCpowe'!$G$3/2/$C$557*C433</f>
        <v>250.75750000000025</v>
      </c>
      <c r="E433" s="114">
        <f>'ver pressoflex 6p C3 DCpowe'!$G$9/D433*(D433-'ver pressoflex 6p C3 DCpowe'!$M$8)</f>
        <v>-1.6193334197381994E-3</v>
      </c>
      <c r="F433" s="114">
        <f>'ver pressoflex 6p C3 DCpowe'!$G$9/D433*(D433-'ver pressoflex 6p C3 DCpowe'!$M$9)</f>
        <v>9.3293321236652047E-4</v>
      </c>
      <c r="G433" s="114">
        <f>'ver pressoflex 6p C3 DCpowe'!$G$9/D433*(D433-'ver pressoflex 6p C3 DCpowe'!$M$10)</f>
        <v>3.4851998444712404E-3</v>
      </c>
      <c r="H433" s="114">
        <f>'ver pressoflex 6p C3 DCpowe'!$G$9/D433*(D433-'ver pressoflex 6p C3 DCpowe'!$M$11)</f>
        <v>5.8677965763735816E-2</v>
      </c>
      <c r="I433" s="114">
        <f>'ver pressoflex 6p C3 DCpowe'!$G$9/D433*(D433-'ver pressoflex 6p C3 DCpowe'!$M$12)</f>
        <v>6.1230232395840536E-2</v>
      </c>
      <c r="J433" s="114">
        <f>'ver pressoflex 6p C3 DCpowe'!$G$9/D433*(D433-'ver pressoflex 6p C3 DCpowe'!$M$13)</f>
        <v>6.378249902794525E-2</v>
      </c>
      <c r="K433" s="114">
        <f>'ver pressoflex 6p C3 DCpowe'!$G$9/D433*(D433-'ver pressoflex 6p C3 DCpowe'!$G$3)</f>
        <v>7.0163165608207054E-2</v>
      </c>
      <c r="L433" s="113">
        <f>-'ver pressoflex 6p C3 DCpowe'!$G$2*'ver pressoflex 6p C3 DCpowe'!D433*'ver pressoflex 6p C3 DCpowe'!$G$17*'ver pressoflex 6p C3 DCpowe'!$G$13*'ver pressoflex 6p C3 DCpowe'!$G$11</f>
        <v>-47393.167500000047</v>
      </c>
      <c r="M433" s="31">
        <f>IF(ABS(E433)&lt;'ver pressoflex 6p C3 DCpowe'!$G$7,'ver pressoflex 6p C3 DCpowe'!$G$16*E433*'ver pressoflex 6p C3 DCpowe'!$O$8,SIGN(E433)*'ver pressoflex 6p C3 DCpowe'!$G$15*'ver pressoflex 6p C3 DCpowe'!$O$8)</f>
        <v>-17803.500000000004</v>
      </c>
      <c r="N433" s="31">
        <f>IF(ABS(F433)&lt;'ver pressoflex 6p C3 DCpowe'!$G$7,'ver pressoflex 6p C3 DCpowe'!$G$16*F433*'ver pressoflex 6p C3 DCpowe'!$O$9,SIGN(F433)*'ver pressoflex 6p C3 DCpowe'!$G$15*'ver pressoflex 6p C3 DCpowe'!$O$9)</f>
        <v>0</v>
      </c>
      <c r="O433" s="31">
        <f>IF(ABS(G433)&lt;'ver pressoflex 6p C3 DCpowe'!$G$7,'ver pressoflex 6p C3 DCpowe'!$G$16*G433*'ver pressoflex 6p C3 DCpowe'!$O$10,SIGN(G433)*'ver pressoflex 6p C3 DCpowe'!$G$15*'ver pressoflex 6p C3 DCpowe'!$O$10)</f>
        <v>0</v>
      </c>
      <c r="P433" s="31">
        <f>IF(ABS(H433)&lt;'ver pressoflex 6p C3 DCpowe'!$G$7,'ver pressoflex 6p C3 DCpowe'!$G$16*H433*'ver pressoflex 6p C3 DCpowe'!$O$11,SIGN(H433)*'ver pressoflex 6p C3 DCpowe'!$G$15*'ver pressoflex 6p C3 DCpowe'!$O$11)</f>
        <v>0</v>
      </c>
      <c r="Q433" s="31">
        <f>IF(ABS(I433)&lt;'ver pressoflex 6p C3 DCpowe'!$G$7,'ver pressoflex 6p C3 DCpowe'!$G$16*I433*'ver pressoflex 6p C3 DCpowe'!$O$12,SIGN(I433)*'ver pressoflex 6p C3 DCpowe'!$G$15*'ver pressoflex 6p C3 DCpowe'!$O$12)</f>
        <v>0</v>
      </c>
      <c r="R433" s="31">
        <f>IF(ABS(J433)&lt;'ver pressoflex 6p C3 DCpowe'!$G$7,'ver pressoflex 6p C3 DCpowe'!$G$16*J433*'ver pressoflex 6p C3 DCpowe'!$O$13,SIGN(J433)*'ver pressoflex 6p C3 DCpowe'!$G$15*'ver pressoflex 6p C3 DCpowe'!$O$13)</f>
        <v>17803.500000000004</v>
      </c>
      <c r="S433" s="113">
        <f t="shared" si="55"/>
        <v>-47393.167500000054</v>
      </c>
      <c r="T433" s="362">
        <f>-L433*('ver pressoflex 6p C3 DCpowe'!$G$3/2-'ver pressoflex 6p C3 DCpowe'!$G$12*'ver pressoflex 6p C3 DCpowe'!D433)</f>
        <v>53112806.232557446</v>
      </c>
      <c r="U433" s="29">
        <f t="shared" si="57"/>
        <v>18248587.500000004</v>
      </c>
      <c r="V433" s="29">
        <f t="shared" si="58"/>
        <v>0</v>
      </c>
      <c r="W433" s="29">
        <f t="shared" si="59"/>
        <v>0</v>
      </c>
      <c r="X433" s="29">
        <f t="shared" si="60"/>
        <v>0</v>
      </c>
      <c r="Y433" s="29">
        <f t="shared" si="61"/>
        <v>0</v>
      </c>
      <c r="Z433" s="29">
        <f t="shared" si="62"/>
        <v>18248587.500000004</v>
      </c>
      <c r="AA433" s="113">
        <f t="shared" si="56"/>
        <v>89609981.232557446</v>
      </c>
    </row>
    <row r="434" spans="2:27">
      <c r="B434" s="116">
        <f t="shared" si="54"/>
        <v>5624.6925000000629</v>
      </c>
      <c r="C434" s="115">
        <f t="shared" si="63"/>
        <v>20.570000000000022</v>
      </c>
      <c r="D434" s="68">
        <f>'ver pressoflex 6p C3 DCpowe'!$G$3/2/$C$557*C434</f>
        <v>251.98250000000027</v>
      </c>
      <c r="E434" s="114">
        <f>'ver pressoflex 6p C3 DCpowe'!$G$9/D434*(D434-'ver pressoflex 6p C3 DCpowe'!$M$8)</f>
        <v>-1.6503527030647038E-3</v>
      </c>
      <c r="F434" s="114">
        <f>'ver pressoflex 6p C3 DCpowe'!$G$9/D434*(D434-'ver pressoflex 6p C3 DCpowe'!$M$9)</f>
        <v>8.8950621570941472E-4</v>
      </c>
      <c r="G434" s="114">
        <f>'ver pressoflex 6p C3 DCpowe'!$G$9/D434*(D434-'ver pressoflex 6p C3 DCpowe'!$M$10)</f>
        <v>3.429365134483533E-3</v>
      </c>
      <c r="H434" s="114">
        <f>'ver pressoflex 6p C3 DCpowe'!$G$9/D434*(D434-'ver pressoflex 6p C3 DCpowe'!$M$11)</f>
        <v>5.8353814252973847E-2</v>
      </c>
      <c r="I434" s="114">
        <f>'ver pressoflex 6p C3 DCpowe'!$G$9/D434*(D434-'ver pressoflex 6p C3 DCpowe'!$M$12)</f>
        <v>6.0893673171747965E-2</v>
      </c>
      <c r="J434" s="114">
        <f>'ver pressoflex 6p C3 DCpowe'!$G$9/D434*(D434-'ver pressoflex 6p C3 DCpowe'!$M$13)</f>
        <v>6.3433532090522077E-2</v>
      </c>
      <c r="K434" s="114">
        <f>'ver pressoflex 6p C3 DCpowe'!$G$9/D434*(D434-'ver pressoflex 6p C3 DCpowe'!$G$3)</f>
        <v>6.9783179387457386E-2</v>
      </c>
      <c r="L434" s="113">
        <f>-'ver pressoflex 6p C3 DCpowe'!$G$2*'ver pressoflex 6p C3 DCpowe'!D434*'ver pressoflex 6p C3 DCpowe'!$G$17*'ver pressoflex 6p C3 DCpowe'!$G$13*'ver pressoflex 6p C3 DCpowe'!$G$11</f>
        <v>-47624.692500000063</v>
      </c>
      <c r="M434" s="31">
        <f>IF(ABS(E434)&lt;'ver pressoflex 6p C3 DCpowe'!$G$7,'ver pressoflex 6p C3 DCpowe'!$G$16*E434*'ver pressoflex 6p C3 DCpowe'!$O$8,SIGN(E434)*'ver pressoflex 6p C3 DCpowe'!$G$15*'ver pressoflex 6p C3 DCpowe'!$O$8)</f>
        <v>-17803.500000000004</v>
      </c>
      <c r="N434" s="31">
        <f>IF(ABS(F434)&lt;'ver pressoflex 6p C3 DCpowe'!$G$7,'ver pressoflex 6p C3 DCpowe'!$G$16*F434*'ver pressoflex 6p C3 DCpowe'!$O$9,SIGN(F434)*'ver pressoflex 6p C3 DCpowe'!$G$15*'ver pressoflex 6p C3 DCpowe'!$O$9)</f>
        <v>0</v>
      </c>
      <c r="O434" s="31">
        <f>IF(ABS(G434)&lt;'ver pressoflex 6p C3 DCpowe'!$G$7,'ver pressoflex 6p C3 DCpowe'!$G$16*G434*'ver pressoflex 6p C3 DCpowe'!$O$10,SIGN(G434)*'ver pressoflex 6p C3 DCpowe'!$G$15*'ver pressoflex 6p C3 DCpowe'!$O$10)</f>
        <v>0</v>
      </c>
      <c r="P434" s="31">
        <f>IF(ABS(H434)&lt;'ver pressoflex 6p C3 DCpowe'!$G$7,'ver pressoflex 6p C3 DCpowe'!$G$16*H434*'ver pressoflex 6p C3 DCpowe'!$O$11,SIGN(H434)*'ver pressoflex 6p C3 DCpowe'!$G$15*'ver pressoflex 6p C3 DCpowe'!$O$11)</f>
        <v>0</v>
      </c>
      <c r="Q434" s="31">
        <f>IF(ABS(I434)&lt;'ver pressoflex 6p C3 DCpowe'!$G$7,'ver pressoflex 6p C3 DCpowe'!$G$16*I434*'ver pressoflex 6p C3 DCpowe'!$O$12,SIGN(I434)*'ver pressoflex 6p C3 DCpowe'!$G$15*'ver pressoflex 6p C3 DCpowe'!$O$12)</f>
        <v>0</v>
      </c>
      <c r="R434" s="31">
        <f>IF(ABS(J434)&lt;'ver pressoflex 6p C3 DCpowe'!$G$7,'ver pressoflex 6p C3 DCpowe'!$G$16*J434*'ver pressoflex 6p C3 DCpowe'!$O$13,SIGN(J434)*'ver pressoflex 6p C3 DCpowe'!$G$15*'ver pressoflex 6p C3 DCpowe'!$O$13)</f>
        <v>17803.500000000004</v>
      </c>
      <c r="S434" s="113">
        <f t="shared" si="55"/>
        <v>-47624.692500000063</v>
      </c>
      <c r="T434" s="362">
        <f>-L434*('ver pressoflex 6p C3 DCpowe'!$G$3/2-'ver pressoflex 6p C3 DCpowe'!$G$12*'ver pressoflex 6p C3 DCpowe'!D434)</f>
        <v>53348003.256101467</v>
      </c>
      <c r="U434" s="29">
        <f t="shared" si="57"/>
        <v>18248587.500000004</v>
      </c>
      <c r="V434" s="29">
        <f t="shared" si="58"/>
        <v>0</v>
      </c>
      <c r="W434" s="29">
        <f t="shared" si="59"/>
        <v>0</v>
      </c>
      <c r="X434" s="29">
        <f t="shared" si="60"/>
        <v>0</v>
      </c>
      <c r="Y434" s="29">
        <f t="shared" si="61"/>
        <v>0</v>
      </c>
      <c r="Z434" s="29">
        <f t="shared" si="62"/>
        <v>18248587.500000004</v>
      </c>
      <c r="AA434" s="113">
        <f t="shared" si="56"/>
        <v>89845178.256101474</v>
      </c>
    </row>
    <row r="435" spans="2:27">
      <c r="B435" s="116">
        <f t="shared" si="54"/>
        <v>5856.217500000057</v>
      </c>
      <c r="C435" s="115">
        <f t="shared" si="63"/>
        <v>20.670000000000023</v>
      </c>
      <c r="D435" s="68">
        <f>'ver pressoflex 6p C3 DCpowe'!$G$3/2/$C$557*C435</f>
        <v>253.20750000000029</v>
      </c>
      <c r="E435" s="114">
        <f>'ver pressoflex 6p C3 DCpowe'!$G$9/D435*(D435-'ver pressoflex 6p C3 DCpowe'!$M$8)</f>
        <v>-1.6810718481877587E-3</v>
      </c>
      <c r="F435" s="114">
        <f>'ver pressoflex 6p C3 DCpowe'!$G$9/D435*(D435-'ver pressoflex 6p C3 DCpowe'!$M$9)</f>
        <v>8.4649941253713815E-4</v>
      </c>
      <c r="G435" s="114">
        <f>'ver pressoflex 6p C3 DCpowe'!$G$9/D435*(D435-'ver pressoflex 6p C3 DCpowe'!$M$10)</f>
        <v>3.3740706732620349E-3</v>
      </c>
      <c r="H435" s="114">
        <f>'ver pressoflex 6p C3 DCpowe'!$G$9/D435*(D435-'ver pressoflex 6p C3 DCpowe'!$M$11)</f>
        <v>5.8032799186437931E-2</v>
      </c>
      <c r="I435" s="114">
        <f>'ver pressoflex 6p C3 DCpowe'!$G$9/D435*(D435-'ver pressoflex 6p C3 DCpowe'!$M$12)</f>
        <v>6.056037044716283E-2</v>
      </c>
      <c r="J435" s="114">
        <f>'ver pressoflex 6p C3 DCpowe'!$G$9/D435*(D435-'ver pressoflex 6p C3 DCpowe'!$M$13)</f>
        <v>6.3087941707887729E-2</v>
      </c>
      <c r="K435" s="114">
        <f>'ver pressoflex 6p C3 DCpowe'!$G$9/D435*(D435-'ver pressoflex 6p C3 DCpowe'!$G$3)</f>
        <v>6.940686985969996E-2</v>
      </c>
      <c r="L435" s="113">
        <f>-'ver pressoflex 6p C3 DCpowe'!$G$2*'ver pressoflex 6p C3 DCpowe'!D435*'ver pressoflex 6p C3 DCpowe'!$G$17*'ver pressoflex 6p C3 DCpowe'!$G$13*'ver pressoflex 6p C3 DCpowe'!$G$11</f>
        <v>-47856.217500000057</v>
      </c>
      <c r="M435" s="31">
        <f>IF(ABS(E435)&lt;'ver pressoflex 6p C3 DCpowe'!$G$7,'ver pressoflex 6p C3 DCpowe'!$G$16*E435*'ver pressoflex 6p C3 DCpowe'!$O$8,SIGN(E435)*'ver pressoflex 6p C3 DCpowe'!$G$15*'ver pressoflex 6p C3 DCpowe'!$O$8)</f>
        <v>-17803.500000000004</v>
      </c>
      <c r="N435" s="31">
        <f>IF(ABS(F435)&lt;'ver pressoflex 6p C3 DCpowe'!$G$7,'ver pressoflex 6p C3 DCpowe'!$G$16*F435*'ver pressoflex 6p C3 DCpowe'!$O$9,SIGN(F435)*'ver pressoflex 6p C3 DCpowe'!$G$15*'ver pressoflex 6p C3 DCpowe'!$O$9)</f>
        <v>0</v>
      </c>
      <c r="O435" s="31">
        <f>IF(ABS(G435)&lt;'ver pressoflex 6p C3 DCpowe'!$G$7,'ver pressoflex 6p C3 DCpowe'!$G$16*G435*'ver pressoflex 6p C3 DCpowe'!$O$10,SIGN(G435)*'ver pressoflex 6p C3 DCpowe'!$G$15*'ver pressoflex 6p C3 DCpowe'!$O$10)</f>
        <v>0</v>
      </c>
      <c r="P435" s="31">
        <f>IF(ABS(H435)&lt;'ver pressoflex 6p C3 DCpowe'!$G$7,'ver pressoflex 6p C3 DCpowe'!$G$16*H435*'ver pressoflex 6p C3 DCpowe'!$O$11,SIGN(H435)*'ver pressoflex 6p C3 DCpowe'!$G$15*'ver pressoflex 6p C3 DCpowe'!$O$11)</f>
        <v>0</v>
      </c>
      <c r="Q435" s="31">
        <f>IF(ABS(I435)&lt;'ver pressoflex 6p C3 DCpowe'!$G$7,'ver pressoflex 6p C3 DCpowe'!$G$16*I435*'ver pressoflex 6p C3 DCpowe'!$O$12,SIGN(I435)*'ver pressoflex 6p C3 DCpowe'!$G$15*'ver pressoflex 6p C3 DCpowe'!$O$12)</f>
        <v>0</v>
      </c>
      <c r="R435" s="31">
        <f>IF(ABS(J435)&lt;'ver pressoflex 6p C3 DCpowe'!$G$7,'ver pressoflex 6p C3 DCpowe'!$G$16*J435*'ver pressoflex 6p C3 DCpowe'!$O$13,SIGN(J435)*'ver pressoflex 6p C3 DCpowe'!$G$15*'ver pressoflex 6p C3 DCpowe'!$O$13)</f>
        <v>17803.500000000004</v>
      </c>
      <c r="S435" s="113">
        <f t="shared" si="55"/>
        <v>-47856.217500000057</v>
      </c>
      <c r="T435" s="362">
        <f>-L435*('ver pressoflex 6p C3 DCpowe'!$G$3/2-'ver pressoflex 6p C3 DCpowe'!$G$12*'ver pressoflex 6p C3 DCpowe'!D435)</f>
        <v>53582964.309365459</v>
      </c>
      <c r="U435" s="29">
        <f t="shared" si="57"/>
        <v>18248587.500000004</v>
      </c>
      <c r="V435" s="29">
        <f t="shared" si="58"/>
        <v>0</v>
      </c>
      <c r="W435" s="29">
        <f t="shared" si="59"/>
        <v>0</v>
      </c>
      <c r="X435" s="29">
        <f t="shared" si="60"/>
        <v>0</v>
      </c>
      <c r="Y435" s="29">
        <f t="shared" si="61"/>
        <v>0</v>
      </c>
      <c r="Z435" s="29">
        <f t="shared" si="62"/>
        <v>18248587.500000004</v>
      </c>
      <c r="AA435" s="113">
        <f t="shared" si="56"/>
        <v>90080139.309365466</v>
      </c>
    </row>
    <row r="436" spans="2:27">
      <c r="B436" s="116">
        <f t="shared" si="54"/>
        <v>6087.7425000000658</v>
      </c>
      <c r="C436" s="115">
        <f t="shared" si="63"/>
        <v>20.770000000000024</v>
      </c>
      <c r="D436" s="68">
        <f>'ver pressoflex 6p C3 DCpowe'!$G$3/2/$C$557*C436</f>
        <v>254.43250000000029</v>
      </c>
      <c r="E436" s="114">
        <f>'ver pressoflex 6p C3 DCpowe'!$G$9/D436*(D436-'ver pressoflex 6p C3 DCpowe'!$M$8)</f>
        <v>-1.7114951902764066E-3</v>
      </c>
      <c r="F436" s="114">
        <f>'ver pressoflex 6p C3 DCpowe'!$G$9/D436*(D436-'ver pressoflex 6p C3 DCpowe'!$M$9)</f>
        <v>8.0390673361303074E-4</v>
      </c>
      <c r="G436" s="114">
        <f>'ver pressoflex 6p C3 DCpowe'!$G$9/D436*(D436-'ver pressoflex 6p C3 DCpowe'!$M$10)</f>
        <v>3.3193086575024678E-3</v>
      </c>
      <c r="H436" s="114">
        <f>'ver pressoflex 6p C3 DCpowe'!$G$9/D436*(D436-'ver pressoflex 6p C3 DCpowe'!$M$11)</f>
        <v>5.7714875261611544E-2</v>
      </c>
      <c r="I436" s="114">
        <f>'ver pressoflex 6p C3 DCpowe'!$G$9/D436*(D436-'ver pressoflex 6p C3 DCpowe'!$M$12)</f>
        <v>6.0230277185500981E-2</v>
      </c>
      <c r="J436" s="114">
        <f>'ver pressoflex 6p C3 DCpowe'!$G$9/D436*(D436-'ver pressoflex 6p C3 DCpowe'!$M$13)</f>
        <v>6.2745679109390426E-2</v>
      </c>
      <c r="K436" s="114">
        <f>'ver pressoflex 6p C3 DCpowe'!$G$9/D436*(D436-'ver pressoflex 6p C3 DCpowe'!$G$3)</f>
        <v>6.9034183919114006E-2</v>
      </c>
      <c r="L436" s="113">
        <f>-'ver pressoflex 6p C3 DCpowe'!$G$2*'ver pressoflex 6p C3 DCpowe'!D436*'ver pressoflex 6p C3 DCpowe'!$G$17*'ver pressoflex 6p C3 DCpowe'!$G$13*'ver pressoflex 6p C3 DCpowe'!$G$11</f>
        <v>-48087.742500000058</v>
      </c>
      <c r="M436" s="31">
        <f>IF(ABS(E436)&lt;'ver pressoflex 6p C3 DCpowe'!$G$7,'ver pressoflex 6p C3 DCpowe'!$G$16*E436*'ver pressoflex 6p C3 DCpowe'!$O$8,SIGN(E436)*'ver pressoflex 6p C3 DCpowe'!$G$15*'ver pressoflex 6p C3 DCpowe'!$O$8)</f>
        <v>-17803.500000000004</v>
      </c>
      <c r="N436" s="31">
        <f>IF(ABS(F436)&lt;'ver pressoflex 6p C3 DCpowe'!$G$7,'ver pressoflex 6p C3 DCpowe'!$G$16*F436*'ver pressoflex 6p C3 DCpowe'!$O$9,SIGN(F436)*'ver pressoflex 6p C3 DCpowe'!$G$15*'ver pressoflex 6p C3 DCpowe'!$O$9)</f>
        <v>0</v>
      </c>
      <c r="O436" s="31">
        <f>IF(ABS(G436)&lt;'ver pressoflex 6p C3 DCpowe'!$G$7,'ver pressoflex 6p C3 DCpowe'!$G$16*G436*'ver pressoflex 6p C3 DCpowe'!$O$10,SIGN(G436)*'ver pressoflex 6p C3 DCpowe'!$G$15*'ver pressoflex 6p C3 DCpowe'!$O$10)</f>
        <v>0</v>
      </c>
      <c r="P436" s="31">
        <f>IF(ABS(H436)&lt;'ver pressoflex 6p C3 DCpowe'!$G$7,'ver pressoflex 6p C3 DCpowe'!$G$16*H436*'ver pressoflex 6p C3 DCpowe'!$O$11,SIGN(H436)*'ver pressoflex 6p C3 DCpowe'!$G$15*'ver pressoflex 6p C3 DCpowe'!$O$11)</f>
        <v>0</v>
      </c>
      <c r="Q436" s="31">
        <f>IF(ABS(I436)&lt;'ver pressoflex 6p C3 DCpowe'!$G$7,'ver pressoflex 6p C3 DCpowe'!$G$16*I436*'ver pressoflex 6p C3 DCpowe'!$O$12,SIGN(I436)*'ver pressoflex 6p C3 DCpowe'!$G$15*'ver pressoflex 6p C3 DCpowe'!$O$12)</f>
        <v>0</v>
      </c>
      <c r="R436" s="31">
        <f>IF(ABS(J436)&lt;'ver pressoflex 6p C3 DCpowe'!$G$7,'ver pressoflex 6p C3 DCpowe'!$G$16*J436*'ver pressoflex 6p C3 DCpowe'!$O$13,SIGN(J436)*'ver pressoflex 6p C3 DCpowe'!$G$15*'ver pressoflex 6p C3 DCpowe'!$O$13)</f>
        <v>17803.500000000004</v>
      </c>
      <c r="S436" s="113">
        <f t="shared" si="55"/>
        <v>-48087.742500000066</v>
      </c>
      <c r="T436" s="362">
        <f>-L436*('ver pressoflex 6p C3 DCpowe'!$G$3/2-'ver pressoflex 6p C3 DCpowe'!$G$12*'ver pressoflex 6p C3 DCpowe'!D436)</f>
        <v>53817689.392349467</v>
      </c>
      <c r="U436" s="29">
        <f t="shared" si="57"/>
        <v>18248587.500000004</v>
      </c>
      <c r="V436" s="29">
        <f t="shared" si="58"/>
        <v>0</v>
      </c>
      <c r="W436" s="29">
        <f t="shared" si="59"/>
        <v>0</v>
      </c>
      <c r="X436" s="29">
        <f t="shared" si="60"/>
        <v>0</v>
      </c>
      <c r="Y436" s="29">
        <f t="shared" si="61"/>
        <v>0</v>
      </c>
      <c r="Z436" s="29">
        <f t="shared" si="62"/>
        <v>18248587.500000004</v>
      </c>
      <c r="AA436" s="113">
        <f t="shared" si="56"/>
        <v>90314864.392349467</v>
      </c>
    </row>
    <row r="437" spans="2:27">
      <c r="B437" s="116">
        <f t="shared" si="54"/>
        <v>6319.2675000000745</v>
      </c>
      <c r="C437" s="115">
        <f t="shared" si="63"/>
        <v>20.870000000000026</v>
      </c>
      <c r="D437" s="68">
        <f>'ver pressoflex 6p C3 DCpowe'!$G$3/2/$C$557*C437</f>
        <v>255.65750000000031</v>
      </c>
      <c r="E437" s="114">
        <f>'ver pressoflex 6p C3 DCpowe'!$G$9/D437*(D437-'ver pressoflex 6p C3 DCpowe'!$M$8)</f>
        <v>-1.7416269814106841E-3</v>
      </c>
      <c r="F437" s="114">
        <f>'ver pressoflex 6p C3 DCpowe'!$G$9/D437*(D437-'ver pressoflex 6p C3 DCpowe'!$M$9)</f>
        <v>7.6172222602504237E-4</v>
      </c>
      <c r="G437" s="114">
        <f>'ver pressoflex 6p C3 DCpowe'!$G$9/D437*(D437-'ver pressoflex 6p C3 DCpowe'!$M$10)</f>
        <v>3.265071433460769E-3</v>
      </c>
      <c r="H437" s="114">
        <f>'ver pressoflex 6p C3 DCpowe'!$G$9/D437*(D437-'ver pressoflex 6p C3 DCpowe'!$M$11)</f>
        <v>5.7399998044258355E-2</v>
      </c>
      <c r="I437" s="114">
        <f>'ver pressoflex 6p C3 DCpowe'!$G$9/D437*(D437-'ver pressoflex 6p C3 DCpowe'!$M$12)</f>
        <v>5.9903347251694085E-2</v>
      </c>
      <c r="J437" s="114">
        <f>'ver pressoflex 6p C3 DCpowe'!$G$9/D437*(D437-'ver pressoflex 6p C3 DCpowe'!$M$13)</f>
        <v>6.2406696459129808E-2</v>
      </c>
      <c r="K437" s="114">
        <f>'ver pressoflex 6p C3 DCpowe'!$G$9/D437*(D437-'ver pressoflex 6p C3 DCpowe'!$G$3)</f>
        <v>6.8665069477719123E-2</v>
      </c>
      <c r="L437" s="113">
        <f>-'ver pressoflex 6p C3 DCpowe'!$G$2*'ver pressoflex 6p C3 DCpowe'!D437*'ver pressoflex 6p C3 DCpowe'!$G$17*'ver pressoflex 6p C3 DCpowe'!$G$13*'ver pressoflex 6p C3 DCpowe'!$G$11</f>
        <v>-48319.267500000067</v>
      </c>
      <c r="M437" s="31">
        <f>IF(ABS(E437)&lt;'ver pressoflex 6p C3 DCpowe'!$G$7,'ver pressoflex 6p C3 DCpowe'!$G$16*E437*'ver pressoflex 6p C3 DCpowe'!$O$8,SIGN(E437)*'ver pressoflex 6p C3 DCpowe'!$G$15*'ver pressoflex 6p C3 DCpowe'!$O$8)</f>
        <v>-17803.500000000004</v>
      </c>
      <c r="N437" s="31">
        <f>IF(ABS(F437)&lt;'ver pressoflex 6p C3 DCpowe'!$G$7,'ver pressoflex 6p C3 DCpowe'!$G$16*F437*'ver pressoflex 6p C3 DCpowe'!$O$9,SIGN(F437)*'ver pressoflex 6p C3 DCpowe'!$G$15*'ver pressoflex 6p C3 DCpowe'!$O$9)</f>
        <v>0</v>
      </c>
      <c r="O437" s="31">
        <f>IF(ABS(G437)&lt;'ver pressoflex 6p C3 DCpowe'!$G$7,'ver pressoflex 6p C3 DCpowe'!$G$16*G437*'ver pressoflex 6p C3 DCpowe'!$O$10,SIGN(G437)*'ver pressoflex 6p C3 DCpowe'!$G$15*'ver pressoflex 6p C3 DCpowe'!$O$10)</f>
        <v>0</v>
      </c>
      <c r="P437" s="31">
        <f>IF(ABS(H437)&lt;'ver pressoflex 6p C3 DCpowe'!$G$7,'ver pressoflex 6p C3 DCpowe'!$G$16*H437*'ver pressoflex 6p C3 DCpowe'!$O$11,SIGN(H437)*'ver pressoflex 6p C3 DCpowe'!$G$15*'ver pressoflex 6p C3 DCpowe'!$O$11)</f>
        <v>0</v>
      </c>
      <c r="Q437" s="31">
        <f>IF(ABS(I437)&lt;'ver pressoflex 6p C3 DCpowe'!$G$7,'ver pressoflex 6p C3 DCpowe'!$G$16*I437*'ver pressoflex 6p C3 DCpowe'!$O$12,SIGN(I437)*'ver pressoflex 6p C3 DCpowe'!$G$15*'ver pressoflex 6p C3 DCpowe'!$O$12)</f>
        <v>0</v>
      </c>
      <c r="R437" s="31">
        <f>IF(ABS(J437)&lt;'ver pressoflex 6p C3 DCpowe'!$G$7,'ver pressoflex 6p C3 DCpowe'!$G$16*J437*'ver pressoflex 6p C3 DCpowe'!$O$13,SIGN(J437)*'ver pressoflex 6p C3 DCpowe'!$G$15*'ver pressoflex 6p C3 DCpowe'!$O$13)</f>
        <v>17803.500000000004</v>
      </c>
      <c r="S437" s="113">
        <f t="shared" si="55"/>
        <v>-48319.267500000075</v>
      </c>
      <c r="T437" s="362">
        <f>-L437*('ver pressoflex 6p C3 DCpowe'!$G$3/2-'ver pressoflex 6p C3 DCpowe'!$G$12*'ver pressoflex 6p C3 DCpowe'!D437)</f>
        <v>54052178.505053468</v>
      </c>
      <c r="U437" s="29">
        <f t="shared" si="57"/>
        <v>18248587.500000004</v>
      </c>
      <c r="V437" s="29">
        <f t="shared" si="58"/>
        <v>0</v>
      </c>
      <c r="W437" s="29">
        <f t="shared" si="59"/>
        <v>0</v>
      </c>
      <c r="X437" s="29">
        <f t="shared" si="60"/>
        <v>0</v>
      </c>
      <c r="Y437" s="29">
        <f t="shared" si="61"/>
        <v>0</v>
      </c>
      <c r="Z437" s="29">
        <f t="shared" si="62"/>
        <v>18248587.500000004</v>
      </c>
      <c r="AA437" s="113">
        <f t="shared" si="56"/>
        <v>90549353.505053475</v>
      </c>
    </row>
    <row r="438" spans="2:27">
      <c r="B438" s="116">
        <f t="shared" si="54"/>
        <v>6550.7925000000687</v>
      </c>
      <c r="C438" s="115">
        <f t="shared" si="63"/>
        <v>20.970000000000027</v>
      </c>
      <c r="D438" s="68">
        <f>'ver pressoflex 6p C3 DCpowe'!$G$3/2/$C$557*C438</f>
        <v>256.88250000000033</v>
      </c>
      <c r="E438" s="114">
        <f>'ver pressoflex 6p C3 DCpowe'!$G$9/D438*(D438-'ver pressoflex 6p C3 DCpowe'!$M$8)</f>
        <v>-1.7714713925627557E-3</v>
      </c>
      <c r="F438" s="114">
        <f>'ver pressoflex 6p C3 DCpowe'!$G$9/D438*(D438-'ver pressoflex 6p C3 DCpowe'!$M$9)</f>
        <v>7.1994005041214209E-4</v>
      </c>
      <c r="G438" s="114">
        <f>'ver pressoflex 6p C3 DCpowe'!$G$9/D438*(D438-'ver pressoflex 6p C3 DCpowe'!$M$10)</f>
        <v>3.2113514933870399E-3</v>
      </c>
      <c r="H438" s="114">
        <f>'ver pressoflex 6p C3 DCpowe'!$G$9/D438*(D438-'ver pressoflex 6p C3 DCpowe'!$M$11)</f>
        <v>5.7088123947719206E-2</v>
      </c>
      <c r="I438" s="114">
        <f>'ver pressoflex 6p C3 DCpowe'!$G$9/D438*(D438-'ver pressoflex 6p C3 DCpowe'!$M$12)</f>
        <v>5.9579535390694105E-2</v>
      </c>
      <c r="J438" s="114">
        <f>'ver pressoflex 6p C3 DCpowe'!$G$9/D438*(D438-'ver pressoflex 6p C3 DCpowe'!$M$13)</f>
        <v>6.2070946833669004E-2</v>
      </c>
      <c r="K438" s="114">
        <f>'ver pressoflex 6p C3 DCpowe'!$G$9/D438*(D438-'ver pressoflex 6p C3 DCpowe'!$G$3)</f>
        <v>6.8299475441106247E-2</v>
      </c>
      <c r="L438" s="113">
        <f>-'ver pressoflex 6p C3 DCpowe'!$G$2*'ver pressoflex 6p C3 DCpowe'!D438*'ver pressoflex 6p C3 DCpowe'!$G$17*'ver pressoflex 6p C3 DCpowe'!$G$13*'ver pressoflex 6p C3 DCpowe'!$G$11</f>
        <v>-48550.792500000069</v>
      </c>
      <c r="M438" s="31">
        <f>IF(ABS(E438)&lt;'ver pressoflex 6p C3 DCpowe'!$G$7,'ver pressoflex 6p C3 DCpowe'!$G$16*E438*'ver pressoflex 6p C3 DCpowe'!$O$8,SIGN(E438)*'ver pressoflex 6p C3 DCpowe'!$G$15*'ver pressoflex 6p C3 DCpowe'!$O$8)</f>
        <v>-17803.500000000004</v>
      </c>
      <c r="N438" s="31">
        <f>IF(ABS(F438)&lt;'ver pressoflex 6p C3 DCpowe'!$G$7,'ver pressoflex 6p C3 DCpowe'!$G$16*F438*'ver pressoflex 6p C3 DCpowe'!$O$9,SIGN(F438)*'ver pressoflex 6p C3 DCpowe'!$G$15*'ver pressoflex 6p C3 DCpowe'!$O$9)</f>
        <v>0</v>
      </c>
      <c r="O438" s="31">
        <f>IF(ABS(G438)&lt;'ver pressoflex 6p C3 DCpowe'!$G$7,'ver pressoflex 6p C3 DCpowe'!$G$16*G438*'ver pressoflex 6p C3 DCpowe'!$O$10,SIGN(G438)*'ver pressoflex 6p C3 DCpowe'!$G$15*'ver pressoflex 6p C3 DCpowe'!$O$10)</f>
        <v>0</v>
      </c>
      <c r="P438" s="31">
        <f>IF(ABS(H438)&lt;'ver pressoflex 6p C3 DCpowe'!$G$7,'ver pressoflex 6p C3 DCpowe'!$G$16*H438*'ver pressoflex 6p C3 DCpowe'!$O$11,SIGN(H438)*'ver pressoflex 6p C3 DCpowe'!$G$15*'ver pressoflex 6p C3 DCpowe'!$O$11)</f>
        <v>0</v>
      </c>
      <c r="Q438" s="31">
        <f>IF(ABS(I438)&lt;'ver pressoflex 6p C3 DCpowe'!$G$7,'ver pressoflex 6p C3 DCpowe'!$G$16*I438*'ver pressoflex 6p C3 DCpowe'!$O$12,SIGN(I438)*'ver pressoflex 6p C3 DCpowe'!$G$15*'ver pressoflex 6p C3 DCpowe'!$O$12)</f>
        <v>0</v>
      </c>
      <c r="R438" s="31">
        <f>IF(ABS(J438)&lt;'ver pressoflex 6p C3 DCpowe'!$G$7,'ver pressoflex 6p C3 DCpowe'!$G$16*J438*'ver pressoflex 6p C3 DCpowe'!$O$13,SIGN(J438)*'ver pressoflex 6p C3 DCpowe'!$G$15*'ver pressoflex 6p C3 DCpowe'!$O$13)</f>
        <v>17803.500000000004</v>
      </c>
      <c r="S438" s="113">
        <f t="shared" si="55"/>
        <v>-48550.792500000069</v>
      </c>
      <c r="T438" s="362">
        <f>-L438*('ver pressoflex 6p C3 DCpowe'!$G$3/2-'ver pressoflex 6p C3 DCpowe'!$G$12*'ver pressoflex 6p C3 DCpowe'!D438)</f>
        <v>54286431.64747747</v>
      </c>
      <c r="U438" s="29">
        <f t="shared" si="57"/>
        <v>18248587.500000004</v>
      </c>
      <c r="V438" s="29">
        <f t="shared" si="58"/>
        <v>0</v>
      </c>
      <c r="W438" s="29">
        <f t="shared" si="59"/>
        <v>0</v>
      </c>
      <c r="X438" s="29">
        <f t="shared" si="60"/>
        <v>0</v>
      </c>
      <c r="Y438" s="29">
        <f t="shared" si="61"/>
        <v>0</v>
      </c>
      <c r="Z438" s="29">
        <f t="shared" si="62"/>
        <v>18248587.500000004</v>
      </c>
      <c r="AA438" s="113">
        <f t="shared" si="56"/>
        <v>90783606.647477478</v>
      </c>
    </row>
    <row r="439" spans="2:27">
      <c r="B439" s="116">
        <f t="shared" si="54"/>
        <v>6782.3175000000774</v>
      </c>
      <c r="C439" s="115">
        <f t="shared" si="63"/>
        <v>21.070000000000029</v>
      </c>
      <c r="D439" s="68">
        <f>'ver pressoflex 6p C3 DCpowe'!$G$3/2/$C$557*C439</f>
        <v>258.10750000000036</v>
      </c>
      <c r="E439" s="114">
        <f>'ver pressoflex 6p C3 DCpowe'!$G$9/D439*(D439-'ver pressoflex 6p C3 DCpowe'!$M$8)</f>
        <v>-1.8010325155216418E-3</v>
      </c>
      <c r="F439" s="114">
        <f>'ver pressoflex 6p C3 DCpowe'!$G$9/D439*(D439-'ver pressoflex 6p C3 DCpowe'!$M$9)</f>
        <v>6.7855447826970113E-4</v>
      </c>
      <c r="G439" s="114">
        <f>'ver pressoflex 6p C3 DCpowe'!$G$9/D439*(D439-'ver pressoflex 6p C3 DCpowe'!$M$10)</f>
        <v>3.1581414720610441E-3</v>
      </c>
      <c r="H439" s="114">
        <f>'ver pressoflex 6p C3 DCpowe'!$G$9/D439*(D439-'ver pressoflex 6p C3 DCpowe'!$M$11)</f>
        <v>5.6779210212798838E-2</v>
      </c>
      <c r="I439" s="114">
        <f>'ver pressoflex 6p C3 DCpowe'!$G$9/D439*(D439-'ver pressoflex 6p C3 DCpowe'!$M$12)</f>
        <v>5.9258797206590184E-2</v>
      </c>
      <c r="J439" s="114">
        <f>'ver pressoflex 6p C3 DCpowe'!$G$9/D439*(D439-'ver pressoflex 6p C3 DCpowe'!$M$13)</f>
        <v>6.1738384200381524E-2</v>
      </c>
      <c r="K439" s="114">
        <f>'ver pressoflex 6p C3 DCpowe'!$G$9/D439*(D439-'ver pressoflex 6p C3 DCpowe'!$G$3)</f>
        <v>6.793735168485987E-2</v>
      </c>
      <c r="L439" s="113">
        <f>-'ver pressoflex 6p C3 DCpowe'!$G$2*'ver pressoflex 6p C3 DCpowe'!D439*'ver pressoflex 6p C3 DCpowe'!$G$17*'ver pressoflex 6p C3 DCpowe'!$G$13*'ver pressoflex 6p C3 DCpowe'!$G$11</f>
        <v>-48782.31750000007</v>
      </c>
      <c r="M439" s="31">
        <f>IF(ABS(E439)&lt;'ver pressoflex 6p C3 DCpowe'!$G$7,'ver pressoflex 6p C3 DCpowe'!$G$16*E439*'ver pressoflex 6p C3 DCpowe'!$O$8,SIGN(E439)*'ver pressoflex 6p C3 DCpowe'!$G$15*'ver pressoflex 6p C3 DCpowe'!$O$8)</f>
        <v>-17803.500000000004</v>
      </c>
      <c r="N439" s="31">
        <f>IF(ABS(F439)&lt;'ver pressoflex 6p C3 DCpowe'!$G$7,'ver pressoflex 6p C3 DCpowe'!$G$16*F439*'ver pressoflex 6p C3 DCpowe'!$O$9,SIGN(F439)*'ver pressoflex 6p C3 DCpowe'!$G$15*'ver pressoflex 6p C3 DCpowe'!$O$9)</f>
        <v>0</v>
      </c>
      <c r="O439" s="31">
        <f>IF(ABS(G439)&lt;'ver pressoflex 6p C3 DCpowe'!$G$7,'ver pressoflex 6p C3 DCpowe'!$G$16*G439*'ver pressoflex 6p C3 DCpowe'!$O$10,SIGN(G439)*'ver pressoflex 6p C3 DCpowe'!$G$15*'ver pressoflex 6p C3 DCpowe'!$O$10)</f>
        <v>0</v>
      </c>
      <c r="P439" s="31">
        <f>IF(ABS(H439)&lt;'ver pressoflex 6p C3 DCpowe'!$G$7,'ver pressoflex 6p C3 DCpowe'!$G$16*H439*'ver pressoflex 6p C3 DCpowe'!$O$11,SIGN(H439)*'ver pressoflex 6p C3 DCpowe'!$G$15*'ver pressoflex 6p C3 DCpowe'!$O$11)</f>
        <v>0</v>
      </c>
      <c r="Q439" s="31">
        <f>IF(ABS(I439)&lt;'ver pressoflex 6p C3 DCpowe'!$G$7,'ver pressoflex 6p C3 DCpowe'!$G$16*I439*'ver pressoflex 6p C3 DCpowe'!$O$12,SIGN(I439)*'ver pressoflex 6p C3 DCpowe'!$G$15*'ver pressoflex 6p C3 DCpowe'!$O$12)</f>
        <v>0</v>
      </c>
      <c r="R439" s="31">
        <f>IF(ABS(J439)&lt;'ver pressoflex 6p C3 DCpowe'!$G$7,'ver pressoflex 6p C3 DCpowe'!$G$16*J439*'ver pressoflex 6p C3 DCpowe'!$O$13,SIGN(J439)*'ver pressoflex 6p C3 DCpowe'!$G$15*'ver pressoflex 6p C3 DCpowe'!$O$13)</f>
        <v>17803.500000000004</v>
      </c>
      <c r="S439" s="113">
        <f t="shared" si="55"/>
        <v>-48782.317500000077</v>
      </c>
      <c r="T439" s="362">
        <f>-L439*('ver pressoflex 6p C3 DCpowe'!$G$3/2-'ver pressoflex 6p C3 DCpowe'!$G$12*'ver pressoflex 6p C3 DCpowe'!D439)</f>
        <v>54520448.819621474</v>
      </c>
      <c r="U439" s="29">
        <f t="shared" si="57"/>
        <v>18248587.500000004</v>
      </c>
      <c r="V439" s="29">
        <f t="shared" si="58"/>
        <v>0</v>
      </c>
      <c r="W439" s="29">
        <f t="shared" si="59"/>
        <v>0</v>
      </c>
      <c r="X439" s="29">
        <f t="shared" si="60"/>
        <v>0</v>
      </c>
      <c r="Y439" s="29">
        <f t="shared" si="61"/>
        <v>0</v>
      </c>
      <c r="Z439" s="29">
        <f t="shared" si="62"/>
        <v>18248587.500000004</v>
      </c>
      <c r="AA439" s="113">
        <f t="shared" si="56"/>
        <v>91017623.819621474</v>
      </c>
    </row>
    <row r="440" spans="2:27">
      <c r="B440" s="116">
        <f t="shared" si="54"/>
        <v>7013.8425000000861</v>
      </c>
      <c r="C440" s="115">
        <f t="shared" si="63"/>
        <v>21.17000000000003</v>
      </c>
      <c r="D440" s="68">
        <f>'ver pressoflex 6p C3 DCpowe'!$G$3/2/$C$557*C440</f>
        <v>259.33250000000038</v>
      </c>
      <c r="E440" s="114">
        <f>'ver pressoflex 6p C3 DCpowe'!$G$9/D440*(D440-'ver pressoflex 6p C3 DCpowe'!$M$8)</f>
        <v>-1.830314364763392E-3</v>
      </c>
      <c r="F440" s="114">
        <f>'ver pressoflex 6p C3 DCpowe'!$G$9/D440*(D440-'ver pressoflex 6p C3 DCpowe'!$M$9)</f>
        <v>6.3755988933125122E-4</v>
      </c>
      <c r="G440" s="114">
        <f>'ver pressoflex 6p C3 DCpowe'!$G$9/D440*(D440-'ver pressoflex 6p C3 DCpowe'!$M$10)</f>
        <v>3.1054341434258947E-3</v>
      </c>
      <c r="H440" s="114">
        <f>'ver pressoflex 6p C3 DCpowe'!$G$9/D440*(D440-'ver pressoflex 6p C3 DCpowe'!$M$11)</f>
        <v>5.6473214888222552E-2</v>
      </c>
      <c r="I440" s="114">
        <f>'ver pressoflex 6p C3 DCpowe'!$G$9/D440*(D440-'ver pressoflex 6p C3 DCpowe'!$M$12)</f>
        <v>5.8941089142317195E-2</v>
      </c>
      <c r="J440" s="114">
        <f>'ver pressoflex 6p C3 DCpowe'!$G$9/D440*(D440-'ver pressoflex 6p C3 DCpowe'!$M$13)</f>
        <v>6.1408963396411838E-2</v>
      </c>
      <c r="K440" s="114">
        <f>'ver pressoflex 6p C3 DCpowe'!$G$9/D440*(D440-'ver pressoflex 6p C3 DCpowe'!$G$3)</f>
        <v>6.7578649031648452E-2</v>
      </c>
      <c r="L440" s="113">
        <f>-'ver pressoflex 6p C3 DCpowe'!$G$2*'ver pressoflex 6p C3 DCpowe'!D440*'ver pressoflex 6p C3 DCpowe'!$G$17*'ver pressoflex 6p C3 DCpowe'!$G$13*'ver pressoflex 6p C3 DCpowe'!$G$11</f>
        <v>-49013.842500000079</v>
      </c>
      <c r="M440" s="31">
        <f>IF(ABS(E440)&lt;'ver pressoflex 6p C3 DCpowe'!$G$7,'ver pressoflex 6p C3 DCpowe'!$G$16*E440*'ver pressoflex 6p C3 DCpowe'!$O$8,SIGN(E440)*'ver pressoflex 6p C3 DCpowe'!$G$15*'ver pressoflex 6p C3 DCpowe'!$O$8)</f>
        <v>-17803.500000000004</v>
      </c>
      <c r="N440" s="31">
        <f>IF(ABS(F440)&lt;'ver pressoflex 6p C3 DCpowe'!$G$7,'ver pressoflex 6p C3 DCpowe'!$G$16*F440*'ver pressoflex 6p C3 DCpowe'!$O$9,SIGN(F440)*'ver pressoflex 6p C3 DCpowe'!$G$15*'ver pressoflex 6p C3 DCpowe'!$O$9)</f>
        <v>0</v>
      </c>
      <c r="O440" s="31">
        <f>IF(ABS(G440)&lt;'ver pressoflex 6p C3 DCpowe'!$G$7,'ver pressoflex 6p C3 DCpowe'!$G$16*G440*'ver pressoflex 6p C3 DCpowe'!$O$10,SIGN(G440)*'ver pressoflex 6p C3 DCpowe'!$G$15*'ver pressoflex 6p C3 DCpowe'!$O$10)</f>
        <v>0</v>
      </c>
      <c r="P440" s="31">
        <f>IF(ABS(H440)&lt;'ver pressoflex 6p C3 DCpowe'!$G$7,'ver pressoflex 6p C3 DCpowe'!$G$16*H440*'ver pressoflex 6p C3 DCpowe'!$O$11,SIGN(H440)*'ver pressoflex 6p C3 DCpowe'!$G$15*'ver pressoflex 6p C3 DCpowe'!$O$11)</f>
        <v>0</v>
      </c>
      <c r="Q440" s="31">
        <f>IF(ABS(I440)&lt;'ver pressoflex 6p C3 DCpowe'!$G$7,'ver pressoflex 6p C3 DCpowe'!$G$16*I440*'ver pressoflex 6p C3 DCpowe'!$O$12,SIGN(I440)*'ver pressoflex 6p C3 DCpowe'!$G$15*'ver pressoflex 6p C3 DCpowe'!$O$12)</f>
        <v>0</v>
      </c>
      <c r="R440" s="31">
        <f>IF(ABS(J440)&lt;'ver pressoflex 6p C3 DCpowe'!$G$7,'ver pressoflex 6p C3 DCpowe'!$G$16*J440*'ver pressoflex 6p C3 DCpowe'!$O$13,SIGN(J440)*'ver pressoflex 6p C3 DCpowe'!$G$15*'ver pressoflex 6p C3 DCpowe'!$O$13)</f>
        <v>17803.500000000004</v>
      </c>
      <c r="S440" s="113">
        <f t="shared" si="55"/>
        <v>-49013.842500000086</v>
      </c>
      <c r="T440" s="362">
        <f>-L440*('ver pressoflex 6p C3 DCpowe'!$G$3/2-'ver pressoflex 6p C3 DCpowe'!$G$12*'ver pressoflex 6p C3 DCpowe'!D440)</f>
        <v>54754230.021485478</v>
      </c>
      <c r="U440" s="29">
        <f t="shared" si="57"/>
        <v>18248587.500000004</v>
      </c>
      <c r="V440" s="29">
        <f t="shared" si="58"/>
        <v>0</v>
      </c>
      <c r="W440" s="29">
        <f t="shared" si="59"/>
        <v>0</v>
      </c>
      <c r="X440" s="29">
        <f t="shared" si="60"/>
        <v>0</v>
      </c>
      <c r="Y440" s="29">
        <f t="shared" si="61"/>
        <v>0</v>
      </c>
      <c r="Z440" s="29">
        <f t="shared" si="62"/>
        <v>18248587.500000004</v>
      </c>
      <c r="AA440" s="113">
        <f t="shared" si="56"/>
        <v>91251405.021485478</v>
      </c>
    </row>
    <row r="441" spans="2:27">
      <c r="B441" s="116">
        <f t="shared" si="54"/>
        <v>7245.3675000000803</v>
      </c>
      <c r="C441" s="115">
        <f t="shared" si="63"/>
        <v>21.270000000000032</v>
      </c>
      <c r="D441" s="68">
        <f>'ver pressoflex 6p C3 DCpowe'!$G$3/2/$C$557*C441</f>
        <v>260.5575000000004</v>
      </c>
      <c r="E441" s="114">
        <f>'ver pressoflex 6p C3 DCpowe'!$G$9/D441*(D441-'ver pressoflex 6p C3 DCpowe'!$M$8)</f>
        <v>-1.8593208792685009E-3</v>
      </c>
      <c r="F441" s="114">
        <f>'ver pressoflex 6p C3 DCpowe'!$G$9/D441*(D441-'ver pressoflex 6p C3 DCpowe'!$M$9)</f>
        <v>5.9695076902409848E-4</v>
      </c>
      <c r="G441" s="114">
        <f>'ver pressoflex 6p C3 DCpowe'!$G$9/D441*(D441-'ver pressoflex 6p C3 DCpowe'!$M$10)</f>
        <v>3.0532224173166977E-3</v>
      </c>
      <c r="H441" s="114">
        <f>'ver pressoflex 6p C3 DCpowe'!$G$9/D441*(D441-'ver pressoflex 6p C3 DCpowe'!$M$11)</f>
        <v>5.6170096811644164E-2</v>
      </c>
      <c r="I441" s="114">
        <f>'ver pressoflex 6p C3 DCpowe'!$G$9/D441*(D441-'ver pressoflex 6p C3 DCpowe'!$M$12)</f>
        <v>5.862636845993676E-2</v>
      </c>
      <c r="J441" s="114">
        <f>'ver pressoflex 6p C3 DCpowe'!$G$9/D441*(D441-'ver pressoflex 6p C3 DCpowe'!$M$13)</f>
        <v>6.1082640108229364E-2</v>
      </c>
      <c r="K441" s="114">
        <f>'ver pressoflex 6p C3 DCpowe'!$G$9/D441*(D441-'ver pressoflex 6p C3 DCpowe'!$G$3)</f>
        <v>6.7223319228960854E-2</v>
      </c>
      <c r="L441" s="113">
        <f>-'ver pressoflex 6p C3 DCpowe'!$G$2*'ver pressoflex 6p C3 DCpowe'!D441*'ver pressoflex 6p C3 DCpowe'!$G$17*'ver pressoflex 6p C3 DCpowe'!$G$13*'ver pressoflex 6p C3 DCpowe'!$G$11</f>
        <v>-49245.36750000008</v>
      </c>
      <c r="M441" s="31">
        <f>IF(ABS(E441)&lt;'ver pressoflex 6p C3 DCpowe'!$G$7,'ver pressoflex 6p C3 DCpowe'!$G$16*E441*'ver pressoflex 6p C3 DCpowe'!$O$8,SIGN(E441)*'ver pressoflex 6p C3 DCpowe'!$G$15*'ver pressoflex 6p C3 DCpowe'!$O$8)</f>
        <v>-17803.500000000004</v>
      </c>
      <c r="N441" s="31">
        <f>IF(ABS(F441)&lt;'ver pressoflex 6p C3 DCpowe'!$G$7,'ver pressoflex 6p C3 DCpowe'!$G$16*F441*'ver pressoflex 6p C3 DCpowe'!$O$9,SIGN(F441)*'ver pressoflex 6p C3 DCpowe'!$G$15*'ver pressoflex 6p C3 DCpowe'!$O$9)</f>
        <v>0</v>
      </c>
      <c r="O441" s="31">
        <f>IF(ABS(G441)&lt;'ver pressoflex 6p C3 DCpowe'!$G$7,'ver pressoflex 6p C3 DCpowe'!$G$16*G441*'ver pressoflex 6p C3 DCpowe'!$O$10,SIGN(G441)*'ver pressoflex 6p C3 DCpowe'!$G$15*'ver pressoflex 6p C3 DCpowe'!$O$10)</f>
        <v>0</v>
      </c>
      <c r="P441" s="31">
        <f>IF(ABS(H441)&lt;'ver pressoflex 6p C3 DCpowe'!$G$7,'ver pressoflex 6p C3 DCpowe'!$G$16*H441*'ver pressoflex 6p C3 DCpowe'!$O$11,SIGN(H441)*'ver pressoflex 6p C3 DCpowe'!$G$15*'ver pressoflex 6p C3 DCpowe'!$O$11)</f>
        <v>0</v>
      </c>
      <c r="Q441" s="31">
        <f>IF(ABS(I441)&lt;'ver pressoflex 6p C3 DCpowe'!$G$7,'ver pressoflex 6p C3 DCpowe'!$G$16*I441*'ver pressoflex 6p C3 DCpowe'!$O$12,SIGN(I441)*'ver pressoflex 6p C3 DCpowe'!$G$15*'ver pressoflex 6p C3 DCpowe'!$O$12)</f>
        <v>0</v>
      </c>
      <c r="R441" s="31">
        <f>IF(ABS(J441)&lt;'ver pressoflex 6p C3 DCpowe'!$G$7,'ver pressoflex 6p C3 DCpowe'!$G$16*J441*'ver pressoflex 6p C3 DCpowe'!$O$13,SIGN(J441)*'ver pressoflex 6p C3 DCpowe'!$G$15*'ver pressoflex 6p C3 DCpowe'!$O$13)</f>
        <v>17803.500000000004</v>
      </c>
      <c r="S441" s="113">
        <f t="shared" si="55"/>
        <v>-49245.36750000008</v>
      </c>
      <c r="T441" s="362">
        <f>-L441*('ver pressoflex 6p C3 DCpowe'!$G$3/2-'ver pressoflex 6p C3 DCpowe'!$G$12*'ver pressoflex 6p C3 DCpowe'!D441)</f>
        <v>54987775.253069475</v>
      </c>
      <c r="U441" s="29">
        <f t="shared" si="57"/>
        <v>18248587.500000004</v>
      </c>
      <c r="V441" s="29">
        <f t="shared" si="58"/>
        <v>0</v>
      </c>
      <c r="W441" s="29">
        <f t="shared" si="59"/>
        <v>0</v>
      </c>
      <c r="X441" s="29">
        <f t="shared" si="60"/>
        <v>0</v>
      </c>
      <c r="Y441" s="29">
        <f t="shared" si="61"/>
        <v>0</v>
      </c>
      <c r="Z441" s="29">
        <f t="shared" si="62"/>
        <v>18248587.500000004</v>
      </c>
      <c r="AA441" s="113">
        <f t="shared" si="56"/>
        <v>91484950.253069475</v>
      </c>
    </row>
    <row r="442" spans="2:27">
      <c r="B442" s="116">
        <f t="shared" ref="B442:B505" si="64">ABS(+S442-$C$53)</f>
        <v>7476.8925000000891</v>
      </c>
      <c r="C442" s="115">
        <f t="shared" si="63"/>
        <v>21.370000000000033</v>
      </c>
      <c r="D442" s="68">
        <f>'ver pressoflex 6p C3 DCpowe'!$G$3/2/$C$557*C442</f>
        <v>261.78250000000043</v>
      </c>
      <c r="E442" s="114">
        <f>'ver pressoflex 6p C3 DCpowe'!$G$9/D442*(D442-'ver pressoflex 6p C3 DCpowe'!$M$8)</f>
        <v>-1.8880559242883026E-3</v>
      </c>
      <c r="F442" s="114">
        <f>'ver pressoflex 6p C3 DCpowe'!$G$9/D442*(D442-'ver pressoflex 6p C3 DCpowe'!$M$9)</f>
        <v>5.567217059963762E-4</v>
      </c>
      <c r="G442" s="114">
        <f>'ver pressoflex 6p C3 DCpowe'!$G$9/D442*(D442-'ver pressoflex 6p C3 DCpowe'!$M$10)</f>
        <v>3.001499336281055E-3</v>
      </c>
      <c r="H442" s="114">
        <f>'ver pressoflex 6p C3 DCpowe'!$G$9/D442*(D442-'ver pressoflex 6p C3 DCpowe'!$M$11)</f>
        <v>5.5869815591187234E-2</v>
      </c>
      <c r="I442" s="114">
        <f>'ver pressoflex 6p C3 DCpowe'!$G$9/D442*(D442-'ver pressoflex 6p C3 DCpowe'!$M$12)</f>
        <v>5.8314593221471908E-2</v>
      </c>
      <c r="J442" s="114">
        <f>'ver pressoflex 6p C3 DCpowe'!$G$9/D442*(D442-'ver pressoflex 6p C3 DCpowe'!$M$13)</f>
        <v>6.0759370851756589E-2</v>
      </c>
      <c r="K442" s="114">
        <f>'ver pressoflex 6p C3 DCpowe'!$G$9/D442*(D442-'ver pressoflex 6p C3 DCpowe'!$G$3)</f>
        <v>6.6871314927468298E-2</v>
      </c>
      <c r="L442" s="113">
        <f>-'ver pressoflex 6p C3 DCpowe'!$G$2*'ver pressoflex 6p C3 DCpowe'!D442*'ver pressoflex 6p C3 DCpowe'!$G$17*'ver pressoflex 6p C3 DCpowe'!$G$13*'ver pressoflex 6p C3 DCpowe'!$G$11</f>
        <v>-49476.892500000089</v>
      </c>
      <c r="M442" s="31">
        <f>IF(ABS(E442)&lt;'ver pressoflex 6p C3 DCpowe'!$G$7,'ver pressoflex 6p C3 DCpowe'!$G$16*E442*'ver pressoflex 6p C3 DCpowe'!$O$8,SIGN(E442)*'ver pressoflex 6p C3 DCpowe'!$G$15*'ver pressoflex 6p C3 DCpowe'!$O$8)</f>
        <v>-17803.500000000004</v>
      </c>
      <c r="N442" s="31">
        <f>IF(ABS(F442)&lt;'ver pressoflex 6p C3 DCpowe'!$G$7,'ver pressoflex 6p C3 DCpowe'!$G$16*F442*'ver pressoflex 6p C3 DCpowe'!$O$9,SIGN(F442)*'ver pressoflex 6p C3 DCpowe'!$G$15*'ver pressoflex 6p C3 DCpowe'!$O$9)</f>
        <v>0</v>
      </c>
      <c r="O442" s="31">
        <f>IF(ABS(G442)&lt;'ver pressoflex 6p C3 DCpowe'!$G$7,'ver pressoflex 6p C3 DCpowe'!$G$16*G442*'ver pressoflex 6p C3 DCpowe'!$O$10,SIGN(G442)*'ver pressoflex 6p C3 DCpowe'!$G$15*'ver pressoflex 6p C3 DCpowe'!$O$10)</f>
        <v>0</v>
      </c>
      <c r="P442" s="31">
        <f>IF(ABS(H442)&lt;'ver pressoflex 6p C3 DCpowe'!$G$7,'ver pressoflex 6p C3 DCpowe'!$G$16*H442*'ver pressoflex 6p C3 DCpowe'!$O$11,SIGN(H442)*'ver pressoflex 6p C3 DCpowe'!$G$15*'ver pressoflex 6p C3 DCpowe'!$O$11)</f>
        <v>0</v>
      </c>
      <c r="Q442" s="31">
        <f>IF(ABS(I442)&lt;'ver pressoflex 6p C3 DCpowe'!$G$7,'ver pressoflex 6p C3 DCpowe'!$G$16*I442*'ver pressoflex 6p C3 DCpowe'!$O$12,SIGN(I442)*'ver pressoflex 6p C3 DCpowe'!$G$15*'ver pressoflex 6p C3 DCpowe'!$O$12)</f>
        <v>0</v>
      </c>
      <c r="R442" s="31">
        <f>IF(ABS(J442)&lt;'ver pressoflex 6p C3 DCpowe'!$G$7,'ver pressoflex 6p C3 DCpowe'!$G$16*J442*'ver pressoflex 6p C3 DCpowe'!$O$13,SIGN(J442)*'ver pressoflex 6p C3 DCpowe'!$G$15*'ver pressoflex 6p C3 DCpowe'!$O$13)</f>
        <v>17803.500000000004</v>
      </c>
      <c r="S442" s="113">
        <f t="shared" ref="S442:S505" si="65">L442+M442+N442+O442+P442+Q442+R442</f>
        <v>-49476.892500000089</v>
      </c>
      <c r="T442" s="362">
        <f>-L442*('ver pressoflex 6p C3 DCpowe'!$G$3/2-'ver pressoflex 6p C3 DCpowe'!$G$12*'ver pressoflex 6p C3 DCpowe'!D442)</f>
        <v>55221084.514373496</v>
      </c>
      <c r="U442" s="29">
        <f t="shared" si="57"/>
        <v>18248587.500000004</v>
      </c>
      <c r="V442" s="29">
        <f t="shared" si="58"/>
        <v>0</v>
      </c>
      <c r="W442" s="29">
        <f t="shared" si="59"/>
        <v>0</v>
      </c>
      <c r="X442" s="29">
        <f t="shared" si="60"/>
        <v>0</v>
      </c>
      <c r="Y442" s="29">
        <f t="shared" si="61"/>
        <v>0</v>
      </c>
      <c r="Z442" s="29">
        <f t="shared" si="62"/>
        <v>18248587.500000004</v>
      </c>
      <c r="AA442" s="113">
        <f t="shared" ref="AA442:AA505" si="66">T442+U442+V442+W442+X442+Y442+Z442</f>
        <v>91718259.514373496</v>
      </c>
    </row>
    <row r="443" spans="2:27">
      <c r="B443" s="116">
        <f t="shared" si="64"/>
        <v>7708.4175000000978</v>
      </c>
      <c r="C443" s="115">
        <f t="shared" si="63"/>
        <v>21.470000000000034</v>
      </c>
      <c r="D443" s="68">
        <f>'ver pressoflex 6p C3 DCpowe'!$G$3/2/$C$557*C443</f>
        <v>263.00750000000045</v>
      </c>
      <c r="E443" s="114">
        <f>'ver pressoflex 6p C3 DCpowe'!$G$9/D443*(D443-'ver pressoflex 6p C3 DCpowe'!$M$8)</f>
        <v>-1.9165232930619953E-3</v>
      </c>
      <c r="F443" s="114">
        <f>'ver pressoflex 6p C3 DCpowe'!$G$9/D443*(D443-'ver pressoflex 6p C3 DCpowe'!$M$9)</f>
        <v>5.1686738971320665E-4</v>
      </c>
      <c r="G443" s="114">
        <f>'ver pressoflex 6p C3 DCpowe'!$G$9/D443*(D443-'ver pressoflex 6p C3 DCpowe'!$M$10)</f>
        <v>2.9502580724884084E-3</v>
      </c>
      <c r="H443" s="114">
        <f>'ver pressoflex 6p C3 DCpowe'!$G$9/D443*(D443-'ver pressoflex 6p C3 DCpowe'!$M$11)</f>
        <v>5.5572331587502154E-2</v>
      </c>
      <c r="I443" s="114">
        <f>'ver pressoflex 6p C3 DCpowe'!$G$9/D443*(D443-'ver pressoflex 6p C3 DCpowe'!$M$12)</f>
        <v>5.8005722270277352E-2</v>
      </c>
      <c r="J443" s="114">
        <f>'ver pressoflex 6p C3 DCpowe'!$G$9/D443*(D443-'ver pressoflex 6p C3 DCpowe'!$M$13)</f>
        <v>6.0439112953052557E-2</v>
      </c>
      <c r="K443" s="114">
        <f>'ver pressoflex 6p C3 DCpowe'!$G$9/D443*(D443-'ver pressoflex 6p C3 DCpowe'!$G$3)</f>
        <v>6.6522589659990555E-2</v>
      </c>
      <c r="L443" s="113">
        <f>-'ver pressoflex 6p C3 DCpowe'!$G$2*'ver pressoflex 6p C3 DCpowe'!D443*'ver pressoflex 6p C3 DCpowe'!$G$17*'ver pressoflex 6p C3 DCpowe'!$G$13*'ver pressoflex 6p C3 DCpowe'!$G$11</f>
        <v>-49708.417500000091</v>
      </c>
      <c r="M443" s="31">
        <f>IF(ABS(E443)&lt;'ver pressoflex 6p C3 DCpowe'!$G$7,'ver pressoflex 6p C3 DCpowe'!$G$16*E443*'ver pressoflex 6p C3 DCpowe'!$O$8,SIGN(E443)*'ver pressoflex 6p C3 DCpowe'!$G$15*'ver pressoflex 6p C3 DCpowe'!$O$8)</f>
        <v>-17803.500000000004</v>
      </c>
      <c r="N443" s="31">
        <f>IF(ABS(F443)&lt;'ver pressoflex 6p C3 DCpowe'!$G$7,'ver pressoflex 6p C3 DCpowe'!$G$16*F443*'ver pressoflex 6p C3 DCpowe'!$O$9,SIGN(F443)*'ver pressoflex 6p C3 DCpowe'!$G$15*'ver pressoflex 6p C3 DCpowe'!$O$9)</f>
        <v>0</v>
      </c>
      <c r="O443" s="31">
        <f>IF(ABS(G443)&lt;'ver pressoflex 6p C3 DCpowe'!$G$7,'ver pressoflex 6p C3 DCpowe'!$G$16*G443*'ver pressoflex 6p C3 DCpowe'!$O$10,SIGN(G443)*'ver pressoflex 6p C3 DCpowe'!$G$15*'ver pressoflex 6p C3 DCpowe'!$O$10)</f>
        <v>0</v>
      </c>
      <c r="P443" s="31">
        <f>IF(ABS(H443)&lt;'ver pressoflex 6p C3 DCpowe'!$G$7,'ver pressoflex 6p C3 DCpowe'!$G$16*H443*'ver pressoflex 6p C3 DCpowe'!$O$11,SIGN(H443)*'ver pressoflex 6p C3 DCpowe'!$G$15*'ver pressoflex 6p C3 DCpowe'!$O$11)</f>
        <v>0</v>
      </c>
      <c r="Q443" s="31">
        <f>IF(ABS(I443)&lt;'ver pressoflex 6p C3 DCpowe'!$G$7,'ver pressoflex 6p C3 DCpowe'!$G$16*I443*'ver pressoflex 6p C3 DCpowe'!$O$12,SIGN(I443)*'ver pressoflex 6p C3 DCpowe'!$G$15*'ver pressoflex 6p C3 DCpowe'!$O$12)</f>
        <v>0</v>
      </c>
      <c r="R443" s="31">
        <f>IF(ABS(J443)&lt;'ver pressoflex 6p C3 DCpowe'!$G$7,'ver pressoflex 6p C3 DCpowe'!$G$16*J443*'ver pressoflex 6p C3 DCpowe'!$O$13,SIGN(J443)*'ver pressoflex 6p C3 DCpowe'!$G$15*'ver pressoflex 6p C3 DCpowe'!$O$13)</f>
        <v>17803.500000000004</v>
      </c>
      <c r="S443" s="113">
        <f t="shared" si="65"/>
        <v>-49708.417500000098</v>
      </c>
      <c r="T443" s="362">
        <f>-L443*('ver pressoflex 6p C3 DCpowe'!$G$3/2-'ver pressoflex 6p C3 DCpowe'!$G$12*'ver pressoflex 6p C3 DCpowe'!D443)</f>
        <v>55454157.805397488</v>
      </c>
      <c r="U443" s="29">
        <f t="shared" ref="U443:U506" si="67">M443*IF(($G$3/2-$M$8)&gt;0,($G$3/2-$M$8),$G$3/2-($G$3-$M$8))*IF(($G$3/2-$M$8)&gt;0,-1,1)</f>
        <v>18248587.500000004</v>
      </c>
      <c r="V443" s="29">
        <f t="shared" ref="V443:V506" si="68">N443*IF(($G$3/2-$M$9)&gt;0,($G$3/2-$M$9),$G$3/2-($G$3-$M$9))*IF(($G$3/2-$M$9)&gt;0,-1,1)</f>
        <v>0</v>
      </c>
      <c r="W443" s="29">
        <f t="shared" ref="W443:W506" si="69">O443*IF(($G$3/2-$M$10)&gt;0,($G$3/2-$M$10),$G$3/2-($G$3-$M$10))*IF(($G$3/2-$M$10)&gt;0,-1,1)</f>
        <v>0</v>
      </c>
      <c r="X443" s="29">
        <f t="shared" ref="X443:X506" si="70">P443*IF(($G$3/2-$M$11)&gt;0,($G$3/2-$M$11),$G$3/2-($G$3-$M$11))*IF(($G$3/2-$M$11)&gt;0,-1,1)</f>
        <v>0</v>
      </c>
      <c r="Y443" s="29">
        <f t="shared" ref="Y443:Y506" si="71">Q443*IF(($G$3/2-$M$12)&gt;0,($G$3/2-$M$12),$G$3/2-($G$3-$M$12))*IF(($G$3/2-$M$12)&gt;0,-1,1)</f>
        <v>0</v>
      </c>
      <c r="Z443" s="29">
        <f t="shared" ref="Z443:Z506" si="72">R443*IF(($G$3/2-$M$13)&gt;0,($G$3/2-$M$13),$G$3/2-($G$3-$M$13))*IF(($G$3/2-$M$13)&gt;0,-1,1)</f>
        <v>18248587.500000004</v>
      </c>
      <c r="AA443" s="113">
        <f t="shared" si="66"/>
        <v>91951332.805397496</v>
      </c>
    </row>
    <row r="444" spans="2:27">
      <c r="B444" s="116">
        <f t="shared" si="64"/>
        <v>7939.942500000092</v>
      </c>
      <c r="C444" s="115">
        <f t="shared" si="63"/>
        <v>21.570000000000036</v>
      </c>
      <c r="D444" s="68">
        <f>'ver pressoflex 6p C3 DCpowe'!$G$3/2/$C$557*C444</f>
        <v>264.23250000000041</v>
      </c>
      <c r="E444" s="114">
        <f>'ver pressoflex 6p C3 DCpowe'!$G$9/D444*(D444-'ver pressoflex 6p C3 DCpowe'!$M$8)</f>
        <v>-1.9447267084859074E-3</v>
      </c>
      <c r="F444" s="114">
        <f>'ver pressoflex 6p C3 DCpowe'!$G$9/D444*(D444-'ver pressoflex 6p C3 DCpowe'!$M$9)</f>
        <v>4.773826081197298E-4</v>
      </c>
      <c r="G444" s="114">
        <f>'ver pressoflex 6p C3 DCpowe'!$G$9/D444*(D444-'ver pressoflex 6p C3 DCpowe'!$M$10)</f>
        <v>2.8994919247253672E-3</v>
      </c>
      <c r="H444" s="114">
        <f>'ver pressoflex 6p C3 DCpowe'!$G$9/D444*(D444-'ver pressoflex 6p C3 DCpowe'!$M$11)</f>
        <v>5.5277605896322267E-2</v>
      </c>
      <c r="I444" s="114">
        <f>'ver pressoflex 6p C3 DCpowe'!$G$9/D444*(D444-'ver pressoflex 6p C3 DCpowe'!$M$12)</f>
        <v>5.7699715212927903E-2</v>
      </c>
      <c r="J444" s="114">
        <f>'ver pressoflex 6p C3 DCpowe'!$G$9/D444*(D444-'ver pressoflex 6p C3 DCpowe'!$M$13)</f>
        <v>6.0121824529533539E-2</v>
      </c>
      <c r="K444" s="114">
        <f>'ver pressoflex 6p C3 DCpowe'!$G$9/D444*(D444-'ver pressoflex 6p C3 DCpowe'!$G$3)</f>
        <v>6.6177097821047637E-2</v>
      </c>
      <c r="L444" s="113">
        <f>-'ver pressoflex 6p C3 DCpowe'!$G$2*'ver pressoflex 6p C3 DCpowe'!D444*'ver pressoflex 6p C3 DCpowe'!$G$17*'ver pressoflex 6p C3 DCpowe'!$G$13*'ver pressoflex 6p C3 DCpowe'!$G$11</f>
        <v>-49939.942500000085</v>
      </c>
      <c r="M444" s="31">
        <f>IF(ABS(E444)&lt;'ver pressoflex 6p C3 DCpowe'!$G$7,'ver pressoflex 6p C3 DCpowe'!$G$16*E444*'ver pressoflex 6p C3 DCpowe'!$O$8,SIGN(E444)*'ver pressoflex 6p C3 DCpowe'!$G$15*'ver pressoflex 6p C3 DCpowe'!$O$8)</f>
        <v>-17803.500000000004</v>
      </c>
      <c r="N444" s="31">
        <f>IF(ABS(F444)&lt;'ver pressoflex 6p C3 DCpowe'!$G$7,'ver pressoflex 6p C3 DCpowe'!$G$16*F444*'ver pressoflex 6p C3 DCpowe'!$O$9,SIGN(F444)*'ver pressoflex 6p C3 DCpowe'!$G$15*'ver pressoflex 6p C3 DCpowe'!$O$9)</f>
        <v>0</v>
      </c>
      <c r="O444" s="31">
        <f>IF(ABS(G444)&lt;'ver pressoflex 6p C3 DCpowe'!$G$7,'ver pressoflex 6p C3 DCpowe'!$G$16*G444*'ver pressoflex 6p C3 DCpowe'!$O$10,SIGN(G444)*'ver pressoflex 6p C3 DCpowe'!$G$15*'ver pressoflex 6p C3 DCpowe'!$O$10)</f>
        <v>0</v>
      </c>
      <c r="P444" s="31">
        <f>IF(ABS(H444)&lt;'ver pressoflex 6p C3 DCpowe'!$G$7,'ver pressoflex 6p C3 DCpowe'!$G$16*H444*'ver pressoflex 6p C3 DCpowe'!$O$11,SIGN(H444)*'ver pressoflex 6p C3 DCpowe'!$G$15*'ver pressoflex 6p C3 DCpowe'!$O$11)</f>
        <v>0</v>
      </c>
      <c r="Q444" s="31">
        <f>IF(ABS(I444)&lt;'ver pressoflex 6p C3 DCpowe'!$G$7,'ver pressoflex 6p C3 DCpowe'!$G$16*I444*'ver pressoflex 6p C3 DCpowe'!$O$12,SIGN(I444)*'ver pressoflex 6p C3 DCpowe'!$G$15*'ver pressoflex 6p C3 DCpowe'!$O$12)</f>
        <v>0</v>
      </c>
      <c r="R444" s="31">
        <f>IF(ABS(J444)&lt;'ver pressoflex 6p C3 DCpowe'!$G$7,'ver pressoflex 6p C3 DCpowe'!$G$16*J444*'ver pressoflex 6p C3 DCpowe'!$O$13,SIGN(J444)*'ver pressoflex 6p C3 DCpowe'!$G$15*'ver pressoflex 6p C3 DCpowe'!$O$13)</f>
        <v>17803.500000000004</v>
      </c>
      <c r="S444" s="113">
        <f t="shared" si="65"/>
        <v>-49939.942500000092</v>
      </c>
      <c r="T444" s="362">
        <f>-L444*('ver pressoflex 6p C3 DCpowe'!$G$3/2-'ver pressoflex 6p C3 DCpowe'!$G$12*'ver pressoflex 6p C3 DCpowe'!D444)</f>
        <v>55686995.126141489</v>
      </c>
      <c r="U444" s="29">
        <f t="shared" si="67"/>
        <v>18248587.500000004</v>
      </c>
      <c r="V444" s="29">
        <f t="shared" si="68"/>
        <v>0</v>
      </c>
      <c r="W444" s="29">
        <f t="shared" si="69"/>
        <v>0</v>
      </c>
      <c r="X444" s="29">
        <f t="shared" si="70"/>
        <v>0</v>
      </c>
      <c r="Y444" s="29">
        <f t="shared" si="71"/>
        <v>0</v>
      </c>
      <c r="Z444" s="29">
        <f t="shared" si="72"/>
        <v>18248587.500000004</v>
      </c>
      <c r="AA444" s="113">
        <f t="shared" si="66"/>
        <v>92184170.126141489</v>
      </c>
    </row>
    <row r="445" spans="2:27">
      <c r="B445" s="116">
        <f t="shared" si="64"/>
        <v>8171.4675000000861</v>
      </c>
      <c r="C445" s="115">
        <f t="shared" si="63"/>
        <v>21.670000000000037</v>
      </c>
      <c r="D445" s="68">
        <f>'ver pressoflex 6p C3 DCpowe'!$G$3/2/$C$557*C445</f>
        <v>265.45750000000044</v>
      </c>
      <c r="E445" s="114">
        <f>'ver pressoflex 6p C3 DCpowe'!$G$9/D445*(D445-'ver pressoflex 6p C3 DCpowe'!$M$8)</f>
        <v>-1.9726698247365497E-3</v>
      </c>
      <c r="F445" s="114">
        <f>'ver pressoflex 6p C3 DCpowe'!$G$9/D445*(D445-'ver pressoflex 6p C3 DCpowe'!$M$9)</f>
        <v>4.3826224536883048E-4</v>
      </c>
      <c r="G445" s="114">
        <f>'ver pressoflex 6p C3 DCpowe'!$G$9/D445*(D445-'ver pressoflex 6p C3 DCpowe'!$M$10)</f>
        <v>2.8491943154742108E-3</v>
      </c>
      <c r="H445" s="114">
        <f>'ver pressoflex 6p C3 DCpowe'!$G$9/D445*(D445-'ver pressoflex 6p C3 DCpowe'!$M$11)</f>
        <v>5.4985600331503057E-2</v>
      </c>
      <c r="I445" s="114">
        <f>'ver pressoflex 6p C3 DCpowe'!$G$9/D445*(D445-'ver pressoflex 6p C3 DCpowe'!$M$12)</f>
        <v>5.7396532401608441E-2</v>
      </c>
      <c r="J445" s="114">
        <f>'ver pressoflex 6p C3 DCpowe'!$G$9/D445*(D445-'ver pressoflex 6p C3 DCpowe'!$M$13)</f>
        <v>5.9807464471713818E-2</v>
      </c>
      <c r="K445" s="114">
        <f>'ver pressoflex 6p C3 DCpowe'!$G$9/D445*(D445-'ver pressoflex 6p C3 DCpowe'!$G$3)</f>
        <v>6.5834794646977265E-2</v>
      </c>
      <c r="L445" s="113">
        <f>-'ver pressoflex 6p C3 DCpowe'!$G$2*'ver pressoflex 6p C3 DCpowe'!D445*'ver pressoflex 6p C3 DCpowe'!$G$17*'ver pressoflex 6p C3 DCpowe'!$G$13*'ver pressoflex 6p C3 DCpowe'!$G$11</f>
        <v>-50171.467500000086</v>
      </c>
      <c r="M445" s="31">
        <f>IF(ABS(E445)&lt;'ver pressoflex 6p C3 DCpowe'!$G$7,'ver pressoflex 6p C3 DCpowe'!$G$16*E445*'ver pressoflex 6p C3 DCpowe'!$O$8,SIGN(E445)*'ver pressoflex 6p C3 DCpowe'!$G$15*'ver pressoflex 6p C3 DCpowe'!$O$8)</f>
        <v>-17803.500000000004</v>
      </c>
      <c r="N445" s="31">
        <f>IF(ABS(F445)&lt;'ver pressoflex 6p C3 DCpowe'!$G$7,'ver pressoflex 6p C3 DCpowe'!$G$16*F445*'ver pressoflex 6p C3 DCpowe'!$O$9,SIGN(F445)*'ver pressoflex 6p C3 DCpowe'!$G$15*'ver pressoflex 6p C3 DCpowe'!$O$9)</f>
        <v>0</v>
      </c>
      <c r="O445" s="31">
        <f>IF(ABS(G445)&lt;'ver pressoflex 6p C3 DCpowe'!$G$7,'ver pressoflex 6p C3 DCpowe'!$G$16*G445*'ver pressoflex 6p C3 DCpowe'!$O$10,SIGN(G445)*'ver pressoflex 6p C3 DCpowe'!$G$15*'ver pressoflex 6p C3 DCpowe'!$O$10)</f>
        <v>0</v>
      </c>
      <c r="P445" s="31">
        <f>IF(ABS(H445)&lt;'ver pressoflex 6p C3 DCpowe'!$G$7,'ver pressoflex 6p C3 DCpowe'!$G$16*H445*'ver pressoflex 6p C3 DCpowe'!$O$11,SIGN(H445)*'ver pressoflex 6p C3 DCpowe'!$G$15*'ver pressoflex 6p C3 DCpowe'!$O$11)</f>
        <v>0</v>
      </c>
      <c r="Q445" s="31">
        <f>IF(ABS(I445)&lt;'ver pressoflex 6p C3 DCpowe'!$G$7,'ver pressoflex 6p C3 DCpowe'!$G$16*I445*'ver pressoflex 6p C3 DCpowe'!$O$12,SIGN(I445)*'ver pressoflex 6p C3 DCpowe'!$G$15*'ver pressoflex 6p C3 DCpowe'!$O$12)</f>
        <v>0</v>
      </c>
      <c r="R445" s="31">
        <f>IF(ABS(J445)&lt;'ver pressoflex 6p C3 DCpowe'!$G$7,'ver pressoflex 6p C3 DCpowe'!$G$16*J445*'ver pressoflex 6p C3 DCpowe'!$O$13,SIGN(J445)*'ver pressoflex 6p C3 DCpowe'!$G$15*'ver pressoflex 6p C3 DCpowe'!$O$13)</f>
        <v>17803.500000000004</v>
      </c>
      <c r="S445" s="113">
        <f t="shared" si="65"/>
        <v>-50171.467500000086</v>
      </c>
      <c r="T445" s="362">
        <f>-L445*('ver pressoflex 6p C3 DCpowe'!$G$3/2-'ver pressoflex 6p C3 DCpowe'!$G$12*'ver pressoflex 6p C3 DCpowe'!D445)</f>
        <v>55919596.47660549</v>
      </c>
      <c r="U445" s="29">
        <f t="shared" si="67"/>
        <v>18248587.500000004</v>
      </c>
      <c r="V445" s="29">
        <f t="shared" si="68"/>
        <v>0</v>
      </c>
      <c r="W445" s="29">
        <f t="shared" si="69"/>
        <v>0</v>
      </c>
      <c r="X445" s="29">
        <f t="shared" si="70"/>
        <v>0</v>
      </c>
      <c r="Y445" s="29">
        <f t="shared" si="71"/>
        <v>0</v>
      </c>
      <c r="Z445" s="29">
        <f t="shared" si="72"/>
        <v>18248587.500000004</v>
      </c>
      <c r="AA445" s="113">
        <f t="shared" si="66"/>
        <v>92416771.47660549</v>
      </c>
    </row>
    <row r="446" spans="2:27">
      <c r="B446" s="116">
        <f t="shared" si="64"/>
        <v>8402.9925000000949</v>
      </c>
      <c r="C446" s="115">
        <f t="shared" si="63"/>
        <v>21.770000000000039</v>
      </c>
      <c r="D446" s="68">
        <f>'ver pressoflex 6p C3 DCpowe'!$G$3/2/$C$557*C446</f>
        <v>266.68250000000046</v>
      </c>
      <c r="E446" s="114">
        <f>'ver pressoflex 6p C3 DCpowe'!$G$9/D446*(D446-'ver pressoflex 6p C3 DCpowe'!$M$8)</f>
        <v>-2.0003562288489225E-3</v>
      </c>
      <c r="F446" s="114">
        <f>'ver pressoflex 6p C3 DCpowe'!$G$9/D446*(D446-'ver pressoflex 6p C3 DCpowe'!$M$9)</f>
        <v>3.9950127961150861E-4</v>
      </c>
      <c r="G446" s="114">
        <f>'ver pressoflex 6p C3 DCpowe'!$G$9/D446*(D446-'ver pressoflex 6p C3 DCpowe'!$M$10)</f>
        <v>2.7993587880719394E-3</v>
      </c>
      <c r="H446" s="114">
        <f>'ver pressoflex 6p C3 DCpowe'!$G$9/D446*(D446-'ver pressoflex 6p C3 DCpowe'!$M$11)</f>
        <v>5.4696277408528761E-2</v>
      </c>
      <c r="I446" s="114">
        <f>'ver pressoflex 6p C3 DCpowe'!$G$9/D446*(D446-'ver pressoflex 6p C3 DCpowe'!$M$12)</f>
        <v>5.7096134916989193E-2</v>
      </c>
      <c r="J446" s="114">
        <f>'ver pressoflex 6p C3 DCpowe'!$G$9/D446*(D446-'ver pressoflex 6p C3 DCpowe'!$M$13)</f>
        <v>5.9495992425449624E-2</v>
      </c>
      <c r="K446" s="114">
        <f>'ver pressoflex 6p C3 DCpowe'!$G$9/D446*(D446-'ver pressoflex 6p C3 DCpowe'!$G$3)</f>
        <v>6.5495636196600704E-2</v>
      </c>
      <c r="L446" s="113">
        <f>-'ver pressoflex 6p C3 DCpowe'!$G$2*'ver pressoflex 6p C3 DCpowe'!D446*'ver pressoflex 6p C3 DCpowe'!$G$17*'ver pressoflex 6p C3 DCpowe'!$G$13*'ver pressoflex 6p C3 DCpowe'!$G$11</f>
        <v>-50402.992500000088</v>
      </c>
      <c r="M446" s="31">
        <f>IF(ABS(E446)&lt;'ver pressoflex 6p C3 DCpowe'!$G$7,'ver pressoflex 6p C3 DCpowe'!$G$16*E446*'ver pressoflex 6p C3 DCpowe'!$O$8,SIGN(E446)*'ver pressoflex 6p C3 DCpowe'!$G$15*'ver pressoflex 6p C3 DCpowe'!$O$8)</f>
        <v>-17803.500000000004</v>
      </c>
      <c r="N446" s="31">
        <f>IF(ABS(F446)&lt;'ver pressoflex 6p C3 DCpowe'!$G$7,'ver pressoflex 6p C3 DCpowe'!$G$16*F446*'ver pressoflex 6p C3 DCpowe'!$O$9,SIGN(F446)*'ver pressoflex 6p C3 DCpowe'!$G$15*'ver pressoflex 6p C3 DCpowe'!$O$9)</f>
        <v>0</v>
      </c>
      <c r="O446" s="31">
        <f>IF(ABS(G446)&lt;'ver pressoflex 6p C3 DCpowe'!$G$7,'ver pressoflex 6p C3 DCpowe'!$G$16*G446*'ver pressoflex 6p C3 DCpowe'!$O$10,SIGN(G446)*'ver pressoflex 6p C3 DCpowe'!$G$15*'ver pressoflex 6p C3 DCpowe'!$O$10)</f>
        <v>0</v>
      </c>
      <c r="P446" s="31">
        <f>IF(ABS(H446)&lt;'ver pressoflex 6p C3 DCpowe'!$G$7,'ver pressoflex 6p C3 DCpowe'!$G$16*H446*'ver pressoflex 6p C3 DCpowe'!$O$11,SIGN(H446)*'ver pressoflex 6p C3 DCpowe'!$G$15*'ver pressoflex 6p C3 DCpowe'!$O$11)</f>
        <v>0</v>
      </c>
      <c r="Q446" s="31">
        <f>IF(ABS(I446)&lt;'ver pressoflex 6p C3 DCpowe'!$G$7,'ver pressoflex 6p C3 DCpowe'!$G$16*I446*'ver pressoflex 6p C3 DCpowe'!$O$12,SIGN(I446)*'ver pressoflex 6p C3 DCpowe'!$G$15*'ver pressoflex 6p C3 DCpowe'!$O$12)</f>
        <v>0</v>
      </c>
      <c r="R446" s="31">
        <f>IF(ABS(J446)&lt;'ver pressoflex 6p C3 DCpowe'!$G$7,'ver pressoflex 6p C3 DCpowe'!$G$16*J446*'ver pressoflex 6p C3 DCpowe'!$O$13,SIGN(J446)*'ver pressoflex 6p C3 DCpowe'!$G$15*'ver pressoflex 6p C3 DCpowe'!$O$13)</f>
        <v>17803.500000000004</v>
      </c>
      <c r="S446" s="113">
        <f t="shared" si="65"/>
        <v>-50402.992500000095</v>
      </c>
      <c r="T446" s="362">
        <f>-L446*('ver pressoflex 6p C3 DCpowe'!$G$3/2-'ver pressoflex 6p C3 DCpowe'!$G$12*'ver pressoflex 6p C3 DCpowe'!D446)</f>
        <v>56151961.856789485</v>
      </c>
      <c r="U446" s="29">
        <f t="shared" si="67"/>
        <v>18248587.500000004</v>
      </c>
      <c r="V446" s="29">
        <f t="shared" si="68"/>
        <v>0</v>
      </c>
      <c r="W446" s="29">
        <f t="shared" si="69"/>
        <v>0</v>
      </c>
      <c r="X446" s="29">
        <f t="shared" si="70"/>
        <v>0</v>
      </c>
      <c r="Y446" s="29">
        <f t="shared" si="71"/>
        <v>0</v>
      </c>
      <c r="Z446" s="29">
        <f t="shared" si="72"/>
        <v>18248587.500000004</v>
      </c>
      <c r="AA446" s="113">
        <f t="shared" si="66"/>
        <v>92649136.856789485</v>
      </c>
    </row>
    <row r="447" spans="2:27">
      <c r="B447" s="116">
        <f t="shared" si="64"/>
        <v>8634.5175000001036</v>
      </c>
      <c r="C447" s="115">
        <f t="shared" si="63"/>
        <v>21.87000000000004</v>
      </c>
      <c r="D447" s="68">
        <f>'ver pressoflex 6p C3 DCpowe'!$G$3/2/$C$557*C447</f>
        <v>267.90750000000048</v>
      </c>
      <c r="E447" s="114">
        <f>'ver pressoflex 6p C3 DCpowe'!$G$9/D447*(D447-'ver pressoflex 6p C3 DCpowe'!$M$8)</f>
        <v>-2.0277894422515339E-3</v>
      </c>
      <c r="F447" s="114">
        <f>'ver pressoflex 6p C3 DCpowe'!$G$9/D447*(D447-'ver pressoflex 6p C3 DCpowe'!$M$9)</f>
        <v>3.6109478084785221E-4</v>
      </c>
      <c r="G447" s="114">
        <f>'ver pressoflex 6p C3 DCpowe'!$G$9/D447*(D447-'ver pressoflex 6p C3 DCpowe'!$M$10)</f>
        <v>2.7499790039472384E-3</v>
      </c>
      <c r="H447" s="114">
        <f>'ver pressoflex 6p C3 DCpowe'!$G$9/D447*(D447-'ver pressoflex 6p C3 DCpowe'!$M$11)</f>
        <v>5.4409600328471468E-2</v>
      </c>
      <c r="I447" s="114">
        <f>'ver pressoflex 6p C3 DCpowe'!$G$9/D447*(D447-'ver pressoflex 6p C3 DCpowe'!$M$12)</f>
        <v>5.6798484551570855E-2</v>
      </c>
      <c r="J447" s="114">
        <f>'ver pressoflex 6p C3 DCpowe'!$G$9/D447*(D447-'ver pressoflex 6p C3 DCpowe'!$M$13)</f>
        <v>5.9187368774670242E-2</v>
      </c>
      <c r="K447" s="114">
        <f>'ver pressoflex 6p C3 DCpowe'!$G$9/D447*(D447-'ver pressoflex 6p C3 DCpowe'!$G$3)</f>
        <v>6.5159579332418713E-2</v>
      </c>
      <c r="L447" s="113">
        <f>-'ver pressoflex 6p C3 DCpowe'!$G$2*'ver pressoflex 6p C3 DCpowe'!D447*'ver pressoflex 6p C3 DCpowe'!$G$17*'ver pressoflex 6p C3 DCpowe'!$G$13*'ver pressoflex 6p C3 DCpowe'!$G$11</f>
        <v>-50634.517500000096</v>
      </c>
      <c r="M447" s="31">
        <f>IF(ABS(E447)&lt;'ver pressoflex 6p C3 DCpowe'!$G$7,'ver pressoflex 6p C3 DCpowe'!$G$16*E447*'ver pressoflex 6p C3 DCpowe'!$O$8,SIGN(E447)*'ver pressoflex 6p C3 DCpowe'!$G$15*'ver pressoflex 6p C3 DCpowe'!$O$8)</f>
        <v>-17803.500000000004</v>
      </c>
      <c r="N447" s="31">
        <f>IF(ABS(F447)&lt;'ver pressoflex 6p C3 DCpowe'!$G$7,'ver pressoflex 6p C3 DCpowe'!$G$16*F447*'ver pressoflex 6p C3 DCpowe'!$O$9,SIGN(F447)*'ver pressoflex 6p C3 DCpowe'!$G$15*'ver pressoflex 6p C3 DCpowe'!$O$9)</f>
        <v>0</v>
      </c>
      <c r="O447" s="31">
        <f>IF(ABS(G447)&lt;'ver pressoflex 6p C3 DCpowe'!$G$7,'ver pressoflex 6p C3 DCpowe'!$G$16*G447*'ver pressoflex 6p C3 DCpowe'!$O$10,SIGN(G447)*'ver pressoflex 6p C3 DCpowe'!$G$15*'ver pressoflex 6p C3 DCpowe'!$O$10)</f>
        <v>0</v>
      </c>
      <c r="P447" s="31">
        <f>IF(ABS(H447)&lt;'ver pressoflex 6p C3 DCpowe'!$G$7,'ver pressoflex 6p C3 DCpowe'!$G$16*H447*'ver pressoflex 6p C3 DCpowe'!$O$11,SIGN(H447)*'ver pressoflex 6p C3 DCpowe'!$G$15*'ver pressoflex 6p C3 DCpowe'!$O$11)</f>
        <v>0</v>
      </c>
      <c r="Q447" s="31">
        <f>IF(ABS(I447)&lt;'ver pressoflex 6p C3 DCpowe'!$G$7,'ver pressoflex 6p C3 DCpowe'!$G$16*I447*'ver pressoflex 6p C3 DCpowe'!$O$12,SIGN(I447)*'ver pressoflex 6p C3 DCpowe'!$G$15*'ver pressoflex 6p C3 DCpowe'!$O$12)</f>
        <v>0</v>
      </c>
      <c r="R447" s="31">
        <f>IF(ABS(J447)&lt;'ver pressoflex 6p C3 DCpowe'!$G$7,'ver pressoflex 6p C3 DCpowe'!$G$16*J447*'ver pressoflex 6p C3 DCpowe'!$O$13,SIGN(J447)*'ver pressoflex 6p C3 DCpowe'!$G$15*'ver pressoflex 6p C3 DCpowe'!$O$13)</f>
        <v>17803.500000000004</v>
      </c>
      <c r="S447" s="113">
        <f t="shared" si="65"/>
        <v>-50634.517500000104</v>
      </c>
      <c r="T447" s="362">
        <f>-L447*('ver pressoflex 6p C3 DCpowe'!$G$3/2-'ver pressoflex 6p C3 DCpowe'!$G$12*'ver pressoflex 6p C3 DCpowe'!D447)</f>
        <v>56384091.266693503</v>
      </c>
      <c r="U447" s="29">
        <f t="shared" si="67"/>
        <v>18248587.500000004</v>
      </c>
      <c r="V447" s="29">
        <f t="shared" si="68"/>
        <v>0</v>
      </c>
      <c r="W447" s="29">
        <f t="shared" si="69"/>
        <v>0</v>
      </c>
      <c r="X447" s="29">
        <f t="shared" si="70"/>
        <v>0</v>
      </c>
      <c r="Y447" s="29">
        <f t="shared" si="71"/>
        <v>0</v>
      </c>
      <c r="Z447" s="29">
        <f t="shared" si="72"/>
        <v>18248587.500000004</v>
      </c>
      <c r="AA447" s="113">
        <f t="shared" si="66"/>
        <v>92881266.266693503</v>
      </c>
    </row>
    <row r="448" spans="2:27">
      <c r="B448" s="116">
        <f t="shared" si="64"/>
        <v>8866.0425000000978</v>
      </c>
      <c r="C448" s="115">
        <f t="shared" si="63"/>
        <v>21.970000000000041</v>
      </c>
      <c r="D448" s="68">
        <f>'ver pressoflex 6p C3 DCpowe'!$G$3/2/$C$557*C448</f>
        <v>269.1325000000005</v>
      </c>
      <c r="E448" s="114">
        <f>'ver pressoflex 6p C3 DCpowe'!$G$9/D448*(D448-'ver pressoflex 6p C3 DCpowe'!$M$8)</f>
        <v>-2.0549729222594931E-3</v>
      </c>
      <c r="F448" s="114">
        <f>'ver pressoflex 6p C3 DCpowe'!$G$9/D448*(D448-'ver pressoflex 6p C3 DCpowe'!$M$9)</f>
        <v>3.2303790883670981E-4</v>
      </c>
      <c r="G448" s="114">
        <f>'ver pressoflex 6p C3 DCpowe'!$G$9/D448*(D448-'ver pressoflex 6p C3 DCpowe'!$M$10)</f>
        <v>2.7010487399329124E-3</v>
      </c>
      <c r="H448" s="114">
        <f>'ver pressoflex 6p C3 DCpowe'!$G$9/D448*(D448-'ver pressoflex 6p C3 DCpowe'!$M$11)</f>
        <v>5.4125532962388298E-2</v>
      </c>
      <c r="I448" s="114">
        <f>'ver pressoflex 6p C3 DCpowe'!$G$9/D448*(D448-'ver pressoflex 6p C3 DCpowe'!$M$12)</f>
        <v>5.6503543793484497E-2</v>
      </c>
      <c r="J448" s="114">
        <f>'ver pressoflex 6p C3 DCpowe'!$G$9/D448*(D448-'ver pressoflex 6p C3 DCpowe'!$M$13)</f>
        <v>5.8881554624580702E-2</v>
      </c>
      <c r="K448" s="114">
        <f>'ver pressoflex 6p C3 DCpowe'!$G$9/D448*(D448-'ver pressoflex 6p C3 DCpowe'!$G$3)</f>
        <v>6.4826581702321209E-2</v>
      </c>
      <c r="L448" s="113">
        <f>-'ver pressoflex 6p C3 DCpowe'!$G$2*'ver pressoflex 6p C3 DCpowe'!D448*'ver pressoflex 6p C3 DCpowe'!$G$17*'ver pressoflex 6p C3 DCpowe'!$G$13*'ver pressoflex 6p C3 DCpowe'!$G$11</f>
        <v>-50866.042500000098</v>
      </c>
      <c r="M448" s="31">
        <f>IF(ABS(E448)&lt;'ver pressoflex 6p C3 DCpowe'!$G$7,'ver pressoflex 6p C3 DCpowe'!$G$16*E448*'ver pressoflex 6p C3 DCpowe'!$O$8,SIGN(E448)*'ver pressoflex 6p C3 DCpowe'!$G$15*'ver pressoflex 6p C3 DCpowe'!$O$8)</f>
        <v>-17803.500000000004</v>
      </c>
      <c r="N448" s="31">
        <f>IF(ABS(F448)&lt;'ver pressoflex 6p C3 DCpowe'!$G$7,'ver pressoflex 6p C3 DCpowe'!$G$16*F448*'ver pressoflex 6p C3 DCpowe'!$O$9,SIGN(F448)*'ver pressoflex 6p C3 DCpowe'!$G$15*'ver pressoflex 6p C3 DCpowe'!$O$9)</f>
        <v>0</v>
      </c>
      <c r="O448" s="31">
        <f>IF(ABS(G448)&lt;'ver pressoflex 6p C3 DCpowe'!$G$7,'ver pressoflex 6p C3 DCpowe'!$G$16*G448*'ver pressoflex 6p C3 DCpowe'!$O$10,SIGN(G448)*'ver pressoflex 6p C3 DCpowe'!$G$15*'ver pressoflex 6p C3 DCpowe'!$O$10)</f>
        <v>0</v>
      </c>
      <c r="P448" s="31">
        <f>IF(ABS(H448)&lt;'ver pressoflex 6p C3 DCpowe'!$G$7,'ver pressoflex 6p C3 DCpowe'!$G$16*H448*'ver pressoflex 6p C3 DCpowe'!$O$11,SIGN(H448)*'ver pressoflex 6p C3 DCpowe'!$G$15*'ver pressoflex 6p C3 DCpowe'!$O$11)</f>
        <v>0</v>
      </c>
      <c r="Q448" s="31">
        <f>IF(ABS(I448)&lt;'ver pressoflex 6p C3 DCpowe'!$G$7,'ver pressoflex 6p C3 DCpowe'!$G$16*I448*'ver pressoflex 6p C3 DCpowe'!$O$12,SIGN(I448)*'ver pressoflex 6p C3 DCpowe'!$G$15*'ver pressoflex 6p C3 DCpowe'!$O$12)</f>
        <v>0</v>
      </c>
      <c r="R448" s="31">
        <f>IF(ABS(J448)&lt;'ver pressoflex 6p C3 DCpowe'!$G$7,'ver pressoflex 6p C3 DCpowe'!$G$16*J448*'ver pressoflex 6p C3 DCpowe'!$O$13,SIGN(J448)*'ver pressoflex 6p C3 DCpowe'!$G$15*'ver pressoflex 6p C3 DCpowe'!$O$13)</f>
        <v>17803.500000000004</v>
      </c>
      <c r="S448" s="113">
        <f t="shared" si="65"/>
        <v>-50866.042500000098</v>
      </c>
      <c r="T448" s="362">
        <f>-L448*('ver pressoflex 6p C3 DCpowe'!$G$3/2-'ver pressoflex 6p C3 DCpowe'!$G$12*'ver pressoflex 6p C3 DCpowe'!D448)</f>
        <v>56615984.706317499</v>
      </c>
      <c r="U448" s="29">
        <f t="shared" si="67"/>
        <v>18248587.500000004</v>
      </c>
      <c r="V448" s="29">
        <f t="shared" si="68"/>
        <v>0</v>
      </c>
      <c r="W448" s="29">
        <f t="shared" si="69"/>
        <v>0</v>
      </c>
      <c r="X448" s="29">
        <f t="shared" si="70"/>
        <v>0</v>
      </c>
      <c r="Y448" s="29">
        <f t="shared" si="71"/>
        <v>0</v>
      </c>
      <c r="Z448" s="29">
        <f t="shared" si="72"/>
        <v>18248587.500000004</v>
      </c>
      <c r="AA448" s="113">
        <f t="shared" si="66"/>
        <v>93113159.706317499</v>
      </c>
    </row>
    <row r="449" spans="2:27">
      <c r="B449" s="116">
        <f t="shared" si="64"/>
        <v>9097.5675000001065</v>
      </c>
      <c r="C449" s="115">
        <f t="shared" si="63"/>
        <v>22.070000000000043</v>
      </c>
      <c r="D449" s="68">
        <f>'ver pressoflex 6p C3 DCpowe'!$G$3/2/$C$557*C449</f>
        <v>270.35750000000053</v>
      </c>
      <c r="E449" s="114">
        <f>'ver pressoflex 6p C3 DCpowe'!$G$9/D449*(D449-'ver pressoflex 6p C3 DCpowe'!$M$8)</f>
        <v>-2.0819100635270081E-3</v>
      </c>
      <c r="F449" s="114">
        <f>'ver pressoflex 6p C3 DCpowe'!$G$9/D449*(D449-'ver pressoflex 6p C3 DCpowe'!$M$9)</f>
        <v>2.8532591106218854E-4</v>
      </c>
      <c r="G449" s="114">
        <f>'ver pressoflex 6p C3 DCpowe'!$G$9/D449*(D449-'ver pressoflex 6p C3 DCpowe'!$M$10)</f>
        <v>2.6525618856513855E-3</v>
      </c>
      <c r="H449" s="114">
        <f>'ver pressoflex 6p C3 DCpowe'!$G$9/D449*(D449-'ver pressoflex 6p C3 DCpowe'!$M$11)</f>
        <v>5.3844039836142762E-2</v>
      </c>
      <c r="I449" s="114">
        <f>'ver pressoflex 6p C3 DCpowe'!$G$9/D449*(D449-'ver pressoflex 6p C3 DCpowe'!$M$12)</f>
        <v>5.6211275810731959E-2</v>
      </c>
      <c r="J449" s="114">
        <f>'ver pressoflex 6p C3 DCpowe'!$G$9/D449*(D449-'ver pressoflex 6p C3 DCpowe'!$M$13)</f>
        <v>5.8578511785321162E-2</v>
      </c>
      <c r="K449" s="114">
        <f>'ver pressoflex 6p C3 DCpowe'!$G$9/D449*(D449-'ver pressoflex 6p C3 DCpowe'!$G$3)</f>
        <v>6.4496601721794153E-2</v>
      </c>
      <c r="L449" s="113">
        <f>-'ver pressoflex 6p C3 DCpowe'!$G$2*'ver pressoflex 6p C3 DCpowe'!D449*'ver pressoflex 6p C3 DCpowe'!$G$17*'ver pressoflex 6p C3 DCpowe'!$G$13*'ver pressoflex 6p C3 DCpowe'!$G$11</f>
        <v>-51097.567500000107</v>
      </c>
      <c r="M449" s="31">
        <f>IF(ABS(E449)&lt;'ver pressoflex 6p C3 DCpowe'!$G$7,'ver pressoflex 6p C3 DCpowe'!$G$16*E449*'ver pressoflex 6p C3 DCpowe'!$O$8,SIGN(E449)*'ver pressoflex 6p C3 DCpowe'!$G$15*'ver pressoflex 6p C3 DCpowe'!$O$8)</f>
        <v>-17803.500000000004</v>
      </c>
      <c r="N449" s="31">
        <f>IF(ABS(F449)&lt;'ver pressoflex 6p C3 DCpowe'!$G$7,'ver pressoflex 6p C3 DCpowe'!$G$16*F449*'ver pressoflex 6p C3 DCpowe'!$O$9,SIGN(F449)*'ver pressoflex 6p C3 DCpowe'!$G$15*'ver pressoflex 6p C3 DCpowe'!$O$9)</f>
        <v>0</v>
      </c>
      <c r="O449" s="31">
        <f>IF(ABS(G449)&lt;'ver pressoflex 6p C3 DCpowe'!$G$7,'ver pressoflex 6p C3 DCpowe'!$G$16*G449*'ver pressoflex 6p C3 DCpowe'!$O$10,SIGN(G449)*'ver pressoflex 6p C3 DCpowe'!$G$15*'ver pressoflex 6p C3 DCpowe'!$O$10)</f>
        <v>0</v>
      </c>
      <c r="P449" s="31">
        <f>IF(ABS(H449)&lt;'ver pressoflex 6p C3 DCpowe'!$G$7,'ver pressoflex 6p C3 DCpowe'!$G$16*H449*'ver pressoflex 6p C3 DCpowe'!$O$11,SIGN(H449)*'ver pressoflex 6p C3 DCpowe'!$G$15*'ver pressoflex 6p C3 DCpowe'!$O$11)</f>
        <v>0</v>
      </c>
      <c r="Q449" s="31">
        <f>IF(ABS(I449)&lt;'ver pressoflex 6p C3 DCpowe'!$G$7,'ver pressoflex 6p C3 DCpowe'!$G$16*I449*'ver pressoflex 6p C3 DCpowe'!$O$12,SIGN(I449)*'ver pressoflex 6p C3 DCpowe'!$G$15*'ver pressoflex 6p C3 DCpowe'!$O$12)</f>
        <v>0</v>
      </c>
      <c r="R449" s="31">
        <f>IF(ABS(J449)&lt;'ver pressoflex 6p C3 DCpowe'!$G$7,'ver pressoflex 6p C3 DCpowe'!$G$16*J449*'ver pressoflex 6p C3 DCpowe'!$O$13,SIGN(J449)*'ver pressoflex 6p C3 DCpowe'!$G$15*'ver pressoflex 6p C3 DCpowe'!$O$13)</f>
        <v>17803.500000000004</v>
      </c>
      <c r="S449" s="113">
        <f t="shared" si="65"/>
        <v>-51097.567500000107</v>
      </c>
      <c r="T449" s="362">
        <f>-L449*('ver pressoflex 6p C3 DCpowe'!$G$3/2-'ver pressoflex 6p C3 DCpowe'!$G$12*'ver pressoflex 6p C3 DCpowe'!D449)</f>
        <v>56847642.175661504</v>
      </c>
      <c r="U449" s="29">
        <f t="shared" si="67"/>
        <v>18248587.500000004</v>
      </c>
      <c r="V449" s="29">
        <f t="shared" si="68"/>
        <v>0</v>
      </c>
      <c r="W449" s="29">
        <f t="shared" si="69"/>
        <v>0</v>
      </c>
      <c r="X449" s="29">
        <f t="shared" si="70"/>
        <v>0</v>
      </c>
      <c r="Y449" s="29">
        <f t="shared" si="71"/>
        <v>0</v>
      </c>
      <c r="Z449" s="29">
        <f t="shared" si="72"/>
        <v>18248587.500000004</v>
      </c>
      <c r="AA449" s="113">
        <f t="shared" si="66"/>
        <v>93344817.175661504</v>
      </c>
    </row>
    <row r="450" spans="2:27">
      <c r="B450" s="116">
        <f t="shared" si="64"/>
        <v>9329.0925000001153</v>
      </c>
      <c r="C450" s="115">
        <f t="shared" si="63"/>
        <v>22.170000000000044</v>
      </c>
      <c r="D450" s="68">
        <f>'ver pressoflex 6p C3 DCpowe'!$G$3/2/$C$557*C450</f>
        <v>271.58250000000055</v>
      </c>
      <c r="E450" s="114">
        <f>'ver pressoflex 6p C3 DCpowe'!$G$9/D450*(D450-'ver pressoflex 6p C3 DCpowe'!$M$8)</f>
        <v>-2.1086041994605813E-3</v>
      </c>
      <c r="F450" s="114">
        <f>'ver pressoflex 6p C3 DCpowe'!$G$9/D450*(D450-'ver pressoflex 6p C3 DCpowe'!$M$9)</f>
        <v>2.479541207551866E-4</v>
      </c>
      <c r="G450" s="114">
        <f>'ver pressoflex 6p C3 DCpowe'!$G$9/D450*(D450-'ver pressoflex 6p C3 DCpowe'!$M$10)</f>
        <v>2.6045124409709544E-3</v>
      </c>
      <c r="H450" s="114">
        <f>'ver pressoflex 6p C3 DCpowe'!$G$9/D450*(D450-'ver pressoflex 6p C3 DCpowe'!$M$11)</f>
        <v>5.3565086115636935E-2</v>
      </c>
      <c r="I450" s="114">
        <f>'ver pressoflex 6p C3 DCpowe'!$G$9/D450*(D450-'ver pressoflex 6p C3 DCpowe'!$M$12)</f>
        <v>5.5921644435852701E-2</v>
      </c>
      <c r="J450" s="114">
        <f>'ver pressoflex 6p C3 DCpowe'!$G$9/D450*(D450-'ver pressoflex 6p C3 DCpowe'!$M$13)</f>
        <v>5.8278202756068473E-2</v>
      </c>
      <c r="K450" s="114">
        <f>'ver pressoflex 6p C3 DCpowe'!$G$9/D450*(D450-'ver pressoflex 6p C3 DCpowe'!$G$3)</f>
        <v>6.4169598556607893E-2</v>
      </c>
      <c r="L450" s="113">
        <f>-'ver pressoflex 6p C3 DCpowe'!$G$2*'ver pressoflex 6p C3 DCpowe'!D450*'ver pressoflex 6p C3 DCpowe'!$G$17*'ver pressoflex 6p C3 DCpowe'!$G$13*'ver pressoflex 6p C3 DCpowe'!$G$11</f>
        <v>-51329.092500000108</v>
      </c>
      <c r="M450" s="31">
        <f>IF(ABS(E450)&lt;'ver pressoflex 6p C3 DCpowe'!$G$7,'ver pressoflex 6p C3 DCpowe'!$G$16*E450*'ver pressoflex 6p C3 DCpowe'!$O$8,SIGN(E450)*'ver pressoflex 6p C3 DCpowe'!$G$15*'ver pressoflex 6p C3 DCpowe'!$O$8)</f>
        <v>-17803.500000000004</v>
      </c>
      <c r="N450" s="31">
        <f>IF(ABS(F450)&lt;'ver pressoflex 6p C3 DCpowe'!$G$7,'ver pressoflex 6p C3 DCpowe'!$G$16*F450*'ver pressoflex 6p C3 DCpowe'!$O$9,SIGN(F450)*'ver pressoflex 6p C3 DCpowe'!$G$15*'ver pressoflex 6p C3 DCpowe'!$O$9)</f>
        <v>0</v>
      </c>
      <c r="O450" s="31">
        <f>IF(ABS(G450)&lt;'ver pressoflex 6p C3 DCpowe'!$G$7,'ver pressoflex 6p C3 DCpowe'!$G$16*G450*'ver pressoflex 6p C3 DCpowe'!$O$10,SIGN(G450)*'ver pressoflex 6p C3 DCpowe'!$G$15*'ver pressoflex 6p C3 DCpowe'!$O$10)</f>
        <v>0</v>
      </c>
      <c r="P450" s="31">
        <f>IF(ABS(H450)&lt;'ver pressoflex 6p C3 DCpowe'!$G$7,'ver pressoflex 6p C3 DCpowe'!$G$16*H450*'ver pressoflex 6p C3 DCpowe'!$O$11,SIGN(H450)*'ver pressoflex 6p C3 DCpowe'!$G$15*'ver pressoflex 6p C3 DCpowe'!$O$11)</f>
        <v>0</v>
      </c>
      <c r="Q450" s="31">
        <f>IF(ABS(I450)&lt;'ver pressoflex 6p C3 DCpowe'!$G$7,'ver pressoflex 6p C3 DCpowe'!$G$16*I450*'ver pressoflex 6p C3 DCpowe'!$O$12,SIGN(I450)*'ver pressoflex 6p C3 DCpowe'!$G$15*'ver pressoflex 6p C3 DCpowe'!$O$12)</f>
        <v>0</v>
      </c>
      <c r="R450" s="31">
        <f>IF(ABS(J450)&lt;'ver pressoflex 6p C3 DCpowe'!$G$7,'ver pressoflex 6p C3 DCpowe'!$G$16*J450*'ver pressoflex 6p C3 DCpowe'!$O$13,SIGN(J450)*'ver pressoflex 6p C3 DCpowe'!$G$15*'ver pressoflex 6p C3 DCpowe'!$O$13)</f>
        <v>17803.500000000004</v>
      </c>
      <c r="S450" s="113">
        <f t="shared" si="65"/>
        <v>-51329.092500000115</v>
      </c>
      <c r="T450" s="362">
        <f>-L450*('ver pressoflex 6p C3 DCpowe'!$G$3/2-'ver pressoflex 6p C3 DCpowe'!$G$12*'ver pressoflex 6p C3 DCpowe'!D450)</f>
        <v>57079063.67472551</v>
      </c>
      <c r="U450" s="29">
        <f t="shared" si="67"/>
        <v>18248587.500000004</v>
      </c>
      <c r="V450" s="29">
        <f t="shared" si="68"/>
        <v>0</v>
      </c>
      <c r="W450" s="29">
        <f t="shared" si="69"/>
        <v>0</v>
      </c>
      <c r="X450" s="29">
        <f t="shared" si="70"/>
        <v>0</v>
      </c>
      <c r="Y450" s="29">
        <f t="shared" si="71"/>
        <v>0</v>
      </c>
      <c r="Z450" s="29">
        <f t="shared" si="72"/>
        <v>18248587.500000004</v>
      </c>
      <c r="AA450" s="113">
        <f t="shared" si="66"/>
        <v>93576238.674725518</v>
      </c>
    </row>
    <row r="451" spans="2:27">
      <c r="B451" s="116">
        <f t="shared" si="64"/>
        <v>9560.617500000124</v>
      </c>
      <c r="C451" s="115">
        <f t="shared" si="63"/>
        <v>22.270000000000046</v>
      </c>
      <c r="D451" s="68">
        <f>'ver pressoflex 6p C3 DCpowe'!$G$3/2/$C$557*C451</f>
        <v>272.80750000000057</v>
      </c>
      <c r="E451" s="114">
        <f>'ver pressoflex 6p C3 DCpowe'!$G$9/D451*(D451-'ver pressoflex 6p C3 DCpowe'!$M$8)</f>
        <v>-2.1350586035941217E-3</v>
      </c>
      <c r="F451" s="114">
        <f>'ver pressoflex 6p C3 DCpowe'!$G$9/D451*(D451-'ver pressoflex 6p C3 DCpowe'!$M$9)</f>
        <v>2.109179549682296E-4</v>
      </c>
      <c r="G451" s="114">
        <f>'ver pressoflex 6p C3 DCpowe'!$G$9/D451*(D451-'ver pressoflex 6p C3 DCpowe'!$M$10)</f>
        <v>2.556894513530581E-3</v>
      </c>
      <c r="H451" s="114">
        <f>'ver pressoflex 6p C3 DCpowe'!$G$9/D451*(D451-'ver pressoflex 6p C3 DCpowe'!$M$11)</f>
        <v>5.3288637592441429E-2</v>
      </c>
      <c r="I451" s="114">
        <f>'ver pressoflex 6p C3 DCpowe'!$G$9/D451*(D451-'ver pressoflex 6p C3 DCpowe'!$M$12)</f>
        <v>5.5634614151003785E-2</v>
      </c>
      <c r="J451" s="114">
        <f>'ver pressoflex 6p C3 DCpowe'!$G$9/D451*(D451-'ver pressoflex 6p C3 DCpowe'!$M$13)</f>
        <v>5.7980590709566134E-2</v>
      </c>
      <c r="K451" s="114">
        <f>'ver pressoflex 6p C3 DCpowe'!$G$9/D451*(D451-'ver pressoflex 6p C3 DCpowe'!$G$3)</f>
        <v>6.3845532105972005E-2</v>
      </c>
      <c r="L451" s="113">
        <f>-'ver pressoflex 6p C3 DCpowe'!$G$2*'ver pressoflex 6p C3 DCpowe'!D451*'ver pressoflex 6p C3 DCpowe'!$G$17*'ver pressoflex 6p C3 DCpowe'!$G$13*'ver pressoflex 6p C3 DCpowe'!$G$11</f>
        <v>-51560.617500000117</v>
      </c>
      <c r="M451" s="31">
        <f>IF(ABS(E451)&lt;'ver pressoflex 6p C3 DCpowe'!$G$7,'ver pressoflex 6p C3 DCpowe'!$G$16*E451*'ver pressoflex 6p C3 DCpowe'!$O$8,SIGN(E451)*'ver pressoflex 6p C3 DCpowe'!$G$15*'ver pressoflex 6p C3 DCpowe'!$O$8)</f>
        <v>-17803.500000000004</v>
      </c>
      <c r="N451" s="31">
        <f>IF(ABS(F451)&lt;'ver pressoflex 6p C3 DCpowe'!$G$7,'ver pressoflex 6p C3 DCpowe'!$G$16*F451*'ver pressoflex 6p C3 DCpowe'!$O$9,SIGN(F451)*'ver pressoflex 6p C3 DCpowe'!$G$15*'ver pressoflex 6p C3 DCpowe'!$O$9)</f>
        <v>0</v>
      </c>
      <c r="O451" s="31">
        <f>IF(ABS(G451)&lt;'ver pressoflex 6p C3 DCpowe'!$G$7,'ver pressoflex 6p C3 DCpowe'!$G$16*G451*'ver pressoflex 6p C3 DCpowe'!$O$10,SIGN(G451)*'ver pressoflex 6p C3 DCpowe'!$G$15*'ver pressoflex 6p C3 DCpowe'!$O$10)</f>
        <v>0</v>
      </c>
      <c r="P451" s="31">
        <f>IF(ABS(H451)&lt;'ver pressoflex 6p C3 DCpowe'!$G$7,'ver pressoflex 6p C3 DCpowe'!$G$16*H451*'ver pressoflex 6p C3 DCpowe'!$O$11,SIGN(H451)*'ver pressoflex 6p C3 DCpowe'!$G$15*'ver pressoflex 6p C3 DCpowe'!$O$11)</f>
        <v>0</v>
      </c>
      <c r="Q451" s="31">
        <f>IF(ABS(I451)&lt;'ver pressoflex 6p C3 DCpowe'!$G$7,'ver pressoflex 6p C3 DCpowe'!$G$16*I451*'ver pressoflex 6p C3 DCpowe'!$O$12,SIGN(I451)*'ver pressoflex 6p C3 DCpowe'!$G$15*'ver pressoflex 6p C3 DCpowe'!$O$12)</f>
        <v>0</v>
      </c>
      <c r="R451" s="31">
        <f>IF(ABS(J451)&lt;'ver pressoflex 6p C3 DCpowe'!$G$7,'ver pressoflex 6p C3 DCpowe'!$G$16*J451*'ver pressoflex 6p C3 DCpowe'!$O$13,SIGN(J451)*'ver pressoflex 6p C3 DCpowe'!$G$15*'ver pressoflex 6p C3 DCpowe'!$O$13)</f>
        <v>17803.500000000004</v>
      </c>
      <c r="S451" s="113">
        <f t="shared" si="65"/>
        <v>-51560.617500000124</v>
      </c>
      <c r="T451" s="362">
        <f>-L451*('ver pressoflex 6p C3 DCpowe'!$G$3/2-'ver pressoflex 6p C3 DCpowe'!$G$12*'ver pressoflex 6p C3 DCpowe'!D451)</f>
        <v>57310249.203509517</v>
      </c>
      <c r="U451" s="29">
        <f t="shared" si="67"/>
        <v>18248587.500000004</v>
      </c>
      <c r="V451" s="29">
        <f t="shared" si="68"/>
        <v>0</v>
      </c>
      <c r="W451" s="29">
        <f t="shared" si="69"/>
        <v>0</v>
      </c>
      <c r="X451" s="29">
        <f t="shared" si="70"/>
        <v>0</v>
      </c>
      <c r="Y451" s="29">
        <f t="shared" si="71"/>
        <v>0</v>
      </c>
      <c r="Z451" s="29">
        <f t="shared" si="72"/>
        <v>18248587.500000004</v>
      </c>
      <c r="AA451" s="113">
        <f t="shared" si="66"/>
        <v>93807424.203509524</v>
      </c>
    </row>
    <row r="452" spans="2:27">
      <c r="B452" s="116">
        <f t="shared" si="64"/>
        <v>9792.1425000001182</v>
      </c>
      <c r="C452" s="115">
        <f t="shared" si="63"/>
        <v>22.370000000000047</v>
      </c>
      <c r="D452" s="68">
        <f>'ver pressoflex 6p C3 DCpowe'!$G$3/2/$C$557*C452</f>
        <v>274.0325000000006</v>
      </c>
      <c r="E452" s="114">
        <f>'ver pressoflex 6p C3 DCpowe'!$G$9/D452*(D452-'ver pressoflex 6p C3 DCpowe'!$M$8)</f>
        <v>-2.1612764909271836E-3</v>
      </c>
      <c r="F452" s="114">
        <f>'ver pressoflex 6p C3 DCpowe'!$G$9/D452*(D452-'ver pressoflex 6p C3 DCpowe'!$M$9)</f>
        <v>1.7421291270194276E-4</v>
      </c>
      <c r="G452" s="114">
        <f>'ver pressoflex 6p C3 DCpowe'!$G$9/D452*(D452-'ver pressoflex 6p C3 DCpowe'!$M$10)</f>
        <v>2.5097023163310694E-3</v>
      </c>
      <c r="H452" s="114">
        <f>'ver pressoflex 6p C3 DCpowe'!$G$9/D452*(D452-'ver pressoflex 6p C3 DCpowe'!$M$11)</f>
        <v>5.3014660669810927E-2</v>
      </c>
      <c r="I452" s="114">
        <f>'ver pressoflex 6p C3 DCpowe'!$G$9/D452*(D452-'ver pressoflex 6p C3 DCpowe'!$M$12)</f>
        <v>5.5350150073440053E-2</v>
      </c>
      <c r="J452" s="114">
        <f>'ver pressoflex 6p C3 DCpowe'!$G$9/D452*(D452-'ver pressoflex 6p C3 DCpowe'!$M$13)</f>
        <v>5.768563947706918E-2</v>
      </c>
      <c r="K452" s="114">
        <f>'ver pressoflex 6p C3 DCpowe'!$G$9/D452*(D452-'ver pressoflex 6p C3 DCpowe'!$G$3)</f>
        <v>6.3524362986142002E-2</v>
      </c>
      <c r="L452" s="113">
        <f>-'ver pressoflex 6p C3 DCpowe'!$G$2*'ver pressoflex 6p C3 DCpowe'!D452*'ver pressoflex 6p C3 DCpowe'!$G$17*'ver pressoflex 6p C3 DCpowe'!$G$13*'ver pressoflex 6p C3 DCpowe'!$G$11</f>
        <v>-51792.142500000118</v>
      </c>
      <c r="M452" s="31">
        <f>IF(ABS(E452)&lt;'ver pressoflex 6p C3 DCpowe'!$G$7,'ver pressoflex 6p C3 DCpowe'!$G$16*E452*'ver pressoflex 6p C3 DCpowe'!$O$8,SIGN(E452)*'ver pressoflex 6p C3 DCpowe'!$G$15*'ver pressoflex 6p C3 DCpowe'!$O$8)</f>
        <v>-17803.500000000004</v>
      </c>
      <c r="N452" s="31">
        <f>IF(ABS(F452)&lt;'ver pressoflex 6p C3 DCpowe'!$G$7,'ver pressoflex 6p C3 DCpowe'!$G$16*F452*'ver pressoflex 6p C3 DCpowe'!$O$9,SIGN(F452)*'ver pressoflex 6p C3 DCpowe'!$G$15*'ver pressoflex 6p C3 DCpowe'!$O$9)</f>
        <v>0</v>
      </c>
      <c r="O452" s="31">
        <f>IF(ABS(G452)&lt;'ver pressoflex 6p C3 DCpowe'!$G$7,'ver pressoflex 6p C3 DCpowe'!$G$16*G452*'ver pressoflex 6p C3 DCpowe'!$O$10,SIGN(G452)*'ver pressoflex 6p C3 DCpowe'!$G$15*'ver pressoflex 6p C3 DCpowe'!$O$10)</f>
        <v>0</v>
      </c>
      <c r="P452" s="31">
        <f>IF(ABS(H452)&lt;'ver pressoflex 6p C3 DCpowe'!$G$7,'ver pressoflex 6p C3 DCpowe'!$G$16*H452*'ver pressoflex 6p C3 DCpowe'!$O$11,SIGN(H452)*'ver pressoflex 6p C3 DCpowe'!$G$15*'ver pressoflex 6p C3 DCpowe'!$O$11)</f>
        <v>0</v>
      </c>
      <c r="Q452" s="31">
        <f>IF(ABS(I452)&lt;'ver pressoflex 6p C3 DCpowe'!$G$7,'ver pressoflex 6p C3 DCpowe'!$G$16*I452*'ver pressoflex 6p C3 DCpowe'!$O$12,SIGN(I452)*'ver pressoflex 6p C3 DCpowe'!$G$15*'ver pressoflex 6p C3 DCpowe'!$O$12)</f>
        <v>0</v>
      </c>
      <c r="R452" s="31">
        <f>IF(ABS(J452)&lt;'ver pressoflex 6p C3 DCpowe'!$G$7,'ver pressoflex 6p C3 DCpowe'!$G$16*J452*'ver pressoflex 6p C3 DCpowe'!$O$13,SIGN(J452)*'ver pressoflex 6p C3 DCpowe'!$G$15*'ver pressoflex 6p C3 DCpowe'!$O$13)</f>
        <v>17803.500000000004</v>
      </c>
      <c r="S452" s="113">
        <f t="shared" si="65"/>
        <v>-51792.142500000118</v>
      </c>
      <c r="T452" s="362">
        <f>-L452*('ver pressoflex 6p C3 DCpowe'!$G$3/2-'ver pressoflex 6p C3 DCpowe'!$G$12*'ver pressoflex 6p C3 DCpowe'!D452)</f>
        <v>57541198.76201351</v>
      </c>
      <c r="U452" s="29">
        <f t="shared" si="67"/>
        <v>18248587.500000004</v>
      </c>
      <c r="V452" s="29">
        <f t="shared" si="68"/>
        <v>0</v>
      </c>
      <c r="W452" s="29">
        <f t="shared" si="69"/>
        <v>0</v>
      </c>
      <c r="X452" s="29">
        <f t="shared" si="70"/>
        <v>0</v>
      </c>
      <c r="Y452" s="29">
        <f t="shared" si="71"/>
        <v>0</v>
      </c>
      <c r="Z452" s="29">
        <f t="shared" si="72"/>
        <v>18248587.500000004</v>
      </c>
      <c r="AA452" s="113">
        <f t="shared" si="66"/>
        <v>94038373.76201351</v>
      </c>
    </row>
    <row r="453" spans="2:27">
      <c r="B453" s="116">
        <f t="shared" si="64"/>
        <v>10023.667500000127</v>
      </c>
      <c r="C453" s="115">
        <f t="shared" si="63"/>
        <v>22.470000000000049</v>
      </c>
      <c r="D453" s="68">
        <f>'ver pressoflex 6p C3 DCpowe'!$G$3/2/$C$557*C453</f>
        <v>275.25750000000062</v>
      </c>
      <c r="E453" s="114">
        <f>'ver pressoflex 6p C3 DCpowe'!$G$9/D453*(D453-'ver pressoflex 6p C3 DCpowe'!$M$8)</f>
        <v>-2.1872610192274636E-3</v>
      </c>
      <c r="F453" s="114">
        <f>'ver pressoflex 6p C3 DCpowe'!$G$9/D453*(D453-'ver pressoflex 6p C3 DCpowe'!$M$9)</f>
        <v>1.3783457308155081E-4</v>
      </c>
      <c r="G453" s="114">
        <f>'ver pressoflex 6p C3 DCpowe'!$G$9/D453*(D453-'ver pressoflex 6p C3 DCpowe'!$M$10)</f>
        <v>2.4629301653905653E-3</v>
      </c>
      <c r="H453" s="114">
        <f>'ver pressoflex 6p C3 DCpowe'!$G$9/D453*(D453-'ver pressoflex 6p C3 DCpowe'!$M$11)</f>
        <v>5.2743122349073003E-2</v>
      </c>
      <c r="I453" s="114">
        <f>'ver pressoflex 6p C3 DCpowe'!$G$9/D453*(D453-'ver pressoflex 6p C3 DCpowe'!$M$12)</f>
        <v>5.5068217941382024E-2</v>
      </c>
      <c r="J453" s="114">
        <f>'ver pressoflex 6p C3 DCpowe'!$G$9/D453*(D453-'ver pressoflex 6p C3 DCpowe'!$M$13)</f>
        <v>5.7393313533691037E-2</v>
      </c>
      <c r="K453" s="114">
        <f>'ver pressoflex 6p C3 DCpowe'!$G$9/D453*(D453-'ver pressoflex 6p C3 DCpowe'!$G$3)</f>
        <v>6.3206052514463568E-2</v>
      </c>
      <c r="L453" s="113">
        <f>-'ver pressoflex 6p C3 DCpowe'!$G$2*'ver pressoflex 6p C3 DCpowe'!D453*'ver pressoflex 6p C3 DCpowe'!$G$17*'ver pressoflex 6p C3 DCpowe'!$G$13*'ver pressoflex 6p C3 DCpowe'!$G$11</f>
        <v>-52023.667500000127</v>
      </c>
      <c r="M453" s="31">
        <f>IF(ABS(E453)&lt;'ver pressoflex 6p C3 DCpowe'!$G$7,'ver pressoflex 6p C3 DCpowe'!$G$16*E453*'ver pressoflex 6p C3 DCpowe'!$O$8,SIGN(E453)*'ver pressoflex 6p C3 DCpowe'!$G$15*'ver pressoflex 6p C3 DCpowe'!$O$8)</f>
        <v>-17803.500000000004</v>
      </c>
      <c r="N453" s="31">
        <f>IF(ABS(F453)&lt;'ver pressoflex 6p C3 DCpowe'!$G$7,'ver pressoflex 6p C3 DCpowe'!$G$16*F453*'ver pressoflex 6p C3 DCpowe'!$O$9,SIGN(F453)*'ver pressoflex 6p C3 DCpowe'!$G$15*'ver pressoflex 6p C3 DCpowe'!$O$9)</f>
        <v>0</v>
      </c>
      <c r="O453" s="31">
        <f>IF(ABS(G453)&lt;'ver pressoflex 6p C3 DCpowe'!$G$7,'ver pressoflex 6p C3 DCpowe'!$G$16*G453*'ver pressoflex 6p C3 DCpowe'!$O$10,SIGN(G453)*'ver pressoflex 6p C3 DCpowe'!$G$15*'ver pressoflex 6p C3 DCpowe'!$O$10)</f>
        <v>0</v>
      </c>
      <c r="P453" s="31">
        <f>IF(ABS(H453)&lt;'ver pressoflex 6p C3 DCpowe'!$G$7,'ver pressoflex 6p C3 DCpowe'!$G$16*H453*'ver pressoflex 6p C3 DCpowe'!$O$11,SIGN(H453)*'ver pressoflex 6p C3 DCpowe'!$G$15*'ver pressoflex 6p C3 DCpowe'!$O$11)</f>
        <v>0</v>
      </c>
      <c r="Q453" s="31">
        <f>IF(ABS(I453)&lt;'ver pressoflex 6p C3 DCpowe'!$G$7,'ver pressoflex 6p C3 DCpowe'!$G$16*I453*'ver pressoflex 6p C3 DCpowe'!$O$12,SIGN(I453)*'ver pressoflex 6p C3 DCpowe'!$G$15*'ver pressoflex 6p C3 DCpowe'!$O$12)</f>
        <v>0</v>
      </c>
      <c r="R453" s="31">
        <f>IF(ABS(J453)&lt;'ver pressoflex 6p C3 DCpowe'!$G$7,'ver pressoflex 6p C3 DCpowe'!$G$16*J453*'ver pressoflex 6p C3 DCpowe'!$O$13,SIGN(J453)*'ver pressoflex 6p C3 DCpowe'!$G$15*'ver pressoflex 6p C3 DCpowe'!$O$13)</f>
        <v>17803.500000000004</v>
      </c>
      <c r="S453" s="113">
        <f t="shared" si="65"/>
        <v>-52023.667500000127</v>
      </c>
      <c r="T453" s="362">
        <f>-L453*('ver pressoflex 6p C3 DCpowe'!$G$3/2-'ver pressoflex 6p C3 DCpowe'!$G$12*'ver pressoflex 6p C3 DCpowe'!D453)</f>
        <v>57771912.350237533</v>
      </c>
      <c r="U453" s="29">
        <f t="shared" si="67"/>
        <v>18248587.500000004</v>
      </c>
      <c r="V453" s="29">
        <f t="shared" si="68"/>
        <v>0</v>
      </c>
      <c r="W453" s="29">
        <f t="shared" si="69"/>
        <v>0</v>
      </c>
      <c r="X453" s="29">
        <f t="shared" si="70"/>
        <v>0</v>
      </c>
      <c r="Y453" s="29">
        <f t="shared" si="71"/>
        <v>0</v>
      </c>
      <c r="Z453" s="29">
        <f t="shared" si="72"/>
        <v>18248587.500000004</v>
      </c>
      <c r="AA453" s="113">
        <f t="shared" si="66"/>
        <v>94269087.350237533</v>
      </c>
    </row>
    <row r="454" spans="2:27">
      <c r="B454" s="116">
        <f t="shared" si="64"/>
        <v>10255.192500000136</v>
      </c>
      <c r="C454" s="115">
        <f t="shared" si="63"/>
        <v>22.57000000000005</v>
      </c>
      <c r="D454" s="68">
        <f>'ver pressoflex 6p C3 DCpowe'!$G$3/2/$C$557*C454</f>
        <v>276.48250000000064</v>
      </c>
      <c r="E454" s="114">
        <f>'ver pressoflex 6p C3 DCpowe'!$G$9/D454*(D454-'ver pressoflex 6p C3 DCpowe'!$M$8)</f>
        <v>-2.2130152902986762E-3</v>
      </c>
      <c r="F454" s="114">
        <f>'ver pressoflex 6p C3 DCpowe'!$G$9/D454*(D454-'ver pressoflex 6p C3 DCpowe'!$M$9)</f>
        <v>1.0177859358185348E-4</v>
      </c>
      <c r="G454" s="114">
        <f>'ver pressoflex 6p C3 DCpowe'!$G$9/D454*(D454-'ver pressoflex 6p C3 DCpowe'!$M$10)</f>
        <v>2.4165724774623831E-3</v>
      </c>
      <c r="H454" s="114">
        <f>'ver pressoflex 6p C3 DCpowe'!$G$9/D454*(D454-'ver pressoflex 6p C3 DCpowe'!$M$11)</f>
        <v>5.2473990216378837E-2</v>
      </c>
      <c r="I454" s="114">
        <f>'ver pressoflex 6p C3 DCpowe'!$G$9/D454*(D454-'ver pressoflex 6p C3 DCpowe'!$M$12)</f>
        <v>5.478878410025937E-2</v>
      </c>
      <c r="J454" s="114">
        <f>'ver pressoflex 6p C3 DCpowe'!$G$9/D454*(D454-'ver pressoflex 6p C3 DCpowe'!$M$13)</f>
        <v>5.7103577984139897E-2</v>
      </c>
      <c r="K454" s="114">
        <f>'ver pressoflex 6p C3 DCpowe'!$G$9/D454*(D454-'ver pressoflex 6p C3 DCpowe'!$G$3)</f>
        <v>6.2890562693841218E-2</v>
      </c>
      <c r="L454" s="113">
        <f>-'ver pressoflex 6p C3 DCpowe'!$G$2*'ver pressoflex 6p C3 DCpowe'!D454*'ver pressoflex 6p C3 DCpowe'!$G$17*'ver pressoflex 6p C3 DCpowe'!$G$13*'ver pressoflex 6p C3 DCpowe'!$G$11</f>
        <v>-52255.192500000128</v>
      </c>
      <c r="M454" s="31">
        <f>IF(ABS(E454)&lt;'ver pressoflex 6p C3 DCpowe'!$G$7,'ver pressoflex 6p C3 DCpowe'!$G$16*E454*'ver pressoflex 6p C3 DCpowe'!$O$8,SIGN(E454)*'ver pressoflex 6p C3 DCpowe'!$G$15*'ver pressoflex 6p C3 DCpowe'!$O$8)</f>
        <v>-17803.500000000004</v>
      </c>
      <c r="N454" s="31">
        <f>IF(ABS(F454)&lt;'ver pressoflex 6p C3 DCpowe'!$G$7,'ver pressoflex 6p C3 DCpowe'!$G$16*F454*'ver pressoflex 6p C3 DCpowe'!$O$9,SIGN(F454)*'ver pressoflex 6p C3 DCpowe'!$G$15*'ver pressoflex 6p C3 DCpowe'!$O$9)</f>
        <v>0</v>
      </c>
      <c r="O454" s="31">
        <f>IF(ABS(G454)&lt;'ver pressoflex 6p C3 DCpowe'!$G$7,'ver pressoflex 6p C3 DCpowe'!$G$16*G454*'ver pressoflex 6p C3 DCpowe'!$O$10,SIGN(G454)*'ver pressoflex 6p C3 DCpowe'!$G$15*'ver pressoflex 6p C3 DCpowe'!$O$10)</f>
        <v>0</v>
      </c>
      <c r="P454" s="31">
        <f>IF(ABS(H454)&lt;'ver pressoflex 6p C3 DCpowe'!$G$7,'ver pressoflex 6p C3 DCpowe'!$G$16*H454*'ver pressoflex 6p C3 DCpowe'!$O$11,SIGN(H454)*'ver pressoflex 6p C3 DCpowe'!$G$15*'ver pressoflex 6p C3 DCpowe'!$O$11)</f>
        <v>0</v>
      </c>
      <c r="Q454" s="31">
        <f>IF(ABS(I454)&lt;'ver pressoflex 6p C3 DCpowe'!$G$7,'ver pressoflex 6p C3 DCpowe'!$G$16*I454*'ver pressoflex 6p C3 DCpowe'!$O$12,SIGN(I454)*'ver pressoflex 6p C3 DCpowe'!$G$15*'ver pressoflex 6p C3 DCpowe'!$O$12)</f>
        <v>0</v>
      </c>
      <c r="R454" s="31">
        <f>IF(ABS(J454)&lt;'ver pressoflex 6p C3 DCpowe'!$G$7,'ver pressoflex 6p C3 DCpowe'!$G$16*J454*'ver pressoflex 6p C3 DCpowe'!$O$13,SIGN(J454)*'ver pressoflex 6p C3 DCpowe'!$G$15*'ver pressoflex 6p C3 DCpowe'!$O$13)</f>
        <v>17803.500000000004</v>
      </c>
      <c r="S454" s="113">
        <f t="shared" si="65"/>
        <v>-52255.192500000136</v>
      </c>
      <c r="T454" s="362">
        <f>-L454*('ver pressoflex 6p C3 DCpowe'!$G$3/2-'ver pressoflex 6p C3 DCpowe'!$G$12*'ver pressoflex 6p C3 DCpowe'!D454)</f>
        <v>58002389.968181528</v>
      </c>
      <c r="U454" s="29">
        <f t="shared" si="67"/>
        <v>18248587.500000004</v>
      </c>
      <c r="V454" s="29">
        <f t="shared" si="68"/>
        <v>0</v>
      </c>
      <c r="W454" s="29">
        <f t="shared" si="69"/>
        <v>0</v>
      </c>
      <c r="X454" s="29">
        <f t="shared" si="70"/>
        <v>0</v>
      </c>
      <c r="Y454" s="29">
        <f t="shared" si="71"/>
        <v>0</v>
      </c>
      <c r="Z454" s="29">
        <f t="shared" si="72"/>
        <v>18248587.500000004</v>
      </c>
      <c r="AA454" s="113">
        <f t="shared" si="66"/>
        <v>94499564.968181536</v>
      </c>
    </row>
    <row r="455" spans="2:27">
      <c r="B455" s="116">
        <f t="shared" si="64"/>
        <v>10486.71750000013</v>
      </c>
      <c r="C455" s="115">
        <f t="shared" si="63"/>
        <v>22.670000000000051</v>
      </c>
      <c r="D455" s="68">
        <f>'ver pressoflex 6p C3 DCpowe'!$G$3/2/$C$557*C455</f>
        <v>277.70750000000061</v>
      </c>
      <c r="E455" s="114">
        <f>'ver pressoflex 6p C3 DCpowe'!$G$9/D455*(D455-'ver pressoflex 6p C3 DCpowe'!$M$8)</f>
        <v>-2.2385423512148697E-3</v>
      </c>
      <c r="F455" s="114">
        <f>'ver pressoflex 6p C3 DCpowe'!$G$9/D455*(D455-'ver pressoflex 6p C3 DCpowe'!$M$9)</f>
        <v>6.6040708299182067E-5</v>
      </c>
      <c r="G455" s="114">
        <f>'ver pressoflex 6p C3 DCpowe'!$G$9/D455*(D455-'ver pressoflex 6p C3 DCpowe'!$M$10)</f>
        <v>2.3706237678132341E-3</v>
      </c>
      <c r="H455" s="114">
        <f>'ver pressoflex 6p C3 DCpowe'!$G$9/D455*(D455-'ver pressoflex 6p C3 DCpowe'!$M$11)</f>
        <v>5.2207232429804608E-2</v>
      </c>
      <c r="I455" s="114">
        <f>'ver pressoflex 6p C3 DCpowe'!$G$9/D455*(D455-'ver pressoflex 6p C3 DCpowe'!$M$12)</f>
        <v>5.451181548931866E-2</v>
      </c>
      <c r="J455" s="114">
        <f>'ver pressoflex 6p C3 DCpowe'!$G$9/D455*(D455-'ver pressoflex 6p C3 DCpowe'!$M$13)</f>
        <v>5.6816398548832713E-2</v>
      </c>
      <c r="K455" s="114">
        <f>'ver pressoflex 6p C3 DCpowe'!$G$9/D455*(D455-'ver pressoflex 6p C3 DCpowe'!$G$3)</f>
        <v>6.257785619761784E-2</v>
      </c>
      <c r="L455" s="113">
        <f>-'ver pressoflex 6p C3 DCpowe'!$G$2*'ver pressoflex 6p C3 DCpowe'!D455*'ver pressoflex 6p C3 DCpowe'!$G$17*'ver pressoflex 6p C3 DCpowe'!$G$13*'ver pressoflex 6p C3 DCpowe'!$G$11</f>
        <v>-52486.717500000123</v>
      </c>
      <c r="M455" s="31">
        <f>IF(ABS(E455)&lt;'ver pressoflex 6p C3 DCpowe'!$G$7,'ver pressoflex 6p C3 DCpowe'!$G$16*E455*'ver pressoflex 6p C3 DCpowe'!$O$8,SIGN(E455)*'ver pressoflex 6p C3 DCpowe'!$G$15*'ver pressoflex 6p C3 DCpowe'!$O$8)</f>
        <v>-17803.500000000004</v>
      </c>
      <c r="N455" s="31">
        <f>IF(ABS(F455)&lt;'ver pressoflex 6p C3 DCpowe'!$G$7,'ver pressoflex 6p C3 DCpowe'!$G$16*F455*'ver pressoflex 6p C3 DCpowe'!$O$9,SIGN(F455)*'ver pressoflex 6p C3 DCpowe'!$G$15*'ver pressoflex 6p C3 DCpowe'!$O$9)</f>
        <v>0</v>
      </c>
      <c r="O455" s="31">
        <f>IF(ABS(G455)&lt;'ver pressoflex 6p C3 DCpowe'!$G$7,'ver pressoflex 6p C3 DCpowe'!$G$16*G455*'ver pressoflex 6p C3 DCpowe'!$O$10,SIGN(G455)*'ver pressoflex 6p C3 DCpowe'!$G$15*'ver pressoflex 6p C3 DCpowe'!$O$10)</f>
        <v>0</v>
      </c>
      <c r="P455" s="31">
        <f>IF(ABS(H455)&lt;'ver pressoflex 6p C3 DCpowe'!$G$7,'ver pressoflex 6p C3 DCpowe'!$G$16*H455*'ver pressoflex 6p C3 DCpowe'!$O$11,SIGN(H455)*'ver pressoflex 6p C3 DCpowe'!$G$15*'ver pressoflex 6p C3 DCpowe'!$O$11)</f>
        <v>0</v>
      </c>
      <c r="Q455" s="31">
        <f>IF(ABS(I455)&lt;'ver pressoflex 6p C3 DCpowe'!$G$7,'ver pressoflex 6p C3 DCpowe'!$G$16*I455*'ver pressoflex 6p C3 DCpowe'!$O$12,SIGN(I455)*'ver pressoflex 6p C3 DCpowe'!$G$15*'ver pressoflex 6p C3 DCpowe'!$O$12)</f>
        <v>0</v>
      </c>
      <c r="R455" s="31">
        <f>IF(ABS(J455)&lt;'ver pressoflex 6p C3 DCpowe'!$G$7,'ver pressoflex 6p C3 DCpowe'!$G$16*J455*'ver pressoflex 6p C3 DCpowe'!$O$13,SIGN(J455)*'ver pressoflex 6p C3 DCpowe'!$G$15*'ver pressoflex 6p C3 DCpowe'!$O$13)</f>
        <v>17803.500000000004</v>
      </c>
      <c r="S455" s="113">
        <f t="shared" si="65"/>
        <v>-52486.71750000013</v>
      </c>
      <c r="T455" s="362">
        <f>-L455*('ver pressoflex 6p C3 DCpowe'!$G$3/2-'ver pressoflex 6p C3 DCpowe'!$G$12*'ver pressoflex 6p C3 DCpowe'!D455)</f>
        <v>58232631.615845524</v>
      </c>
      <c r="U455" s="29">
        <f t="shared" si="67"/>
        <v>18248587.500000004</v>
      </c>
      <c r="V455" s="29">
        <f t="shared" si="68"/>
        <v>0</v>
      </c>
      <c r="W455" s="29">
        <f t="shared" si="69"/>
        <v>0</v>
      </c>
      <c r="X455" s="29">
        <f t="shared" si="70"/>
        <v>0</v>
      </c>
      <c r="Y455" s="29">
        <f t="shared" si="71"/>
        <v>0</v>
      </c>
      <c r="Z455" s="29">
        <f t="shared" si="72"/>
        <v>18248587.500000004</v>
      </c>
      <c r="AA455" s="113">
        <f t="shared" si="66"/>
        <v>94729806.615845531</v>
      </c>
    </row>
    <row r="456" spans="2:27">
      <c r="B456" s="116">
        <f t="shared" si="64"/>
        <v>10718.242500000124</v>
      </c>
      <c r="C456" s="115">
        <f t="shared" si="63"/>
        <v>22.770000000000053</v>
      </c>
      <c r="D456" s="68">
        <f>'ver pressoflex 6p C3 DCpowe'!$G$3/2/$C$557*C456</f>
        <v>278.93250000000063</v>
      </c>
      <c r="E456" s="114">
        <f>'ver pressoflex 6p C3 DCpowe'!$G$9/D456*(D456-'ver pressoflex 6p C3 DCpowe'!$M$8)</f>
        <v>-2.2638451955222269E-3</v>
      </c>
      <c r="F456" s="114">
        <f>'ver pressoflex 6p C3 DCpowe'!$G$9/D456*(D456-'ver pressoflex 6p C3 DCpowe'!$M$9)</f>
        <v>3.061672626888205E-5</v>
      </c>
      <c r="G456" s="114">
        <f>'ver pressoflex 6p C3 DCpowe'!$G$9/D456*(D456-'ver pressoflex 6p C3 DCpowe'!$M$10)</f>
        <v>2.325078648059991E-3</v>
      </c>
      <c r="H456" s="114">
        <f>'ver pressoflex 6p C3 DCpowe'!$G$9/D456*(D456-'ver pressoflex 6p C3 DCpowe'!$M$11)</f>
        <v>5.1942817706792724E-2</v>
      </c>
      <c r="I456" s="114">
        <f>'ver pressoflex 6p C3 DCpowe'!$G$9/D456*(D456-'ver pressoflex 6p C3 DCpowe'!$M$12)</f>
        <v>5.4237279628583837E-2</v>
      </c>
      <c r="J456" s="114">
        <f>'ver pressoflex 6p C3 DCpowe'!$G$9/D456*(D456-'ver pressoflex 6p C3 DCpowe'!$M$13)</f>
        <v>5.6531741550374943E-2</v>
      </c>
      <c r="K456" s="114">
        <f>'ver pressoflex 6p C3 DCpowe'!$G$9/D456*(D456-'ver pressoflex 6p C3 DCpowe'!$G$3)</f>
        <v>6.2267896354852713E-2</v>
      </c>
      <c r="L456" s="113">
        <f>-'ver pressoflex 6p C3 DCpowe'!$G$2*'ver pressoflex 6p C3 DCpowe'!D456*'ver pressoflex 6p C3 DCpowe'!$G$17*'ver pressoflex 6p C3 DCpowe'!$G$13*'ver pressoflex 6p C3 DCpowe'!$G$11</f>
        <v>-52718.242500000124</v>
      </c>
      <c r="M456" s="31">
        <f>IF(ABS(E456)&lt;'ver pressoflex 6p C3 DCpowe'!$G$7,'ver pressoflex 6p C3 DCpowe'!$G$16*E456*'ver pressoflex 6p C3 DCpowe'!$O$8,SIGN(E456)*'ver pressoflex 6p C3 DCpowe'!$G$15*'ver pressoflex 6p C3 DCpowe'!$O$8)</f>
        <v>-17803.500000000004</v>
      </c>
      <c r="N456" s="31">
        <f>IF(ABS(F456)&lt;'ver pressoflex 6p C3 DCpowe'!$G$7,'ver pressoflex 6p C3 DCpowe'!$G$16*F456*'ver pressoflex 6p C3 DCpowe'!$O$9,SIGN(F456)*'ver pressoflex 6p C3 DCpowe'!$G$15*'ver pressoflex 6p C3 DCpowe'!$O$9)</f>
        <v>0</v>
      </c>
      <c r="O456" s="31">
        <f>IF(ABS(G456)&lt;'ver pressoflex 6p C3 DCpowe'!$G$7,'ver pressoflex 6p C3 DCpowe'!$G$16*G456*'ver pressoflex 6p C3 DCpowe'!$O$10,SIGN(G456)*'ver pressoflex 6p C3 DCpowe'!$G$15*'ver pressoflex 6p C3 DCpowe'!$O$10)</f>
        <v>0</v>
      </c>
      <c r="P456" s="31">
        <f>IF(ABS(H456)&lt;'ver pressoflex 6p C3 DCpowe'!$G$7,'ver pressoflex 6p C3 DCpowe'!$G$16*H456*'ver pressoflex 6p C3 DCpowe'!$O$11,SIGN(H456)*'ver pressoflex 6p C3 DCpowe'!$G$15*'ver pressoflex 6p C3 DCpowe'!$O$11)</f>
        <v>0</v>
      </c>
      <c r="Q456" s="31">
        <f>IF(ABS(I456)&lt;'ver pressoflex 6p C3 DCpowe'!$G$7,'ver pressoflex 6p C3 DCpowe'!$G$16*I456*'ver pressoflex 6p C3 DCpowe'!$O$12,SIGN(I456)*'ver pressoflex 6p C3 DCpowe'!$G$15*'ver pressoflex 6p C3 DCpowe'!$O$12)</f>
        <v>0</v>
      </c>
      <c r="R456" s="31">
        <f>IF(ABS(J456)&lt;'ver pressoflex 6p C3 DCpowe'!$G$7,'ver pressoflex 6p C3 DCpowe'!$G$16*J456*'ver pressoflex 6p C3 DCpowe'!$O$13,SIGN(J456)*'ver pressoflex 6p C3 DCpowe'!$G$15*'ver pressoflex 6p C3 DCpowe'!$O$13)</f>
        <v>17803.500000000004</v>
      </c>
      <c r="S456" s="113">
        <f t="shared" si="65"/>
        <v>-52718.242500000124</v>
      </c>
      <c r="T456" s="362">
        <f>-L456*('ver pressoflex 6p C3 DCpowe'!$G$3/2-'ver pressoflex 6p C3 DCpowe'!$G$12*'ver pressoflex 6p C3 DCpowe'!D456)</f>
        <v>58462637.29322952</v>
      </c>
      <c r="U456" s="29">
        <f t="shared" si="67"/>
        <v>18248587.500000004</v>
      </c>
      <c r="V456" s="29">
        <f t="shared" si="68"/>
        <v>0</v>
      </c>
      <c r="W456" s="29">
        <f t="shared" si="69"/>
        <v>0</v>
      </c>
      <c r="X456" s="29">
        <f t="shared" si="70"/>
        <v>0</v>
      </c>
      <c r="Y456" s="29">
        <f t="shared" si="71"/>
        <v>0</v>
      </c>
      <c r="Z456" s="29">
        <f t="shared" si="72"/>
        <v>18248587.500000004</v>
      </c>
      <c r="AA456" s="113">
        <f t="shared" si="66"/>
        <v>94959812.29322952</v>
      </c>
    </row>
    <row r="457" spans="2:27">
      <c r="B457" s="116">
        <f t="shared" si="64"/>
        <v>10949.767500000133</v>
      </c>
      <c r="C457" s="115">
        <f t="shared" si="63"/>
        <v>22.870000000000054</v>
      </c>
      <c r="D457" s="68">
        <f>'ver pressoflex 6p C3 DCpowe'!$G$3/2/$C$557*C457</f>
        <v>280.15750000000065</v>
      </c>
      <c r="E457" s="114">
        <f>'ver pressoflex 6p C3 DCpowe'!$G$9/D457*(D457-'ver pressoflex 6p C3 DCpowe'!$M$8)</f>
        <v>-2.288926764409319E-3</v>
      </c>
      <c r="F457" s="114">
        <f>'ver pressoflex 6p C3 DCpowe'!$G$9/D457*(D457-'ver pressoflex 6p C3 DCpowe'!$M$9)</f>
        <v>-4.4974701730462961E-6</v>
      </c>
      <c r="G457" s="114">
        <f>'ver pressoflex 6p C3 DCpowe'!$G$9/D457*(D457-'ver pressoflex 6p C3 DCpowe'!$M$10)</f>
        <v>2.2799318240632263E-3</v>
      </c>
      <c r="H457" s="114">
        <f>'ver pressoflex 6p C3 DCpowe'!$G$9/D457*(D457-'ver pressoflex 6p C3 DCpowe'!$M$11)</f>
        <v>5.1680715311922622E-2</v>
      </c>
      <c r="I457" s="114">
        <f>'ver pressoflex 6p C3 DCpowe'!$G$9/D457*(D457-'ver pressoflex 6p C3 DCpowe'!$M$12)</f>
        <v>5.3965144606158894E-2</v>
      </c>
      <c r="J457" s="114">
        <f>'ver pressoflex 6p C3 DCpowe'!$G$9/D457*(D457-'ver pressoflex 6p C3 DCpowe'!$M$13)</f>
        <v>5.6249573900395165E-2</v>
      </c>
      <c r="K457" s="114">
        <f>'ver pressoflex 6p C3 DCpowe'!$G$9/D457*(D457-'ver pressoflex 6p C3 DCpowe'!$G$3)</f>
        <v>6.1960647135985848E-2</v>
      </c>
      <c r="L457" s="113">
        <f>-'ver pressoflex 6p C3 DCpowe'!$G$2*'ver pressoflex 6p C3 DCpowe'!D457*'ver pressoflex 6p C3 DCpowe'!$G$17*'ver pressoflex 6p C3 DCpowe'!$G$13*'ver pressoflex 6p C3 DCpowe'!$G$11</f>
        <v>-52949.767500000133</v>
      </c>
      <c r="M457" s="31">
        <f>IF(ABS(E457)&lt;'ver pressoflex 6p C3 DCpowe'!$G$7,'ver pressoflex 6p C3 DCpowe'!$G$16*E457*'ver pressoflex 6p C3 DCpowe'!$O$8,SIGN(E457)*'ver pressoflex 6p C3 DCpowe'!$G$15*'ver pressoflex 6p C3 DCpowe'!$O$8)</f>
        <v>-17803.500000000004</v>
      </c>
      <c r="N457" s="31">
        <f>IF(ABS(F457)&lt;'ver pressoflex 6p C3 DCpowe'!$G$7,'ver pressoflex 6p C3 DCpowe'!$G$16*F457*'ver pressoflex 6p C3 DCpowe'!$O$9,SIGN(F457)*'ver pressoflex 6p C3 DCpowe'!$G$15*'ver pressoflex 6p C3 DCpowe'!$O$9)</f>
        <v>0</v>
      </c>
      <c r="O457" s="31">
        <f>IF(ABS(G457)&lt;'ver pressoflex 6p C3 DCpowe'!$G$7,'ver pressoflex 6p C3 DCpowe'!$G$16*G457*'ver pressoflex 6p C3 DCpowe'!$O$10,SIGN(G457)*'ver pressoflex 6p C3 DCpowe'!$G$15*'ver pressoflex 6p C3 DCpowe'!$O$10)</f>
        <v>0</v>
      </c>
      <c r="P457" s="31">
        <f>IF(ABS(H457)&lt;'ver pressoflex 6p C3 DCpowe'!$G$7,'ver pressoflex 6p C3 DCpowe'!$G$16*H457*'ver pressoflex 6p C3 DCpowe'!$O$11,SIGN(H457)*'ver pressoflex 6p C3 DCpowe'!$G$15*'ver pressoflex 6p C3 DCpowe'!$O$11)</f>
        <v>0</v>
      </c>
      <c r="Q457" s="31">
        <f>IF(ABS(I457)&lt;'ver pressoflex 6p C3 DCpowe'!$G$7,'ver pressoflex 6p C3 DCpowe'!$G$16*I457*'ver pressoflex 6p C3 DCpowe'!$O$12,SIGN(I457)*'ver pressoflex 6p C3 DCpowe'!$G$15*'ver pressoflex 6p C3 DCpowe'!$O$12)</f>
        <v>0</v>
      </c>
      <c r="R457" s="31">
        <f>IF(ABS(J457)&lt;'ver pressoflex 6p C3 DCpowe'!$G$7,'ver pressoflex 6p C3 DCpowe'!$G$16*J457*'ver pressoflex 6p C3 DCpowe'!$O$13,SIGN(J457)*'ver pressoflex 6p C3 DCpowe'!$G$15*'ver pressoflex 6p C3 DCpowe'!$O$13)</f>
        <v>17803.500000000004</v>
      </c>
      <c r="S457" s="113">
        <f t="shared" si="65"/>
        <v>-52949.767500000133</v>
      </c>
      <c r="T457" s="362">
        <f>-L457*('ver pressoflex 6p C3 DCpowe'!$G$3/2-'ver pressoflex 6p C3 DCpowe'!$G$12*'ver pressoflex 6p C3 DCpowe'!D457)</f>
        <v>58692407.000333525</v>
      </c>
      <c r="U457" s="29">
        <f t="shared" si="67"/>
        <v>18248587.500000004</v>
      </c>
      <c r="V457" s="29">
        <f t="shared" si="68"/>
        <v>0</v>
      </c>
      <c r="W457" s="29">
        <f t="shared" si="69"/>
        <v>0</v>
      </c>
      <c r="X457" s="29">
        <f t="shared" si="70"/>
        <v>0</v>
      </c>
      <c r="Y457" s="29">
        <f t="shared" si="71"/>
        <v>0</v>
      </c>
      <c r="Z457" s="29">
        <f t="shared" si="72"/>
        <v>18248587.500000004</v>
      </c>
      <c r="AA457" s="113">
        <f t="shared" si="66"/>
        <v>95189582.000333533</v>
      </c>
    </row>
    <row r="458" spans="2:27">
      <c r="B458" s="116">
        <f t="shared" si="64"/>
        <v>11181.292500000141</v>
      </c>
      <c r="C458" s="115">
        <f t="shared" si="63"/>
        <v>22.970000000000056</v>
      </c>
      <c r="D458" s="68">
        <f>'ver pressoflex 6p C3 DCpowe'!$G$3/2/$C$557*C458</f>
        <v>281.38250000000068</v>
      </c>
      <c r="E458" s="114">
        <f>'ver pressoflex 6p C3 DCpowe'!$G$9/D458*(D458-'ver pressoflex 6p C3 DCpowe'!$M$8)</f>
        <v>-2.3137899478468059E-3</v>
      </c>
      <c r="F458" s="114">
        <f>'ver pressoflex 6p C3 DCpowe'!$G$9/D458*(D458-'ver pressoflex 6p C3 DCpowe'!$M$9)</f>
        <v>-3.930592698552815E-5</v>
      </c>
      <c r="G458" s="114">
        <f>'ver pressoflex 6p C3 DCpowe'!$G$9/D458*(D458-'ver pressoflex 6p C3 DCpowe'!$M$10)</f>
        <v>2.2351780938757496E-3</v>
      </c>
      <c r="H458" s="114">
        <f>'ver pressoflex 6p C3 DCpowe'!$G$9/D458*(D458-'ver pressoflex 6p C3 DCpowe'!$M$11)</f>
        <v>5.1420895045000879E-2</v>
      </c>
      <c r="I458" s="114">
        <f>'ver pressoflex 6p C3 DCpowe'!$G$9/D458*(D458-'ver pressoflex 6p C3 DCpowe'!$M$12)</f>
        <v>5.3695379065862157E-2</v>
      </c>
      <c r="J458" s="114">
        <f>'ver pressoflex 6p C3 DCpowe'!$G$9/D458*(D458-'ver pressoflex 6p C3 DCpowe'!$M$13)</f>
        <v>5.5969863086723436E-2</v>
      </c>
      <c r="K458" s="114">
        <f>'ver pressoflex 6p C3 DCpowe'!$G$9/D458*(D458-'ver pressoflex 6p C3 DCpowe'!$G$3)</f>
        <v>6.1656073138876631E-2</v>
      </c>
      <c r="L458" s="113">
        <f>-'ver pressoflex 6p C3 DCpowe'!$G$2*'ver pressoflex 6p C3 DCpowe'!D458*'ver pressoflex 6p C3 DCpowe'!$G$17*'ver pressoflex 6p C3 DCpowe'!$G$13*'ver pressoflex 6p C3 DCpowe'!$G$11</f>
        <v>-53181.292500000134</v>
      </c>
      <c r="M458" s="31">
        <f>IF(ABS(E458)&lt;'ver pressoflex 6p C3 DCpowe'!$G$7,'ver pressoflex 6p C3 DCpowe'!$G$16*E458*'ver pressoflex 6p C3 DCpowe'!$O$8,SIGN(E458)*'ver pressoflex 6p C3 DCpowe'!$G$15*'ver pressoflex 6p C3 DCpowe'!$O$8)</f>
        <v>-17803.500000000004</v>
      </c>
      <c r="N458" s="31">
        <f>IF(ABS(F458)&lt;'ver pressoflex 6p C3 DCpowe'!$G$7,'ver pressoflex 6p C3 DCpowe'!$G$16*F458*'ver pressoflex 6p C3 DCpowe'!$O$9,SIGN(F458)*'ver pressoflex 6p C3 DCpowe'!$G$15*'ver pressoflex 6p C3 DCpowe'!$O$9)</f>
        <v>0</v>
      </c>
      <c r="O458" s="31">
        <f>IF(ABS(G458)&lt;'ver pressoflex 6p C3 DCpowe'!$G$7,'ver pressoflex 6p C3 DCpowe'!$G$16*G458*'ver pressoflex 6p C3 DCpowe'!$O$10,SIGN(G458)*'ver pressoflex 6p C3 DCpowe'!$G$15*'ver pressoflex 6p C3 DCpowe'!$O$10)</f>
        <v>0</v>
      </c>
      <c r="P458" s="31">
        <f>IF(ABS(H458)&lt;'ver pressoflex 6p C3 DCpowe'!$G$7,'ver pressoflex 6p C3 DCpowe'!$G$16*H458*'ver pressoflex 6p C3 DCpowe'!$O$11,SIGN(H458)*'ver pressoflex 6p C3 DCpowe'!$G$15*'ver pressoflex 6p C3 DCpowe'!$O$11)</f>
        <v>0</v>
      </c>
      <c r="Q458" s="31">
        <f>IF(ABS(I458)&lt;'ver pressoflex 6p C3 DCpowe'!$G$7,'ver pressoflex 6p C3 DCpowe'!$G$16*I458*'ver pressoflex 6p C3 DCpowe'!$O$12,SIGN(I458)*'ver pressoflex 6p C3 DCpowe'!$G$15*'ver pressoflex 6p C3 DCpowe'!$O$12)</f>
        <v>0</v>
      </c>
      <c r="R458" s="31">
        <f>IF(ABS(J458)&lt;'ver pressoflex 6p C3 DCpowe'!$G$7,'ver pressoflex 6p C3 DCpowe'!$G$16*J458*'ver pressoflex 6p C3 DCpowe'!$O$13,SIGN(J458)*'ver pressoflex 6p C3 DCpowe'!$G$15*'ver pressoflex 6p C3 DCpowe'!$O$13)</f>
        <v>17803.500000000004</v>
      </c>
      <c r="S458" s="113">
        <f t="shared" si="65"/>
        <v>-53181.292500000141</v>
      </c>
      <c r="T458" s="362">
        <f>-L458*('ver pressoflex 6p C3 DCpowe'!$G$3/2-'ver pressoflex 6p C3 DCpowe'!$G$12*'ver pressoflex 6p C3 DCpowe'!D458)</f>
        <v>58921940.737157539</v>
      </c>
      <c r="U458" s="29">
        <f t="shared" si="67"/>
        <v>18248587.500000004</v>
      </c>
      <c r="V458" s="29">
        <f t="shared" si="68"/>
        <v>0</v>
      </c>
      <c r="W458" s="29">
        <f t="shared" si="69"/>
        <v>0</v>
      </c>
      <c r="X458" s="29">
        <f t="shared" si="70"/>
        <v>0</v>
      </c>
      <c r="Y458" s="29">
        <f t="shared" si="71"/>
        <v>0</v>
      </c>
      <c r="Z458" s="29">
        <f t="shared" si="72"/>
        <v>18248587.500000004</v>
      </c>
      <c r="AA458" s="113">
        <f t="shared" si="66"/>
        <v>95419115.737157539</v>
      </c>
    </row>
    <row r="459" spans="2:27">
      <c r="B459" s="116">
        <f t="shared" si="64"/>
        <v>11412.817500000136</v>
      </c>
      <c r="C459" s="115">
        <f t="shared" si="63"/>
        <v>23.070000000000057</v>
      </c>
      <c r="D459" s="68">
        <f>'ver pressoflex 6p C3 DCpowe'!$G$3/2/$C$557*C459</f>
        <v>282.6075000000007</v>
      </c>
      <c r="E459" s="114">
        <f>'ver pressoflex 6p C3 DCpowe'!$G$9/D459*(D459-'ver pressoflex 6p C3 DCpowe'!$M$8)</f>
        <v>-2.3384375856974919E-3</v>
      </c>
      <c r="F459" s="114">
        <f>'ver pressoflex 6p C3 DCpowe'!$G$9/D459*(D459-'ver pressoflex 6p C3 DCpowe'!$M$9)</f>
        <v>-7.3812619976488717E-5</v>
      </c>
      <c r="G459" s="114">
        <f>'ver pressoflex 6p C3 DCpowe'!$G$9/D459*(D459-'ver pressoflex 6p C3 DCpowe'!$M$10)</f>
        <v>2.1908123457445145E-3</v>
      </c>
      <c r="H459" s="114">
        <f>'ver pressoflex 6p C3 DCpowe'!$G$9/D459*(D459-'ver pressoflex 6p C3 DCpowe'!$M$11)</f>
        <v>5.1163327229461208E-2</v>
      </c>
      <c r="I459" s="114">
        <f>'ver pressoflex 6p C3 DCpowe'!$G$9/D459*(D459-'ver pressoflex 6p C3 DCpowe'!$M$12)</f>
        <v>5.3427952195182211E-2</v>
      </c>
      <c r="J459" s="114">
        <f>'ver pressoflex 6p C3 DCpowe'!$G$9/D459*(D459-'ver pressoflex 6p C3 DCpowe'!$M$13)</f>
        <v>5.5692577160903214E-2</v>
      </c>
      <c r="K459" s="114">
        <f>'ver pressoflex 6p C3 DCpowe'!$G$9/D459*(D459-'ver pressoflex 6p C3 DCpowe'!$G$3)</f>
        <v>6.1354139575205732E-2</v>
      </c>
      <c r="L459" s="113">
        <f>-'ver pressoflex 6p C3 DCpowe'!$G$2*'ver pressoflex 6p C3 DCpowe'!D459*'ver pressoflex 6p C3 DCpowe'!$G$17*'ver pressoflex 6p C3 DCpowe'!$G$13*'ver pressoflex 6p C3 DCpowe'!$G$11</f>
        <v>-53412.817500000136</v>
      </c>
      <c r="M459" s="31">
        <f>IF(ABS(E459)&lt;'ver pressoflex 6p C3 DCpowe'!$G$7,'ver pressoflex 6p C3 DCpowe'!$G$16*E459*'ver pressoflex 6p C3 DCpowe'!$O$8,SIGN(E459)*'ver pressoflex 6p C3 DCpowe'!$G$15*'ver pressoflex 6p C3 DCpowe'!$O$8)</f>
        <v>-17803.500000000004</v>
      </c>
      <c r="N459" s="31">
        <f>IF(ABS(F459)&lt;'ver pressoflex 6p C3 DCpowe'!$G$7,'ver pressoflex 6p C3 DCpowe'!$G$16*F459*'ver pressoflex 6p C3 DCpowe'!$O$9,SIGN(F459)*'ver pressoflex 6p C3 DCpowe'!$G$15*'ver pressoflex 6p C3 DCpowe'!$O$9)</f>
        <v>0</v>
      </c>
      <c r="O459" s="31">
        <f>IF(ABS(G459)&lt;'ver pressoflex 6p C3 DCpowe'!$G$7,'ver pressoflex 6p C3 DCpowe'!$G$16*G459*'ver pressoflex 6p C3 DCpowe'!$O$10,SIGN(G459)*'ver pressoflex 6p C3 DCpowe'!$G$15*'ver pressoflex 6p C3 DCpowe'!$O$10)</f>
        <v>0</v>
      </c>
      <c r="P459" s="31">
        <f>IF(ABS(H459)&lt;'ver pressoflex 6p C3 DCpowe'!$G$7,'ver pressoflex 6p C3 DCpowe'!$G$16*H459*'ver pressoflex 6p C3 DCpowe'!$O$11,SIGN(H459)*'ver pressoflex 6p C3 DCpowe'!$G$15*'ver pressoflex 6p C3 DCpowe'!$O$11)</f>
        <v>0</v>
      </c>
      <c r="Q459" s="31">
        <f>IF(ABS(I459)&lt;'ver pressoflex 6p C3 DCpowe'!$G$7,'ver pressoflex 6p C3 DCpowe'!$G$16*I459*'ver pressoflex 6p C3 DCpowe'!$O$12,SIGN(I459)*'ver pressoflex 6p C3 DCpowe'!$G$15*'ver pressoflex 6p C3 DCpowe'!$O$12)</f>
        <v>0</v>
      </c>
      <c r="R459" s="31">
        <f>IF(ABS(J459)&lt;'ver pressoflex 6p C3 DCpowe'!$G$7,'ver pressoflex 6p C3 DCpowe'!$G$16*J459*'ver pressoflex 6p C3 DCpowe'!$O$13,SIGN(J459)*'ver pressoflex 6p C3 DCpowe'!$G$15*'ver pressoflex 6p C3 DCpowe'!$O$13)</f>
        <v>17803.500000000004</v>
      </c>
      <c r="S459" s="113">
        <f t="shared" si="65"/>
        <v>-53412.817500000136</v>
      </c>
      <c r="T459" s="362">
        <f>-L459*('ver pressoflex 6p C3 DCpowe'!$G$3/2-'ver pressoflex 6p C3 DCpowe'!$G$12*'ver pressoflex 6p C3 DCpowe'!D459)</f>
        <v>59151238.50370153</v>
      </c>
      <c r="U459" s="29">
        <f t="shared" si="67"/>
        <v>18248587.500000004</v>
      </c>
      <c r="V459" s="29">
        <f t="shared" si="68"/>
        <v>0</v>
      </c>
      <c r="W459" s="29">
        <f t="shared" si="69"/>
        <v>0</v>
      </c>
      <c r="X459" s="29">
        <f t="shared" si="70"/>
        <v>0</v>
      </c>
      <c r="Y459" s="29">
        <f t="shared" si="71"/>
        <v>0</v>
      </c>
      <c r="Z459" s="29">
        <f t="shared" si="72"/>
        <v>18248587.500000004</v>
      </c>
      <c r="AA459" s="113">
        <f t="shared" si="66"/>
        <v>95648413.503701538</v>
      </c>
    </row>
    <row r="460" spans="2:27">
      <c r="B460" s="116">
        <f t="shared" si="64"/>
        <v>11644.342500000144</v>
      </c>
      <c r="C460" s="115">
        <f t="shared" si="63"/>
        <v>23.170000000000059</v>
      </c>
      <c r="D460" s="68">
        <f>'ver pressoflex 6p C3 DCpowe'!$G$3/2/$C$557*C460</f>
        <v>283.83250000000072</v>
      </c>
      <c r="E460" s="114">
        <f>'ver pressoflex 6p C3 DCpowe'!$G$9/D460*(D460-'ver pressoflex 6p C3 DCpowe'!$M$8)</f>
        <v>-2.3628724687976325E-3</v>
      </c>
      <c r="F460" s="114">
        <f>'ver pressoflex 6p C3 DCpowe'!$G$9/D460*(D460-'ver pressoflex 6p C3 DCpowe'!$M$9)</f>
        <v>-1.0802145631668568E-4</v>
      </c>
      <c r="G460" s="114">
        <f>'ver pressoflex 6p C3 DCpowe'!$G$9/D460*(D460-'ver pressoflex 6p C3 DCpowe'!$M$10)</f>
        <v>2.1468295561642612E-3</v>
      </c>
      <c r="H460" s="114">
        <f>'ver pressoflex 6p C3 DCpowe'!$G$9/D460*(D460-'ver pressoflex 6p C3 DCpowe'!$M$11)</f>
        <v>5.0907982701064738E-2</v>
      </c>
      <c r="I460" s="114">
        <f>'ver pressoflex 6p C3 DCpowe'!$G$9/D460*(D460-'ver pressoflex 6p C3 DCpowe'!$M$12)</f>
        <v>5.3162833713545687E-2</v>
      </c>
      <c r="J460" s="114">
        <f>'ver pressoflex 6p C3 DCpowe'!$G$9/D460*(D460-'ver pressoflex 6p C3 DCpowe'!$M$13)</f>
        <v>5.5417684726026636E-2</v>
      </c>
      <c r="K460" s="114">
        <f>'ver pressoflex 6p C3 DCpowe'!$G$9/D460*(D460-'ver pressoflex 6p C3 DCpowe'!$G$3)</f>
        <v>6.1054812257228995E-2</v>
      </c>
      <c r="L460" s="113">
        <f>-'ver pressoflex 6p C3 DCpowe'!$G$2*'ver pressoflex 6p C3 DCpowe'!D460*'ver pressoflex 6p C3 DCpowe'!$G$17*'ver pressoflex 6p C3 DCpowe'!$G$13*'ver pressoflex 6p C3 DCpowe'!$G$11</f>
        <v>-53644.342500000144</v>
      </c>
      <c r="M460" s="31">
        <f>IF(ABS(E460)&lt;'ver pressoflex 6p C3 DCpowe'!$G$7,'ver pressoflex 6p C3 DCpowe'!$G$16*E460*'ver pressoflex 6p C3 DCpowe'!$O$8,SIGN(E460)*'ver pressoflex 6p C3 DCpowe'!$G$15*'ver pressoflex 6p C3 DCpowe'!$O$8)</f>
        <v>-17803.500000000004</v>
      </c>
      <c r="N460" s="31">
        <f>IF(ABS(F460)&lt;'ver pressoflex 6p C3 DCpowe'!$G$7,'ver pressoflex 6p C3 DCpowe'!$G$16*F460*'ver pressoflex 6p C3 DCpowe'!$O$9,SIGN(F460)*'ver pressoflex 6p C3 DCpowe'!$G$15*'ver pressoflex 6p C3 DCpowe'!$O$9)</f>
        <v>0</v>
      </c>
      <c r="O460" s="31">
        <f>IF(ABS(G460)&lt;'ver pressoflex 6p C3 DCpowe'!$G$7,'ver pressoflex 6p C3 DCpowe'!$G$16*G460*'ver pressoflex 6p C3 DCpowe'!$O$10,SIGN(G460)*'ver pressoflex 6p C3 DCpowe'!$G$15*'ver pressoflex 6p C3 DCpowe'!$O$10)</f>
        <v>0</v>
      </c>
      <c r="P460" s="31">
        <f>IF(ABS(H460)&lt;'ver pressoflex 6p C3 DCpowe'!$G$7,'ver pressoflex 6p C3 DCpowe'!$G$16*H460*'ver pressoflex 6p C3 DCpowe'!$O$11,SIGN(H460)*'ver pressoflex 6p C3 DCpowe'!$G$15*'ver pressoflex 6p C3 DCpowe'!$O$11)</f>
        <v>0</v>
      </c>
      <c r="Q460" s="31">
        <f>IF(ABS(I460)&lt;'ver pressoflex 6p C3 DCpowe'!$G$7,'ver pressoflex 6p C3 DCpowe'!$G$16*I460*'ver pressoflex 6p C3 DCpowe'!$O$12,SIGN(I460)*'ver pressoflex 6p C3 DCpowe'!$G$15*'ver pressoflex 6p C3 DCpowe'!$O$12)</f>
        <v>0</v>
      </c>
      <c r="R460" s="31">
        <f>IF(ABS(J460)&lt;'ver pressoflex 6p C3 DCpowe'!$G$7,'ver pressoflex 6p C3 DCpowe'!$G$16*J460*'ver pressoflex 6p C3 DCpowe'!$O$13,SIGN(J460)*'ver pressoflex 6p C3 DCpowe'!$G$15*'ver pressoflex 6p C3 DCpowe'!$O$13)</f>
        <v>17803.500000000004</v>
      </c>
      <c r="S460" s="113">
        <f t="shared" si="65"/>
        <v>-53644.342500000144</v>
      </c>
      <c r="T460" s="362">
        <f>-L460*('ver pressoflex 6p C3 DCpowe'!$G$3/2-'ver pressoflex 6p C3 DCpowe'!$G$12*'ver pressoflex 6p C3 DCpowe'!D460)</f>
        <v>59380300.299965538</v>
      </c>
      <c r="U460" s="29">
        <f t="shared" si="67"/>
        <v>18248587.500000004</v>
      </c>
      <c r="V460" s="29">
        <f t="shared" si="68"/>
        <v>0</v>
      </c>
      <c r="W460" s="29">
        <f t="shared" si="69"/>
        <v>0</v>
      </c>
      <c r="X460" s="29">
        <f t="shared" si="70"/>
        <v>0</v>
      </c>
      <c r="Y460" s="29">
        <f t="shared" si="71"/>
        <v>0</v>
      </c>
      <c r="Z460" s="29">
        <f t="shared" si="72"/>
        <v>18248587.500000004</v>
      </c>
      <c r="AA460" s="113">
        <f t="shared" si="66"/>
        <v>95877475.299965546</v>
      </c>
    </row>
    <row r="461" spans="2:27">
      <c r="B461" s="116">
        <f t="shared" si="64"/>
        <v>11875.867500000153</v>
      </c>
      <c r="C461" s="115">
        <f t="shared" si="63"/>
        <v>23.27000000000006</v>
      </c>
      <c r="D461" s="68">
        <f>'ver pressoflex 6p C3 DCpowe'!$G$3/2/$C$557*C461</f>
        <v>285.05750000000074</v>
      </c>
      <c r="E461" s="114">
        <f>'ver pressoflex 6p C3 DCpowe'!$G$9/D461*(D461-'ver pressoflex 6p C3 DCpowe'!$M$8)</f>
        <v>-2.3870973400103635E-3</v>
      </c>
      <c r="F461" s="114">
        <f>'ver pressoflex 6p C3 DCpowe'!$G$9/D461*(D461-'ver pressoflex 6p C3 DCpowe'!$M$9)</f>
        <v>-1.4193627601450881E-4</v>
      </c>
      <c r="G461" s="114">
        <f>'ver pressoflex 6p C3 DCpowe'!$G$9/D461*(D461-'ver pressoflex 6p C3 DCpowe'!$M$10)</f>
        <v>2.1032247879813459E-3</v>
      </c>
      <c r="H461" s="114">
        <f>'ver pressoflex 6p C3 DCpowe'!$G$9/D461*(D461-'ver pressoflex 6p C3 DCpowe'!$M$11)</f>
        <v>5.0654832796891702E-2</v>
      </c>
      <c r="I461" s="114">
        <f>'ver pressoflex 6p C3 DCpowe'!$G$9/D461*(D461-'ver pressoflex 6p C3 DCpowe'!$M$12)</f>
        <v>5.2899993860887555E-2</v>
      </c>
      <c r="J461" s="114">
        <f>'ver pressoflex 6p C3 DCpowe'!$G$9/D461*(D461-'ver pressoflex 6p C3 DCpowe'!$M$13)</f>
        <v>5.5145154924883415E-2</v>
      </c>
      <c r="K461" s="114">
        <f>'ver pressoflex 6p C3 DCpowe'!$G$9/D461*(D461-'ver pressoflex 6p C3 DCpowe'!$G$3)</f>
        <v>6.075805758487305E-2</v>
      </c>
      <c r="L461" s="113">
        <f>-'ver pressoflex 6p C3 DCpowe'!$G$2*'ver pressoflex 6p C3 DCpowe'!D461*'ver pressoflex 6p C3 DCpowe'!$G$17*'ver pressoflex 6p C3 DCpowe'!$G$13*'ver pressoflex 6p C3 DCpowe'!$G$11</f>
        <v>-53875.867500000146</v>
      </c>
      <c r="M461" s="31">
        <f>IF(ABS(E461)&lt;'ver pressoflex 6p C3 DCpowe'!$G$7,'ver pressoflex 6p C3 DCpowe'!$G$16*E461*'ver pressoflex 6p C3 DCpowe'!$O$8,SIGN(E461)*'ver pressoflex 6p C3 DCpowe'!$G$15*'ver pressoflex 6p C3 DCpowe'!$O$8)</f>
        <v>-17803.500000000004</v>
      </c>
      <c r="N461" s="31">
        <f>IF(ABS(F461)&lt;'ver pressoflex 6p C3 DCpowe'!$G$7,'ver pressoflex 6p C3 DCpowe'!$G$16*F461*'ver pressoflex 6p C3 DCpowe'!$O$9,SIGN(F461)*'ver pressoflex 6p C3 DCpowe'!$G$15*'ver pressoflex 6p C3 DCpowe'!$O$9)</f>
        <v>0</v>
      </c>
      <c r="O461" s="31">
        <f>IF(ABS(G461)&lt;'ver pressoflex 6p C3 DCpowe'!$G$7,'ver pressoflex 6p C3 DCpowe'!$G$16*G461*'ver pressoflex 6p C3 DCpowe'!$O$10,SIGN(G461)*'ver pressoflex 6p C3 DCpowe'!$G$15*'ver pressoflex 6p C3 DCpowe'!$O$10)</f>
        <v>0</v>
      </c>
      <c r="P461" s="31">
        <f>IF(ABS(H461)&lt;'ver pressoflex 6p C3 DCpowe'!$G$7,'ver pressoflex 6p C3 DCpowe'!$G$16*H461*'ver pressoflex 6p C3 DCpowe'!$O$11,SIGN(H461)*'ver pressoflex 6p C3 DCpowe'!$G$15*'ver pressoflex 6p C3 DCpowe'!$O$11)</f>
        <v>0</v>
      </c>
      <c r="Q461" s="31">
        <f>IF(ABS(I461)&lt;'ver pressoflex 6p C3 DCpowe'!$G$7,'ver pressoflex 6p C3 DCpowe'!$G$16*I461*'ver pressoflex 6p C3 DCpowe'!$O$12,SIGN(I461)*'ver pressoflex 6p C3 DCpowe'!$G$15*'ver pressoflex 6p C3 DCpowe'!$O$12)</f>
        <v>0</v>
      </c>
      <c r="R461" s="31">
        <f>IF(ABS(J461)&lt;'ver pressoflex 6p C3 DCpowe'!$G$7,'ver pressoflex 6p C3 DCpowe'!$G$16*J461*'ver pressoflex 6p C3 DCpowe'!$O$13,SIGN(J461)*'ver pressoflex 6p C3 DCpowe'!$G$15*'ver pressoflex 6p C3 DCpowe'!$O$13)</f>
        <v>17803.500000000004</v>
      </c>
      <c r="S461" s="113">
        <f t="shared" si="65"/>
        <v>-53875.867500000153</v>
      </c>
      <c r="T461" s="362">
        <f>-L461*('ver pressoflex 6p C3 DCpowe'!$G$3/2-'ver pressoflex 6p C3 DCpowe'!$G$12*'ver pressoflex 6p C3 DCpowe'!D461)</f>
        <v>59609126.125949547</v>
      </c>
      <c r="U461" s="29">
        <f t="shared" si="67"/>
        <v>18248587.500000004</v>
      </c>
      <c r="V461" s="29">
        <f t="shared" si="68"/>
        <v>0</v>
      </c>
      <c r="W461" s="29">
        <f t="shared" si="69"/>
        <v>0</v>
      </c>
      <c r="X461" s="29">
        <f t="shared" si="70"/>
        <v>0</v>
      </c>
      <c r="Y461" s="29">
        <f t="shared" si="71"/>
        <v>0</v>
      </c>
      <c r="Z461" s="29">
        <f t="shared" si="72"/>
        <v>18248587.500000004</v>
      </c>
      <c r="AA461" s="113">
        <f t="shared" si="66"/>
        <v>96106301.125949547</v>
      </c>
    </row>
    <row r="462" spans="2:27">
      <c r="B462" s="116">
        <f t="shared" si="64"/>
        <v>12107.392500000147</v>
      </c>
      <c r="C462" s="115">
        <f t="shared" si="63"/>
        <v>23.370000000000061</v>
      </c>
      <c r="D462" s="68">
        <f>'ver pressoflex 6p C3 DCpowe'!$G$3/2/$C$557*C462</f>
        <v>286.28250000000077</v>
      </c>
      <c r="E462" s="114">
        <f>'ver pressoflex 6p C3 DCpowe'!$G$9/D462*(D462-'ver pressoflex 6p C3 DCpowe'!$M$8)</f>
        <v>-2.4111148952520823E-3</v>
      </c>
      <c r="F462" s="114">
        <f>'ver pressoflex 6p C3 DCpowe'!$G$9/D462*(D462-'ver pressoflex 6p C3 DCpowe'!$M$9)</f>
        <v>-1.7556085335291538E-4</v>
      </c>
      <c r="G462" s="114">
        <f>'ver pressoflex 6p C3 DCpowe'!$G$9/D462*(D462-'ver pressoflex 6p C3 DCpowe'!$M$10)</f>
        <v>2.0599931885462515E-3</v>
      </c>
      <c r="H462" s="114">
        <f>'ver pressoflex 6p C3 DCpowe'!$G$9/D462*(D462-'ver pressoflex 6p C3 DCpowe'!$M$11)</f>
        <v>5.0403849344615739E-2</v>
      </c>
      <c r="I462" s="114">
        <f>'ver pressoflex 6p C3 DCpowe'!$G$9/D462*(D462-'ver pressoflex 6p C3 DCpowe'!$M$12)</f>
        <v>5.2639403386514912E-2</v>
      </c>
      <c r="J462" s="114">
        <f>'ver pressoflex 6p C3 DCpowe'!$G$9/D462*(D462-'ver pressoflex 6p C3 DCpowe'!$M$13)</f>
        <v>5.4874957428414077E-2</v>
      </c>
      <c r="K462" s="114">
        <f>'ver pressoflex 6p C3 DCpowe'!$G$9/D462*(D462-'ver pressoflex 6p C3 DCpowe'!$G$3)</f>
        <v>6.0463842533161991E-2</v>
      </c>
      <c r="L462" s="113">
        <f>-'ver pressoflex 6p C3 DCpowe'!$G$2*'ver pressoflex 6p C3 DCpowe'!D462*'ver pressoflex 6p C3 DCpowe'!$G$17*'ver pressoflex 6p C3 DCpowe'!$G$13*'ver pressoflex 6p C3 DCpowe'!$G$11</f>
        <v>-54107.392500000147</v>
      </c>
      <c r="M462" s="31">
        <f>IF(ABS(E462)&lt;'ver pressoflex 6p C3 DCpowe'!$G$7,'ver pressoflex 6p C3 DCpowe'!$G$16*E462*'ver pressoflex 6p C3 DCpowe'!$O$8,SIGN(E462)*'ver pressoflex 6p C3 DCpowe'!$G$15*'ver pressoflex 6p C3 DCpowe'!$O$8)</f>
        <v>-17803.500000000004</v>
      </c>
      <c r="N462" s="31">
        <f>IF(ABS(F462)&lt;'ver pressoflex 6p C3 DCpowe'!$G$7,'ver pressoflex 6p C3 DCpowe'!$G$16*F462*'ver pressoflex 6p C3 DCpowe'!$O$9,SIGN(F462)*'ver pressoflex 6p C3 DCpowe'!$G$15*'ver pressoflex 6p C3 DCpowe'!$O$9)</f>
        <v>0</v>
      </c>
      <c r="O462" s="31">
        <f>IF(ABS(G462)&lt;'ver pressoflex 6p C3 DCpowe'!$G$7,'ver pressoflex 6p C3 DCpowe'!$G$16*G462*'ver pressoflex 6p C3 DCpowe'!$O$10,SIGN(G462)*'ver pressoflex 6p C3 DCpowe'!$G$15*'ver pressoflex 6p C3 DCpowe'!$O$10)</f>
        <v>0</v>
      </c>
      <c r="P462" s="31">
        <f>IF(ABS(H462)&lt;'ver pressoflex 6p C3 DCpowe'!$G$7,'ver pressoflex 6p C3 DCpowe'!$G$16*H462*'ver pressoflex 6p C3 DCpowe'!$O$11,SIGN(H462)*'ver pressoflex 6p C3 DCpowe'!$G$15*'ver pressoflex 6p C3 DCpowe'!$O$11)</f>
        <v>0</v>
      </c>
      <c r="Q462" s="31">
        <f>IF(ABS(I462)&lt;'ver pressoflex 6p C3 DCpowe'!$G$7,'ver pressoflex 6p C3 DCpowe'!$G$16*I462*'ver pressoflex 6p C3 DCpowe'!$O$12,SIGN(I462)*'ver pressoflex 6p C3 DCpowe'!$G$15*'ver pressoflex 6p C3 DCpowe'!$O$12)</f>
        <v>0</v>
      </c>
      <c r="R462" s="31">
        <f>IF(ABS(J462)&lt;'ver pressoflex 6p C3 DCpowe'!$G$7,'ver pressoflex 6p C3 DCpowe'!$G$16*J462*'ver pressoflex 6p C3 DCpowe'!$O$13,SIGN(J462)*'ver pressoflex 6p C3 DCpowe'!$G$15*'ver pressoflex 6p C3 DCpowe'!$O$13)</f>
        <v>17803.500000000004</v>
      </c>
      <c r="S462" s="113">
        <f t="shared" si="65"/>
        <v>-54107.392500000147</v>
      </c>
      <c r="T462" s="362">
        <f>-L462*('ver pressoflex 6p C3 DCpowe'!$G$3/2-'ver pressoflex 6p C3 DCpowe'!$G$12*'ver pressoflex 6p C3 DCpowe'!D462)</f>
        <v>59837715.981653541</v>
      </c>
      <c r="U462" s="29">
        <f t="shared" si="67"/>
        <v>18248587.500000004</v>
      </c>
      <c r="V462" s="29">
        <f t="shared" si="68"/>
        <v>0</v>
      </c>
      <c r="W462" s="29">
        <f t="shared" si="69"/>
        <v>0</v>
      </c>
      <c r="X462" s="29">
        <f t="shared" si="70"/>
        <v>0</v>
      </c>
      <c r="Y462" s="29">
        <f t="shared" si="71"/>
        <v>0</v>
      </c>
      <c r="Z462" s="29">
        <f t="shared" si="72"/>
        <v>18248587.500000004</v>
      </c>
      <c r="AA462" s="113">
        <f t="shared" si="66"/>
        <v>96334890.981653541</v>
      </c>
    </row>
    <row r="463" spans="2:27">
      <c r="B463" s="116">
        <f t="shared" si="64"/>
        <v>12338.917500000156</v>
      </c>
      <c r="C463" s="115">
        <f t="shared" si="63"/>
        <v>23.470000000000063</v>
      </c>
      <c r="D463" s="68">
        <f>'ver pressoflex 6p C3 DCpowe'!$G$3/2/$C$557*C463</f>
        <v>287.50750000000079</v>
      </c>
      <c r="E463" s="114">
        <f>'ver pressoflex 6p C3 DCpowe'!$G$9/D463*(D463-'ver pressoflex 6p C3 DCpowe'!$M$8)</f>
        <v>-2.4349277844925941E-3</v>
      </c>
      <c r="F463" s="114">
        <f>'ver pressoflex 6p C3 DCpowe'!$G$9/D463*(D463-'ver pressoflex 6p C3 DCpowe'!$M$9)</f>
        <v>-2.0889889828963124E-4</v>
      </c>
      <c r="G463" s="114">
        <f>'ver pressoflex 6p C3 DCpowe'!$G$9/D463*(D463-'ver pressoflex 6p C3 DCpowe'!$M$10)</f>
        <v>2.0171299879133313E-3</v>
      </c>
      <c r="H463" s="114">
        <f>'ver pressoflex 6p C3 DCpowe'!$G$9/D463*(D463-'ver pressoflex 6p C3 DCpowe'!$M$11)</f>
        <v>5.0155004652052394E-2</v>
      </c>
      <c r="I463" s="114">
        <f>'ver pressoflex 6p C3 DCpowe'!$G$9/D463*(D463-'ver pressoflex 6p C3 DCpowe'!$M$12)</f>
        <v>5.2381033538255357E-2</v>
      </c>
      <c r="J463" s="114">
        <f>'ver pressoflex 6p C3 DCpowe'!$G$9/D463*(D463-'ver pressoflex 6p C3 DCpowe'!$M$13)</f>
        <v>5.4607062424458321E-2</v>
      </c>
      <c r="K463" s="114">
        <f>'ver pressoflex 6p C3 DCpowe'!$G$9/D463*(D463-'ver pressoflex 6p C3 DCpowe'!$G$3)</f>
        <v>6.0172134639965735E-2</v>
      </c>
      <c r="L463" s="113">
        <f>-'ver pressoflex 6p C3 DCpowe'!$G$2*'ver pressoflex 6p C3 DCpowe'!D463*'ver pressoflex 6p C3 DCpowe'!$G$17*'ver pressoflex 6p C3 DCpowe'!$G$13*'ver pressoflex 6p C3 DCpowe'!$G$11</f>
        <v>-54338.917500000156</v>
      </c>
      <c r="M463" s="31">
        <f>IF(ABS(E463)&lt;'ver pressoflex 6p C3 DCpowe'!$G$7,'ver pressoflex 6p C3 DCpowe'!$G$16*E463*'ver pressoflex 6p C3 DCpowe'!$O$8,SIGN(E463)*'ver pressoflex 6p C3 DCpowe'!$G$15*'ver pressoflex 6p C3 DCpowe'!$O$8)</f>
        <v>-17803.500000000004</v>
      </c>
      <c r="N463" s="31">
        <f>IF(ABS(F463)&lt;'ver pressoflex 6p C3 DCpowe'!$G$7,'ver pressoflex 6p C3 DCpowe'!$G$16*F463*'ver pressoflex 6p C3 DCpowe'!$O$9,SIGN(F463)*'ver pressoflex 6p C3 DCpowe'!$G$15*'ver pressoflex 6p C3 DCpowe'!$O$9)</f>
        <v>0</v>
      </c>
      <c r="O463" s="31">
        <f>IF(ABS(G463)&lt;'ver pressoflex 6p C3 DCpowe'!$G$7,'ver pressoflex 6p C3 DCpowe'!$G$16*G463*'ver pressoflex 6p C3 DCpowe'!$O$10,SIGN(G463)*'ver pressoflex 6p C3 DCpowe'!$G$15*'ver pressoflex 6p C3 DCpowe'!$O$10)</f>
        <v>0</v>
      </c>
      <c r="P463" s="31">
        <f>IF(ABS(H463)&lt;'ver pressoflex 6p C3 DCpowe'!$G$7,'ver pressoflex 6p C3 DCpowe'!$G$16*H463*'ver pressoflex 6p C3 DCpowe'!$O$11,SIGN(H463)*'ver pressoflex 6p C3 DCpowe'!$G$15*'ver pressoflex 6p C3 DCpowe'!$O$11)</f>
        <v>0</v>
      </c>
      <c r="Q463" s="31">
        <f>IF(ABS(I463)&lt;'ver pressoflex 6p C3 DCpowe'!$G$7,'ver pressoflex 6p C3 DCpowe'!$G$16*I463*'ver pressoflex 6p C3 DCpowe'!$O$12,SIGN(I463)*'ver pressoflex 6p C3 DCpowe'!$G$15*'ver pressoflex 6p C3 DCpowe'!$O$12)</f>
        <v>0</v>
      </c>
      <c r="R463" s="31">
        <f>IF(ABS(J463)&lt;'ver pressoflex 6p C3 DCpowe'!$G$7,'ver pressoflex 6p C3 DCpowe'!$G$16*J463*'ver pressoflex 6p C3 DCpowe'!$O$13,SIGN(J463)*'ver pressoflex 6p C3 DCpowe'!$G$15*'ver pressoflex 6p C3 DCpowe'!$O$13)</f>
        <v>17803.500000000004</v>
      </c>
      <c r="S463" s="113">
        <f t="shared" si="65"/>
        <v>-54338.917500000156</v>
      </c>
      <c r="T463" s="362">
        <f>-L463*('ver pressoflex 6p C3 DCpowe'!$G$3/2-'ver pressoflex 6p C3 DCpowe'!$G$12*'ver pressoflex 6p C3 DCpowe'!D463)</f>
        <v>60066069.867077559</v>
      </c>
      <c r="U463" s="29">
        <f t="shared" si="67"/>
        <v>18248587.500000004</v>
      </c>
      <c r="V463" s="29">
        <f t="shared" si="68"/>
        <v>0</v>
      </c>
      <c r="W463" s="29">
        <f t="shared" si="69"/>
        <v>0</v>
      </c>
      <c r="X463" s="29">
        <f t="shared" si="70"/>
        <v>0</v>
      </c>
      <c r="Y463" s="29">
        <f t="shared" si="71"/>
        <v>0</v>
      </c>
      <c r="Z463" s="29">
        <f t="shared" si="72"/>
        <v>18248587.500000004</v>
      </c>
      <c r="AA463" s="113">
        <f t="shared" si="66"/>
        <v>96563244.867077559</v>
      </c>
    </row>
    <row r="464" spans="2:27">
      <c r="B464" s="116">
        <f t="shared" si="64"/>
        <v>12570.442500000165</v>
      </c>
      <c r="C464" s="115">
        <f t="shared" ref="C464:C501" si="73">+C463+0.1</f>
        <v>23.570000000000064</v>
      </c>
      <c r="D464" s="68">
        <f>'ver pressoflex 6p C3 DCpowe'!$G$3/2/$C$557*C464</f>
        <v>288.73250000000081</v>
      </c>
      <c r="E464" s="114">
        <f>'ver pressoflex 6p C3 DCpowe'!$G$9/D464*(D464-'ver pressoflex 6p C3 DCpowe'!$M$8)</f>
        <v>-2.4585386127297915E-3</v>
      </c>
      <c r="F464" s="114">
        <f>'ver pressoflex 6p C3 DCpowe'!$G$9/D464*(D464-'ver pressoflex 6p C3 DCpowe'!$M$9)</f>
        <v>-2.4195405782170799E-4</v>
      </c>
      <c r="G464" s="114">
        <f>'ver pressoflex 6p C3 DCpowe'!$G$9/D464*(D464-'ver pressoflex 6p C3 DCpowe'!$M$10)</f>
        <v>1.9746304970863758E-3</v>
      </c>
      <c r="H464" s="114">
        <f>'ver pressoflex 6p C3 DCpowe'!$G$9/D464*(D464-'ver pressoflex 6p C3 DCpowe'!$M$11)</f>
        <v>4.9908271496973682E-2</v>
      </c>
      <c r="I464" s="114">
        <f>'ver pressoflex 6p C3 DCpowe'!$G$9/D464*(D464-'ver pressoflex 6p C3 DCpowe'!$M$12)</f>
        <v>5.2124856051881767E-2</v>
      </c>
      <c r="J464" s="114">
        <f>'ver pressoflex 6p C3 DCpowe'!$G$9/D464*(D464-'ver pressoflex 6p C3 DCpowe'!$M$13)</f>
        <v>5.4341440606789852E-2</v>
      </c>
      <c r="K464" s="114">
        <f>'ver pressoflex 6p C3 DCpowe'!$G$9/D464*(D464-'ver pressoflex 6p C3 DCpowe'!$G$3)</f>
        <v>5.9882901994060052E-2</v>
      </c>
      <c r="L464" s="113">
        <f>-'ver pressoflex 6p C3 DCpowe'!$G$2*'ver pressoflex 6p C3 DCpowe'!D464*'ver pressoflex 6p C3 DCpowe'!$G$17*'ver pressoflex 6p C3 DCpowe'!$G$13*'ver pressoflex 6p C3 DCpowe'!$G$11</f>
        <v>-54570.442500000157</v>
      </c>
      <c r="M464" s="31">
        <f>IF(ABS(E464)&lt;'ver pressoflex 6p C3 DCpowe'!$G$7,'ver pressoflex 6p C3 DCpowe'!$G$16*E464*'ver pressoflex 6p C3 DCpowe'!$O$8,SIGN(E464)*'ver pressoflex 6p C3 DCpowe'!$G$15*'ver pressoflex 6p C3 DCpowe'!$O$8)</f>
        <v>-17803.500000000004</v>
      </c>
      <c r="N464" s="31">
        <f>IF(ABS(F464)&lt;'ver pressoflex 6p C3 DCpowe'!$G$7,'ver pressoflex 6p C3 DCpowe'!$G$16*F464*'ver pressoflex 6p C3 DCpowe'!$O$9,SIGN(F464)*'ver pressoflex 6p C3 DCpowe'!$G$15*'ver pressoflex 6p C3 DCpowe'!$O$9)</f>
        <v>0</v>
      </c>
      <c r="O464" s="31">
        <f>IF(ABS(G464)&lt;'ver pressoflex 6p C3 DCpowe'!$G$7,'ver pressoflex 6p C3 DCpowe'!$G$16*G464*'ver pressoflex 6p C3 DCpowe'!$O$10,SIGN(G464)*'ver pressoflex 6p C3 DCpowe'!$G$15*'ver pressoflex 6p C3 DCpowe'!$O$10)</f>
        <v>0</v>
      </c>
      <c r="P464" s="31">
        <f>IF(ABS(H464)&lt;'ver pressoflex 6p C3 DCpowe'!$G$7,'ver pressoflex 6p C3 DCpowe'!$G$16*H464*'ver pressoflex 6p C3 DCpowe'!$O$11,SIGN(H464)*'ver pressoflex 6p C3 DCpowe'!$G$15*'ver pressoflex 6p C3 DCpowe'!$O$11)</f>
        <v>0</v>
      </c>
      <c r="Q464" s="31">
        <f>IF(ABS(I464)&lt;'ver pressoflex 6p C3 DCpowe'!$G$7,'ver pressoflex 6p C3 DCpowe'!$G$16*I464*'ver pressoflex 6p C3 DCpowe'!$O$12,SIGN(I464)*'ver pressoflex 6p C3 DCpowe'!$G$15*'ver pressoflex 6p C3 DCpowe'!$O$12)</f>
        <v>0</v>
      </c>
      <c r="R464" s="31">
        <f>IF(ABS(J464)&lt;'ver pressoflex 6p C3 DCpowe'!$G$7,'ver pressoflex 6p C3 DCpowe'!$G$16*J464*'ver pressoflex 6p C3 DCpowe'!$O$13,SIGN(J464)*'ver pressoflex 6p C3 DCpowe'!$G$15*'ver pressoflex 6p C3 DCpowe'!$O$13)</f>
        <v>17803.500000000004</v>
      </c>
      <c r="S464" s="113">
        <f t="shared" si="65"/>
        <v>-54570.442500000165</v>
      </c>
      <c r="T464" s="362">
        <f>-L464*('ver pressoflex 6p C3 DCpowe'!$G$3/2-'ver pressoflex 6p C3 DCpowe'!$G$12*'ver pressoflex 6p C3 DCpowe'!D464)</f>
        <v>60294187.782221556</v>
      </c>
      <c r="U464" s="29">
        <f t="shared" si="67"/>
        <v>18248587.500000004</v>
      </c>
      <c r="V464" s="29">
        <f t="shared" si="68"/>
        <v>0</v>
      </c>
      <c r="W464" s="29">
        <f t="shared" si="69"/>
        <v>0</v>
      </c>
      <c r="X464" s="29">
        <f t="shared" si="70"/>
        <v>0</v>
      </c>
      <c r="Y464" s="29">
        <f t="shared" si="71"/>
        <v>0</v>
      </c>
      <c r="Z464" s="29">
        <f t="shared" si="72"/>
        <v>18248587.500000004</v>
      </c>
      <c r="AA464" s="113">
        <f t="shared" si="66"/>
        <v>96791362.782221556</v>
      </c>
    </row>
    <row r="465" spans="2:27">
      <c r="B465" s="116">
        <f t="shared" si="64"/>
        <v>12801.967500000159</v>
      </c>
      <c r="C465" s="115">
        <f t="shared" si="73"/>
        <v>23.670000000000066</v>
      </c>
      <c r="D465" s="68">
        <f>'ver pressoflex 6p C3 DCpowe'!$G$3/2/$C$557*C465</f>
        <v>289.95750000000078</v>
      </c>
      <c r="E465" s="114">
        <f>'ver pressoflex 6p C3 DCpowe'!$G$9/D465*(D465-'ver pressoflex 6p C3 DCpowe'!$M$8)</f>
        <v>-2.4819499409396355E-3</v>
      </c>
      <c r="F465" s="114">
        <f>'ver pressoflex 6p C3 DCpowe'!$G$9/D465*(D465-'ver pressoflex 6p C3 DCpowe'!$M$9)</f>
        <v>-2.7472991731548939E-4</v>
      </c>
      <c r="G465" s="114">
        <f>'ver pressoflex 6p C3 DCpowe'!$G$9/D465*(D465-'ver pressoflex 6p C3 DCpowe'!$M$10)</f>
        <v>1.9324901063086566E-3</v>
      </c>
      <c r="H465" s="114">
        <f>'ver pressoflex 6p C3 DCpowe'!$G$9/D465*(D465-'ver pressoflex 6p C3 DCpowe'!$M$11)</f>
        <v>4.9663623117180811E-2</v>
      </c>
      <c r="I465" s="114">
        <f>'ver pressoflex 6p C3 DCpowe'!$G$9/D465*(D465-'ver pressoflex 6p C3 DCpowe'!$M$12)</f>
        <v>5.1870843140804958E-2</v>
      </c>
      <c r="J465" s="114">
        <f>'ver pressoflex 6p C3 DCpowe'!$G$9/D465*(D465-'ver pressoflex 6p C3 DCpowe'!$M$13)</f>
        <v>5.4078063164429098E-2</v>
      </c>
      <c r="K465" s="114">
        <f>'ver pressoflex 6p C3 DCpowe'!$G$9/D465*(D465-'ver pressoflex 6p C3 DCpowe'!$G$3)</f>
        <v>5.9596113223489462E-2</v>
      </c>
      <c r="L465" s="113">
        <f>-'ver pressoflex 6p C3 DCpowe'!$G$2*'ver pressoflex 6p C3 DCpowe'!D465*'ver pressoflex 6p C3 DCpowe'!$G$17*'ver pressoflex 6p C3 DCpowe'!$G$13*'ver pressoflex 6p C3 DCpowe'!$G$11</f>
        <v>-54801.967500000159</v>
      </c>
      <c r="M465" s="31">
        <f>IF(ABS(E465)&lt;'ver pressoflex 6p C3 DCpowe'!$G$7,'ver pressoflex 6p C3 DCpowe'!$G$16*E465*'ver pressoflex 6p C3 DCpowe'!$O$8,SIGN(E465)*'ver pressoflex 6p C3 DCpowe'!$G$15*'ver pressoflex 6p C3 DCpowe'!$O$8)</f>
        <v>-17803.500000000004</v>
      </c>
      <c r="N465" s="31">
        <f>IF(ABS(F465)&lt;'ver pressoflex 6p C3 DCpowe'!$G$7,'ver pressoflex 6p C3 DCpowe'!$G$16*F465*'ver pressoflex 6p C3 DCpowe'!$O$9,SIGN(F465)*'ver pressoflex 6p C3 DCpowe'!$G$15*'ver pressoflex 6p C3 DCpowe'!$O$9)</f>
        <v>0</v>
      </c>
      <c r="O465" s="31">
        <f>IF(ABS(G465)&lt;'ver pressoflex 6p C3 DCpowe'!$G$7,'ver pressoflex 6p C3 DCpowe'!$G$16*G465*'ver pressoflex 6p C3 DCpowe'!$O$10,SIGN(G465)*'ver pressoflex 6p C3 DCpowe'!$G$15*'ver pressoflex 6p C3 DCpowe'!$O$10)</f>
        <v>0</v>
      </c>
      <c r="P465" s="31">
        <f>IF(ABS(H465)&lt;'ver pressoflex 6p C3 DCpowe'!$G$7,'ver pressoflex 6p C3 DCpowe'!$G$16*H465*'ver pressoflex 6p C3 DCpowe'!$O$11,SIGN(H465)*'ver pressoflex 6p C3 DCpowe'!$G$15*'ver pressoflex 6p C3 DCpowe'!$O$11)</f>
        <v>0</v>
      </c>
      <c r="Q465" s="31">
        <f>IF(ABS(I465)&lt;'ver pressoflex 6p C3 DCpowe'!$G$7,'ver pressoflex 6p C3 DCpowe'!$G$16*I465*'ver pressoflex 6p C3 DCpowe'!$O$12,SIGN(I465)*'ver pressoflex 6p C3 DCpowe'!$G$15*'ver pressoflex 6p C3 DCpowe'!$O$12)</f>
        <v>0</v>
      </c>
      <c r="R465" s="31">
        <f>IF(ABS(J465)&lt;'ver pressoflex 6p C3 DCpowe'!$G$7,'ver pressoflex 6p C3 DCpowe'!$G$16*J465*'ver pressoflex 6p C3 DCpowe'!$O$13,SIGN(J465)*'ver pressoflex 6p C3 DCpowe'!$G$15*'ver pressoflex 6p C3 DCpowe'!$O$13)</f>
        <v>17803.500000000004</v>
      </c>
      <c r="S465" s="113">
        <f t="shared" si="65"/>
        <v>-54801.967500000159</v>
      </c>
      <c r="T465" s="362">
        <f>-L465*('ver pressoflex 6p C3 DCpowe'!$G$3/2-'ver pressoflex 6p C3 DCpowe'!$G$12*'ver pressoflex 6p C3 DCpowe'!D465)</f>
        <v>60522069.727085553</v>
      </c>
      <c r="U465" s="29">
        <f t="shared" si="67"/>
        <v>18248587.500000004</v>
      </c>
      <c r="V465" s="29">
        <f t="shared" si="68"/>
        <v>0</v>
      </c>
      <c r="W465" s="29">
        <f t="shared" si="69"/>
        <v>0</v>
      </c>
      <c r="X465" s="29">
        <f t="shared" si="70"/>
        <v>0</v>
      </c>
      <c r="Y465" s="29">
        <f t="shared" si="71"/>
        <v>0</v>
      </c>
      <c r="Z465" s="29">
        <f t="shared" si="72"/>
        <v>18248587.500000004</v>
      </c>
      <c r="AA465" s="113">
        <f t="shared" si="66"/>
        <v>97019244.727085561</v>
      </c>
    </row>
    <row r="466" spans="2:27">
      <c r="B466" s="116">
        <f t="shared" si="64"/>
        <v>13033.492500000153</v>
      </c>
      <c r="C466" s="115">
        <f t="shared" si="73"/>
        <v>23.770000000000067</v>
      </c>
      <c r="D466" s="68">
        <f>'ver pressoflex 6p C3 DCpowe'!$G$3/2/$C$557*C466</f>
        <v>291.1825000000008</v>
      </c>
      <c r="E466" s="114">
        <f>'ver pressoflex 6p C3 DCpowe'!$G$9/D466*(D466-'ver pressoflex 6p C3 DCpowe'!$M$8)</f>
        <v>-2.5051642870021532E-3</v>
      </c>
      <c r="F466" s="114">
        <f>'ver pressoflex 6p C3 DCpowe'!$G$9/D466*(D466-'ver pressoflex 6p C3 DCpowe'!$M$9)</f>
        <v>-3.0723000180301414E-4</v>
      </c>
      <c r="G466" s="114">
        <f>'ver pressoflex 6p C3 DCpowe'!$G$9/D466*(D466-'ver pressoflex 6p C3 DCpowe'!$M$10)</f>
        <v>1.8907042833961247E-3</v>
      </c>
      <c r="H466" s="114">
        <f>'ver pressoflex 6p C3 DCpowe'!$G$9/D466*(D466-'ver pressoflex 6p C3 DCpowe'!$M$11)</f>
        <v>4.9421033200827504E-2</v>
      </c>
      <c r="I466" s="114">
        <f>'ver pressoflex 6p C3 DCpowe'!$G$9/D466*(D466-'ver pressoflex 6p C3 DCpowe'!$M$12)</f>
        <v>5.1618967486026644E-2</v>
      </c>
      <c r="J466" s="114">
        <f>'ver pressoflex 6p C3 DCpowe'!$G$9/D466*(D466-'ver pressoflex 6p C3 DCpowe'!$M$13)</f>
        <v>5.3816901771225778E-2</v>
      </c>
      <c r="K466" s="114">
        <f>'ver pressoflex 6p C3 DCpowe'!$G$9/D466*(D466-'ver pressoflex 6p C3 DCpowe'!$G$3)</f>
        <v>5.931173748422363E-2</v>
      </c>
      <c r="L466" s="113">
        <f>-'ver pressoflex 6p C3 DCpowe'!$G$2*'ver pressoflex 6p C3 DCpowe'!D466*'ver pressoflex 6p C3 DCpowe'!$G$17*'ver pressoflex 6p C3 DCpowe'!$G$13*'ver pressoflex 6p C3 DCpowe'!$G$11</f>
        <v>-55033.492500000153</v>
      </c>
      <c r="M466" s="31">
        <f>IF(ABS(E466)&lt;'ver pressoflex 6p C3 DCpowe'!$G$7,'ver pressoflex 6p C3 DCpowe'!$G$16*E466*'ver pressoflex 6p C3 DCpowe'!$O$8,SIGN(E466)*'ver pressoflex 6p C3 DCpowe'!$G$15*'ver pressoflex 6p C3 DCpowe'!$O$8)</f>
        <v>-17803.500000000004</v>
      </c>
      <c r="N466" s="31">
        <f>IF(ABS(F466)&lt;'ver pressoflex 6p C3 DCpowe'!$G$7,'ver pressoflex 6p C3 DCpowe'!$G$16*F466*'ver pressoflex 6p C3 DCpowe'!$O$9,SIGN(F466)*'ver pressoflex 6p C3 DCpowe'!$G$15*'ver pressoflex 6p C3 DCpowe'!$O$9)</f>
        <v>0</v>
      </c>
      <c r="O466" s="31">
        <f>IF(ABS(G466)&lt;'ver pressoflex 6p C3 DCpowe'!$G$7,'ver pressoflex 6p C3 DCpowe'!$G$16*G466*'ver pressoflex 6p C3 DCpowe'!$O$10,SIGN(G466)*'ver pressoflex 6p C3 DCpowe'!$G$15*'ver pressoflex 6p C3 DCpowe'!$O$10)</f>
        <v>0</v>
      </c>
      <c r="P466" s="31">
        <f>IF(ABS(H466)&lt;'ver pressoflex 6p C3 DCpowe'!$G$7,'ver pressoflex 6p C3 DCpowe'!$G$16*H466*'ver pressoflex 6p C3 DCpowe'!$O$11,SIGN(H466)*'ver pressoflex 6p C3 DCpowe'!$G$15*'ver pressoflex 6p C3 DCpowe'!$O$11)</f>
        <v>0</v>
      </c>
      <c r="Q466" s="31">
        <f>IF(ABS(I466)&lt;'ver pressoflex 6p C3 DCpowe'!$G$7,'ver pressoflex 6p C3 DCpowe'!$G$16*I466*'ver pressoflex 6p C3 DCpowe'!$O$12,SIGN(I466)*'ver pressoflex 6p C3 DCpowe'!$G$15*'ver pressoflex 6p C3 DCpowe'!$O$12)</f>
        <v>0</v>
      </c>
      <c r="R466" s="31">
        <f>IF(ABS(J466)&lt;'ver pressoflex 6p C3 DCpowe'!$G$7,'ver pressoflex 6p C3 DCpowe'!$G$16*J466*'ver pressoflex 6p C3 DCpowe'!$O$13,SIGN(J466)*'ver pressoflex 6p C3 DCpowe'!$G$15*'ver pressoflex 6p C3 DCpowe'!$O$13)</f>
        <v>17803.500000000004</v>
      </c>
      <c r="S466" s="113">
        <f t="shared" si="65"/>
        <v>-55033.492500000153</v>
      </c>
      <c r="T466" s="362">
        <f>-L466*('ver pressoflex 6p C3 DCpowe'!$G$3/2-'ver pressoflex 6p C3 DCpowe'!$G$12*'ver pressoflex 6p C3 DCpowe'!D466)</f>
        <v>60749715.701669551</v>
      </c>
      <c r="U466" s="29">
        <f t="shared" si="67"/>
        <v>18248587.500000004</v>
      </c>
      <c r="V466" s="29">
        <f t="shared" si="68"/>
        <v>0</v>
      </c>
      <c r="W466" s="29">
        <f t="shared" si="69"/>
        <v>0</v>
      </c>
      <c r="X466" s="29">
        <f t="shared" si="70"/>
        <v>0</v>
      </c>
      <c r="Y466" s="29">
        <f t="shared" si="71"/>
        <v>0</v>
      </c>
      <c r="Z466" s="29">
        <f t="shared" si="72"/>
        <v>18248587.500000004</v>
      </c>
      <c r="AA466" s="113">
        <f t="shared" si="66"/>
        <v>97246890.701669559</v>
      </c>
    </row>
    <row r="467" spans="2:27">
      <c r="B467" s="116">
        <f t="shared" si="64"/>
        <v>13265.017500000162</v>
      </c>
      <c r="C467" s="115">
        <f t="shared" si="73"/>
        <v>23.870000000000068</v>
      </c>
      <c r="D467" s="68">
        <f>'ver pressoflex 6p C3 DCpowe'!$G$3/2/$C$557*C467</f>
        <v>292.40750000000082</v>
      </c>
      <c r="E467" s="114">
        <f>'ver pressoflex 6p C3 DCpowe'!$G$9/D467*(D467-'ver pressoflex 6p C3 DCpowe'!$M$8)</f>
        <v>-2.5281841266041553E-3</v>
      </c>
      <c r="F467" s="114">
        <f>'ver pressoflex 6p C3 DCpowe'!$G$9/D467*(D467-'ver pressoflex 6p C3 DCpowe'!$M$9)</f>
        <v>-3.3945777724581728E-4</v>
      </c>
      <c r="G467" s="114">
        <f>'ver pressoflex 6p C3 DCpowe'!$G$9/D467*(D467-'ver pressoflex 6p C3 DCpowe'!$M$10)</f>
        <v>1.8492685721125208E-3</v>
      </c>
      <c r="H467" s="114">
        <f>'ver pressoflex 6p C3 DCpowe'!$G$9/D467*(D467-'ver pressoflex 6p C3 DCpowe'!$M$11)</f>
        <v>4.9180475876986589E-2</v>
      </c>
      <c r="I467" s="114">
        <f>'ver pressoflex 6p C3 DCpowe'!$G$9/D467*(D467-'ver pressoflex 6p C3 DCpowe'!$M$12)</f>
        <v>5.1369202226344925E-2</v>
      </c>
      <c r="J467" s="114">
        <f>'ver pressoflex 6p C3 DCpowe'!$G$9/D467*(D467-'ver pressoflex 6p C3 DCpowe'!$M$13)</f>
        <v>5.3557928575703261E-2</v>
      </c>
      <c r="K467" s="114">
        <f>'ver pressoflex 6p C3 DCpowe'!$G$9/D467*(D467-'ver pressoflex 6p C3 DCpowe'!$G$3)</f>
        <v>5.9029744449099107E-2</v>
      </c>
      <c r="L467" s="113">
        <f>-'ver pressoflex 6p C3 DCpowe'!$G$2*'ver pressoflex 6p C3 DCpowe'!D467*'ver pressoflex 6p C3 DCpowe'!$G$17*'ver pressoflex 6p C3 DCpowe'!$G$13*'ver pressoflex 6p C3 DCpowe'!$G$11</f>
        <v>-55265.017500000162</v>
      </c>
      <c r="M467" s="31">
        <f>IF(ABS(E467)&lt;'ver pressoflex 6p C3 DCpowe'!$G$7,'ver pressoflex 6p C3 DCpowe'!$G$16*E467*'ver pressoflex 6p C3 DCpowe'!$O$8,SIGN(E467)*'ver pressoflex 6p C3 DCpowe'!$G$15*'ver pressoflex 6p C3 DCpowe'!$O$8)</f>
        <v>-17803.500000000004</v>
      </c>
      <c r="N467" s="31">
        <f>IF(ABS(F467)&lt;'ver pressoflex 6p C3 DCpowe'!$G$7,'ver pressoflex 6p C3 DCpowe'!$G$16*F467*'ver pressoflex 6p C3 DCpowe'!$O$9,SIGN(F467)*'ver pressoflex 6p C3 DCpowe'!$G$15*'ver pressoflex 6p C3 DCpowe'!$O$9)</f>
        <v>0</v>
      </c>
      <c r="O467" s="31">
        <f>IF(ABS(G467)&lt;'ver pressoflex 6p C3 DCpowe'!$G$7,'ver pressoflex 6p C3 DCpowe'!$G$16*G467*'ver pressoflex 6p C3 DCpowe'!$O$10,SIGN(G467)*'ver pressoflex 6p C3 DCpowe'!$G$15*'ver pressoflex 6p C3 DCpowe'!$O$10)</f>
        <v>0</v>
      </c>
      <c r="P467" s="31">
        <f>IF(ABS(H467)&lt;'ver pressoflex 6p C3 DCpowe'!$G$7,'ver pressoflex 6p C3 DCpowe'!$G$16*H467*'ver pressoflex 6p C3 DCpowe'!$O$11,SIGN(H467)*'ver pressoflex 6p C3 DCpowe'!$G$15*'ver pressoflex 6p C3 DCpowe'!$O$11)</f>
        <v>0</v>
      </c>
      <c r="Q467" s="31">
        <f>IF(ABS(I467)&lt;'ver pressoflex 6p C3 DCpowe'!$G$7,'ver pressoflex 6p C3 DCpowe'!$G$16*I467*'ver pressoflex 6p C3 DCpowe'!$O$12,SIGN(I467)*'ver pressoflex 6p C3 DCpowe'!$G$15*'ver pressoflex 6p C3 DCpowe'!$O$12)</f>
        <v>0</v>
      </c>
      <c r="R467" s="31">
        <f>IF(ABS(J467)&lt;'ver pressoflex 6p C3 DCpowe'!$G$7,'ver pressoflex 6p C3 DCpowe'!$G$16*J467*'ver pressoflex 6p C3 DCpowe'!$O$13,SIGN(J467)*'ver pressoflex 6p C3 DCpowe'!$G$15*'ver pressoflex 6p C3 DCpowe'!$O$13)</f>
        <v>17803.500000000004</v>
      </c>
      <c r="S467" s="113">
        <f t="shared" si="65"/>
        <v>-55265.017500000162</v>
      </c>
      <c r="T467" s="362">
        <f>-L467*('ver pressoflex 6p C3 DCpowe'!$G$3/2-'ver pressoflex 6p C3 DCpowe'!$G$12*'ver pressoflex 6p C3 DCpowe'!D467)</f>
        <v>60977125.705973558</v>
      </c>
      <c r="U467" s="29">
        <f t="shared" si="67"/>
        <v>18248587.500000004</v>
      </c>
      <c r="V467" s="29">
        <f t="shared" si="68"/>
        <v>0</v>
      </c>
      <c r="W467" s="29">
        <f t="shared" si="69"/>
        <v>0</v>
      </c>
      <c r="X467" s="29">
        <f t="shared" si="70"/>
        <v>0</v>
      </c>
      <c r="Y467" s="29">
        <f t="shared" si="71"/>
        <v>0</v>
      </c>
      <c r="Z467" s="29">
        <f t="shared" si="72"/>
        <v>18248587.500000004</v>
      </c>
      <c r="AA467" s="113">
        <f t="shared" si="66"/>
        <v>97474300.705973566</v>
      </c>
    </row>
    <row r="468" spans="2:27">
      <c r="B468" s="116">
        <f t="shared" si="64"/>
        <v>13496.542500000171</v>
      </c>
      <c r="C468" s="115">
        <f t="shared" si="73"/>
        <v>23.97000000000007</v>
      </c>
      <c r="D468" s="68">
        <f>'ver pressoflex 6p C3 DCpowe'!$G$3/2/$C$557*C468</f>
        <v>293.63250000000085</v>
      </c>
      <c r="E468" s="114">
        <f>'ver pressoflex 6p C3 DCpowe'!$G$9/D468*(D468-'ver pressoflex 6p C3 DCpowe'!$M$8)</f>
        <v>-2.5510118941193655E-3</v>
      </c>
      <c r="F468" s="114">
        <f>'ver pressoflex 6p C3 DCpowe'!$G$9/D468*(D468-'ver pressoflex 6p C3 DCpowe'!$M$9)</f>
        <v>-3.7141665176711175E-4</v>
      </c>
      <c r="G468" s="114">
        <f>'ver pressoflex 6p C3 DCpowe'!$G$9/D468*(D468-'ver pressoflex 6p C3 DCpowe'!$M$10)</f>
        <v>1.8081785905851419E-3</v>
      </c>
      <c r="H468" s="114">
        <f>'ver pressoflex 6p C3 DCpowe'!$G$9/D468*(D468-'ver pressoflex 6p C3 DCpowe'!$M$11)</f>
        <v>4.894192570645263E-2</v>
      </c>
      <c r="I468" s="114">
        <f>'ver pressoflex 6p C3 DCpowe'!$G$9/D468*(D468-'ver pressoflex 6p C3 DCpowe'!$M$12)</f>
        <v>5.1121520948804886E-2</v>
      </c>
      <c r="J468" s="114">
        <f>'ver pressoflex 6p C3 DCpowe'!$G$9/D468*(D468-'ver pressoflex 6p C3 DCpowe'!$M$13)</f>
        <v>5.3301116191157134E-2</v>
      </c>
      <c r="K468" s="114">
        <f>'ver pressoflex 6p C3 DCpowe'!$G$9/D468*(D468-'ver pressoflex 6p C3 DCpowe'!$G$3)</f>
        <v>5.8750104297037774E-2</v>
      </c>
      <c r="L468" s="113">
        <f>-'ver pressoflex 6p C3 DCpowe'!$G$2*'ver pressoflex 6p C3 DCpowe'!D468*'ver pressoflex 6p C3 DCpowe'!$G$17*'ver pressoflex 6p C3 DCpowe'!$G$13*'ver pressoflex 6p C3 DCpowe'!$G$11</f>
        <v>-55496.542500000171</v>
      </c>
      <c r="M468" s="31">
        <f>IF(ABS(E468)&lt;'ver pressoflex 6p C3 DCpowe'!$G$7,'ver pressoflex 6p C3 DCpowe'!$G$16*E468*'ver pressoflex 6p C3 DCpowe'!$O$8,SIGN(E468)*'ver pressoflex 6p C3 DCpowe'!$G$15*'ver pressoflex 6p C3 DCpowe'!$O$8)</f>
        <v>-17803.500000000004</v>
      </c>
      <c r="N468" s="31">
        <f>IF(ABS(F468)&lt;'ver pressoflex 6p C3 DCpowe'!$G$7,'ver pressoflex 6p C3 DCpowe'!$G$16*F468*'ver pressoflex 6p C3 DCpowe'!$O$9,SIGN(F468)*'ver pressoflex 6p C3 DCpowe'!$G$15*'ver pressoflex 6p C3 DCpowe'!$O$9)</f>
        <v>0</v>
      </c>
      <c r="O468" s="31">
        <f>IF(ABS(G468)&lt;'ver pressoflex 6p C3 DCpowe'!$G$7,'ver pressoflex 6p C3 DCpowe'!$G$16*G468*'ver pressoflex 6p C3 DCpowe'!$O$10,SIGN(G468)*'ver pressoflex 6p C3 DCpowe'!$G$15*'ver pressoflex 6p C3 DCpowe'!$O$10)</f>
        <v>0</v>
      </c>
      <c r="P468" s="31">
        <f>IF(ABS(H468)&lt;'ver pressoflex 6p C3 DCpowe'!$G$7,'ver pressoflex 6p C3 DCpowe'!$G$16*H468*'ver pressoflex 6p C3 DCpowe'!$O$11,SIGN(H468)*'ver pressoflex 6p C3 DCpowe'!$G$15*'ver pressoflex 6p C3 DCpowe'!$O$11)</f>
        <v>0</v>
      </c>
      <c r="Q468" s="31">
        <f>IF(ABS(I468)&lt;'ver pressoflex 6p C3 DCpowe'!$G$7,'ver pressoflex 6p C3 DCpowe'!$G$16*I468*'ver pressoflex 6p C3 DCpowe'!$O$12,SIGN(I468)*'ver pressoflex 6p C3 DCpowe'!$G$15*'ver pressoflex 6p C3 DCpowe'!$O$12)</f>
        <v>0</v>
      </c>
      <c r="R468" s="31">
        <f>IF(ABS(J468)&lt;'ver pressoflex 6p C3 DCpowe'!$G$7,'ver pressoflex 6p C3 DCpowe'!$G$16*J468*'ver pressoflex 6p C3 DCpowe'!$O$13,SIGN(J468)*'ver pressoflex 6p C3 DCpowe'!$G$15*'ver pressoflex 6p C3 DCpowe'!$O$13)</f>
        <v>17803.500000000004</v>
      </c>
      <c r="S468" s="113">
        <f t="shared" si="65"/>
        <v>-55496.542500000171</v>
      </c>
      <c r="T468" s="362">
        <f>-L468*('ver pressoflex 6p C3 DCpowe'!$G$3/2-'ver pressoflex 6p C3 DCpowe'!$G$12*'ver pressoflex 6p C3 DCpowe'!D468)</f>
        <v>61204299.739997566</v>
      </c>
      <c r="U468" s="29">
        <f t="shared" si="67"/>
        <v>18248587.500000004</v>
      </c>
      <c r="V468" s="29">
        <f t="shared" si="68"/>
        <v>0</v>
      </c>
      <c r="W468" s="29">
        <f t="shared" si="69"/>
        <v>0</v>
      </c>
      <c r="X468" s="29">
        <f t="shared" si="70"/>
        <v>0</v>
      </c>
      <c r="Y468" s="29">
        <f t="shared" si="71"/>
        <v>0</v>
      </c>
      <c r="Z468" s="29">
        <f t="shared" si="72"/>
        <v>18248587.500000004</v>
      </c>
      <c r="AA468" s="113">
        <f t="shared" si="66"/>
        <v>97701474.739997566</v>
      </c>
    </row>
    <row r="469" spans="2:27">
      <c r="B469" s="116">
        <f t="shared" si="64"/>
        <v>13728.067500000165</v>
      </c>
      <c r="C469" s="115">
        <f t="shared" si="73"/>
        <v>24.070000000000071</v>
      </c>
      <c r="D469" s="68">
        <f>'ver pressoflex 6p C3 DCpowe'!$G$3/2/$C$557*C469</f>
        <v>294.85750000000087</v>
      </c>
      <c r="E469" s="114">
        <f>'ver pressoflex 6p C3 DCpowe'!$G$9/D469*(D469-'ver pressoflex 6p C3 DCpowe'!$M$8)</f>
        <v>-2.5736499834666058E-3</v>
      </c>
      <c r="F469" s="114">
        <f>'ver pressoflex 6p C3 DCpowe'!$G$9/D469*(D469-'ver pressoflex 6p C3 DCpowe'!$M$9)</f>
        <v>-4.031099768532481E-4</v>
      </c>
      <c r="G469" s="114">
        <f>'ver pressoflex 6p C3 DCpowe'!$G$9/D469*(D469-'ver pressoflex 6p C3 DCpowe'!$M$10)</f>
        <v>1.7674300297601097E-3</v>
      </c>
      <c r="H469" s="114">
        <f>'ver pressoflex 6p C3 DCpowe'!$G$9/D469*(D469-'ver pressoflex 6p C3 DCpowe'!$M$11)</f>
        <v>4.8705357672773973E-2</v>
      </c>
      <c r="I469" s="114">
        <f>'ver pressoflex 6p C3 DCpowe'!$G$9/D469*(D469-'ver pressoflex 6p C3 DCpowe'!$M$12)</f>
        <v>5.0875897679387327E-2</v>
      </c>
      <c r="J469" s="114">
        <f>'ver pressoflex 6p C3 DCpowe'!$G$9/D469*(D469-'ver pressoflex 6p C3 DCpowe'!$M$13)</f>
        <v>5.3046437686000689E-2</v>
      </c>
      <c r="K469" s="114">
        <f>'ver pressoflex 6p C3 DCpowe'!$G$9/D469*(D469-'ver pressoflex 6p C3 DCpowe'!$G$3)</f>
        <v>5.8472787702534078E-2</v>
      </c>
      <c r="L469" s="113">
        <f>-'ver pressoflex 6p C3 DCpowe'!$G$2*'ver pressoflex 6p C3 DCpowe'!D469*'ver pressoflex 6p C3 DCpowe'!$G$17*'ver pressoflex 6p C3 DCpowe'!$G$13*'ver pressoflex 6p C3 DCpowe'!$G$11</f>
        <v>-55728.067500000165</v>
      </c>
      <c r="M469" s="31">
        <f>IF(ABS(E469)&lt;'ver pressoflex 6p C3 DCpowe'!$G$7,'ver pressoflex 6p C3 DCpowe'!$G$16*E469*'ver pressoflex 6p C3 DCpowe'!$O$8,SIGN(E469)*'ver pressoflex 6p C3 DCpowe'!$G$15*'ver pressoflex 6p C3 DCpowe'!$O$8)</f>
        <v>-17803.500000000004</v>
      </c>
      <c r="N469" s="31">
        <f>IF(ABS(F469)&lt;'ver pressoflex 6p C3 DCpowe'!$G$7,'ver pressoflex 6p C3 DCpowe'!$G$16*F469*'ver pressoflex 6p C3 DCpowe'!$O$9,SIGN(F469)*'ver pressoflex 6p C3 DCpowe'!$G$15*'ver pressoflex 6p C3 DCpowe'!$O$9)</f>
        <v>0</v>
      </c>
      <c r="O469" s="31">
        <f>IF(ABS(G469)&lt;'ver pressoflex 6p C3 DCpowe'!$G$7,'ver pressoflex 6p C3 DCpowe'!$G$16*G469*'ver pressoflex 6p C3 DCpowe'!$O$10,SIGN(G469)*'ver pressoflex 6p C3 DCpowe'!$G$15*'ver pressoflex 6p C3 DCpowe'!$O$10)</f>
        <v>0</v>
      </c>
      <c r="P469" s="31">
        <f>IF(ABS(H469)&lt;'ver pressoflex 6p C3 DCpowe'!$G$7,'ver pressoflex 6p C3 DCpowe'!$G$16*H469*'ver pressoflex 6p C3 DCpowe'!$O$11,SIGN(H469)*'ver pressoflex 6p C3 DCpowe'!$G$15*'ver pressoflex 6p C3 DCpowe'!$O$11)</f>
        <v>0</v>
      </c>
      <c r="Q469" s="31">
        <f>IF(ABS(I469)&lt;'ver pressoflex 6p C3 DCpowe'!$G$7,'ver pressoflex 6p C3 DCpowe'!$G$16*I469*'ver pressoflex 6p C3 DCpowe'!$O$12,SIGN(I469)*'ver pressoflex 6p C3 DCpowe'!$G$15*'ver pressoflex 6p C3 DCpowe'!$O$12)</f>
        <v>0</v>
      </c>
      <c r="R469" s="31">
        <f>IF(ABS(J469)&lt;'ver pressoflex 6p C3 DCpowe'!$G$7,'ver pressoflex 6p C3 DCpowe'!$G$16*J469*'ver pressoflex 6p C3 DCpowe'!$O$13,SIGN(J469)*'ver pressoflex 6p C3 DCpowe'!$G$15*'ver pressoflex 6p C3 DCpowe'!$O$13)</f>
        <v>17803.500000000004</v>
      </c>
      <c r="S469" s="113">
        <f t="shared" si="65"/>
        <v>-55728.067500000165</v>
      </c>
      <c r="T469" s="362">
        <f>-L469*('ver pressoflex 6p C3 DCpowe'!$G$3/2-'ver pressoflex 6p C3 DCpowe'!$G$12*'ver pressoflex 6p C3 DCpowe'!D469)</f>
        <v>61431237.803741567</v>
      </c>
      <c r="U469" s="29">
        <f t="shared" si="67"/>
        <v>18248587.500000004</v>
      </c>
      <c r="V469" s="29">
        <f t="shared" si="68"/>
        <v>0</v>
      </c>
      <c r="W469" s="29">
        <f t="shared" si="69"/>
        <v>0</v>
      </c>
      <c r="X469" s="29">
        <f t="shared" si="70"/>
        <v>0</v>
      </c>
      <c r="Y469" s="29">
        <f t="shared" si="71"/>
        <v>0</v>
      </c>
      <c r="Z469" s="29">
        <f t="shared" si="72"/>
        <v>18248587.500000004</v>
      </c>
      <c r="AA469" s="113">
        <f t="shared" si="66"/>
        <v>97928412.803741574</v>
      </c>
    </row>
    <row r="470" spans="2:27">
      <c r="B470" s="116">
        <f t="shared" si="64"/>
        <v>13959.592500000173</v>
      </c>
      <c r="C470" s="115">
        <f t="shared" si="73"/>
        <v>24.170000000000073</v>
      </c>
      <c r="D470" s="68">
        <f>'ver pressoflex 6p C3 DCpowe'!$G$3/2/$C$557*C470</f>
        <v>296.08250000000089</v>
      </c>
      <c r="E470" s="114">
        <f>'ver pressoflex 6p C3 DCpowe'!$G$9/D470*(D470-'ver pressoflex 6p C3 DCpowe'!$M$8)</f>
        <v>-2.5961007489466782E-3</v>
      </c>
      <c r="F470" s="114">
        <f>'ver pressoflex 6p C3 DCpowe'!$G$9/D470*(D470-'ver pressoflex 6p C3 DCpowe'!$M$9)</f>
        <v>-4.3454104852534931E-4</v>
      </c>
      <c r="G470" s="114">
        <f>'ver pressoflex 6p C3 DCpowe'!$G$9/D470*(D470-'ver pressoflex 6p C3 DCpowe'!$M$10)</f>
        <v>1.7270186518959793E-3</v>
      </c>
      <c r="H470" s="114">
        <f>'ver pressoflex 6p C3 DCpowe'!$G$9/D470*(D470-'ver pressoflex 6p C3 DCpowe'!$M$11)</f>
        <v>4.8470747173507217E-2</v>
      </c>
      <c r="I470" s="114">
        <f>'ver pressoflex 6p C3 DCpowe'!$G$9/D470*(D470-'ver pressoflex 6p C3 DCpowe'!$M$12)</f>
        <v>5.0632306873928543E-2</v>
      </c>
      <c r="J470" s="114">
        <f>'ver pressoflex 6p C3 DCpowe'!$G$9/D470*(D470-'ver pressoflex 6p C3 DCpowe'!$M$13)</f>
        <v>5.2793866574349868E-2</v>
      </c>
      <c r="K470" s="114">
        <f>'ver pressoflex 6p C3 DCpowe'!$G$9/D470*(D470-'ver pressoflex 6p C3 DCpowe'!$G$3)</f>
        <v>5.8197765825403196E-2</v>
      </c>
      <c r="L470" s="113">
        <f>-'ver pressoflex 6p C3 DCpowe'!$G$2*'ver pressoflex 6p C3 DCpowe'!D470*'ver pressoflex 6p C3 DCpowe'!$G$17*'ver pressoflex 6p C3 DCpowe'!$G$13*'ver pressoflex 6p C3 DCpowe'!$G$11</f>
        <v>-55959.592500000173</v>
      </c>
      <c r="M470" s="31">
        <f>IF(ABS(E470)&lt;'ver pressoflex 6p C3 DCpowe'!$G$7,'ver pressoflex 6p C3 DCpowe'!$G$16*E470*'ver pressoflex 6p C3 DCpowe'!$O$8,SIGN(E470)*'ver pressoflex 6p C3 DCpowe'!$G$15*'ver pressoflex 6p C3 DCpowe'!$O$8)</f>
        <v>-17803.500000000004</v>
      </c>
      <c r="N470" s="31">
        <f>IF(ABS(F470)&lt;'ver pressoflex 6p C3 DCpowe'!$G$7,'ver pressoflex 6p C3 DCpowe'!$G$16*F470*'ver pressoflex 6p C3 DCpowe'!$O$9,SIGN(F470)*'ver pressoflex 6p C3 DCpowe'!$G$15*'ver pressoflex 6p C3 DCpowe'!$O$9)</f>
        <v>0</v>
      </c>
      <c r="O470" s="31">
        <f>IF(ABS(G470)&lt;'ver pressoflex 6p C3 DCpowe'!$G$7,'ver pressoflex 6p C3 DCpowe'!$G$16*G470*'ver pressoflex 6p C3 DCpowe'!$O$10,SIGN(G470)*'ver pressoflex 6p C3 DCpowe'!$G$15*'ver pressoflex 6p C3 DCpowe'!$O$10)</f>
        <v>0</v>
      </c>
      <c r="P470" s="31">
        <f>IF(ABS(H470)&lt;'ver pressoflex 6p C3 DCpowe'!$G$7,'ver pressoflex 6p C3 DCpowe'!$G$16*H470*'ver pressoflex 6p C3 DCpowe'!$O$11,SIGN(H470)*'ver pressoflex 6p C3 DCpowe'!$G$15*'ver pressoflex 6p C3 DCpowe'!$O$11)</f>
        <v>0</v>
      </c>
      <c r="Q470" s="31">
        <f>IF(ABS(I470)&lt;'ver pressoflex 6p C3 DCpowe'!$G$7,'ver pressoflex 6p C3 DCpowe'!$G$16*I470*'ver pressoflex 6p C3 DCpowe'!$O$12,SIGN(I470)*'ver pressoflex 6p C3 DCpowe'!$G$15*'ver pressoflex 6p C3 DCpowe'!$O$12)</f>
        <v>0</v>
      </c>
      <c r="R470" s="31">
        <f>IF(ABS(J470)&lt;'ver pressoflex 6p C3 DCpowe'!$G$7,'ver pressoflex 6p C3 DCpowe'!$G$16*J470*'ver pressoflex 6p C3 DCpowe'!$O$13,SIGN(J470)*'ver pressoflex 6p C3 DCpowe'!$G$15*'ver pressoflex 6p C3 DCpowe'!$O$13)</f>
        <v>17803.500000000004</v>
      </c>
      <c r="S470" s="113">
        <f t="shared" si="65"/>
        <v>-55959.592500000173</v>
      </c>
      <c r="T470" s="362">
        <f>-L470*('ver pressoflex 6p C3 DCpowe'!$G$3/2-'ver pressoflex 6p C3 DCpowe'!$G$12*'ver pressoflex 6p C3 DCpowe'!D470)</f>
        <v>61657939.897205569</v>
      </c>
      <c r="U470" s="29">
        <f t="shared" si="67"/>
        <v>18248587.500000004</v>
      </c>
      <c r="V470" s="29">
        <f t="shared" si="68"/>
        <v>0</v>
      </c>
      <c r="W470" s="29">
        <f t="shared" si="69"/>
        <v>0</v>
      </c>
      <c r="X470" s="29">
        <f t="shared" si="70"/>
        <v>0</v>
      </c>
      <c r="Y470" s="29">
        <f t="shared" si="71"/>
        <v>0</v>
      </c>
      <c r="Z470" s="29">
        <f t="shared" si="72"/>
        <v>18248587.500000004</v>
      </c>
      <c r="AA470" s="113">
        <f t="shared" si="66"/>
        <v>98155114.897205576</v>
      </c>
    </row>
    <row r="471" spans="2:27">
      <c r="B471" s="116">
        <f t="shared" si="64"/>
        <v>14191.117500000182</v>
      </c>
      <c r="C471" s="115">
        <f t="shared" si="73"/>
        <v>24.270000000000074</v>
      </c>
      <c r="D471" s="68">
        <f>'ver pressoflex 6p C3 DCpowe'!$G$3/2/$C$557*C471</f>
        <v>297.30750000000091</v>
      </c>
      <c r="E471" s="114">
        <f>'ver pressoflex 6p C3 DCpowe'!$G$9/D471*(D471-'ver pressoflex 6p C3 DCpowe'!$M$8)</f>
        <v>-2.6183665060585588E-3</v>
      </c>
      <c r="F471" s="114">
        <f>'ver pressoflex 6p C3 DCpowe'!$G$9/D471*(D471-'ver pressoflex 6p C3 DCpowe'!$M$9)</f>
        <v>-4.6571310848198206E-4</v>
      </c>
      <c r="G471" s="114">
        <f>'ver pressoflex 6p C3 DCpowe'!$G$9/D471*(D471-'ver pressoflex 6p C3 DCpowe'!$M$10)</f>
        <v>1.6869402890945945E-3</v>
      </c>
      <c r="H471" s="114">
        <f>'ver pressoflex 6p C3 DCpowe'!$G$9/D471*(D471-'ver pressoflex 6p C3 DCpowe'!$M$11)</f>
        <v>4.8238070011688068E-2</v>
      </c>
      <c r="I471" s="114">
        <f>'ver pressoflex 6p C3 DCpowe'!$G$9/D471*(D471-'ver pressoflex 6p C3 DCpowe'!$M$12)</f>
        <v>5.0390723409264641E-2</v>
      </c>
      <c r="J471" s="114">
        <f>'ver pressoflex 6p C3 DCpowe'!$G$9/D471*(D471-'ver pressoflex 6p C3 DCpowe'!$M$13)</f>
        <v>5.2543376806841222E-2</v>
      </c>
      <c r="K471" s="114">
        <f>'ver pressoflex 6p C3 DCpowe'!$G$9/D471*(D471-'ver pressoflex 6p C3 DCpowe'!$G$3)</f>
        <v>5.7925010300782662E-2</v>
      </c>
      <c r="L471" s="113">
        <f>-'ver pressoflex 6p C3 DCpowe'!$G$2*'ver pressoflex 6p C3 DCpowe'!D471*'ver pressoflex 6p C3 DCpowe'!$G$17*'ver pressoflex 6p C3 DCpowe'!$G$13*'ver pressoflex 6p C3 DCpowe'!$G$11</f>
        <v>-56191.117500000182</v>
      </c>
      <c r="M471" s="31">
        <f>IF(ABS(E471)&lt;'ver pressoflex 6p C3 DCpowe'!$G$7,'ver pressoflex 6p C3 DCpowe'!$G$16*E471*'ver pressoflex 6p C3 DCpowe'!$O$8,SIGN(E471)*'ver pressoflex 6p C3 DCpowe'!$G$15*'ver pressoflex 6p C3 DCpowe'!$O$8)</f>
        <v>-17803.500000000004</v>
      </c>
      <c r="N471" s="31">
        <f>IF(ABS(F471)&lt;'ver pressoflex 6p C3 DCpowe'!$G$7,'ver pressoflex 6p C3 DCpowe'!$G$16*F471*'ver pressoflex 6p C3 DCpowe'!$O$9,SIGN(F471)*'ver pressoflex 6p C3 DCpowe'!$G$15*'ver pressoflex 6p C3 DCpowe'!$O$9)</f>
        <v>0</v>
      </c>
      <c r="O471" s="31">
        <f>IF(ABS(G471)&lt;'ver pressoflex 6p C3 DCpowe'!$G$7,'ver pressoflex 6p C3 DCpowe'!$G$16*G471*'ver pressoflex 6p C3 DCpowe'!$O$10,SIGN(G471)*'ver pressoflex 6p C3 DCpowe'!$G$15*'ver pressoflex 6p C3 DCpowe'!$O$10)</f>
        <v>0</v>
      </c>
      <c r="P471" s="31">
        <f>IF(ABS(H471)&lt;'ver pressoflex 6p C3 DCpowe'!$G$7,'ver pressoflex 6p C3 DCpowe'!$G$16*H471*'ver pressoflex 6p C3 DCpowe'!$O$11,SIGN(H471)*'ver pressoflex 6p C3 DCpowe'!$G$15*'ver pressoflex 6p C3 DCpowe'!$O$11)</f>
        <v>0</v>
      </c>
      <c r="Q471" s="31">
        <f>IF(ABS(I471)&lt;'ver pressoflex 6p C3 DCpowe'!$G$7,'ver pressoflex 6p C3 DCpowe'!$G$16*I471*'ver pressoflex 6p C3 DCpowe'!$O$12,SIGN(I471)*'ver pressoflex 6p C3 DCpowe'!$G$15*'ver pressoflex 6p C3 DCpowe'!$O$12)</f>
        <v>0</v>
      </c>
      <c r="R471" s="31">
        <f>IF(ABS(J471)&lt;'ver pressoflex 6p C3 DCpowe'!$G$7,'ver pressoflex 6p C3 DCpowe'!$G$16*J471*'ver pressoflex 6p C3 DCpowe'!$O$13,SIGN(J471)*'ver pressoflex 6p C3 DCpowe'!$G$15*'ver pressoflex 6p C3 DCpowe'!$O$13)</f>
        <v>17803.500000000004</v>
      </c>
      <c r="S471" s="113">
        <f t="shared" si="65"/>
        <v>-56191.117500000182</v>
      </c>
      <c r="T471" s="362">
        <f>-L471*('ver pressoflex 6p C3 DCpowe'!$G$3/2-'ver pressoflex 6p C3 DCpowe'!$G$12*'ver pressoflex 6p C3 DCpowe'!D471)</f>
        <v>61884406.020389572</v>
      </c>
      <c r="U471" s="29">
        <f t="shared" si="67"/>
        <v>18248587.500000004</v>
      </c>
      <c r="V471" s="29">
        <f t="shared" si="68"/>
        <v>0</v>
      </c>
      <c r="W471" s="29">
        <f t="shared" si="69"/>
        <v>0</v>
      </c>
      <c r="X471" s="29">
        <f t="shared" si="70"/>
        <v>0</v>
      </c>
      <c r="Y471" s="29">
        <f t="shared" si="71"/>
        <v>0</v>
      </c>
      <c r="Z471" s="29">
        <f t="shared" si="72"/>
        <v>18248587.500000004</v>
      </c>
      <c r="AA471" s="113">
        <f t="shared" si="66"/>
        <v>98381581.020389572</v>
      </c>
    </row>
    <row r="472" spans="2:27">
      <c r="B472" s="116">
        <f t="shared" si="64"/>
        <v>14422.642500000191</v>
      </c>
      <c r="C472" s="115">
        <f t="shared" si="73"/>
        <v>24.370000000000076</v>
      </c>
      <c r="D472" s="68">
        <f>'ver pressoflex 6p C3 DCpowe'!$G$3/2/$C$557*C472</f>
        <v>298.53250000000094</v>
      </c>
      <c r="E472" s="114">
        <f>'ver pressoflex 6p C3 DCpowe'!$G$9/D472*(D472-'ver pressoflex 6p C3 DCpowe'!$M$8)</f>
        <v>-2.6404495322954954E-3</v>
      </c>
      <c r="F472" s="114">
        <f>'ver pressoflex 6p C3 DCpowe'!$G$9/D472*(D472-'ver pressoflex 6p C3 DCpowe'!$M$9)</f>
        <v>-4.9662934521369374E-4</v>
      </c>
      <c r="G472" s="114">
        <f>'ver pressoflex 6p C3 DCpowe'!$G$9/D472*(D472-'ver pressoflex 6p C3 DCpowe'!$M$10)</f>
        <v>1.647190841868108E-3</v>
      </c>
      <c r="H472" s="114">
        <f>'ver pressoflex 6p C3 DCpowe'!$G$9/D472*(D472-'ver pressoflex 6p C3 DCpowe'!$M$11)</f>
        <v>4.8007302387512073E-2</v>
      </c>
      <c r="I472" s="114">
        <f>'ver pressoflex 6p C3 DCpowe'!$G$9/D472*(D472-'ver pressoflex 6p C3 DCpowe'!$M$12)</f>
        <v>5.0151122574593872E-2</v>
      </c>
      <c r="J472" s="114">
        <f>'ver pressoflex 6p C3 DCpowe'!$G$9/D472*(D472-'ver pressoflex 6p C3 DCpowe'!$M$13)</f>
        <v>5.2294942761675678E-2</v>
      </c>
      <c r="K472" s="114">
        <f>'ver pressoflex 6p C3 DCpowe'!$G$9/D472*(D472-'ver pressoflex 6p C3 DCpowe'!$G$3)</f>
        <v>5.7654493229380176E-2</v>
      </c>
      <c r="L472" s="113">
        <f>-'ver pressoflex 6p C3 DCpowe'!$G$2*'ver pressoflex 6p C3 DCpowe'!D472*'ver pressoflex 6p C3 DCpowe'!$G$17*'ver pressoflex 6p C3 DCpowe'!$G$13*'ver pressoflex 6p C3 DCpowe'!$G$11</f>
        <v>-56422.642500000191</v>
      </c>
      <c r="M472" s="31">
        <f>IF(ABS(E472)&lt;'ver pressoflex 6p C3 DCpowe'!$G$7,'ver pressoflex 6p C3 DCpowe'!$G$16*E472*'ver pressoflex 6p C3 DCpowe'!$O$8,SIGN(E472)*'ver pressoflex 6p C3 DCpowe'!$G$15*'ver pressoflex 6p C3 DCpowe'!$O$8)</f>
        <v>-17803.500000000004</v>
      </c>
      <c r="N472" s="31">
        <f>IF(ABS(F472)&lt;'ver pressoflex 6p C3 DCpowe'!$G$7,'ver pressoflex 6p C3 DCpowe'!$G$16*F472*'ver pressoflex 6p C3 DCpowe'!$O$9,SIGN(F472)*'ver pressoflex 6p C3 DCpowe'!$G$15*'ver pressoflex 6p C3 DCpowe'!$O$9)</f>
        <v>0</v>
      </c>
      <c r="O472" s="31">
        <f>IF(ABS(G472)&lt;'ver pressoflex 6p C3 DCpowe'!$G$7,'ver pressoflex 6p C3 DCpowe'!$G$16*G472*'ver pressoflex 6p C3 DCpowe'!$O$10,SIGN(G472)*'ver pressoflex 6p C3 DCpowe'!$G$15*'ver pressoflex 6p C3 DCpowe'!$O$10)</f>
        <v>0</v>
      </c>
      <c r="P472" s="31">
        <f>IF(ABS(H472)&lt;'ver pressoflex 6p C3 DCpowe'!$G$7,'ver pressoflex 6p C3 DCpowe'!$G$16*H472*'ver pressoflex 6p C3 DCpowe'!$O$11,SIGN(H472)*'ver pressoflex 6p C3 DCpowe'!$G$15*'ver pressoflex 6p C3 DCpowe'!$O$11)</f>
        <v>0</v>
      </c>
      <c r="Q472" s="31">
        <f>IF(ABS(I472)&lt;'ver pressoflex 6p C3 DCpowe'!$G$7,'ver pressoflex 6p C3 DCpowe'!$G$16*I472*'ver pressoflex 6p C3 DCpowe'!$O$12,SIGN(I472)*'ver pressoflex 6p C3 DCpowe'!$G$15*'ver pressoflex 6p C3 DCpowe'!$O$12)</f>
        <v>0</v>
      </c>
      <c r="R472" s="31">
        <f>IF(ABS(J472)&lt;'ver pressoflex 6p C3 DCpowe'!$G$7,'ver pressoflex 6p C3 DCpowe'!$G$16*J472*'ver pressoflex 6p C3 DCpowe'!$O$13,SIGN(J472)*'ver pressoflex 6p C3 DCpowe'!$G$15*'ver pressoflex 6p C3 DCpowe'!$O$13)</f>
        <v>17803.500000000004</v>
      </c>
      <c r="S472" s="113">
        <f t="shared" si="65"/>
        <v>-56422.642500000191</v>
      </c>
      <c r="T472" s="362">
        <f>-L472*('ver pressoflex 6p C3 DCpowe'!$G$3/2-'ver pressoflex 6p C3 DCpowe'!$G$12*'ver pressoflex 6p C3 DCpowe'!D472)</f>
        <v>62110636.173293591</v>
      </c>
      <c r="U472" s="29">
        <f t="shared" si="67"/>
        <v>18248587.500000004</v>
      </c>
      <c r="V472" s="29">
        <f t="shared" si="68"/>
        <v>0</v>
      </c>
      <c r="W472" s="29">
        <f t="shared" si="69"/>
        <v>0</v>
      </c>
      <c r="X472" s="29">
        <f t="shared" si="70"/>
        <v>0</v>
      </c>
      <c r="Y472" s="29">
        <f t="shared" si="71"/>
        <v>0</v>
      </c>
      <c r="Z472" s="29">
        <f t="shared" si="72"/>
        <v>18248587.500000004</v>
      </c>
      <c r="AA472" s="113">
        <f t="shared" si="66"/>
        <v>98607811.173293591</v>
      </c>
    </row>
    <row r="473" spans="2:27">
      <c r="B473" s="116">
        <f t="shared" si="64"/>
        <v>14654.167500000185</v>
      </c>
      <c r="C473" s="115">
        <f t="shared" si="73"/>
        <v>24.470000000000077</v>
      </c>
      <c r="D473" s="68">
        <f>'ver pressoflex 6p C3 DCpowe'!$G$3/2/$C$557*C473</f>
        <v>299.75750000000096</v>
      </c>
      <c r="E473" s="114">
        <f>'ver pressoflex 6p C3 DCpowe'!$G$9/D473*(D473-'ver pressoflex 6p C3 DCpowe'!$M$8)</f>
        <v>-2.662352067921587E-3</v>
      </c>
      <c r="F473" s="114">
        <f>'ver pressoflex 6p C3 DCpowe'!$G$9/D473*(D473-'ver pressoflex 6p C3 DCpowe'!$M$9)</f>
        <v>-5.2729289509022184E-4</v>
      </c>
      <c r="G473" s="114">
        <f>'ver pressoflex 6p C3 DCpowe'!$G$9/D473*(D473-'ver pressoflex 6p C3 DCpowe'!$M$10)</f>
        <v>1.6077662777411435E-3</v>
      </c>
      <c r="H473" s="114">
        <f>'ver pressoflex 6p C3 DCpowe'!$G$9/D473*(D473-'ver pressoflex 6p C3 DCpowe'!$M$11)</f>
        <v>4.7778420890219414E-2</v>
      </c>
      <c r="I473" s="114">
        <f>'ver pressoflex 6p C3 DCpowe'!$G$9/D473*(D473-'ver pressoflex 6p C3 DCpowe'!$M$12)</f>
        <v>4.9913480063050783E-2</v>
      </c>
      <c r="J473" s="114">
        <f>'ver pressoflex 6p C3 DCpowe'!$G$9/D473*(D473-'ver pressoflex 6p C3 DCpowe'!$M$13)</f>
        <v>5.2048539235882145E-2</v>
      </c>
      <c r="K473" s="114">
        <f>'ver pressoflex 6p C3 DCpowe'!$G$9/D473*(D473-'ver pressoflex 6p C3 DCpowe'!$G$3)</f>
        <v>5.738618716796056E-2</v>
      </c>
      <c r="L473" s="113">
        <f>-'ver pressoflex 6p C3 DCpowe'!$G$2*'ver pressoflex 6p C3 DCpowe'!D473*'ver pressoflex 6p C3 DCpowe'!$G$17*'ver pressoflex 6p C3 DCpowe'!$G$13*'ver pressoflex 6p C3 DCpowe'!$G$11</f>
        <v>-56654.167500000185</v>
      </c>
      <c r="M473" s="31">
        <f>IF(ABS(E473)&lt;'ver pressoflex 6p C3 DCpowe'!$G$7,'ver pressoflex 6p C3 DCpowe'!$G$16*E473*'ver pressoflex 6p C3 DCpowe'!$O$8,SIGN(E473)*'ver pressoflex 6p C3 DCpowe'!$G$15*'ver pressoflex 6p C3 DCpowe'!$O$8)</f>
        <v>-17803.500000000004</v>
      </c>
      <c r="N473" s="31">
        <f>IF(ABS(F473)&lt;'ver pressoflex 6p C3 DCpowe'!$G$7,'ver pressoflex 6p C3 DCpowe'!$G$16*F473*'ver pressoflex 6p C3 DCpowe'!$O$9,SIGN(F473)*'ver pressoflex 6p C3 DCpowe'!$G$15*'ver pressoflex 6p C3 DCpowe'!$O$9)</f>
        <v>0</v>
      </c>
      <c r="O473" s="31">
        <f>IF(ABS(G473)&lt;'ver pressoflex 6p C3 DCpowe'!$G$7,'ver pressoflex 6p C3 DCpowe'!$G$16*G473*'ver pressoflex 6p C3 DCpowe'!$O$10,SIGN(G473)*'ver pressoflex 6p C3 DCpowe'!$G$15*'ver pressoflex 6p C3 DCpowe'!$O$10)</f>
        <v>0</v>
      </c>
      <c r="P473" s="31">
        <f>IF(ABS(H473)&lt;'ver pressoflex 6p C3 DCpowe'!$G$7,'ver pressoflex 6p C3 DCpowe'!$G$16*H473*'ver pressoflex 6p C3 DCpowe'!$O$11,SIGN(H473)*'ver pressoflex 6p C3 DCpowe'!$G$15*'ver pressoflex 6p C3 DCpowe'!$O$11)</f>
        <v>0</v>
      </c>
      <c r="Q473" s="31">
        <f>IF(ABS(I473)&lt;'ver pressoflex 6p C3 DCpowe'!$G$7,'ver pressoflex 6p C3 DCpowe'!$G$16*I473*'ver pressoflex 6p C3 DCpowe'!$O$12,SIGN(I473)*'ver pressoflex 6p C3 DCpowe'!$G$15*'ver pressoflex 6p C3 DCpowe'!$O$12)</f>
        <v>0</v>
      </c>
      <c r="R473" s="31">
        <f>IF(ABS(J473)&lt;'ver pressoflex 6p C3 DCpowe'!$G$7,'ver pressoflex 6p C3 DCpowe'!$G$16*J473*'ver pressoflex 6p C3 DCpowe'!$O$13,SIGN(J473)*'ver pressoflex 6p C3 DCpowe'!$G$15*'ver pressoflex 6p C3 DCpowe'!$O$13)</f>
        <v>17803.500000000004</v>
      </c>
      <c r="S473" s="113">
        <f t="shared" si="65"/>
        <v>-56654.167500000185</v>
      </c>
      <c r="T473" s="362">
        <f>-L473*('ver pressoflex 6p C3 DCpowe'!$G$3/2-'ver pressoflex 6p C3 DCpowe'!$G$12*'ver pressoflex 6p C3 DCpowe'!D473)</f>
        <v>62336630.35591758</v>
      </c>
      <c r="U473" s="29">
        <f t="shared" si="67"/>
        <v>18248587.500000004</v>
      </c>
      <c r="V473" s="29">
        <f t="shared" si="68"/>
        <v>0</v>
      </c>
      <c r="W473" s="29">
        <f t="shared" si="69"/>
        <v>0</v>
      </c>
      <c r="X473" s="29">
        <f t="shared" si="70"/>
        <v>0</v>
      </c>
      <c r="Y473" s="29">
        <f t="shared" si="71"/>
        <v>0</v>
      </c>
      <c r="Z473" s="29">
        <f t="shared" si="72"/>
        <v>18248587.500000004</v>
      </c>
      <c r="AA473" s="113">
        <f t="shared" si="66"/>
        <v>98833805.355917588</v>
      </c>
    </row>
    <row r="474" spans="2:27">
      <c r="B474" s="116">
        <f t="shared" si="64"/>
        <v>14885.692500000194</v>
      </c>
      <c r="C474" s="115">
        <f t="shared" si="73"/>
        <v>24.570000000000078</v>
      </c>
      <c r="D474" s="68">
        <f>'ver pressoflex 6p C3 DCpowe'!$G$3/2/$C$557*C474</f>
        <v>300.98250000000098</v>
      </c>
      <c r="E474" s="114">
        <f>'ver pressoflex 6p C3 DCpowe'!$G$9/D474*(D474-'ver pressoflex 6p C3 DCpowe'!$M$8)</f>
        <v>-2.6840763167293954E-3</v>
      </c>
      <c r="F474" s="114">
        <f>'ver pressoflex 6p C3 DCpowe'!$G$9/D474*(D474-'ver pressoflex 6p C3 DCpowe'!$M$9)</f>
        <v>-5.5770684342115338E-4</v>
      </c>
      <c r="G474" s="114">
        <f>'ver pressoflex 6p C3 DCpowe'!$G$9/D474*(D474-'ver pressoflex 6p C3 DCpowe'!$M$10)</f>
        <v>1.5686626298870884E-3</v>
      </c>
      <c r="H474" s="114">
        <f>'ver pressoflex 6p C3 DCpowe'!$G$9/D474*(D474-'ver pressoflex 6p C3 DCpowe'!$M$11)</f>
        <v>4.7551402490177815E-2</v>
      </c>
      <c r="I474" s="114">
        <f>'ver pressoflex 6p C3 DCpowe'!$G$9/D474*(D474-'ver pressoflex 6p C3 DCpowe'!$M$12)</f>
        <v>4.9677771963486057E-2</v>
      </c>
      <c r="J474" s="114">
        <f>'ver pressoflex 6p C3 DCpowe'!$G$9/D474*(D474-'ver pressoflex 6p C3 DCpowe'!$M$13)</f>
        <v>5.18041414367943E-2</v>
      </c>
      <c r="K474" s="114">
        <f>'ver pressoflex 6p C3 DCpowe'!$G$9/D474*(D474-'ver pressoflex 6p C3 DCpowe'!$G$3)</f>
        <v>5.7120065120064907E-2</v>
      </c>
      <c r="L474" s="113">
        <f>-'ver pressoflex 6p C3 DCpowe'!$G$2*'ver pressoflex 6p C3 DCpowe'!D474*'ver pressoflex 6p C3 DCpowe'!$G$17*'ver pressoflex 6p C3 DCpowe'!$G$13*'ver pressoflex 6p C3 DCpowe'!$G$11</f>
        <v>-56885.692500000194</v>
      </c>
      <c r="M474" s="31">
        <f>IF(ABS(E474)&lt;'ver pressoflex 6p C3 DCpowe'!$G$7,'ver pressoflex 6p C3 DCpowe'!$G$16*E474*'ver pressoflex 6p C3 DCpowe'!$O$8,SIGN(E474)*'ver pressoflex 6p C3 DCpowe'!$G$15*'ver pressoflex 6p C3 DCpowe'!$O$8)</f>
        <v>-17803.500000000004</v>
      </c>
      <c r="N474" s="31">
        <f>IF(ABS(F474)&lt;'ver pressoflex 6p C3 DCpowe'!$G$7,'ver pressoflex 6p C3 DCpowe'!$G$16*F474*'ver pressoflex 6p C3 DCpowe'!$O$9,SIGN(F474)*'ver pressoflex 6p C3 DCpowe'!$G$15*'ver pressoflex 6p C3 DCpowe'!$O$9)</f>
        <v>0</v>
      </c>
      <c r="O474" s="31">
        <f>IF(ABS(G474)&lt;'ver pressoflex 6p C3 DCpowe'!$G$7,'ver pressoflex 6p C3 DCpowe'!$G$16*G474*'ver pressoflex 6p C3 DCpowe'!$O$10,SIGN(G474)*'ver pressoflex 6p C3 DCpowe'!$G$15*'ver pressoflex 6p C3 DCpowe'!$O$10)</f>
        <v>0</v>
      </c>
      <c r="P474" s="31">
        <f>IF(ABS(H474)&lt;'ver pressoflex 6p C3 DCpowe'!$G$7,'ver pressoflex 6p C3 DCpowe'!$G$16*H474*'ver pressoflex 6p C3 DCpowe'!$O$11,SIGN(H474)*'ver pressoflex 6p C3 DCpowe'!$G$15*'ver pressoflex 6p C3 DCpowe'!$O$11)</f>
        <v>0</v>
      </c>
      <c r="Q474" s="31">
        <f>IF(ABS(I474)&lt;'ver pressoflex 6p C3 DCpowe'!$G$7,'ver pressoflex 6p C3 DCpowe'!$G$16*I474*'ver pressoflex 6p C3 DCpowe'!$O$12,SIGN(I474)*'ver pressoflex 6p C3 DCpowe'!$G$15*'ver pressoflex 6p C3 DCpowe'!$O$12)</f>
        <v>0</v>
      </c>
      <c r="R474" s="31">
        <f>IF(ABS(J474)&lt;'ver pressoflex 6p C3 DCpowe'!$G$7,'ver pressoflex 6p C3 DCpowe'!$G$16*J474*'ver pressoflex 6p C3 DCpowe'!$O$13,SIGN(J474)*'ver pressoflex 6p C3 DCpowe'!$G$15*'ver pressoflex 6p C3 DCpowe'!$O$13)</f>
        <v>17803.500000000004</v>
      </c>
      <c r="S474" s="113">
        <f t="shared" si="65"/>
        <v>-56885.692500000194</v>
      </c>
      <c r="T474" s="362">
        <f>-L474*('ver pressoflex 6p C3 DCpowe'!$G$3/2-'ver pressoflex 6p C3 DCpowe'!$G$12*'ver pressoflex 6p C3 DCpowe'!D474)</f>
        <v>62562388.568261594</v>
      </c>
      <c r="U474" s="29">
        <f t="shared" si="67"/>
        <v>18248587.500000004</v>
      </c>
      <c r="V474" s="29">
        <f t="shared" si="68"/>
        <v>0</v>
      </c>
      <c r="W474" s="29">
        <f t="shared" si="69"/>
        <v>0</v>
      </c>
      <c r="X474" s="29">
        <f t="shared" si="70"/>
        <v>0</v>
      </c>
      <c r="Y474" s="29">
        <f t="shared" si="71"/>
        <v>0</v>
      </c>
      <c r="Z474" s="29">
        <f t="shared" si="72"/>
        <v>18248587.500000004</v>
      </c>
      <c r="AA474" s="113">
        <f t="shared" si="66"/>
        <v>99059563.568261594</v>
      </c>
    </row>
    <row r="475" spans="2:27">
      <c r="B475" s="116">
        <f t="shared" si="64"/>
        <v>15117.217500000203</v>
      </c>
      <c r="C475" s="115">
        <f t="shared" si="73"/>
        <v>24.67000000000008</v>
      </c>
      <c r="D475" s="68">
        <f>'ver pressoflex 6p C3 DCpowe'!$G$3/2/$C$557*C475</f>
        <v>302.207500000001</v>
      </c>
      <c r="E475" s="114">
        <f>'ver pressoflex 6p C3 DCpowe'!$G$9/D475*(D475-'ver pressoflex 6p C3 DCpowe'!$M$8)</f>
        <v>-2.7056244467791347E-3</v>
      </c>
      <c r="F475" s="114">
        <f>'ver pressoflex 6p C3 DCpowe'!$G$9/D475*(D475-'ver pressoflex 6p C3 DCpowe'!$M$9)</f>
        <v>-5.8787422549078842E-4</v>
      </c>
      <c r="G475" s="114">
        <f>'ver pressoflex 6p C3 DCpowe'!$G$9/D475*(D475-'ver pressoflex 6p C3 DCpowe'!$M$10)</f>
        <v>1.5298759957975577E-3</v>
      </c>
      <c r="H475" s="114">
        <f>'ver pressoflex 6p C3 DCpowe'!$G$9/D475*(D475-'ver pressoflex 6p C3 DCpowe'!$M$11)</f>
        <v>4.7326224531158048E-2</v>
      </c>
      <c r="I475" s="114">
        <f>'ver pressoflex 6p C3 DCpowe'!$G$9/D475*(D475-'ver pressoflex 6p C3 DCpowe'!$M$12)</f>
        <v>4.9443974752446392E-2</v>
      </c>
      <c r="J475" s="114">
        <f>'ver pressoflex 6p C3 DCpowe'!$G$9/D475*(D475-'ver pressoflex 6p C3 DCpowe'!$M$13)</f>
        <v>5.1561724973734735E-2</v>
      </c>
      <c r="K475" s="114">
        <f>'ver pressoflex 6p C3 DCpowe'!$G$9/D475*(D475-'ver pressoflex 6p C3 DCpowe'!$G$3)</f>
        <v>5.6856100526955604E-2</v>
      </c>
      <c r="L475" s="113">
        <f>-'ver pressoflex 6p C3 DCpowe'!$G$2*'ver pressoflex 6p C3 DCpowe'!D475*'ver pressoflex 6p C3 DCpowe'!$G$17*'ver pressoflex 6p C3 DCpowe'!$G$13*'ver pressoflex 6p C3 DCpowe'!$G$11</f>
        <v>-57117.217500000203</v>
      </c>
      <c r="M475" s="31">
        <f>IF(ABS(E475)&lt;'ver pressoflex 6p C3 DCpowe'!$G$7,'ver pressoflex 6p C3 DCpowe'!$G$16*E475*'ver pressoflex 6p C3 DCpowe'!$O$8,SIGN(E475)*'ver pressoflex 6p C3 DCpowe'!$G$15*'ver pressoflex 6p C3 DCpowe'!$O$8)</f>
        <v>-17803.500000000004</v>
      </c>
      <c r="N475" s="31">
        <f>IF(ABS(F475)&lt;'ver pressoflex 6p C3 DCpowe'!$G$7,'ver pressoflex 6p C3 DCpowe'!$G$16*F475*'ver pressoflex 6p C3 DCpowe'!$O$9,SIGN(F475)*'ver pressoflex 6p C3 DCpowe'!$G$15*'ver pressoflex 6p C3 DCpowe'!$O$9)</f>
        <v>0</v>
      </c>
      <c r="O475" s="31">
        <f>IF(ABS(G475)&lt;'ver pressoflex 6p C3 DCpowe'!$G$7,'ver pressoflex 6p C3 DCpowe'!$G$16*G475*'ver pressoflex 6p C3 DCpowe'!$O$10,SIGN(G475)*'ver pressoflex 6p C3 DCpowe'!$G$15*'ver pressoflex 6p C3 DCpowe'!$O$10)</f>
        <v>0</v>
      </c>
      <c r="P475" s="31">
        <f>IF(ABS(H475)&lt;'ver pressoflex 6p C3 DCpowe'!$G$7,'ver pressoflex 6p C3 DCpowe'!$G$16*H475*'ver pressoflex 6p C3 DCpowe'!$O$11,SIGN(H475)*'ver pressoflex 6p C3 DCpowe'!$G$15*'ver pressoflex 6p C3 DCpowe'!$O$11)</f>
        <v>0</v>
      </c>
      <c r="Q475" s="31">
        <f>IF(ABS(I475)&lt;'ver pressoflex 6p C3 DCpowe'!$G$7,'ver pressoflex 6p C3 DCpowe'!$G$16*I475*'ver pressoflex 6p C3 DCpowe'!$O$12,SIGN(I475)*'ver pressoflex 6p C3 DCpowe'!$G$15*'ver pressoflex 6p C3 DCpowe'!$O$12)</f>
        <v>0</v>
      </c>
      <c r="R475" s="31">
        <f>IF(ABS(J475)&lt;'ver pressoflex 6p C3 DCpowe'!$G$7,'ver pressoflex 6p C3 DCpowe'!$G$16*J475*'ver pressoflex 6p C3 DCpowe'!$O$13,SIGN(J475)*'ver pressoflex 6p C3 DCpowe'!$G$15*'ver pressoflex 6p C3 DCpowe'!$O$13)</f>
        <v>17803.500000000004</v>
      </c>
      <c r="S475" s="113">
        <f t="shared" si="65"/>
        <v>-57117.217500000203</v>
      </c>
      <c r="T475" s="362">
        <f>-L475*('ver pressoflex 6p C3 DCpowe'!$G$3/2-'ver pressoflex 6p C3 DCpowe'!$G$12*'ver pressoflex 6p C3 DCpowe'!D475)</f>
        <v>62787910.8103256</v>
      </c>
      <c r="U475" s="29">
        <f t="shared" si="67"/>
        <v>18248587.500000004</v>
      </c>
      <c r="V475" s="29">
        <f t="shared" si="68"/>
        <v>0</v>
      </c>
      <c r="W475" s="29">
        <f t="shared" si="69"/>
        <v>0</v>
      </c>
      <c r="X475" s="29">
        <f t="shared" si="70"/>
        <v>0</v>
      </c>
      <c r="Y475" s="29">
        <f t="shared" si="71"/>
        <v>0</v>
      </c>
      <c r="Z475" s="29">
        <f t="shared" si="72"/>
        <v>18248587.500000004</v>
      </c>
      <c r="AA475" s="113">
        <f t="shared" si="66"/>
        <v>99285085.810325608</v>
      </c>
    </row>
    <row r="476" spans="2:27">
      <c r="B476" s="116">
        <f t="shared" si="64"/>
        <v>15348.742500000182</v>
      </c>
      <c r="C476" s="115">
        <f t="shared" si="73"/>
        <v>24.770000000000081</v>
      </c>
      <c r="D476" s="68">
        <f>'ver pressoflex 6p C3 DCpowe'!$G$3/2/$C$557*C476</f>
        <v>303.43250000000097</v>
      </c>
      <c r="E476" s="114">
        <f>'ver pressoflex 6p C3 DCpowe'!$G$9/D476*(D476-'ver pressoflex 6p C3 DCpowe'!$M$8)</f>
        <v>-2.7269985911199529E-3</v>
      </c>
      <c r="F476" s="114">
        <f>'ver pressoflex 6p C3 DCpowe'!$G$9/D476*(D476-'ver pressoflex 6p C3 DCpowe'!$M$9)</f>
        <v>-6.1779802756793407E-4</v>
      </c>
      <c r="G476" s="114">
        <f>'ver pressoflex 6p C3 DCpowe'!$G$9/D476*(D476-'ver pressoflex 6p C3 DCpowe'!$M$10)</f>
        <v>1.4914025359840848E-3</v>
      </c>
      <c r="H476" s="114">
        <f>'ver pressoflex 6p C3 DCpowe'!$G$9/D476*(D476-'ver pressoflex 6p C3 DCpowe'!$M$11)</f>
        <v>4.7102864722796491E-2</v>
      </c>
      <c r="I476" s="114">
        <f>'ver pressoflex 6p C3 DCpowe'!$G$9/D476*(D476-'ver pressoflex 6p C3 DCpowe'!$M$12)</f>
        <v>4.9212065286348507E-2</v>
      </c>
      <c r="J476" s="114">
        <f>'ver pressoflex 6p C3 DCpowe'!$G$9/D476*(D476-'ver pressoflex 6p C3 DCpowe'!$M$13)</f>
        <v>5.132126584990053E-2</v>
      </c>
      <c r="K476" s="114">
        <f>'ver pressoflex 6p C3 DCpowe'!$G$9/D476*(D476-'ver pressoflex 6p C3 DCpowe'!$G$3)</f>
        <v>5.6594267258780584E-2</v>
      </c>
      <c r="L476" s="113">
        <f>-'ver pressoflex 6p C3 DCpowe'!$G$2*'ver pressoflex 6p C3 DCpowe'!D476*'ver pressoflex 6p C3 DCpowe'!$G$17*'ver pressoflex 6p C3 DCpowe'!$G$13*'ver pressoflex 6p C3 DCpowe'!$G$11</f>
        <v>-57348.742500000182</v>
      </c>
      <c r="M476" s="31">
        <f>IF(ABS(E476)&lt;'ver pressoflex 6p C3 DCpowe'!$G$7,'ver pressoflex 6p C3 DCpowe'!$G$16*E476*'ver pressoflex 6p C3 DCpowe'!$O$8,SIGN(E476)*'ver pressoflex 6p C3 DCpowe'!$G$15*'ver pressoflex 6p C3 DCpowe'!$O$8)</f>
        <v>-17803.500000000004</v>
      </c>
      <c r="N476" s="31">
        <f>IF(ABS(F476)&lt;'ver pressoflex 6p C3 DCpowe'!$G$7,'ver pressoflex 6p C3 DCpowe'!$G$16*F476*'ver pressoflex 6p C3 DCpowe'!$O$9,SIGN(F476)*'ver pressoflex 6p C3 DCpowe'!$G$15*'ver pressoflex 6p C3 DCpowe'!$O$9)</f>
        <v>0</v>
      </c>
      <c r="O476" s="31">
        <f>IF(ABS(G476)&lt;'ver pressoflex 6p C3 DCpowe'!$G$7,'ver pressoflex 6p C3 DCpowe'!$G$16*G476*'ver pressoflex 6p C3 DCpowe'!$O$10,SIGN(G476)*'ver pressoflex 6p C3 DCpowe'!$G$15*'ver pressoflex 6p C3 DCpowe'!$O$10)</f>
        <v>0</v>
      </c>
      <c r="P476" s="31">
        <f>IF(ABS(H476)&lt;'ver pressoflex 6p C3 DCpowe'!$G$7,'ver pressoflex 6p C3 DCpowe'!$G$16*H476*'ver pressoflex 6p C3 DCpowe'!$O$11,SIGN(H476)*'ver pressoflex 6p C3 DCpowe'!$G$15*'ver pressoflex 6p C3 DCpowe'!$O$11)</f>
        <v>0</v>
      </c>
      <c r="Q476" s="31">
        <f>IF(ABS(I476)&lt;'ver pressoflex 6p C3 DCpowe'!$G$7,'ver pressoflex 6p C3 DCpowe'!$G$16*I476*'ver pressoflex 6p C3 DCpowe'!$O$12,SIGN(I476)*'ver pressoflex 6p C3 DCpowe'!$G$15*'ver pressoflex 6p C3 DCpowe'!$O$12)</f>
        <v>0</v>
      </c>
      <c r="R476" s="31">
        <f>IF(ABS(J476)&lt;'ver pressoflex 6p C3 DCpowe'!$G$7,'ver pressoflex 6p C3 DCpowe'!$G$16*J476*'ver pressoflex 6p C3 DCpowe'!$O$13,SIGN(J476)*'ver pressoflex 6p C3 DCpowe'!$G$15*'ver pressoflex 6p C3 DCpowe'!$O$13)</f>
        <v>17803.500000000004</v>
      </c>
      <c r="S476" s="113">
        <f t="shared" si="65"/>
        <v>-57348.742500000182</v>
      </c>
      <c r="T476" s="362">
        <f>-L476*('ver pressoflex 6p C3 DCpowe'!$G$3/2-'ver pressoflex 6p C3 DCpowe'!$G$12*'ver pressoflex 6p C3 DCpowe'!D476)</f>
        <v>63013197.082109571</v>
      </c>
      <c r="U476" s="29">
        <f t="shared" si="67"/>
        <v>18248587.500000004</v>
      </c>
      <c r="V476" s="29">
        <f t="shared" si="68"/>
        <v>0</v>
      </c>
      <c r="W476" s="29">
        <f t="shared" si="69"/>
        <v>0</v>
      </c>
      <c r="X476" s="29">
        <f t="shared" si="70"/>
        <v>0</v>
      </c>
      <c r="Y476" s="29">
        <f t="shared" si="71"/>
        <v>0</v>
      </c>
      <c r="Z476" s="29">
        <f t="shared" si="72"/>
        <v>18248587.500000004</v>
      </c>
      <c r="AA476" s="113">
        <f t="shared" si="66"/>
        <v>99510372.082109571</v>
      </c>
    </row>
    <row r="477" spans="2:27">
      <c r="B477" s="116">
        <f t="shared" si="64"/>
        <v>15580.267500000191</v>
      </c>
      <c r="C477" s="115">
        <f t="shared" si="73"/>
        <v>24.870000000000083</v>
      </c>
      <c r="D477" s="68">
        <f>'ver pressoflex 6p C3 DCpowe'!$G$3/2/$C$557*C477</f>
        <v>304.65750000000099</v>
      </c>
      <c r="E477" s="114">
        <f>'ver pressoflex 6p C3 DCpowe'!$G$9/D477*(D477-'ver pressoflex 6p C3 DCpowe'!$M$8)</f>
        <v>-2.7482008484938174E-3</v>
      </c>
      <c r="F477" s="114">
        <f>'ver pressoflex 6p C3 DCpowe'!$G$9/D477*(D477-'ver pressoflex 6p C3 DCpowe'!$M$9)</f>
        <v>-6.4748118789134462E-4</v>
      </c>
      <c r="G477" s="114">
        <f>'ver pressoflex 6p C3 DCpowe'!$G$9/D477*(D477-'ver pressoflex 6p C3 DCpowe'!$M$10)</f>
        <v>1.4532384727111284E-3</v>
      </c>
      <c r="H477" s="114">
        <f>'ver pressoflex 6p C3 DCpowe'!$G$9/D477*(D477-'ver pressoflex 6p C3 DCpowe'!$M$11)</f>
        <v>4.6881301133239607E-2</v>
      </c>
      <c r="I477" s="114">
        <f>'ver pressoflex 6p C3 DCpowe'!$G$9/D477*(D477-'ver pressoflex 6p C3 DCpowe'!$M$12)</f>
        <v>4.8982020793842083E-2</v>
      </c>
      <c r="J477" s="114">
        <f>'ver pressoflex 6p C3 DCpowe'!$G$9/D477*(D477-'ver pressoflex 6p C3 DCpowe'!$M$13)</f>
        <v>5.1082740454444553E-2</v>
      </c>
      <c r="K477" s="114">
        <f>'ver pressoflex 6p C3 DCpowe'!$G$9/D477*(D477-'ver pressoflex 6p C3 DCpowe'!$G$3)</f>
        <v>5.633453960595073E-2</v>
      </c>
      <c r="L477" s="113">
        <f>-'ver pressoflex 6p C3 DCpowe'!$G$2*'ver pressoflex 6p C3 DCpowe'!D477*'ver pressoflex 6p C3 DCpowe'!$G$17*'ver pressoflex 6p C3 DCpowe'!$G$13*'ver pressoflex 6p C3 DCpowe'!$G$11</f>
        <v>-57580.267500000191</v>
      </c>
      <c r="M477" s="31">
        <f>IF(ABS(E477)&lt;'ver pressoflex 6p C3 DCpowe'!$G$7,'ver pressoflex 6p C3 DCpowe'!$G$16*E477*'ver pressoflex 6p C3 DCpowe'!$O$8,SIGN(E477)*'ver pressoflex 6p C3 DCpowe'!$G$15*'ver pressoflex 6p C3 DCpowe'!$O$8)</f>
        <v>-17803.500000000004</v>
      </c>
      <c r="N477" s="31">
        <f>IF(ABS(F477)&lt;'ver pressoflex 6p C3 DCpowe'!$G$7,'ver pressoflex 6p C3 DCpowe'!$G$16*F477*'ver pressoflex 6p C3 DCpowe'!$O$9,SIGN(F477)*'ver pressoflex 6p C3 DCpowe'!$G$15*'ver pressoflex 6p C3 DCpowe'!$O$9)</f>
        <v>0</v>
      </c>
      <c r="O477" s="31">
        <f>IF(ABS(G477)&lt;'ver pressoflex 6p C3 DCpowe'!$G$7,'ver pressoflex 6p C3 DCpowe'!$G$16*G477*'ver pressoflex 6p C3 DCpowe'!$O$10,SIGN(G477)*'ver pressoflex 6p C3 DCpowe'!$G$15*'ver pressoflex 6p C3 DCpowe'!$O$10)</f>
        <v>0</v>
      </c>
      <c r="P477" s="31">
        <f>IF(ABS(H477)&lt;'ver pressoflex 6p C3 DCpowe'!$G$7,'ver pressoflex 6p C3 DCpowe'!$G$16*H477*'ver pressoflex 6p C3 DCpowe'!$O$11,SIGN(H477)*'ver pressoflex 6p C3 DCpowe'!$G$15*'ver pressoflex 6p C3 DCpowe'!$O$11)</f>
        <v>0</v>
      </c>
      <c r="Q477" s="31">
        <f>IF(ABS(I477)&lt;'ver pressoflex 6p C3 DCpowe'!$G$7,'ver pressoflex 6p C3 DCpowe'!$G$16*I477*'ver pressoflex 6p C3 DCpowe'!$O$12,SIGN(I477)*'ver pressoflex 6p C3 DCpowe'!$G$15*'ver pressoflex 6p C3 DCpowe'!$O$12)</f>
        <v>0</v>
      </c>
      <c r="R477" s="31">
        <f>IF(ABS(J477)&lt;'ver pressoflex 6p C3 DCpowe'!$G$7,'ver pressoflex 6p C3 DCpowe'!$G$16*J477*'ver pressoflex 6p C3 DCpowe'!$O$13,SIGN(J477)*'ver pressoflex 6p C3 DCpowe'!$G$15*'ver pressoflex 6p C3 DCpowe'!$O$13)</f>
        <v>17803.500000000004</v>
      </c>
      <c r="S477" s="113">
        <f t="shared" si="65"/>
        <v>-57580.267500000191</v>
      </c>
      <c r="T477" s="362">
        <f>-L477*('ver pressoflex 6p C3 DCpowe'!$G$3/2-'ver pressoflex 6p C3 DCpowe'!$G$12*'ver pressoflex 6p C3 DCpowe'!D477)</f>
        <v>63238247.383613586</v>
      </c>
      <c r="U477" s="29">
        <f t="shared" si="67"/>
        <v>18248587.500000004</v>
      </c>
      <c r="V477" s="29">
        <f t="shared" si="68"/>
        <v>0</v>
      </c>
      <c r="W477" s="29">
        <f t="shared" si="69"/>
        <v>0</v>
      </c>
      <c r="X477" s="29">
        <f t="shared" si="70"/>
        <v>0</v>
      </c>
      <c r="Y477" s="29">
        <f t="shared" si="71"/>
        <v>0</v>
      </c>
      <c r="Z477" s="29">
        <f t="shared" si="72"/>
        <v>18248587.500000004</v>
      </c>
      <c r="AA477" s="113">
        <f t="shared" si="66"/>
        <v>99735422.383613586</v>
      </c>
    </row>
    <row r="478" spans="2:27">
      <c r="B478" s="116">
        <f t="shared" si="64"/>
        <v>15811.7925000002</v>
      </c>
      <c r="C478" s="115">
        <f t="shared" si="73"/>
        <v>24.970000000000084</v>
      </c>
      <c r="D478" s="68">
        <f>'ver pressoflex 6p C3 DCpowe'!$G$3/2/$C$557*C478</f>
        <v>305.88250000000102</v>
      </c>
      <c r="E478" s="114">
        <f>'ver pressoflex 6p C3 DCpowe'!$G$9/D478*(D478-'ver pressoflex 6p C3 DCpowe'!$M$8)</f>
        <v>-2.7692332840224773E-3</v>
      </c>
      <c r="F478" s="114">
        <f>'ver pressoflex 6p C3 DCpowe'!$G$9/D478*(D478-'ver pressoflex 6p C3 DCpowe'!$M$9)</f>
        <v>-6.7692659763146775E-4</v>
      </c>
      <c r="G478" s="114">
        <f>'ver pressoflex 6p C3 DCpowe'!$G$9/D478*(D478-'ver pressoflex 6p C3 DCpowe'!$M$10)</f>
        <v>1.4153800887595415E-3</v>
      </c>
      <c r="H478" s="114">
        <f>'ver pressoflex 6p C3 DCpowe'!$G$9/D478*(D478-'ver pressoflex 6p C3 DCpowe'!$M$11)</f>
        <v>4.6661512181965119E-2</v>
      </c>
      <c r="I478" s="114">
        <f>'ver pressoflex 6p C3 DCpowe'!$G$9/D478*(D478-'ver pressoflex 6p C3 DCpowe'!$M$12)</f>
        <v>4.8753818868356127E-2</v>
      </c>
      <c r="J478" s="114">
        <f>'ver pressoflex 6p C3 DCpowe'!$G$9/D478*(D478-'ver pressoflex 6p C3 DCpowe'!$M$13)</f>
        <v>5.0846125554747136E-2</v>
      </c>
      <c r="K478" s="114">
        <f>'ver pressoflex 6p C3 DCpowe'!$G$9/D478*(D478-'ver pressoflex 6p C3 DCpowe'!$G$3)</f>
        <v>5.6076892270724661E-2</v>
      </c>
      <c r="L478" s="113">
        <f>-'ver pressoflex 6p C3 DCpowe'!$G$2*'ver pressoflex 6p C3 DCpowe'!D478*'ver pressoflex 6p C3 DCpowe'!$G$17*'ver pressoflex 6p C3 DCpowe'!$G$13*'ver pressoflex 6p C3 DCpowe'!$G$11</f>
        <v>-57811.7925000002</v>
      </c>
      <c r="M478" s="31">
        <f>IF(ABS(E478)&lt;'ver pressoflex 6p C3 DCpowe'!$G$7,'ver pressoflex 6p C3 DCpowe'!$G$16*E478*'ver pressoflex 6p C3 DCpowe'!$O$8,SIGN(E478)*'ver pressoflex 6p C3 DCpowe'!$G$15*'ver pressoflex 6p C3 DCpowe'!$O$8)</f>
        <v>-17803.500000000004</v>
      </c>
      <c r="N478" s="31">
        <f>IF(ABS(F478)&lt;'ver pressoflex 6p C3 DCpowe'!$G$7,'ver pressoflex 6p C3 DCpowe'!$G$16*F478*'ver pressoflex 6p C3 DCpowe'!$O$9,SIGN(F478)*'ver pressoflex 6p C3 DCpowe'!$G$15*'ver pressoflex 6p C3 DCpowe'!$O$9)</f>
        <v>0</v>
      </c>
      <c r="O478" s="31">
        <f>IF(ABS(G478)&lt;'ver pressoflex 6p C3 DCpowe'!$G$7,'ver pressoflex 6p C3 DCpowe'!$G$16*G478*'ver pressoflex 6p C3 DCpowe'!$O$10,SIGN(G478)*'ver pressoflex 6p C3 DCpowe'!$G$15*'ver pressoflex 6p C3 DCpowe'!$O$10)</f>
        <v>0</v>
      </c>
      <c r="P478" s="31">
        <f>IF(ABS(H478)&lt;'ver pressoflex 6p C3 DCpowe'!$G$7,'ver pressoflex 6p C3 DCpowe'!$G$16*H478*'ver pressoflex 6p C3 DCpowe'!$O$11,SIGN(H478)*'ver pressoflex 6p C3 DCpowe'!$G$15*'ver pressoflex 6p C3 DCpowe'!$O$11)</f>
        <v>0</v>
      </c>
      <c r="Q478" s="31">
        <f>IF(ABS(I478)&lt;'ver pressoflex 6p C3 DCpowe'!$G$7,'ver pressoflex 6p C3 DCpowe'!$G$16*I478*'ver pressoflex 6p C3 DCpowe'!$O$12,SIGN(I478)*'ver pressoflex 6p C3 DCpowe'!$G$15*'ver pressoflex 6p C3 DCpowe'!$O$12)</f>
        <v>0</v>
      </c>
      <c r="R478" s="31">
        <f>IF(ABS(J478)&lt;'ver pressoflex 6p C3 DCpowe'!$G$7,'ver pressoflex 6p C3 DCpowe'!$G$16*J478*'ver pressoflex 6p C3 DCpowe'!$O$13,SIGN(J478)*'ver pressoflex 6p C3 DCpowe'!$G$15*'ver pressoflex 6p C3 DCpowe'!$O$13)</f>
        <v>17803.500000000004</v>
      </c>
      <c r="S478" s="113">
        <f t="shared" si="65"/>
        <v>-57811.7925000002</v>
      </c>
      <c r="T478" s="362">
        <f>-L478*('ver pressoflex 6p C3 DCpowe'!$G$3/2-'ver pressoflex 6p C3 DCpowe'!$G$12*'ver pressoflex 6p C3 DCpowe'!D478)</f>
        <v>63463061.714837596</v>
      </c>
      <c r="U478" s="29">
        <f t="shared" si="67"/>
        <v>18248587.500000004</v>
      </c>
      <c r="V478" s="29">
        <f t="shared" si="68"/>
        <v>0</v>
      </c>
      <c r="W478" s="29">
        <f t="shared" si="69"/>
        <v>0</v>
      </c>
      <c r="X478" s="29">
        <f t="shared" si="70"/>
        <v>0</v>
      </c>
      <c r="Y478" s="29">
        <f t="shared" si="71"/>
        <v>0</v>
      </c>
      <c r="Z478" s="29">
        <f t="shared" si="72"/>
        <v>18248587.500000004</v>
      </c>
      <c r="AA478" s="113">
        <f t="shared" si="66"/>
        <v>99960236.714837596</v>
      </c>
    </row>
    <row r="479" spans="2:27">
      <c r="B479" s="116">
        <f t="shared" si="64"/>
        <v>16043.317500000208</v>
      </c>
      <c r="C479" s="115">
        <f t="shared" si="73"/>
        <v>25.070000000000086</v>
      </c>
      <c r="D479" s="68">
        <f>'ver pressoflex 6p C3 DCpowe'!$G$3/2/$C$557*C479</f>
        <v>307.10750000000104</v>
      </c>
      <c r="E479" s="114">
        <f>'ver pressoflex 6p C3 DCpowe'!$G$9/D479*(D479-'ver pressoflex 6p C3 DCpowe'!$M$8)</f>
        <v>-2.7900979298779919E-3</v>
      </c>
      <c r="F479" s="114">
        <f>'ver pressoflex 6p C3 DCpowe'!$G$9/D479*(D479-'ver pressoflex 6p C3 DCpowe'!$M$9)</f>
        <v>-7.0613710182918876E-4</v>
      </c>
      <c r="G479" s="114">
        <f>'ver pressoflex 6p C3 DCpowe'!$G$9/D479*(D479-'ver pressoflex 6p C3 DCpowe'!$M$10)</f>
        <v>1.3778237262196144E-3</v>
      </c>
      <c r="H479" s="114">
        <f>'ver pressoflex 6p C3 DCpowe'!$G$9/D479*(D479-'ver pressoflex 6p C3 DCpowe'!$M$11)</f>
        <v>4.6443476632774983E-2</v>
      </c>
      <c r="I479" s="114">
        <f>'ver pressoflex 6p C3 DCpowe'!$G$9/D479*(D479-'ver pressoflex 6p C3 DCpowe'!$M$12)</f>
        <v>4.8527437460823789E-2</v>
      </c>
      <c r="J479" s="114">
        <f>'ver pressoflex 6p C3 DCpowe'!$G$9/D479*(D479-'ver pressoflex 6p C3 DCpowe'!$M$13)</f>
        <v>5.0611398288872594E-2</v>
      </c>
      <c r="K479" s="114">
        <f>'ver pressoflex 6p C3 DCpowe'!$G$9/D479*(D479-'ver pressoflex 6p C3 DCpowe'!$G$3)</f>
        <v>5.5821300358994602E-2</v>
      </c>
      <c r="L479" s="113">
        <f>-'ver pressoflex 6p C3 DCpowe'!$G$2*'ver pressoflex 6p C3 DCpowe'!D479*'ver pressoflex 6p C3 DCpowe'!$G$17*'ver pressoflex 6p C3 DCpowe'!$G$13*'ver pressoflex 6p C3 DCpowe'!$G$11</f>
        <v>-58043.317500000208</v>
      </c>
      <c r="M479" s="31">
        <f>IF(ABS(E479)&lt;'ver pressoflex 6p C3 DCpowe'!$G$7,'ver pressoflex 6p C3 DCpowe'!$G$16*E479*'ver pressoflex 6p C3 DCpowe'!$O$8,SIGN(E479)*'ver pressoflex 6p C3 DCpowe'!$G$15*'ver pressoflex 6p C3 DCpowe'!$O$8)</f>
        <v>-17803.500000000004</v>
      </c>
      <c r="N479" s="31">
        <f>IF(ABS(F479)&lt;'ver pressoflex 6p C3 DCpowe'!$G$7,'ver pressoflex 6p C3 DCpowe'!$G$16*F479*'ver pressoflex 6p C3 DCpowe'!$O$9,SIGN(F479)*'ver pressoflex 6p C3 DCpowe'!$G$15*'ver pressoflex 6p C3 DCpowe'!$O$9)</f>
        <v>0</v>
      </c>
      <c r="O479" s="31">
        <f>IF(ABS(G479)&lt;'ver pressoflex 6p C3 DCpowe'!$G$7,'ver pressoflex 6p C3 DCpowe'!$G$16*G479*'ver pressoflex 6p C3 DCpowe'!$O$10,SIGN(G479)*'ver pressoflex 6p C3 DCpowe'!$G$15*'ver pressoflex 6p C3 DCpowe'!$O$10)</f>
        <v>0</v>
      </c>
      <c r="P479" s="31">
        <f>IF(ABS(H479)&lt;'ver pressoflex 6p C3 DCpowe'!$G$7,'ver pressoflex 6p C3 DCpowe'!$G$16*H479*'ver pressoflex 6p C3 DCpowe'!$O$11,SIGN(H479)*'ver pressoflex 6p C3 DCpowe'!$G$15*'ver pressoflex 6p C3 DCpowe'!$O$11)</f>
        <v>0</v>
      </c>
      <c r="Q479" s="31">
        <f>IF(ABS(I479)&lt;'ver pressoflex 6p C3 DCpowe'!$G$7,'ver pressoflex 6p C3 DCpowe'!$G$16*I479*'ver pressoflex 6p C3 DCpowe'!$O$12,SIGN(I479)*'ver pressoflex 6p C3 DCpowe'!$G$15*'ver pressoflex 6p C3 DCpowe'!$O$12)</f>
        <v>0</v>
      </c>
      <c r="R479" s="31">
        <f>IF(ABS(J479)&lt;'ver pressoflex 6p C3 DCpowe'!$G$7,'ver pressoflex 6p C3 DCpowe'!$G$16*J479*'ver pressoflex 6p C3 DCpowe'!$O$13,SIGN(J479)*'ver pressoflex 6p C3 DCpowe'!$G$15*'ver pressoflex 6p C3 DCpowe'!$O$13)</f>
        <v>17803.500000000004</v>
      </c>
      <c r="S479" s="113">
        <f t="shared" si="65"/>
        <v>-58043.317500000208</v>
      </c>
      <c r="T479" s="362">
        <f>-L479*('ver pressoflex 6p C3 DCpowe'!$G$3/2-'ver pressoflex 6p C3 DCpowe'!$G$12*'ver pressoflex 6p C3 DCpowe'!D479)</f>
        <v>63687640.075781614</v>
      </c>
      <c r="U479" s="29">
        <f t="shared" si="67"/>
        <v>18248587.500000004</v>
      </c>
      <c r="V479" s="29">
        <f t="shared" si="68"/>
        <v>0</v>
      </c>
      <c r="W479" s="29">
        <f t="shared" si="69"/>
        <v>0</v>
      </c>
      <c r="X479" s="29">
        <f t="shared" si="70"/>
        <v>0</v>
      </c>
      <c r="Y479" s="29">
        <f t="shared" si="71"/>
        <v>0</v>
      </c>
      <c r="Z479" s="29">
        <f t="shared" si="72"/>
        <v>18248587.500000004</v>
      </c>
      <c r="AA479" s="113">
        <f t="shared" si="66"/>
        <v>100184815.07578161</v>
      </c>
    </row>
    <row r="480" spans="2:27">
      <c r="B480" s="116">
        <f t="shared" si="64"/>
        <v>16274.842500000203</v>
      </c>
      <c r="C480" s="115">
        <f t="shared" si="73"/>
        <v>25.170000000000087</v>
      </c>
      <c r="D480" s="68">
        <f>'ver pressoflex 6p C3 DCpowe'!$G$3/2/$C$557*C480</f>
        <v>308.33250000000106</v>
      </c>
      <c r="E480" s="114">
        <f>'ver pressoflex 6p C3 DCpowe'!$G$9/D480*(D480-'ver pressoflex 6p C3 DCpowe'!$M$8)</f>
        <v>-2.810796785937277E-3</v>
      </c>
      <c r="F480" s="114">
        <f>'ver pressoflex 6p C3 DCpowe'!$G$9/D480*(D480-'ver pressoflex 6p C3 DCpowe'!$M$9)</f>
        <v>-7.35115500312188E-4</v>
      </c>
      <c r="G480" s="114">
        <f>'ver pressoflex 6p C3 DCpowe'!$G$9/D480*(D480-'ver pressoflex 6p C3 DCpowe'!$M$10)</f>
        <v>1.340565785312901E-3</v>
      </c>
      <c r="H480" s="114">
        <f>'ver pressoflex 6p C3 DCpowe'!$G$9/D480*(D480-'ver pressoflex 6p C3 DCpowe'!$M$11)</f>
        <v>4.6227173586955453E-2</v>
      </c>
      <c r="I480" s="114">
        <f>'ver pressoflex 6p C3 DCpowe'!$G$9/D480*(D480-'ver pressoflex 6p C3 DCpowe'!$M$12)</f>
        <v>4.8302854872580542E-2</v>
      </c>
      <c r="J480" s="114">
        <f>'ver pressoflex 6p C3 DCpowe'!$G$9/D480*(D480-'ver pressoflex 6p C3 DCpowe'!$M$13)</f>
        <v>5.0378536158205631E-2</v>
      </c>
      <c r="K480" s="114">
        <f>'ver pressoflex 6p C3 DCpowe'!$G$9/D480*(D480-'ver pressoflex 6p C3 DCpowe'!$G$3)</f>
        <v>5.556773937226836E-2</v>
      </c>
      <c r="L480" s="113">
        <f>-'ver pressoflex 6p C3 DCpowe'!$G$2*'ver pressoflex 6p C3 DCpowe'!D480*'ver pressoflex 6p C3 DCpowe'!$G$17*'ver pressoflex 6p C3 DCpowe'!$G$13*'ver pressoflex 6p C3 DCpowe'!$G$11</f>
        <v>-58274.842500000203</v>
      </c>
      <c r="M480" s="31">
        <f>IF(ABS(E480)&lt;'ver pressoflex 6p C3 DCpowe'!$G$7,'ver pressoflex 6p C3 DCpowe'!$G$16*E480*'ver pressoflex 6p C3 DCpowe'!$O$8,SIGN(E480)*'ver pressoflex 6p C3 DCpowe'!$G$15*'ver pressoflex 6p C3 DCpowe'!$O$8)</f>
        <v>-17803.500000000004</v>
      </c>
      <c r="N480" s="31">
        <f>IF(ABS(F480)&lt;'ver pressoflex 6p C3 DCpowe'!$G$7,'ver pressoflex 6p C3 DCpowe'!$G$16*F480*'ver pressoflex 6p C3 DCpowe'!$O$9,SIGN(F480)*'ver pressoflex 6p C3 DCpowe'!$G$15*'ver pressoflex 6p C3 DCpowe'!$O$9)</f>
        <v>0</v>
      </c>
      <c r="O480" s="31">
        <f>IF(ABS(G480)&lt;'ver pressoflex 6p C3 DCpowe'!$G$7,'ver pressoflex 6p C3 DCpowe'!$G$16*G480*'ver pressoflex 6p C3 DCpowe'!$O$10,SIGN(G480)*'ver pressoflex 6p C3 DCpowe'!$G$15*'ver pressoflex 6p C3 DCpowe'!$O$10)</f>
        <v>0</v>
      </c>
      <c r="P480" s="31">
        <f>IF(ABS(H480)&lt;'ver pressoflex 6p C3 DCpowe'!$G$7,'ver pressoflex 6p C3 DCpowe'!$G$16*H480*'ver pressoflex 6p C3 DCpowe'!$O$11,SIGN(H480)*'ver pressoflex 6p C3 DCpowe'!$G$15*'ver pressoflex 6p C3 DCpowe'!$O$11)</f>
        <v>0</v>
      </c>
      <c r="Q480" s="31">
        <f>IF(ABS(I480)&lt;'ver pressoflex 6p C3 DCpowe'!$G$7,'ver pressoflex 6p C3 DCpowe'!$G$16*I480*'ver pressoflex 6p C3 DCpowe'!$O$12,SIGN(I480)*'ver pressoflex 6p C3 DCpowe'!$G$15*'ver pressoflex 6p C3 DCpowe'!$O$12)</f>
        <v>0</v>
      </c>
      <c r="R480" s="31">
        <f>IF(ABS(J480)&lt;'ver pressoflex 6p C3 DCpowe'!$G$7,'ver pressoflex 6p C3 DCpowe'!$G$16*J480*'ver pressoflex 6p C3 DCpowe'!$O$13,SIGN(J480)*'ver pressoflex 6p C3 DCpowe'!$G$15*'ver pressoflex 6p C3 DCpowe'!$O$13)</f>
        <v>17803.500000000004</v>
      </c>
      <c r="S480" s="113">
        <f t="shared" si="65"/>
        <v>-58274.842500000203</v>
      </c>
      <c r="T480" s="362">
        <f>-L480*('ver pressoflex 6p C3 DCpowe'!$G$3/2-'ver pressoflex 6p C3 DCpowe'!$G$12*'ver pressoflex 6p C3 DCpowe'!D480)</f>
        <v>63911982.466445595</v>
      </c>
      <c r="U480" s="29">
        <f t="shared" si="67"/>
        <v>18248587.500000004</v>
      </c>
      <c r="V480" s="29">
        <f t="shared" si="68"/>
        <v>0</v>
      </c>
      <c r="W480" s="29">
        <f t="shared" si="69"/>
        <v>0</v>
      </c>
      <c r="X480" s="29">
        <f t="shared" si="70"/>
        <v>0</v>
      </c>
      <c r="Y480" s="29">
        <f t="shared" si="71"/>
        <v>0</v>
      </c>
      <c r="Z480" s="29">
        <f t="shared" si="72"/>
        <v>18248587.500000004</v>
      </c>
      <c r="AA480" s="113">
        <f t="shared" si="66"/>
        <v>100409157.4664456</v>
      </c>
    </row>
    <row r="481" spans="2:27">
      <c r="B481" s="116">
        <f t="shared" si="64"/>
        <v>16506.367500000211</v>
      </c>
      <c r="C481" s="115">
        <f t="shared" si="73"/>
        <v>25.270000000000088</v>
      </c>
      <c r="D481" s="68">
        <f>'ver pressoflex 6p C3 DCpowe'!$G$3/2/$C$557*C481</f>
        <v>309.55750000000108</v>
      </c>
      <c r="E481" s="114">
        <f>'ver pressoflex 6p C3 DCpowe'!$G$9/D481*(D481-'ver pressoflex 6p C3 DCpowe'!$M$8)</f>
        <v>-2.8313318204211029E-3</v>
      </c>
      <c r="F481" s="114">
        <f>'ver pressoflex 6p C3 DCpowe'!$G$9/D481*(D481-'ver pressoflex 6p C3 DCpowe'!$M$9)</f>
        <v>-7.6386454858954418E-4</v>
      </c>
      <c r="G481" s="114">
        <f>'ver pressoflex 6p C3 DCpowe'!$G$9/D481*(D481-'ver pressoflex 6p C3 DCpowe'!$M$10)</f>
        <v>1.3036027232420145E-3</v>
      </c>
      <c r="H481" s="114">
        <f>'ver pressoflex 6p C3 DCpowe'!$G$9/D481*(D481-'ver pressoflex 6p C3 DCpowe'!$M$11)</f>
        <v>4.6012582476599471E-2</v>
      </c>
      <c r="I481" s="114">
        <f>'ver pressoflex 6p C3 DCpowe'!$G$9/D481*(D481-'ver pressoflex 6p C3 DCpowe'!$M$12)</f>
        <v>4.8080049748431032E-2</v>
      </c>
      <c r="J481" s="114">
        <f>'ver pressoflex 6p C3 DCpowe'!$G$9/D481*(D481-'ver pressoflex 6p C3 DCpowe'!$M$13)</f>
        <v>5.0147517020262593E-2</v>
      </c>
      <c r="K481" s="114">
        <f>'ver pressoflex 6p C3 DCpowe'!$G$9/D481*(D481-'ver pressoflex 6p C3 DCpowe'!$G$3)</f>
        <v>5.5316185199841481E-2</v>
      </c>
      <c r="L481" s="113">
        <f>-'ver pressoflex 6p C3 DCpowe'!$G$2*'ver pressoflex 6p C3 DCpowe'!D481*'ver pressoflex 6p C3 DCpowe'!$G$17*'ver pressoflex 6p C3 DCpowe'!$G$13*'ver pressoflex 6p C3 DCpowe'!$G$11</f>
        <v>-58506.367500000211</v>
      </c>
      <c r="M481" s="31">
        <f>IF(ABS(E481)&lt;'ver pressoflex 6p C3 DCpowe'!$G$7,'ver pressoflex 6p C3 DCpowe'!$G$16*E481*'ver pressoflex 6p C3 DCpowe'!$O$8,SIGN(E481)*'ver pressoflex 6p C3 DCpowe'!$G$15*'ver pressoflex 6p C3 DCpowe'!$O$8)</f>
        <v>-17803.500000000004</v>
      </c>
      <c r="N481" s="31">
        <f>IF(ABS(F481)&lt;'ver pressoflex 6p C3 DCpowe'!$G$7,'ver pressoflex 6p C3 DCpowe'!$G$16*F481*'ver pressoflex 6p C3 DCpowe'!$O$9,SIGN(F481)*'ver pressoflex 6p C3 DCpowe'!$G$15*'ver pressoflex 6p C3 DCpowe'!$O$9)</f>
        <v>0</v>
      </c>
      <c r="O481" s="31">
        <f>IF(ABS(G481)&lt;'ver pressoflex 6p C3 DCpowe'!$G$7,'ver pressoflex 6p C3 DCpowe'!$G$16*G481*'ver pressoflex 6p C3 DCpowe'!$O$10,SIGN(G481)*'ver pressoflex 6p C3 DCpowe'!$G$15*'ver pressoflex 6p C3 DCpowe'!$O$10)</f>
        <v>0</v>
      </c>
      <c r="P481" s="31">
        <f>IF(ABS(H481)&lt;'ver pressoflex 6p C3 DCpowe'!$G$7,'ver pressoflex 6p C3 DCpowe'!$G$16*H481*'ver pressoflex 6p C3 DCpowe'!$O$11,SIGN(H481)*'ver pressoflex 6p C3 DCpowe'!$G$15*'ver pressoflex 6p C3 DCpowe'!$O$11)</f>
        <v>0</v>
      </c>
      <c r="Q481" s="31">
        <f>IF(ABS(I481)&lt;'ver pressoflex 6p C3 DCpowe'!$G$7,'ver pressoflex 6p C3 DCpowe'!$G$16*I481*'ver pressoflex 6p C3 DCpowe'!$O$12,SIGN(I481)*'ver pressoflex 6p C3 DCpowe'!$G$15*'ver pressoflex 6p C3 DCpowe'!$O$12)</f>
        <v>0</v>
      </c>
      <c r="R481" s="31">
        <f>IF(ABS(J481)&lt;'ver pressoflex 6p C3 DCpowe'!$G$7,'ver pressoflex 6p C3 DCpowe'!$G$16*J481*'ver pressoflex 6p C3 DCpowe'!$O$13,SIGN(J481)*'ver pressoflex 6p C3 DCpowe'!$G$15*'ver pressoflex 6p C3 DCpowe'!$O$13)</f>
        <v>17803.500000000004</v>
      </c>
      <c r="S481" s="113">
        <f t="shared" si="65"/>
        <v>-58506.367500000211</v>
      </c>
      <c r="T481" s="362">
        <f>-L481*('ver pressoflex 6p C3 DCpowe'!$G$3/2-'ver pressoflex 6p C3 DCpowe'!$G$12*'ver pressoflex 6p C3 DCpowe'!D481)</f>
        <v>64136088.8868296</v>
      </c>
      <c r="U481" s="29">
        <f t="shared" si="67"/>
        <v>18248587.500000004</v>
      </c>
      <c r="V481" s="29">
        <f t="shared" si="68"/>
        <v>0</v>
      </c>
      <c r="W481" s="29">
        <f t="shared" si="69"/>
        <v>0</v>
      </c>
      <c r="X481" s="29">
        <f t="shared" si="70"/>
        <v>0</v>
      </c>
      <c r="Y481" s="29">
        <f t="shared" si="71"/>
        <v>0</v>
      </c>
      <c r="Z481" s="29">
        <f t="shared" si="72"/>
        <v>18248587.500000004</v>
      </c>
      <c r="AA481" s="113">
        <f t="shared" si="66"/>
        <v>100633263.8868296</v>
      </c>
    </row>
    <row r="482" spans="2:27">
      <c r="B482" s="116">
        <f t="shared" si="64"/>
        <v>16737.89250000022</v>
      </c>
      <c r="C482" s="115">
        <f t="shared" si="73"/>
        <v>25.37000000000009</v>
      </c>
      <c r="D482" s="68">
        <f>'ver pressoflex 6p C3 DCpowe'!$G$3/2/$C$557*C482</f>
        <v>310.78250000000111</v>
      </c>
      <c r="E482" s="114">
        <f>'ver pressoflex 6p C3 DCpowe'!$G$9/D482*(D482-'ver pressoflex 6p C3 DCpowe'!$M$8)</f>
        <v>-2.851704970517985E-3</v>
      </c>
      <c r="F482" s="114">
        <f>'ver pressoflex 6p C3 DCpowe'!$G$9/D482*(D482-'ver pressoflex 6p C3 DCpowe'!$M$9)</f>
        <v>-7.9238695872517917E-4</v>
      </c>
      <c r="G482" s="114">
        <f>'ver pressoflex 6p C3 DCpowe'!$G$9/D482*(D482-'ver pressoflex 6p C3 DCpowe'!$M$10)</f>
        <v>1.2669310530676269E-3</v>
      </c>
      <c r="H482" s="114">
        <f>'ver pressoflex 6p C3 DCpowe'!$G$9/D482*(D482-'ver pressoflex 6p C3 DCpowe'!$M$11)</f>
        <v>4.5799683058087057E-2</v>
      </c>
      <c r="I482" s="114">
        <f>'ver pressoflex 6p C3 DCpowe'!$G$9/D482*(D482-'ver pressoflex 6p C3 DCpowe'!$M$12)</f>
        <v>4.7859001069879857E-2</v>
      </c>
      <c r="J482" s="114">
        <f>'ver pressoflex 6p C3 DCpowe'!$G$9/D482*(D482-'ver pressoflex 6p C3 DCpowe'!$M$13)</f>
        <v>4.9918319081672664E-2</v>
      </c>
      <c r="K482" s="114">
        <f>'ver pressoflex 6p C3 DCpowe'!$G$9/D482*(D482-'ver pressoflex 6p C3 DCpowe'!$G$3)</f>
        <v>5.5066614111154683E-2</v>
      </c>
      <c r="L482" s="113">
        <f>-'ver pressoflex 6p C3 DCpowe'!$G$2*'ver pressoflex 6p C3 DCpowe'!D482*'ver pressoflex 6p C3 DCpowe'!$G$17*'ver pressoflex 6p C3 DCpowe'!$G$13*'ver pressoflex 6p C3 DCpowe'!$G$11</f>
        <v>-58737.89250000022</v>
      </c>
      <c r="M482" s="31">
        <f>IF(ABS(E482)&lt;'ver pressoflex 6p C3 DCpowe'!$G$7,'ver pressoflex 6p C3 DCpowe'!$G$16*E482*'ver pressoflex 6p C3 DCpowe'!$O$8,SIGN(E482)*'ver pressoflex 6p C3 DCpowe'!$G$15*'ver pressoflex 6p C3 DCpowe'!$O$8)</f>
        <v>-17803.500000000004</v>
      </c>
      <c r="N482" s="31">
        <f>IF(ABS(F482)&lt;'ver pressoflex 6p C3 DCpowe'!$G$7,'ver pressoflex 6p C3 DCpowe'!$G$16*F482*'ver pressoflex 6p C3 DCpowe'!$O$9,SIGN(F482)*'ver pressoflex 6p C3 DCpowe'!$G$15*'ver pressoflex 6p C3 DCpowe'!$O$9)</f>
        <v>0</v>
      </c>
      <c r="O482" s="31">
        <f>IF(ABS(G482)&lt;'ver pressoflex 6p C3 DCpowe'!$G$7,'ver pressoflex 6p C3 DCpowe'!$G$16*G482*'ver pressoflex 6p C3 DCpowe'!$O$10,SIGN(G482)*'ver pressoflex 6p C3 DCpowe'!$G$15*'ver pressoflex 6p C3 DCpowe'!$O$10)</f>
        <v>0</v>
      </c>
      <c r="P482" s="31">
        <f>IF(ABS(H482)&lt;'ver pressoflex 6p C3 DCpowe'!$G$7,'ver pressoflex 6p C3 DCpowe'!$G$16*H482*'ver pressoflex 6p C3 DCpowe'!$O$11,SIGN(H482)*'ver pressoflex 6p C3 DCpowe'!$G$15*'ver pressoflex 6p C3 DCpowe'!$O$11)</f>
        <v>0</v>
      </c>
      <c r="Q482" s="31">
        <f>IF(ABS(I482)&lt;'ver pressoflex 6p C3 DCpowe'!$G$7,'ver pressoflex 6p C3 DCpowe'!$G$16*I482*'ver pressoflex 6p C3 DCpowe'!$O$12,SIGN(I482)*'ver pressoflex 6p C3 DCpowe'!$G$15*'ver pressoflex 6p C3 DCpowe'!$O$12)</f>
        <v>0</v>
      </c>
      <c r="R482" s="31">
        <f>IF(ABS(J482)&lt;'ver pressoflex 6p C3 DCpowe'!$G$7,'ver pressoflex 6p C3 DCpowe'!$G$16*J482*'ver pressoflex 6p C3 DCpowe'!$O$13,SIGN(J482)*'ver pressoflex 6p C3 DCpowe'!$G$15*'ver pressoflex 6p C3 DCpowe'!$O$13)</f>
        <v>17803.500000000004</v>
      </c>
      <c r="S482" s="113">
        <f t="shared" si="65"/>
        <v>-58737.89250000022</v>
      </c>
      <c r="T482" s="362">
        <f>-L482*('ver pressoflex 6p C3 DCpowe'!$G$3/2-'ver pressoflex 6p C3 DCpowe'!$G$12*'ver pressoflex 6p C3 DCpowe'!D482)</f>
        <v>64359959.33693362</v>
      </c>
      <c r="U482" s="29">
        <f t="shared" si="67"/>
        <v>18248587.500000004</v>
      </c>
      <c r="V482" s="29">
        <f t="shared" si="68"/>
        <v>0</v>
      </c>
      <c r="W482" s="29">
        <f t="shared" si="69"/>
        <v>0</v>
      </c>
      <c r="X482" s="29">
        <f t="shared" si="70"/>
        <v>0</v>
      </c>
      <c r="Y482" s="29">
        <f t="shared" si="71"/>
        <v>0</v>
      </c>
      <c r="Z482" s="29">
        <f t="shared" si="72"/>
        <v>18248587.500000004</v>
      </c>
      <c r="AA482" s="113">
        <f t="shared" si="66"/>
        <v>100857134.33693363</v>
      </c>
    </row>
    <row r="483" spans="2:27">
      <c r="B483" s="116">
        <f t="shared" si="64"/>
        <v>16969.417500000214</v>
      </c>
      <c r="C483" s="115">
        <f t="shared" si="73"/>
        <v>25.470000000000091</v>
      </c>
      <c r="D483" s="68">
        <f>'ver pressoflex 6p C3 DCpowe'!$G$3/2/$C$557*C483</f>
        <v>312.00750000000113</v>
      </c>
      <c r="E483" s="114">
        <f>'ver pressoflex 6p C3 DCpowe'!$G$9/D483*(D483-'ver pressoflex 6p C3 DCpowe'!$M$8)</f>
        <v>-2.871918142993376E-3</v>
      </c>
      <c r="F483" s="114">
        <f>'ver pressoflex 6p C3 DCpowe'!$G$9/D483*(D483-'ver pressoflex 6p C3 DCpowe'!$M$9)</f>
        <v>-8.2068540019072651E-4</v>
      </c>
      <c r="G483" s="114">
        <f>'ver pressoflex 6p C3 DCpowe'!$G$9/D483*(D483-'ver pressoflex 6p C3 DCpowe'!$M$10)</f>
        <v>1.230547342611923E-3</v>
      </c>
      <c r="H483" s="114">
        <f>'ver pressoflex 6p C3 DCpowe'!$G$9/D483*(D483-'ver pressoflex 6p C3 DCpowe'!$M$11)</f>
        <v>4.5588455405719222E-2</v>
      </c>
      <c r="I483" s="114">
        <f>'ver pressoflex 6p C3 DCpowe'!$G$9/D483*(D483-'ver pressoflex 6p C3 DCpowe'!$M$12)</f>
        <v>4.7639688148521868E-2</v>
      </c>
      <c r="J483" s="114">
        <f>'ver pressoflex 6p C3 DCpowe'!$G$9/D483*(D483-'ver pressoflex 6p C3 DCpowe'!$M$13)</f>
        <v>4.9690920891324521E-2</v>
      </c>
      <c r="K483" s="114">
        <f>'ver pressoflex 6p C3 DCpowe'!$G$9/D483*(D483-'ver pressoflex 6p C3 DCpowe'!$G$3)</f>
        <v>5.4819002748331146E-2</v>
      </c>
      <c r="L483" s="113">
        <f>-'ver pressoflex 6p C3 DCpowe'!$G$2*'ver pressoflex 6p C3 DCpowe'!D483*'ver pressoflex 6p C3 DCpowe'!$G$17*'ver pressoflex 6p C3 DCpowe'!$G$13*'ver pressoflex 6p C3 DCpowe'!$G$11</f>
        <v>-58969.417500000214</v>
      </c>
      <c r="M483" s="31">
        <f>IF(ABS(E483)&lt;'ver pressoflex 6p C3 DCpowe'!$G$7,'ver pressoflex 6p C3 DCpowe'!$G$16*E483*'ver pressoflex 6p C3 DCpowe'!$O$8,SIGN(E483)*'ver pressoflex 6p C3 DCpowe'!$G$15*'ver pressoflex 6p C3 DCpowe'!$O$8)</f>
        <v>-17803.500000000004</v>
      </c>
      <c r="N483" s="31">
        <f>IF(ABS(F483)&lt;'ver pressoflex 6p C3 DCpowe'!$G$7,'ver pressoflex 6p C3 DCpowe'!$G$16*F483*'ver pressoflex 6p C3 DCpowe'!$O$9,SIGN(F483)*'ver pressoflex 6p C3 DCpowe'!$G$15*'ver pressoflex 6p C3 DCpowe'!$O$9)</f>
        <v>0</v>
      </c>
      <c r="O483" s="31">
        <f>IF(ABS(G483)&lt;'ver pressoflex 6p C3 DCpowe'!$G$7,'ver pressoflex 6p C3 DCpowe'!$G$16*G483*'ver pressoflex 6p C3 DCpowe'!$O$10,SIGN(G483)*'ver pressoflex 6p C3 DCpowe'!$G$15*'ver pressoflex 6p C3 DCpowe'!$O$10)</f>
        <v>0</v>
      </c>
      <c r="P483" s="31">
        <f>IF(ABS(H483)&lt;'ver pressoflex 6p C3 DCpowe'!$G$7,'ver pressoflex 6p C3 DCpowe'!$G$16*H483*'ver pressoflex 6p C3 DCpowe'!$O$11,SIGN(H483)*'ver pressoflex 6p C3 DCpowe'!$G$15*'ver pressoflex 6p C3 DCpowe'!$O$11)</f>
        <v>0</v>
      </c>
      <c r="Q483" s="31">
        <f>IF(ABS(I483)&lt;'ver pressoflex 6p C3 DCpowe'!$G$7,'ver pressoflex 6p C3 DCpowe'!$G$16*I483*'ver pressoflex 6p C3 DCpowe'!$O$12,SIGN(I483)*'ver pressoflex 6p C3 DCpowe'!$G$15*'ver pressoflex 6p C3 DCpowe'!$O$12)</f>
        <v>0</v>
      </c>
      <c r="R483" s="31">
        <f>IF(ABS(J483)&lt;'ver pressoflex 6p C3 DCpowe'!$G$7,'ver pressoflex 6p C3 DCpowe'!$G$16*J483*'ver pressoflex 6p C3 DCpowe'!$O$13,SIGN(J483)*'ver pressoflex 6p C3 DCpowe'!$G$15*'ver pressoflex 6p C3 DCpowe'!$O$13)</f>
        <v>17803.500000000004</v>
      </c>
      <c r="S483" s="113">
        <f t="shared" si="65"/>
        <v>-58969.417500000214</v>
      </c>
      <c r="T483" s="362">
        <f>-L483*('ver pressoflex 6p C3 DCpowe'!$G$3/2-'ver pressoflex 6p C3 DCpowe'!$G$12*'ver pressoflex 6p C3 DCpowe'!D483)</f>
        <v>64583593.816757604</v>
      </c>
      <c r="U483" s="29">
        <f t="shared" si="67"/>
        <v>18248587.500000004</v>
      </c>
      <c r="V483" s="29">
        <f t="shared" si="68"/>
        <v>0</v>
      </c>
      <c r="W483" s="29">
        <f t="shared" si="69"/>
        <v>0</v>
      </c>
      <c r="X483" s="29">
        <f t="shared" si="70"/>
        <v>0</v>
      </c>
      <c r="Y483" s="29">
        <f t="shared" si="71"/>
        <v>0</v>
      </c>
      <c r="Z483" s="29">
        <f t="shared" si="72"/>
        <v>18248587.500000004</v>
      </c>
      <c r="AA483" s="113">
        <f t="shared" si="66"/>
        <v>101080768.8167576</v>
      </c>
    </row>
    <row r="484" spans="2:27">
      <c r="B484" s="116">
        <f t="shared" si="64"/>
        <v>17200.942500000223</v>
      </c>
      <c r="C484" s="115">
        <f t="shared" si="73"/>
        <v>25.570000000000093</v>
      </c>
      <c r="D484" s="68">
        <f>'ver pressoflex 6p C3 DCpowe'!$G$3/2/$C$557*C484</f>
        <v>313.23250000000115</v>
      </c>
      <c r="E484" s="114">
        <f>'ver pressoflex 6p C3 DCpowe'!$G$9/D484*(D484-'ver pressoflex 6p C3 DCpowe'!$M$8)</f>
        <v>-2.8919732147845638E-3</v>
      </c>
      <c r="F484" s="114">
        <f>'ver pressoflex 6p C3 DCpowe'!$G$9/D484*(D484-'ver pressoflex 6p C3 DCpowe'!$M$9)</f>
        <v>-8.4876250069838941E-4</v>
      </c>
      <c r="G484" s="114">
        <f>'ver pressoflex 6p C3 DCpowe'!$G$9/D484*(D484-'ver pressoflex 6p C3 DCpowe'!$M$10)</f>
        <v>1.1944482133877852E-3</v>
      </c>
      <c r="H484" s="114">
        <f>'ver pressoflex 6p C3 DCpowe'!$G$9/D484*(D484-'ver pressoflex 6p C3 DCpowe'!$M$11)</f>
        <v>4.537887990550131E-2</v>
      </c>
      <c r="I484" s="114">
        <f>'ver pressoflex 6p C3 DCpowe'!$G$9/D484*(D484-'ver pressoflex 6p C3 DCpowe'!$M$12)</f>
        <v>4.7422090619587479E-2</v>
      </c>
      <c r="J484" s="114">
        <f>'ver pressoflex 6p C3 DCpowe'!$G$9/D484*(D484-'ver pressoflex 6p C3 DCpowe'!$M$13)</f>
        <v>4.9465301333673654E-2</v>
      </c>
      <c r="K484" s="114">
        <f>'ver pressoflex 6p C3 DCpowe'!$G$9/D484*(D484-'ver pressoflex 6p C3 DCpowe'!$G$3)</f>
        <v>5.4573328118889097E-2</v>
      </c>
      <c r="L484" s="113">
        <f>-'ver pressoflex 6p C3 DCpowe'!$G$2*'ver pressoflex 6p C3 DCpowe'!D484*'ver pressoflex 6p C3 DCpowe'!$G$17*'ver pressoflex 6p C3 DCpowe'!$G$13*'ver pressoflex 6p C3 DCpowe'!$G$11</f>
        <v>-59200.942500000223</v>
      </c>
      <c r="M484" s="31">
        <f>IF(ABS(E484)&lt;'ver pressoflex 6p C3 DCpowe'!$G$7,'ver pressoflex 6p C3 DCpowe'!$G$16*E484*'ver pressoflex 6p C3 DCpowe'!$O$8,SIGN(E484)*'ver pressoflex 6p C3 DCpowe'!$G$15*'ver pressoflex 6p C3 DCpowe'!$O$8)</f>
        <v>-17803.500000000004</v>
      </c>
      <c r="N484" s="31">
        <f>IF(ABS(F484)&lt;'ver pressoflex 6p C3 DCpowe'!$G$7,'ver pressoflex 6p C3 DCpowe'!$G$16*F484*'ver pressoflex 6p C3 DCpowe'!$O$9,SIGN(F484)*'ver pressoflex 6p C3 DCpowe'!$G$15*'ver pressoflex 6p C3 DCpowe'!$O$9)</f>
        <v>0</v>
      </c>
      <c r="O484" s="31">
        <f>IF(ABS(G484)&lt;'ver pressoflex 6p C3 DCpowe'!$G$7,'ver pressoflex 6p C3 DCpowe'!$G$16*G484*'ver pressoflex 6p C3 DCpowe'!$O$10,SIGN(G484)*'ver pressoflex 6p C3 DCpowe'!$G$15*'ver pressoflex 6p C3 DCpowe'!$O$10)</f>
        <v>0</v>
      </c>
      <c r="P484" s="31">
        <f>IF(ABS(H484)&lt;'ver pressoflex 6p C3 DCpowe'!$G$7,'ver pressoflex 6p C3 DCpowe'!$G$16*H484*'ver pressoflex 6p C3 DCpowe'!$O$11,SIGN(H484)*'ver pressoflex 6p C3 DCpowe'!$G$15*'ver pressoflex 6p C3 DCpowe'!$O$11)</f>
        <v>0</v>
      </c>
      <c r="Q484" s="31">
        <f>IF(ABS(I484)&lt;'ver pressoflex 6p C3 DCpowe'!$G$7,'ver pressoflex 6p C3 DCpowe'!$G$16*I484*'ver pressoflex 6p C3 DCpowe'!$O$12,SIGN(I484)*'ver pressoflex 6p C3 DCpowe'!$G$15*'ver pressoflex 6p C3 DCpowe'!$O$12)</f>
        <v>0</v>
      </c>
      <c r="R484" s="31">
        <f>IF(ABS(J484)&lt;'ver pressoflex 6p C3 DCpowe'!$G$7,'ver pressoflex 6p C3 DCpowe'!$G$16*J484*'ver pressoflex 6p C3 DCpowe'!$O$13,SIGN(J484)*'ver pressoflex 6p C3 DCpowe'!$G$15*'ver pressoflex 6p C3 DCpowe'!$O$13)</f>
        <v>17803.500000000004</v>
      </c>
      <c r="S484" s="113">
        <f t="shared" si="65"/>
        <v>-59200.942500000223</v>
      </c>
      <c r="T484" s="362">
        <f>-L484*('ver pressoflex 6p C3 DCpowe'!$G$3/2-'ver pressoflex 6p C3 DCpowe'!$G$12*'ver pressoflex 6p C3 DCpowe'!D484)</f>
        <v>64806992.326301612</v>
      </c>
      <c r="U484" s="29">
        <f t="shared" si="67"/>
        <v>18248587.500000004</v>
      </c>
      <c r="V484" s="29">
        <f t="shared" si="68"/>
        <v>0</v>
      </c>
      <c r="W484" s="29">
        <f t="shared" si="69"/>
        <v>0</v>
      </c>
      <c r="X484" s="29">
        <f t="shared" si="70"/>
        <v>0</v>
      </c>
      <c r="Y484" s="29">
        <f t="shared" si="71"/>
        <v>0</v>
      </c>
      <c r="Z484" s="29">
        <f t="shared" si="72"/>
        <v>18248587.500000004</v>
      </c>
      <c r="AA484" s="113">
        <f t="shared" si="66"/>
        <v>101304167.32630162</v>
      </c>
    </row>
    <row r="485" spans="2:27">
      <c r="B485" s="116">
        <f t="shared" si="64"/>
        <v>17432.467500000232</v>
      </c>
      <c r="C485" s="115">
        <f t="shared" si="73"/>
        <v>25.670000000000094</v>
      </c>
      <c r="D485" s="68">
        <f>'ver pressoflex 6p C3 DCpowe'!$G$3/2/$C$557*C485</f>
        <v>314.45750000000118</v>
      </c>
      <c r="E485" s="114">
        <f>'ver pressoflex 6p C3 DCpowe'!$G$9/D485*(D485-'ver pressoflex 6p C3 DCpowe'!$M$8)</f>
        <v>-2.9118720335816637E-3</v>
      </c>
      <c r="F485" s="114">
        <f>'ver pressoflex 6p C3 DCpowe'!$G$9/D485*(D485-'ver pressoflex 6p C3 DCpowe'!$M$9)</f>
        <v>-8.7662084701432916E-4</v>
      </c>
      <c r="G485" s="114">
        <f>'ver pressoflex 6p C3 DCpowe'!$G$9/D485*(D485-'ver pressoflex 6p C3 DCpowe'!$M$10)</f>
        <v>1.1586303395530056E-3</v>
      </c>
      <c r="H485" s="114">
        <f>'ver pressoflex 6p C3 DCpowe'!$G$9/D485*(D485-'ver pressoflex 6p C3 DCpowe'!$M$11)</f>
        <v>4.5170937249071619E-2</v>
      </c>
      <c r="I485" s="114">
        <f>'ver pressoflex 6p C3 DCpowe'!$G$9/D485*(D485-'ver pressoflex 6p C3 DCpowe'!$M$12)</f>
        <v>4.7206188435638959E-2</v>
      </c>
      <c r="J485" s="114">
        <f>'ver pressoflex 6p C3 DCpowe'!$G$9/D485*(D485-'ver pressoflex 6p C3 DCpowe'!$M$13)</f>
        <v>4.9241439622206291E-2</v>
      </c>
      <c r="K485" s="114">
        <f>'ver pressoflex 6p C3 DCpowe'!$G$9/D485*(D485-'ver pressoflex 6p C3 DCpowe'!$G$3)</f>
        <v>5.4329567588624623E-2</v>
      </c>
      <c r="L485" s="113">
        <f>-'ver pressoflex 6p C3 DCpowe'!$G$2*'ver pressoflex 6p C3 DCpowe'!D485*'ver pressoflex 6p C3 DCpowe'!$G$17*'ver pressoflex 6p C3 DCpowe'!$G$13*'ver pressoflex 6p C3 DCpowe'!$G$11</f>
        <v>-59432.467500000232</v>
      </c>
      <c r="M485" s="31">
        <f>IF(ABS(E485)&lt;'ver pressoflex 6p C3 DCpowe'!$G$7,'ver pressoflex 6p C3 DCpowe'!$G$16*E485*'ver pressoflex 6p C3 DCpowe'!$O$8,SIGN(E485)*'ver pressoflex 6p C3 DCpowe'!$G$15*'ver pressoflex 6p C3 DCpowe'!$O$8)</f>
        <v>-17803.500000000004</v>
      </c>
      <c r="N485" s="31">
        <f>IF(ABS(F485)&lt;'ver pressoflex 6p C3 DCpowe'!$G$7,'ver pressoflex 6p C3 DCpowe'!$G$16*F485*'ver pressoflex 6p C3 DCpowe'!$O$9,SIGN(F485)*'ver pressoflex 6p C3 DCpowe'!$G$15*'ver pressoflex 6p C3 DCpowe'!$O$9)</f>
        <v>0</v>
      </c>
      <c r="O485" s="31">
        <f>IF(ABS(G485)&lt;'ver pressoflex 6p C3 DCpowe'!$G$7,'ver pressoflex 6p C3 DCpowe'!$G$16*G485*'ver pressoflex 6p C3 DCpowe'!$O$10,SIGN(G485)*'ver pressoflex 6p C3 DCpowe'!$G$15*'ver pressoflex 6p C3 DCpowe'!$O$10)</f>
        <v>0</v>
      </c>
      <c r="P485" s="31">
        <f>IF(ABS(H485)&lt;'ver pressoflex 6p C3 DCpowe'!$G$7,'ver pressoflex 6p C3 DCpowe'!$G$16*H485*'ver pressoflex 6p C3 DCpowe'!$O$11,SIGN(H485)*'ver pressoflex 6p C3 DCpowe'!$G$15*'ver pressoflex 6p C3 DCpowe'!$O$11)</f>
        <v>0</v>
      </c>
      <c r="Q485" s="31">
        <f>IF(ABS(I485)&lt;'ver pressoflex 6p C3 DCpowe'!$G$7,'ver pressoflex 6p C3 DCpowe'!$G$16*I485*'ver pressoflex 6p C3 DCpowe'!$O$12,SIGN(I485)*'ver pressoflex 6p C3 DCpowe'!$G$15*'ver pressoflex 6p C3 DCpowe'!$O$12)</f>
        <v>0</v>
      </c>
      <c r="R485" s="31">
        <f>IF(ABS(J485)&lt;'ver pressoflex 6p C3 DCpowe'!$G$7,'ver pressoflex 6p C3 DCpowe'!$G$16*J485*'ver pressoflex 6p C3 DCpowe'!$O$13,SIGN(J485)*'ver pressoflex 6p C3 DCpowe'!$G$15*'ver pressoflex 6p C3 DCpowe'!$O$13)</f>
        <v>17803.500000000004</v>
      </c>
      <c r="S485" s="113">
        <f t="shared" si="65"/>
        <v>-59432.467500000232</v>
      </c>
      <c r="T485" s="362">
        <f>-L485*('ver pressoflex 6p C3 DCpowe'!$G$3/2-'ver pressoflex 6p C3 DCpowe'!$G$12*'ver pressoflex 6p C3 DCpowe'!D485)</f>
        <v>65030154.865565628</v>
      </c>
      <c r="U485" s="29">
        <f t="shared" si="67"/>
        <v>18248587.500000004</v>
      </c>
      <c r="V485" s="29">
        <f t="shared" si="68"/>
        <v>0</v>
      </c>
      <c r="W485" s="29">
        <f t="shared" si="69"/>
        <v>0</v>
      </c>
      <c r="X485" s="29">
        <f t="shared" si="70"/>
        <v>0</v>
      </c>
      <c r="Y485" s="29">
        <f t="shared" si="71"/>
        <v>0</v>
      </c>
      <c r="Z485" s="29">
        <f t="shared" si="72"/>
        <v>18248587.500000004</v>
      </c>
      <c r="AA485" s="113">
        <f t="shared" si="66"/>
        <v>101527329.86556563</v>
      </c>
    </row>
    <row r="486" spans="2:27">
      <c r="B486" s="116">
        <f t="shared" si="64"/>
        <v>17663.992500000226</v>
      </c>
      <c r="C486" s="115">
        <f t="shared" si="73"/>
        <v>25.770000000000095</v>
      </c>
      <c r="D486" s="68">
        <f>'ver pressoflex 6p C3 DCpowe'!$G$3/2/$C$557*C486</f>
        <v>315.68250000000114</v>
      </c>
      <c r="E486" s="114">
        <f>'ver pressoflex 6p C3 DCpowe'!$G$9/D486*(D486-'ver pressoflex 6p C3 DCpowe'!$M$8)</f>
        <v>-2.9316164183950831E-3</v>
      </c>
      <c r="F486" s="114">
        <f>'ver pressoflex 6p C3 DCpowe'!$G$9/D486*(D486-'ver pressoflex 6p C3 DCpowe'!$M$9)</f>
        <v>-9.0426298575311626E-4</v>
      </c>
      <c r="G486" s="114">
        <f>'ver pressoflex 6p C3 DCpowe'!$G$9/D486*(D486-'ver pressoflex 6p C3 DCpowe'!$M$10)</f>
        <v>1.1230904468888508E-3</v>
      </c>
      <c r="H486" s="114">
        <f>'ver pressoflex 6p C3 DCpowe'!$G$9/D486*(D486-'ver pressoflex 6p C3 DCpowe'!$M$11)</f>
        <v>4.4964608427771384E-2</v>
      </c>
      <c r="I486" s="114">
        <f>'ver pressoflex 6p C3 DCpowe'!$G$9/D486*(D486-'ver pressoflex 6p C3 DCpowe'!$M$12)</f>
        <v>4.699196186041335E-2</v>
      </c>
      <c r="J486" s="114">
        <f>'ver pressoflex 6p C3 DCpowe'!$G$9/D486*(D486-'ver pressoflex 6p C3 DCpowe'!$M$13)</f>
        <v>4.9019315293055317E-2</v>
      </c>
      <c r="K486" s="114">
        <f>'ver pressoflex 6p C3 DCpowe'!$G$9/D486*(D486-'ver pressoflex 6p C3 DCpowe'!$G$3)</f>
        <v>5.4087698874660237E-2</v>
      </c>
      <c r="L486" s="113">
        <f>-'ver pressoflex 6p C3 DCpowe'!$G$2*'ver pressoflex 6p C3 DCpowe'!D486*'ver pressoflex 6p C3 DCpowe'!$G$17*'ver pressoflex 6p C3 DCpowe'!$G$13*'ver pressoflex 6p C3 DCpowe'!$G$11</f>
        <v>-59663.992500000226</v>
      </c>
      <c r="M486" s="31">
        <f>IF(ABS(E486)&lt;'ver pressoflex 6p C3 DCpowe'!$G$7,'ver pressoflex 6p C3 DCpowe'!$G$16*E486*'ver pressoflex 6p C3 DCpowe'!$O$8,SIGN(E486)*'ver pressoflex 6p C3 DCpowe'!$G$15*'ver pressoflex 6p C3 DCpowe'!$O$8)</f>
        <v>-17803.500000000004</v>
      </c>
      <c r="N486" s="31">
        <f>IF(ABS(F486)&lt;'ver pressoflex 6p C3 DCpowe'!$G$7,'ver pressoflex 6p C3 DCpowe'!$G$16*F486*'ver pressoflex 6p C3 DCpowe'!$O$9,SIGN(F486)*'ver pressoflex 6p C3 DCpowe'!$G$15*'ver pressoflex 6p C3 DCpowe'!$O$9)</f>
        <v>0</v>
      </c>
      <c r="O486" s="31">
        <f>IF(ABS(G486)&lt;'ver pressoflex 6p C3 DCpowe'!$G$7,'ver pressoflex 6p C3 DCpowe'!$G$16*G486*'ver pressoflex 6p C3 DCpowe'!$O$10,SIGN(G486)*'ver pressoflex 6p C3 DCpowe'!$G$15*'ver pressoflex 6p C3 DCpowe'!$O$10)</f>
        <v>0</v>
      </c>
      <c r="P486" s="31">
        <f>IF(ABS(H486)&lt;'ver pressoflex 6p C3 DCpowe'!$G$7,'ver pressoflex 6p C3 DCpowe'!$G$16*H486*'ver pressoflex 6p C3 DCpowe'!$O$11,SIGN(H486)*'ver pressoflex 6p C3 DCpowe'!$G$15*'ver pressoflex 6p C3 DCpowe'!$O$11)</f>
        <v>0</v>
      </c>
      <c r="Q486" s="31">
        <f>IF(ABS(I486)&lt;'ver pressoflex 6p C3 DCpowe'!$G$7,'ver pressoflex 6p C3 DCpowe'!$G$16*I486*'ver pressoflex 6p C3 DCpowe'!$O$12,SIGN(I486)*'ver pressoflex 6p C3 DCpowe'!$G$15*'ver pressoflex 6p C3 DCpowe'!$O$12)</f>
        <v>0</v>
      </c>
      <c r="R486" s="31">
        <f>IF(ABS(J486)&lt;'ver pressoflex 6p C3 DCpowe'!$G$7,'ver pressoflex 6p C3 DCpowe'!$G$16*J486*'ver pressoflex 6p C3 DCpowe'!$O$13,SIGN(J486)*'ver pressoflex 6p C3 DCpowe'!$G$15*'ver pressoflex 6p C3 DCpowe'!$O$13)</f>
        <v>17803.500000000004</v>
      </c>
      <c r="S486" s="113">
        <f t="shared" si="65"/>
        <v>-59663.992500000226</v>
      </c>
      <c r="T486" s="362">
        <f>-L486*('ver pressoflex 6p C3 DCpowe'!$G$3/2-'ver pressoflex 6p C3 DCpowe'!$G$12*'ver pressoflex 6p C3 DCpowe'!D486)</f>
        <v>65253081.434549615</v>
      </c>
      <c r="U486" s="29">
        <f t="shared" si="67"/>
        <v>18248587.500000004</v>
      </c>
      <c r="V486" s="29">
        <f t="shared" si="68"/>
        <v>0</v>
      </c>
      <c r="W486" s="29">
        <f t="shared" si="69"/>
        <v>0</v>
      </c>
      <c r="X486" s="29">
        <f t="shared" si="70"/>
        <v>0</v>
      </c>
      <c r="Y486" s="29">
        <f t="shared" si="71"/>
        <v>0</v>
      </c>
      <c r="Z486" s="29">
        <f t="shared" si="72"/>
        <v>18248587.500000004</v>
      </c>
      <c r="AA486" s="113">
        <f t="shared" si="66"/>
        <v>101750256.43454961</v>
      </c>
    </row>
    <row r="487" spans="2:27">
      <c r="B487" s="116">
        <f t="shared" si="64"/>
        <v>17895.517500000235</v>
      </c>
      <c r="C487" s="115">
        <f t="shared" si="73"/>
        <v>25.870000000000097</v>
      </c>
      <c r="D487" s="68">
        <f>'ver pressoflex 6p C3 DCpowe'!$G$3/2/$C$557*C487</f>
        <v>316.90750000000116</v>
      </c>
      <c r="E487" s="114">
        <f>'ver pressoflex 6p C3 DCpowe'!$G$9/D487*(D487-'ver pressoflex 6p C3 DCpowe'!$M$8)</f>
        <v>-2.9512081601098298E-3</v>
      </c>
      <c r="F487" s="114">
        <f>'ver pressoflex 6p C3 DCpowe'!$G$9/D487*(D487-'ver pressoflex 6p C3 DCpowe'!$M$9)</f>
        <v>-9.316914241537616E-4</v>
      </c>
      <c r="G487" s="114">
        <f>'ver pressoflex 6p C3 DCpowe'!$G$9/D487*(D487-'ver pressoflex 6p C3 DCpowe'!$M$10)</f>
        <v>1.0878253118023064E-3</v>
      </c>
      <c r="H487" s="114">
        <f>'ver pressoflex 6p C3 DCpowe'!$G$9/D487*(D487-'ver pressoflex 6p C3 DCpowe'!$M$11)</f>
        <v>4.4759874726852278E-2</v>
      </c>
      <c r="I487" s="114">
        <f>'ver pressoflex 6p C3 DCpowe'!$G$9/D487*(D487-'ver pressoflex 6p C3 DCpowe'!$M$12)</f>
        <v>4.6779391462808344E-2</v>
      </c>
      <c r="J487" s="114">
        <f>'ver pressoflex 6p C3 DCpowe'!$G$9/D487*(D487-'ver pressoflex 6p C3 DCpowe'!$M$13)</f>
        <v>4.8798908198764417E-2</v>
      </c>
      <c r="K487" s="114">
        <f>'ver pressoflex 6p C3 DCpowe'!$G$9/D487*(D487-'ver pressoflex 6p C3 DCpowe'!$G$3)</f>
        <v>5.3847700038654585E-2</v>
      </c>
      <c r="L487" s="113">
        <f>-'ver pressoflex 6p C3 DCpowe'!$G$2*'ver pressoflex 6p C3 DCpowe'!D487*'ver pressoflex 6p C3 DCpowe'!$G$17*'ver pressoflex 6p C3 DCpowe'!$G$13*'ver pressoflex 6p C3 DCpowe'!$G$11</f>
        <v>-59895.517500000227</v>
      </c>
      <c r="M487" s="31">
        <f>IF(ABS(E487)&lt;'ver pressoflex 6p C3 DCpowe'!$G$7,'ver pressoflex 6p C3 DCpowe'!$G$16*E487*'ver pressoflex 6p C3 DCpowe'!$O$8,SIGN(E487)*'ver pressoflex 6p C3 DCpowe'!$G$15*'ver pressoflex 6p C3 DCpowe'!$O$8)</f>
        <v>-17803.500000000004</v>
      </c>
      <c r="N487" s="31">
        <f>IF(ABS(F487)&lt;'ver pressoflex 6p C3 DCpowe'!$G$7,'ver pressoflex 6p C3 DCpowe'!$G$16*F487*'ver pressoflex 6p C3 DCpowe'!$O$9,SIGN(F487)*'ver pressoflex 6p C3 DCpowe'!$G$15*'ver pressoflex 6p C3 DCpowe'!$O$9)</f>
        <v>0</v>
      </c>
      <c r="O487" s="31">
        <f>IF(ABS(G487)&lt;'ver pressoflex 6p C3 DCpowe'!$G$7,'ver pressoflex 6p C3 DCpowe'!$G$16*G487*'ver pressoflex 6p C3 DCpowe'!$O$10,SIGN(G487)*'ver pressoflex 6p C3 DCpowe'!$G$15*'ver pressoflex 6p C3 DCpowe'!$O$10)</f>
        <v>0</v>
      </c>
      <c r="P487" s="31">
        <f>IF(ABS(H487)&lt;'ver pressoflex 6p C3 DCpowe'!$G$7,'ver pressoflex 6p C3 DCpowe'!$G$16*H487*'ver pressoflex 6p C3 DCpowe'!$O$11,SIGN(H487)*'ver pressoflex 6p C3 DCpowe'!$G$15*'ver pressoflex 6p C3 DCpowe'!$O$11)</f>
        <v>0</v>
      </c>
      <c r="Q487" s="31">
        <f>IF(ABS(I487)&lt;'ver pressoflex 6p C3 DCpowe'!$G$7,'ver pressoflex 6p C3 DCpowe'!$G$16*I487*'ver pressoflex 6p C3 DCpowe'!$O$12,SIGN(I487)*'ver pressoflex 6p C3 DCpowe'!$G$15*'ver pressoflex 6p C3 DCpowe'!$O$12)</f>
        <v>0</v>
      </c>
      <c r="R487" s="31">
        <f>IF(ABS(J487)&lt;'ver pressoflex 6p C3 DCpowe'!$G$7,'ver pressoflex 6p C3 DCpowe'!$G$16*J487*'ver pressoflex 6p C3 DCpowe'!$O$13,SIGN(J487)*'ver pressoflex 6p C3 DCpowe'!$G$15*'ver pressoflex 6p C3 DCpowe'!$O$13)</f>
        <v>17803.500000000004</v>
      </c>
      <c r="S487" s="113">
        <f t="shared" si="65"/>
        <v>-59895.517500000235</v>
      </c>
      <c r="T487" s="362">
        <f>-L487*('ver pressoflex 6p C3 DCpowe'!$G$3/2-'ver pressoflex 6p C3 DCpowe'!$G$12*'ver pressoflex 6p C3 DCpowe'!D487)</f>
        <v>65475772.03325361</v>
      </c>
      <c r="U487" s="29">
        <f t="shared" si="67"/>
        <v>18248587.500000004</v>
      </c>
      <c r="V487" s="29">
        <f t="shared" si="68"/>
        <v>0</v>
      </c>
      <c r="W487" s="29">
        <f t="shared" si="69"/>
        <v>0</v>
      </c>
      <c r="X487" s="29">
        <f t="shared" si="70"/>
        <v>0</v>
      </c>
      <c r="Y487" s="29">
        <f t="shared" si="71"/>
        <v>0</v>
      </c>
      <c r="Z487" s="29">
        <f t="shared" si="72"/>
        <v>18248587.500000004</v>
      </c>
      <c r="AA487" s="113">
        <f t="shared" si="66"/>
        <v>101972947.03325361</v>
      </c>
    </row>
    <row r="488" spans="2:27">
      <c r="B488" s="116">
        <f t="shared" si="64"/>
        <v>18127.042500000229</v>
      </c>
      <c r="C488" s="115">
        <f t="shared" si="73"/>
        <v>25.970000000000098</v>
      </c>
      <c r="D488" s="68">
        <f>'ver pressoflex 6p C3 DCpowe'!$G$3/2/$C$557*C488</f>
        <v>318.13250000000119</v>
      </c>
      <c r="E488" s="114">
        <f>'ver pressoflex 6p C3 DCpowe'!$G$9/D488*(D488-'ver pressoflex 6p C3 DCpowe'!$M$8)</f>
        <v>-2.9706490220270045E-3</v>
      </c>
      <c r="F488" s="114">
        <f>'ver pressoflex 6p C3 DCpowe'!$G$9/D488*(D488-'ver pressoflex 6p C3 DCpowe'!$M$9)</f>
        <v>-9.5890863083780622E-4</v>
      </c>
      <c r="G488" s="114">
        <f>'ver pressoflex 6p C3 DCpowe'!$G$9/D488*(D488-'ver pressoflex 6p C3 DCpowe'!$M$10)</f>
        <v>1.0528317603513923E-3</v>
      </c>
      <c r="H488" s="114">
        <f>'ver pressoflex 6p C3 DCpowe'!$G$9/D488*(D488-'ver pressoflex 6p C3 DCpowe'!$M$11)</f>
        <v>4.4556717719817812E-2</v>
      </c>
      <c r="I488" s="114">
        <f>'ver pressoflex 6p C3 DCpowe'!$G$9/D488*(D488-'ver pressoflex 6p C3 DCpowe'!$M$12)</f>
        <v>4.6568458111007009E-2</v>
      </c>
      <c r="J488" s="114">
        <f>'ver pressoflex 6p C3 DCpowe'!$G$9/D488*(D488-'ver pressoflex 6p C3 DCpowe'!$M$13)</f>
        <v>4.8580198502196206E-2</v>
      </c>
      <c r="K488" s="114">
        <f>'ver pressoflex 6p C3 DCpowe'!$G$9/D488*(D488-'ver pressoflex 6p C3 DCpowe'!$G$3)</f>
        <v>5.3609549480169202E-2</v>
      </c>
      <c r="L488" s="113">
        <f>-'ver pressoflex 6p C3 DCpowe'!$G$2*'ver pressoflex 6p C3 DCpowe'!D488*'ver pressoflex 6p C3 DCpowe'!$G$17*'ver pressoflex 6p C3 DCpowe'!$G$13*'ver pressoflex 6p C3 DCpowe'!$G$11</f>
        <v>-60127.042500000229</v>
      </c>
      <c r="M488" s="31">
        <f>IF(ABS(E488)&lt;'ver pressoflex 6p C3 DCpowe'!$G$7,'ver pressoflex 6p C3 DCpowe'!$G$16*E488*'ver pressoflex 6p C3 DCpowe'!$O$8,SIGN(E488)*'ver pressoflex 6p C3 DCpowe'!$G$15*'ver pressoflex 6p C3 DCpowe'!$O$8)</f>
        <v>-17803.500000000004</v>
      </c>
      <c r="N488" s="31">
        <f>IF(ABS(F488)&lt;'ver pressoflex 6p C3 DCpowe'!$G$7,'ver pressoflex 6p C3 DCpowe'!$G$16*F488*'ver pressoflex 6p C3 DCpowe'!$O$9,SIGN(F488)*'ver pressoflex 6p C3 DCpowe'!$G$15*'ver pressoflex 6p C3 DCpowe'!$O$9)</f>
        <v>0</v>
      </c>
      <c r="O488" s="31">
        <f>IF(ABS(G488)&lt;'ver pressoflex 6p C3 DCpowe'!$G$7,'ver pressoflex 6p C3 DCpowe'!$G$16*G488*'ver pressoflex 6p C3 DCpowe'!$O$10,SIGN(G488)*'ver pressoflex 6p C3 DCpowe'!$G$15*'ver pressoflex 6p C3 DCpowe'!$O$10)</f>
        <v>0</v>
      </c>
      <c r="P488" s="31">
        <f>IF(ABS(H488)&lt;'ver pressoflex 6p C3 DCpowe'!$G$7,'ver pressoflex 6p C3 DCpowe'!$G$16*H488*'ver pressoflex 6p C3 DCpowe'!$O$11,SIGN(H488)*'ver pressoflex 6p C3 DCpowe'!$G$15*'ver pressoflex 6p C3 DCpowe'!$O$11)</f>
        <v>0</v>
      </c>
      <c r="Q488" s="31">
        <f>IF(ABS(I488)&lt;'ver pressoflex 6p C3 DCpowe'!$G$7,'ver pressoflex 6p C3 DCpowe'!$G$16*I488*'ver pressoflex 6p C3 DCpowe'!$O$12,SIGN(I488)*'ver pressoflex 6p C3 DCpowe'!$G$15*'ver pressoflex 6p C3 DCpowe'!$O$12)</f>
        <v>0</v>
      </c>
      <c r="R488" s="31">
        <f>IF(ABS(J488)&lt;'ver pressoflex 6p C3 DCpowe'!$G$7,'ver pressoflex 6p C3 DCpowe'!$G$16*J488*'ver pressoflex 6p C3 DCpowe'!$O$13,SIGN(J488)*'ver pressoflex 6p C3 DCpowe'!$G$15*'ver pressoflex 6p C3 DCpowe'!$O$13)</f>
        <v>17803.500000000004</v>
      </c>
      <c r="S488" s="113">
        <f t="shared" si="65"/>
        <v>-60127.042500000229</v>
      </c>
      <c r="T488" s="362">
        <f>-L488*('ver pressoflex 6p C3 DCpowe'!$G$3/2-'ver pressoflex 6p C3 DCpowe'!$G$12*'ver pressoflex 6p C3 DCpowe'!D488)</f>
        <v>65698226.661677621</v>
      </c>
      <c r="U488" s="29">
        <f t="shared" si="67"/>
        <v>18248587.500000004</v>
      </c>
      <c r="V488" s="29">
        <f t="shared" si="68"/>
        <v>0</v>
      </c>
      <c r="W488" s="29">
        <f t="shared" si="69"/>
        <v>0</v>
      </c>
      <c r="X488" s="29">
        <f t="shared" si="70"/>
        <v>0</v>
      </c>
      <c r="Y488" s="29">
        <f t="shared" si="71"/>
        <v>0</v>
      </c>
      <c r="Z488" s="29">
        <f t="shared" si="72"/>
        <v>18248587.500000004</v>
      </c>
      <c r="AA488" s="113">
        <f t="shared" si="66"/>
        <v>102195401.66167763</v>
      </c>
    </row>
    <row r="489" spans="2:27">
      <c r="B489" s="116">
        <f t="shared" si="64"/>
        <v>18358.567500000237</v>
      </c>
      <c r="C489" s="115">
        <f t="shared" si="73"/>
        <v>26.0700000000001</v>
      </c>
      <c r="D489" s="68">
        <f>'ver pressoflex 6p C3 DCpowe'!$G$3/2/$C$557*C489</f>
        <v>319.35750000000121</v>
      </c>
      <c r="E489" s="114">
        <f>'ver pressoflex 6p C3 DCpowe'!$G$9/D489*(D489-'ver pressoflex 6p C3 DCpowe'!$M$8)</f>
        <v>-2.989940740392839E-3</v>
      </c>
      <c r="F489" s="114">
        <f>'ver pressoflex 6p C3 DCpowe'!$G$9/D489*(D489-'ver pressoflex 6p C3 DCpowe'!$M$9)</f>
        <v>-9.8591703654997442E-4</v>
      </c>
      <c r="G489" s="114">
        <f>'ver pressoflex 6p C3 DCpowe'!$G$9/D489*(D489-'ver pressoflex 6p C3 DCpowe'!$M$10)</f>
        <v>1.01810666729289E-3</v>
      </c>
      <c r="H489" s="114">
        <f>'ver pressoflex 6p C3 DCpowe'!$G$9/D489*(D489-'ver pressoflex 6p C3 DCpowe'!$M$11)</f>
        <v>4.4355119262894836E-2</v>
      </c>
      <c r="I489" s="114">
        <f>'ver pressoflex 6p C3 DCpowe'!$G$9/D489*(D489-'ver pressoflex 6p C3 DCpowe'!$M$12)</f>
        <v>4.6359142966737696E-2</v>
      </c>
      <c r="J489" s="114">
        <f>'ver pressoflex 6p C3 DCpowe'!$G$9/D489*(D489-'ver pressoflex 6p C3 DCpowe'!$M$13)</f>
        <v>4.8363166670580562E-2</v>
      </c>
      <c r="K489" s="114">
        <f>'ver pressoflex 6p C3 DCpowe'!$G$9/D489*(D489-'ver pressoflex 6p C3 DCpowe'!$G$3)</f>
        <v>5.3373225930187729E-2</v>
      </c>
      <c r="L489" s="113">
        <f>-'ver pressoflex 6p C3 DCpowe'!$G$2*'ver pressoflex 6p C3 DCpowe'!D489*'ver pressoflex 6p C3 DCpowe'!$G$17*'ver pressoflex 6p C3 DCpowe'!$G$13*'ver pressoflex 6p C3 DCpowe'!$G$11</f>
        <v>-60358.567500000237</v>
      </c>
      <c r="M489" s="31">
        <f>IF(ABS(E489)&lt;'ver pressoflex 6p C3 DCpowe'!$G$7,'ver pressoflex 6p C3 DCpowe'!$G$16*E489*'ver pressoflex 6p C3 DCpowe'!$O$8,SIGN(E489)*'ver pressoflex 6p C3 DCpowe'!$G$15*'ver pressoflex 6p C3 DCpowe'!$O$8)</f>
        <v>-17803.500000000004</v>
      </c>
      <c r="N489" s="31">
        <f>IF(ABS(F489)&lt;'ver pressoflex 6p C3 DCpowe'!$G$7,'ver pressoflex 6p C3 DCpowe'!$G$16*F489*'ver pressoflex 6p C3 DCpowe'!$O$9,SIGN(F489)*'ver pressoflex 6p C3 DCpowe'!$G$15*'ver pressoflex 6p C3 DCpowe'!$O$9)</f>
        <v>0</v>
      </c>
      <c r="O489" s="31">
        <f>IF(ABS(G489)&lt;'ver pressoflex 6p C3 DCpowe'!$G$7,'ver pressoflex 6p C3 DCpowe'!$G$16*G489*'ver pressoflex 6p C3 DCpowe'!$O$10,SIGN(G489)*'ver pressoflex 6p C3 DCpowe'!$G$15*'ver pressoflex 6p C3 DCpowe'!$O$10)</f>
        <v>0</v>
      </c>
      <c r="P489" s="31">
        <f>IF(ABS(H489)&lt;'ver pressoflex 6p C3 DCpowe'!$G$7,'ver pressoflex 6p C3 DCpowe'!$G$16*H489*'ver pressoflex 6p C3 DCpowe'!$O$11,SIGN(H489)*'ver pressoflex 6p C3 DCpowe'!$G$15*'ver pressoflex 6p C3 DCpowe'!$O$11)</f>
        <v>0</v>
      </c>
      <c r="Q489" s="31">
        <f>IF(ABS(I489)&lt;'ver pressoflex 6p C3 DCpowe'!$G$7,'ver pressoflex 6p C3 DCpowe'!$G$16*I489*'ver pressoflex 6p C3 DCpowe'!$O$12,SIGN(I489)*'ver pressoflex 6p C3 DCpowe'!$G$15*'ver pressoflex 6p C3 DCpowe'!$O$12)</f>
        <v>0</v>
      </c>
      <c r="R489" s="31">
        <f>IF(ABS(J489)&lt;'ver pressoflex 6p C3 DCpowe'!$G$7,'ver pressoflex 6p C3 DCpowe'!$G$16*J489*'ver pressoflex 6p C3 DCpowe'!$O$13,SIGN(J489)*'ver pressoflex 6p C3 DCpowe'!$G$15*'ver pressoflex 6p C3 DCpowe'!$O$13)</f>
        <v>17803.500000000004</v>
      </c>
      <c r="S489" s="113">
        <f t="shared" si="65"/>
        <v>-60358.567500000237</v>
      </c>
      <c r="T489" s="362">
        <f>-L489*('ver pressoflex 6p C3 DCpowe'!$G$3/2-'ver pressoflex 6p C3 DCpowe'!$G$12*'ver pressoflex 6p C3 DCpowe'!D489)</f>
        <v>65920445.319821626</v>
      </c>
      <c r="U489" s="29">
        <f t="shared" si="67"/>
        <v>18248587.500000004</v>
      </c>
      <c r="V489" s="29">
        <f t="shared" si="68"/>
        <v>0</v>
      </c>
      <c r="W489" s="29">
        <f t="shared" si="69"/>
        <v>0</v>
      </c>
      <c r="X489" s="29">
        <f t="shared" si="70"/>
        <v>0</v>
      </c>
      <c r="Y489" s="29">
        <f t="shared" si="71"/>
        <v>0</v>
      </c>
      <c r="Z489" s="29">
        <f t="shared" si="72"/>
        <v>18248587.500000004</v>
      </c>
      <c r="AA489" s="113">
        <f t="shared" si="66"/>
        <v>102417620.31982163</v>
      </c>
    </row>
    <row r="490" spans="2:27">
      <c r="B490" s="116">
        <f t="shared" si="64"/>
        <v>18590.092500000246</v>
      </c>
      <c r="C490" s="115">
        <f t="shared" si="73"/>
        <v>26.170000000000101</v>
      </c>
      <c r="D490" s="68">
        <f>'ver pressoflex 6p C3 DCpowe'!$G$3/2/$C$557*C490</f>
        <v>320.58250000000123</v>
      </c>
      <c r="E490" s="114">
        <f>'ver pressoflex 6p C3 DCpowe'!$G$9/D490*(D490-'ver pressoflex 6p C3 DCpowe'!$M$8)</f>
        <v>-3.0090850249156025E-3</v>
      </c>
      <c r="F490" s="114">
        <f>'ver pressoflex 6p C3 DCpowe'!$G$9/D490*(D490-'ver pressoflex 6p C3 DCpowe'!$M$9)</f>
        <v>-1.0127190348818435E-3</v>
      </c>
      <c r="G490" s="114">
        <f>'ver pressoflex 6p C3 DCpowe'!$G$9/D490*(D490-'ver pressoflex 6p C3 DCpowe'!$M$10)</f>
        <v>9.8364695515191537E-4</v>
      </c>
      <c r="H490" s="114">
        <f>'ver pressoflex 6p C3 DCpowe'!$G$9/D490*(D490-'ver pressoflex 6p C3 DCpowe'!$M$11)</f>
        <v>4.4155061489631948E-2</v>
      </c>
      <c r="I490" s="114">
        <f>'ver pressoflex 6p C3 DCpowe'!$G$9/D490*(D490-'ver pressoflex 6p C3 DCpowe'!$M$12)</f>
        <v>4.6151427479665712E-2</v>
      </c>
      <c r="J490" s="114">
        <f>'ver pressoflex 6p C3 DCpowe'!$G$9/D490*(D490-'ver pressoflex 6p C3 DCpowe'!$M$13)</f>
        <v>4.8147793469699468E-2</v>
      </c>
      <c r="K490" s="114">
        <f>'ver pressoflex 6p C3 DCpowe'!$G$9/D490*(D490-'ver pressoflex 6p C3 DCpowe'!$G$3)</f>
        <v>5.3138708444783862E-2</v>
      </c>
      <c r="L490" s="113">
        <f>-'ver pressoflex 6p C3 DCpowe'!$G$2*'ver pressoflex 6p C3 DCpowe'!D490*'ver pressoflex 6p C3 DCpowe'!$G$17*'ver pressoflex 6p C3 DCpowe'!$G$13*'ver pressoflex 6p C3 DCpowe'!$G$11</f>
        <v>-60590.092500000239</v>
      </c>
      <c r="M490" s="31">
        <f>IF(ABS(E490)&lt;'ver pressoflex 6p C3 DCpowe'!$G$7,'ver pressoflex 6p C3 DCpowe'!$G$16*E490*'ver pressoflex 6p C3 DCpowe'!$O$8,SIGN(E490)*'ver pressoflex 6p C3 DCpowe'!$G$15*'ver pressoflex 6p C3 DCpowe'!$O$8)</f>
        <v>-17803.500000000004</v>
      </c>
      <c r="N490" s="31">
        <f>IF(ABS(F490)&lt;'ver pressoflex 6p C3 DCpowe'!$G$7,'ver pressoflex 6p C3 DCpowe'!$G$16*F490*'ver pressoflex 6p C3 DCpowe'!$O$9,SIGN(F490)*'ver pressoflex 6p C3 DCpowe'!$G$15*'ver pressoflex 6p C3 DCpowe'!$O$9)</f>
        <v>0</v>
      </c>
      <c r="O490" s="31">
        <f>IF(ABS(G490)&lt;'ver pressoflex 6p C3 DCpowe'!$G$7,'ver pressoflex 6p C3 DCpowe'!$G$16*G490*'ver pressoflex 6p C3 DCpowe'!$O$10,SIGN(G490)*'ver pressoflex 6p C3 DCpowe'!$G$15*'ver pressoflex 6p C3 DCpowe'!$O$10)</f>
        <v>0</v>
      </c>
      <c r="P490" s="31">
        <f>IF(ABS(H490)&lt;'ver pressoflex 6p C3 DCpowe'!$G$7,'ver pressoflex 6p C3 DCpowe'!$G$16*H490*'ver pressoflex 6p C3 DCpowe'!$O$11,SIGN(H490)*'ver pressoflex 6p C3 DCpowe'!$G$15*'ver pressoflex 6p C3 DCpowe'!$O$11)</f>
        <v>0</v>
      </c>
      <c r="Q490" s="31">
        <f>IF(ABS(I490)&lt;'ver pressoflex 6p C3 DCpowe'!$G$7,'ver pressoflex 6p C3 DCpowe'!$G$16*I490*'ver pressoflex 6p C3 DCpowe'!$O$12,SIGN(I490)*'ver pressoflex 6p C3 DCpowe'!$G$15*'ver pressoflex 6p C3 DCpowe'!$O$12)</f>
        <v>0</v>
      </c>
      <c r="R490" s="31">
        <f>IF(ABS(J490)&lt;'ver pressoflex 6p C3 DCpowe'!$G$7,'ver pressoflex 6p C3 DCpowe'!$G$16*J490*'ver pressoflex 6p C3 DCpowe'!$O$13,SIGN(J490)*'ver pressoflex 6p C3 DCpowe'!$G$15*'ver pressoflex 6p C3 DCpowe'!$O$13)</f>
        <v>17803.500000000004</v>
      </c>
      <c r="S490" s="113">
        <f t="shared" si="65"/>
        <v>-60590.092500000246</v>
      </c>
      <c r="T490" s="362">
        <f>-L490*('ver pressoflex 6p C3 DCpowe'!$G$3/2-'ver pressoflex 6p C3 DCpowe'!$G$12*'ver pressoflex 6p C3 DCpowe'!D490)</f>
        <v>66142428.007685639</v>
      </c>
      <c r="U490" s="29">
        <f t="shared" si="67"/>
        <v>18248587.500000004</v>
      </c>
      <c r="V490" s="29">
        <f t="shared" si="68"/>
        <v>0</v>
      </c>
      <c r="W490" s="29">
        <f t="shared" si="69"/>
        <v>0</v>
      </c>
      <c r="X490" s="29">
        <f t="shared" si="70"/>
        <v>0</v>
      </c>
      <c r="Y490" s="29">
        <f t="shared" si="71"/>
        <v>0</v>
      </c>
      <c r="Z490" s="29">
        <f t="shared" si="72"/>
        <v>18248587.500000004</v>
      </c>
      <c r="AA490" s="113">
        <f t="shared" si="66"/>
        <v>102639603.00768565</v>
      </c>
    </row>
    <row r="491" spans="2:27">
      <c r="B491" s="116">
        <f t="shared" si="64"/>
        <v>18821.61750000024</v>
      </c>
      <c r="C491" s="115">
        <f t="shared" si="73"/>
        <v>26.270000000000103</v>
      </c>
      <c r="D491" s="68">
        <f>'ver pressoflex 6p C3 DCpowe'!$G$3/2/$C$557*C491</f>
        <v>321.80750000000126</v>
      </c>
      <c r="E491" s="114">
        <f>'ver pressoflex 6p C3 DCpowe'!$G$9/D491*(D491-'ver pressoflex 6p C3 DCpowe'!$M$8)</f>
        <v>-3.0280835592707014E-3</v>
      </c>
      <c r="F491" s="114">
        <f>'ver pressoflex 6p C3 DCpowe'!$G$9/D491*(D491-'ver pressoflex 6p C3 DCpowe'!$M$9)</f>
        <v>-1.039316982978982E-3</v>
      </c>
      <c r="G491" s="114">
        <f>'ver pressoflex 6p C3 DCpowe'!$G$9/D491*(D491-'ver pressoflex 6p C3 DCpowe'!$M$10)</f>
        <v>9.4944959331273748E-4</v>
      </c>
      <c r="H491" s="114">
        <f>'ver pressoflex 6p C3 DCpowe'!$G$9/D491*(D491-'ver pressoflex 6p C3 DCpowe'!$M$11)</f>
        <v>4.395652680562117E-2</v>
      </c>
      <c r="I491" s="114">
        <f>'ver pressoflex 6p C3 DCpowe'!$G$9/D491*(D491-'ver pressoflex 6p C3 DCpowe'!$M$12)</f>
        <v>4.5945293381912888E-2</v>
      </c>
      <c r="J491" s="114">
        <f>'ver pressoflex 6p C3 DCpowe'!$G$9/D491*(D491-'ver pressoflex 6p C3 DCpowe'!$M$13)</f>
        <v>4.7934059958204607E-2</v>
      </c>
      <c r="K491" s="114">
        <f>'ver pressoflex 6p C3 DCpowe'!$G$9/D491*(D491-'ver pressoflex 6p C3 DCpowe'!$G$3)</f>
        <v>5.2905976398933907E-2</v>
      </c>
      <c r="L491" s="113">
        <f>-'ver pressoflex 6p C3 DCpowe'!$G$2*'ver pressoflex 6p C3 DCpowe'!D491*'ver pressoflex 6p C3 DCpowe'!$G$17*'ver pressoflex 6p C3 DCpowe'!$G$13*'ver pressoflex 6p C3 DCpowe'!$G$11</f>
        <v>-60821.61750000024</v>
      </c>
      <c r="M491" s="31">
        <f>IF(ABS(E491)&lt;'ver pressoflex 6p C3 DCpowe'!$G$7,'ver pressoflex 6p C3 DCpowe'!$G$16*E491*'ver pressoflex 6p C3 DCpowe'!$O$8,SIGN(E491)*'ver pressoflex 6p C3 DCpowe'!$G$15*'ver pressoflex 6p C3 DCpowe'!$O$8)</f>
        <v>-17803.500000000004</v>
      </c>
      <c r="N491" s="31">
        <f>IF(ABS(F491)&lt;'ver pressoflex 6p C3 DCpowe'!$G$7,'ver pressoflex 6p C3 DCpowe'!$G$16*F491*'ver pressoflex 6p C3 DCpowe'!$O$9,SIGN(F491)*'ver pressoflex 6p C3 DCpowe'!$G$15*'ver pressoflex 6p C3 DCpowe'!$O$9)</f>
        <v>0</v>
      </c>
      <c r="O491" s="31">
        <f>IF(ABS(G491)&lt;'ver pressoflex 6p C3 DCpowe'!$G$7,'ver pressoflex 6p C3 DCpowe'!$G$16*G491*'ver pressoflex 6p C3 DCpowe'!$O$10,SIGN(G491)*'ver pressoflex 6p C3 DCpowe'!$G$15*'ver pressoflex 6p C3 DCpowe'!$O$10)</f>
        <v>0</v>
      </c>
      <c r="P491" s="31">
        <f>IF(ABS(H491)&lt;'ver pressoflex 6p C3 DCpowe'!$G$7,'ver pressoflex 6p C3 DCpowe'!$G$16*H491*'ver pressoflex 6p C3 DCpowe'!$O$11,SIGN(H491)*'ver pressoflex 6p C3 DCpowe'!$G$15*'ver pressoflex 6p C3 DCpowe'!$O$11)</f>
        <v>0</v>
      </c>
      <c r="Q491" s="31">
        <f>IF(ABS(I491)&lt;'ver pressoflex 6p C3 DCpowe'!$G$7,'ver pressoflex 6p C3 DCpowe'!$G$16*I491*'ver pressoflex 6p C3 DCpowe'!$O$12,SIGN(I491)*'ver pressoflex 6p C3 DCpowe'!$G$15*'ver pressoflex 6p C3 DCpowe'!$O$12)</f>
        <v>0</v>
      </c>
      <c r="R491" s="31">
        <f>IF(ABS(J491)&lt;'ver pressoflex 6p C3 DCpowe'!$G$7,'ver pressoflex 6p C3 DCpowe'!$G$16*J491*'ver pressoflex 6p C3 DCpowe'!$O$13,SIGN(J491)*'ver pressoflex 6p C3 DCpowe'!$G$15*'ver pressoflex 6p C3 DCpowe'!$O$13)</f>
        <v>17803.500000000004</v>
      </c>
      <c r="S491" s="113">
        <f t="shared" si="65"/>
        <v>-60821.61750000024</v>
      </c>
      <c r="T491" s="362">
        <f>-L491*('ver pressoflex 6p C3 DCpowe'!$G$3/2-'ver pressoflex 6p C3 DCpowe'!$G$12*'ver pressoflex 6p C3 DCpowe'!D491)</f>
        <v>66364174.725269631</v>
      </c>
      <c r="U491" s="29">
        <f t="shared" si="67"/>
        <v>18248587.500000004</v>
      </c>
      <c r="V491" s="29">
        <f t="shared" si="68"/>
        <v>0</v>
      </c>
      <c r="W491" s="29">
        <f t="shared" si="69"/>
        <v>0</v>
      </c>
      <c r="X491" s="29">
        <f t="shared" si="70"/>
        <v>0</v>
      </c>
      <c r="Y491" s="29">
        <f t="shared" si="71"/>
        <v>0</v>
      </c>
      <c r="Z491" s="29">
        <f t="shared" si="72"/>
        <v>18248587.500000004</v>
      </c>
      <c r="AA491" s="113">
        <f t="shared" si="66"/>
        <v>102861349.72526963</v>
      </c>
    </row>
    <row r="492" spans="2:27">
      <c r="B492" s="116">
        <f t="shared" si="64"/>
        <v>19053.142500000249</v>
      </c>
      <c r="C492" s="115">
        <f t="shared" si="73"/>
        <v>26.370000000000104</v>
      </c>
      <c r="D492" s="68">
        <f>'ver pressoflex 6p C3 DCpowe'!$G$3/2/$C$557*C492</f>
        <v>323.03250000000128</v>
      </c>
      <c r="E492" s="114">
        <f>'ver pressoflex 6p C3 DCpowe'!$G$9/D492*(D492-'ver pressoflex 6p C3 DCpowe'!$M$8)</f>
        <v>-3.0469380015942867E-3</v>
      </c>
      <c r="F492" s="114">
        <f>'ver pressoflex 6p C3 DCpowe'!$G$9/D492*(D492-'ver pressoflex 6p C3 DCpowe'!$M$9)</f>
        <v>-1.0657132022320009E-3</v>
      </c>
      <c r="G492" s="114">
        <f>'ver pressoflex 6p C3 DCpowe'!$G$9/D492*(D492-'ver pressoflex 6p C3 DCpowe'!$M$10)</f>
        <v>9.1551159713028449E-4</v>
      </c>
      <c r="H492" s="114">
        <f>'ver pressoflex 6p C3 DCpowe'!$G$9/D492*(D492-'ver pressoflex 6p C3 DCpowe'!$M$11)</f>
        <v>4.3759497883339708E-2</v>
      </c>
      <c r="I492" s="114">
        <f>'ver pressoflex 6p C3 DCpowe'!$G$9/D492*(D492-'ver pressoflex 6p C3 DCpowe'!$M$12)</f>
        <v>4.5740722682701997E-2</v>
      </c>
      <c r="J492" s="114">
        <f>'ver pressoflex 6p C3 DCpowe'!$G$9/D492*(D492-'ver pressoflex 6p C3 DCpowe'!$M$13)</f>
        <v>4.7721947482064285E-2</v>
      </c>
      <c r="K492" s="114">
        <f>'ver pressoflex 6p C3 DCpowe'!$G$9/D492*(D492-'ver pressoflex 6p C3 DCpowe'!$G$3)</f>
        <v>5.2675009480469992E-2</v>
      </c>
      <c r="L492" s="113">
        <f>-'ver pressoflex 6p C3 DCpowe'!$G$2*'ver pressoflex 6p C3 DCpowe'!D492*'ver pressoflex 6p C3 DCpowe'!$G$17*'ver pressoflex 6p C3 DCpowe'!$G$13*'ver pressoflex 6p C3 DCpowe'!$G$11</f>
        <v>-61053.142500000249</v>
      </c>
      <c r="M492" s="31">
        <f>IF(ABS(E492)&lt;'ver pressoflex 6p C3 DCpowe'!$G$7,'ver pressoflex 6p C3 DCpowe'!$G$16*E492*'ver pressoflex 6p C3 DCpowe'!$O$8,SIGN(E492)*'ver pressoflex 6p C3 DCpowe'!$G$15*'ver pressoflex 6p C3 DCpowe'!$O$8)</f>
        <v>-17803.500000000004</v>
      </c>
      <c r="N492" s="31">
        <f>IF(ABS(F492)&lt;'ver pressoflex 6p C3 DCpowe'!$G$7,'ver pressoflex 6p C3 DCpowe'!$G$16*F492*'ver pressoflex 6p C3 DCpowe'!$O$9,SIGN(F492)*'ver pressoflex 6p C3 DCpowe'!$G$15*'ver pressoflex 6p C3 DCpowe'!$O$9)</f>
        <v>0</v>
      </c>
      <c r="O492" s="31">
        <f>IF(ABS(G492)&lt;'ver pressoflex 6p C3 DCpowe'!$G$7,'ver pressoflex 6p C3 DCpowe'!$G$16*G492*'ver pressoflex 6p C3 DCpowe'!$O$10,SIGN(G492)*'ver pressoflex 6p C3 DCpowe'!$G$15*'ver pressoflex 6p C3 DCpowe'!$O$10)</f>
        <v>0</v>
      </c>
      <c r="P492" s="31">
        <f>IF(ABS(H492)&lt;'ver pressoflex 6p C3 DCpowe'!$G$7,'ver pressoflex 6p C3 DCpowe'!$G$16*H492*'ver pressoflex 6p C3 DCpowe'!$O$11,SIGN(H492)*'ver pressoflex 6p C3 DCpowe'!$G$15*'ver pressoflex 6p C3 DCpowe'!$O$11)</f>
        <v>0</v>
      </c>
      <c r="Q492" s="31">
        <f>IF(ABS(I492)&lt;'ver pressoflex 6p C3 DCpowe'!$G$7,'ver pressoflex 6p C3 DCpowe'!$G$16*I492*'ver pressoflex 6p C3 DCpowe'!$O$12,SIGN(I492)*'ver pressoflex 6p C3 DCpowe'!$G$15*'ver pressoflex 6p C3 DCpowe'!$O$12)</f>
        <v>0</v>
      </c>
      <c r="R492" s="31">
        <f>IF(ABS(J492)&lt;'ver pressoflex 6p C3 DCpowe'!$G$7,'ver pressoflex 6p C3 DCpowe'!$G$16*J492*'ver pressoflex 6p C3 DCpowe'!$O$13,SIGN(J492)*'ver pressoflex 6p C3 DCpowe'!$G$15*'ver pressoflex 6p C3 DCpowe'!$O$13)</f>
        <v>17803.500000000004</v>
      </c>
      <c r="S492" s="113">
        <f t="shared" si="65"/>
        <v>-61053.142500000249</v>
      </c>
      <c r="T492" s="362">
        <f>-L492*('ver pressoflex 6p C3 DCpowe'!$G$3/2-'ver pressoflex 6p C3 DCpowe'!$G$12*'ver pressoflex 6p C3 DCpowe'!D492)</f>
        <v>66585685.472573638</v>
      </c>
      <c r="U492" s="29">
        <f t="shared" si="67"/>
        <v>18248587.500000004</v>
      </c>
      <c r="V492" s="29">
        <f t="shared" si="68"/>
        <v>0</v>
      </c>
      <c r="W492" s="29">
        <f t="shared" si="69"/>
        <v>0</v>
      </c>
      <c r="X492" s="29">
        <f t="shared" si="70"/>
        <v>0</v>
      </c>
      <c r="Y492" s="29">
        <f t="shared" si="71"/>
        <v>0</v>
      </c>
      <c r="Z492" s="29">
        <f t="shared" si="72"/>
        <v>18248587.500000004</v>
      </c>
      <c r="AA492" s="113">
        <f t="shared" si="66"/>
        <v>103082860.47257364</v>
      </c>
    </row>
    <row r="493" spans="2:27">
      <c r="B493" s="116">
        <f t="shared" si="64"/>
        <v>19284.667500000258</v>
      </c>
      <c r="C493" s="115">
        <f t="shared" si="73"/>
        <v>26.470000000000105</v>
      </c>
      <c r="D493" s="68">
        <f>'ver pressoflex 6p C3 DCpowe'!$G$3/2/$C$557*C493</f>
        <v>324.2575000000013</v>
      </c>
      <c r="E493" s="114">
        <f>'ver pressoflex 6p C3 DCpowe'!$G$9/D493*(D493-'ver pressoflex 6p C3 DCpowe'!$M$8)</f>
        <v>-3.0656499849656721E-3</v>
      </c>
      <c r="F493" s="114">
        <f>'ver pressoflex 6p C3 DCpowe'!$G$9/D493*(D493-'ver pressoflex 6p C3 DCpowe'!$M$9)</f>
        <v>-1.0919099789519408E-3</v>
      </c>
      <c r="G493" s="114">
        <f>'ver pressoflex 6p C3 DCpowe'!$G$9/D493*(D493-'ver pressoflex 6p C3 DCpowe'!$M$10)</f>
        <v>8.8183002706179021E-4</v>
      </c>
      <c r="H493" s="114">
        <f>'ver pressoflex 6p C3 DCpowe'!$G$9/D493*(D493-'ver pressoflex 6p C3 DCpowe'!$M$11)</f>
        <v>4.3563957657108729E-2</v>
      </c>
      <c r="I493" s="114">
        <f>'ver pressoflex 6p C3 DCpowe'!$G$9/D493*(D493-'ver pressoflex 6p C3 DCpowe'!$M$12)</f>
        <v>4.5537697663122455E-2</v>
      </c>
      <c r="J493" s="114">
        <f>'ver pressoflex 6p C3 DCpowe'!$G$9/D493*(D493-'ver pressoflex 6p C3 DCpowe'!$M$13)</f>
        <v>4.7511437669136188E-2</v>
      </c>
      <c r="K493" s="114">
        <f>'ver pressoflex 6p C3 DCpowe'!$G$9/D493*(D493-'ver pressoflex 6p C3 DCpowe'!$G$3)</f>
        <v>5.2445787684170513E-2</v>
      </c>
      <c r="L493" s="113">
        <f>-'ver pressoflex 6p C3 DCpowe'!$G$2*'ver pressoflex 6p C3 DCpowe'!D493*'ver pressoflex 6p C3 DCpowe'!$G$17*'ver pressoflex 6p C3 DCpowe'!$G$13*'ver pressoflex 6p C3 DCpowe'!$G$11</f>
        <v>-61284.667500000258</v>
      </c>
      <c r="M493" s="31">
        <f>IF(ABS(E493)&lt;'ver pressoflex 6p C3 DCpowe'!$G$7,'ver pressoflex 6p C3 DCpowe'!$G$16*E493*'ver pressoflex 6p C3 DCpowe'!$O$8,SIGN(E493)*'ver pressoflex 6p C3 DCpowe'!$G$15*'ver pressoflex 6p C3 DCpowe'!$O$8)</f>
        <v>-17803.500000000004</v>
      </c>
      <c r="N493" s="31">
        <f>IF(ABS(F493)&lt;'ver pressoflex 6p C3 DCpowe'!$G$7,'ver pressoflex 6p C3 DCpowe'!$G$16*F493*'ver pressoflex 6p C3 DCpowe'!$O$9,SIGN(F493)*'ver pressoflex 6p C3 DCpowe'!$G$15*'ver pressoflex 6p C3 DCpowe'!$O$9)</f>
        <v>0</v>
      </c>
      <c r="O493" s="31">
        <f>IF(ABS(G493)&lt;'ver pressoflex 6p C3 DCpowe'!$G$7,'ver pressoflex 6p C3 DCpowe'!$G$16*G493*'ver pressoflex 6p C3 DCpowe'!$O$10,SIGN(G493)*'ver pressoflex 6p C3 DCpowe'!$G$15*'ver pressoflex 6p C3 DCpowe'!$O$10)</f>
        <v>0</v>
      </c>
      <c r="P493" s="31">
        <f>IF(ABS(H493)&lt;'ver pressoflex 6p C3 DCpowe'!$G$7,'ver pressoflex 6p C3 DCpowe'!$G$16*H493*'ver pressoflex 6p C3 DCpowe'!$O$11,SIGN(H493)*'ver pressoflex 6p C3 DCpowe'!$G$15*'ver pressoflex 6p C3 DCpowe'!$O$11)</f>
        <v>0</v>
      </c>
      <c r="Q493" s="31">
        <f>IF(ABS(I493)&lt;'ver pressoflex 6p C3 DCpowe'!$G$7,'ver pressoflex 6p C3 DCpowe'!$G$16*I493*'ver pressoflex 6p C3 DCpowe'!$O$12,SIGN(I493)*'ver pressoflex 6p C3 DCpowe'!$G$15*'ver pressoflex 6p C3 DCpowe'!$O$12)</f>
        <v>0</v>
      </c>
      <c r="R493" s="31">
        <f>IF(ABS(J493)&lt;'ver pressoflex 6p C3 DCpowe'!$G$7,'ver pressoflex 6p C3 DCpowe'!$G$16*J493*'ver pressoflex 6p C3 DCpowe'!$O$13,SIGN(J493)*'ver pressoflex 6p C3 DCpowe'!$G$15*'ver pressoflex 6p C3 DCpowe'!$O$13)</f>
        <v>17803.500000000004</v>
      </c>
      <c r="S493" s="113">
        <f t="shared" si="65"/>
        <v>-61284.667500000258</v>
      </c>
      <c r="T493" s="362">
        <f>-L493*('ver pressoflex 6p C3 DCpowe'!$G$3/2-'ver pressoflex 6p C3 DCpowe'!$G$12*'ver pressoflex 6p C3 DCpowe'!D493)</f>
        <v>66806960.249597654</v>
      </c>
      <c r="U493" s="29">
        <f t="shared" si="67"/>
        <v>18248587.500000004</v>
      </c>
      <c r="V493" s="29">
        <f t="shared" si="68"/>
        <v>0</v>
      </c>
      <c r="W493" s="29">
        <f t="shared" si="69"/>
        <v>0</v>
      </c>
      <c r="X493" s="29">
        <f t="shared" si="70"/>
        <v>0</v>
      </c>
      <c r="Y493" s="29">
        <f t="shared" si="71"/>
        <v>0</v>
      </c>
      <c r="Z493" s="29">
        <f t="shared" si="72"/>
        <v>18248587.500000004</v>
      </c>
      <c r="AA493" s="113">
        <f t="shared" si="66"/>
        <v>103304135.24959765</v>
      </c>
    </row>
    <row r="494" spans="2:27">
      <c r="B494" s="116">
        <f t="shared" si="64"/>
        <v>19516.192500000252</v>
      </c>
      <c r="C494" s="115">
        <f t="shared" si="73"/>
        <v>26.570000000000107</v>
      </c>
      <c r="D494" s="68">
        <f>'ver pressoflex 6p C3 DCpowe'!$G$3/2/$C$557*C494</f>
        <v>325.48250000000132</v>
      </c>
      <c r="E494" s="114">
        <f>'ver pressoflex 6p C3 DCpowe'!$G$9/D494*(D494-'ver pressoflex 6p C3 DCpowe'!$M$8)</f>
        <v>-3.0842211178788615E-3</v>
      </c>
      <c r="F494" s="114">
        <f>'ver pressoflex 6p C3 DCpowe'!$G$9/D494*(D494-'ver pressoflex 6p C3 DCpowe'!$M$9)</f>
        <v>-1.117909565030406E-3</v>
      </c>
      <c r="G494" s="114">
        <f>'ver pressoflex 6p C3 DCpowe'!$G$9/D494*(D494-'ver pressoflex 6p C3 DCpowe'!$M$10)</f>
        <v>8.484019878180494E-4</v>
      </c>
      <c r="H494" s="114">
        <f>'ver pressoflex 6p C3 DCpowe'!$G$9/D494*(D494-'ver pressoflex 6p C3 DCpowe'!$M$11)</f>
        <v>4.3369889318165891E-2</v>
      </c>
      <c r="I494" s="114">
        <f>'ver pressoflex 6p C3 DCpowe'!$G$9/D494*(D494-'ver pressoflex 6p C3 DCpowe'!$M$12)</f>
        <v>4.5336200871014351E-2</v>
      </c>
      <c r="J494" s="114">
        <f>'ver pressoflex 6p C3 DCpowe'!$G$9/D494*(D494-'ver pressoflex 6p C3 DCpowe'!$M$13)</f>
        <v>4.7302512423862804E-2</v>
      </c>
      <c r="K494" s="114">
        <f>'ver pressoflex 6p C3 DCpowe'!$G$9/D494*(D494-'ver pressoflex 6p C3 DCpowe'!$G$3)</f>
        <v>5.2218291305983947E-2</v>
      </c>
      <c r="L494" s="113">
        <f>-'ver pressoflex 6p C3 DCpowe'!$G$2*'ver pressoflex 6p C3 DCpowe'!D494*'ver pressoflex 6p C3 DCpowe'!$G$17*'ver pressoflex 6p C3 DCpowe'!$G$13*'ver pressoflex 6p C3 DCpowe'!$G$11</f>
        <v>-61516.192500000252</v>
      </c>
      <c r="M494" s="31">
        <f>IF(ABS(E494)&lt;'ver pressoflex 6p C3 DCpowe'!$G$7,'ver pressoflex 6p C3 DCpowe'!$G$16*E494*'ver pressoflex 6p C3 DCpowe'!$O$8,SIGN(E494)*'ver pressoflex 6p C3 DCpowe'!$G$15*'ver pressoflex 6p C3 DCpowe'!$O$8)</f>
        <v>-17803.500000000004</v>
      </c>
      <c r="N494" s="31">
        <f>IF(ABS(F494)&lt;'ver pressoflex 6p C3 DCpowe'!$G$7,'ver pressoflex 6p C3 DCpowe'!$G$16*F494*'ver pressoflex 6p C3 DCpowe'!$O$9,SIGN(F494)*'ver pressoflex 6p C3 DCpowe'!$G$15*'ver pressoflex 6p C3 DCpowe'!$O$9)</f>
        <v>0</v>
      </c>
      <c r="O494" s="31">
        <f>IF(ABS(G494)&lt;'ver pressoflex 6p C3 DCpowe'!$G$7,'ver pressoflex 6p C3 DCpowe'!$G$16*G494*'ver pressoflex 6p C3 DCpowe'!$O$10,SIGN(G494)*'ver pressoflex 6p C3 DCpowe'!$G$15*'ver pressoflex 6p C3 DCpowe'!$O$10)</f>
        <v>0</v>
      </c>
      <c r="P494" s="31">
        <f>IF(ABS(H494)&lt;'ver pressoflex 6p C3 DCpowe'!$G$7,'ver pressoflex 6p C3 DCpowe'!$G$16*H494*'ver pressoflex 6p C3 DCpowe'!$O$11,SIGN(H494)*'ver pressoflex 6p C3 DCpowe'!$G$15*'ver pressoflex 6p C3 DCpowe'!$O$11)</f>
        <v>0</v>
      </c>
      <c r="Q494" s="31">
        <f>IF(ABS(I494)&lt;'ver pressoflex 6p C3 DCpowe'!$G$7,'ver pressoflex 6p C3 DCpowe'!$G$16*I494*'ver pressoflex 6p C3 DCpowe'!$O$12,SIGN(I494)*'ver pressoflex 6p C3 DCpowe'!$G$15*'ver pressoflex 6p C3 DCpowe'!$O$12)</f>
        <v>0</v>
      </c>
      <c r="R494" s="31">
        <f>IF(ABS(J494)&lt;'ver pressoflex 6p C3 DCpowe'!$G$7,'ver pressoflex 6p C3 DCpowe'!$G$16*J494*'ver pressoflex 6p C3 DCpowe'!$O$13,SIGN(J494)*'ver pressoflex 6p C3 DCpowe'!$G$15*'ver pressoflex 6p C3 DCpowe'!$O$13)</f>
        <v>17803.500000000004</v>
      </c>
      <c r="S494" s="113">
        <f t="shared" si="65"/>
        <v>-61516.192500000252</v>
      </c>
      <c r="T494" s="362">
        <f>-L494*('ver pressoflex 6p C3 DCpowe'!$G$3/2-'ver pressoflex 6p C3 DCpowe'!$G$12*'ver pressoflex 6p C3 DCpowe'!D494)</f>
        <v>67027999.056341641</v>
      </c>
      <c r="U494" s="29">
        <f t="shared" si="67"/>
        <v>18248587.500000004</v>
      </c>
      <c r="V494" s="29">
        <f t="shared" si="68"/>
        <v>0</v>
      </c>
      <c r="W494" s="29">
        <f t="shared" si="69"/>
        <v>0</v>
      </c>
      <c r="X494" s="29">
        <f t="shared" si="70"/>
        <v>0</v>
      </c>
      <c r="Y494" s="29">
        <f t="shared" si="71"/>
        <v>0</v>
      </c>
      <c r="Z494" s="29">
        <f t="shared" si="72"/>
        <v>18248587.500000004</v>
      </c>
      <c r="AA494" s="113">
        <f t="shared" si="66"/>
        <v>103525174.05634165</v>
      </c>
    </row>
    <row r="495" spans="2:27">
      <c r="B495" s="116">
        <f t="shared" si="64"/>
        <v>19747.717500000261</v>
      </c>
      <c r="C495" s="115">
        <f t="shared" si="73"/>
        <v>26.670000000000108</v>
      </c>
      <c r="D495" s="68">
        <f>'ver pressoflex 6p C3 DCpowe'!$G$3/2/$C$557*C495</f>
        <v>326.70750000000135</v>
      </c>
      <c r="E495" s="114">
        <f>'ver pressoflex 6p C3 DCpowe'!$G$9/D495*(D495-'ver pressoflex 6p C3 DCpowe'!$M$8)</f>
        <v>-3.1026529847034629E-3</v>
      </c>
      <c r="F495" s="114">
        <f>'ver pressoflex 6p C3 DCpowe'!$G$9/D495*(D495-'ver pressoflex 6p C3 DCpowe'!$M$9)</f>
        <v>-1.143714178584848E-3</v>
      </c>
      <c r="G495" s="114">
        <f>'ver pressoflex 6p C3 DCpowe'!$G$9/D495*(D495-'ver pressoflex 6p C3 DCpowe'!$M$10)</f>
        <v>8.1522462753376695E-4</v>
      </c>
      <c r="H495" s="114">
        <f>'ver pressoflex 6p C3 DCpowe'!$G$9/D495*(D495-'ver pressoflex 6p C3 DCpowe'!$M$11)</f>
        <v>4.3177276309848814E-2</v>
      </c>
      <c r="I495" s="114">
        <f>'ver pressoflex 6p C3 DCpowe'!$G$9/D495*(D495-'ver pressoflex 6p C3 DCpowe'!$M$12)</f>
        <v>4.513621511596743E-2</v>
      </c>
      <c r="J495" s="114">
        <f>'ver pressoflex 6p C3 DCpowe'!$G$9/D495*(D495-'ver pressoflex 6p C3 DCpowe'!$M$13)</f>
        <v>4.7095153922086047E-2</v>
      </c>
      <c r="K495" s="114">
        <f>'ver pressoflex 6p C3 DCpowe'!$G$9/D495*(D495-'ver pressoflex 6p C3 DCpowe'!$G$3)</f>
        <v>5.1992500937382585E-2</v>
      </c>
      <c r="L495" s="113">
        <f>-'ver pressoflex 6p C3 DCpowe'!$G$2*'ver pressoflex 6p C3 DCpowe'!D495*'ver pressoflex 6p C3 DCpowe'!$G$17*'ver pressoflex 6p C3 DCpowe'!$G$13*'ver pressoflex 6p C3 DCpowe'!$G$11</f>
        <v>-61747.717500000261</v>
      </c>
      <c r="M495" s="31">
        <f>IF(ABS(E495)&lt;'ver pressoflex 6p C3 DCpowe'!$G$7,'ver pressoflex 6p C3 DCpowe'!$G$16*E495*'ver pressoflex 6p C3 DCpowe'!$O$8,SIGN(E495)*'ver pressoflex 6p C3 DCpowe'!$G$15*'ver pressoflex 6p C3 DCpowe'!$O$8)</f>
        <v>-17803.500000000004</v>
      </c>
      <c r="N495" s="31">
        <f>IF(ABS(F495)&lt;'ver pressoflex 6p C3 DCpowe'!$G$7,'ver pressoflex 6p C3 DCpowe'!$G$16*F495*'ver pressoflex 6p C3 DCpowe'!$O$9,SIGN(F495)*'ver pressoflex 6p C3 DCpowe'!$G$15*'ver pressoflex 6p C3 DCpowe'!$O$9)</f>
        <v>0</v>
      </c>
      <c r="O495" s="31">
        <f>IF(ABS(G495)&lt;'ver pressoflex 6p C3 DCpowe'!$G$7,'ver pressoflex 6p C3 DCpowe'!$G$16*G495*'ver pressoflex 6p C3 DCpowe'!$O$10,SIGN(G495)*'ver pressoflex 6p C3 DCpowe'!$G$15*'ver pressoflex 6p C3 DCpowe'!$O$10)</f>
        <v>0</v>
      </c>
      <c r="P495" s="31">
        <f>IF(ABS(H495)&lt;'ver pressoflex 6p C3 DCpowe'!$G$7,'ver pressoflex 6p C3 DCpowe'!$G$16*H495*'ver pressoflex 6p C3 DCpowe'!$O$11,SIGN(H495)*'ver pressoflex 6p C3 DCpowe'!$G$15*'ver pressoflex 6p C3 DCpowe'!$O$11)</f>
        <v>0</v>
      </c>
      <c r="Q495" s="31">
        <f>IF(ABS(I495)&lt;'ver pressoflex 6p C3 DCpowe'!$G$7,'ver pressoflex 6p C3 DCpowe'!$G$16*I495*'ver pressoflex 6p C3 DCpowe'!$O$12,SIGN(I495)*'ver pressoflex 6p C3 DCpowe'!$G$15*'ver pressoflex 6p C3 DCpowe'!$O$12)</f>
        <v>0</v>
      </c>
      <c r="R495" s="31">
        <f>IF(ABS(J495)&lt;'ver pressoflex 6p C3 DCpowe'!$G$7,'ver pressoflex 6p C3 DCpowe'!$G$16*J495*'ver pressoflex 6p C3 DCpowe'!$O$13,SIGN(J495)*'ver pressoflex 6p C3 DCpowe'!$G$15*'ver pressoflex 6p C3 DCpowe'!$O$13)</f>
        <v>17803.500000000004</v>
      </c>
      <c r="S495" s="113">
        <f t="shared" si="65"/>
        <v>-61747.717500000261</v>
      </c>
      <c r="T495" s="362">
        <f>-L495*('ver pressoflex 6p C3 DCpowe'!$G$3/2-'ver pressoflex 6p C3 DCpowe'!$G$12*'ver pressoflex 6p C3 DCpowe'!D495)</f>
        <v>67248801.892805651</v>
      </c>
      <c r="U495" s="29">
        <f t="shared" si="67"/>
        <v>18248587.500000004</v>
      </c>
      <c r="V495" s="29">
        <f t="shared" si="68"/>
        <v>0</v>
      </c>
      <c r="W495" s="29">
        <f t="shared" si="69"/>
        <v>0</v>
      </c>
      <c r="X495" s="29">
        <f t="shared" si="70"/>
        <v>0</v>
      </c>
      <c r="Y495" s="29">
        <f t="shared" si="71"/>
        <v>0</v>
      </c>
      <c r="Z495" s="29">
        <f t="shared" si="72"/>
        <v>18248587.500000004</v>
      </c>
      <c r="AA495" s="113">
        <f t="shared" si="66"/>
        <v>103745976.89280565</v>
      </c>
    </row>
    <row r="496" spans="2:27">
      <c r="B496" s="116">
        <f t="shared" si="64"/>
        <v>19979.24250000027</v>
      </c>
      <c r="C496" s="115">
        <f t="shared" si="73"/>
        <v>26.77000000000011</v>
      </c>
      <c r="D496" s="68">
        <f>'ver pressoflex 6p C3 DCpowe'!$G$3/2/$C$557*C496</f>
        <v>327.93250000000137</v>
      </c>
      <c r="E496" s="114">
        <f>'ver pressoflex 6p C3 DCpowe'!$G$9/D496*(D496-'ver pressoflex 6p C3 DCpowe'!$M$8)</f>
        <v>-3.1209471461352773E-3</v>
      </c>
      <c r="F496" s="114">
        <f>'ver pressoflex 6p C3 DCpowe'!$G$9/D496*(D496-'ver pressoflex 6p C3 DCpowe'!$M$9)</f>
        <v>-1.1693260045893877E-3</v>
      </c>
      <c r="G496" s="114">
        <f>'ver pressoflex 6p C3 DCpowe'!$G$9/D496*(D496-'ver pressoflex 6p C3 DCpowe'!$M$10)</f>
        <v>7.8229513695650171E-4</v>
      </c>
      <c r="H496" s="114">
        <f>'ver pressoflex 6p C3 DCpowe'!$G$9/D496*(D496-'ver pressoflex 6p C3 DCpowe'!$M$11)</f>
        <v>4.2986102322886362E-2</v>
      </c>
      <c r="I496" s="114">
        <f>'ver pressoflex 6p C3 DCpowe'!$G$9/D496*(D496-'ver pressoflex 6p C3 DCpowe'!$M$12)</f>
        <v>4.4937723464432248E-2</v>
      </c>
      <c r="J496" s="114">
        <f>'ver pressoflex 6p C3 DCpowe'!$G$9/D496*(D496-'ver pressoflex 6p C3 DCpowe'!$M$13)</f>
        <v>4.6889344605978142E-2</v>
      </c>
      <c r="K496" s="114">
        <f>'ver pressoflex 6p C3 DCpowe'!$G$9/D496*(D496-'ver pressoflex 6p C3 DCpowe'!$G$3)</f>
        <v>5.1768397459842866E-2</v>
      </c>
      <c r="L496" s="113">
        <f>-'ver pressoflex 6p C3 DCpowe'!$G$2*'ver pressoflex 6p C3 DCpowe'!D496*'ver pressoflex 6p C3 DCpowe'!$G$17*'ver pressoflex 6p C3 DCpowe'!$G$13*'ver pressoflex 6p C3 DCpowe'!$G$11</f>
        <v>-61979.24250000027</v>
      </c>
      <c r="M496" s="31">
        <f>IF(ABS(E496)&lt;'ver pressoflex 6p C3 DCpowe'!$G$7,'ver pressoflex 6p C3 DCpowe'!$G$16*E496*'ver pressoflex 6p C3 DCpowe'!$O$8,SIGN(E496)*'ver pressoflex 6p C3 DCpowe'!$G$15*'ver pressoflex 6p C3 DCpowe'!$O$8)</f>
        <v>-17803.500000000004</v>
      </c>
      <c r="N496" s="31">
        <f>IF(ABS(F496)&lt;'ver pressoflex 6p C3 DCpowe'!$G$7,'ver pressoflex 6p C3 DCpowe'!$G$16*F496*'ver pressoflex 6p C3 DCpowe'!$O$9,SIGN(F496)*'ver pressoflex 6p C3 DCpowe'!$G$15*'ver pressoflex 6p C3 DCpowe'!$O$9)</f>
        <v>0</v>
      </c>
      <c r="O496" s="31">
        <f>IF(ABS(G496)&lt;'ver pressoflex 6p C3 DCpowe'!$G$7,'ver pressoflex 6p C3 DCpowe'!$G$16*G496*'ver pressoflex 6p C3 DCpowe'!$O$10,SIGN(G496)*'ver pressoflex 6p C3 DCpowe'!$G$15*'ver pressoflex 6p C3 DCpowe'!$O$10)</f>
        <v>0</v>
      </c>
      <c r="P496" s="31">
        <f>IF(ABS(H496)&lt;'ver pressoflex 6p C3 DCpowe'!$G$7,'ver pressoflex 6p C3 DCpowe'!$G$16*H496*'ver pressoflex 6p C3 DCpowe'!$O$11,SIGN(H496)*'ver pressoflex 6p C3 DCpowe'!$G$15*'ver pressoflex 6p C3 DCpowe'!$O$11)</f>
        <v>0</v>
      </c>
      <c r="Q496" s="31">
        <f>IF(ABS(I496)&lt;'ver pressoflex 6p C3 DCpowe'!$G$7,'ver pressoflex 6p C3 DCpowe'!$G$16*I496*'ver pressoflex 6p C3 DCpowe'!$O$12,SIGN(I496)*'ver pressoflex 6p C3 DCpowe'!$G$15*'ver pressoflex 6p C3 DCpowe'!$O$12)</f>
        <v>0</v>
      </c>
      <c r="R496" s="31">
        <f>IF(ABS(J496)&lt;'ver pressoflex 6p C3 DCpowe'!$G$7,'ver pressoflex 6p C3 DCpowe'!$G$16*J496*'ver pressoflex 6p C3 DCpowe'!$O$13,SIGN(J496)*'ver pressoflex 6p C3 DCpowe'!$G$15*'ver pressoflex 6p C3 DCpowe'!$O$13)</f>
        <v>17803.500000000004</v>
      </c>
      <c r="S496" s="113">
        <f t="shared" si="65"/>
        <v>-61979.24250000027</v>
      </c>
      <c r="T496" s="362">
        <f>-L496*('ver pressoflex 6p C3 DCpowe'!$G$3/2-'ver pressoflex 6p C3 DCpowe'!$G$12*'ver pressoflex 6p C3 DCpowe'!D496)</f>
        <v>67469368.758989662</v>
      </c>
      <c r="U496" s="29">
        <f t="shared" si="67"/>
        <v>18248587.500000004</v>
      </c>
      <c r="V496" s="29">
        <f t="shared" si="68"/>
        <v>0</v>
      </c>
      <c r="W496" s="29">
        <f t="shared" si="69"/>
        <v>0</v>
      </c>
      <c r="X496" s="29">
        <f t="shared" si="70"/>
        <v>0</v>
      </c>
      <c r="Y496" s="29">
        <f t="shared" si="71"/>
        <v>0</v>
      </c>
      <c r="Z496" s="29">
        <f t="shared" si="72"/>
        <v>18248587.500000004</v>
      </c>
      <c r="AA496" s="113">
        <f t="shared" si="66"/>
        <v>103966543.75898966</v>
      </c>
    </row>
    <row r="497" spans="2:27">
      <c r="B497" s="116">
        <f t="shared" si="64"/>
        <v>20210.767500000264</v>
      </c>
      <c r="C497" s="115">
        <f t="shared" si="73"/>
        <v>26.870000000000111</v>
      </c>
      <c r="D497" s="68">
        <f>'ver pressoflex 6p C3 DCpowe'!$G$3/2/$C$557*C497</f>
        <v>329.15750000000133</v>
      </c>
      <c r="E497" s="114">
        <f>'ver pressoflex 6p C3 DCpowe'!$G$9/D497*(D497-'ver pressoflex 6p C3 DCpowe'!$M$8)</f>
        <v>-3.1391051396368196E-3</v>
      </c>
      <c r="F497" s="114">
        <f>'ver pressoflex 6p C3 DCpowe'!$G$9/D497*(D497-'ver pressoflex 6p C3 DCpowe'!$M$9)</f>
        <v>-1.1947471954915476E-3</v>
      </c>
      <c r="G497" s="114">
        <f>'ver pressoflex 6p C3 DCpowe'!$G$9/D497*(D497-'ver pressoflex 6p C3 DCpowe'!$M$10)</f>
        <v>7.4961074865372446E-4</v>
      </c>
      <c r="H497" s="114">
        <f>'ver pressoflex 6p C3 DCpowe'!$G$9/D497*(D497-'ver pressoflex 6p C3 DCpowe'!$M$11)</f>
        <v>4.2796351290795231E-2</v>
      </c>
      <c r="I497" s="114">
        <f>'ver pressoflex 6p C3 DCpowe'!$G$9/D497*(D497-'ver pressoflex 6p C3 DCpowe'!$M$12)</f>
        <v>4.4740709234940501E-2</v>
      </c>
      <c r="J497" s="114">
        <f>'ver pressoflex 6p C3 DCpowe'!$G$9/D497*(D497-'ver pressoflex 6p C3 DCpowe'!$M$13)</f>
        <v>4.6685067179085778E-2</v>
      </c>
      <c r="K497" s="114">
        <f>'ver pressoflex 6p C3 DCpowe'!$G$9/D497*(D497-'ver pressoflex 6p C3 DCpowe'!$G$3)</f>
        <v>5.1545962039448959E-2</v>
      </c>
      <c r="L497" s="113">
        <f>-'ver pressoflex 6p C3 DCpowe'!$G$2*'ver pressoflex 6p C3 DCpowe'!D497*'ver pressoflex 6p C3 DCpowe'!$G$17*'ver pressoflex 6p C3 DCpowe'!$G$13*'ver pressoflex 6p C3 DCpowe'!$G$11</f>
        <v>-62210.767500000256</v>
      </c>
      <c r="M497" s="31">
        <f>IF(ABS(E497)&lt;'ver pressoflex 6p C3 DCpowe'!$G$7,'ver pressoflex 6p C3 DCpowe'!$G$16*E497*'ver pressoflex 6p C3 DCpowe'!$O$8,SIGN(E497)*'ver pressoflex 6p C3 DCpowe'!$G$15*'ver pressoflex 6p C3 DCpowe'!$O$8)</f>
        <v>-17803.500000000004</v>
      </c>
      <c r="N497" s="31">
        <f>IF(ABS(F497)&lt;'ver pressoflex 6p C3 DCpowe'!$G$7,'ver pressoflex 6p C3 DCpowe'!$G$16*F497*'ver pressoflex 6p C3 DCpowe'!$O$9,SIGN(F497)*'ver pressoflex 6p C3 DCpowe'!$G$15*'ver pressoflex 6p C3 DCpowe'!$O$9)</f>
        <v>0</v>
      </c>
      <c r="O497" s="31">
        <f>IF(ABS(G497)&lt;'ver pressoflex 6p C3 DCpowe'!$G$7,'ver pressoflex 6p C3 DCpowe'!$G$16*G497*'ver pressoflex 6p C3 DCpowe'!$O$10,SIGN(G497)*'ver pressoflex 6p C3 DCpowe'!$G$15*'ver pressoflex 6p C3 DCpowe'!$O$10)</f>
        <v>0</v>
      </c>
      <c r="P497" s="31">
        <f>IF(ABS(H497)&lt;'ver pressoflex 6p C3 DCpowe'!$G$7,'ver pressoflex 6p C3 DCpowe'!$G$16*H497*'ver pressoflex 6p C3 DCpowe'!$O$11,SIGN(H497)*'ver pressoflex 6p C3 DCpowe'!$G$15*'ver pressoflex 6p C3 DCpowe'!$O$11)</f>
        <v>0</v>
      </c>
      <c r="Q497" s="31">
        <f>IF(ABS(I497)&lt;'ver pressoflex 6p C3 DCpowe'!$G$7,'ver pressoflex 6p C3 DCpowe'!$G$16*I497*'ver pressoflex 6p C3 DCpowe'!$O$12,SIGN(I497)*'ver pressoflex 6p C3 DCpowe'!$G$15*'ver pressoflex 6p C3 DCpowe'!$O$12)</f>
        <v>0</v>
      </c>
      <c r="R497" s="31">
        <f>IF(ABS(J497)&lt;'ver pressoflex 6p C3 DCpowe'!$G$7,'ver pressoflex 6p C3 DCpowe'!$G$16*J497*'ver pressoflex 6p C3 DCpowe'!$O$13,SIGN(J497)*'ver pressoflex 6p C3 DCpowe'!$G$15*'ver pressoflex 6p C3 DCpowe'!$O$13)</f>
        <v>17803.500000000004</v>
      </c>
      <c r="S497" s="113">
        <f t="shared" si="65"/>
        <v>-62210.767500000264</v>
      </c>
      <c r="T497" s="362">
        <f>-L497*('ver pressoflex 6p C3 DCpowe'!$G$3/2-'ver pressoflex 6p C3 DCpowe'!$G$12*'ver pressoflex 6p C3 DCpowe'!D497)</f>
        <v>67689699.654893637</v>
      </c>
      <c r="U497" s="29">
        <f t="shared" si="67"/>
        <v>18248587.500000004</v>
      </c>
      <c r="V497" s="29">
        <f t="shared" si="68"/>
        <v>0</v>
      </c>
      <c r="W497" s="29">
        <f t="shared" si="69"/>
        <v>0</v>
      </c>
      <c r="X497" s="29">
        <f t="shared" si="70"/>
        <v>0</v>
      </c>
      <c r="Y497" s="29">
        <f t="shared" si="71"/>
        <v>0</v>
      </c>
      <c r="Z497" s="29">
        <f t="shared" si="72"/>
        <v>18248587.500000004</v>
      </c>
      <c r="AA497" s="113">
        <f t="shared" si="66"/>
        <v>104186874.65489364</v>
      </c>
    </row>
    <row r="498" spans="2:27">
      <c r="B498" s="116">
        <f t="shared" si="64"/>
        <v>20442.292500000272</v>
      </c>
      <c r="C498" s="115">
        <f t="shared" si="73"/>
        <v>26.970000000000113</v>
      </c>
      <c r="D498" s="68">
        <f>'ver pressoflex 6p C3 DCpowe'!$G$3/2/$C$557*C498</f>
        <v>330.38250000000136</v>
      </c>
      <c r="E498" s="114">
        <f>'ver pressoflex 6p C3 DCpowe'!$G$9/D498*(D498-'ver pressoflex 6p C3 DCpowe'!$M$8)</f>
        <v>-3.1571284798680519E-3</v>
      </c>
      <c r="F498" s="114">
        <f>'ver pressoflex 6p C3 DCpowe'!$G$9/D498*(D498-'ver pressoflex 6p C3 DCpowe'!$M$9)</f>
        <v>-1.2199798718152723E-3</v>
      </c>
      <c r="G498" s="114">
        <f>'ver pressoflex 6p C3 DCpowe'!$G$9/D498*(D498-'ver pressoflex 6p C3 DCpowe'!$M$10)</f>
        <v>7.1716873623750706E-4</v>
      </c>
      <c r="H498" s="114">
        <f>'ver pressoflex 6p C3 DCpowe'!$G$9/D498*(D498-'ver pressoflex 6p C3 DCpowe'!$M$11)</f>
        <v>4.2608007385378864E-2</v>
      </c>
      <c r="I498" s="114">
        <f>'ver pressoflex 6p C3 DCpowe'!$G$9/D498*(D498-'ver pressoflex 6p C3 DCpowe'!$M$12)</f>
        <v>4.4545155993431639E-2</v>
      </c>
      <c r="J498" s="114">
        <f>'ver pressoflex 6p C3 DCpowe'!$G$9/D498*(D498-'ver pressoflex 6p C3 DCpowe'!$M$13)</f>
        <v>4.648230460148442E-2</v>
      </c>
      <c r="K498" s="114">
        <f>'ver pressoflex 6p C3 DCpowe'!$G$9/D498*(D498-'ver pressoflex 6p C3 DCpowe'!$G$3)</f>
        <v>5.1325176121616363E-2</v>
      </c>
      <c r="L498" s="113">
        <f>-'ver pressoflex 6p C3 DCpowe'!$G$2*'ver pressoflex 6p C3 DCpowe'!D498*'ver pressoflex 6p C3 DCpowe'!$G$17*'ver pressoflex 6p C3 DCpowe'!$G$13*'ver pressoflex 6p C3 DCpowe'!$G$11</f>
        <v>-62442.292500000265</v>
      </c>
      <c r="M498" s="31">
        <f>IF(ABS(E498)&lt;'ver pressoflex 6p C3 DCpowe'!$G$7,'ver pressoflex 6p C3 DCpowe'!$G$16*E498*'ver pressoflex 6p C3 DCpowe'!$O$8,SIGN(E498)*'ver pressoflex 6p C3 DCpowe'!$G$15*'ver pressoflex 6p C3 DCpowe'!$O$8)</f>
        <v>-17803.500000000004</v>
      </c>
      <c r="N498" s="31">
        <f>IF(ABS(F498)&lt;'ver pressoflex 6p C3 DCpowe'!$G$7,'ver pressoflex 6p C3 DCpowe'!$G$16*F498*'ver pressoflex 6p C3 DCpowe'!$O$9,SIGN(F498)*'ver pressoflex 6p C3 DCpowe'!$G$15*'ver pressoflex 6p C3 DCpowe'!$O$9)</f>
        <v>0</v>
      </c>
      <c r="O498" s="31">
        <f>IF(ABS(G498)&lt;'ver pressoflex 6p C3 DCpowe'!$G$7,'ver pressoflex 6p C3 DCpowe'!$G$16*G498*'ver pressoflex 6p C3 DCpowe'!$O$10,SIGN(G498)*'ver pressoflex 6p C3 DCpowe'!$G$15*'ver pressoflex 6p C3 DCpowe'!$O$10)</f>
        <v>0</v>
      </c>
      <c r="P498" s="31">
        <f>IF(ABS(H498)&lt;'ver pressoflex 6p C3 DCpowe'!$G$7,'ver pressoflex 6p C3 DCpowe'!$G$16*H498*'ver pressoflex 6p C3 DCpowe'!$O$11,SIGN(H498)*'ver pressoflex 6p C3 DCpowe'!$G$15*'ver pressoflex 6p C3 DCpowe'!$O$11)</f>
        <v>0</v>
      </c>
      <c r="Q498" s="31">
        <f>IF(ABS(I498)&lt;'ver pressoflex 6p C3 DCpowe'!$G$7,'ver pressoflex 6p C3 DCpowe'!$G$16*I498*'ver pressoflex 6p C3 DCpowe'!$O$12,SIGN(I498)*'ver pressoflex 6p C3 DCpowe'!$G$15*'ver pressoflex 6p C3 DCpowe'!$O$12)</f>
        <v>0</v>
      </c>
      <c r="R498" s="31">
        <f>IF(ABS(J498)&lt;'ver pressoflex 6p C3 DCpowe'!$G$7,'ver pressoflex 6p C3 DCpowe'!$G$16*J498*'ver pressoflex 6p C3 DCpowe'!$O$13,SIGN(J498)*'ver pressoflex 6p C3 DCpowe'!$G$15*'ver pressoflex 6p C3 DCpowe'!$O$13)</f>
        <v>17803.500000000004</v>
      </c>
      <c r="S498" s="113">
        <f t="shared" si="65"/>
        <v>-62442.292500000272</v>
      </c>
      <c r="T498" s="362">
        <f>-L498*('ver pressoflex 6p C3 DCpowe'!$G$3/2-'ver pressoflex 6p C3 DCpowe'!$G$12*'ver pressoflex 6p C3 DCpowe'!D498)</f>
        <v>67909794.580517665</v>
      </c>
      <c r="U498" s="29">
        <f t="shared" si="67"/>
        <v>18248587.500000004</v>
      </c>
      <c r="V498" s="29">
        <f t="shared" si="68"/>
        <v>0</v>
      </c>
      <c r="W498" s="29">
        <f t="shared" si="69"/>
        <v>0</v>
      </c>
      <c r="X498" s="29">
        <f t="shared" si="70"/>
        <v>0</v>
      </c>
      <c r="Y498" s="29">
        <f t="shared" si="71"/>
        <v>0</v>
      </c>
      <c r="Z498" s="29">
        <f t="shared" si="72"/>
        <v>18248587.500000004</v>
      </c>
      <c r="AA498" s="113">
        <f t="shared" si="66"/>
        <v>104406969.58051766</v>
      </c>
    </row>
    <row r="499" spans="2:27">
      <c r="B499" s="116">
        <f t="shared" si="64"/>
        <v>20673.817500000281</v>
      </c>
      <c r="C499" s="115">
        <f t="shared" si="73"/>
        <v>27.070000000000114</v>
      </c>
      <c r="D499" s="68">
        <f>'ver pressoflex 6p C3 DCpowe'!$G$3/2/$C$557*C499</f>
        <v>331.60750000000138</v>
      </c>
      <c r="E499" s="114">
        <f>'ver pressoflex 6p C3 DCpowe'!$G$9/D499*(D499-'ver pressoflex 6p C3 DCpowe'!$M$8)</f>
        <v>-3.1750186591075497E-3</v>
      </c>
      <c r="F499" s="114">
        <f>'ver pressoflex 6p C3 DCpowe'!$G$9/D499*(D499-'ver pressoflex 6p C3 DCpowe'!$M$9)</f>
        <v>-1.245026122750569E-3</v>
      </c>
      <c r="G499" s="114">
        <f>'ver pressoflex 6p C3 DCpowe'!$G$9/D499*(D499-'ver pressoflex 6p C3 DCpowe'!$M$10)</f>
        <v>6.8496641360641134E-4</v>
      </c>
      <c r="H499" s="114">
        <f>'ver pressoflex 6p C3 DCpowe'!$G$9/D499*(D499-'ver pressoflex 6p C3 DCpowe'!$M$11)</f>
        <v>4.2421055012326112E-2</v>
      </c>
      <c r="I499" s="114">
        <f>'ver pressoflex 6p C3 DCpowe'!$G$9/D499*(D499-'ver pressoflex 6p C3 DCpowe'!$M$12)</f>
        <v>4.435104754868309E-2</v>
      </c>
      <c r="J499" s="114">
        <f>'ver pressoflex 6p C3 DCpowe'!$G$9/D499*(D499-'ver pressoflex 6p C3 DCpowe'!$M$13)</f>
        <v>4.6281040085040075E-2</v>
      </c>
      <c r="K499" s="114">
        <f>'ver pressoflex 6p C3 DCpowe'!$G$9/D499*(D499-'ver pressoflex 6p C3 DCpowe'!$G$3)</f>
        <v>5.1106021425932527E-2</v>
      </c>
      <c r="L499" s="113">
        <f>-'ver pressoflex 6p C3 DCpowe'!$G$2*'ver pressoflex 6p C3 DCpowe'!D499*'ver pressoflex 6p C3 DCpowe'!$G$17*'ver pressoflex 6p C3 DCpowe'!$G$13*'ver pressoflex 6p C3 DCpowe'!$G$11</f>
        <v>-62673.817500000274</v>
      </c>
      <c r="M499" s="31">
        <f>IF(ABS(E499)&lt;'ver pressoflex 6p C3 DCpowe'!$G$7,'ver pressoflex 6p C3 DCpowe'!$G$16*E499*'ver pressoflex 6p C3 DCpowe'!$O$8,SIGN(E499)*'ver pressoflex 6p C3 DCpowe'!$G$15*'ver pressoflex 6p C3 DCpowe'!$O$8)</f>
        <v>-17803.500000000004</v>
      </c>
      <c r="N499" s="31">
        <f>IF(ABS(F499)&lt;'ver pressoflex 6p C3 DCpowe'!$G$7,'ver pressoflex 6p C3 DCpowe'!$G$16*F499*'ver pressoflex 6p C3 DCpowe'!$O$9,SIGN(F499)*'ver pressoflex 6p C3 DCpowe'!$G$15*'ver pressoflex 6p C3 DCpowe'!$O$9)</f>
        <v>0</v>
      </c>
      <c r="O499" s="31">
        <f>IF(ABS(G499)&lt;'ver pressoflex 6p C3 DCpowe'!$G$7,'ver pressoflex 6p C3 DCpowe'!$G$16*G499*'ver pressoflex 6p C3 DCpowe'!$O$10,SIGN(G499)*'ver pressoflex 6p C3 DCpowe'!$G$15*'ver pressoflex 6p C3 DCpowe'!$O$10)</f>
        <v>0</v>
      </c>
      <c r="P499" s="31">
        <f>IF(ABS(H499)&lt;'ver pressoflex 6p C3 DCpowe'!$G$7,'ver pressoflex 6p C3 DCpowe'!$G$16*H499*'ver pressoflex 6p C3 DCpowe'!$O$11,SIGN(H499)*'ver pressoflex 6p C3 DCpowe'!$G$15*'ver pressoflex 6p C3 DCpowe'!$O$11)</f>
        <v>0</v>
      </c>
      <c r="Q499" s="31">
        <f>IF(ABS(I499)&lt;'ver pressoflex 6p C3 DCpowe'!$G$7,'ver pressoflex 6p C3 DCpowe'!$G$16*I499*'ver pressoflex 6p C3 DCpowe'!$O$12,SIGN(I499)*'ver pressoflex 6p C3 DCpowe'!$G$15*'ver pressoflex 6p C3 DCpowe'!$O$12)</f>
        <v>0</v>
      </c>
      <c r="R499" s="31">
        <f>IF(ABS(J499)&lt;'ver pressoflex 6p C3 DCpowe'!$G$7,'ver pressoflex 6p C3 DCpowe'!$G$16*J499*'ver pressoflex 6p C3 DCpowe'!$O$13,SIGN(J499)*'ver pressoflex 6p C3 DCpowe'!$G$15*'ver pressoflex 6p C3 DCpowe'!$O$13)</f>
        <v>17803.500000000004</v>
      </c>
      <c r="S499" s="113">
        <f t="shared" si="65"/>
        <v>-62673.817500000281</v>
      </c>
      <c r="T499" s="362">
        <f>-L499*('ver pressoflex 6p C3 DCpowe'!$G$3/2-'ver pressoflex 6p C3 DCpowe'!$G$12*'ver pressoflex 6p C3 DCpowe'!D499)</f>
        <v>68129653.535861656</v>
      </c>
      <c r="U499" s="29">
        <f t="shared" si="67"/>
        <v>18248587.500000004</v>
      </c>
      <c r="V499" s="29">
        <f t="shared" si="68"/>
        <v>0</v>
      </c>
      <c r="W499" s="29">
        <f t="shared" si="69"/>
        <v>0</v>
      </c>
      <c r="X499" s="29">
        <f t="shared" si="70"/>
        <v>0</v>
      </c>
      <c r="Y499" s="29">
        <f t="shared" si="71"/>
        <v>0</v>
      </c>
      <c r="Z499" s="29">
        <f t="shared" si="72"/>
        <v>18248587.500000004</v>
      </c>
      <c r="AA499" s="113">
        <f t="shared" si="66"/>
        <v>104626828.53586166</v>
      </c>
    </row>
    <row r="500" spans="2:27">
      <c r="B500" s="116">
        <f t="shared" si="64"/>
        <v>20905.34250000029</v>
      </c>
      <c r="C500" s="115">
        <f t="shared" si="73"/>
        <v>27.170000000000115</v>
      </c>
      <c r="D500" s="68">
        <f>'ver pressoflex 6p C3 DCpowe'!$G$3/2/$C$557*C500</f>
        <v>332.8325000000014</v>
      </c>
      <c r="E500" s="114">
        <f>'ver pressoflex 6p C3 DCpowe'!$G$9/D500*(D500-'ver pressoflex 6p C3 DCpowe'!$M$8)</f>
        <v>-3.1927771476643859E-3</v>
      </c>
      <c r="F500" s="114">
        <f>'ver pressoflex 6p C3 DCpowe'!$G$9/D500*(D500-'ver pressoflex 6p C3 DCpowe'!$M$9)</f>
        <v>-1.2698880067301404E-3</v>
      </c>
      <c r="G500" s="114">
        <f>'ver pressoflex 6p C3 DCpowe'!$G$9/D500*(D500-'ver pressoflex 6p C3 DCpowe'!$M$10)</f>
        <v>6.5300113420410524E-4</v>
      </c>
      <c r="H500" s="114">
        <f>'ver pressoflex 6p C3 DCpowe'!$G$9/D500*(D500-'ver pressoflex 6p C3 DCpowe'!$M$11)</f>
        <v>4.2235478806907166E-2</v>
      </c>
      <c r="I500" s="114">
        <f>'ver pressoflex 6p C3 DCpowe'!$G$9/D500*(D500-'ver pressoflex 6p C3 DCpowe'!$M$12)</f>
        <v>4.4158367947841413E-2</v>
      </c>
      <c r="J500" s="114">
        <f>'ver pressoflex 6p C3 DCpowe'!$G$9/D500*(D500-'ver pressoflex 6p C3 DCpowe'!$M$13)</f>
        <v>4.6081257088775661E-2</v>
      </c>
      <c r="K500" s="114">
        <f>'ver pressoflex 6p C3 DCpowe'!$G$9/D500*(D500-'ver pressoflex 6p C3 DCpowe'!$G$3)</f>
        <v>5.0888479941111273E-2</v>
      </c>
      <c r="L500" s="113">
        <f>-'ver pressoflex 6p C3 DCpowe'!$G$2*'ver pressoflex 6p C3 DCpowe'!D500*'ver pressoflex 6p C3 DCpowe'!$G$17*'ver pressoflex 6p C3 DCpowe'!$G$13*'ver pressoflex 6p C3 DCpowe'!$G$11</f>
        <v>-62905.342500000283</v>
      </c>
      <c r="M500" s="31">
        <f>IF(ABS(E500)&lt;'ver pressoflex 6p C3 DCpowe'!$G$7,'ver pressoflex 6p C3 DCpowe'!$G$16*E500*'ver pressoflex 6p C3 DCpowe'!$O$8,SIGN(E500)*'ver pressoflex 6p C3 DCpowe'!$G$15*'ver pressoflex 6p C3 DCpowe'!$O$8)</f>
        <v>-17803.500000000004</v>
      </c>
      <c r="N500" s="31">
        <f>IF(ABS(F500)&lt;'ver pressoflex 6p C3 DCpowe'!$G$7,'ver pressoflex 6p C3 DCpowe'!$G$16*F500*'ver pressoflex 6p C3 DCpowe'!$O$9,SIGN(F500)*'ver pressoflex 6p C3 DCpowe'!$G$15*'ver pressoflex 6p C3 DCpowe'!$O$9)</f>
        <v>0</v>
      </c>
      <c r="O500" s="31">
        <f>IF(ABS(G500)&lt;'ver pressoflex 6p C3 DCpowe'!$G$7,'ver pressoflex 6p C3 DCpowe'!$G$16*G500*'ver pressoflex 6p C3 DCpowe'!$O$10,SIGN(G500)*'ver pressoflex 6p C3 DCpowe'!$G$15*'ver pressoflex 6p C3 DCpowe'!$O$10)</f>
        <v>0</v>
      </c>
      <c r="P500" s="31">
        <f>IF(ABS(H500)&lt;'ver pressoflex 6p C3 DCpowe'!$G$7,'ver pressoflex 6p C3 DCpowe'!$G$16*H500*'ver pressoflex 6p C3 DCpowe'!$O$11,SIGN(H500)*'ver pressoflex 6p C3 DCpowe'!$G$15*'ver pressoflex 6p C3 DCpowe'!$O$11)</f>
        <v>0</v>
      </c>
      <c r="Q500" s="31">
        <f>IF(ABS(I500)&lt;'ver pressoflex 6p C3 DCpowe'!$G$7,'ver pressoflex 6p C3 DCpowe'!$G$16*I500*'ver pressoflex 6p C3 DCpowe'!$O$12,SIGN(I500)*'ver pressoflex 6p C3 DCpowe'!$G$15*'ver pressoflex 6p C3 DCpowe'!$O$12)</f>
        <v>0</v>
      </c>
      <c r="R500" s="31">
        <f>IF(ABS(J500)&lt;'ver pressoflex 6p C3 DCpowe'!$G$7,'ver pressoflex 6p C3 DCpowe'!$G$16*J500*'ver pressoflex 6p C3 DCpowe'!$O$13,SIGN(J500)*'ver pressoflex 6p C3 DCpowe'!$G$15*'ver pressoflex 6p C3 DCpowe'!$O$13)</f>
        <v>17803.500000000004</v>
      </c>
      <c r="S500" s="113">
        <f t="shared" si="65"/>
        <v>-62905.34250000029</v>
      </c>
      <c r="T500" s="362">
        <f>-L500*('ver pressoflex 6p C3 DCpowe'!$G$3/2-'ver pressoflex 6p C3 DCpowe'!$G$12*'ver pressoflex 6p C3 DCpowe'!D500)</f>
        <v>68349276.520925671</v>
      </c>
      <c r="U500" s="29">
        <f t="shared" si="67"/>
        <v>18248587.500000004</v>
      </c>
      <c r="V500" s="29">
        <f t="shared" si="68"/>
        <v>0</v>
      </c>
      <c r="W500" s="29">
        <f t="shared" si="69"/>
        <v>0</v>
      </c>
      <c r="X500" s="29">
        <f t="shared" si="70"/>
        <v>0</v>
      </c>
      <c r="Y500" s="29">
        <f t="shared" si="71"/>
        <v>0</v>
      </c>
      <c r="Z500" s="29">
        <f t="shared" si="72"/>
        <v>18248587.500000004</v>
      </c>
      <c r="AA500" s="113">
        <f t="shared" si="66"/>
        <v>104846451.52092567</v>
      </c>
    </row>
    <row r="501" spans="2:27">
      <c r="B501" s="116">
        <f t="shared" si="64"/>
        <v>21136.867500000284</v>
      </c>
      <c r="C501" s="115">
        <f t="shared" si="73"/>
        <v>27.270000000000117</v>
      </c>
      <c r="D501" s="68">
        <f>'ver pressoflex 6p C3 DCpowe'!$G$3/2/$C$557*C501</f>
        <v>334.05750000000143</v>
      </c>
      <c r="E501" s="114">
        <f>'ver pressoflex 6p C3 DCpowe'!$G$9/D501*(D501-'ver pressoflex 6p C3 DCpowe'!$M$8)</f>
        <v>-3.2104053942809451E-3</v>
      </c>
      <c r="F501" s="114">
        <f>'ver pressoflex 6p C3 DCpowe'!$G$9/D501*(D501-'ver pressoflex 6p C3 DCpowe'!$M$9)</f>
        <v>-1.2945675519933232E-3</v>
      </c>
      <c r="G501" s="114">
        <f>'ver pressoflex 6p C3 DCpowe'!$G$9/D501*(D501-'ver pressoflex 6p C3 DCpowe'!$M$10)</f>
        <v>6.2127029029429874E-4</v>
      </c>
      <c r="H501" s="114">
        <f>'ver pressoflex 6p C3 DCpowe'!$G$9/D501*(D501-'ver pressoflex 6p C3 DCpowe'!$M$11)</f>
        <v>4.2051263629764121E-2</v>
      </c>
      <c r="I501" s="114">
        <f>'ver pressoflex 6p C3 DCpowe'!$G$9/D501*(D501-'ver pressoflex 6p C3 DCpowe'!$M$12)</f>
        <v>4.3967101472051746E-2</v>
      </c>
      <c r="J501" s="114">
        <f>'ver pressoflex 6p C3 DCpowe'!$G$9/D501*(D501-'ver pressoflex 6p C3 DCpowe'!$M$13)</f>
        <v>4.5882939314339365E-2</v>
      </c>
      <c r="K501" s="114">
        <f>'ver pressoflex 6p C3 DCpowe'!$G$9/D501*(D501-'ver pressoflex 6p C3 DCpowe'!$G$3)</f>
        <v>5.0672533920058424E-2</v>
      </c>
      <c r="L501" s="113">
        <f>-'ver pressoflex 6p C3 DCpowe'!$G$2*'ver pressoflex 6p C3 DCpowe'!D501*'ver pressoflex 6p C3 DCpowe'!$G$17*'ver pressoflex 6p C3 DCpowe'!$G$13*'ver pressoflex 6p C3 DCpowe'!$G$11</f>
        <v>-63136.867500000277</v>
      </c>
      <c r="M501" s="31">
        <f>IF(ABS(E501)&lt;'ver pressoflex 6p C3 DCpowe'!$G$7,'ver pressoflex 6p C3 DCpowe'!$G$16*E501*'ver pressoflex 6p C3 DCpowe'!$O$8,SIGN(E501)*'ver pressoflex 6p C3 DCpowe'!$G$15*'ver pressoflex 6p C3 DCpowe'!$O$8)</f>
        <v>-17803.500000000004</v>
      </c>
      <c r="N501" s="31">
        <f>IF(ABS(F501)&lt;'ver pressoflex 6p C3 DCpowe'!$G$7,'ver pressoflex 6p C3 DCpowe'!$G$16*F501*'ver pressoflex 6p C3 DCpowe'!$O$9,SIGN(F501)*'ver pressoflex 6p C3 DCpowe'!$G$15*'ver pressoflex 6p C3 DCpowe'!$O$9)</f>
        <v>0</v>
      </c>
      <c r="O501" s="31">
        <f>IF(ABS(G501)&lt;'ver pressoflex 6p C3 DCpowe'!$G$7,'ver pressoflex 6p C3 DCpowe'!$G$16*G501*'ver pressoflex 6p C3 DCpowe'!$O$10,SIGN(G501)*'ver pressoflex 6p C3 DCpowe'!$G$15*'ver pressoflex 6p C3 DCpowe'!$O$10)</f>
        <v>0</v>
      </c>
      <c r="P501" s="31">
        <f>IF(ABS(H501)&lt;'ver pressoflex 6p C3 DCpowe'!$G$7,'ver pressoflex 6p C3 DCpowe'!$G$16*H501*'ver pressoflex 6p C3 DCpowe'!$O$11,SIGN(H501)*'ver pressoflex 6p C3 DCpowe'!$G$15*'ver pressoflex 6p C3 DCpowe'!$O$11)</f>
        <v>0</v>
      </c>
      <c r="Q501" s="31">
        <f>IF(ABS(I501)&lt;'ver pressoflex 6p C3 DCpowe'!$G$7,'ver pressoflex 6p C3 DCpowe'!$G$16*I501*'ver pressoflex 6p C3 DCpowe'!$O$12,SIGN(I501)*'ver pressoflex 6p C3 DCpowe'!$G$15*'ver pressoflex 6p C3 DCpowe'!$O$12)</f>
        <v>0</v>
      </c>
      <c r="R501" s="31">
        <f>IF(ABS(J501)&lt;'ver pressoflex 6p C3 DCpowe'!$G$7,'ver pressoflex 6p C3 DCpowe'!$G$16*J501*'ver pressoflex 6p C3 DCpowe'!$O$13,SIGN(J501)*'ver pressoflex 6p C3 DCpowe'!$G$15*'ver pressoflex 6p C3 DCpowe'!$O$13)</f>
        <v>17803.500000000004</v>
      </c>
      <c r="S501" s="113">
        <f t="shared" si="65"/>
        <v>-63136.867500000284</v>
      </c>
      <c r="T501" s="362">
        <f>-L501*('ver pressoflex 6p C3 DCpowe'!$G$3/2-'ver pressoflex 6p C3 DCpowe'!$G$12*'ver pressoflex 6p C3 DCpowe'!D501)</f>
        <v>68568663.535709664</v>
      </c>
      <c r="U501" s="29">
        <f t="shared" si="67"/>
        <v>18248587.500000004</v>
      </c>
      <c r="V501" s="29">
        <f t="shared" si="68"/>
        <v>0</v>
      </c>
      <c r="W501" s="29">
        <f t="shared" si="69"/>
        <v>0</v>
      </c>
      <c r="X501" s="29">
        <f t="shared" si="70"/>
        <v>0</v>
      </c>
      <c r="Y501" s="29">
        <f t="shared" si="71"/>
        <v>0</v>
      </c>
      <c r="Z501" s="29">
        <f t="shared" si="72"/>
        <v>18248587.500000004</v>
      </c>
      <c r="AA501" s="113">
        <f t="shared" si="66"/>
        <v>105065838.53570966</v>
      </c>
    </row>
    <row r="502" spans="2:27">
      <c r="B502" s="116">
        <f t="shared" si="64"/>
        <v>23452.11750000027</v>
      </c>
      <c r="C502" s="115">
        <f t="shared" ref="C502:C533" si="74">+C501+1</f>
        <v>28.270000000000117</v>
      </c>
      <c r="D502" s="68">
        <f>'ver pressoflex 6p C3 DCpowe'!$G$3/2/$C$557*C502</f>
        <v>346.30750000000143</v>
      </c>
      <c r="E502" s="114">
        <f>'ver pressoflex 6p C3 DCpowe'!$G$9/D502*(D502-'ver pressoflex 6p C3 DCpowe'!$M$8)</f>
        <v>-3.3798286205179114E-3</v>
      </c>
      <c r="F502" s="114">
        <f>'ver pressoflex 6p C3 DCpowe'!$G$9/D502*(D502-'ver pressoflex 6p C3 DCpowe'!$M$9)</f>
        <v>-1.5317600687250758E-3</v>
      </c>
      <c r="G502" s="114">
        <f>'ver pressoflex 6p C3 DCpowe'!$G$9/D502*(D502-'ver pressoflex 6p C3 DCpowe'!$M$10)</f>
        <v>3.1630848306775958E-4</v>
      </c>
      <c r="H502" s="114">
        <f>'ver pressoflex 6p C3 DCpowe'!$G$9/D502*(D502-'ver pressoflex 6p C3 DCpowe'!$M$11)</f>
        <v>4.0280790915587825E-2</v>
      </c>
      <c r="I502" s="114">
        <f>'ver pressoflex 6p C3 DCpowe'!$G$9/D502*(D502-'ver pressoflex 6p C3 DCpowe'!$M$12)</f>
        <v>4.212885946738066E-2</v>
      </c>
      <c r="J502" s="114">
        <f>'ver pressoflex 6p C3 DCpowe'!$G$9/D502*(D502-'ver pressoflex 6p C3 DCpowe'!$M$13)</f>
        <v>4.3976928019173495E-2</v>
      </c>
      <c r="K502" s="114">
        <f>'ver pressoflex 6p C3 DCpowe'!$G$9/D502*(D502-'ver pressoflex 6p C3 DCpowe'!$G$3)</f>
        <v>4.8597099398655585E-2</v>
      </c>
      <c r="L502" s="113">
        <f>-'ver pressoflex 6p C3 DCpowe'!$G$2*'ver pressoflex 6p C3 DCpowe'!D502*'ver pressoflex 6p C3 DCpowe'!$G$17*'ver pressoflex 6p C3 DCpowe'!$G$13*'ver pressoflex 6p C3 DCpowe'!$G$11</f>
        <v>-65452.11750000027</v>
      </c>
      <c r="M502" s="31">
        <f>IF(ABS(E502)&lt;'ver pressoflex 6p C3 DCpowe'!$G$7,'ver pressoflex 6p C3 DCpowe'!$G$16*E502*'ver pressoflex 6p C3 DCpowe'!$O$8,SIGN(E502)*'ver pressoflex 6p C3 DCpowe'!$G$15*'ver pressoflex 6p C3 DCpowe'!$O$8)</f>
        <v>-17803.500000000004</v>
      </c>
      <c r="N502" s="31">
        <f>IF(ABS(F502)&lt;'ver pressoflex 6p C3 DCpowe'!$G$7,'ver pressoflex 6p C3 DCpowe'!$G$16*F502*'ver pressoflex 6p C3 DCpowe'!$O$9,SIGN(F502)*'ver pressoflex 6p C3 DCpowe'!$G$15*'ver pressoflex 6p C3 DCpowe'!$O$9)</f>
        <v>0</v>
      </c>
      <c r="O502" s="31">
        <f>IF(ABS(G502)&lt;'ver pressoflex 6p C3 DCpowe'!$G$7,'ver pressoflex 6p C3 DCpowe'!$G$16*G502*'ver pressoflex 6p C3 DCpowe'!$O$10,SIGN(G502)*'ver pressoflex 6p C3 DCpowe'!$G$15*'ver pressoflex 6p C3 DCpowe'!$O$10)</f>
        <v>0</v>
      </c>
      <c r="P502" s="31">
        <f>IF(ABS(H502)&lt;'ver pressoflex 6p C3 DCpowe'!$G$7,'ver pressoflex 6p C3 DCpowe'!$G$16*H502*'ver pressoflex 6p C3 DCpowe'!$O$11,SIGN(H502)*'ver pressoflex 6p C3 DCpowe'!$G$15*'ver pressoflex 6p C3 DCpowe'!$O$11)</f>
        <v>0</v>
      </c>
      <c r="Q502" s="31">
        <f>IF(ABS(I502)&lt;'ver pressoflex 6p C3 DCpowe'!$G$7,'ver pressoflex 6p C3 DCpowe'!$G$16*I502*'ver pressoflex 6p C3 DCpowe'!$O$12,SIGN(I502)*'ver pressoflex 6p C3 DCpowe'!$G$15*'ver pressoflex 6p C3 DCpowe'!$O$12)</f>
        <v>0</v>
      </c>
      <c r="R502" s="31">
        <f>IF(ABS(J502)&lt;'ver pressoflex 6p C3 DCpowe'!$G$7,'ver pressoflex 6p C3 DCpowe'!$G$16*J502*'ver pressoflex 6p C3 DCpowe'!$O$13,SIGN(J502)*'ver pressoflex 6p C3 DCpowe'!$G$15*'ver pressoflex 6p C3 DCpowe'!$O$13)</f>
        <v>17803.500000000004</v>
      </c>
      <c r="S502" s="113">
        <f t="shared" si="65"/>
        <v>-65452.11750000027</v>
      </c>
      <c r="T502" s="362">
        <f>-L502*('ver pressoflex 6p C3 DCpowe'!$G$3/2-'ver pressoflex 6p C3 DCpowe'!$G$12*'ver pressoflex 6p C3 DCpowe'!D502)</f>
        <v>70749555.318149656</v>
      </c>
      <c r="U502" s="29">
        <f t="shared" si="67"/>
        <v>18248587.500000004</v>
      </c>
      <c r="V502" s="29">
        <f t="shared" si="68"/>
        <v>0</v>
      </c>
      <c r="W502" s="29">
        <f t="shared" si="69"/>
        <v>0</v>
      </c>
      <c r="X502" s="29">
        <f t="shared" si="70"/>
        <v>0</v>
      </c>
      <c r="Y502" s="29">
        <f t="shared" si="71"/>
        <v>0</v>
      </c>
      <c r="Z502" s="29">
        <f t="shared" si="72"/>
        <v>18248587.500000004</v>
      </c>
      <c r="AA502" s="113">
        <f t="shared" si="66"/>
        <v>107246730.31814966</v>
      </c>
    </row>
    <row r="503" spans="2:27">
      <c r="B503" s="116">
        <f t="shared" si="64"/>
        <v>25767.367500000284</v>
      </c>
      <c r="C503" s="115">
        <f t="shared" si="74"/>
        <v>29.270000000000117</v>
      </c>
      <c r="D503" s="68">
        <f>'ver pressoflex 6p C3 DCpowe'!$G$3/2/$C$557*C503</f>
        <v>358.55750000000143</v>
      </c>
      <c r="E503" s="114">
        <f>'ver pressoflex 6p C3 DCpowe'!$G$9/D503*(D503-'ver pressoflex 6p C3 DCpowe'!$M$8)</f>
        <v>-3.5376752682624302E-3</v>
      </c>
      <c r="F503" s="114">
        <f>'ver pressoflex 6p C3 DCpowe'!$G$9/D503*(D503-'ver pressoflex 6p C3 DCpowe'!$M$9)</f>
        <v>-1.7527453755674025E-3</v>
      </c>
      <c r="G503" s="114">
        <f>'ver pressoflex 6p C3 DCpowe'!$G$9/D503*(D503-'ver pressoflex 6p C3 DCpowe'!$M$10)</f>
        <v>3.2184517127625412E-5</v>
      </c>
      <c r="H503" s="114">
        <f>'ver pressoflex 6p C3 DCpowe'!$G$9/D503*(D503-'ver pressoflex 6p C3 DCpowe'!$M$11)</f>
        <v>3.8631293446657597E-2</v>
      </c>
      <c r="I503" s="114">
        <f>'ver pressoflex 6p C3 DCpowe'!$G$9/D503*(D503-'ver pressoflex 6p C3 DCpowe'!$M$12)</f>
        <v>4.041622333935263E-2</v>
      </c>
      <c r="J503" s="114">
        <f>'ver pressoflex 6p C3 DCpowe'!$G$9/D503*(D503-'ver pressoflex 6p C3 DCpowe'!$M$13)</f>
        <v>4.2201153232047657E-2</v>
      </c>
      <c r="K503" s="114">
        <f>'ver pressoflex 6p C3 DCpowe'!$G$9/D503*(D503-'ver pressoflex 6p C3 DCpowe'!$G$3)</f>
        <v>4.6663477963785234E-2</v>
      </c>
      <c r="L503" s="113">
        <f>-'ver pressoflex 6p C3 DCpowe'!$G$2*'ver pressoflex 6p C3 DCpowe'!D503*'ver pressoflex 6p C3 DCpowe'!$G$17*'ver pressoflex 6p C3 DCpowe'!$G$13*'ver pressoflex 6p C3 DCpowe'!$G$11</f>
        <v>-67767.367500000284</v>
      </c>
      <c r="M503" s="31">
        <f>IF(ABS(E503)&lt;'ver pressoflex 6p C3 DCpowe'!$G$7,'ver pressoflex 6p C3 DCpowe'!$G$16*E503*'ver pressoflex 6p C3 DCpowe'!$O$8,SIGN(E503)*'ver pressoflex 6p C3 DCpowe'!$G$15*'ver pressoflex 6p C3 DCpowe'!$O$8)</f>
        <v>-17803.500000000004</v>
      </c>
      <c r="N503" s="31">
        <f>IF(ABS(F503)&lt;'ver pressoflex 6p C3 DCpowe'!$G$7,'ver pressoflex 6p C3 DCpowe'!$G$16*F503*'ver pressoflex 6p C3 DCpowe'!$O$9,SIGN(F503)*'ver pressoflex 6p C3 DCpowe'!$G$15*'ver pressoflex 6p C3 DCpowe'!$O$9)</f>
        <v>0</v>
      </c>
      <c r="O503" s="31">
        <f>IF(ABS(G503)&lt;'ver pressoflex 6p C3 DCpowe'!$G$7,'ver pressoflex 6p C3 DCpowe'!$G$16*G503*'ver pressoflex 6p C3 DCpowe'!$O$10,SIGN(G503)*'ver pressoflex 6p C3 DCpowe'!$G$15*'ver pressoflex 6p C3 DCpowe'!$O$10)</f>
        <v>0</v>
      </c>
      <c r="P503" s="31">
        <f>IF(ABS(H503)&lt;'ver pressoflex 6p C3 DCpowe'!$G$7,'ver pressoflex 6p C3 DCpowe'!$G$16*H503*'ver pressoflex 6p C3 DCpowe'!$O$11,SIGN(H503)*'ver pressoflex 6p C3 DCpowe'!$G$15*'ver pressoflex 6p C3 DCpowe'!$O$11)</f>
        <v>0</v>
      </c>
      <c r="Q503" s="31">
        <f>IF(ABS(I503)&lt;'ver pressoflex 6p C3 DCpowe'!$G$7,'ver pressoflex 6p C3 DCpowe'!$G$16*I503*'ver pressoflex 6p C3 DCpowe'!$O$12,SIGN(I503)*'ver pressoflex 6p C3 DCpowe'!$G$15*'ver pressoflex 6p C3 DCpowe'!$O$12)</f>
        <v>0</v>
      </c>
      <c r="R503" s="31">
        <f>IF(ABS(J503)&lt;'ver pressoflex 6p C3 DCpowe'!$G$7,'ver pressoflex 6p C3 DCpowe'!$G$16*J503*'ver pressoflex 6p C3 DCpowe'!$O$13,SIGN(J503)*'ver pressoflex 6p C3 DCpowe'!$G$15*'ver pressoflex 6p C3 DCpowe'!$O$13)</f>
        <v>17803.500000000004</v>
      </c>
      <c r="S503" s="113">
        <f t="shared" si="65"/>
        <v>-67767.367500000284</v>
      </c>
      <c r="T503" s="362">
        <f>-L503*('ver pressoflex 6p C3 DCpowe'!$G$3/2-'ver pressoflex 6p C3 DCpowe'!$G$12*'ver pressoflex 6p C3 DCpowe'!D503)</f>
        <v>72906850.072589666</v>
      </c>
      <c r="U503" s="29">
        <f t="shared" si="67"/>
        <v>18248587.500000004</v>
      </c>
      <c r="V503" s="29">
        <f t="shared" si="68"/>
        <v>0</v>
      </c>
      <c r="W503" s="29">
        <f t="shared" si="69"/>
        <v>0</v>
      </c>
      <c r="X503" s="29">
        <f t="shared" si="70"/>
        <v>0</v>
      </c>
      <c r="Y503" s="29">
        <f t="shared" si="71"/>
        <v>0</v>
      </c>
      <c r="Z503" s="29">
        <f t="shared" si="72"/>
        <v>18248587.500000004</v>
      </c>
      <c r="AA503" s="113">
        <f t="shared" si="66"/>
        <v>109404025.07258967</v>
      </c>
    </row>
    <row r="504" spans="2:27">
      <c r="B504" s="116">
        <f t="shared" si="64"/>
        <v>28082.61750000027</v>
      </c>
      <c r="C504" s="115">
        <f t="shared" si="74"/>
        <v>30.270000000000117</v>
      </c>
      <c r="D504" s="68">
        <f>'ver pressoflex 6p C3 DCpowe'!$G$3/2/$C$557*C504</f>
        <v>370.80750000000143</v>
      </c>
      <c r="E504" s="114">
        <f>'ver pressoflex 6p C3 DCpowe'!$G$9/D504*(D504-'ver pressoflex 6p C3 DCpowe'!$M$8)</f>
        <v>-3.6850926693769845E-3</v>
      </c>
      <c r="F504" s="114">
        <f>'ver pressoflex 6p C3 DCpowe'!$G$9/D504*(D504-'ver pressoflex 6p C3 DCpowe'!$M$9)</f>
        <v>-1.9591297371277781E-3</v>
      </c>
      <c r="G504" s="114">
        <f>'ver pressoflex 6p C3 DCpowe'!$G$9/D504*(D504-'ver pressoflex 6p C3 DCpowe'!$M$10)</f>
        <v>-2.3316680487857195E-4</v>
      </c>
      <c r="H504" s="114">
        <f>'ver pressoflex 6p C3 DCpowe'!$G$9/D504*(D504-'ver pressoflex 6p C3 DCpowe'!$M$11)</f>
        <v>3.709078160501051E-2</v>
      </c>
      <c r="I504" s="114">
        <f>'ver pressoflex 6p C3 DCpowe'!$G$9/D504*(D504-'ver pressoflex 6p C3 DCpowe'!$M$12)</f>
        <v>3.8816744537259716E-2</v>
      </c>
      <c r="J504" s="114">
        <f>'ver pressoflex 6p C3 DCpowe'!$G$9/D504*(D504-'ver pressoflex 6p C3 DCpowe'!$M$13)</f>
        <v>4.0542707469508922E-2</v>
      </c>
      <c r="K504" s="114">
        <f>'ver pressoflex 6p C3 DCpowe'!$G$9/D504*(D504-'ver pressoflex 6p C3 DCpowe'!$G$3)</f>
        <v>4.4857614800131944E-2</v>
      </c>
      <c r="L504" s="113">
        <f>-'ver pressoflex 6p C3 DCpowe'!$G$2*'ver pressoflex 6p C3 DCpowe'!D504*'ver pressoflex 6p C3 DCpowe'!$G$17*'ver pressoflex 6p C3 DCpowe'!$G$13*'ver pressoflex 6p C3 DCpowe'!$G$11</f>
        <v>-70082.61750000027</v>
      </c>
      <c r="M504" s="31">
        <f>IF(ABS(E504)&lt;'ver pressoflex 6p C3 DCpowe'!$G$7,'ver pressoflex 6p C3 DCpowe'!$G$16*E504*'ver pressoflex 6p C3 DCpowe'!$O$8,SIGN(E504)*'ver pressoflex 6p C3 DCpowe'!$G$15*'ver pressoflex 6p C3 DCpowe'!$O$8)</f>
        <v>-17803.500000000004</v>
      </c>
      <c r="N504" s="31">
        <f>IF(ABS(F504)&lt;'ver pressoflex 6p C3 DCpowe'!$G$7,'ver pressoflex 6p C3 DCpowe'!$G$16*F504*'ver pressoflex 6p C3 DCpowe'!$O$9,SIGN(F504)*'ver pressoflex 6p C3 DCpowe'!$G$15*'ver pressoflex 6p C3 DCpowe'!$O$9)</f>
        <v>0</v>
      </c>
      <c r="O504" s="31">
        <f>IF(ABS(G504)&lt;'ver pressoflex 6p C3 DCpowe'!$G$7,'ver pressoflex 6p C3 DCpowe'!$G$16*G504*'ver pressoflex 6p C3 DCpowe'!$O$10,SIGN(G504)*'ver pressoflex 6p C3 DCpowe'!$G$15*'ver pressoflex 6p C3 DCpowe'!$O$10)</f>
        <v>0</v>
      </c>
      <c r="P504" s="31">
        <f>IF(ABS(H504)&lt;'ver pressoflex 6p C3 DCpowe'!$G$7,'ver pressoflex 6p C3 DCpowe'!$G$16*H504*'ver pressoflex 6p C3 DCpowe'!$O$11,SIGN(H504)*'ver pressoflex 6p C3 DCpowe'!$G$15*'ver pressoflex 6p C3 DCpowe'!$O$11)</f>
        <v>0</v>
      </c>
      <c r="Q504" s="31">
        <f>IF(ABS(I504)&lt;'ver pressoflex 6p C3 DCpowe'!$G$7,'ver pressoflex 6p C3 DCpowe'!$G$16*I504*'ver pressoflex 6p C3 DCpowe'!$O$12,SIGN(I504)*'ver pressoflex 6p C3 DCpowe'!$G$15*'ver pressoflex 6p C3 DCpowe'!$O$12)</f>
        <v>0</v>
      </c>
      <c r="R504" s="31">
        <f>IF(ABS(J504)&lt;'ver pressoflex 6p C3 DCpowe'!$G$7,'ver pressoflex 6p C3 DCpowe'!$G$16*J504*'ver pressoflex 6p C3 DCpowe'!$O$13,SIGN(J504)*'ver pressoflex 6p C3 DCpowe'!$G$15*'ver pressoflex 6p C3 DCpowe'!$O$13)</f>
        <v>17803.500000000004</v>
      </c>
      <c r="S504" s="113">
        <f t="shared" si="65"/>
        <v>-70082.61750000027</v>
      </c>
      <c r="T504" s="362">
        <f>-L504*('ver pressoflex 6p C3 DCpowe'!$G$3/2-'ver pressoflex 6p C3 DCpowe'!$G$12*'ver pressoflex 6p C3 DCpowe'!D504)</f>
        <v>75040547.799029648</v>
      </c>
      <c r="U504" s="29">
        <f t="shared" si="67"/>
        <v>18248587.500000004</v>
      </c>
      <c r="V504" s="29">
        <f t="shared" si="68"/>
        <v>0</v>
      </c>
      <c r="W504" s="29">
        <f t="shared" si="69"/>
        <v>0</v>
      </c>
      <c r="X504" s="29">
        <f t="shared" si="70"/>
        <v>0</v>
      </c>
      <c r="Y504" s="29">
        <f t="shared" si="71"/>
        <v>0</v>
      </c>
      <c r="Z504" s="29">
        <f t="shared" si="72"/>
        <v>18248587.500000004</v>
      </c>
      <c r="AA504" s="113">
        <f t="shared" si="66"/>
        <v>111537722.79902965</v>
      </c>
    </row>
    <row r="505" spans="2:27">
      <c r="B505" s="116">
        <f t="shared" si="64"/>
        <v>30397.86750000027</v>
      </c>
      <c r="C505" s="115">
        <f t="shared" si="74"/>
        <v>31.270000000000117</v>
      </c>
      <c r="D505" s="68">
        <f>'ver pressoflex 6p C3 DCpowe'!$G$3/2/$C$557*C505</f>
        <v>383.05750000000143</v>
      </c>
      <c r="E505" s="114">
        <f>'ver pressoflex 6p C3 DCpowe'!$G$9/D505*(D505-'ver pressoflex 6p C3 DCpowe'!$M$8)</f>
        <v>-3.8230813911749699E-3</v>
      </c>
      <c r="F505" s="114">
        <f>'ver pressoflex 6p C3 DCpowe'!$G$9/D505*(D505-'ver pressoflex 6p C3 DCpowe'!$M$9)</f>
        <v>-2.1523139476449576E-3</v>
      </c>
      <c r="G505" s="114">
        <f>'ver pressoflex 6p C3 DCpowe'!$G$9/D505*(D505-'ver pressoflex 6p C3 DCpowe'!$M$10)</f>
        <v>-4.8154650411494549E-4</v>
      </c>
      <c r="H505" s="114">
        <f>'ver pressoflex 6p C3 DCpowe'!$G$9/D505*(D505-'ver pressoflex 6p C3 DCpowe'!$M$11)</f>
        <v>3.5648799462221568E-2</v>
      </c>
      <c r="I505" s="114">
        <f>'ver pressoflex 6p C3 DCpowe'!$G$9/D505*(D505-'ver pressoflex 6p C3 DCpowe'!$M$12)</f>
        <v>3.7319566905751576E-2</v>
      </c>
      <c r="J505" s="114">
        <f>'ver pressoflex 6p C3 DCpowe'!$G$9/D505*(D505-'ver pressoflex 6p C3 DCpowe'!$M$13)</f>
        <v>3.8990334349281591E-2</v>
      </c>
      <c r="K505" s="114">
        <f>'ver pressoflex 6p C3 DCpowe'!$G$9/D505*(D505-'ver pressoflex 6p C3 DCpowe'!$G$3)</f>
        <v>4.3167252958106625E-2</v>
      </c>
      <c r="L505" s="113">
        <f>-'ver pressoflex 6p C3 DCpowe'!$G$2*'ver pressoflex 6p C3 DCpowe'!D505*'ver pressoflex 6p C3 DCpowe'!$G$17*'ver pressoflex 6p C3 DCpowe'!$G$13*'ver pressoflex 6p C3 DCpowe'!$G$11</f>
        <v>-72397.86750000027</v>
      </c>
      <c r="M505" s="31">
        <f>IF(ABS(E505)&lt;'ver pressoflex 6p C3 DCpowe'!$G$7,'ver pressoflex 6p C3 DCpowe'!$G$16*E505*'ver pressoflex 6p C3 DCpowe'!$O$8,SIGN(E505)*'ver pressoflex 6p C3 DCpowe'!$G$15*'ver pressoflex 6p C3 DCpowe'!$O$8)</f>
        <v>-17803.500000000004</v>
      </c>
      <c r="N505" s="31">
        <f>IF(ABS(F505)&lt;'ver pressoflex 6p C3 DCpowe'!$G$7,'ver pressoflex 6p C3 DCpowe'!$G$16*F505*'ver pressoflex 6p C3 DCpowe'!$O$9,SIGN(F505)*'ver pressoflex 6p C3 DCpowe'!$G$15*'ver pressoflex 6p C3 DCpowe'!$O$9)</f>
        <v>0</v>
      </c>
      <c r="O505" s="31">
        <f>IF(ABS(G505)&lt;'ver pressoflex 6p C3 DCpowe'!$G$7,'ver pressoflex 6p C3 DCpowe'!$G$16*G505*'ver pressoflex 6p C3 DCpowe'!$O$10,SIGN(G505)*'ver pressoflex 6p C3 DCpowe'!$G$15*'ver pressoflex 6p C3 DCpowe'!$O$10)</f>
        <v>0</v>
      </c>
      <c r="P505" s="31">
        <f>IF(ABS(H505)&lt;'ver pressoflex 6p C3 DCpowe'!$G$7,'ver pressoflex 6p C3 DCpowe'!$G$16*H505*'ver pressoflex 6p C3 DCpowe'!$O$11,SIGN(H505)*'ver pressoflex 6p C3 DCpowe'!$G$15*'ver pressoflex 6p C3 DCpowe'!$O$11)</f>
        <v>0</v>
      </c>
      <c r="Q505" s="31">
        <f>IF(ABS(I505)&lt;'ver pressoflex 6p C3 DCpowe'!$G$7,'ver pressoflex 6p C3 DCpowe'!$G$16*I505*'ver pressoflex 6p C3 DCpowe'!$O$12,SIGN(I505)*'ver pressoflex 6p C3 DCpowe'!$G$15*'ver pressoflex 6p C3 DCpowe'!$O$12)</f>
        <v>0</v>
      </c>
      <c r="R505" s="31">
        <f>IF(ABS(J505)&lt;'ver pressoflex 6p C3 DCpowe'!$G$7,'ver pressoflex 6p C3 DCpowe'!$G$16*J505*'ver pressoflex 6p C3 DCpowe'!$O$13,SIGN(J505)*'ver pressoflex 6p C3 DCpowe'!$G$15*'ver pressoflex 6p C3 DCpowe'!$O$13)</f>
        <v>17803.500000000004</v>
      </c>
      <c r="S505" s="113">
        <f t="shared" si="65"/>
        <v>-72397.86750000027</v>
      </c>
      <c r="T505" s="362">
        <f>-L505*('ver pressoflex 6p C3 DCpowe'!$G$3/2-'ver pressoflex 6p C3 DCpowe'!$G$12*'ver pressoflex 6p C3 DCpowe'!D505)</f>
        <v>77150648.497469649</v>
      </c>
      <c r="U505" s="29">
        <f t="shared" si="67"/>
        <v>18248587.500000004</v>
      </c>
      <c r="V505" s="29">
        <f t="shared" si="68"/>
        <v>0</v>
      </c>
      <c r="W505" s="29">
        <f t="shared" si="69"/>
        <v>0</v>
      </c>
      <c r="X505" s="29">
        <f t="shared" si="70"/>
        <v>0</v>
      </c>
      <c r="Y505" s="29">
        <f t="shared" si="71"/>
        <v>0</v>
      </c>
      <c r="Z505" s="29">
        <f t="shared" si="72"/>
        <v>18248587.500000004</v>
      </c>
      <c r="AA505" s="113">
        <f t="shared" si="66"/>
        <v>113647823.49746965</v>
      </c>
    </row>
    <row r="506" spans="2:27">
      <c r="B506" s="116">
        <f t="shared" ref="B506:B557" si="75">ABS(+S506-$C$53)</f>
        <v>32713.117500000284</v>
      </c>
      <c r="C506" s="115">
        <f t="shared" si="74"/>
        <v>32.270000000000117</v>
      </c>
      <c r="D506" s="68">
        <f>'ver pressoflex 6p C3 DCpowe'!$G$3/2/$C$557*C506</f>
        <v>395.30750000000143</v>
      </c>
      <c r="E506" s="114">
        <f>'ver pressoflex 6p C3 DCpowe'!$G$9/D506*(D506-'ver pressoflex 6p C3 DCpowe'!$M$8)</f>
        <v>-3.9525179765119703E-3</v>
      </c>
      <c r="F506" s="114">
        <f>'ver pressoflex 6p C3 DCpowe'!$G$9/D506*(D506-'ver pressoflex 6p C3 DCpowe'!$M$9)</f>
        <v>-2.3335251671167587E-3</v>
      </c>
      <c r="G506" s="114">
        <f>'ver pressoflex 6p C3 DCpowe'!$G$9/D506*(D506-'ver pressoflex 6p C3 DCpowe'!$M$10)</f>
        <v>-7.1453235772154686E-4</v>
      </c>
      <c r="H506" s="114">
        <f>'ver pressoflex 6p C3 DCpowe'!$G$9/D506*(D506-'ver pressoflex 6p C3 DCpowe'!$M$11)</f>
        <v>3.4296187145449908E-2</v>
      </c>
      <c r="I506" s="114">
        <f>'ver pressoflex 6p C3 DCpowe'!$G$9/D506*(D506-'ver pressoflex 6p C3 DCpowe'!$M$12)</f>
        <v>3.5915179954845118E-2</v>
      </c>
      <c r="J506" s="114">
        <f>'ver pressoflex 6p C3 DCpowe'!$G$9/D506*(D506-'ver pressoflex 6p C3 DCpowe'!$M$13)</f>
        <v>3.7534172764240328E-2</v>
      </c>
      <c r="K506" s="114">
        <f>'ver pressoflex 6p C3 DCpowe'!$G$9/D506*(D506-'ver pressoflex 6p C3 DCpowe'!$G$3)</f>
        <v>4.1581654787728364E-2</v>
      </c>
      <c r="L506" s="113">
        <f>-'ver pressoflex 6p C3 DCpowe'!$G$2*'ver pressoflex 6p C3 DCpowe'!D506*'ver pressoflex 6p C3 DCpowe'!$G$17*'ver pressoflex 6p C3 DCpowe'!$G$13*'ver pressoflex 6p C3 DCpowe'!$G$11</f>
        <v>-74713.117500000284</v>
      </c>
      <c r="M506" s="31">
        <f>IF(ABS(E506)&lt;'ver pressoflex 6p C3 DCpowe'!$G$7,'ver pressoflex 6p C3 DCpowe'!$G$16*E506*'ver pressoflex 6p C3 DCpowe'!$O$8,SIGN(E506)*'ver pressoflex 6p C3 DCpowe'!$G$15*'ver pressoflex 6p C3 DCpowe'!$O$8)</f>
        <v>-17803.500000000004</v>
      </c>
      <c r="N506" s="31">
        <f>IF(ABS(F506)&lt;'ver pressoflex 6p C3 DCpowe'!$G$7,'ver pressoflex 6p C3 DCpowe'!$G$16*F506*'ver pressoflex 6p C3 DCpowe'!$O$9,SIGN(F506)*'ver pressoflex 6p C3 DCpowe'!$G$15*'ver pressoflex 6p C3 DCpowe'!$O$9)</f>
        <v>0</v>
      </c>
      <c r="O506" s="31">
        <f>IF(ABS(G506)&lt;'ver pressoflex 6p C3 DCpowe'!$G$7,'ver pressoflex 6p C3 DCpowe'!$G$16*G506*'ver pressoflex 6p C3 DCpowe'!$O$10,SIGN(G506)*'ver pressoflex 6p C3 DCpowe'!$G$15*'ver pressoflex 6p C3 DCpowe'!$O$10)</f>
        <v>0</v>
      </c>
      <c r="P506" s="31">
        <f>IF(ABS(H506)&lt;'ver pressoflex 6p C3 DCpowe'!$G$7,'ver pressoflex 6p C3 DCpowe'!$G$16*H506*'ver pressoflex 6p C3 DCpowe'!$O$11,SIGN(H506)*'ver pressoflex 6p C3 DCpowe'!$G$15*'ver pressoflex 6p C3 DCpowe'!$O$11)</f>
        <v>0</v>
      </c>
      <c r="Q506" s="31">
        <f>IF(ABS(I506)&lt;'ver pressoflex 6p C3 DCpowe'!$G$7,'ver pressoflex 6p C3 DCpowe'!$G$16*I506*'ver pressoflex 6p C3 DCpowe'!$O$12,SIGN(I506)*'ver pressoflex 6p C3 DCpowe'!$G$15*'ver pressoflex 6p C3 DCpowe'!$O$12)</f>
        <v>0</v>
      </c>
      <c r="R506" s="31">
        <f>IF(ABS(J506)&lt;'ver pressoflex 6p C3 DCpowe'!$G$7,'ver pressoflex 6p C3 DCpowe'!$G$16*J506*'ver pressoflex 6p C3 DCpowe'!$O$13,SIGN(J506)*'ver pressoflex 6p C3 DCpowe'!$G$15*'ver pressoflex 6p C3 DCpowe'!$O$13)</f>
        <v>17803.500000000004</v>
      </c>
      <c r="S506" s="113">
        <f t="shared" ref="S506:S557" si="76">L506+M506+N506+O506+P506+Q506+R506</f>
        <v>-74713.117500000284</v>
      </c>
      <c r="T506" s="362">
        <f>-L506*('ver pressoflex 6p C3 DCpowe'!$G$3/2-'ver pressoflex 6p C3 DCpowe'!$G$12*'ver pressoflex 6p C3 DCpowe'!D506)</f>
        <v>79237152.167909667</v>
      </c>
      <c r="U506" s="29">
        <f t="shared" si="67"/>
        <v>18248587.500000004</v>
      </c>
      <c r="V506" s="29">
        <f t="shared" si="68"/>
        <v>0</v>
      </c>
      <c r="W506" s="29">
        <f t="shared" si="69"/>
        <v>0</v>
      </c>
      <c r="X506" s="29">
        <f t="shared" si="70"/>
        <v>0</v>
      </c>
      <c r="Y506" s="29">
        <f t="shared" si="71"/>
        <v>0</v>
      </c>
      <c r="Z506" s="29">
        <f t="shared" si="72"/>
        <v>18248587.500000004</v>
      </c>
      <c r="AA506" s="113">
        <f t="shared" ref="AA506:AA557" si="77">T506+U506+V506+W506+X506+Y506+Z506</f>
        <v>115734327.16790967</v>
      </c>
    </row>
    <row r="507" spans="2:27">
      <c r="B507" s="116">
        <f t="shared" si="75"/>
        <v>35028.36750000027</v>
      </c>
      <c r="C507" s="115">
        <f t="shared" si="74"/>
        <v>33.270000000000117</v>
      </c>
      <c r="D507" s="68">
        <f>'ver pressoflex 6p C3 DCpowe'!$G$3/2/$C$557*C507</f>
        <v>407.55750000000143</v>
      </c>
      <c r="E507" s="114">
        <f>'ver pressoflex 6p C3 DCpowe'!$G$9/D507*(D507-'ver pressoflex 6p C3 DCpowe'!$M$8)</f>
        <v>-4.0741735828686895E-3</v>
      </c>
      <c r="F507" s="114">
        <f>'ver pressoflex 6p C3 DCpowe'!$G$9/D507*(D507-'ver pressoflex 6p C3 DCpowe'!$M$9)</f>
        <v>-2.5038430160161645E-3</v>
      </c>
      <c r="G507" s="114">
        <f>'ver pressoflex 6p C3 DCpowe'!$G$9/D507*(D507-'ver pressoflex 6p C3 DCpowe'!$M$10)</f>
        <v>-9.3351244916363972E-4</v>
      </c>
      <c r="H507" s="114">
        <f>'ver pressoflex 6p C3 DCpowe'!$G$9/D507*(D507-'ver pressoflex 6p C3 DCpowe'!$M$11)</f>
        <v>3.3024886059022207E-2</v>
      </c>
      <c r="I507" s="114">
        <f>'ver pressoflex 6p C3 DCpowe'!$G$9/D507*(D507-'ver pressoflex 6p C3 DCpowe'!$M$12)</f>
        <v>3.4595216625874732E-2</v>
      </c>
      <c r="J507" s="114">
        <f>'ver pressoflex 6p C3 DCpowe'!$G$9/D507*(D507-'ver pressoflex 6p C3 DCpowe'!$M$13)</f>
        <v>3.6165547192727257E-2</v>
      </c>
      <c r="K507" s="114">
        <f>'ver pressoflex 6p C3 DCpowe'!$G$9/D507*(D507-'ver pressoflex 6p C3 DCpowe'!$G$3)</f>
        <v>4.0091373609858566E-2</v>
      </c>
      <c r="L507" s="113">
        <f>-'ver pressoflex 6p C3 DCpowe'!$G$2*'ver pressoflex 6p C3 DCpowe'!D507*'ver pressoflex 6p C3 DCpowe'!$G$17*'ver pressoflex 6p C3 DCpowe'!$G$13*'ver pressoflex 6p C3 DCpowe'!$G$11</f>
        <v>-77028.36750000027</v>
      </c>
      <c r="M507" s="31">
        <f>IF(ABS(E507)&lt;'ver pressoflex 6p C3 DCpowe'!$G$7,'ver pressoflex 6p C3 DCpowe'!$G$16*E507*'ver pressoflex 6p C3 DCpowe'!$O$8,SIGN(E507)*'ver pressoflex 6p C3 DCpowe'!$G$15*'ver pressoflex 6p C3 DCpowe'!$O$8)</f>
        <v>-17803.500000000004</v>
      </c>
      <c r="N507" s="31">
        <f>IF(ABS(F507)&lt;'ver pressoflex 6p C3 DCpowe'!$G$7,'ver pressoflex 6p C3 DCpowe'!$G$16*F507*'ver pressoflex 6p C3 DCpowe'!$O$9,SIGN(F507)*'ver pressoflex 6p C3 DCpowe'!$G$15*'ver pressoflex 6p C3 DCpowe'!$O$9)</f>
        <v>0</v>
      </c>
      <c r="O507" s="31">
        <f>IF(ABS(G507)&lt;'ver pressoflex 6p C3 DCpowe'!$G$7,'ver pressoflex 6p C3 DCpowe'!$G$16*G507*'ver pressoflex 6p C3 DCpowe'!$O$10,SIGN(G507)*'ver pressoflex 6p C3 DCpowe'!$G$15*'ver pressoflex 6p C3 DCpowe'!$O$10)</f>
        <v>0</v>
      </c>
      <c r="P507" s="31">
        <f>IF(ABS(H507)&lt;'ver pressoflex 6p C3 DCpowe'!$G$7,'ver pressoflex 6p C3 DCpowe'!$G$16*H507*'ver pressoflex 6p C3 DCpowe'!$O$11,SIGN(H507)*'ver pressoflex 6p C3 DCpowe'!$G$15*'ver pressoflex 6p C3 DCpowe'!$O$11)</f>
        <v>0</v>
      </c>
      <c r="Q507" s="31">
        <f>IF(ABS(I507)&lt;'ver pressoflex 6p C3 DCpowe'!$G$7,'ver pressoflex 6p C3 DCpowe'!$G$16*I507*'ver pressoflex 6p C3 DCpowe'!$O$12,SIGN(I507)*'ver pressoflex 6p C3 DCpowe'!$G$15*'ver pressoflex 6p C3 DCpowe'!$O$12)</f>
        <v>0</v>
      </c>
      <c r="R507" s="31">
        <f>IF(ABS(J507)&lt;'ver pressoflex 6p C3 DCpowe'!$G$7,'ver pressoflex 6p C3 DCpowe'!$G$16*J507*'ver pressoflex 6p C3 DCpowe'!$O$13,SIGN(J507)*'ver pressoflex 6p C3 DCpowe'!$G$15*'ver pressoflex 6p C3 DCpowe'!$O$13)</f>
        <v>17803.500000000004</v>
      </c>
      <c r="S507" s="113">
        <f t="shared" si="76"/>
        <v>-77028.36750000027</v>
      </c>
      <c r="T507" s="362">
        <f>-L507*('ver pressoflex 6p C3 DCpowe'!$G$3/2-'ver pressoflex 6p C3 DCpowe'!$G$12*'ver pressoflex 6p C3 DCpowe'!D507)</f>
        <v>81300058.810349643</v>
      </c>
      <c r="U507" s="29">
        <f t="shared" ref="U507:U557" si="78">M507*IF(($G$3/2-$M$8)&gt;0,($G$3/2-$M$8),$G$3/2-($G$3-$M$8))*IF(($G$3/2-$M$8)&gt;0,-1,1)</f>
        <v>18248587.500000004</v>
      </c>
      <c r="V507" s="29">
        <f t="shared" ref="V507:V557" si="79">N507*IF(($G$3/2-$M$9)&gt;0,($G$3/2-$M$9),$G$3/2-($G$3-$M$9))*IF(($G$3/2-$M$9)&gt;0,-1,1)</f>
        <v>0</v>
      </c>
      <c r="W507" s="29">
        <f t="shared" ref="W507:W557" si="80">O507*IF(($G$3/2-$M$10)&gt;0,($G$3/2-$M$10),$G$3/2-($G$3-$M$10))*IF(($G$3/2-$M$10)&gt;0,-1,1)</f>
        <v>0</v>
      </c>
      <c r="X507" s="29">
        <f t="shared" ref="X507:X557" si="81">P507*IF(($G$3/2-$M$11)&gt;0,($G$3/2-$M$11),$G$3/2-($G$3-$M$11))*IF(($G$3/2-$M$11)&gt;0,-1,1)</f>
        <v>0</v>
      </c>
      <c r="Y507" s="29">
        <f t="shared" ref="Y507:Y557" si="82">Q507*IF(($G$3/2-$M$12)&gt;0,($G$3/2-$M$12),$G$3/2-($G$3-$M$12))*IF(($G$3/2-$M$12)&gt;0,-1,1)</f>
        <v>0</v>
      </c>
      <c r="Z507" s="29">
        <f t="shared" ref="Z507:Z557" si="83">R507*IF(($G$3/2-$M$13)&gt;0,($G$3/2-$M$13),$G$3/2-($G$3-$M$13))*IF(($G$3/2-$M$13)&gt;0,-1,1)</f>
        <v>18248587.500000004</v>
      </c>
      <c r="AA507" s="113">
        <f t="shared" si="77"/>
        <v>117797233.81034964</v>
      </c>
    </row>
    <row r="508" spans="2:27">
      <c r="B508" s="116">
        <f t="shared" si="75"/>
        <v>37343.61750000027</v>
      </c>
      <c r="C508" s="115">
        <f t="shared" si="74"/>
        <v>34.270000000000117</v>
      </c>
      <c r="D508" s="68">
        <f>'ver pressoflex 6p C3 DCpowe'!$G$3/2/$C$557*C508</f>
        <v>419.80750000000143</v>
      </c>
      <c r="E508" s="114">
        <f>'ver pressoflex 6p C3 DCpowe'!$G$9/D508*(D508-'ver pressoflex 6p C3 DCpowe'!$M$8)</f>
        <v>-4.1887293580986657E-3</v>
      </c>
      <c r="F508" s="114">
        <f>'ver pressoflex 6p C3 DCpowe'!$G$9/D508*(D508-'ver pressoflex 6p C3 DCpowe'!$M$9)</f>
        <v>-2.6642211013381315E-3</v>
      </c>
      <c r="G508" s="114">
        <f>'ver pressoflex 6p C3 DCpowe'!$G$9/D508*(D508-'ver pressoflex 6p C3 DCpowe'!$M$10)</f>
        <v>-1.1397128445775977E-3</v>
      </c>
      <c r="H508" s="114">
        <f>'ver pressoflex 6p C3 DCpowe'!$G$9/D508*(D508-'ver pressoflex 6p C3 DCpowe'!$M$11)</f>
        <v>3.1827778207868952E-2</v>
      </c>
      <c r="I508" s="114">
        <f>'ver pressoflex 6p C3 DCpowe'!$G$9/D508*(D508-'ver pressoflex 6p C3 DCpowe'!$M$12)</f>
        <v>3.3352286464629483E-2</v>
      </c>
      <c r="J508" s="114">
        <f>'ver pressoflex 6p C3 DCpowe'!$G$9/D508*(D508-'ver pressoflex 6p C3 DCpowe'!$M$13)</f>
        <v>3.487679472139002E-2</v>
      </c>
      <c r="K508" s="114">
        <f>'ver pressoflex 6p C3 DCpowe'!$G$9/D508*(D508-'ver pressoflex 6p C3 DCpowe'!$G$3)</f>
        <v>3.8688065363291349E-2</v>
      </c>
      <c r="L508" s="113">
        <f>-'ver pressoflex 6p C3 DCpowe'!$G$2*'ver pressoflex 6p C3 DCpowe'!D508*'ver pressoflex 6p C3 DCpowe'!$G$17*'ver pressoflex 6p C3 DCpowe'!$G$13*'ver pressoflex 6p C3 DCpowe'!$G$11</f>
        <v>-79343.61750000027</v>
      </c>
      <c r="M508" s="31">
        <f>IF(ABS(E508)&lt;'ver pressoflex 6p C3 DCpowe'!$G$7,'ver pressoflex 6p C3 DCpowe'!$G$16*E508*'ver pressoflex 6p C3 DCpowe'!$O$8,SIGN(E508)*'ver pressoflex 6p C3 DCpowe'!$G$15*'ver pressoflex 6p C3 DCpowe'!$O$8)</f>
        <v>-17803.500000000004</v>
      </c>
      <c r="N508" s="31">
        <f>IF(ABS(F508)&lt;'ver pressoflex 6p C3 DCpowe'!$G$7,'ver pressoflex 6p C3 DCpowe'!$G$16*F508*'ver pressoflex 6p C3 DCpowe'!$O$9,SIGN(F508)*'ver pressoflex 6p C3 DCpowe'!$G$15*'ver pressoflex 6p C3 DCpowe'!$O$9)</f>
        <v>0</v>
      </c>
      <c r="O508" s="31">
        <f>IF(ABS(G508)&lt;'ver pressoflex 6p C3 DCpowe'!$G$7,'ver pressoflex 6p C3 DCpowe'!$G$16*G508*'ver pressoflex 6p C3 DCpowe'!$O$10,SIGN(G508)*'ver pressoflex 6p C3 DCpowe'!$G$15*'ver pressoflex 6p C3 DCpowe'!$O$10)</f>
        <v>0</v>
      </c>
      <c r="P508" s="31">
        <f>IF(ABS(H508)&lt;'ver pressoflex 6p C3 DCpowe'!$G$7,'ver pressoflex 6p C3 DCpowe'!$G$16*H508*'ver pressoflex 6p C3 DCpowe'!$O$11,SIGN(H508)*'ver pressoflex 6p C3 DCpowe'!$G$15*'ver pressoflex 6p C3 DCpowe'!$O$11)</f>
        <v>0</v>
      </c>
      <c r="Q508" s="31">
        <f>IF(ABS(I508)&lt;'ver pressoflex 6p C3 DCpowe'!$G$7,'ver pressoflex 6p C3 DCpowe'!$G$16*I508*'ver pressoflex 6p C3 DCpowe'!$O$12,SIGN(I508)*'ver pressoflex 6p C3 DCpowe'!$G$15*'ver pressoflex 6p C3 DCpowe'!$O$12)</f>
        <v>0</v>
      </c>
      <c r="R508" s="31">
        <f>IF(ABS(J508)&lt;'ver pressoflex 6p C3 DCpowe'!$G$7,'ver pressoflex 6p C3 DCpowe'!$G$16*J508*'ver pressoflex 6p C3 DCpowe'!$O$13,SIGN(J508)*'ver pressoflex 6p C3 DCpowe'!$G$15*'ver pressoflex 6p C3 DCpowe'!$O$13)</f>
        <v>17803.500000000004</v>
      </c>
      <c r="S508" s="113">
        <f t="shared" si="76"/>
        <v>-79343.61750000027</v>
      </c>
      <c r="T508" s="362">
        <f>-L508*('ver pressoflex 6p C3 DCpowe'!$G$3/2-'ver pressoflex 6p C3 DCpowe'!$G$12*'ver pressoflex 6p C3 DCpowe'!D508)</f>
        <v>83339368.424789637</v>
      </c>
      <c r="U508" s="29">
        <f t="shared" si="78"/>
        <v>18248587.500000004</v>
      </c>
      <c r="V508" s="29">
        <f t="shared" si="79"/>
        <v>0</v>
      </c>
      <c r="W508" s="29">
        <f t="shared" si="80"/>
        <v>0</v>
      </c>
      <c r="X508" s="29">
        <f t="shared" si="81"/>
        <v>0</v>
      </c>
      <c r="Y508" s="29">
        <f t="shared" si="82"/>
        <v>0</v>
      </c>
      <c r="Z508" s="29">
        <f t="shared" si="83"/>
        <v>18248587.500000004</v>
      </c>
      <c r="AA508" s="113">
        <f t="shared" si="77"/>
        <v>119836543.42478964</v>
      </c>
    </row>
    <row r="509" spans="2:27">
      <c r="B509" s="116">
        <f t="shared" si="75"/>
        <v>39658.867500000284</v>
      </c>
      <c r="C509" s="115">
        <f t="shared" si="74"/>
        <v>35.270000000000117</v>
      </c>
      <c r="D509" s="68">
        <f>'ver pressoflex 6p C3 DCpowe'!$G$3/2/$C$557*C509</f>
        <v>432.05750000000143</v>
      </c>
      <c r="E509" s="114">
        <f>'ver pressoflex 6p C3 DCpowe'!$G$9/D509*(D509-'ver pressoflex 6p C3 DCpowe'!$M$8)</f>
        <v>-4.2967892005115185E-3</v>
      </c>
      <c r="F509" s="114">
        <f>'ver pressoflex 6p C3 DCpowe'!$G$9/D509*(D509-'ver pressoflex 6p C3 DCpowe'!$M$9)</f>
        <v>-2.8155048807161254E-3</v>
      </c>
      <c r="G509" s="114">
        <f>'ver pressoflex 6p C3 DCpowe'!$G$9/D509*(D509-'ver pressoflex 6p C3 DCpowe'!$M$10)</f>
        <v>-1.3342205609207327E-3</v>
      </c>
      <c r="H509" s="114">
        <f>'ver pressoflex 6p C3 DCpowe'!$G$9/D509*(D509-'ver pressoflex 6p C3 DCpowe'!$M$11)</f>
        <v>3.0698552854654632E-2</v>
      </c>
      <c r="I509" s="114">
        <f>'ver pressoflex 6p C3 DCpowe'!$G$9/D509*(D509-'ver pressoflex 6p C3 DCpowe'!$M$12)</f>
        <v>3.2179837174450027E-2</v>
      </c>
      <c r="J509" s="114">
        <f>'ver pressoflex 6p C3 DCpowe'!$G$9/D509*(D509-'ver pressoflex 6p C3 DCpowe'!$M$13)</f>
        <v>3.3661121494245418E-2</v>
      </c>
      <c r="K509" s="114">
        <f>'ver pressoflex 6p C3 DCpowe'!$G$9/D509*(D509-'ver pressoflex 6p C3 DCpowe'!$G$3)</f>
        <v>3.7364332293733898E-2</v>
      </c>
      <c r="L509" s="113">
        <f>-'ver pressoflex 6p C3 DCpowe'!$G$2*'ver pressoflex 6p C3 DCpowe'!D509*'ver pressoflex 6p C3 DCpowe'!$G$17*'ver pressoflex 6p C3 DCpowe'!$G$13*'ver pressoflex 6p C3 DCpowe'!$G$11</f>
        <v>-81658.867500000284</v>
      </c>
      <c r="M509" s="31">
        <f>IF(ABS(E509)&lt;'ver pressoflex 6p C3 DCpowe'!$G$7,'ver pressoflex 6p C3 DCpowe'!$G$16*E509*'ver pressoflex 6p C3 DCpowe'!$O$8,SIGN(E509)*'ver pressoflex 6p C3 DCpowe'!$G$15*'ver pressoflex 6p C3 DCpowe'!$O$8)</f>
        <v>-17803.500000000004</v>
      </c>
      <c r="N509" s="31">
        <f>IF(ABS(F509)&lt;'ver pressoflex 6p C3 DCpowe'!$G$7,'ver pressoflex 6p C3 DCpowe'!$G$16*F509*'ver pressoflex 6p C3 DCpowe'!$O$9,SIGN(F509)*'ver pressoflex 6p C3 DCpowe'!$G$15*'ver pressoflex 6p C3 DCpowe'!$O$9)</f>
        <v>0</v>
      </c>
      <c r="O509" s="31">
        <f>IF(ABS(G509)&lt;'ver pressoflex 6p C3 DCpowe'!$G$7,'ver pressoflex 6p C3 DCpowe'!$G$16*G509*'ver pressoflex 6p C3 DCpowe'!$O$10,SIGN(G509)*'ver pressoflex 6p C3 DCpowe'!$G$15*'ver pressoflex 6p C3 DCpowe'!$O$10)</f>
        <v>0</v>
      </c>
      <c r="P509" s="31">
        <f>IF(ABS(H509)&lt;'ver pressoflex 6p C3 DCpowe'!$G$7,'ver pressoflex 6p C3 DCpowe'!$G$16*H509*'ver pressoflex 6p C3 DCpowe'!$O$11,SIGN(H509)*'ver pressoflex 6p C3 DCpowe'!$G$15*'ver pressoflex 6p C3 DCpowe'!$O$11)</f>
        <v>0</v>
      </c>
      <c r="Q509" s="31">
        <f>IF(ABS(I509)&lt;'ver pressoflex 6p C3 DCpowe'!$G$7,'ver pressoflex 6p C3 DCpowe'!$G$16*I509*'ver pressoflex 6p C3 DCpowe'!$O$12,SIGN(I509)*'ver pressoflex 6p C3 DCpowe'!$G$15*'ver pressoflex 6p C3 DCpowe'!$O$12)</f>
        <v>0</v>
      </c>
      <c r="R509" s="31">
        <f>IF(ABS(J509)&lt;'ver pressoflex 6p C3 DCpowe'!$G$7,'ver pressoflex 6p C3 DCpowe'!$G$16*J509*'ver pressoflex 6p C3 DCpowe'!$O$13,SIGN(J509)*'ver pressoflex 6p C3 DCpowe'!$G$15*'ver pressoflex 6p C3 DCpowe'!$O$13)</f>
        <v>17803.500000000004</v>
      </c>
      <c r="S509" s="113">
        <f t="shared" si="76"/>
        <v>-81658.867500000284</v>
      </c>
      <c r="T509" s="362">
        <f>-L509*('ver pressoflex 6p C3 DCpowe'!$G$3/2-'ver pressoflex 6p C3 DCpowe'!$G$12*'ver pressoflex 6p C3 DCpowe'!D509)</f>
        <v>85355081.011229649</v>
      </c>
      <c r="U509" s="29">
        <f t="shared" si="78"/>
        <v>18248587.500000004</v>
      </c>
      <c r="V509" s="29">
        <f t="shared" si="79"/>
        <v>0</v>
      </c>
      <c r="W509" s="29">
        <f t="shared" si="80"/>
        <v>0</v>
      </c>
      <c r="X509" s="29">
        <f t="shared" si="81"/>
        <v>0</v>
      </c>
      <c r="Y509" s="29">
        <f t="shared" si="82"/>
        <v>0</v>
      </c>
      <c r="Z509" s="29">
        <f t="shared" si="83"/>
        <v>18248587.500000004</v>
      </c>
      <c r="AA509" s="113">
        <f t="shared" si="77"/>
        <v>121852256.01122965</v>
      </c>
    </row>
    <row r="510" spans="2:27">
      <c r="B510" s="116">
        <f t="shared" si="75"/>
        <v>41974.11750000027</v>
      </c>
      <c r="C510" s="115">
        <f t="shared" si="74"/>
        <v>36.270000000000117</v>
      </c>
      <c r="D510" s="68">
        <f>'ver pressoflex 6p C3 DCpowe'!$G$3/2/$C$557*C510</f>
        <v>444.30750000000143</v>
      </c>
      <c r="E510" s="114">
        <f>'ver pressoflex 6p C3 DCpowe'!$G$9/D510*(D510-'ver pressoflex 6p C3 DCpowe'!$M$8)</f>
        <v>-4.3988904081070099E-3</v>
      </c>
      <c r="F510" s="114">
        <f>'ver pressoflex 6p C3 DCpowe'!$G$9/D510*(D510-'ver pressoflex 6p C3 DCpowe'!$M$9)</f>
        <v>-2.9584465713498138E-3</v>
      </c>
      <c r="G510" s="114">
        <f>'ver pressoflex 6p C3 DCpowe'!$G$9/D510*(D510-'ver pressoflex 6p C3 DCpowe'!$M$10)</f>
        <v>-1.5180027345926173E-3</v>
      </c>
      <c r="H510" s="114">
        <f>'ver pressoflex 6p C3 DCpowe'!$G$9/D510*(D510-'ver pressoflex 6p C3 DCpowe'!$M$11)</f>
        <v>2.9631595235281753E-2</v>
      </c>
      <c r="I510" s="114">
        <f>'ver pressoflex 6p C3 DCpowe'!$G$9/D510*(D510-'ver pressoflex 6p C3 DCpowe'!$M$12)</f>
        <v>3.1072039072038947E-2</v>
      </c>
      <c r="J510" s="114">
        <f>'ver pressoflex 6p C3 DCpowe'!$G$9/D510*(D510-'ver pressoflex 6p C3 DCpowe'!$M$13)</f>
        <v>3.2512482908796145E-2</v>
      </c>
      <c r="K510" s="114">
        <f>'ver pressoflex 6p C3 DCpowe'!$G$9/D510*(D510-'ver pressoflex 6p C3 DCpowe'!$G$3)</f>
        <v>3.6113592500689136E-2</v>
      </c>
      <c r="L510" s="113">
        <f>-'ver pressoflex 6p C3 DCpowe'!$G$2*'ver pressoflex 6p C3 DCpowe'!D510*'ver pressoflex 6p C3 DCpowe'!$G$17*'ver pressoflex 6p C3 DCpowe'!$G$13*'ver pressoflex 6p C3 DCpowe'!$G$11</f>
        <v>-83974.11750000027</v>
      </c>
      <c r="M510" s="31">
        <f>IF(ABS(E510)&lt;'ver pressoflex 6p C3 DCpowe'!$G$7,'ver pressoflex 6p C3 DCpowe'!$G$16*E510*'ver pressoflex 6p C3 DCpowe'!$O$8,SIGN(E510)*'ver pressoflex 6p C3 DCpowe'!$G$15*'ver pressoflex 6p C3 DCpowe'!$O$8)</f>
        <v>-17803.500000000004</v>
      </c>
      <c r="N510" s="31">
        <f>IF(ABS(F510)&lt;'ver pressoflex 6p C3 DCpowe'!$G$7,'ver pressoflex 6p C3 DCpowe'!$G$16*F510*'ver pressoflex 6p C3 DCpowe'!$O$9,SIGN(F510)*'ver pressoflex 6p C3 DCpowe'!$G$15*'ver pressoflex 6p C3 DCpowe'!$O$9)</f>
        <v>0</v>
      </c>
      <c r="O510" s="31">
        <f>IF(ABS(G510)&lt;'ver pressoflex 6p C3 DCpowe'!$G$7,'ver pressoflex 6p C3 DCpowe'!$G$16*G510*'ver pressoflex 6p C3 DCpowe'!$O$10,SIGN(G510)*'ver pressoflex 6p C3 DCpowe'!$G$15*'ver pressoflex 6p C3 DCpowe'!$O$10)</f>
        <v>0</v>
      </c>
      <c r="P510" s="31">
        <f>IF(ABS(H510)&lt;'ver pressoflex 6p C3 DCpowe'!$G$7,'ver pressoflex 6p C3 DCpowe'!$G$16*H510*'ver pressoflex 6p C3 DCpowe'!$O$11,SIGN(H510)*'ver pressoflex 6p C3 DCpowe'!$G$15*'ver pressoflex 6p C3 DCpowe'!$O$11)</f>
        <v>0</v>
      </c>
      <c r="Q510" s="31">
        <f>IF(ABS(I510)&lt;'ver pressoflex 6p C3 DCpowe'!$G$7,'ver pressoflex 6p C3 DCpowe'!$G$16*I510*'ver pressoflex 6p C3 DCpowe'!$O$12,SIGN(I510)*'ver pressoflex 6p C3 DCpowe'!$G$15*'ver pressoflex 6p C3 DCpowe'!$O$12)</f>
        <v>0</v>
      </c>
      <c r="R510" s="31">
        <f>IF(ABS(J510)&lt;'ver pressoflex 6p C3 DCpowe'!$G$7,'ver pressoflex 6p C3 DCpowe'!$G$16*J510*'ver pressoflex 6p C3 DCpowe'!$O$13,SIGN(J510)*'ver pressoflex 6p C3 DCpowe'!$G$15*'ver pressoflex 6p C3 DCpowe'!$O$13)</f>
        <v>17803.500000000004</v>
      </c>
      <c r="S510" s="113">
        <f t="shared" si="76"/>
        <v>-83974.11750000027</v>
      </c>
      <c r="T510" s="362">
        <f>-L510*('ver pressoflex 6p C3 DCpowe'!$G$3/2-'ver pressoflex 6p C3 DCpowe'!$G$12*'ver pressoflex 6p C3 DCpowe'!D510)</f>
        <v>87347196.569669634</v>
      </c>
      <c r="U510" s="29">
        <f t="shared" si="78"/>
        <v>18248587.500000004</v>
      </c>
      <c r="V510" s="29">
        <f t="shared" si="79"/>
        <v>0</v>
      </c>
      <c r="W510" s="29">
        <f t="shared" si="80"/>
        <v>0</v>
      </c>
      <c r="X510" s="29">
        <f t="shared" si="81"/>
        <v>0</v>
      </c>
      <c r="Y510" s="29">
        <f t="shared" si="82"/>
        <v>0</v>
      </c>
      <c r="Z510" s="29">
        <f t="shared" si="83"/>
        <v>18248587.500000004</v>
      </c>
      <c r="AA510" s="113">
        <f t="shared" si="77"/>
        <v>123844371.56966963</v>
      </c>
    </row>
    <row r="511" spans="2:27">
      <c r="B511" s="116">
        <f t="shared" si="75"/>
        <v>44289.36750000027</v>
      </c>
      <c r="C511" s="115">
        <f t="shared" si="74"/>
        <v>37.270000000000117</v>
      </c>
      <c r="D511" s="68">
        <f>'ver pressoflex 6p C3 DCpowe'!$G$3/2/$C$557*C511</f>
        <v>456.55750000000143</v>
      </c>
      <c r="E511" s="114">
        <f>'ver pressoflex 6p C3 DCpowe'!$G$9/D511*(D511-'ver pressoflex 6p C3 DCpowe'!$M$8)</f>
        <v>-4.4955126134167221E-3</v>
      </c>
      <c r="F511" s="114">
        <f>'ver pressoflex 6p C3 DCpowe'!$G$9/D511*(D511-'ver pressoflex 6p C3 DCpowe'!$M$9)</f>
        <v>-3.0937176587834108E-3</v>
      </c>
      <c r="G511" s="114">
        <f>'ver pressoflex 6p C3 DCpowe'!$G$9/D511*(D511-'ver pressoflex 6p C3 DCpowe'!$M$10)</f>
        <v>-1.6919227041500993E-3</v>
      </c>
      <c r="H511" s="114">
        <f>'ver pressoflex 6p C3 DCpowe'!$G$9/D511*(D511-'ver pressoflex 6p C3 DCpowe'!$M$11)</f>
        <v>2.8621893189795255E-2</v>
      </c>
      <c r="I511" s="114">
        <f>'ver pressoflex 6p C3 DCpowe'!$G$9/D511*(D511-'ver pressoflex 6p C3 DCpowe'!$M$12)</f>
        <v>3.0023688144428566E-2</v>
      </c>
      <c r="J511" s="114">
        <f>'ver pressoflex 6p C3 DCpowe'!$G$9/D511*(D511-'ver pressoflex 6p C3 DCpowe'!$M$13)</f>
        <v>3.1425483099061881E-2</v>
      </c>
      <c r="K511" s="114">
        <f>'ver pressoflex 6p C3 DCpowe'!$G$9/D511*(D511-'ver pressoflex 6p C3 DCpowe'!$G$3)</f>
        <v>3.4929970485645161E-2</v>
      </c>
      <c r="L511" s="113">
        <f>-'ver pressoflex 6p C3 DCpowe'!$G$2*'ver pressoflex 6p C3 DCpowe'!D511*'ver pressoflex 6p C3 DCpowe'!$G$17*'ver pressoflex 6p C3 DCpowe'!$G$13*'ver pressoflex 6p C3 DCpowe'!$G$11</f>
        <v>-86289.36750000027</v>
      </c>
      <c r="M511" s="31">
        <f>IF(ABS(E511)&lt;'ver pressoflex 6p C3 DCpowe'!$G$7,'ver pressoflex 6p C3 DCpowe'!$G$16*E511*'ver pressoflex 6p C3 DCpowe'!$O$8,SIGN(E511)*'ver pressoflex 6p C3 DCpowe'!$G$15*'ver pressoflex 6p C3 DCpowe'!$O$8)</f>
        <v>-17803.500000000004</v>
      </c>
      <c r="N511" s="31">
        <f>IF(ABS(F511)&lt;'ver pressoflex 6p C3 DCpowe'!$G$7,'ver pressoflex 6p C3 DCpowe'!$G$16*F511*'ver pressoflex 6p C3 DCpowe'!$O$9,SIGN(F511)*'ver pressoflex 6p C3 DCpowe'!$G$15*'ver pressoflex 6p C3 DCpowe'!$O$9)</f>
        <v>0</v>
      </c>
      <c r="O511" s="31">
        <f>IF(ABS(G511)&lt;'ver pressoflex 6p C3 DCpowe'!$G$7,'ver pressoflex 6p C3 DCpowe'!$G$16*G511*'ver pressoflex 6p C3 DCpowe'!$O$10,SIGN(G511)*'ver pressoflex 6p C3 DCpowe'!$G$15*'ver pressoflex 6p C3 DCpowe'!$O$10)</f>
        <v>0</v>
      </c>
      <c r="P511" s="31">
        <f>IF(ABS(H511)&lt;'ver pressoflex 6p C3 DCpowe'!$G$7,'ver pressoflex 6p C3 DCpowe'!$G$16*H511*'ver pressoflex 6p C3 DCpowe'!$O$11,SIGN(H511)*'ver pressoflex 6p C3 DCpowe'!$G$15*'ver pressoflex 6p C3 DCpowe'!$O$11)</f>
        <v>0</v>
      </c>
      <c r="Q511" s="31">
        <f>IF(ABS(I511)&lt;'ver pressoflex 6p C3 DCpowe'!$G$7,'ver pressoflex 6p C3 DCpowe'!$G$16*I511*'ver pressoflex 6p C3 DCpowe'!$O$12,SIGN(I511)*'ver pressoflex 6p C3 DCpowe'!$G$15*'ver pressoflex 6p C3 DCpowe'!$O$12)</f>
        <v>0</v>
      </c>
      <c r="R511" s="31">
        <f>IF(ABS(J511)&lt;'ver pressoflex 6p C3 DCpowe'!$G$7,'ver pressoflex 6p C3 DCpowe'!$G$16*J511*'ver pressoflex 6p C3 DCpowe'!$O$13,SIGN(J511)*'ver pressoflex 6p C3 DCpowe'!$G$15*'ver pressoflex 6p C3 DCpowe'!$O$13)</f>
        <v>17803.500000000004</v>
      </c>
      <c r="S511" s="113">
        <f t="shared" si="76"/>
        <v>-86289.36750000027</v>
      </c>
      <c r="T511" s="362">
        <f>-L511*('ver pressoflex 6p C3 DCpowe'!$G$3/2-'ver pressoflex 6p C3 DCpowe'!$G$12*'ver pressoflex 6p C3 DCpowe'!D511)</f>
        <v>89315715.100109637</v>
      </c>
      <c r="U511" s="29">
        <f t="shared" si="78"/>
        <v>18248587.500000004</v>
      </c>
      <c r="V511" s="29">
        <f t="shared" si="79"/>
        <v>0</v>
      </c>
      <c r="W511" s="29">
        <f t="shared" si="80"/>
        <v>0</v>
      </c>
      <c r="X511" s="29">
        <f t="shared" si="81"/>
        <v>0</v>
      </c>
      <c r="Y511" s="29">
        <f t="shared" si="82"/>
        <v>0</v>
      </c>
      <c r="Z511" s="29">
        <f t="shared" si="83"/>
        <v>18248587.500000004</v>
      </c>
      <c r="AA511" s="113">
        <f t="shared" si="77"/>
        <v>125812890.10010964</v>
      </c>
    </row>
    <row r="512" spans="2:27">
      <c r="B512" s="116">
        <f t="shared" si="75"/>
        <v>46604.617500000299</v>
      </c>
      <c r="C512" s="115">
        <f t="shared" si="74"/>
        <v>38.270000000000117</v>
      </c>
      <c r="D512" s="68">
        <f>'ver pressoflex 6p C3 DCpowe'!$G$3/2/$C$557*C512</f>
        <v>468.80750000000143</v>
      </c>
      <c r="E512" s="114">
        <f>'ver pressoflex 6p C3 DCpowe'!$G$9/D512*(D512-'ver pressoflex 6p C3 DCpowe'!$M$8)</f>
        <v>-4.5870853175343932E-3</v>
      </c>
      <c r="F512" s="114">
        <f>'ver pressoflex 6p C3 DCpowe'!$G$9/D512*(D512-'ver pressoflex 6p C3 DCpowe'!$M$9)</f>
        <v>-3.2219194445481502E-3</v>
      </c>
      <c r="G512" s="114">
        <f>'ver pressoflex 6p C3 DCpowe'!$G$9/D512*(D512-'ver pressoflex 6p C3 DCpowe'!$M$10)</f>
        <v>-1.8567535715619072E-3</v>
      </c>
      <c r="H512" s="114">
        <f>'ver pressoflex 6p C3 DCpowe'!$G$9/D512*(D512-'ver pressoflex 6p C3 DCpowe'!$M$11)</f>
        <v>2.7664958431765599E-2</v>
      </c>
      <c r="I512" s="114">
        <f>'ver pressoflex 6p C3 DCpowe'!$G$9/D512*(D512-'ver pressoflex 6p C3 DCpowe'!$M$12)</f>
        <v>2.9030124304751839E-2</v>
      </c>
      <c r="J512" s="114">
        <f>'ver pressoflex 6p C3 DCpowe'!$G$9/D512*(D512-'ver pressoflex 6p C3 DCpowe'!$M$13)</f>
        <v>3.0395290177738083E-2</v>
      </c>
      <c r="K512" s="114">
        <f>'ver pressoflex 6p C3 DCpowe'!$G$9/D512*(D512-'ver pressoflex 6p C3 DCpowe'!$G$3)</f>
        <v>3.3808204860203687E-2</v>
      </c>
      <c r="L512" s="113">
        <f>-'ver pressoflex 6p C3 DCpowe'!$G$2*'ver pressoflex 6p C3 DCpowe'!D512*'ver pressoflex 6p C3 DCpowe'!$G$17*'ver pressoflex 6p C3 DCpowe'!$G$13*'ver pressoflex 6p C3 DCpowe'!$G$11</f>
        <v>-88604.617500000299</v>
      </c>
      <c r="M512" s="31">
        <f>IF(ABS(E512)&lt;'ver pressoflex 6p C3 DCpowe'!$G$7,'ver pressoflex 6p C3 DCpowe'!$G$16*E512*'ver pressoflex 6p C3 DCpowe'!$O$8,SIGN(E512)*'ver pressoflex 6p C3 DCpowe'!$G$15*'ver pressoflex 6p C3 DCpowe'!$O$8)</f>
        <v>-17803.500000000004</v>
      </c>
      <c r="N512" s="31">
        <f>IF(ABS(F512)&lt;'ver pressoflex 6p C3 DCpowe'!$G$7,'ver pressoflex 6p C3 DCpowe'!$G$16*F512*'ver pressoflex 6p C3 DCpowe'!$O$9,SIGN(F512)*'ver pressoflex 6p C3 DCpowe'!$G$15*'ver pressoflex 6p C3 DCpowe'!$O$9)</f>
        <v>0</v>
      </c>
      <c r="O512" s="31">
        <f>IF(ABS(G512)&lt;'ver pressoflex 6p C3 DCpowe'!$G$7,'ver pressoflex 6p C3 DCpowe'!$G$16*G512*'ver pressoflex 6p C3 DCpowe'!$O$10,SIGN(G512)*'ver pressoflex 6p C3 DCpowe'!$G$15*'ver pressoflex 6p C3 DCpowe'!$O$10)</f>
        <v>0</v>
      </c>
      <c r="P512" s="31">
        <f>IF(ABS(H512)&lt;'ver pressoflex 6p C3 DCpowe'!$G$7,'ver pressoflex 6p C3 DCpowe'!$G$16*H512*'ver pressoflex 6p C3 DCpowe'!$O$11,SIGN(H512)*'ver pressoflex 6p C3 DCpowe'!$G$15*'ver pressoflex 6p C3 DCpowe'!$O$11)</f>
        <v>0</v>
      </c>
      <c r="Q512" s="31">
        <f>IF(ABS(I512)&lt;'ver pressoflex 6p C3 DCpowe'!$G$7,'ver pressoflex 6p C3 DCpowe'!$G$16*I512*'ver pressoflex 6p C3 DCpowe'!$O$12,SIGN(I512)*'ver pressoflex 6p C3 DCpowe'!$G$15*'ver pressoflex 6p C3 DCpowe'!$O$12)</f>
        <v>0</v>
      </c>
      <c r="R512" s="31">
        <f>IF(ABS(J512)&lt;'ver pressoflex 6p C3 DCpowe'!$G$7,'ver pressoflex 6p C3 DCpowe'!$G$16*J512*'ver pressoflex 6p C3 DCpowe'!$O$13,SIGN(J512)*'ver pressoflex 6p C3 DCpowe'!$G$15*'ver pressoflex 6p C3 DCpowe'!$O$13)</f>
        <v>17803.500000000004</v>
      </c>
      <c r="S512" s="113">
        <f t="shared" si="76"/>
        <v>-88604.617500000299</v>
      </c>
      <c r="T512" s="362">
        <f>-L512*('ver pressoflex 6p C3 DCpowe'!$G$3/2-'ver pressoflex 6p C3 DCpowe'!$G$12*'ver pressoflex 6p C3 DCpowe'!D512)</f>
        <v>91260636.602549657</v>
      </c>
      <c r="U512" s="29">
        <f t="shared" si="78"/>
        <v>18248587.500000004</v>
      </c>
      <c r="V512" s="29">
        <f t="shared" si="79"/>
        <v>0</v>
      </c>
      <c r="W512" s="29">
        <f t="shared" si="80"/>
        <v>0</v>
      </c>
      <c r="X512" s="29">
        <f t="shared" si="81"/>
        <v>0</v>
      </c>
      <c r="Y512" s="29">
        <f t="shared" si="82"/>
        <v>0</v>
      </c>
      <c r="Z512" s="29">
        <f t="shared" si="83"/>
        <v>18248587.500000004</v>
      </c>
      <c r="AA512" s="113">
        <f t="shared" si="77"/>
        <v>127757811.60254966</v>
      </c>
    </row>
    <row r="513" spans="2:27">
      <c r="B513" s="116">
        <f t="shared" si="75"/>
        <v>48919.867500000284</v>
      </c>
      <c r="C513" s="115">
        <f t="shared" si="74"/>
        <v>39.270000000000117</v>
      </c>
      <c r="D513" s="68">
        <f>'ver pressoflex 6p C3 DCpowe'!$G$3/2/$C$557*C513</f>
        <v>481.05750000000143</v>
      </c>
      <c r="E513" s="114">
        <f>'ver pressoflex 6p C3 DCpowe'!$G$9/D513*(D513-'ver pressoflex 6p C3 DCpowe'!$M$8)</f>
        <v>-4.6739942730338992E-3</v>
      </c>
      <c r="F513" s="114">
        <f>'ver pressoflex 6p C3 DCpowe'!$G$9/D513*(D513-'ver pressoflex 6p C3 DCpowe'!$M$9)</f>
        <v>-3.3435919822474586E-3</v>
      </c>
      <c r="G513" s="114">
        <f>'ver pressoflex 6p C3 DCpowe'!$G$9/D513*(D513-'ver pressoflex 6p C3 DCpowe'!$M$10)</f>
        <v>-2.0131896914610181E-3</v>
      </c>
      <c r="H513" s="114">
        <f>'ver pressoflex 6p C3 DCpowe'!$G$9/D513*(D513-'ver pressoflex 6p C3 DCpowe'!$M$11)</f>
        <v>2.675675984679576E-2</v>
      </c>
      <c r="I513" s="114">
        <f>'ver pressoflex 6p C3 DCpowe'!$G$9/D513*(D513-'ver pressoflex 6p C3 DCpowe'!$M$12)</f>
        <v>2.8087162137582201E-2</v>
      </c>
      <c r="J513" s="114">
        <f>'ver pressoflex 6p C3 DCpowe'!$G$9/D513*(D513-'ver pressoflex 6p C3 DCpowe'!$M$13)</f>
        <v>2.9417564428368639E-2</v>
      </c>
      <c r="K513" s="114">
        <f>'ver pressoflex 6p C3 DCpowe'!$G$9/D513*(D513-'ver pressoflex 6p C3 DCpowe'!$G$3)</f>
        <v>3.2743570155334745E-2</v>
      </c>
      <c r="L513" s="113">
        <f>-'ver pressoflex 6p C3 DCpowe'!$G$2*'ver pressoflex 6p C3 DCpowe'!D513*'ver pressoflex 6p C3 DCpowe'!$G$17*'ver pressoflex 6p C3 DCpowe'!$G$13*'ver pressoflex 6p C3 DCpowe'!$G$11</f>
        <v>-90919.867500000284</v>
      </c>
      <c r="M513" s="31">
        <f>IF(ABS(E513)&lt;'ver pressoflex 6p C3 DCpowe'!$G$7,'ver pressoflex 6p C3 DCpowe'!$G$16*E513*'ver pressoflex 6p C3 DCpowe'!$O$8,SIGN(E513)*'ver pressoflex 6p C3 DCpowe'!$G$15*'ver pressoflex 6p C3 DCpowe'!$O$8)</f>
        <v>-17803.500000000004</v>
      </c>
      <c r="N513" s="31">
        <f>IF(ABS(F513)&lt;'ver pressoflex 6p C3 DCpowe'!$G$7,'ver pressoflex 6p C3 DCpowe'!$G$16*F513*'ver pressoflex 6p C3 DCpowe'!$O$9,SIGN(F513)*'ver pressoflex 6p C3 DCpowe'!$G$15*'ver pressoflex 6p C3 DCpowe'!$O$9)</f>
        <v>0</v>
      </c>
      <c r="O513" s="31">
        <f>IF(ABS(G513)&lt;'ver pressoflex 6p C3 DCpowe'!$G$7,'ver pressoflex 6p C3 DCpowe'!$G$16*G513*'ver pressoflex 6p C3 DCpowe'!$O$10,SIGN(G513)*'ver pressoflex 6p C3 DCpowe'!$G$15*'ver pressoflex 6p C3 DCpowe'!$O$10)</f>
        <v>0</v>
      </c>
      <c r="P513" s="31">
        <f>IF(ABS(H513)&lt;'ver pressoflex 6p C3 DCpowe'!$G$7,'ver pressoflex 6p C3 DCpowe'!$G$16*H513*'ver pressoflex 6p C3 DCpowe'!$O$11,SIGN(H513)*'ver pressoflex 6p C3 DCpowe'!$G$15*'ver pressoflex 6p C3 DCpowe'!$O$11)</f>
        <v>0</v>
      </c>
      <c r="Q513" s="31">
        <f>IF(ABS(I513)&lt;'ver pressoflex 6p C3 DCpowe'!$G$7,'ver pressoflex 6p C3 DCpowe'!$G$16*I513*'ver pressoflex 6p C3 DCpowe'!$O$12,SIGN(I513)*'ver pressoflex 6p C3 DCpowe'!$G$15*'ver pressoflex 6p C3 DCpowe'!$O$12)</f>
        <v>0</v>
      </c>
      <c r="R513" s="31">
        <f>IF(ABS(J513)&lt;'ver pressoflex 6p C3 DCpowe'!$G$7,'ver pressoflex 6p C3 DCpowe'!$G$16*J513*'ver pressoflex 6p C3 DCpowe'!$O$13,SIGN(J513)*'ver pressoflex 6p C3 DCpowe'!$G$15*'ver pressoflex 6p C3 DCpowe'!$O$13)</f>
        <v>17803.500000000004</v>
      </c>
      <c r="S513" s="113">
        <f t="shared" si="76"/>
        <v>-90919.867500000284</v>
      </c>
      <c r="T513" s="362">
        <f>-L513*('ver pressoflex 6p C3 DCpowe'!$G$3/2-'ver pressoflex 6p C3 DCpowe'!$G$12*'ver pressoflex 6p C3 DCpowe'!D513)</f>
        <v>93181961.076989636</v>
      </c>
      <c r="U513" s="29">
        <f t="shared" si="78"/>
        <v>18248587.500000004</v>
      </c>
      <c r="V513" s="29">
        <f t="shared" si="79"/>
        <v>0</v>
      </c>
      <c r="W513" s="29">
        <f t="shared" si="80"/>
        <v>0</v>
      </c>
      <c r="X513" s="29">
        <f t="shared" si="81"/>
        <v>0</v>
      </c>
      <c r="Y513" s="29">
        <f t="shared" si="82"/>
        <v>0</v>
      </c>
      <c r="Z513" s="29">
        <f t="shared" si="83"/>
        <v>18248587.500000004</v>
      </c>
      <c r="AA513" s="113">
        <f t="shared" si="77"/>
        <v>129679136.07698964</v>
      </c>
    </row>
    <row r="514" spans="2:27">
      <c r="B514" s="116">
        <f t="shared" si="75"/>
        <v>51235.117500000284</v>
      </c>
      <c r="C514" s="115">
        <f t="shared" si="74"/>
        <v>40.270000000000117</v>
      </c>
      <c r="D514" s="68">
        <f>'ver pressoflex 6p C3 DCpowe'!$G$3/2/$C$557*C514</f>
        <v>493.30750000000143</v>
      </c>
      <c r="E514" s="114">
        <f>'ver pressoflex 6p C3 DCpowe'!$G$9/D514*(D514-'ver pressoflex 6p C3 DCpowe'!$M$8)</f>
        <v>-4.7565869158689156E-3</v>
      </c>
      <c r="F514" s="114">
        <f>'ver pressoflex 6p C3 DCpowe'!$G$9/D514*(D514-'ver pressoflex 6p C3 DCpowe'!$M$9)</f>
        <v>-3.459221682216481E-3</v>
      </c>
      <c r="G514" s="114">
        <f>'ver pressoflex 6p C3 DCpowe'!$G$9/D514*(D514-'ver pressoflex 6p C3 DCpowe'!$M$10)</f>
        <v>-2.1618564485640468E-3</v>
      </c>
      <c r="H514" s="114">
        <f>'ver pressoflex 6p C3 DCpowe'!$G$9/D514*(D514-'ver pressoflex 6p C3 DCpowe'!$M$11)</f>
        <v>2.5893666729169845E-2</v>
      </c>
      <c r="I514" s="114">
        <f>'ver pressoflex 6p C3 DCpowe'!$G$9/D514*(D514-'ver pressoflex 6p C3 DCpowe'!$M$12)</f>
        <v>2.7191031962822278E-2</v>
      </c>
      <c r="J514" s="114">
        <f>'ver pressoflex 6p C3 DCpowe'!$G$9/D514*(D514-'ver pressoflex 6p C3 DCpowe'!$M$13)</f>
        <v>2.8488397196474714E-2</v>
      </c>
      <c r="K514" s="114">
        <f>'ver pressoflex 6p C3 DCpowe'!$G$9/D514*(D514-'ver pressoflex 6p C3 DCpowe'!$G$3)</f>
        <v>3.1731810280605802E-2</v>
      </c>
      <c r="L514" s="113">
        <f>-'ver pressoflex 6p C3 DCpowe'!$G$2*'ver pressoflex 6p C3 DCpowe'!D514*'ver pressoflex 6p C3 DCpowe'!$G$17*'ver pressoflex 6p C3 DCpowe'!$G$13*'ver pressoflex 6p C3 DCpowe'!$G$11</f>
        <v>-93235.117500000284</v>
      </c>
      <c r="M514" s="31">
        <f>IF(ABS(E514)&lt;'ver pressoflex 6p C3 DCpowe'!$G$7,'ver pressoflex 6p C3 DCpowe'!$G$16*E514*'ver pressoflex 6p C3 DCpowe'!$O$8,SIGN(E514)*'ver pressoflex 6p C3 DCpowe'!$G$15*'ver pressoflex 6p C3 DCpowe'!$O$8)</f>
        <v>-17803.500000000004</v>
      </c>
      <c r="N514" s="31">
        <f>IF(ABS(F514)&lt;'ver pressoflex 6p C3 DCpowe'!$G$7,'ver pressoflex 6p C3 DCpowe'!$G$16*F514*'ver pressoflex 6p C3 DCpowe'!$O$9,SIGN(F514)*'ver pressoflex 6p C3 DCpowe'!$G$15*'ver pressoflex 6p C3 DCpowe'!$O$9)</f>
        <v>0</v>
      </c>
      <c r="O514" s="31">
        <f>IF(ABS(G514)&lt;'ver pressoflex 6p C3 DCpowe'!$G$7,'ver pressoflex 6p C3 DCpowe'!$G$16*G514*'ver pressoflex 6p C3 DCpowe'!$O$10,SIGN(G514)*'ver pressoflex 6p C3 DCpowe'!$G$15*'ver pressoflex 6p C3 DCpowe'!$O$10)</f>
        <v>0</v>
      </c>
      <c r="P514" s="31">
        <f>IF(ABS(H514)&lt;'ver pressoflex 6p C3 DCpowe'!$G$7,'ver pressoflex 6p C3 DCpowe'!$G$16*H514*'ver pressoflex 6p C3 DCpowe'!$O$11,SIGN(H514)*'ver pressoflex 6p C3 DCpowe'!$G$15*'ver pressoflex 6p C3 DCpowe'!$O$11)</f>
        <v>0</v>
      </c>
      <c r="Q514" s="31">
        <f>IF(ABS(I514)&lt;'ver pressoflex 6p C3 DCpowe'!$G$7,'ver pressoflex 6p C3 DCpowe'!$G$16*I514*'ver pressoflex 6p C3 DCpowe'!$O$12,SIGN(I514)*'ver pressoflex 6p C3 DCpowe'!$G$15*'ver pressoflex 6p C3 DCpowe'!$O$12)</f>
        <v>0</v>
      </c>
      <c r="R514" s="31">
        <f>IF(ABS(J514)&lt;'ver pressoflex 6p C3 DCpowe'!$G$7,'ver pressoflex 6p C3 DCpowe'!$G$16*J514*'ver pressoflex 6p C3 DCpowe'!$O$13,SIGN(J514)*'ver pressoflex 6p C3 DCpowe'!$G$15*'ver pressoflex 6p C3 DCpowe'!$O$13)</f>
        <v>17803.500000000004</v>
      </c>
      <c r="S514" s="113">
        <f t="shared" si="76"/>
        <v>-93235.117500000284</v>
      </c>
      <c r="T514" s="362">
        <f>-L514*('ver pressoflex 6p C3 DCpowe'!$G$3/2-'ver pressoflex 6p C3 DCpowe'!$G$12*'ver pressoflex 6p C3 DCpowe'!D514)</f>
        <v>95079688.523429632</v>
      </c>
      <c r="U514" s="29">
        <f t="shared" si="78"/>
        <v>18248587.500000004</v>
      </c>
      <c r="V514" s="29">
        <f t="shared" si="79"/>
        <v>0</v>
      </c>
      <c r="W514" s="29">
        <f t="shared" si="80"/>
        <v>0</v>
      </c>
      <c r="X514" s="29">
        <f t="shared" si="81"/>
        <v>0</v>
      </c>
      <c r="Y514" s="29">
        <f t="shared" si="82"/>
        <v>0</v>
      </c>
      <c r="Z514" s="29">
        <f t="shared" si="83"/>
        <v>18248587.500000004</v>
      </c>
      <c r="AA514" s="113">
        <f t="shared" si="77"/>
        <v>131576863.52342963</v>
      </c>
    </row>
    <row r="515" spans="2:27">
      <c r="B515" s="116">
        <f t="shared" si="75"/>
        <v>53550.367500000299</v>
      </c>
      <c r="C515" s="115">
        <f t="shared" si="74"/>
        <v>41.270000000000117</v>
      </c>
      <c r="D515" s="68">
        <f>'ver pressoflex 6p C3 DCpowe'!$G$3/2/$C$557*C515</f>
        <v>505.55750000000143</v>
      </c>
      <c r="E515" s="114">
        <f>'ver pressoflex 6p C3 DCpowe'!$G$9/D515*(D515-'ver pressoflex 6p C3 DCpowe'!$M$8)</f>
        <v>-4.8351770075609687E-3</v>
      </c>
      <c r="F515" s="114">
        <f>'ver pressoflex 6p C3 DCpowe'!$G$9/D515*(D515-'ver pressoflex 6p C3 DCpowe'!$M$9)</f>
        <v>-3.5692478105853564E-3</v>
      </c>
      <c r="G515" s="114">
        <f>'ver pressoflex 6p C3 DCpowe'!$G$9/D515*(D515-'ver pressoflex 6p C3 DCpowe'!$M$10)</f>
        <v>-2.3033186136097437E-3</v>
      </c>
      <c r="H515" s="114">
        <f>'ver pressoflex 6p C3 DCpowe'!$G$9/D515*(D515-'ver pressoflex 6p C3 DCpowe'!$M$11)</f>
        <v>2.5072400270987873E-2</v>
      </c>
      <c r="I515" s="114">
        <f>'ver pressoflex 6p C3 DCpowe'!$G$9/D515*(D515-'ver pressoflex 6p C3 DCpowe'!$M$12)</f>
        <v>2.6338329467963485E-2</v>
      </c>
      <c r="J515" s="114">
        <f>'ver pressoflex 6p C3 DCpowe'!$G$9/D515*(D515-'ver pressoflex 6p C3 DCpowe'!$M$13)</f>
        <v>2.76042586649391E-2</v>
      </c>
      <c r="K515" s="114">
        <f>'ver pressoflex 6p C3 DCpowe'!$G$9/D515*(D515-'ver pressoflex 6p C3 DCpowe'!$G$3)</f>
        <v>3.0769081657378131E-2</v>
      </c>
      <c r="L515" s="113">
        <f>-'ver pressoflex 6p C3 DCpowe'!$G$2*'ver pressoflex 6p C3 DCpowe'!D515*'ver pressoflex 6p C3 DCpowe'!$G$17*'ver pressoflex 6p C3 DCpowe'!$G$13*'ver pressoflex 6p C3 DCpowe'!$G$11</f>
        <v>-95550.367500000299</v>
      </c>
      <c r="M515" s="31">
        <f>IF(ABS(E515)&lt;'ver pressoflex 6p C3 DCpowe'!$G$7,'ver pressoflex 6p C3 DCpowe'!$G$16*E515*'ver pressoflex 6p C3 DCpowe'!$O$8,SIGN(E515)*'ver pressoflex 6p C3 DCpowe'!$G$15*'ver pressoflex 6p C3 DCpowe'!$O$8)</f>
        <v>-17803.500000000004</v>
      </c>
      <c r="N515" s="31">
        <f>IF(ABS(F515)&lt;'ver pressoflex 6p C3 DCpowe'!$G$7,'ver pressoflex 6p C3 DCpowe'!$G$16*F515*'ver pressoflex 6p C3 DCpowe'!$O$9,SIGN(F515)*'ver pressoflex 6p C3 DCpowe'!$G$15*'ver pressoflex 6p C3 DCpowe'!$O$9)</f>
        <v>0</v>
      </c>
      <c r="O515" s="31">
        <f>IF(ABS(G515)&lt;'ver pressoflex 6p C3 DCpowe'!$G$7,'ver pressoflex 6p C3 DCpowe'!$G$16*G515*'ver pressoflex 6p C3 DCpowe'!$O$10,SIGN(G515)*'ver pressoflex 6p C3 DCpowe'!$G$15*'ver pressoflex 6p C3 DCpowe'!$O$10)</f>
        <v>0</v>
      </c>
      <c r="P515" s="31">
        <f>IF(ABS(H515)&lt;'ver pressoflex 6p C3 DCpowe'!$G$7,'ver pressoflex 6p C3 DCpowe'!$G$16*H515*'ver pressoflex 6p C3 DCpowe'!$O$11,SIGN(H515)*'ver pressoflex 6p C3 DCpowe'!$G$15*'ver pressoflex 6p C3 DCpowe'!$O$11)</f>
        <v>0</v>
      </c>
      <c r="Q515" s="31">
        <f>IF(ABS(I515)&lt;'ver pressoflex 6p C3 DCpowe'!$G$7,'ver pressoflex 6p C3 DCpowe'!$G$16*I515*'ver pressoflex 6p C3 DCpowe'!$O$12,SIGN(I515)*'ver pressoflex 6p C3 DCpowe'!$G$15*'ver pressoflex 6p C3 DCpowe'!$O$12)</f>
        <v>0</v>
      </c>
      <c r="R515" s="31">
        <f>IF(ABS(J515)&lt;'ver pressoflex 6p C3 DCpowe'!$G$7,'ver pressoflex 6p C3 DCpowe'!$G$16*J515*'ver pressoflex 6p C3 DCpowe'!$O$13,SIGN(J515)*'ver pressoflex 6p C3 DCpowe'!$G$15*'ver pressoflex 6p C3 DCpowe'!$O$13)</f>
        <v>17803.500000000004</v>
      </c>
      <c r="S515" s="113">
        <f t="shared" si="76"/>
        <v>-95550.367500000299</v>
      </c>
      <c r="T515" s="362">
        <f>-L515*('ver pressoflex 6p C3 DCpowe'!$G$3/2-'ver pressoflex 6p C3 DCpowe'!$G$12*'ver pressoflex 6p C3 DCpowe'!D515)</f>
        <v>96953818.941869646</v>
      </c>
      <c r="U515" s="29">
        <f t="shared" si="78"/>
        <v>18248587.500000004</v>
      </c>
      <c r="V515" s="29">
        <f t="shared" si="79"/>
        <v>0</v>
      </c>
      <c r="W515" s="29">
        <f t="shared" si="80"/>
        <v>0</v>
      </c>
      <c r="X515" s="29">
        <f t="shared" si="81"/>
        <v>0</v>
      </c>
      <c r="Y515" s="29">
        <f t="shared" si="82"/>
        <v>0</v>
      </c>
      <c r="Z515" s="29">
        <f t="shared" si="83"/>
        <v>18248587.500000004</v>
      </c>
      <c r="AA515" s="113">
        <f t="shared" si="77"/>
        <v>133450993.94186965</v>
      </c>
    </row>
    <row r="516" spans="2:27">
      <c r="B516" s="116">
        <f t="shared" si="75"/>
        <v>55865.617500000284</v>
      </c>
      <c r="C516" s="115">
        <f t="shared" si="74"/>
        <v>42.270000000000117</v>
      </c>
      <c r="D516" s="68">
        <f>'ver pressoflex 6p C3 DCpowe'!$G$3/2/$C$557*C516</f>
        <v>517.80750000000148</v>
      </c>
      <c r="E516" s="114">
        <f>'ver pressoflex 6p C3 DCpowe'!$G$9/D516*(D516-'ver pressoflex 6p C3 DCpowe'!$M$8)</f>
        <v>-4.910048618453778E-3</v>
      </c>
      <c r="F516" s="114">
        <f>'ver pressoflex 6p C3 DCpowe'!$G$9/D516*(D516-'ver pressoflex 6p C3 DCpowe'!$M$9)</f>
        <v>-3.674068065835289E-3</v>
      </c>
      <c r="G516" s="114">
        <f>'ver pressoflex 6p C3 DCpowe'!$G$9/D516*(D516-'ver pressoflex 6p C3 DCpowe'!$M$10)</f>
        <v>-2.4380875132168E-3</v>
      </c>
      <c r="H516" s="114">
        <f>'ver pressoflex 6p C3 DCpowe'!$G$9/D516*(D516-'ver pressoflex 6p C3 DCpowe'!$M$11)</f>
        <v>2.4289991937158022E-2</v>
      </c>
      <c r="I516" s="114">
        <f>'ver pressoflex 6p C3 DCpowe'!$G$9/D516*(D516-'ver pressoflex 6p C3 DCpowe'!$M$12)</f>
        <v>2.5525972489776508E-2</v>
      </c>
      <c r="J516" s="114">
        <f>'ver pressoflex 6p C3 DCpowe'!$G$9/D516*(D516-'ver pressoflex 6p C3 DCpowe'!$M$13)</f>
        <v>2.6761953042394999E-2</v>
      </c>
      <c r="K516" s="114">
        <f>'ver pressoflex 6p C3 DCpowe'!$G$9/D516*(D516-'ver pressoflex 6p C3 DCpowe'!$G$3)</f>
        <v>2.9851904423941221E-2</v>
      </c>
      <c r="L516" s="113">
        <f>-'ver pressoflex 6p C3 DCpowe'!$G$2*'ver pressoflex 6p C3 DCpowe'!D516*'ver pressoflex 6p C3 DCpowe'!$G$17*'ver pressoflex 6p C3 DCpowe'!$G$13*'ver pressoflex 6p C3 DCpowe'!$G$11</f>
        <v>-97865.617500000284</v>
      </c>
      <c r="M516" s="31">
        <f>IF(ABS(E516)&lt;'ver pressoflex 6p C3 DCpowe'!$G$7,'ver pressoflex 6p C3 DCpowe'!$G$16*E516*'ver pressoflex 6p C3 DCpowe'!$O$8,SIGN(E516)*'ver pressoflex 6p C3 DCpowe'!$G$15*'ver pressoflex 6p C3 DCpowe'!$O$8)</f>
        <v>-17803.500000000004</v>
      </c>
      <c r="N516" s="31">
        <f>IF(ABS(F516)&lt;'ver pressoflex 6p C3 DCpowe'!$G$7,'ver pressoflex 6p C3 DCpowe'!$G$16*F516*'ver pressoflex 6p C3 DCpowe'!$O$9,SIGN(F516)*'ver pressoflex 6p C3 DCpowe'!$G$15*'ver pressoflex 6p C3 DCpowe'!$O$9)</f>
        <v>0</v>
      </c>
      <c r="O516" s="31">
        <f>IF(ABS(G516)&lt;'ver pressoflex 6p C3 DCpowe'!$G$7,'ver pressoflex 6p C3 DCpowe'!$G$16*G516*'ver pressoflex 6p C3 DCpowe'!$O$10,SIGN(G516)*'ver pressoflex 6p C3 DCpowe'!$G$15*'ver pressoflex 6p C3 DCpowe'!$O$10)</f>
        <v>0</v>
      </c>
      <c r="P516" s="31">
        <f>IF(ABS(H516)&lt;'ver pressoflex 6p C3 DCpowe'!$G$7,'ver pressoflex 6p C3 DCpowe'!$G$16*H516*'ver pressoflex 6p C3 DCpowe'!$O$11,SIGN(H516)*'ver pressoflex 6p C3 DCpowe'!$G$15*'ver pressoflex 6p C3 DCpowe'!$O$11)</f>
        <v>0</v>
      </c>
      <c r="Q516" s="31">
        <f>IF(ABS(I516)&lt;'ver pressoflex 6p C3 DCpowe'!$G$7,'ver pressoflex 6p C3 DCpowe'!$G$16*I516*'ver pressoflex 6p C3 DCpowe'!$O$12,SIGN(I516)*'ver pressoflex 6p C3 DCpowe'!$G$15*'ver pressoflex 6p C3 DCpowe'!$O$12)</f>
        <v>0</v>
      </c>
      <c r="R516" s="31">
        <f>IF(ABS(J516)&lt;'ver pressoflex 6p C3 DCpowe'!$G$7,'ver pressoflex 6p C3 DCpowe'!$G$16*J516*'ver pressoflex 6p C3 DCpowe'!$O$13,SIGN(J516)*'ver pressoflex 6p C3 DCpowe'!$G$15*'ver pressoflex 6p C3 DCpowe'!$O$13)</f>
        <v>17803.500000000004</v>
      </c>
      <c r="S516" s="113">
        <f t="shared" si="76"/>
        <v>-97865.617500000284</v>
      </c>
      <c r="T516" s="362">
        <f>-L516*('ver pressoflex 6p C3 DCpowe'!$G$3/2-'ver pressoflex 6p C3 DCpowe'!$G$12*'ver pressoflex 6p C3 DCpowe'!D516)</f>
        <v>98804352.332309633</v>
      </c>
      <c r="U516" s="29">
        <f t="shared" si="78"/>
        <v>18248587.500000004</v>
      </c>
      <c r="V516" s="29">
        <f t="shared" si="79"/>
        <v>0</v>
      </c>
      <c r="W516" s="29">
        <f t="shared" si="80"/>
        <v>0</v>
      </c>
      <c r="X516" s="29">
        <f t="shared" si="81"/>
        <v>0</v>
      </c>
      <c r="Y516" s="29">
        <f t="shared" si="82"/>
        <v>0</v>
      </c>
      <c r="Z516" s="29">
        <f t="shared" si="83"/>
        <v>18248587.500000004</v>
      </c>
      <c r="AA516" s="113">
        <f t="shared" si="77"/>
        <v>135301527.33230963</v>
      </c>
    </row>
    <row r="517" spans="2:27">
      <c r="B517" s="116">
        <f t="shared" si="75"/>
        <v>58180.867500000284</v>
      </c>
      <c r="C517" s="115">
        <f t="shared" si="74"/>
        <v>43.270000000000117</v>
      </c>
      <c r="D517" s="68">
        <f>'ver pressoflex 6p C3 DCpowe'!$G$3/2/$C$557*C517</f>
        <v>530.05750000000148</v>
      </c>
      <c r="E517" s="114">
        <f>'ver pressoflex 6p C3 DCpowe'!$G$9/D517*(D517-'ver pressoflex 6p C3 DCpowe'!$M$8)</f>
        <v>-4.9814595586327986E-3</v>
      </c>
      <c r="F517" s="114">
        <f>'ver pressoflex 6p C3 DCpowe'!$G$9/D517*(D517-'ver pressoflex 6p C3 DCpowe'!$M$9)</f>
        <v>-3.7740433820859175E-3</v>
      </c>
      <c r="G517" s="114">
        <f>'ver pressoflex 6p C3 DCpowe'!$G$9/D517*(D517-'ver pressoflex 6p C3 DCpowe'!$M$10)</f>
        <v>-2.5666272055390369E-3</v>
      </c>
      <c r="H517" s="114">
        <f>'ver pressoflex 6p C3 DCpowe'!$G$9/D517*(D517-'ver pressoflex 6p C3 DCpowe'!$M$11)</f>
        <v>2.3543747612287259E-2</v>
      </c>
      <c r="I517" s="114">
        <f>'ver pressoflex 6p C3 DCpowe'!$G$9/D517*(D517-'ver pressoflex 6p C3 DCpowe'!$M$12)</f>
        <v>2.475116378883414E-2</v>
      </c>
      <c r="J517" s="114">
        <f>'ver pressoflex 6p C3 DCpowe'!$G$9/D517*(D517-'ver pressoflex 6p C3 DCpowe'!$M$13)</f>
        <v>2.5958579965381021E-2</v>
      </c>
      <c r="K517" s="114">
        <f>'ver pressoflex 6p C3 DCpowe'!$G$9/D517*(D517-'ver pressoflex 6p C3 DCpowe'!$G$3)</f>
        <v>2.897712040674822E-2</v>
      </c>
      <c r="L517" s="113">
        <f>-'ver pressoflex 6p C3 DCpowe'!$G$2*'ver pressoflex 6p C3 DCpowe'!D517*'ver pressoflex 6p C3 DCpowe'!$G$17*'ver pressoflex 6p C3 DCpowe'!$G$13*'ver pressoflex 6p C3 DCpowe'!$G$11</f>
        <v>-100180.86750000028</v>
      </c>
      <c r="M517" s="31">
        <f>IF(ABS(E517)&lt;'ver pressoflex 6p C3 DCpowe'!$G$7,'ver pressoflex 6p C3 DCpowe'!$G$16*E517*'ver pressoflex 6p C3 DCpowe'!$O$8,SIGN(E517)*'ver pressoflex 6p C3 DCpowe'!$G$15*'ver pressoflex 6p C3 DCpowe'!$O$8)</f>
        <v>-17803.500000000004</v>
      </c>
      <c r="N517" s="31">
        <f>IF(ABS(F517)&lt;'ver pressoflex 6p C3 DCpowe'!$G$7,'ver pressoflex 6p C3 DCpowe'!$G$16*F517*'ver pressoflex 6p C3 DCpowe'!$O$9,SIGN(F517)*'ver pressoflex 6p C3 DCpowe'!$G$15*'ver pressoflex 6p C3 DCpowe'!$O$9)</f>
        <v>0</v>
      </c>
      <c r="O517" s="31">
        <f>IF(ABS(G517)&lt;'ver pressoflex 6p C3 DCpowe'!$G$7,'ver pressoflex 6p C3 DCpowe'!$G$16*G517*'ver pressoflex 6p C3 DCpowe'!$O$10,SIGN(G517)*'ver pressoflex 6p C3 DCpowe'!$G$15*'ver pressoflex 6p C3 DCpowe'!$O$10)</f>
        <v>0</v>
      </c>
      <c r="P517" s="31">
        <f>IF(ABS(H517)&lt;'ver pressoflex 6p C3 DCpowe'!$G$7,'ver pressoflex 6p C3 DCpowe'!$G$16*H517*'ver pressoflex 6p C3 DCpowe'!$O$11,SIGN(H517)*'ver pressoflex 6p C3 DCpowe'!$G$15*'ver pressoflex 6p C3 DCpowe'!$O$11)</f>
        <v>0</v>
      </c>
      <c r="Q517" s="31">
        <f>IF(ABS(I517)&lt;'ver pressoflex 6p C3 DCpowe'!$G$7,'ver pressoflex 6p C3 DCpowe'!$G$16*I517*'ver pressoflex 6p C3 DCpowe'!$O$12,SIGN(I517)*'ver pressoflex 6p C3 DCpowe'!$G$15*'ver pressoflex 6p C3 DCpowe'!$O$12)</f>
        <v>0</v>
      </c>
      <c r="R517" s="31">
        <f>IF(ABS(J517)&lt;'ver pressoflex 6p C3 DCpowe'!$G$7,'ver pressoflex 6p C3 DCpowe'!$G$16*J517*'ver pressoflex 6p C3 DCpowe'!$O$13,SIGN(J517)*'ver pressoflex 6p C3 DCpowe'!$G$15*'ver pressoflex 6p C3 DCpowe'!$O$13)</f>
        <v>17803.500000000004</v>
      </c>
      <c r="S517" s="113">
        <f t="shared" si="76"/>
        <v>-100180.86750000028</v>
      </c>
      <c r="T517" s="362">
        <f>-L517*('ver pressoflex 6p C3 DCpowe'!$G$3/2-'ver pressoflex 6p C3 DCpowe'!$G$12*'ver pressoflex 6p C3 DCpowe'!D517)</f>
        <v>100631288.69474962</v>
      </c>
      <c r="U517" s="29">
        <f t="shared" si="78"/>
        <v>18248587.500000004</v>
      </c>
      <c r="V517" s="29">
        <f t="shared" si="79"/>
        <v>0</v>
      </c>
      <c r="W517" s="29">
        <f t="shared" si="80"/>
        <v>0</v>
      </c>
      <c r="X517" s="29">
        <f t="shared" si="81"/>
        <v>0</v>
      </c>
      <c r="Y517" s="29">
        <f t="shared" si="82"/>
        <v>0</v>
      </c>
      <c r="Z517" s="29">
        <f t="shared" si="83"/>
        <v>18248587.500000004</v>
      </c>
      <c r="AA517" s="113">
        <f t="shared" si="77"/>
        <v>137128463.69474962</v>
      </c>
    </row>
    <row r="518" spans="2:27">
      <c r="B518" s="116">
        <f t="shared" si="75"/>
        <v>60496.117500000299</v>
      </c>
      <c r="C518" s="115">
        <f t="shared" si="74"/>
        <v>44.270000000000117</v>
      </c>
      <c r="D518" s="68">
        <f>'ver pressoflex 6p C3 DCpowe'!$G$3/2/$C$557*C518</f>
        <v>542.30750000000148</v>
      </c>
      <c r="E518" s="114">
        <f>'ver pressoflex 6p C3 DCpowe'!$G$9/D518*(D518-'ver pressoflex 6p C3 DCpowe'!$M$8)</f>
        <v>-5.0496443438455205E-3</v>
      </c>
      <c r="F518" s="114">
        <f>'ver pressoflex 6p C3 DCpowe'!$G$9/D518*(D518-'ver pressoflex 6p C3 DCpowe'!$M$9)</f>
        <v>-3.8695020813837282E-3</v>
      </c>
      <c r="G518" s="114">
        <f>'ver pressoflex 6p C3 DCpowe'!$G$9/D518*(D518-'ver pressoflex 6p C3 DCpowe'!$M$10)</f>
        <v>-2.6893598189219364E-3</v>
      </c>
      <c r="H518" s="114">
        <f>'ver pressoflex 6p C3 DCpowe'!$G$9/D518*(D518-'ver pressoflex 6p C3 DCpowe'!$M$11)</f>
        <v>2.2831216606814315E-2</v>
      </c>
      <c r="I518" s="114">
        <f>'ver pressoflex 6p C3 DCpowe'!$G$9/D518*(D518-'ver pressoflex 6p C3 DCpowe'!$M$12)</f>
        <v>2.4011358869276109E-2</v>
      </c>
      <c r="J518" s="114">
        <f>'ver pressoflex 6p C3 DCpowe'!$G$9/D518*(D518-'ver pressoflex 6p C3 DCpowe'!$M$13)</f>
        <v>2.51915011317379E-2</v>
      </c>
      <c r="K518" s="114">
        <f>'ver pressoflex 6p C3 DCpowe'!$G$9/D518*(D518-'ver pressoflex 6p C3 DCpowe'!$G$3)</f>
        <v>2.814185678789238E-2</v>
      </c>
      <c r="L518" s="113">
        <f>-'ver pressoflex 6p C3 DCpowe'!$G$2*'ver pressoflex 6p C3 DCpowe'!D518*'ver pressoflex 6p C3 DCpowe'!$G$17*'ver pressoflex 6p C3 DCpowe'!$G$13*'ver pressoflex 6p C3 DCpowe'!$G$11</f>
        <v>-102496.1175000003</v>
      </c>
      <c r="M518" s="31">
        <f>IF(ABS(E518)&lt;'ver pressoflex 6p C3 DCpowe'!$G$7,'ver pressoflex 6p C3 DCpowe'!$G$16*E518*'ver pressoflex 6p C3 DCpowe'!$O$8,SIGN(E518)*'ver pressoflex 6p C3 DCpowe'!$G$15*'ver pressoflex 6p C3 DCpowe'!$O$8)</f>
        <v>-17803.500000000004</v>
      </c>
      <c r="N518" s="31">
        <f>IF(ABS(F518)&lt;'ver pressoflex 6p C3 DCpowe'!$G$7,'ver pressoflex 6p C3 DCpowe'!$G$16*F518*'ver pressoflex 6p C3 DCpowe'!$O$9,SIGN(F518)*'ver pressoflex 6p C3 DCpowe'!$G$15*'ver pressoflex 6p C3 DCpowe'!$O$9)</f>
        <v>0</v>
      </c>
      <c r="O518" s="31">
        <f>IF(ABS(G518)&lt;'ver pressoflex 6p C3 DCpowe'!$G$7,'ver pressoflex 6p C3 DCpowe'!$G$16*G518*'ver pressoflex 6p C3 DCpowe'!$O$10,SIGN(G518)*'ver pressoflex 6p C3 DCpowe'!$G$15*'ver pressoflex 6p C3 DCpowe'!$O$10)</f>
        <v>0</v>
      </c>
      <c r="P518" s="31">
        <f>IF(ABS(H518)&lt;'ver pressoflex 6p C3 DCpowe'!$G$7,'ver pressoflex 6p C3 DCpowe'!$G$16*H518*'ver pressoflex 6p C3 DCpowe'!$O$11,SIGN(H518)*'ver pressoflex 6p C3 DCpowe'!$G$15*'ver pressoflex 6p C3 DCpowe'!$O$11)</f>
        <v>0</v>
      </c>
      <c r="Q518" s="31">
        <f>IF(ABS(I518)&lt;'ver pressoflex 6p C3 DCpowe'!$G$7,'ver pressoflex 6p C3 DCpowe'!$G$16*I518*'ver pressoflex 6p C3 DCpowe'!$O$12,SIGN(I518)*'ver pressoflex 6p C3 DCpowe'!$G$15*'ver pressoflex 6p C3 DCpowe'!$O$12)</f>
        <v>0</v>
      </c>
      <c r="R518" s="31">
        <f>IF(ABS(J518)&lt;'ver pressoflex 6p C3 DCpowe'!$G$7,'ver pressoflex 6p C3 DCpowe'!$G$16*J518*'ver pressoflex 6p C3 DCpowe'!$O$13,SIGN(J518)*'ver pressoflex 6p C3 DCpowe'!$G$15*'ver pressoflex 6p C3 DCpowe'!$O$13)</f>
        <v>17803.500000000004</v>
      </c>
      <c r="S518" s="113">
        <f t="shared" si="76"/>
        <v>-102496.1175000003</v>
      </c>
      <c r="T518" s="362">
        <f>-L518*('ver pressoflex 6p C3 DCpowe'!$G$3/2-'ver pressoflex 6p C3 DCpowe'!$G$12*'ver pressoflex 6p C3 DCpowe'!D518)</f>
        <v>102434628.02918965</v>
      </c>
      <c r="U518" s="29">
        <f t="shared" si="78"/>
        <v>18248587.500000004</v>
      </c>
      <c r="V518" s="29">
        <f t="shared" si="79"/>
        <v>0</v>
      </c>
      <c r="W518" s="29">
        <f t="shared" si="80"/>
        <v>0</v>
      </c>
      <c r="X518" s="29">
        <f t="shared" si="81"/>
        <v>0</v>
      </c>
      <c r="Y518" s="29">
        <f t="shared" si="82"/>
        <v>0</v>
      </c>
      <c r="Z518" s="29">
        <f t="shared" si="83"/>
        <v>18248587.500000004</v>
      </c>
      <c r="AA518" s="113">
        <f t="shared" si="77"/>
        <v>138931803.02918965</v>
      </c>
    </row>
    <row r="519" spans="2:27">
      <c r="B519" s="116">
        <f t="shared" si="75"/>
        <v>62811.367500000284</v>
      </c>
      <c r="C519" s="115">
        <f t="shared" si="74"/>
        <v>45.270000000000117</v>
      </c>
      <c r="D519" s="68">
        <f>'ver pressoflex 6p C3 DCpowe'!$G$3/2/$C$557*C519</f>
        <v>554.55750000000148</v>
      </c>
      <c r="E519" s="114">
        <f>'ver pressoflex 6p C3 DCpowe'!$G$9/D519*(D519-'ver pressoflex 6p C3 DCpowe'!$M$8)</f>
        <v>-5.1148167683243021E-3</v>
      </c>
      <c r="F519" s="114">
        <f>'ver pressoflex 6p C3 DCpowe'!$G$9/D519*(D519-'ver pressoflex 6p C3 DCpowe'!$M$9)</f>
        <v>-3.9607434756540232E-3</v>
      </c>
      <c r="G519" s="114">
        <f>'ver pressoflex 6p C3 DCpowe'!$G$9/D519*(D519-'ver pressoflex 6p C3 DCpowe'!$M$10)</f>
        <v>-2.8066701829837443E-3</v>
      </c>
      <c r="H519" s="114">
        <f>'ver pressoflex 6p C3 DCpowe'!$G$9/D519*(D519-'ver pressoflex 6p C3 DCpowe'!$M$11)</f>
        <v>2.215016477101104E-2</v>
      </c>
      <c r="I519" s="114">
        <f>'ver pressoflex 6p C3 DCpowe'!$G$9/D519*(D519-'ver pressoflex 6p C3 DCpowe'!$M$12)</f>
        <v>2.3304238063681322E-2</v>
      </c>
      <c r="J519" s="114">
        <f>'ver pressoflex 6p C3 DCpowe'!$G$9/D519*(D519-'ver pressoflex 6p C3 DCpowe'!$M$13)</f>
        <v>2.4458311356351601E-2</v>
      </c>
      <c r="K519" s="114">
        <f>'ver pressoflex 6p C3 DCpowe'!$G$9/D519*(D519-'ver pressoflex 6p C3 DCpowe'!$G$3)</f>
        <v>2.7343494588027296E-2</v>
      </c>
      <c r="L519" s="113">
        <f>-'ver pressoflex 6p C3 DCpowe'!$G$2*'ver pressoflex 6p C3 DCpowe'!D519*'ver pressoflex 6p C3 DCpowe'!$G$17*'ver pressoflex 6p C3 DCpowe'!$G$13*'ver pressoflex 6p C3 DCpowe'!$G$11</f>
        <v>-104811.36750000028</v>
      </c>
      <c r="M519" s="31">
        <f>IF(ABS(E519)&lt;'ver pressoflex 6p C3 DCpowe'!$G$7,'ver pressoflex 6p C3 DCpowe'!$G$16*E519*'ver pressoflex 6p C3 DCpowe'!$O$8,SIGN(E519)*'ver pressoflex 6p C3 DCpowe'!$G$15*'ver pressoflex 6p C3 DCpowe'!$O$8)</f>
        <v>-17803.500000000004</v>
      </c>
      <c r="N519" s="31">
        <f>IF(ABS(F519)&lt;'ver pressoflex 6p C3 DCpowe'!$G$7,'ver pressoflex 6p C3 DCpowe'!$G$16*F519*'ver pressoflex 6p C3 DCpowe'!$O$9,SIGN(F519)*'ver pressoflex 6p C3 DCpowe'!$G$15*'ver pressoflex 6p C3 DCpowe'!$O$9)</f>
        <v>0</v>
      </c>
      <c r="O519" s="31">
        <f>IF(ABS(G519)&lt;'ver pressoflex 6p C3 DCpowe'!$G$7,'ver pressoflex 6p C3 DCpowe'!$G$16*G519*'ver pressoflex 6p C3 DCpowe'!$O$10,SIGN(G519)*'ver pressoflex 6p C3 DCpowe'!$G$15*'ver pressoflex 6p C3 DCpowe'!$O$10)</f>
        <v>0</v>
      </c>
      <c r="P519" s="31">
        <f>IF(ABS(H519)&lt;'ver pressoflex 6p C3 DCpowe'!$G$7,'ver pressoflex 6p C3 DCpowe'!$G$16*H519*'ver pressoflex 6p C3 DCpowe'!$O$11,SIGN(H519)*'ver pressoflex 6p C3 DCpowe'!$G$15*'ver pressoflex 6p C3 DCpowe'!$O$11)</f>
        <v>0</v>
      </c>
      <c r="Q519" s="31">
        <f>IF(ABS(I519)&lt;'ver pressoflex 6p C3 DCpowe'!$G$7,'ver pressoflex 6p C3 DCpowe'!$G$16*I519*'ver pressoflex 6p C3 DCpowe'!$O$12,SIGN(I519)*'ver pressoflex 6p C3 DCpowe'!$G$15*'ver pressoflex 6p C3 DCpowe'!$O$12)</f>
        <v>0</v>
      </c>
      <c r="R519" s="31">
        <f>IF(ABS(J519)&lt;'ver pressoflex 6p C3 DCpowe'!$G$7,'ver pressoflex 6p C3 DCpowe'!$G$16*J519*'ver pressoflex 6p C3 DCpowe'!$O$13,SIGN(J519)*'ver pressoflex 6p C3 DCpowe'!$G$15*'ver pressoflex 6p C3 DCpowe'!$O$13)</f>
        <v>17803.500000000004</v>
      </c>
      <c r="S519" s="113">
        <f t="shared" si="76"/>
        <v>-104811.36750000028</v>
      </c>
      <c r="T519" s="362">
        <f>-L519*('ver pressoflex 6p C3 DCpowe'!$G$3/2-'ver pressoflex 6p C3 DCpowe'!$G$12*'ver pressoflex 6p C3 DCpowe'!D519)</f>
        <v>104214370.33562963</v>
      </c>
      <c r="U519" s="29">
        <f t="shared" si="78"/>
        <v>18248587.500000004</v>
      </c>
      <c r="V519" s="29">
        <f t="shared" si="79"/>
        <v>0</v>
      </c>
      <c r="W519" s="29">
        <f t="shared" si="80"/>
        <v>0</v>
      </c>
      <c r="X519" s="29">
        <f t="shared" si="81"/>
        <v>0</v>
      </c>
      <c r="Y519" s="29">
        <f t="shared" si="82"/>
        <v>0</v>
      </c>
      <c r="Z519" s="29">
        <f t="shared" si="83"/>
        <v>18248587.500000004</v>
      </c>
      <c r="AA519" s="113">
        <f t="shared" si="77"/>
        <v>140711545.33562964</v>
      </c>
    </row>
    <row r="520" spans="2:27">
      <c r="B520" s="116">
        <f t="shared" si="75"/>
        <v>65126.617500000299</v>
      </c>
      <c r="C520" s="115">
        <f t="shared" si="74"/>
        <v>46.270000000000117</v>
      </c>
      <c r="D520" s="68">
        <f>'ver pressoflex 6p C3 DCpowe'!$G$3/2/$C$557*C520</f>
        <v>566.80750000000148</v>
      </c>
      <c r="E520" s="114">
        <f>'ver pressoflex 6p C3 DCpowe'!$G$9/D520*(D520-'ver pressoflex 6p C3 DCpowe'!$M$8)</f>
        <v>-5.1771721439818714E-3</v>
      </c>
      <c r="F520" s="114">
        <f>'ver pressoflex 6p C3 DCpowe'!$G$9/D520*(D520-'ver pressoflex 6p C3 DCpowe'!$M$9)</f>
        <v>-4.0480410015746194E-3</v>
      </c>
      <c r="G520" s="114">
        <f>'ver pressoflex 6p C3 DCpowe'!$G$9/D520*(D520-'ver pressoflex 6p C3 DCpowe'!$M$10)</f>
        <v>-2.9189098591673674E-3</v>
      </c>
      <c r="H520" s="114">
        <f>'ver pressoflex 6p C3 DCpowe'!$G$9/D520*(D520-'ver pressoflex 6p C3 DCpowe'!$M$11)</f>
        <v>2.1498551095389451E-2</v>
      </c>
      <c r="I520" s="114">
        <f>'ver pressoflex 6p C3 DCpowe'!$G$9/D520*(D520-'ver pressoflex 6p C3 DCpowe'!$M$12)</f>
        <v>2.2627682237796706E-2</v>
      </c>
      <c r="J520" s="114">
        <f>'ver pressoflex 6p C3 DCpowe'!$G$9/D520*(D520-'ver pressoflex 6p C3 DCpowe'!$M$13)</f>
        <v>2.3756813380203957E-2</v>
      </c>
      <c r="K520" s="114">
        <f>'ver pressoflex 6p C3 DCpowe'!$G$9/D520*(D520-'ver pressoflex 6p C3 DCpowe'!$G$3)</f>
        <v>2.6579641236222085E-2</v>
      </c>
      <c r="L520" s="113">
        <f>-'ver pressoflex 6p C3 DCpowe'!$G$2*'ver pressoflex 6p C3 DCpowe'!D520*'ver pressoflex 6p C3 DCpowe'!$G$17*'ver pressoflex 6p C3 DCpowe'!$G$13*'ver pressoflex 6p C3 DCpowe'!$G$11</f>
        <v>-107126.6175000003</v>
      </c>
      <c r="M520" s="31">
        <f>IF(ABS(E520)&lt;'ver pressoflex 6p C3 DCpowe'!$G$7,'ver pressoflex 6p C3 DCpowe'!$G$16*E520*'ver pressoflex 6p C3 DCpowe'!$O$8,SIGN(E520)*'ver pressoflex 6p C3 DCpowe'!$G$15*'ver pressoflex 6p C3 DCpowe'!$O$8)</f>
        <v>-17803.500000000004</v>
      </c>
      <c r="N520" s="31">
        <f>IF(ABS(F520)&lt;'ver pressoflex 6p C3 DCpowe'!$G$7,'ver pressoflex 6p C3 DCpowe'!$G$16*F520*'ver pressoflex 6p C3 DCpowe'!$O$9,SIGN(F520)*'ver pressoflex 6p C3 DCpowe'!$G$15*'ver pressoflex 6p C3 DCpowe'!$O$9)</f>
        <v>0</v>
      </c>
      <c r="O520" s="31">
        <f>IF(ABS(G520)&lt;'ver pressoflex 6p C3 DCpowe'!$G$7,'ver pressoflex 6p C3 DCpowe'!$G$16*G520*'ver pressoflex 6p C3 DCpowe'!$O$10,SIGN(G520)*'ver pressoflex 6p C3 DCpowe'!$G$15*'ver pressoflex 6p C3 DCpowe'!$O$10)</f>
        <v>0</v>
      </c>
      <c r="P520" s="31">
        <f>IF(ABS(H520)&lt;'ver pressoflex 6p C3 DCpowe'!$G$7,'ver pressoflex 6p C3 DCpowe'!$G$16*H520*'ver pressoflex 6p C3 DCpowe'!$O$11,SIGN(H520)*'ver pressoflex 6p C3 DCpowe'!$G$15*'ver pressoflex 6p C3 DCpowe'!$O$11)</f>
        <v>0</v>
      </c>
      <c r="Q520" s="31">
        <f>IF(ABS(I520)&lt;'ver pressoflex 6p C3 DCpowe'!$G$7,'ver pressoflex 6p C3 DCpowe'!$G$16*I520*'ver pressoflex 6p C3 DCpowe'!$O$12,SIGN(I520)*'ver pressoflex 6p C3 DCpowe'!$G$15*'ver pressoflex 6p C3 DCpowe'!$O$12)</f>
        <v>0</v>
      </c>
      <c r="R520" s="31">
        <f>IF(ABS(J520)&lt;'ver pressoflex 6p C3 DCpowe'!$G$7,'ver pressoflex 6p C3 DCpowe'!$G$16*J520*'ver pressoflex 6p C3 DCpowe'!$O$13,SIGN(J520)*'ver pressoflex 6p C3 DCpowe'!$G$15*'ver pressoflex 6p C3 DCpowe'!$O$13)</f>
        <v>17803.500000000004</v>
      </c>
      <c r="S520" s="113">
        <f t="shared" si="76"/>
        <v>-107126.6175000003</v>
      </c>
      <c r="T520" s="362">
        <f>-L520*('ver pressoflex 6p C3 DCpowe'!$G$3/2-'ver pressoflex 6p C3 DCpowe'!$G$12*'ver pressoflex 6p C3 DCpowe'!D520)</f>
        <v>105970515.61406964</v>
      </c>
      <c r="U520" s="29">
        <f t="shared" si="78"/>
        <v>18248587.500000004</v>
      </c>
      <c r="V520" s="29">
        <f t="shared" si="79"/>
        <v>0</v>
      </c>
      <c r="W520" s="29">
        <f t="shared" si="80"/>
        <v>0</v>
      </c>
      <c r="X520" s="29">
        <f t="shared" si="81"/>
        <v>0</v>
      </c>
      <c r="Y520" s="29">
        <f t="shared" si="82"/>
        <v>0</v>
      </c>
      <c r="Z520" s="29">
        <f t="shared" si="83"/>
        <v>18248587.500000004</v>
      </c>
      <c r="AA520" s="113">
        <f t="shared" si="77"/>
        <v>142467690.61406964</v>
      </c>
    </row>
    <row r="521" spans="2:27">
      <c r="B521" s="116">
        <f t="shared" si="75"/>
        <v>67441.867500000284</v>
      </c>
      <c r="C521" s="115">
        <f t="shared" si="74"/>
        <v>47.270000000000117</v>
      </c>
      <c r="D521" s="68">
        <f>'ver pressoflex 6p C3 DCpowe'!$G$3/2/$C$557*C521</f>
        <v>579.05750000000148</v>
      </c>
      <c r="E521" s="114">
        <f>'ver pressoflex 6p C3 DCpowe'!$G$9/D521*(D521-'ver pressoflex 6p C3 DCpowe'!$M$8)</f>
        <v>-5.2368892553848346E-3</v>
      </c>
      <c r="F521" s="114">
        <f>'ver pressoflex 6p C3 DCpowe'!$G$9/D521*(D521-'ver pressoflex 6p C3 DCpowe'!$M$9)</f>
        <v>-4.1316449575387691E-3</v>
      </c>
      <c r="G521" s="114">
        <f>'ver pressoflex 6p C3 DCpowe'!$G$9/D521*(D521-'ver pressoflex 6p C3 DCpowe'!$M$10)</f>
        <v>-3.0264006596927031E-3</v>
      </c>
      <c r="H521" s="114">
        <f>'ver pressoflex 6p C3 DCpowe'!$G$9/D521*(D521-'ver pressoflex 6p C3 DCpowe'!$M$11)</f>
        <v>2.0874507281228475E-2</v>
      </c>
      <c r="I521" s="114">
        <f>'ver pressoflex 6p C3 DCpowe'!$G$9/D521*(D521-'ver pressoflex 6p C3 DCpowe'!$M$12)</f>
        <v>2.1979751579074541E-2</v>
      </c>
      <c r="J521" s="114">
        <f>'ver pressoflex 6p C3 DCpowe'!$G$9/D521*(D521-'ver pressoflex 6p C3 DCpowe'!$M$13)</f>
        <v>2.3084995876920606E-2</v>
      </c>
      <c r="K521" s="114">
        <f>'ver pressoflex 6p C3 DCpowe'!$G$9/D521*(D521-'ver pressoflex 6p C3 DCpowe'!$G$3)</f>
        <v>2.584810662153577E-2</v>
      </c>
      <c r="L521" s="113">
        <f>-'ver pressoflex 6p C3 DCpowe'!$G$2*'ver pressoflex 6p C3 DCpowe'!D521*'ver pressoflex 6p C3 DCpowe'!$G$17*'ver pressoflex 6p C3 DCpowe'!$G$13*'ver pressoflex 6p C3 DCpowe'!$G$11</f>
        <v>-109441.86750000028</v>
      </c>
      <c r="M521" s="31">
        <f>IF(ABS(E521)&lt;'ver pressoflex 6p C3 DCpowe'!$G$7,'ver pressoflex 6p C3 DCpowe'!$G$16*E521*'ver pressoflex 6p C3 DCpowe'!$O$8,SIGN(E521)*'ver pressoflex 6p C3 DCpowe'!$G$15*'ver pressoflex 6p C3 DCpowe'!$O$8)</f>
        <v>-17803.500000000004</v>
      </c>
      <c r="N521" s="31">
        <f>IF(ABS(F521)&lt;'ver pressoflex 6p C3 DCpowe'!$G$7,'ver pressoflex 6p C3 DCpowe'!$G$16*F521*'ver pressoflex 6p C3 DCpowe'!$O$9,SIGN(F521)*'ver pressoflex 6p C3 DCpowe'!$G$15*'ver pressoflex 6p C3 DCpowe'!$O$9)</f>
        <v>0</v>
      </c>
      <c r="O521" s="31">
        <f>IF(ABS(G521)&lt;'ver pressoflex 6p C3 DCpowe'!$G$7,'ver pressoflex 6p C3 DCpowe'!$G$16*G521*'ver pressoflex 6p C3 DCpowe'!$O$10,SIGN(G521)*'ver pressoflex 6p C3 DCpowe'!$G$15*'ver pressoflex 6p C3 DCpowe'!$O$10)</f>
        <v>0</v>
      </c>
      <c r="P521" s="31">
        <f>IF(ABS(H521)&lt;'ver pressoflex 6p C3 DCpowe'!$G$7,'ver pressoflex 6p C3 DCpowe'!$G$16*H521*'ver pressoflex 6p C3 DCpowe'!$O$11,SIGN(H521)*'ver pressoflex 6p C3 DCpowe'!$G$15*'ver pressoflex 6p C3 DCpowe'!$O$11)</f>
        <v>0</v>
      </c>
      <c r="Q521" s="31">
        <f>IF(ABS(I521)&lt;'ver pressoflex 6p C3 DCpowe'!$G$7,'ver pressoflex 6p C3 DCpowe'!$G$16*I521*'ver pressoflex 6p C3 DCpowe'!$O$12,SIGN(I521)*'ver pressoflex 6p C3 DCpowe'!$G$15*'ver pressoflex 6p C3 DCpowe'!$O$12)</f>
        <v>0</v>
      </c>
      <c r="R521" s="31">
        <f>IF(ABS(J521)&lt;'ver pressoflex 6p C3 DCpowe'!$G$7,'ver pressoflex 6p C3 DCpowe'!$G$16*J521*'ver pressoflex 6p C3 DCpowe'!$O$13,SIGN(J521)*'ver pressoflex 6p C3 DCpowe'!$G$15*'ver pressoflex 6p C3 DCpowe'!$O$13)</f>
        <v>17803.500000000004</v>
      </c>
      <c r="S521" s="113">
        <f t="shared" si="76"/>
        <v>-109441.86750000028</v>
      </c>
      <c r="T521" s="362">
        <f>-L521*('ver pressoflex 6p C3 DCpowe'!$G$3/2-'ver pressoflex 6p C3 DCpowe'!$G$12*'ver pressoflex 6p C3 DCpowe'!D521)</f>
        <v>107703063.86450961</v>
      </c>
      <c r="U521" s="29">
        <f t="shared" si="78"/>
        <v>18248587.500000004</v>
      </c>
      <c r="V521" s="29">
        <f t="shared" si="79"/>
        <v>0</v>
      </c>
      <c r="W521" s="29">
        <f t="shared" si="80"/>
        <v>0</v>
      </c>
      <c r="X521" s="29">
        <f t="shared" si="81"/>
        <v>0</v>
      </c>
      <c r="Y521" s="29">
        <f t="shared" si="82"/>
        <v>0</v>
      </c>
      <c r="Z521" s="29">
        <f t="shared" si="83"/>
        <v>18248587.500000004</v>
      </c>
      <c r="AA521" s="113">
        <f t="shared" si="77"/>
        <v>144200238.86450961</v>
      </c>
    </row>
    <row r="522" spans="2:27">
      <c r="B522" s="116">
        <f t="shared" si="75"/>
        <v>69757.117500000284</v>
      </c>
      <c r="C522" s="115">
        <f t="shared" si="74"/>
        <v>48.270000000000117</v>
      </c>
      <c r="D522" s="68">
        <f>'ver pressoflex 6p C3 DCpowe'!$G$3/2/$C$557*C522</f>
        <v>591.30750000000148</v>
      </c>
      <c r="E522" s="114">
        <f>'ver pressoflex 6p C3 DCpowe'!$G$9/D522*(D522-'ver pressoflex 6p C3 DCpowe'!$M$8)</f>
        <v>-5.2941320717224188E-3</v>
      </c>
      <c r="F522" s="114">
        <f>'ver pressoflex 6p C3 DCpowe'!$G$9/D522*(D522-'ver pressoflex 6p C3 DCpowe'!$M$9)</f>
        <v>-4.2117849004113857E-3</v>
      </c>
      <c r="G522" s="114">
        <f>'ver pressoflex 6p C3 DCpowe'!$G$9/D522*(D522-'ver pressoflex 6p C3 DCpowe'!$M$10)</f>
        <v>-3.1294377291003535E-3</v>
      </c>
      <c r="H522" s="114">
        <f>'ver pressoflex 6p C3 DCpowe'!$G$9/D522*(D522-'ver pressoflex 6p C3 DCpowe'!$M$11)</f>
        <v>2.0276319850500726E-2</v>
      </c>
      <c r="I522" s="114">
        <f>'ver pressoflex 6p C3 DCpowe'!$G$9/D522*(D522-'ver pressoflex 6p C3 DCpowe'!$M$12)</f>
        <v>2.1358667021811759E-2</v>
      </c>
      <c r="J522" s="114">
        <f>'ver pressoflex 6p C3 DCpowe'!$G$9/D522*(D522-'ver pressoflex 6p C3 DCpowe'!$M$13)</f>
        <v>2.2441014193122791E-2</v>
      </c>
      <c r="K522" s="114">
        <f>'ver pressoflex 6p C3 DCpowe'!$G$9/D522*(D522-'ver pressoflex 6p C3 DCpowe'!$G$3)</f>
        <v>2.5146882121400375E-2</v>
      </c>
      <c r="L522" s="113">
        <f>-'ver pressoflex 6p C3 DCpowe'!$G$2*'ver pressoflex 6p C3 DCpowe'!D522*'ver pressoflex 6p C3 DCpowe'!$G$17*'ver pressoflex 6p C3 DCpowe'!$G$13*'ver pressoflex 6p C3 DCpowe'!$G$11</f>
        <v>-111757.11750000028</v>
      </c>
      <c r="M522" s="31">
        <f>IF(ABS(E522)&lt;'ver pressoflex 6p C3 DCpowe'!$G$7,'ver pressoflex 6p C3 DCpowe'!$G$16*E522*'ver pressoflex 6p C3 DCpowe'!$O$8,SIGN(E522)*'ver pressoflex 6p C3 DCpowe'!$G$15*'ver pressoflex 6p C3 DCpowe'!$O$8)</f>
        <v>-17803.500000000004</v>
      </c>
      <c r="N522" s="31">
        <f>IF(ABS(F522)&lt;'ver pressoflex 6p C3 DCpowe'!$G$7,'ver pressoflex 6p C3 DCpowe'!$G$16*F522*'ver pressoflex 6p C3 DCpowe'!$O$9,SIGN(F522)*'ver pressoflex 6p C3 DCpowe'!$G$15*'ver pressoflex 6p C3 DCpowe'!$O$9)</f>
        <v>0</v>
      </c>
      <c r="O522" s="31">
        <f>IF(ABS(G522)&lt;'ver pressoflex 6p C3 DCpowe'!$G$7,'ver pressoflex 6p C3 DCpowe'!$G$16*G522*'ver pressoflex 6p C3 DCpowe'!$O$10,SIGN(G522)*'ver pressoflex 6p C3 DCpowe'!$G$15*'ver pressoflex 6p C3 DCpowe'!$O$10)</f>
        <v>0</v>
      </c>
      <c r="P522" s="31">
        <f>IF(ABS(H522)&lt;'ver pressoflex 6p C3 DCpowe'!$G$7,'ver pressoflex 6p C3 DCpowe'!$G$16*H522*'ver pressoflex 6p C3 DCpowe'!$O$11,SIGN(H522)*'ver pressoflex 6p C3 DCpowe'!$G$15*'ver pressoflex 6p C3 DCpowe'!$O$11)</f>
        <v>0</v>
      </c>
      <c r="Q522" s="31">
        <f>IF(ABS(I522)&lt;'ver pressoflex 6p C3 DCpowe'!$G$7,'ver pressoflex 6p C3 DCpowe'!$G$16*I522*'ver pressoflex 6p C3 DCpowe'!$O$12,SIGN(I522)*'ver pressoflex 6p C3 DCpowe'!$G$15*'ver pressoflex 6p C3 DCpowe'!$O$12)</f>
        <v>0</v>
      </c>
      <c r="R522" s="31">
        <f>IF(ABS(J522)&lt;'ver pressoflex 6p C3 DCpowe'!$G$7,'ver pressoflex 6p C3 DCpowe'!$G$16*J522*'ver pressoflex 6p C3 DCpowe'!$O$13,SIGN(J522)*'ver pressoflex 6p C3 DCpowe'!$G$15*'ver pressoflex 6p C3 DCpowe'!$O$13)</f>
        <v>17803.500000000004</v>
      </c>
      <c r="S522" s="113">
        <f t="shared" si="76"/>
        <v>-111757.11750000028</v>
      </c>
      <c r="T522" s="362">
        <f>-L522*('ver pressoflex 6p C3 DCpowe'!$G$3/2-'ver pressoflex 6p C3 DCpowe'!$G$12*'ver pressoflex 6p C3 DCpowe'!D522)</f>
        <v>109412015.08694962</v>
      </c>
      <c r="U522" s="29">
        <f t="shared" si="78"/>
        <v>18248587.500000004</v>
      </c>
      <c r="V522" s="29">
        <f t="shared" si="79"/>
        <v>0</v>
      </c>
      <c r="W522" s="29">
        <f t="shared" si="80"/>
        <v>0</v>
      </c>
      <c r="X522" s="29">
        <f t="shared" si="81"/>
        <v>0</v>
      </c>
      <c r="Y522" s="29">
        <f t="shared" si="82"/>
        <v>0</v>
      </c>
      <c r="Z522" s="29">
        <f t="shared" si="83"/>
        <v>18248587.500000004</v>
      </c>
      <c r="AA522" s="113">
        <f t="shared" si="77"/>
        <v>145909190.08694962</v>
      </c>
    </row>
    <row r="523" spans="2:27">
      <c r="B523" s="116">
        <f t="shared" si="75"/>
        <v>72072.367500000313</v>
      </c>
      <c r="C523" s="115">
        <f t="shared" si="74"/>
        <v>49.270000000000117</v>
      </c>
      <c r="D523" s="68">
        <f>'ver pressoflex 6p C3 DCpowe'!$G$3/2/$C$557*C523</f>
        <v>603.55750000000148</v>
      </c>
      <c r="E523" s="114">
        <f>'ver pressoflex 6p C3 DCpowe'!$G$9/D523*(D523-'ver pressoflex 6p C3 DCpowe'!$M$8)</f>
        <v>-5.3490512502951315E-3</v>
      </c>
      <c r="F523" s="114">
        <f>'ver pressoflex 6p C3 DCpowe'!$G$9/D523*(D523-'ver pressoflex 6p C3 DCpowe'!$M$9)</f>
        <v>-4.2886717504131847E-3</v>
      </c>
      <c r="G523" s="114">
        <f>'ver pressoflex 6p C3 DCpowe'!$G$9/D523*(D523-'ver pressoflex 6p C3 DCpowe'!$M$10)</f>
        <v>-3.228292250531237E-3</v>
      </c>
      <c r="H523" s="114">
        <f>'ver pressoflex 6p C3 DCpowe'!$G$9/D523*(D523-'ver pressoflex 6p C3 DCpowe'!$M$11)</f>
        <v>1.9702414434415873E-2</v>
      </c>
      <c r="I523" s="114">
        <f>'ver pressoflex 6p C3 DCpowe'!$G$9/D523*(D523-'ver pressoflex 6p C3 DCpowe'!$M$12)</f>
        <v>2.0762793934297821E-2</v>
      </c>
      <c r="J523" s="114">
        <f>'ver pressoflex 6p C3 DCpowe'!$G$9/D523*(D523-'ver pressoflex 6p C3 DCpowe'!$M$13)</f>
        <v>2.182317343417977E-2</v>
      </c>
      <c r="K523" s="114">
        <f>'ver pressoflex 6p C3 DCpowe'!$G$9/D523*(D523-'ver pressoflex 6p C3 DCpowe'!$G$3)</f>
        <v>2.4474122183884638E-2</v>
      </c>
      <c r="L523" s="113">
        <f>-'ver pressoflex 6p C3 DCpowe'!$G$2*'ver pressoflex 6p C3 DCpowe'!D523*'ver pressoflex 6p C3 DCpowe'!$G$17*'ver pressoflex 6p C3 DCpowe'!$G$13*'ver pressoflex 6p C3 DCpowe'!$G$11</f>
        <v>-114072.3675000003</v>
      </c>
      <c r="M523" s="31">
        <f>IF(ABS(E523)&lt;'ver pressoflex 6p C3 DCpowe'!$G$7,'ver pressoflex 6p C3 DCpowe'!$G$16*E523*'ver pressoflex 6p C3 DCpowe'!$O$8,SIGN(E523)*'ver pressoflex 6p C3 DCpowe'!$G$15*'ver pressoflex 6p C3 DCpowe'!$O$8)</f>
        <v>-17803.500000000004</v>
      </c>
      <c r="N523" s="31">
        <f>IF(ABS(F523)&lt;'ver pressoflex 6p C3 DCpowe'!$G$7,'ver pressoflex 6p C3 DCpowe'!$G$16*F523*'ver pressoflex 6p C3 DCpowe'!$O$9,SIGN(F523)*'ver pressoflex 6p C3 DCpowe'!$G$15*'ver pressoflex 6p C3 DCpowe'!$O$9)</f>
        <v>0</v>
      </c>
      <c r="O523" s="31">
        <f>IF(ABS(G523)&lt;'ver pressoflex 6p C3 DCpowe'!$G$7,'ver pressoflex 6p C3 DCpowe'!$G$16*G523*'ver pressoflex 6p C3 DCpowe'!$O$10,SIGN(G523)*'ver pressoflex 6p C3 DCpowe'!$G$15*'ver pressoflex 6p C3 DCpowe'!$O$10)</f>
        <v>0</v>
      </c>
      <c r="P523" s="31">
        <f>IF(ABS(H523)&lt;'ver pressoflex 6p C3 DCpowe'!$G$7,'ver pressoflex 6p C3 DCpowe'!$G$16*H523*'ver pressoflex 6p C3 DCpowe'!$O$11,SIGN(H523)*'ver pressoflex 6p C3 DCpowe'!$G$15*'ver pressoflex 6p C3 DCpowe'!$O$11)</f>
        <v>0</v>
      </c>
      <c r="Q523" s="31">
        <f>IF(ABS(I523)&lt;'ver pressoflex 6p C3 DCpowe'!$G$7,'ver pressoflex 6p C3 DCpowe'!$G$16*I523*'ver pressoflex 6p C3 DCpowe'!$O$12,SIGN(I523)*'ver pressoflex 6p C3 DCpowe'!$G$15*'ver pressoflex 6p C3 DCpowe'!$O$12)</f>
        <v>0</v>
      </c>
      <c r="R523" s="31">
        <f>IF(ABS(J523)&lt;'ver pressoflex 6p C3 DCpowe'!$G$7,'ver pressoflex 6p C3 DCpowe'!$G$16*J523*'ver pressoflex 6p C3 DCpowe'!$O$13,SIGN(J523)*'ver pressoflex 6p C3 DCpowe'!$G$15*'ver pressoflex 6p C3 DCpowe'!$O$13)</f>
        <v>17803.500000000004</v>
      </c>
      <c r="S523" s="113">
        <f t="shared" si="76"/>
        <v>-114072.36750000031</v>
      </c>
      <c r="T523" s="362">
        <f>-L523*('ver pressoflex 6p C3 DCpowe'!$G$3/2-'ver pressoflex 6p C3 DCpowe'!$G$12*'ver pressoflex 6p C3 DCpowe'!D523)</f>
        <v>111097369.28138962</v>
      </c>
      <c r="U523" s="29">
        <f t="shared" si="78"/>
        <v>18248587.500000004</v>
      </c>
      <c r="V523" s="29">
        <f t="shared" si="79"/>
        <v>0</v>
      </c>
      <c r="W523" s="29">
        <f t="shared" si="80"/>
        <v>0</v>
      </c>
      <c r="X523" s="29">
        <f t="shared" si="81"/>
        <v>0</v>
      </c>
      <c r="Y523" s="29">
        <f t="shared" si="82"/>
        <v>0</v>
      </c>
      <c r="Z523" s="29">
        <f t="shared" si="83"/>
        <v>18248587.500000004</v>
      </c>
      <c r="AA523" s="113">
        <f t="shared" si="77"/>
        <v>147594544.28138962</v>
      </c>
    </row>
    <row r="524" spans="2:27">
      <c r="B524" s="116">
        <f t="shared" si="75"/>
        <v>74387.617500000284</v>
      </c>
      <c r="C524" s="115">
        <f t="shared" si="74"/>
        <v>50.270000000000117</v>
      </c>
      <c r="D524" s="68">
        <f>'ver pressoflex 6p C3 DCpowe'!$G$3/2/$C$557*C524</f>
        <v>615.80750000000148</v>
      </c>
      <c r="E524" s="114">
        <f>'ver pressoflex 6p C3 DCpowe'!$G$9/D524*(D524-'ver pressoflex 6p C3 DCpowe'!$M$8)</f>
        <v>-5.4017854605538321E-3</v>
      </c>
      <c r="F524" s="114">
        <f>'ver pressoflex 6p C3 DCpowe'!$G$9/D524*(D524-'ver pressoflex 6p C3 DCpowe'!$M$9)</f>
        <v>-4.3624996447753648E-3</v>
      </c>
      <c r="G524" s="114">
        <f>'ver pressoflex 6p C3 DCpowe'!$G$9/D524*(D524-'ver pressoflex 6p C3 DCpowe'!$M$10)</f>
        <v>-3.3232138289968974E-3</v>
      </c>
      <c r="H524" s="114">
        <f>'ver pressoflex 6p C3 DCpowe'!$G$9/D524*(D524-'ver pressoflex 6p C3 DCpowe'!$M$11)</f>
        <v>1.9151341937212456E-2</v>
      </c>
      <c r="I524" s="114">
        <f>'ver pressoflex 6p C3 DCpowe'!$G$9/D524*(D524-'ver pressoflex 6p C3 DCpowe'!$M$12)</f>
        <v>2.0190627752990922E-2</v>
      </c>
      <c r="J524" s="114">
        <f>'ver pressoflex 6p C3 DCpowe'!$G$9/D524*(D524-'ver pressoflex 6p C3 DCpowe'!$M$13)</f>
        <v>2.1229913568769392E-2</v>
      </c>
      <c r="K524" s="114">
        <f>'ver pressoflex 6p C3 DCpowe'!$G$9/D524*(D524-'ver pressoflex 6p C3 DCpowe'!$G$3)</f>
        <v>2.3828128108215559E-2</v>
      </c>
      <c r="L524" s="113">
        <f>-'ver pressoflex 6p C3 DCpowe'!$G$2*'ver pressoflex 6p C3 DCpowe'!D524*'ver pressoflex 6p C3 DCpowe'!$G$17*'ver pressoflex 6p C3 DCpowe'!$G$13*'ver pressoflex 6p C3 DCpowe'!$G$11</f>
        <v>-116387.61750000028</v>
      </c>
      <c r="M524" s="31">
        <f>IF(ABS(E524)&lt;'ver pressoflex 6p C3 DCpowe'!$G$7,'ver pressoflex 6p C3 DCpowe'!$G$16*E524*'ver pressoflex 6p C3 DCpowe'!$O$8,SIGN(E524)*'ver pressoflex 6p C3 DCpowe'!$G$15*'ver pressoflex 6p C3 DCpowe'!$O$8)</f>
        <v>-17803.500000000004</v>
      </c>
      <c r="N524" s="31">
        <f>IF(ABS(F524)&lt;'ver pressoflex 6p C3 DCpowe'!$G$7,'ver pressoflex 6p C3 DCpowe'!$G$16*F524*'ver pressoflex 6p C3 DCpowe'!$O$9,SIGN(F524)*'ver pressoflex 6p C3 DCpowe'!$G$15*'ver pressoflex 6p C3 DCpowe'!$O$9)</f>
        <v>0</v>
      </c>
      <c r="O524" s="31">
        <f>IF(ABS(G524)&lt;'ver pressoflex 6p C3 DCpowe'!$G$7,'ver pressoflex 6p C3 DCpowe'!$G$16*G524*'ver pressoflex 6p C3 DCpowe'!$O$10,SIGN(G524)*'ver pressoflex 6p C3 DCpowe'!$G$15*'ver pressoflex 6p C3 DCpowe'!$O$10)</f>
        <v>0</v>
      </c>
      <c r="P524" s="31">
        <f>IF(ABS(H524)&lt;'ver pressoflex 6p C3 DCpowe'!$G$7,'ver pressoflex 6p C3 DCpowe'!$G$16*H524*'ver pressoflex 6p C3 DCpowe'!$O$11,SIGN(H524)*'ver pressoflex 6p C3 DCpowe'!$G$15*'ver pressoflex 6p C3 DCpowe'!$O$11)</f>
        <v>0</v>
      </c>
      <c r="Q524" s="31">
        <f>IF(ABS(I524)&lt;'ver pressoflex 6p C3 DCpowe'!$G$7,'ver pressoflex 6p C3 DCpowe'!$G$16*I524*'ver pressoflex 6p C3 DCpowe'!$O$12,SIGN(I524)*'ver pressoflex 6p C3 DCpowe'!$G$15*'ver pressoflex 6p C3 DCpowe'!$O$12)</f>
        <v>0</v>
      </c>
      <c r="R524" s="31">
        <f>IF(ABS(J524)&lt;'ver pressoflex 6p C3 DCpowe'!$G$7,'ver pressoflex 6p C3 DCpowe'!$G$16*J524*'ver pressoflex 6p C3 DCpowe'!$O$13,SIGN(J524)*'ver pressoflex 6p C3 DCpowe'!$G$15*'ver pressoflex 6p C3 DCpowe'!$O$13)</f>
        <v>17803.500000000004</v>
      </c>
      <c r="S524" s="113">
        <f t="shared" si="76"/>
        <v>-116387.61750000028</v>
      </c>
      <c r="T524" s="362">
        <f>-L524*('ver pressoflex 6p C3 DCpowe'!$G$3/2-'ver pressoflex 6p C3 DCpowe'!$G$12*'ver pressoflex 6p C3 DCpowe'!D524)</f>
        <v>112759126.4478296</v>
      </c>
      <c r="U524" s="29">
        <f t="shared" si="78"/>
        <v>18248587.500000004</v>
      </c>
      <c r="V524" s="29">
        <f t="shared" si="79"/>
        <v>0</v>
      </c>
      <c r="W524" s="29">
        <f t="shared" si="80"/>
        <v>0</v>
      </c>
      <c r="X524" s="29">
        <f t="shared" si="81"/>
        <v>0</v>
      </c>
      <c r="Y524" s="29">
        <f t="shared" si="82"/>
        <v>0</v>
      </c>
      <c r="Z524" s="29">
        <f t="shared" si="83"/>
        <v>18248587.500000004</v>
      </c>
      <c r="AA524" s="113">
        <f t="shared" si="77"/>
        <v>149256301.4478296</v>
      </c>
    </row>
    <row r="525" spans="2:27">
      <c r="B525" s="116">
        <f t="shared" si="75"/>
        <v>76702.867500000284</v>
      </c>
      <c r="C525" s="115">
        <f t="shared" si="74"/>
        <v>51.270000000000117</v>
      </c>
      <c r="D525" s="68">
        <f>'ver pressoflex 6p C3 DCpowe'!$G$3/2/$C$557*C525</f>
        <v>628.05750000000148</v>
      </c>
      <c r="E525" s="114">
        <f>'ver pressoflex 6p C3 DCpowe'!$G$9/D525*(D525-'ver pressoflex 6p C3 DCpowe'!$M$8)</f>
        <v>-5.4524625531898021E-3</v>
      </c>
      <c r="F525" s="114">
        <f>'ver pressoflex 6p C3 DCpowe'!$G$9/D525*(D525-'ver pressoflex 6p C3 DCpowe'!$M$9)</f>
        <v>-4.4334475744657225E-3</v>
      </c>
      <c r="G525" s="114">
        <f>'ver pressoflex 6p C3 DCpowe'!$G$9/D525*(D525-'ver pressoflex 6p C3 DCpowe'!$M$10)</f>
        <v>-3.4144325957416429E-3</v>
      </c>
      <c r="H525" s="114">
        <f>'ver pressoflex 6p C3 DCpowe'!$G$9/D525*(D525-'ver pressoflex 6p C3 DCpowe'!$M$11)</f>
        <v>1.8621766319166577E-2</v>
      </c>
      <c r="I525" s="114">
        <f>'ver pressoflex 6p C3 DCpowe'!$G$9/D525*(D525-'ver pressoflex 6p C3 DCpowe'!$M$12)</f>
        <v>1.9640781297890656E-2</v>
      </c>
      <c r="J525" s="114">
        <f>'ver pressoflex 6p C3 DCpowe'!$G$9/D525*(D525-'ver pressoflex 6p C3 DCpowe'!$M$13)</f>
        <v>2.0659796276614736E-2</v>
      </c>
      <c r="K525" s="114">
        <f>'ver pressoflex 6p C3 DCpowe'!$G$9/D525*(D525-'ver pressoflex 6p C3 DCpowe'!$G$3)</f>
        <v>2.3207333723424931E-2</v>
      </c>
      <c r="L525" s="113">
        <f>-'ver pressoflex 6p C3 DCpowe'!$G$2*'ver pressoflex 6p C3 DCpowe'!D525*'ver pressoflex 6p C3 DCpowe'!$G$17*'ver pressoflex 6p C3 DCpowe'!$G$13*'ver pressoflex 6p C3 DCpowe'!$G$11</f>
        <v>-118702.86750000028</v>
      </c>
      <c r="M525" s="31">
        <f>IF(ABS(E525)&lt;'ver pressoflex 6p C3 DCpowe'!$G$7,'ver pressoflex 6p C3 DCpowe'!$G$16*E525*'ver pressoflex 6p C3 DCpowe'!$O$8,SIGN(E525)*'ver pressoflex 6p C3 DCpowe'!$G$15*'ver pressoflex 6p C3 DCpowe'!$O$8)</f>
        <v>-17803.500000000004</v>
      </c>
      <c r="N525" s="31">
        <f>IF(ABS(F525)&lt;'ver pressoflex 6p C3 DCpowe'!$G$7,'ver pressoflex 6p C3 DCpowe'!$G$16*F525*'ver pressoflex 6p C3 DCpowe'!$O$9,SIGN(F525)*'ver pressoflex 6p C3 DCpowe'!$G$15*'ver pressoflex 6p C3 DCpowe'!$O$9)</f>
        <v>0</v>
      </c>
      <c r="O525" s="31">
        <f>IF(ABS(G525)&lt;'ver pressoflex 6p C3 DCpowe'!$G$7,'ver pressoflex 6p C3 DCpowe'!$G$16*G525*'ver pressoflex 6p C3 DCpowe'!$O$10,SIGN(G525)*'ver pressoflex 6p C3 DCpowe'!$G$15*'ver pressoflex 6p C3 DCpowe'!$O$10)</f>
        <v>0</v>
      </c>
      <c r="P525" s="31">
        <f>IF(ABS(H525)&lt;'ver pressoflex 6p C3 DCpowe'!$G$7,'ver pressoflex 6p C3 DCpowe'!$G$16*H525*'ver pressoflex 6p C3 DCpowe'!$O$11,SIGN(H525)*'ver pressoflex 6p C3 DCpowe'!$G$15*'ver pressoflex 6p C3 DCpowe'!$O$11)</f>
        <v>0</v>
      </c>
      <c r="Q525" s="31">
        <f>IF(ABS(I525)&lt;'ver pressoflex 6p C3 DCpowe'!$G$7,'ver pressoflex 6p C3 DCpowe'!$G$16*I525*'ver pressoflex 6p C3 DCpowe'!$O$12,SIGN(I525)*'ver pressoflex 6p C3 DCpowe'!$G$15*'ver pressoflex 6p C3 DCpowe'!$O$12)</f>
        <v>0</v>
      </c>
      <c r="R525" s="31">
        <f>IF(ABS(J525)&lt;'ver pressoflex 6p C3 DCpowe'!$G$7,'ver pressoflex 6p C3 DCpowe'!$G$16*J525*'ver pressoflex 6p C3 DCpowe'!$O$13,SIGN(J525)*'ver pressoflex 6p C3 DCpowe'!$G$15*'ver pressoflex 6p C3 DCpowe'!$O$13)</f>
        <v>17803.500000000004</v>
      </c>
      <c r="S525" s="113">
        <f t="shared" si="76"/>
        <v>-118702.86750000028</v>
      </c>
      <c r="T525" s="362">
        <f>-L525*('ver pressoflex 6p C3 DCpowe'!$G$3/2-'ver pressoflex 6p C3 DCpowe'!$G$12*'ver pressoflex 6p C3 DCpowe'!D525)</f>
        <v>114397286.5862696</v>
      </c>
      <c r="U525" s="29">
        <f t="shared" si="78"/>
        <v>18248587.500000004</v>
      </c>
      <c r="V525" s="29">
        <f t="shared" si="79"/>
        <v>0</v>
      </c>
      <c r="W525" s="29">
        <f t="shared" si="80"/>
        <v>0</v>
      </c>
      <c r="X525" s="29">
        <f t="shared" si="81"/>
        <v>0</v>
      </c>
      <c r="Y525" s="29">
        <f t="shared" si="82"/>
        <v>0</v>
      </c>
      <c r="Z525" s="29">
        <f t="shared" si="83"/>
        <v>18248587.500000004</v>
      </c>
      <c r="AA525" s="113">
        <f t="shared" si="77"/>
        <v>150894461.58626962</v>
      </c>
    </row>
    <row r="526" spans="2:27">
      <c r="B526" s="116">
        <f t="shared" si="75"/>
        <v>79018.117500000313</v>
      </c>
      <c r="C526" s="115">
        <f t="shared" si="74"/>
        <v>52.270000000000117</v>
      </c>
      <c r="D526" s="68">
        <f>'ver pressoflex 6p C3 DCpowe'!$G$3/2/$C$557*C526</f>
        <v>640.30750000000148</v>
      </c>
      <c r="E526" s="114">
        <f>'ver pressoflex 6p C3 DCpowe'!$G$9/D526*(D526-'ver pressoflex 6p C3 DCpowe'!$M$8)</f>
        <v>-5.5012005950266143E-3</v>
      </c>
      <c r="F526" s="114">
        <f>'ver pressoflex 6p C3 DCpowe'!$G$9/D526*(D526-'ver pressoflex 6p C3 DCpowe'!$M$9)</f>
        <v>-4.5016808330372599E-3</v>
      </c>
      <c r="G526" s="114">
        <f>'ver pressoflex 6p C3 DCpowe'!$G$9/D526*(D526-'ver pressoflex 6p C3 DCpowe'!$M$10)</f>
        <v>-3.5021610710479056E-3</v>
      </c>
      <c r="H526" s="114">
        <f>'ver pressoflex 6p C3 DCpowe'!$G$9/D526*(D526-'ver pressoflex 6p C3 DCpowe'!$M$11)</f>
        <v>1.8112453781971884E-2</v>
      </c>
      <c r="I526" s="114">
        <f>'ver pressoflex 6p C3 DCpowe'!$G$9/D526*(D526-'ver pressoflex 6p C3 DCpowe'!$M$12)</f>
        <v>1.9111973543961238E-2</v>
      </c>
      <c r="J526" s="114">
        <f>'ver pressoflex 6p C3 DCpowe'!$G$9/D526*(D526-'ver pressoflex 6p C3 DCpowe'!$M$13)</f>
        <v>2.0111493305950592E-2</v>
      </c>
      <c r="K526" s="114">
        <f>'ver pressoflex 6p C3 DCpowe'!$G$9/D526*(D526-'ver pressoflex 6p C3 DCpowe'!$G$3)</f>
        <v>2.261029271092398E-2</v>
      </c>
      <c r="L526" s="113">
        <f>-'ver pressoflex 6p C3 DCpowe'!$G$2*'ver pressoflex 6p C3 DCpowe'!D526*'ver pressoflex 6p C3 DCpowe'!$G$17*'ver pressoflex 6p C3 DCpowe'!$G$13*'ver pressoflex 6p C3 DCpowe'!$G$11</f>
        <v>-121018.1175000003</v>
      </c>
      <c r="M526" s="31">
        <f>IF(ABS(E526)&lt;'ver pressoflex 6p C3 DCpowe'!$G$7,'ver pressoflex 6p C3 DCpowe'!$G$16*E526*'ver pressoflex 6p C3 DCpowe'!$O$8,SIGN(E526)*'ver pressoflex 6p C3 DCpowe'!$G$15*'ver pressoflex 6p C3 DCpowe'!$O$8)</f>
        <v>-17803.500000000004</v>
      </c>
      <c r="N526" s="31">
        <f>IF(ABS(F526)&lt;'ver pressoflex 6p C3 DCpowe'!$G$7,'ver pressoflex 6p C3 DCpowe'!$G$16*F526*'ver pressoflex 6p C3 DCpowe'!$O$9,SIGN(F526)*'ver pressoflex 6p C3 DCpowe'!$G$15*'ver pressoflex 6p C3 DCpowe'!$O$9)</f>
        <v>0</v>
      </c>
      <c r="O526" s="31">
        <f>IF(ABS(G526)&lt;'ver pressoflex 6p C3 DCpowe'!$G$7,'ver pressoflex 6p C3 DCpowe'!$G$16*G526*'ver pressoflex 6p C3 DCpowe'!$O$10,SIGN(G526)*'ver pressoflex 6p C3 DCpowe'!$G$15*'ver pressoflex 6p C3 DCpowe'!$O$10)</f>
        <v>0</v>
      </c>
      <c r="P526" s="31">
        <f>IF(ABS(H526)&lt;'ver pressoflex 6p C3 DCpowe'!$G$7,'ver pressoflex 6p C3 DCpowe'!$G$16*H526*'ver pressoflex 6p C3 DCpowe'!$O$11,SIGN(H526)*'ver pressoflex 6p C3 DCpowe'!$G$15*'ver pressoflex 6p C3 DCpowe'!$O$11)</f>
        <v>0</v>
      </c>
      <c r="Q526" s="31">
        <f>IF(ABS(I526)&lt;'ver pressoflex 6p C3 DCpowe'!$G$7,'ver pressoflex 6p C3 DCpowe'!$G$16*I526*'ver pressoflex 6p C3 DCpowe'!$O$12,SIGN(I526)*'ver pressoflex 6p C3 DCpowe'!$G$15*'ver pressoflex 6p C3 DCpowe'!$O$12)</f>
        <v>0</v>
      </c>
      <c r="R526" s="31">
        <f>IF(ABS(J526)&lt;'ver pressoflex 6p C3 DCpowe'!$G$7,'ver pressoflex 6p C3 DCpowe'!$G$16*J526*'ver pressoflex 6p C3 DCpowe'!$O$13,SIGN(J526)*'ver pressoflex 6p C3 DCpowe'!$G$15*'ver pressoflex 6p C3 DCpowe'!$O$13)</f>
        <v>17803.500000000004</v>
      </c>
      <c r="S526" s="113">
        <f t="shared" si="76"/>
        <v>-121018.11750000031</v>
      </c>
      <c r="T526" s="362">
        <f>-L526*('ver pressoflex 6p C3 DCpowe'!$G$3/2-'ver pressoflex 6p C3 DCpowe'!$G$12*'ver pressoflex 6p C3 DCpowe'!D526)</f>
        <v>116011849.69670962</v>
      </c>
      <c r="U526" s="29">
        <f t="shared" si="78"/>
        <v>18248587.500000004</v>
      </c>
      <c r="V526" s="29">
        <f t="shared" si="79"/>
        <v>0</v>
      </c>
      <c r="W526" s="29">
        <f t="shared" si="80"/>
        <v>0</v>
      </c>
      <c r="X526" s="29">
        <f t="shared" si="81"/>
        <v>0</v>
      </c>
      <c r="Y526" s="29">
        <f t="shared" si="82"/>
        <v>0</v>
      </c>
      <c r="Z526" s="29">
        <f t="shared" si="83"/>
        <v>18248587.500000004</v>
      </c>
      <c r="AA526" s="113">
        <f t="shared" si="77"/>
        <v>152509024.69670963</v>
      </c>
    </row>
    <row r="527" spans="2:27">
      <c r="B527" s="116">
        <f t="shared" si="75"/>
        <v>81333.367500000284</v>
      </c>
      <c r="C527" s="115">
        <f t="shared" si="74"/>
        <v>53.270000000000117</v>
      </c>
      <c r="D527" s="68">
        <f>'ver pressoflex 6p C3 DCpowe'!$G$3/2/$C$557*C527</f>
        <v>652.55750000000148</v>
      </c>
      <c r="E527" s="114">
        <f>'ver pressoflex 6p C3 DCpowe'!$G$9/D527*(D527-'ver pressoflex 6p C3 DCpowe'!$M$8)</f>
        <v>-5.5481087873482477E-3</v>
      </c>
      <c r="F527" s="114">
        <f>'ver pressoflex 6p C3 DCpowe'!$G$9/D527*(D527-'ver pressoflex 6p C3 DCpowe'!$M$9)</f>
        <v>-4.5673523022875459E-3</v>
      </c>
      <c r="G527" s="114">
        <f>'ver pressoflex 6p C3 DCpowe'!$G$9/D527*(D527-'ver pressoflex 6p C3 DCpowe'!$M$10)</f>
        <v>-3.5865958172268449E-3</v>
      </c>
      <c r="H527" s="114">
        <f>'ver pressoflex 6p C3 DCpowe'!$G$9/D527*(D527-'ver pressoflex 6p C3 DCpowe'!$M$11)</f>
        <v>1.7622263172210821E-2</v>
      </c>
      <c r="I527" s="114">
        <f>'ver pressoflex 6p C3 DCpowe'!$G$9/D527*(D527-'ver pressoflex 6p C3 DCpowe'!$M$12)</f>
        <v>1.8603019657271524E-2</v>
      </c>
      <c r="J527" s="114">
        <f>'ver pressoflex 6p C3 DCpowe'!$G$9/D527*(D527-'ver pressoflex 6p C3 DCpowe'!$M$13)</f>
        <v>1.9583776142332223E-2</v>
      </c>
      <c r="K527" s="114">
        <f>'ver pressoflex 6p C3 DCpowe'!$G$9/D527*(D527-'ver pressoflex 6p C3 DCpowe'!$G$3)</f>
        <v>2.2035667354983978E-2</v>
      </c>
      <c r="L527" s="113">
        <f>-'ver pressoflex 6p C3 DCpowe'!$G$2*'ver pressoflex 6p C3 DCpowe'!D527*'ver pressoflex 6p C3 DCpowe'!$G$17*'ver pressoflex 6p C3 DCpowe'!$G$13*'ver pressoflex 6p C3 DCpowe'!$G$11</f>
        <v>-123333.36750000028</v>
      </c>
      <c r="M527" s="31">
        <f>IF(ABS(E527)&lt;'ver pressoflex 6p C3 DCpowe'!$G$7,'ver pressoflex 6p C3 DCpowe'!$G$16*E527*'ver pressoflex 6p C3 DCpowe'!$O$8,SIGN(E527)*'ver pressoflex 6p C3 DCpowe'!$G$15*'ver pressoflex 6p C3 DCpowe'!$O$8)</f>
        <v>-17803.500000000004</v>
      </c>
      <c r="N527" s="31">
        <f>IF(ABS(F527)&lt;'ver pressoflex 6p C3 DCpowe'!$G$7,'ver pressoflex 6p C3 DCpowe'!$G$16*F527*'ver pressoflex 6p C3 DCpowe'!$O$9,SIGN(F527)*'ver pressoflex 6p C3 DCpowe'!$G$15*'ver pressoflex 6p C3 DCpowe'!$O$9)</f>
        <v>0</v>
      </c>
      <c r="O527" s="31">
        <f>IF(ABS(G527)&lt;'ver pressoflex 6p C3 DCpowe'!$G$7,'ver pressoflex 6p C3 DCpowe'!$G$16*G527*'ver pressoflex 6p C3 DCpowe'!$O$10,SIGN(G527)*'ver pressoflex 6p C3 DCpowe'!$G$15*'ver pressoflex 6p C3 DCpowe'!$O$10)</f>
        <v>0</v>
      </c>
      <c r="P527" s="31">
        <f>IF(ABS(H527)&lt;'ver pressoflex 6p C3 DCpowe'!$G$7,'ver pressoflex 6p C3 DCpowe'!$G$16*H527*'ver pressoflex 6p C3 DCpowe'!$O$11,SIGN(H527)*'ver pressoflex 6p C3 DCpowe'!$G$15*'ver pressoflex 6p C3 DCpowe'!$O$11)</f>
        <v>0</v>
      </c>
      <c r="Q527" s="31">
        <f>IF(ABS(I527)&lt;'ver pressoflex 6p C3 DCpowe'!$G$7,'ver pressoflex 6p C3 DCpowe'!$G$16*I527*'ver pressoflex 6p C3 DCpowe'!$O$12,SIGN(I527)*'ver pressoflex 6p C3 DCpowe'!$G$15*'ver pressoflex 6p C3 DCpowe'!$O$12)</f>
        <v>0</v>
      </c>
      <c r="R527" s="31">
        <f>IF(ABS(J527)&lt;'ver pressoflex 6p C3 DCpowe'!$G$7,'ver pressoflex 6p C3 DCpowe'!$G$16*J527*'ver pressoflex 6p C3 DCpowe'!$O$13,SIGN(J527)*'ver pressoflex 6p C3 DCpowe'!$G$15*'ver pressoflex 6p C3 DCpowe'!$O$13)</f>
        <v>17803.500000000004</v>
      </c>
      <c r="S527" s="113">
        <f t="shared" si="76"/>
        <v>-123333.36750000028</v>
      </c>
      <c r="T527" s="362">
        <f>-L527*('ver pressoflex 6p C3 DCpowe'!$G$3/2-'ver pressoflex 6p C3 DCpowe'!$G$12*'ver pressoflex 6p C3 DCpowe'!D527)</f>
        <v>117602815.77914959</v>
      </c>
      <c r="U527" s="29">
        <f t="shared" si="78"/>
        <v>18248587.500000004</v>
      </c>
      <c r="V527" s="29">
        <f t="shared" si="79"/>
        <v>0</v>
      </c>
      <c r="W527" s="29">
        <f t="shared" si="80"/>
        <v>0</v>
      </c>
      <c r="X527" s="29">
        <f t="shared" si="81"/>
        <v>0</v>
      </c>
      <c r="Y527" s="29">
        <f t="shared" si="82"/>
        <v>0</v>
      </c>
      <c r="Z527" s="29">
        <f t="shared" si="83"/>
        <v>18248587.500000004</v>
      </c>
      <c r="AA527" s="113">
        <f t="shared" si="77"/>
        <v>154099990.77914959</v>
      </c>
    </row>
    <row r="528" spans="2:27">
      <c r="B528" s="116">
        <f t="shared" si="75"/>
        <v>83648.617500000284</v>
      </c>
      <c r="C528" s="115">
        <f t="shared" si="74"/>
        <v>54.270000000000117</v>
      </c>
      <c r="D528" s="68">
        <f>'ver pressoflex 6p C3 DCpowe'!$G$3/2/$C$557*C528</f>
        <v>664.80750000000148</v>
      </c>
      <c r="E528" s="114">
        <f>'ver pressoflex 6p C3 DCpowe'!$G$9/D528*(D528-'ver pressoflex 6p C3 DCpowe'!$M$8)</f>
        <v>-5.5932882826983804E-3</v>
      </c>
      <c r="F528" s="114">
        <f>'ver pressoflex 6p C3 DCpowe'!$G$9/D528*(D528-'ver pressoflex 6p C3 DCpowe'!$M$9)</f>
        <v>-4.6306035957777323E-3</v>
      </c>
      <c r="G528" s="114">
        <f>'ver pressoflex 6p C3 DCpowe'!$G$9/D528*(D528-'ver pressoflex 6p C3 DCpowe'!$M$10)</f>
        <v>-3.6679189088570847E-3</v>
      </c>
      <c r="H528" s="114">
        <f>'ver pressoflex 6p C3 DCpowe'!$G$9/D528*(D528-'ver pressoflex 6p C3 DCpowe'!$M$11)</f>
        <v>1.7150137445801922E-2</v>
      </c>
      <c r="I528" s="114">
        <f>'ver pressoflex 6p C3 DCpowe'!$G$9/D528*(D528-'ver pressoflex 6p C3 DCpowe'!$M$12)</f>
        <v>1.8112822132722573E-2</v>
      </c>
      <c r="J528" s="114">
        <f>'ver pressoflex 6p C3 DCpowe'!$G$9/D528*(D528-'ver pressoflex 6p C3 DCpowe'!$M$13)</f>
        <v>1.907550681964322E-2</v>
      </c>
      <c r="K528" s="114">
        <f>'ver pressoflex 6p C3 DCpowe'!$G$9/D528*(D528-'ver pressoflex 6p C3 DCpowe'!$G$3)</f>
        <v>2.148221853694484E-2</v>
      </c>
      <c r="L528" s="113">
        <f>-'ver pressoflex 6p C3 DCpowe'!$G$2*'ver pressoflex 6p C3 DCpowe'!D528*'ver pressoflex 6p C3 DCpowe'!$G$17*'ver pressoflex 6p C3 DCpowe'!$G$13*'ver pressoflex 6p C3 DCpowe'!$G$11</f>
        <v>-125648.61750000028</v>
      </c>
      <c r="M528" s="31">
        <f>IF(ABS(E528)&lt;'ver pressoflex 6p C3 DCpowe'!$G$7,'ver pressoflex 6p C3 DCpowe'!$G$16*E528*'ver pressoflex 6p C3 DCpowe'!$O$8,SIGN(E528)*'ver pressoflex 6p C3 DCpowe'!$G$15*'ver pressoflex 6p C3 DCpowe'!$O$8)</f>
        <v>-17803.500000000004</v>
      </c>
      <c r="N528" s="31">
        <f>IF(ABS(F528)&lt;'ver pressoflex 6p C3 DCpowe'!$G$7,'ver pressoflex 6p C3 DCpowe'!$G$16*F528*'ver pressoflex 6p C3 DCpowe'!$O$9,SIGN(F528)*'ver pressoflex 6p C3 DCpowe'!$G$15*'ver pressoflex 6p C3 DCpowe'!$O$9)</f>
        <v>0</v>
      </c>
      <c r="O528" s="31">
        <f>IF(ABS(G528)&lt;'ver pressoflex 6p C3 DCpowe'!$G$7,'ver pressoflex 6p C3 DCpowe'!$G$16*G528*'ver pressoflex 6p C3 DCpowe'!$O$10,SIGN(G528)*'ver pressoflex 6p C3 DCpowe'!$G$15*'ver pressoflex 6p C3 DCpowe'!$O$10)</f>
        <v>0</v>
      </c>
      <c r="P528" s="31">
        <f>IF(ABS(H528)&lt;'ver pressoflex 6p C3 DCpowe'!$G$7,'ver pressoflex 6p C3 DCpowe'!$G$16*H528*'ver pressoflex 6p C3 DCpowe'!$O$11,SIGN(H528)*'ver pressoflex 6p C3 DCpowe'!$G$15*'ver pressoflex 6p C3 DCpowe'!$O$11)</f>
        <v>0</v>
      </c>
      <c r="Q528" s="31">
        <f>IF(ABS(I528)&lt;'ver pressoflex 6p C3 DCpowe'!$G$7,'ver pressoflex 6p C3 DCpowe'!$G$16*I528*'ver pressoflex 6p C3 DCpowe'!$O$12,SIGN(I528)*'ver pressoflex 6p C3 DCpowe'!$G$15*'ver pressoflex 6p C3 DCpowe'!$O$12)</f>
        <v>0</v>
      </c>
      <c r="R528" s="31">
        <f>IF(ABS(J528)&lt;'ver pressoflex 6p C3 DCpowe'!$G$7,'ver pressoflex 6p C3 DCpowe'!$G$16*J528*'ver pressoflex 6p C3 DCpowe'!$O$13,SIGN(J528)*'ver pressoflex 6p C3 DCpowe'!$G$15*'ver pressoflex 6p C3 DCpowe'!$O$13)</f>
        <v>17803.500000000004</v>
      </c>
      <c r="S528" s="113">
        <f t="shared" si="76"/>
        <v>-125648.61750000028</v>
      </c>
      <c r="T528" s="362">
        <f>-L528*('ver pressoflex 6p C3 DCpowe'!$G$3/2-'ver pressoflex 6p C3 DCpowe'!$G$12*'ver pressoflex 6p C3 DCpowe'!D528)</f>
        <v>119170184.8335896</v>
      </c>
      <c r="U528" s="29">
        <f t="shared" si="78"/>
        <v>18248587.500000004</v>
      </c>
      <c r="V528" s="29">
        <f t="shared" si="79"/>
        <v>0</v>
      </c>
      <c r="W528" s="29">
        <f t="shared" si="80"/>
        <v>0</v>
      </c>
      <c r="X528" s="29">
        <f t="shared" si="81"/>
        <v>0</v>
      </c>
      <c r="Y528" s="29">
        <f t="shared" si="82"/>
        <v>0</v>
      </c>
      <c r="Z528" s="29">
        <f t="shared" si="83"/>
        <v>18248587.500000004</v>
      </c>
      <c r="AA528" s="113">
        <f t="shared" si="77"/>
        <v>155667359.83358961</v>
      </c>
    </row>
    <row r="529" spans="2:27">
      <c r="B529" s="116">
        <f t="shared" si="75"/>
        <v>85963.867500000313</v>
      </c>
      <c r="C529" s="115">
        <f t="shared" si="74"/>
        <v>55.270000000000117</v>
      </c>
      <c r="D529" s="68">
        <f>'ver pressoflex 6p C3 DCpowe'!$G$3/2/$C$557*C529</f>
        <v>677.05750000000148</v>
      </c>
      <c r="E529" s="114">
        <f>'ver pressoflex 6p C3 DCpowe'!$G$9/D529*(D529-'ver pressoflex 6p C3 DCpowe'!$M$8)</f>
        <v>-5.6368329130096094E-3</v>
      </c>
      <c r="F529" s="114">
        <f>'ver pressoflex 6p C3 DCpowe'!$G$9/D529*(D529-'ver pressoflex 6p C3 DCpowe'!$M$9)</f>
        <v>-4.6915660782134534E-3</v>
      </c>
      <c r="G529" s="114">
        <f>'ver pressoflex 6p C3 DCpowe'!$G$9/D529*(D529-'ver pressoflex 6p C3 DCpowe'!$M$10)</f>
        <v>-3.7462992434172965E-3</v>
      </c>
      <c r="H529" s="114">
        <f>'ver pressoflex 6p C3 DCpowe'!$G$9/D529*(D529-'ver pressoflex 6p C3 DCpowe'!$M$11)</f>
        <v>1.6695096059049584E-2</v>
      </c>
      <c r="I529" s="114">
        <f>'ver pressoflex 6p C3 DCpowe'!$G$9/D529*(D529-'ver pressoflex 6p C3 DCpowe'!$M$12)</f>
        <v>1.764036289384574E-2</v>
      </c>
      <c r="J529" s="114">
        <f>'ver pressoflex 6p C3 DCpowe'!$G$9/D529*(D529-'ver pressoflex 6p C3 DCpowe'!$M$13)</f>
        <v>1.8585629728641896E-2</v>
      </c>
      <c r="K529" s="114">
        <f>'ver pressoflex 6p C3 DCpowe'!$G$9/D529*(D529-'ver pressoflex 6p C3 DCpowe'!$G$3)</f>
        <v>2.0948796815632286E-2</v>
      </c>
      <c r="L529" s="113">
        <f>-'ver pressoflex 6p C3 DCpowe'!$G$2*'ver pressoflex 6p C3 DCpowe'!D529*'ver pressoflex 6p C3 DCpowe'!$G$17*'ver pressoflex 6p C3 DCpowe'!$G$13*'ver pressoflex 6p C3 DCpowe'!$G$11</f>
        <v>-127963.8675000003</v>
      </c>
      <c r="M529" s="31">
        <f>IF(ABS(E529)&lt;'ver pressoflex 6p C3 DCpowe'!$G$7,'ver pressoflex 6p C3 DCpowe'!$G$16*E529*'ver pressoflex 6p C3 DCpowe'!$O$8,SIGN(E529)*'ver pressoflex 6p C3 DCpowe'!$G$15*'ver pressoflex 6p C3 DCpowe'!$O$8)</f>
        <v>-17803.500000000004</v>
      </c>
      <c r="N529" s="31">
        <f>IF(ABS(F529)&lt;'ver pressoflex 6p C3 DCpowe'!$G$7,'ver pressoflex 6p C3 DCpowe'!$G$16*F529*'ver pressoflex 6p C3 DCpowe'!$O$9,SIGN(F529)*'ver pressoflex 6p C3 DCpowe'!$G$15*'ver pressoflex 6p C3 DCpowe'!$O$9)</f>
        <v>0</v>
      </c>
      <c r="O529" s="31">
        <f>IF(ABS(G529)&lt;'ver pressoflex 6p C3 DCpowe'!$G$7,'ver pressoflex 6p C3 DCpowe'!$G$16*G529*'ver pressoflex 6p C3 DCpowe'!$O$10,SIGN(G529)*'ver pressoflex 6p C3 DCpowe'!$G$15*'ver pressoflex 6p C3 DCpowe'!$O$10)</f>
        <v>0</v>
      </c>
      <c r="P529" s="31">
        <f>IF(ABS(H529)&lt;'ver pressoflex 6p C3 DCpowe'!$G$7,'ver pressoflex 6p C3 DCpowe'!$G$16*H529*'ver pressoflex 6p C3 DCpowe'!$O$11,SIGN(H529)*'ver pressoflex 6p C3 DCpowe'!$G$15*'ver pressoflex 6p C3 DCpowe'!$O$11)</f>
        <v>0</v>
      </c>
      <c r="Q529" s="31">
        <f>IF(ABS(I529)&lt;'ver pressoflex 6p C3 DCpowe'!$G$7,'ver pressoflex 6p C3 DCpowe'!$G$16*I529*'ver pressoflex 6p C3 DCpowe'!$O$12,SIGN(I529)*'ver pressoflex 6p C3 DCpowe'!$G$15*'ver pressoflex 6p C3 DCpowe'!$O$12)</f>
        <v>0</v>
      </c>
      <c r="R529" s="31">
        <f>IF(ABS(J529)&lt;'ver pressoflex 6p C3 DCpowe'!$G$7,'ver pressoflex 6p C3 DCpowe'!$G$16*J529*'ver pressoflex 6p C3 DCpowe'!$O$13,SIGN(J529)*'ver pressoflex 6p C3 DCpowe'!$G$15*'ver pressoflex 6p C3 DCpowe'!$O$13)</f>
        <v>17803.500000000004</v>
      </c>
      <c r="S529" s="113">
        <f t="shared" si="76"/>
        <v>-127963.86750000031</v>
      </c>
      <c r="T529" s="362">
        <f>-L529*('ver pressoflex 6p C3 DCpowe'!$G$3/2-'ver pressoflex 6p C3 DCpowe'!$G$12*'ver pressoflex 6p C3 DCpowe'!D529)</f>
        <v>120713956.86002961</v>
      </c>
      <c r="U529" s="29">
        <f t="shared" si="78"/>
        <v>18248587.500000004</v>
      </c>
      <c r="V529" s="29">
        <f t="shared" si="79"/>
        <v>0</v>
      </c>
      <c r="W529" s="29">
        <f t="shared" si="80"/>
        <v>0</v>
      </c>
      <c r="X529" s="29">
        <f t="shared" si="81"/>
        <v>0</v>
      </c>
      <c r="Y529" s="29">
        <f t="shared" si="82"/>
        <v>0</v>
      </c>
      <c r="Z529" s="29">
        <f t="shared" si="83"/>
        <v>18248587.500000004</v>
      </c>
      <c r="AA529" s="113">
        <f t="shared" si="77"/>
        <v>157211131.86002961</v>
      </c>
    </row>
    <row r="530" spans="2:27">
      <c r="B530" s="116">
        <f t="shared" si="75"/>
        <v>88279.117500000284</v>
      </c>
      <c r="C530" s="115">
        <f t="shared" si="74"/>
        <v>56.270000000000117</v>
      </c>
      <c r="D530" s="68">
        <f>'ver pressoflex 6p C3 DCpowe'!$G$3/2/$C$557*C530</f>
        <v>689.30750000000148</v>
      </c>
      <c r="E530" s="114">
        <f>'ver pressoflex 6p C3 DCpowe'!$G$9/D530*(D530-'ver pressoflex 6p C3 DCpowe'!$M$8)</f>
        <v>-5.6788298400931424E-3</v>
      </c>
      <c r="F530" s="114">
        <f>'ver pressoflex 6p C3 DCpowe'!$G$9/D530*(D530-'ver pressoflex 6p C3 DCpowe'!$M$9)</f>
        <v>-4.7503617761303985E-3</v>
      </c>
      <c r="G530" s="114">
        <f>'ver pressoflex 6p C3 DCpowe'!$G$9/D530*(D530-'ver pressoflex 6p C3 DCpowe'!$M$10)</f>
        <v>-3.8218937121676558E-3</v>
      </c>
      <c r="H530" s="114">
        <f>'ver pressoflex 6p C3 DCpowe'!$G$9/D530*(D530-'ver pressoflex 6p C3 DCpowe'!$M$11)</f>
        <v>1.6256228171026666E-2</v>
      </c>
      <c r="I530" s="114">
        <f>'ver pressoflex 6p C3 DCpowe'!$G$9/D530*(D530-'ver pressoflex 6p C3 DCpowe'!$M$12)</f>
        <v>1.7184696234989409E-2</v>
      </c>
      <c r="J530" s="114">
        <f>'ver pressoflex 6p C3 DCpowe'!$G$9/D530*(D530-'ver pressoflex 6p C3 DCpowe'!$M$13)</f>
        <v>1.8113164298952152E-2</v>
      </c>
      <c r="K530" s="114">
        <f>'ver pressoflex 6p C3 DCpowe'!$G$9/D530*(D530-'ver pressoflex 6p C3 DCpowe'!$G$3)</f>
        <v>2.0434334458859012E-2</v>
      </c>
      <c r="L530" s="113">
        <f>-'ver pressoflex 6p C3 DCpowe'!$G$2*'ver pressoflex 6p C3 DCpowe'!D530*'ver pressoflex 6p C3 DCpowe'!$G$17*'ver pressoflex 6p C3 DCpowe'!$G$13*'ver pressoflex 6p C3 DCpowe'!$G$11</f>
        <v>-130279.11750000028</v>
      </c>
      <c r="M530" s="31">
        <f>IF(ABS(E530)&lt;'ver pressoflex 6p C3 DCpowe'!$G$7,'ver pressoflex 6p C3 DCpowe'!$G$16*E530*'ver pressoflex 6p C3 DCpowe'!$O$8,SIGN(E530)*'ver pressoflex 6p C3 DCpowe'!$G$15*'ver pressoflex 6p C3 DCpowe'!$O$8)</f>
        <v>-17803.500000000004</v>
      </c>
      <c r="N530" s="31">
        <f>IF(ABS(F530)&lt;'ver pressoflex 6p C3 DCpowe'!$G$7,'ver pressoflex 6p C3 DCpowe'!$G$16*F530*'ver pressoflex 6p C3 DCpowe'!$O$9,SIGN(F530)*'ver pressoflex 6p C3 DCpowe'!$G$15*'ver pressoflex 6p C3 DCpowe'!$O$9)</f>
        <v>0</v>
      </c>
      <c r="O530" s="31">
        <f>IF(ABS(G530)&lt;'ver pressoflex 6p C3 DCpowe'!$G$7,'ver pressoflex 6p C3 DCpowe'!$G$16*G530*'ver pressoflex 6p C3 DCpowe'!$O$10,SIGN(G530)*'ver pressoflex 6p C3 DCpowe'!$G$15*'ver pressoflex 6p C3 DCpowe'!$O$10)</f>
        <v>0</v>
      </c>
      <c r="P530" s="31">
        <f>IF(ABS(H530)&lt;'ver pressoflex 6p C3 DCpowe'!$G$7,'ver pressoflex 6p C3 DCpowe'!$G$16*H530*'ver pressoflex 6p C3 DCpowe'!$O$11,SIGN(H530)*'ver pressoflex 6p C3 DCpowe'!$G$15*'ver pressoflex 6p C3 DCpowe'!$O$11)</f>
        <v>0</v>
      </c>
      <c r="Q530" s="31">
        <f>IF(ABS(I530)&lt;'ver pressoflex 6p C3 DCpowe'!$G$7,'ver pressoflex 6p C3 DCpowe'!$G$16*I530*'ver pressoflex 6p C3 DCpowe'!$O$12,SIGN(I530)*'ver pressoflex 6p C3 DCpowe'!$G$15*'ver pressoflex 6p C3 DCpowe'!$O$12)</f>
        <v>0</v>
      </c>
      <c r="R530" s="31">
        <f>IF(ABS(J530)&lt;'ver pressoflex 6p C3 DCpowe'!$G$7,'ver pressoflex 6p C3 DCpowe'!$G$16*J530*'ver pressoflex 6p C3 DCpowe'!$O$13,SIGN(J530)*'ver pressoflex 6p C3 DCpowe'!$G$15*'ver pressoflex 6p C3 DCpowe'!$O$13)</f>
        <v>17803.500000000004</v>
      </c>
      <c r="S530" s="113">
        <f t="shared" si="76"/>
        <v>-130279.11750000028</v>
      </c>
      <c r="T530" s="362">
        <f>-L530*('ver pressoflex 6p C3 DCpowe'!$G$3/2-'ver pressoflex 6p C3 DCpowe'!$G$12*'ver pressoflex 6p C3 DCpowe'!D530)</f>
        <v>122234131.85846959</v>
      </c>
      <c r="U530" s="29">
        <f t="shared" si="78"/>
        <v>18248587.500000004</v>
      </c>
      <c r="V530" s="29">
        <f t="shared" si="79"/>
        <v>0</v>
      </c>
      <c r="W530" s="29">
        <f t="shared" si="80"/>
        <v>0</v>
      </c>
      <c r="X530" s="29">
        <f t="shared" si="81"/>
        <v>0</v>
      </c>
      <c r="Y530" s="29">
        <f t="shared" si="82"/>
        <v>0</v>
      </c>
      <c r="Z530" s="29">
        <f t="shared" si="83"/>
        <v>18248587.500000004</v>
      </c>
      <c r="AA530" s="113">
        <f t="shared" si="77"/>
        <v>158731306.85846961</v>
      </c>
    </row>
    <row r="531" spans="2:27">
      <c r="B531" s="116">
        <f t="shared" si="75"/>
        <v>90594.367500000284</v>
      </c>
      <c r="C531" s="115">
        <f t="shared" si="74"/>
        <v>57.270000000000117</v>
      </c>
      <c r="D531" s="68">
        <f>'ver pressoflex 6p C3 DCpowe'!$G$3/2/$C$557*C531</f>
        <v>701.55750000000148</v>
      </c>
      <c r="E531" s="114">
        <f>'ver pressoflex 6p C3 DCpowe'!$G$9/D531*(D531-'ver pressoflex 6p C3 DCpowe'!$M$8)</f>
        <v>-5.7193601379787167E-3</v>
      </c>
      <c r="F531" s="114">
        <f>'ver pressoflex 6p C3 DCpowe'!$G$9/D531*(D531-'ver pressoflex 6p C3 DCpowe'!$M$9)</f>
        <v>-4.8071041931702033E-3</v>
      </c>
      <c r="G531" s="114">
        <f>'ver pressoflex 6p C3 DCpowe'!$G$9/D531*(D531-'ver pressoflex 6p C3 DCpowe'!$M$10)</f>
        <v>-3.8948482483616895E-3</v>
      </c>
      <c r="H531" s="114">
        <f>'ver pressoflex 6p C3 DCpowe'!$G$9/D531*(D531-'ver pressoflex 6p C3 DCpowe'!$M$11)</f>
        <v>1.5832686558122411E-2</v>
      </c>
      <c r="I531" s="114">
        <f>'ver pressoflex 6p C3 DCpowe'!$G$9/D531*(D531-'ver pressoflex 6p C3 DCpowe'!$M$12)</f>
        <v>1.6744942502930925E-2</v>
      </c>
      <c r="J531" s="114">
        <f>'ver pressoflex 6p C3 DCpowe'!$G$9/D531*(D531-'ver pressoflex 6p C3 DCpowe'!$M$13)</f>
        <v>1.7657198447739438E-2</v>
      </c>
      <c r="K531" s="114">
        <f>'ver pressoflex 6p C3 DCpowe'!$G$9/D531*(D531-'ver pressoflex 6p C3 DCpowe'!$G$3)</f>
        <v>1.9937838309760723E-2</v>
      </c>
      <c r="L531" s="113">
        <f>-'ver pressoflex 6p C3 DCpowe'!$G$2*'ver pressoflex 6p C3 DCpowe'!D531*'ver pressoflex 6p C3 DCpowe'!$G$17*'ver pressoflex 6p C3 DCpowe'!$G$13*'ver pressoflex 6p C3 DCpowe'!$G$11</f>
        <v>-132594.36750000028</v>
      </c>
      <c r="M531" s="31">
        <f>IF(ABS(E531)&lt;'ver pressoflex 6p C3 DCpowe'!$G$7,'ver pressoflex 6p C3 DCpowe'!$G$16*E531*'ver pressoflex 6p C3 DCpowe'!$O$8,SIGN(E531)*'ver pressoflex 6p C3 DCpowe'!$G$15*'ver pressoflex 6p C3 DCpowe'!$O$8)</f>
        <v>-17803.500000000004</v>
      </c>
      <c r="N531" s="31">
        <f>IF(ABS(F531)&lt;'ver pressoflex 6p C3 DCpowe'!$G$7,'ver pressoflex 6p C3 DCpowe'!$G$16*F531*'ver pressoflex 6p C3 DCpowe'!$O$9,SIGN(F531)*'ver pressoflex 6p C3 DCpowe'!$G$15*'ver pressoflex 6p C3 DCpowe'!$O$9)</f>
        <v>0</v>
      </c>
      <c r="O531" s="31">
        <f>IF(ABS(G531)&lt;'ver pressoflex 6p C3 DCpowe'!$G$7,'ver pressoflex 6p C3 DCpowe'!$G$16*G531*'ver pressoflex 6p C3 DCpowe'!$O$10,SIGN(G531)*'ver pressoflex 6p C3 DCpowe'!$G$15*'ver pressoflex 6p C3 DCpowe'!$O$10)</f>
        <v>0</v>
      </c>
      <c r="P531" s="31">
        <f>IF(ABS(H531)&lt;'ver pressoflex 6p C3 DCpowe'!$G$7,'ver pressoflex 6p C3 DCpowe'!$G$16*H531*'ver pressoflex 6p C3 DCpowe'!$O$11,SIGN(H531)*'ver pressoflex 6p C3 DCpowe'!$G$15*'ver pressoflex 6p C3 DCpowe'!$O$11)</f>
        <v>0</v>
      </c>
      <c r="Q531" s="31">
        <f>IF(ABS(I531)&lt;'ver pressoflex 6p C3 DCpowe'!$G$7,'ver pressoflex 6p C3 DCpowe'!$G$16*I531*'ver pressoflex 6p C3 DCpowe'!$O$12,SIGN(I531)*'ver pressoflex 6p C3 DCpowe'!$G$15*'ver pressoflex 6p C3 DCpowe'!$O$12)</f>
        <v>0</v>
      </c>
      <c r="R531" s="31">
        <f>IF(ABS(J531)&lt;'ver pressoflex 6p C3 DCpowe'!$G$7,'ver pressoflex 6p C3 DCpowe'!$G$16*J531*'ver pressoflex 6p C3 DCpowe'!$O$13,SIGN(J531)*'ver pressoflex 6p C3 DCpowe'!$G$15*'ver pressoflex 6p C3 DCpowe'!$O$13)</f>
        <v>17803.500000000004</v>
      </c>
      <c r="S531" s="113">
        <f t="shared" si="76"/>
        <v>-132594.36750000028</v>
      </c>
      <c r="T531" s="362">
        <f>-L531*('ver pressoflex 6p C3 DCpowe'!$G$3/2-'ver pressoflex 6p C3 DCpowe'!$G$12*'ver pressoflex 6p C3 DCpowe'!D531)</f>
        <v>123730709.82890959</v>
      </c>
      <c r="U531" s="29">
        <f t="shared" si="78"/>
        <v>18248587.500000004</v>
      </c>
      <c r="V531" s="29">
        <f t="shared" si="79"/>
        <v>0</v>
      </c>
      <c r="W531" s="29">
        <f t="shared" si="80"/>
        <v>0</v>
      </c>
      <c r="X531" s="29">
        <f t="shared" si="81"/>
        <v>0</v>
      </c>
      <c r="Y531" s="29">
        <f t="shared" si="82"/>
        <v>0</v>
      </c>
      <c r="Z531" s="29">
        <f t="shared" si="83"/>
        <v>18248587.500000004</v>
      </c>
      <c r="AA531" s="113">
        <f t="shared" si="77"/>
        <v>160227884.82890961</v>
      </c>
    </row>
    <row r="532" spans="2:27">
      <c r="B532" s="116">
        <f t="shared" si="75"/>
        <v>92909.617500000313</v>
      </c>
      <c r="C532" s="115">
        <f t="shared" si="74"/>
        <v>58.270000000000117</v>
      </c>
      <c r="D532" s="68">
        <f>'ver pressoflex 6p C3 DCpowe'!$G$3/2/$C$557*C532</f>
        <v>713.80750000000148</v>
      </c>
      <c r="E532" s="114">
        <f>'ver pressoflex 6p C3 DCpowe'!$G$9/D532*(D532-'ver pressoflex 6p C3 DCpowe'!$M$8)</f>
        <v>-5.7584993152915917E-3</v>
      </c>
      <c r="F532" s="114">
        <f>'ver pressoflex 6p C3 DCpowe'!$G$9/D532*(D532-'ver pressoflex 6p C3 DCpowe'!$M$9)</f>
        <v>-4.8618990414082295E-3</v>
      </c>
      <c r="G532" s="114">
        <f>'ver pressoflex 6p C3 DCpowe'!$G$9/D532*(D532-'ver pressoflex 6p C3 DCpowe'!$M$10)</f>
        <v>-3.9652987675248665E-3</v>
      </c>
      <c r="H532" s="114">
        <f>'ver pressoflex 6p C3 DCpowe'!$G$9/D532*(D532-'ver pressoflex 6p C3 DCpowe'!$M$11)</f>
        <v>1.5423682155202859E-2</v>
      </c>
      <c r="I532" s="114">
        <f>'ver pressoflex 6p C3 DCpowe'!$G$9/D532*(D532-'ver pressoflex 6p C3 DCpowe'!$M$12)</f>
        <v>1.6320282429086223E-2</v>
      </c>
      <c r="J532" s="114">
        <f>'ver pressoflex 6p C3 DCpowe'!$G$9/D532*(D532-'ver pressoflex 6p C3 DCpowe'!$M$13)</f>
        <v>1.7216882702969585E-2</v>
      </c>
      <c r="K532" s="114">
        <f>'ver pressoflex 6p C3 DCpowe'!$G$9/D532*(D532-'ver pressoflex 6p C3 DCpowe'!$G$3)</f>
        <v>1.9458383387677993E-2</v>
      </c>
      <c r="L532" s="113">
        <f>-'ver pressoflex 6p C3 DCpowe'!$G$2*'ver pressoflex 6p C3 DCpowe'!D532*'ver pressoflex 6p C3 DCpowe'!$G$17*'ver pressoflex 6p C3 DCpowe'!$G$13*'ver pressoflex 6p C3 DCpowe'!$G$11</f>
        <v>-134909.61750000031</v>
      </c>
      <c r="M532" s="31">
        <f>IF(ABS(E532)&lt;'ver pressoflex 6p C3 DCpowe'!$G$7,'ver pressoflex 6p C3 DCpowe'!$G$16*E532*'ver pressoflex 6p C3 DCpowe'!$O$8,SIGN(E532)*'ver pressoflex 6p C3 DCpowe'!$G$15*'ver pressoflex 6p C3 DCpowe'!$O$8)</f>
        <v>-17803.500000000004</v>
      </c>
      <c r="N532" s="31">
        <f>IF(ABS(F532)&lt;'ver pressoflex 6p C3 DCpowe'!$G$7,'ver pressoflex 6p C3 DCpowe'!$G$16*F532*'ver pressoflex 6p C3 DCpowe'!$O$9,SIGN(F532)*'ver pressoflex 6p C3 DCpowe'!$G$15*'ver pressoflex 6p C3 DCpowe'!$O$9)</f>
        <v>0</v>
      </c>
      <c r="O532" s="31">
        <f>IF(ABS(G532)&lt;'ver pressoflex 6p C3 DCpowe'!$G$7,'ver pressoflex 6p C3 DCpowe'!$G$16*G532*'ver pressoflex 6p C3 DCpowe'!$O$10,SIGN(G532)*'ver pressoflex 6p C3 DCpowe'!$G$15*'ver pressoflex 6p C3 DCpowe'!$O$10)</f>
        <v>0</v>
      </c>
      <c r="P532" s="31">
        <f>IF(ABS(H532)&lt;'ver pressoflex 6p C3 DCpowe'!$G$7,'ver pressoflex 6p C3 DCpowe'!$G$16*H532*'ver pressoflex 6p C3 DCpowe'!$O$11,SIGN(H532)*'ver pressoflex 6p C3 DCpowe'!$G$15*'ver pressoflex 6p C3 DCpowe'!$O$11)</f>
        <v>0</v>
      </c>
      <c r="Q532" s="31">
        <f>IF(ABS(I532)&lt;'ver pressoflex 6p C3 DCpowe'!$G$7,'ver pressoflex 6p C3 DCpowe'!$G$16*I532*'ver pressoflex 6p C3 DCpowe'!$O$12,SIGN(I532)*'ver pressoflex 6p C3 DCpowe'!$G$15*'ver pressoflex 6p C3 DCpowe'!$O$12)</f>
        <v>0</v>
      </c>
      <c r="R532" s="31">
        <f>IF(ABS(J532)&lt;'ver pressoflex 6p C3 DCpowe'!$G$7,'ver pressoflex 6p C3 DCpowe'!$G$16*J532*'ver pressoflex 6p C3 DCpowe'!$O$13,SIGN(J532)*'ver pressoflex 6p C3 DCpowe'!$G$15*'ver pressoflex 6p C3 DCpowe'!$O$13)</f>
        <v>17803.500000000004</v>
      </c>
      <c r="S532" s="113">
        <f t="shared" si="76"/>
        <v>-134909.61750000031</v>
      </c>
      <c r="T532" s="362">
        <f>-L532*('ver pressoflex 6p C3 DCpowe'!$G$3/2-'ver pressoflex 6p C3 DCpowe'!$G$12*'ver pressoflex 6p C3 DCpowe'!D532)</f>
        <v>125203690.77134961</v>
      </c>
      <c r="U532" s="29">
        <f t="shared" si="78"/>
        <v>18248587.500000004</v>
      </c>
      <c r="V532" s="29">
        <f t="shared" si="79"/>
        <v>0</v>
      </c>
      <c r="W532" s="29">
        <f t="shared" si="80"/>
        <v>0</v>
      </c>
      <c r="X532" s="29">
        <f t="shared" si="81"/>
        <v>0</v>
      </c>
      <c r="Y532" s="29">
        <f t="shared" si="82"/>
        <v>0</v>
      </c>
      <c r="Z532" s="29">
        <f t="shared" si="83"/>
        <v>18248587.500000004</v>
      </c>
      <c r="AA532" s="113">
        <f t="shared" si="77"/>
        <v>161700865.77134961</v>
      </c>
    </row>
    <row r="533" spans="2:27">
      <c r="B533" s="116">
        <f t="shared" si="75"/>
        <v>95224.867500000284</v>
      </c>
      <c r="C533" s="115">
        <f t="shared" si="74"/>
        <v>59.270000000000117</v>
      </c>
      <c r="D533" s="68">
        <f>'ver pressoflex 6p C3 DCpowe'!$G$3/2/$C$557*C533</f>
        <v>726.05750000000148</v>
      </c>
      <c r="E533" s="114">
        <f>'ver pressoflex 6p C3 DCpowe'!$G$9/D533*(D533-'ver pressoflex 6p C3 DCpowe'!$M$8)</f>
        <v>-5.7963177847484577E-3</v>
      </c>
      <c r="F533" s="114">
        <f>'ver pressoflex 6p C3 DCpowe'!$G$9/D533*(D533-'ver pressoflex 6p C3 DCpowe'!$M$9)</f>
        <v>-4.9148448986478408E-3</v>
      </c>
      <c r="G533" s="114">
        <f>'ver pressoflex 6p C3 DCpowe'!$G$9/D533*(D533-'ver pressoflex 6p C3 DCpowe'!$M$10)</f>
        <v>-4.033372012547224E-3</v>
      </c>
      <c r="H533" s="114">
        <f>'ver pressoflex 6p C3 DCpowe'!$G$9/D533*(D533-'ver pressoflex 6p C3 DCpowe'!$M$11)</f>
        <v>1.5028479149378618E-2</v>
      </c>
      <c r="I533" s="114">
        <f>'ver pressoflex 6p C3 DCpowe'!$G$9/D533*(D533-'ver pressoflex 6p C3 DCpowe'!$M$12)</f>
        <v>1.5909952035479236E-2</v>
      </c>
      <c r="J533" s="114">
        <f>'ver pressoflex 6p C3 DCpowe'!$G$9/D533*(D533-'ver pressoflex 6p C3 DCpowe'!$M$13)</f>
        <v>1.679142492157985E-2</v>
      </c>
      <c r="K533" s="114">
        <f>'ver pressoflex 6p C3 DCpowe'!$G$9/D533*(D533-'ver pressoflex 6p C3 DCpowe'!$G$3)</f>
        <v>1.8995107136831394E-2</v>
      </c>
      <c r="L533" s="113">
        <f>-'ver pressoflex 6p C3 DCpowe'!$G$2*'ver pressoflex 6p C3 DCpowe'!D533*'ver pressoflex 6p C3 DCpowe'!$G$17*'ver pressoflex 6p C3 DCpowe'!$G$13*'ver pressoflex 6p C3 DCpowe'!$G$11</f>
        <v>-137224.86750000028</v>
      </c>
      <c r="M533" s="31">
        <f>IF(ABS(E533)&lt;'ver pressoflex 6p C3 DCpowe'!$G$7,'ver pressoflex 6p C3 DCpowe'!$G$16*E533*'ver pressoflex 6p C3 DCpowe'!$O$8,SIGN(E533)*'ver pressoflex 6p C3 DCpowe'!$G$15*'ver pressoflex 6p C3 DCpowe'!$O$8)</f>
        <v>-17803.500000000004</v>
      </c>
      <c r="N533" s="31">
        <f>IF(ABS(F533)&lt;'ver pressoflex 6p C3 DCpowe'!$G$7,'ver pressoflex 6p C3 DCpowe'!$G$16*F533*'ver pressoflex 6p C3 DCpowe'!$O$9,SIGN(F533)*'ver pressoflex 6p C3 DCpowe'!$G$15*'ver pressoflex 6p C3 DCpowe'!$O$9)</f>
        <v>0</v>
      </c>
      <c r="O533" s="31">
        <f>IF(ABS(G533)&lt;'ver pressoflex 6p C3 DCpowe'!$G$7,'ver pressoflex 6p C3 DCpowe'!$G$16*G533*'ver pressoflex 6p C3 DCpowe'!$O$10,SIGN(G533)*'ver pressoflex 6p C3 DCpowe'!$G$15*'ver pressoflex 6p C3 DCpowe'!$O$10)</f>
        <v>0</v>
      </c>
      <c r="P533" s="31">
        <f>IF(ABS(H533)&lt;'ver pressoflex 6p C3 DCpowe'!$G$7,'ver pressoflex 6p C3 DCpowe'!$G$16*H533*'ver pressoflex 6p C3 DCpowe'!$O$11,SIGN(H533)*'ver pressoflex 6p C3 DCpowe'!$G$15*'ver pressoflex 6p C3 DCpowe'!$O$11)</f>
        <v>0</v>
      </c>
      <c r="Q533" s="31">
        <f>IF(ABS(I533)&lt;'ver pressoflex 6p C3 DCpowe'!$G$7,'ver pressoflex 6p C3 DCpowe'!$G$16*I533*'ver pressoflex 6p C3 DCpowe'!$O$12,SIGN(I533)*'ver pressoflex 6p C3 DCpowe'!$G$15*'ver pressoflex 6p C3 DCpowe'!$O$12)</f>
        <v>0</v>
      </c>
      <c r="R533" s="31">
        <f>IF(ABS(J533)&lt;'ver pressoflex 6p C3 DCpowe'!$G$7,'ver pressoflex 6p C3 DCpowe'!$G$16*J533*'ver pressoflex 6p C3 DCpowe'!$O$13,SIGN(J533)*'ver pressoflex 6p C3 DCpowe'!$G$15*'ver pressoflex 6p C3 DCpowe'!$O$13)</f>
        <v>17803.500000000004</v>
      </c>
      <c r="S533" s="113">
        <f t="shared" si="76"/>
        <v>-137224.86750000028</v>
      </c>
      <c r="T533" s="362">
        <f>-L533*('ver pressoflex 6p C3 DCpowe'!$G$3/2-'ver pressoflex 6p C3 DCpowe'!$G$12*'ver pressoflex 6p C3 DCpowe'!D533)</f>
        <v>126653074.68578957</v>
      </c>
      <c r="U533" s="29">
        <f t="shared" si="78"/>
        <v>18248587.500000004</v>
      </c>
      <c r="V533" s="29">
        <f t="shared" si="79"/>
        <v>0</v>
      </c>
      <c r="W533" s="29">
        <f t="shared" si="80"/>
        <v>0</v>
      </c>
      <c r="X533" s="29">
        <f t="shared" si="81"/>
        <v>0</v>
      </c>
      <c r="Y533" s="29">
        <f t="shared" si="82"/>
        <v>0</v>
      </c>
      <c r="Z533" s="29">
        <f t="shared" si="83"/>
        <v>18248587.500000004</v>
      </c>
      <c r="AA533" s="113">
        <f t="shared" si="77"/>
        <v>163150249.68578959</v>
      </c>
    </row>
    <row r="534" spans="2:27">
      <c r="B534" s="116">
        <f t="shared" si="75"/>
        <v>97540.117500000284</v>
      </c>
      <c r="C534" s="115">
        <f t="shared" ref="C534:C556" si="84">+C533+1</f>
        <v>60.270000000000117</v>
      </c>
      <c r="D534" s="68">
        <f>'ver pressoflex 6p C3 DCpowe'!$G$3/2/$C$557*C534</f>
        <v>738.30750000000148</v>
      </c>
      <c r="E534" s="114">
        <f>'ver pressoflex 6p C3 DCpowe'!$G$9/D534*(D534-'ver pressoflex 6p C3 DCpowe'!$M$8)</f>
        <v>-5.8328812859140709E-3</v>
      </c>
      <c r="F534" s="114">
        <f>'ver pressoflex 6p C3 DCpowe'!$G$9/D534*(D534-'ver pressoflex 6p C3 DCpowe'!$M$9)</f>
        <v>-4.9660338002797001E-3</v>
      </c>
      <c r="G534" s="114">
        <f>'ver pressoflex 6p C3 DCpowe'!$G$9/D534*(D534-'ver pressoflex 6p C3 DCpowe'!$M$10)</f>
        <v>-4.0991863146453283E-3</v>
      </c>
      <c r="H534" s="114">
        <f>'ver pressoflex 6p C3 DCpowe'!$G$9/D534*(D534-'ver pressoflex 6p C3 DCpowe'!$M$11)</f>
        <v>1.4646390562197955E-2</v>
      </c>
      <c r="I534" s="114">
        <f>'ver pressoflex 6p C3 DCpowe'!$G$9/D534*(D534-'ver pressoflex 6p C3 DCpowe'!$M$12)</f>
        <v>1.5513238047832325E-2</v>
      </c>
      <c r="J534" s="114">
        <f>'ver pressoflex 6p C3 DCpowe'!$G$9/D534*(D534-'ver pressoflex 6p C3 DCpowe'!$M$13)</f>
        <v>1.6380085533466697E-2</v>
      </c>
      <c r="K534" s="114">
        <f>'ver pressoflex 6p C3 DCpowe'!$G$9/D534*(D534-'ver pressoflex 6p C3 DCpowe'!$G$3)</f>
        <v>1.8547204247552625E-2</v>
      </c>
      <c r="L534" s="113">
        <f>-'ver pressoflex 6p C3 DCpowe'!$G$2*'ver pressoflex 6p C3 DCpowe'!D534*'ver pressoflex 6p C3 DCpowe'!$G$17*'ver pressoflex 6p C3 DCpowe'!$G$13*'ver pressoflex 6p C3 DCpowe'!$G$11</f>
        <v>-139540.11750000028</v>
      </c>
      <c r="M534" s="31">
        <f>IF(ABS(E534)&lt;'ver pressoflex 6p C3 DCpowe'!$G$7,'ver pressoflex 6p C3 DCpowe'!$G$16*E534*'ver pressoflex 6p C3 DCpowe'!$O$8,SIGN(E534)*'ver pressoflex 6p C3 DCpowe'!$G$15*'ver pressoflex 6p C3 DCpowe'!$O$8)</f>
        <v>-17803.500000000004</v>
      </c>
      <c r="N534" s="31">
        <f>IF(ABS(F534)&lt;'ver pressoflex 6p C3 DCpowe'!$G$7,'ver pressoflex 6p C3 DCpowe'!$G$16*F534*'ver pressoflex 6p C3 DCpowe'!$O$9,SIGN(F534)*'ver pressoflex 6p C3 DCpowe'!$G$15*'ver pressoflex 6p C3 DCpowe'!$O$9)</f>
        <v>0</v>
      </c>
      <c r="O534" s="31">
        <f>IF(ABS(G534)&lt;'ver pressoflex 6p C3 DCpowe'!$G$7,'ver pressoflex 6p C3 DCpowe'!$G$16*G534*'ver pressoflex 6p C3 DCpowe'!$O$10,SIGN(G534)*'ver pressoflex 6p C3 DCpowe'!$G$15*'ver pressoflex 6p C3 DCpowe'!$O$10)</f>
        <v>0</v>
      </c>
      <c r="P534" s="31">
        <f>IF(ABS(H534)&lt;'ver pressoflex 6p C3 DCpowe'!$G$7,'ver pressoflex 6p C3 DCpowe'!$G$16*H534*'ver pressoflex 6p C3 DCpowe'!$O$11,SIGN(H534)*'ver pressoflex 6p C3 DCpowe'!$G$15*'ver pressoflex 6p C3 DCpowe'!$O$11)</f>
        <v>0</v>
      </c>
      <c r="Q534" s="31">
        <f>IF(ABS(I534)&lt;'ver pressoflex 6p C3 DCpowe'!$G$7,'ver pressoflex 6p C3 DCpowe'!$G$16*I534*'ver pressoflex 6p C3 DCpowe'!$O$12,SIGN(I534)*'ver pressoflex 6p C3 DCpowe'!$G$15*'ver pressoflex 6p C3 DCpowe'!$O$12)</f>
        <v>0</v>
      </c>
      <c r="R534" s="31">
        <f>IF(ABS(J534)&lt;'ver pressoflex 6p C3 DCpowe'!$G$7,'ver pressoflex 6p C3 DCpowe'!$G$16*J534*'ver pressoflex 6p C3 DCpowe'!$O$13,SIGN(J534)*'ver pressoflex 6p C3 DCpowe'!$G$15*'ver pressoflex 6p C3 DCpowe'!$O$13)</f>
        <v>17803.500000000004</v>
      </c>
      <c r="S534" s="113">
        <f t="shared" si="76"/>
        <v>-139540.11750000028</v>
      </c>
      <c r="T534" s="362">
        <f>-L534*('ver pressoflex 6p C3 DCpowe'!$G$3/2-'ver pressoflex 6p C3 DCpowe'!$G$12*'ver pressoflex 6p C3 DCpowe'!D534)</f>
        <v>128078861.57222958</v>
      </c>
      <c r="U534" s="29">
        <f t="shared" si="78"/>
        <v>18248587.500000004</v>
      </c>
      <c r="V534" s="29">
        <f t="shared" si="79"/>
        <v>0</v>
      </c>
      <c r="W534" s="29">
        <f t="shared" si="80"/>
        <v>0</v>
      </c>
      <c r="X534" s="29">
        <f t="shared" si="81"/>
        <v>0</v>
      </c>
      <c r="Y534" s="29">
        <f t="shared" si="82"/>
        <v>0</v>
      </c>
      <c r="Z534" s="29">
        <f t="shared" si="83"/>
        <v>18248587.500000004</v>
      </c>
      <c r="AA534" s="113">
        <f t="shared" si="77"/>
        <v>164576036.57222959</v>
      </c>
    </row>
    <row r="535" spans="2:27">
      <c r="B535" s="116">
        <f t="shared" si="75"/>
        <v>99855.367500000313</v>
      </c>
      <c r="C535" s="115">
        <f t="shared" si="84"/>
        <v>61.270000000000117</v>
      </c>
      <c r="D535" s="68">
        <f>'ver pressoflex 6p C3 DCpowe'!$G$3/2/$C$557*C535</f>
        <v>750.55750000000148</v>
      </c>
      <c r="E535" s="114">
        <f>'ver pressoflex 6p C3 DCpowe'!$G$9/D535*(D535-'ver pressoflex 6p C3 DCpowe'!$M$8)</f>
        <v>-5.8682512665585293E-3</v>
      </c>
      <c r="F535" s="114">
        <f>'ver pressoflex 6p C3 DCpowe'!$G$9/D535*(D535-'ver pressoflex 6p C3 DCpowe'!$M$9)</f>
        <v>-5.0155517731819413E-3</v>
      </c>
      <c r="G535" s="114">
        <f>'ver pressoflex 6p C3 DCpowe'!$G$9/D535*(D535-'ver pressoflex 6p C3 DCpowe'!$M$10)</f>
        <v>-4.1628522798053524E-3</v>
      </c>
      <c r="H535" s="114">
        <f>'ver pressoflex 6p C3 DCpowe'!$G$9/D535*(D535-'ver pressoflex 6p C3 DCpowe'!$M$11)</f>
        <v>1.4276774264463372E-2</v>
      </c>
      <c r="I535" s="114">
        <f>'ver pressoflex 6p C3 DCpowe'!$G$9/D535*(D535-'ver pressoflex 6p C3 DCpowe'!$M$12)</f>
        <v>1.5129473757839962E-2</v>
      </c>
      <c r="J535" s="114">
        <f>'ver pressoflex 6p C3 DCpowe'!$G$9/D535*(D535-'ver pressoflex 6p C3 DCpowe'!$M$13)</f>
        <v>1.598217325121655E-2</v>
      </c>
      <c r="K535" s="114">
        <f>'ver pressoflex 6p C3 DCpowe'!$G$9/D535*(D535-'ver pressoflex 6p C3 DCpowe'!$G$3)</f>
        <v>1.811392198465802E-2</v>
      </c>
      <c r="L535" s="113">
        <f>-'ver pressoflex 6p C3 DCpowe'!$G$2*'ver pressoflex 6p C3 DCpowe'!D535*'ver pressoflex 6p C3 DCpowe'!$G$17*'ver pressoflex 6p C3 DCpowe'!$G$13*'ver pressoflex 6p C3 DCpowe'!$G$11</f>
        <v>-141855.36750000031</v>
      </c>
      <c r="M535" s="31">
        <f>IF(ABS(E535)&lt;'ver pressoflex 6p C3 DCpowe'!$G$7,'ver pressoflex 6p C3 DCpowe'!$G$16*E535*'ver pressoflex 6p C3 DCpowe'!$O$8,SIGN(E535)*'ver pressoflex 6p C3 DCpowe'!$G$15*'ver pressoflex 6p C3 DCpowe'!$O$8)</f>
        <v>-17803.500000000004</v>
      </c>
      <c r="N535" s="31">
        <f>IF(ABS(F535)&lt;'ver pressoflex 6p C3 DCpowe'!$G$7,'ver pressoflex 6p C3 DCpowe'!$G$16*F535*'ver pressoflex 6p C3 DCpowe'!$O$9,SIGN(F535)*'ver pressoflex 6p C3 DCpowe'!$G$15*'ver pressoflex 6p C3 DCpowe'!$O$9)</f>
        <v>0</v>
      </c>
      <c r="O535" s="31">
        <f>IF(ABS(G535)&lt;'ver pressoflex 6p C3 DCpowe'!$G$7,'ver pressoflex 6p C3 DCpowe'!$G$16*G535*'ver pressoflex 6p C3 DCpowe'!$O$10,SIGN(G535)*'ver pressoflex 6p C3 DCpowe'!$G$15*'ver pressoflex 6p C3 DCpowe'!$O$10)</f>
        <v>0</v>
      </c>
      <c r="P535" s="31">
        <f>IF(ABS(H535)&lt;'ver pressoflex 6p C3 DCpowe'!$G$7,'ver pressoflex 6p C3 DCpowe'!$G$16*H535*'ver pressoflex 6p C3 DCpowe'!$O$11,SIGN(H535)*'ver pressoflex 6p C3 DCpowe'!$G$15*'ver pressoflex 6p C3 DCpowe'!$O$11)</f>
        <v>0</v>
      </c>
      <c r="Q535" s="31">
        <f>IF(ABS(I535)&lt;'ver pressoflex 6p C3 DCpowe'!$G$7,'ver pressoflex 6p C3 DCpowe'!$G$16*I535*'ver pressoflex 6p C3 DCpowe'!$O$12,SIGN(I535)*'ver pressoflex 6p C3 DCpowe'!$G$15*'ver pressoflex 6p C3 DCpowe'!$O$12)</f>
        <v>0</v>
      </c>
      <c r="R535" s="31">
        <f>IF(ABS(J535)&lt;'ver pressoflex 6p C3 DCpowe'!$G$7,'ver pressoflex 6p C3 DCpowe'!$G$16*J535*'ver pressoflex 6p C3 DCpowe'!$O$13,SIGN(J535)*'ver pressoflex 6p C3 DCpowe'!$G$15*'ver pressoflex 6p C3 DCpowe'!$O$13)</f>
        <v>17803.500000000004</v>
      </c>
      <c r="S535" s="113">
        <f t="shared" si="76"/>
        <v>-141855.36750000031</v>
      </c>
      <c r="T535" s="362">
        <f>-L535*('ver pressoflex 6p C3 DCpowe'!$G$3/2-'ver pressoflex 6p C3 DCpowe'!$G$12*'ver pressoflex 6p C3 DCpowe'!D535)</f>
        <v>129481051.43066959</v>
      </c>
      <c r="U535" s="29">
        <f t="shared" si="78"/>
        <v>18248587.500000004</v>
      </c>
      <c r="V535" s="29">
        <f t="shared" si="79"/>
        <v>0</v>
      </c>
      <c r="W535" s="29">
        <f t="shared" si="80"/>
        <v>0</v>
      </c>
      <c r="X535" s="29">
        <f t="shared" si="81"/>
        <v>0</v>
      </c>
      <c r="Y535" s="29">
        <f t="shared" si="82"/>
        <v>0</v>
      </c>
      <c r="Z535" s="29">
        <f t="shared" si="83"/>
        <v>18248587.500000004</v>
      </c>
      <c r="AA535" s="113">
        <f t="shared" si="77"/>
        <v>165978226.43066961</v>
      </c>
    </row>
    <row r="536" spans="2:27">
      <c r="B536" s="116">
        <f t="shared" si="75"/>
        <v>102170.61750000028</v>
      </c>
      <c r="C536" s="115">
        <f t="shared" si="84"/>
        <v>62.270000000000117</v>
      </c>
      <c r="D536" s="68">
        <f>'ver pressoflex 6p C3 DCpowe'!$G$3/2/$C$557*C536</f>
        <v>762.80750000000148</v>
      </c>
      <c r="E536" s="114">
        <f>'ver pressoflex 6p C3 DCpowe'!$G$9/D536*(D536-'ver pressoflex 6p C3 DCpowe'!$M$8)</f>
        <v>-5.9024852272690073E-3</v>
      </c>
      <c r="F536" s="114">
        <f>'ver pressoflex 6p C3 DCpowe'!$G$9/D536*(D536-'ver pressoflex 6p C3 DCpowe'!$M$9)</f>
        <v>-5.0634793181766101E-3</v>
      </c>
      <c r="G536" s="114">
        <f>'ver pressoflex 6p C3 DCpowe'!$G$9/D536*(D536-'ver pressoflex 6p C3 DCpowe'!$M$10)</f>
        <v>-4.224473409084213E-3</v>
      </c>
      <c r="H536" s="114">
        <f>'ver pressoflex 6p C3 DCpowe'!$G$9/D536*(D536-'ver pressoflex 6p C3 DCpowe'!$M$11)</f>
        <v>1.3919029375038876E-2</v>
      </c>
      <c r="I536" s="114">
        <f>'ver pressoflex 6p C3 DCpowe'!$G$9/D536*(D536-'ver pressoflex 6p C3 DCpowe'!$M$12)</f>
        <v>1.4758035284131273E-2</v>
      </c>
      <c r="J536" s="114">
        <f>'ver pressoflex 6p C3 DCpowe'!$G$9/D536*(D536-'ver pressoflex 6p C3 DCpowe'!$M$13)</f>
        <v>1.559704119322367E-2</v>
      </c>
      <c r="K536" s="114">
        <f>'ver pressoflex 6p C3 DCpowe'!$G$9/D536*(D536-'ver pressoflex 6p C3 DCpowe'!$G$3)</f>
        <v>1.7694555965954664E-2</v>
      </c>
      <c r="L536" s="113">
        <f>-'ver pressoflex 6p C3 DCpowe'!$G$2*'ver pressoflex 6p C3 DCpowe'!D536*'ver pressoflex 6p C3 DCpowe'!$G$17*'ver pressoflex 6p C3 DCpowe'!$G$13*'ver pressoflex 6p C3 DCpowe'!$G$11</f>
        <v>-144170.61750000028</v>
      </c>
      <c r="M536" s="31">
        <f>IF(ABS(E536)&lt;'ver pressoflex 6p C3 DCpowe'!$G$7,'ver pressoflex 6p C3 DCpowe'!$G$16*E536*'ver pressoflex 6p C3 DCpowe'!$O$8,SIGN(E536)*'ver pressoflex 6p C3 DCpowe'!$G$15*'ver pressoflex 6p C3 DCpowe'!$O$8)</f>
        <v>-17803.500000000004</v>
      </c>
      <c r="N536" s="31">
        <f>IF(ABS(F536)&lt;'ver pressoflex 6p C3 DCpowe'!$G$7,'ver pressoflex 6p C3 DCpowe'!$G$16*F536*'ver pressoflex 6p C3 DCpowe'!$O$9,SIGN(F536)*'ver pressoflex 6p C3 DCpowe'!$G$15*'ver pressoflex 6p C3 DCpowe'!$O$9)</f>
        <v>0</v>
      </c>
      <c r="O536" s="31">
        <f>IF(ABS(G536)&lt;'ver pressoflex 6p C3 DCpowe'!$G$7,'ver pressoflex 6p C3 DCpowe'!$G$16*G536*'ver pressoflex 6p C3 DCpowe'!$O$10,SIGN(G536)*'ver pressoflex 6p C3 DCpowe'!$G$15*'ver pressoflex 6p C3 DCpowe'!$O$10)</f>
        <v>0</v>
      </c>
      <c r="P536" s="31">
        <f>IF(ABS(H536)&lt;'ver pressoflex 6p C3 DCpowe'!$G$7,'ver pressoflex 6p C3 DCpowe'!$G$16*H536*'ver pressoflex 6p C3 DCpowe'!$O$11,SIGN(H536)*'ver pressoflex 6p C3 DCpowe'!$G$15*'ver pressoflex 6p C3 DCpowe'!$O$11)</f>
        <v>0</v>
      </c>
      <c r="Q536" s="31">
        <f>IF(ABS(I536)&lt;'ver pressoflex 6p C3 DCpowe'!$G$7,'ver pressoflex 6p C3 DCpowe'!$G$16*I536*'ver pressoflex 6p C3 DCpowe'!$O$12,SIGN(I536)*'ver pressoflex 6p C3 DCpowe'!$G$15*'ver pressoflex 6p C3 DCpowe'!$O$12)</f>
        <v>0</v>
      </c>
      <c r="R536" s="31">
        <f>IF(ABS(J536)&lt;'ver pressoflex 6p C3 DCpowe'!$G$7,'ver pressoflex 6p C3 DCpowe'!$G$16*J536*'ver pressoflex 6p C3 DCpowe'!$O$13,SIGN(J536)*'ver pressoflex 6p C3 DCpowe'!$G$15*'ver pressoflex 6p C3 DCpowe'!$O$13)</f>
        <v>17803.500000000004</v>
      </c>
      <c r="S536" s="113">
        <f t="shared" si="76"/>
        <v>-144170.61750000028</v>
      </c>
      <c r="T536" s="362">
        <f>-L536*('ver pressoflex 6p C3 DCpowe'!$G$3/2-'ver pressoflex 6p C3 DCpowe'!$G$12*'ver pressoflex 6p C3 DCpowe'!D536)</f>
        <v>130859644.26110956</v>
      </c>
      <c r="U536" s="29">
        <f t="shared" si="78"/>
        <v>18248587.500000004</v>
      </c>
      <c r="V536" s="29">
        <f t="shared" si="79"/>
        <v>0</v>
      </c>
      <c r="W536" s="29">
        <f t="shared" si="80"/>
        <v>0</v>
      </c>
      <c r="X536" s="29">
        <f t="shared" si="81"/>
        <v>0</v>
      </c>
      <c r="Y536" s="29">
        <f t="shared" si="82"/>
        <v>0</v>
      </c>
      <c r="Z536" s="29">
        <f t="shared" si="83"/>
        <v>18248587.500000004</v>
      </c>
      <c r="AA536" s="113">
        <f t="shared" si="77"/>
        <v>167356819.26110956</v>
      </c>
    </row>
    <row r="537" spans="2:27">
      <c r="B537" s="116">
        <f t="shared" si="75"/>
        <v>104485.86750000028</v>
      </c>
      <c r="C537" s="115">
        <f t="shared" si="84"/>
        <v>63.270000000000117</v>
      </c>
      <c r="D537" s="68">
        <f>'ver pressoflex 6p C3 DCpowe'!$G$3/2/$C$557*C537</f>
        <v>775.05750000000148</v>
      </c>
      <c r="E537" s="114">
        <f>'ver pressoflex 6p C3 DCpowe'!$G$9/D537*(D537-'ver pressoflex 6p C3 DCpowe'!$M$8)</f>
        <v>-5.935637033381398E-3</v>
      </c>
      <c r="F537" s="114">
        <f>'ver pressoflex 6p C3 DCpowe'!$G$9/D537*(D537-'ver pressoflex 6p C3 DCpowe'!$M$9)</f>
        <v>-5.1098918467339573E-3</v>
      </c>
      <c r="G537" s="114">
        <f>'ver pressoflex 6p C3 DCpowe'!$G$9/D537*(D537-'ver pressoflex 6p C3 DCpowe'!$M$10)</f>
        <v>-4.2841466600865167E-3</v>
      </c>
      <c r="H537" s="114">
        <f>'ver pressoflex 6p C3 DCpowe'!$G$9/D537*(D537-'ver pressoflex 6p C3 DCpowe'!$M$11)</f>
        <v>1.3572593001164389E-2</v>
      </c>
      <c r="I537" s="114">
        <f>'ver pressoflex 6p C3 DCpowe'!$G$9/D537*(D537-'ver pressoflex 6p C3 DCpowe'!$M$12)</f>
        <v>1.439833818781183E-2</v>
      </c>
      <c r="J537" s="114">
        <f>'ver pressoflex 6p C3 DCpowe'!$G$9/D537*(D537-'ver pressoflex 6p C3 DCpowe'!$M$13)</f>
        <v>1.522408337445927E-2</v>
      </c>
      <c r="K537" s="114">
        <f>'ver pressoflex 6p C3 DCpowe'!$G$9/D537*(D537-'ver pressoflex 6p C3 DCpowe'!$G$3)</f>
        <v>1.7288446341077873E-2</v>
      </c>
      <c r="L537" s="113">
        <f>-'ver pressoflex 6p C3 DCpowe'!$G$2*'ver pressoflex 6p C3 DCpowe'!D537*'ver pressoflex 6p C3 DCpowe'!$G$17*'ver pressoflex 6p C3 DCpowe'!$G$13*'ver pressoflex 6p C3 DCpowe'!$G$11</f>
        <v>-146485.86750000028</v>
      </c>
      <c r="M537" s="31">
        <f>IF(ABS(E537)&lt;'ver pressoflex 6p C3 DCpowe'!$G$7,'ver pressoflex 6p C3 DCpowe'!$G$16*E537*'ver pressoflex 6p C3 DCpowe'!$O$8,SIGN(E537)*'ver pressoflex 6p C3 DCpowe'!$G$15*'ver pressoflex 6p C3 DCpowe'!$O$8)</f>
        <v>-17803.500000000004</v>
      </c>
      <c r="N537" s="31">
        <f>IF(ABS(F537)&lt;'ver pressoflex 6p C3 DCpowe'!$G$7,'ver pressoflex 6p C3 DCpowe'!$G$16*F537*'ver pressoflex 6p C3 DCpowe'!$O$9,SIGN(F537)*'ver pressoflex 6p C3 DCpowe'!$G$15*'ver pressoflex 6p C3 DCpowe'!$O$9)</f>
        <v>0</v>
      </c>
      <c r="O537" s="31">
        <f>IF(ABS(G537)&lt;'ver pressoflex 6p C3 DCpowe'!$G$7,'ver pressoflex 6p C3 DCpowe'!$G$16*G537*'ver pressoflex 6p C3 DCpowe'!$O$10,SIGN(G537)*'ver pressoflex 6p C3 DCpowe'!$G$15*'ver pressoflex 6p C3 DCpowe'!$O$10)</f>
        <v>0</v>
      </c>
      <c r="P537" s="31">
        <f>IF(ABS(H537)&lt;'ver pressoflex 6p C3 DCpowe'!$G$7,'ver pressoflex 6p C3 DCpowe'!$G$16*H537*'ver pressoflex 6p C3 DCpowe'!$O$11,SIGN(H537)*'ver pressoflex 6p C3 DCpowe'!$G$15*'ver pressoflex 6p C3 DCpowe'!$O$11)</f>
        <v>0</v>
      </c>
      <c r="Q537" s="31">
        <f>IF(ABS(I537)&lt;'ver pressoflex 6p C3 DCpowe'!$G$7,'ver pressoflex 6p C3 DCpowe'!$G$16*I537*'ver pressoflex 6p C3 DCpowe'!$O$12,SIGN(I537)*'ver pressoflex 6p C3 DCpowe'!$G$15*'ver pressoflex 6p C3 DCpowe'!$O$12)</f>
        <v>0</v>
      </c>
      <c r="R537" s="31">
        <f>IF(ABS(J537)&lt;'ver pressoflex 6p C3 DCpowe'!$G$7,'ver pressoflex 6p C3 DCpowe'!$G$16*J537*'ver pressoflex 6p C3 DCpowe'!$O$13,SIGN(J537)*'ver pressoflex 6p C3 DCpowe'!$G$15*'ver pressoflex 6p C3 DCpowe'!$O$13)</f>
        <v>17803.500000000004</v>
      </c>
      <c r="S537" s="113">
        <f t="shared" si="76"/>
        <v>-146485.86750000028</v>
      </c>
      <c r="T537" s="362">
        <f>-L537*('ver pressoflex 6p C3 DCpowe'!$G$3/2-'ver pressoflex 6p C3 DCpowe'!$G$12*'ver pressoflex 6p C3 DCpowe'!D537)</f>
        <v>132214640.06354956</v>
      </c>
      <c r="U537" s="29">
        <f t="shared" si="78"/>
        <v>18248587.500000004</v>
      </c>
      <c r="V537" s="29">
        <f t="shared" si="79"/>
        <v>0</v>
      </c>
      <c r="W537" s="29">
        <f t="shared" si="80"/>
        <v>0</v>
      </c>
      <c r="X537" s="29">
        <f t="shared" si="81"/>
        <v>0</v>
      </c>
      <c r="Y537" s="29">
        <f t="shared" si="82"/>
        <v>0</v>
      </c>
      <c r="Z537" s="29">
        <f t="shared" si="83"/>
        <v>18248587.500000004</v>
      </c>
      <c r="AA537" s="113">
        <f t="shared" si="77"/>
        <v>168711815.06354958</v>
      </c>
    </row>
    <row r="538" spans="2:27">
      <c r="B538" s="116">
        <f t="shared" si="75"/>
        <v>106801.11750000031</v>
      </c>
      <c r="C538" s="115">
        <f t="shared" si="84"/>
        <v>64.270000000000124</v>
      </c>
      <c r="D538" s="68">
        <f>'ver pressoflex 6p C3 DCpowe'!$G$3/2/$C$557*C538</f>
        <v>787.30750000000148</v>
      </c>
      <c r="E538" s="114">
        <f>'ver pressoflex 6p C3 DCpowe'!$G$9/D538*(D538-'ver pressoflex 6p C3 DCpowe'!$M$8)</f>
        <v>-5.9677571977912102E-3</v>
      </c>
      <c r="F538" s="114">
        <f>'ver pressoflex 6p C3 DCpowe'!$G$9/D538*(D538-'ver pressoflex 6p C3 DCpowe'!$M$9)</f>
        <v>-5.1548600769076944E-3</v>
      </c>
      <c r="G538" s="114">
        <f>'ver pressoflex 6p C3 DCpowe'!$G$9/D538*(D538-'ver pressoflex 6p C3 DCpowe'!$M$10)</f>
        <v>-4.3419629560241787E-3</v>
      </c>
      <c r="H538" s="114">
        <f>'ver pressoflex 6p C3 DCpowe'!$G$9/D538*(D538-'ver pressoflex 6p C3 DCpowe'!$M$11)</f>
        <v>1.3236937283081857E-2</v>
      </c>
      <c r="I538" s="114">
        <f>'ver pressoflex 6p C3 DCpowe'!$G$9/D538*(D538-'ver pressoflex 6p C3 DCpowe'!$M$12)</f>
        <v>1.4049834403965374E-2</v>
      </c>
      <c r="J538" s="114">
        <f>'ver pressoflex 6p C3 DCpowe'!$G$9/D538*(D538-'ver pressoflex 6p C3 DCpowe'!$M$13)</f>
        <v>1.4862731524848889E-2</v>
      </c>
      <c r="K538" s="114">
        <f>'ver pressoflex 6p C3 DCpowe'!$G$9/D538*(D538-'ver pressoflex 6p C3 DCpowe'!$G$3)</f>
        <v>1.689497432705768E-2</v>
      </c>
      <c r="L538" s="113">
        <f>-'ver pressoflex 6p C3 DCpowe'!$G$2*'ver pressoflex 6p C3 DCpowe'!D538*'ver pressoflex 6p C3 DCpowe'!$G$17*'ver pressoflex 6p C3 DCpowe'!$G$13*'ver pressoflex 6p C3 DCpowe'!$G$11</f>
        <v>-148801.11750000031</v>
      </c>
      <c r="M538" s="31">
        <f>IF(ABS(E538)&lt;'ver pressoflex 6p C3 DCpowe'!$G$7,'ver pressoflex 6p C3 DCpowe'!$G$16*E538*'ver pressoflex 6p C3 DCpowe'!$O$8,SIGN(E538)*'ver pressoflex 6p C3 DCpowe'!$G$15*'ver pressoflex 6p C3 DCpowe'!$O$8)</f>
        <v>-17803.500000000004</v>
      </c>
      <c r="N538" s="31">
        <f>IF(ABS(F538)&lt;'ver pressoflex 6p C3 DCpowe'!$G$7,'ver pressoflex 6p C3 DCpowe'!$G$16*F538*'ver pressoflex 6p C3 DCpowe'!$O$9,SIGN(F538)*'ver pressoflex 6p C3 DCpowe'!$G$15*'ver pressoflex 6p C3 DCpowe'!$O$9)</f>
        <v>0</v>
      </c>
      <c r="O538" s="31">
        <f>IF(ABS(G538)&lt;'ver pressoflex 6p C3 DCpowe'!$G$7,'ver pressoflex 6p C3 DCpowe'!$G$16*G538*'ver pressoflex 6p C3 DCpowe'!$O$10,SIGN(G538)*'ver pressoflex 6p C3 DCpowe'!$G$15*'ver pressoflex 6p C3 DCpowe'!$O$10)</f>
        <v>0</v>
      </c>
      <c r="P538" s="31">
        <f>IF(ABS(H538)&lt;'ver pressoflex 6p C3 DCpowe'!$G$7,'ver pressoflex 6p C3 DCpowe'!$G$16*H538*'ver pressoflex 6p C3 DCpowe'!$O$11,SIGN(H538)*'ver pressoflex 6p C3 DCpowe'!$G$15*'ver pressoflex 6p C3 DCpowe'!$O$11)</f>
        <v>0</v>
      </c>
      <c r="Q538" s="31">
        <f>IF(ABS(I538)&lt;'ver pressoflex 6p C3 DCpowe'!$G$7,'ver pressoflex 6p C3 DCpowe'!$G$16*I538*'ver pressoflex 6p C3 DCpowe'!$O$12,SIGN(I538)*'ver pressoflex 6p C3 DCpowe'!$G$15*'ver pressoflex 6p C3 DCpowe'!$O$12)</f>
        <v>0</v>
      </c>
      <c r="R538" s="31">
        <f>IF(ABS(J538)&lt;'ver pressoflex 6p C3 DCpowe'!$G$7,'ver pressoflex 6p C3 DCpowe'!$G$16*J538*'ver pressoflex 6p C3 DCpowe'!$O$13,SIGN(J538)*'ver pressoflex 6p C3 DCpowe'!$G$15*'ver pressoflex 6p C3 DCpowe'!$O$13)</f>
        <v>17803.500000000004</v>
      </c>
      <c r="S538" s="113">
        <f t="shared" si="76"/>
        <v>-148801.11750000031</v>
      </c>
      <c r="T538" s="362">
        <f>-L538*('ver pressoflex 6p C3 DCpowe'!$G$3/2-'ver pressoflex 6p C3 DCpowe'!$G$12*'ver pressoflex 6p C3 DCpowe'!D538)</f>
        <v>133546038.83798958</v>
      </c>
      <c r="U538" s="29">
        <f t="shared" si="78"/>
        <v>18248587.500000004</v>
      </c>
      <c r="V538" s="29">
        <f t="shared" si="79"/>
        <v>0</v>
      </c>
      <c r="W538" s="29">
        <f t="shared" si="80"/>
        <v>0</v>
      </c>
      <c r="X538" s="29">
        <f t="shared" si="81"/>
        <v>0</v>
      </c>
      <c r="Y538" s="29">
        <f t="shared" si="82"/>
        <v>0</v>
      </c>
      <c r="Z538" s="29">
        <f t="shared" si="83"/>
        <v>18248587.500000004</v>
      </c>
      <c r="AA538" s="113">
        <f t="shared" si="77"/>
        <v>170043213.8379896</v>
      </c>
    </row>
    <row r="539" spans="2:27">
      <c r="B539" s="116">
        <f t="shared" si="75"/>
        <v>109116.36750000028</v>
      </c>
      <c r="C539" s="115">
        <f t="shared" si="84"/>
        <v>65.270000000000124</v>
      </c>
      <c r="D539" s="68">
        <f>'ver pressoflex 6p C3 DCpowe'!$G$3/2/$C$557*C539</f>
        <v>799.55750000000148</v>
      </c>
      <c r="E539" s="114">
        <f>'ver pressoflex 6p C3 DCpowe'!$G$9/D539*(D539-'ver pressoflex 6p C3 DCpowe'!$M$8)</f>
        <v>-5.9988931377668309E-3</v>
      </c>
      <c r="F539" s="114">
        <f>'ver pressoflex 6p C3 DCpowe'!$G$9/D539*(D539-'ver pressoflex 6p C3 DCpowe'!$M$9)</f>
        <v>-5.198450392873563E-3</v>
      </c>
      <c r="G539" s="114">
        <f>'ver pressoflex 6p C3 DCpowe'!$G$9/D539*(D539-'ver pressoflex 6p C3 DCpowe'!$M$10)</f>
        <v>-4.3980076479802959E-3</v>
      </c>
      <c r="H539" s="114">
        <f>'ver pressoflex 6p C3 DCpowe'!$G$9/D539*(D539-'ver pressoflex 6p C3 DCpowe'!$M$11)</f>
        <v>1.2911566710336615E-2</v>
      </c>
      <c r="I539" s="114">
        <f>'ver pressoflex 6p C3 DCpowe'!$G$9/D539*(D539-'ver pressoflex 6p C3 DCpowe'!$M$12)</f>
        <v>1.3712009455229884E-2</v>
      </c>
      <c r="J539" s="114">
        <f>'ver pressoflex 6p C3 DCpowe'!$G$9/D539*(D539-'ver pressoflex 6p C3 DCpowe'!$M$13)</f>
        <v>1.4512452200123151E-2</v>
      </c>
      <c r="K539" s="114">
        <f>'ver pressoflex 6p C3 DCpowe'!$G$9/D539*(D539-'ver pressoflex 6p C3 DCpowe'!$G$3)</f>
        <v>1.6513559062356319E-2</v>
      </c>
      <c r="L539" s="113">
        <f>-'ver pressoflex 6p C3 DCpowe'!$G$2*'ver pressoflex 6p C3 DCpowe'!D539*'ver pressoflex 6p C3 DCpowe'!$G$17*'ver pressoflex 6p C3 DCpowe'!$G$13*'ver pressoflex 6p C3 DCpowe'!$G$11</f>
        <v>-151116.36750000028</v>
      </c>
      <c r="M539" s="31">
        <f>IF(ABS(E539)&lt;'ver pressoflex 6p C3 DCpowe'!$G$7,'ver pressoflex 6p C3 DCpowe'!$G$16*E539*'ver pressoflex 6p C3 DCpowe'!$O$8,SIGN(E539)*'ver pressoflex 6p C3 DCpowe'!$G$15*'ver pressoflex 6p C3 DCpowe'!$O$8)</f>
        <v>-17803.500000000004</v>
      </c>
      <c r="N539" s="31">
        <f>IF(ABS(F539)&lt;'ver pressoflex 6p C3 DCpowe'!$G$7,'ver pressoflex 6p C3 DCpowe'!$G$16*F539*'ver pressoflex 6p C3 DCpowe'!$O$9,SIGN(F539)*'ver pressoflex 6p C3 DCpowe'!$G$15*'ver pressoflex 6p C3 DCpowe'!$O$9)</f>
        <v>0</v>
      </c>
      <c r="O539" s="31">
        <f>IF(ABS(G539)&lt;'ver pressoflex 6p C3 DCpowe'!$G$7,'ver pressoflex 6p C3 DCpowe'!$G$16*G539*'ver pressoflex 6p C3 DCpowe'!$O$10,SIGN(G539)*'ver pressoflex 6p C3 DCpowe'!$G$15*'ver pressoflex 6p C3 DCpowe'!$O$10)</f>
        <v>0</v>
      </c>
      <c r="P539" s="31">
        <f>IF(ABS(H539)&lt;'ver pressoflex 6p C3 DCpowe'!$G$7,'ver pressoflex 6p C3 DCpowe'!$G$16*H539*'ver pressoflex 6p C3 DCpowe'!$O$11,SIGN(H539)*'ver pressoflex 6p C3 DCpowe'!$G$15*'ver pressoflex 6p C3 DCpowe'!$O$11)</f>
        <v>0</v>
      </c>
      <c r="Q539" s="31">
        <f>IF(ABS(I539)&lt;'ver pressoflex 6p C3 DCpowe'!$G$7,'ver pressoflex 6p C3 DCpowe'!$G$16*I539*'ver pressoflex 6p C3 DCpowe'!$O$12,SIGN(I539)*'ver pressoflex 6p C3 DCpowe'!$G$15*'ver pressoflex 6p C3 DCpowe'!$O$12)</f>
        <v>0</v>
      </c>
      <c r="R539" s="31">
        <f>IF(ABS(J539)&lt;'ver pressoflex 6p C3 DCpowe'!$G$7,'ver pressoflex 6p C3 DCpowe'!$G$16*J539*'ver pressoflex 6p C3 DCpowe'!$O$13,SIGN(J539)*'ver pressoflex 6p C3 DCpowe'!$G$15*'ver pressoflex 6p C3 DCpowe'!$O$13)</f>
        <v>17803.500000000004</v>
      </c>
      <c r="S539" s="113">
        <f t="shared" si="76"/>
        <v>-151116.36750000028</v>
      </c>
      <c r="T539" s="362">
        <f>-L539*('ver pressoflex 6p C3 DCpowe'!$G$3/2-'ver pressoflex 6p C3 DCpowe'!$G$12*'ver pressoflex 6p C3 DCpowe'!D539)</f>
        <v>134853840.58442956</v>
      </c>
      <c r="U539" s="29">
        <f t="shared" si="78"/>
        <v>18248587.500000004</v>
      </c>
      <c r="V539" s="29">
        <f t="shared" si="79"/>
        <v>0</v>
      </c>
      <c r="W539" s="29">
        <f t="shared" si="80"/>
        <v>0</v>
      </c>
      <c r="X539" s="29">
        <f t="shared" si="81"/>
        <v>0</v>
      </c>
      <c r="Y539" s="29">
        <f t="shared" si="82"/>
        <v>0</v>
      </c>
      <c r="Z539" s="29">
        <f t="shared" si="83"/>
        <v>18248587.500000004</v>
      </c>
      <c r="AA539" s="113">
        <f t="shared" si="77"/>
        <v>171351015.58442956</v>
      </c>
    </row>
    <row r="540" spans="2:27">
      <c r="B540" s="116">
        <f t="shared" si="75"/>
        <v>111431.61750000028</v>
      </c>
      <c r="C540" s="115">
        <f t="shared" si="84"/>
        <v>66.270000000000124</v>
      </c>
      <c r="D540" s="68">
        <f>'ver pressoflex 6p C3 DCpowe'!$G$3/2/$C$557*C540</f>
        <v>811.80750000000148</v>
      </c>
      <c r="E540" s="114">
        <f>'ver pressoflex 6p C3 DCpowe'!$G$9/D540*(D540-'ver pressoflex 6p C3 DCpowe'!$M$8)</f>
        <v>-6.0290894085112583E-3</v>
      </c>
      <c r="F540" s="114">
        <f>'ver pressoflex 6p C3 DCpowe'!$G$9/D540*(D540-'ver pressoflex 6p C3 DCpowe'!$M$9)</f>
        <v>-5.240725171915761E-3</v>
      </c>
      <c r="G540" s="114">
        <f>'ver pressoflex 6p C3 DCpowe'!$G$9/D540*(D540-'ver pressoflex 6p C3 DCpowe'!$M$10)</f>
        <v>-4.4523609353202646E-3</v>
      </c>
      <c r="H540" s="114">
        <f>'ver pressoflex 6p C3 DCpowe'!$G$9/D540*(D540-'ver pressoflex 6p C3 DCpowe'!$M$11)</f>
        <v>1.2596015681057357E-2</v>
      </c>
      <c r="I540" s="114">
        <f>'ver pressoflex 6p C3 DCpowe'!$G$9/D540*(D540-'ver pressoflex 6p C3 DCpowe'!$M$12)</f>
        <v>1.3384379917652853E-2</v>
      </c>
      <c r="J540" s="114">
        <f>'ver pressoflex 6p C3 DCpowe'!$G$9/D540*(D540-'ver pressoflex 6p C3 DCpowe'!$M$13)</f>
        <v>1.4172744154248349E-2</v>
      </c>
      <c r="K540" s="114">
        <f>'ver pressoflex 6p C3 DCpowe'!$G$9/D540*(D540-'ver pressoflex 6p C3 DCpowe'!$G$3)</f>
        <v>1.6143654745737094E-2</v>
      </c>
      <c r="L540" s="113">
        <f>-'ver pressoflex 6p C3 DCpowe'!$G$2*'ver pressoflex 6p C3 DCpowe'!D540*'ver pressoflex 6p C3 DCpowe'!$G$17*'ver pressoflex 6p C3 DCpowe'!$G$13*'ver pressoflex 6p C3 DCpowe'!$G$11</f>
        <v>-153431.61750000028</v>
      </c>
      <c r="M540" s="31">
        <f>IF(ABS(E540)&lt;'ver pressoflex 6p C3 DCpowe'!$G$7,'ver pressoflex 6p C3 DCpowe'!$G$16*E540*'ver pressoflex 6p C3 DCpowe'!$O$8,SIGN(E540)*'ver pressoflex 6p C3 DCpowe'!$G$15*'ver pressoflex 6p C3 DCpowe'!$O$8)</f>
        <v>-17803.500000000004</v>
      </c>
      <c r="N540" s="31">
        <f>IF(ABS(F540)&lt;'ver pressoflex 6p C3 DCpowe'!$G$7,'ver pressoflex 6p C3 DCpowe'!$G$16*F540*'ver pressoflex 6p C3 DCpowe'!$O$9,SIGN(F540)*'ver pressoflex 6p C3 DCpowe'!$G$15*'ver pressoflex 6p C3 DCpowe'!$O$9)</f>
        <v>0</v>
      </c>
      <c r="O540" s="31">
        <f>IF(ABS(G540)&lt;'ver pressoflex 6p C3 DCpowe'!$G$7,'ver pressoflex 6p C3 DCpowe'!$G$16*G540*'ver pressoflex 6p C3 DCpowe'!$O$10,SIGN(G540)*'ver pressoflex 6p C3 DCpowe'!$G$15*'ver pressoflex 6p C3 DCpowe'!$O$10)</f>
        <v>0</v>
      </c>
      <c r="P540" s="31">
        <f>IF(ABS(H540)&lt;'ver pressoflex 6p C3 DCpowe'!$G$7,'ver pressoflex 6p C3 DCpowe'!$G$16*H540*'ver pressoflex 6p C3 DCpowe'!$O$11,SIGN(H540)*'ver pressoflex 6p C3 DCpowe'!$G$15*'ver pressoflex 6p C3 DCpowe'!$O$11)</f>
        <v>0</v>
      </c>
      <c r="Q540" s="31">
        <f>IF(ABS(I540)&lt;'ver pressoflex 6p C3 DCpowe'!$G$7,'ver pressoflex 6p C3 DCpowe'!$G$16*I540*'ver pressoflex 6p C3 DCpowe'!$O$12,SIGN(I540)*'ver pressoflex 6p C3 DCpowe'!$G$15*'ver pressoflex 6p C3 DCpowe'!$O$12)</f>
        <v>0</v>
      </c>
      <c r="R540" s="31">
        <f>IF(ABS(J540)&lt;'ver pressoflex 6p C3 DCpowe'!$G$7,'ver pressoflex 6p C3 DCpowe'!$G$16*J540*'ver pressoflex 6p C3 DCpowe'!$O$13,SIGN(J540)*'ver pressoflex 6p C3 DCpowe'!$G$15*'ver pressoflex 6p C3 DCpowe'!$O$13)</f>
        <v>17803.500000000004</v>
      </c>
      <c r="S540" s="113">
        <f t="shared" si="76"/>
        <v>-153431.61750000028</v>
      </c>
      <c r="T540" s="362">
        <f>-L540*('ver pressoflex 6p C3 DCpowe'!$G$3/2-'ver pressoflex 6p C3 DCpowe'!$G$12*'ver pressoflex 6p C3 DCpowe'!D540)</f>
        <v>136138045.30286956</v>
      </c>
      <c r="U540" s="29">
        <f t="shared" si="78"/>
        <v>18248587.500000004</v>
      </c>
      <c r="V540" s="29">
        <f t="shared" si="79"/>
        <v>0</v>
      </c>
      <c r="W540" s="29">
        <f t="shared" si="80"/>
        <v>0</v>
      </c>
      <c r="X540" s="29">
        <f t="shared" si="81"/>
        <v>0</v>
      </c>
      <c r="Y540" s="29">
        <f t="shared" si="82"/>
        <v>0</v>
      </c>
      <c r="Z540" s="29">
        <f t="shared" si="83"/>
        <v>18248587.500000004</v>
      </c>
      <c r="AA540" s="113">
        <f t="shared" si="77"/>
        <v>172635220.30286956</v>
      </c>
    </row>
    <row r="541" spans="2:27">
      <c r="B541" s="116">
        <f t="shared" si="75"/>
        <v>113746.86750000031</v>
      </c>
      <c r="C541" s="115">
        <f t="shared" si="84"/>
        <v>67.270000000000124</v>
      </c>
      <c r="D541" s="68">
        <f>'ver pressoflex 6p C3 DCpowe'!$G$3/2/$C$557*C541</f>
        <v>824.05750000000148</v>
      </c>
      <c r="E541" s="114">
        <f>'ver pressoflex 6p C3 DCpowe'!$G$9/D541*(D541-'ver pressoflex 6p C3 DCpowe'!$M$8)</f>
        <v>-6.0583879158917948E-3</v>
      </c>
      <c r="F541" s="114">
        <f>'ver pressoflex 6p C3 DCpowe'!$G$9/D541*(D541-'ver pressoflex 6p C3 DCpowe'!$M$9)</f>
        <v>-5.2817430822485129E-3</v>
      </c>
      <c r="G541" s="114">
        <f>'ver pressoflex 6p C3 DCpowe'!$G$9/D541*(D541-'ver pressoflex 6p C3 DCpowe'!$M$10)</f>
        <v>-4.5050982486052309E-3</v>
      </c>
      <c r="H541" s="114">
        <f>'ver pressoflex 6p C3 DCpowe'!$G$9/D541*(D541-'ver pressoflex 6p C3 DCpowe'!$M$11)</f>
        <v>1.2289846278930741E-2</v>
      </c>
      <c r="I541" s="114">
        <f>'ver pressoflex 6p C3 DCpowe'!$G$9/D541*(D541-'ver pressoflex 6p C3 DCpowe'!$M$12)</f>
        <v>1.3066491112574024E-2</v>
      </c>
      <c r="J541" s="114">
        <f>'ver pressoflex 6p C3 DCpowe'!$G$9/D541*(D541-'ver pressoflex 6p C3 DCpowe'!$M$13)</f>
        <v>1.3843135946217305E-2</v>
      </c>
      <c r="K541" s="114">
        <f>'ver pressoflex 6p C3 DCpowe'!$G$9/D541*(D541-'ver pressoflex 6p C3 DCpowe'!$G$3)</f>
        <v>1.5784748030325511E-2</v>
      </c>
      <c r="L541" s="113">
        <f>-'ver pressoflex 6p C3 DCpowe'!$G$2*'ver pressoflex 6p C3 DCpowe'!D541*'ver pressoflex 6p C3 DCpowe'!$G$17*'ver pressoflex 6p C3 DCpowe'!$G$13*'ver pressoflex 6p C3 DCpowe'!$G$11</f>
        <v>-155746.86750000031</v>
      </c>
      <c r="M541" s="31">
        <f>IF(ABS(E541)&lt;'ver pressoflex 6p C3 DCpowe'!$G$7,'ver pressoflex 6p C3 DCpowe'!$G$16*E541*'ver pressoflex 6p C3 DCpowe'!$O$8,SIGN(E541)*'ver pressoflex 6p C3 DCpowe'!$G$15*'ver pressoflex 6p C3 DCpowe'!$O$8)</f>
        <v>-17803.500000000004</v>
      </c>
      <c r="N541" s="31">
        <f>IF(ABS(F541)&lt;'ver pressoflex 6p C3 DCpowe'!$G$7,'ver pressoflex 6p C3 DCpowe'!$G$16*F541*'ver pressoflex 6p C3 DCpowe'!$O$9,SIGN(F541)*'ver pressoflex 6p C3 DCpowe'!$G$15*'ver pressoflex 6p C3 DCpowe'!$O$9)</f>
        <v>0</v>
      </c>
      <c r="O541" s="31">
        <f>IF(ABS(G541)&lt;'ver pressoflex 6p C3 DCpowe'!$G$7,'ver pressoflex 6p C3 DCpowe'!$G$16*G541*'ver pressoflex 6p C3 DCpowe'!$O$10,SIGN(G541)*'ver pressoflex 6p C3 DCpowe'!$G$15*'ver pressoflex 6p C3 DCpowe'!$O$10)</f>
        <v>0</v>
      </c>
      <c r="P541" s="31">
        <f>IF(ABS(H541)&lt;'ver pressoflex 6p C3 DCpowe'!$G$7,'ver pressoflex 6p C3 DCpowe'!$G$16*H541*'ver pressoflex 6p C3 DCpowe'!$O$11,SIGN(H541)*'ver pressoflex 6p C3 DCpowe'!$G$15*'ver pressoflex 6p C3 DCpowe'!$O$11)</f>
        <v>0</v>
      </c>
      <c r="Q541" s="31">
        <f>IF(ABS(I541)&lt;'ver pressoflex 6p C3 DCpowe'!$G$7,'ver pressoflex 6p C3 DCpowe'!$G$16*I541*'ver pressoflex 6p C3 DCpowe'!$O$12,SIGN(I541)*'ver pressoflex 6p C3 DCpowe'!$G$15*'ver pressoflex 6p C3 DCpowe'!$O$12)</f>
        <v>0</v>
      </c>
      <c r="R541" s="31">
        <f>IF(ABS(J541)&lt;'ver pressoflex 6p C3 DCpowe'!$G$7,'ver pressoflex 6p C3 DCpowe'!$G$16*J541*'ver pressoflex 6p C3 DCpowe'!$O$13,SIGN(J541)*'ver pressoflex 6p C3 DCpowe'!$G$15*'ver pressoflex 6p C3 DCpowe'!$O$13)</f>
        <v>17803.500000000004</v>
      </c>
      <c r="S541" s="113">
        <f t="shared" si="76"/>
        <v>-155746.86750000031</v>
      </c>
      <c r="T541" s="362">
        <f>-L541*('ver pressoflex 6p C3 DCpowe'!$G$3/2-'ver pressoflex 6p C3 DCpowe'!$G$12*'ver pressoflex 6p C3 DCpowe'!D541)</f>
        <v>137398652.99330959</v>
      </c>
      <c r="U541" s="29">
        <f t="shared" si="78"/>
        <v>18248587.500000004</v>
      </c>
      <c r="V541" s="29">
        <f t="shared" si="79"/>
        <v>0</v>
      </c>
      <c r="W541" s="29">
        <f t="shared" si="80"/>
        <v>0</v>
      </c>
      <c r="X541" s="29">
        <f t="shared" si="81"/>
        <v>0</v>
      </c>
      <c r="Y541" s="29">
        <f t="shared" si="82"/>
        <v>0</v>
      </c>
      <c r="Z541" s="29">
        <f t="shared" si="83"/>
        <v>18248587.500000004</v>
      </c>
      <c r="AA541" s="113">
        <f t="shared" si="77"/>
        <v>173895827.99330959</v>
      </c>
    </row>
    <row r="542" spans="2:27">
      <c r="B542" s="116">
        <f t="shared" si="75"/>
        <v>116062.11750000028</v>
      </c>
      <c r="C542" s="115">
        <f t="shared" si="84"/>
        <v>68.270000000000124</v>
      </c>
      <c r="D542" s="68">
        <f>'ver pressoflex 6p C3 DCpowe'!$G$3/2/$C$557*C542</f>
        <v>836.30750000000148</v>
      </c>
      <c r="E542" s="114">
        <f>'ver pressoflex 6p C3 DCpowe'!$G$9/D542*(D542-'ver pressoflex 6p C3 DCpowe'!$M$8)</f>
        <v>-6.0868281104737229E-3</v>
      </c>
      <c r="F542" s="114">
        <f>'ver pressoflex 6p C3 DCpowe'!$G$9/D542*(D542-'ver pressoflex 6p C3 DCpowe'!$M$9)</f>
        <v>-5.321559354663212E-3</v>
      </c>
      <c r="G542" s="114">
        <f>'ver pressoflex 6p C3 DCpowe'!$G$9/D542*(D542-'ver pressoflex 6p C3 DCpowe'!$M$10)</f>
        <v>-4.5562905988527011E-3</v>
      </c>
      <c r="H542" s="114">
        <f>'ver pressoflex 6p C3 DCpowe'!$G$9/D542*(D542-'ver pressoflex 6p C3 DCpowe'!$M$11)</f>
        <v>1.1992646245549599E-2</v>
      </c>
      <c r="I542" s="114">
        <f>'ver pressoflex 6p C3 DCpowe'!$G$9/D542*(D542-'ver pressoflex 6p C3 DCpowe'!$M$12)</f>
        <v>1.275791500136011E-2</v>
      </c>
      <c r="J542" s="114">
        <f>'ver pressoflex 6p C3 DCpowe'!$G$9/D542*(D542-'ver pressoflex 6p C3 DCpowe'!$M$13)</f>
        <v>1.3523183757170621E-2</v>
      </c>
      <c r="K542" s="114">
        <f>'ver pressoflex 6p C3 DCpowe'!$G$9/D542*(D542-'ver pressoflex 6p C3 DCpowe'!$G$3)</f>
        <v>1.5436355646696898E-2</v>
      </c>
      <c r="L542" s="113">
        <f>-'ver pressoflex 6p C3 DCpowe'!$G$2*'ver pressoflex 6p C3 DCpowe'!D542*'ver pressoflex 6p C3 DCpowe'!$G$17*'ver pressoflex 6p C3 DCpowe'!$G$13*'ver pressoflex 6p C3 DCpowe'!$G$11</f>
        <v>-158062.11750000028</v>
      </c>
      <c r="M542" s="31">
        <f>IF(ABS(E542)&lt;'ver pressoflex 6p C3 DCpowe'!$G$7,'ver pressoflex 6p C3 DCpowe'!$G$16*E542*'ver pressoflex 6p C3 DCpowe'!$O$8,SIGN(E542)*'ver pressoflex 6p C3 DCpowe'!$G$15*'ver pressoflex 6p C3 DCpowe'!$O$8)</f>
        <v>-17803.500000000004</v>
      </c>
      <c r="N542" s="31">
        <f>IF(ABS(F542)&lt;'ver pressoflex 6p C3 DCpowe'!$G$7,'ver pressoflex 6p C3 DCpowe'!$G$16*F542*'ver pressoflex 6p C3 DCpowe'!$O$9,SIGN(F542)*'ver pressoflex 6p C3 DCpowe'!$G$15*'ver pressoflex 6p C3 DCpowe'!$O$9)</f>
        <v>0</v>
      </c>
      <c r="O542" s="31">
        <f>IF(ABS(G542)&lt;'ver pressoflex 6p C3 DCpowe'!$G$7,'ver pressoflex 6p C3 DCpowe'!$G$16*G542*'ver pressoflex 6p C3 DCpowe'!$O$10,SIGN(G542)*'ver pressoflex 6p C3 DCpowe'!$G$15*'ver pressoflex 6p C3 DCpowe'!$O$10)</f>
        <v>0</v>
      </c>
      <c r="P542" s="31">
        <f>IF(ABS(H542)&lt;'ver pressoflex 6p C3 DCpowe'!$G$7,'ver pressoflex 6p C3 DCpowe'!$G$16*H542*'ver pressoflex 6p C3 DCpowe'!$O$11,SIGN(H542)*'ver pressoflex 6p C3 DCpowe'!$G$15*'ver pressoflex 6p C3 DCpowe'!$O$11)</f>
        <v>0</v>
      </c>
      <c r="Q542" s="31">
        <f>IF(ABS(I542)&lt;'ver pressoflex 6p C3 DCpowe'!$G$7,'ver pressoflex 6p C3 DCpowe'!$G$16*I542*'ver pressoflex 6p C3 DCpowe'!$O$12,SIGN(I542)*'ver pressoflex 6p C3 DCpowe'!$G$15*'ver pressoflex 6p C3 DCpowe'!$O$12)</f>
        <v>0</v>
      </c>
      <c r="R542" s="31">
        <f>IF(ABS(J542)&lt;'ver pressoflex 6p C3 DCpowe'!$G$7,'ver pressoflex 6p C3 DCpowe'!$G$16*J542*'ver pressoflex 6p C3 DCpowe'!$O$13,SIGN(J542)*'ver pressoflex 6p C3 DCpowe'!$G$15*'ver pressoflex 6p C3 DCpowe'!$O$13)</f>
        <v>17803.500000000004</v>
      </c>
      <c r="S542" s="113">
        <f t="shared" si="76"/>
        <v>-158062.11750000028</v>
      </c>
      <c r="T542" s="362">
        <f>-L542*('ver pressoflex 6p C3 DCpowe'!$G$3/2-'ver pressoflex 6p C3 DCpowe'!$G$12*'ver pressoflex 6p C3 DCpowe'!D542)</f>
        <v>138635663.65574956</v>
      </c>
      <c r="U542" s="29">
        <f t="shared" si="78"/>
        <v>18248587.500000004</v>
      </c>
      <c r="V542" s="29">
        <f t="shared" si="79"/>
        <v>0</v>
      </c>
      <c r="W542" s="29">
        <f t="shared" si="80"/>
        <v>0</v>
      </c>
      <c r="X542" s="29">
        <f t="shared" si="81"/>
        <v>0</v>
      </c>
      <c r="Y542" s="29">
        <f t="shared" si="82"/>
        <v>0</v>
      </c>
      <c r="Z542" s="29">
        <f t="shared" si="83"/>
        <v>18248587.500000004</v>
      </c>
      <c r="AA542" s="113">
        <f t="shared" si="77"/>
        <v>175132838.65574956</v>
      </c>
    </row>
    <row r="543" spans="2:27">
      <c r="B543" s="116">
        <f t="shared" si="75"/>
        <v>118377.36750000028</v>
      </c>
      <c r="C543" s="115">
        <f t="shared" si="84"/>
        <v>69.270000000000124</v>
      </c>
      <c r="D543" s="68">
        <f>'ver pressoflex 6p C3 DCpowe'!$G$3/2/$C$557*C543</f>
        <v>848.55750000000148</v>
      </c>
      <c r="E543" s="114">
        <f>'ver pressoflex 6p C3 DCpowe'!$G$9/D543*(D543-'ver pressoflex 6p C3 DCpowe'!$M$8)</f>
        <v>-6.114447164747237E-3</v>
      </c>
      <c r="F543" s="114">
        <f>'ver pressoflex 6p C3 DCpowe'!$G$9/D543*(D543-'ver pressoflex 6p C3 DCpowe'!$M$9)</f>
        <v>-5.3602260306461315E-3</v>
      </c>
      <c r="G543" s="114">
        <f>'ver pressoflex 6p C3 DCpowe'!$G$9/D543*(D543-'ver pressoflex 6p C3 DCpowe'!$M$10)</f>
        <v>-4.6060048965450252E-3</v>
      </c>
      <c r="H543" s="114">
        <f>'ver pressoflex 6p C3 DCpowe'!$G$9/D543*(D543-'ver pressoflex 6p C3 DCpowe'!$M$11)</f>
        <v>1.1704027128391385E-2</v>
      </c>
      <c r="I543" s="114">
        <f>'ver pressoflex 6p C3 DCpowe'!$G$9/D543*(D543-'ver pressoflex 6p C3 DCpowe'!$M$12)</f>
        <v>1.2458248262492489E-2</v>
      </c>
      <c r="J543" s="114">
        <f>'ver pressoflex 6p C3 DCpowe'!$G$9/D543*(D543-'ver pressoflex 6p C3 DCpowe'!$M$13)</f>
        <v>1.3212469396593596E-2</v>
      </c>
      <c r="K543" s="114">
        <f>'ver pressoflex 6p C3 DCpowe'!$G$9/D543*(D543-'ver pressoflex 6p C3 DCpowe'!$G$3)</f>
        <v>1.5098022231846359E-2</v>
      </c>
      <c r="L543" s="113">
        <f>-'ver pressoflex 6p C3 DCpowe'!$G$2*'ver pressoflex 6p C3 DCpowe'!D543*'ver pressoflex 6p C3 DCpowe'!$G$17*'ver pressoflex 6p C3 DCpowe'!$G$13*'ver pressoflex 6p C3 DCpowe'!$G$11</f>
        <v>-160377.36750000028</v>
      </c>
      <c r="M543" s="31">
        <f>IF(ABS(E543)&lt;'ver pressoflex 6p C3 DCpowe'!$G$7,'ver pressoflex 6p C3 DCpowe'!$G$16*E543*'ver pressoflex 6p C3 DCpowe'!$O$8,SIGN(E543)*'ver pressoflex 6p C3 DCpowe'!$G$15*'ver pressoflex 6p C3 DCpowe'!$O$8)</f>
        <v>-17803.500000000004</v>
      </c>
      <c r="N543" s="31">
        <f>IF(ABS(F543)&lt;'ver pressoflex 6p C3 DCpowe'!$G$7,'ver pressoflex 6p C3 DCpowe'!$G$16*F543*'ver pressoflex 6p C3 DCpowe'!$O$9,SIGN(F543)*'ver pressoflex 6p C3 DCpowe'!$G$15*'ver pressoflex 6p C3 DCpowe'!$O$9)</f>
        <v>0</v>
      </c>
      <c r="O543" s="31">
        <f>IF(ABS(G543)&lt;'ver pressoflex 6p C3 DCpowe'!$G$7,'ver pressoflex 6p C3 DCpowe'!$G$16*G543*'ver pressoflex 6p C3 DCpowe'!$O$10,SIGN(G543)*'ver pressoflex 6p C3 DCpowe'!$G$15*'ver pressoflex 6p C3 DCpowe'!$O$10)</f>
        <v>0</v>
      </c>
      <c r="P543" s="31">
        <f>IF(ABS(H543)&lt;'ver pressoflex 6p C3 DCpowe'!$G$7,'ver pressoflex 6p C3 DCpowe'!$G$16*H543*'ver pressoflex 6p C3 DCpowe'!$O$11,SIGN(H543)*'ver pressoflex 6p C3 DCpowe'!$G$15*'ver pressoflex 6p C3 DCpowe'!$O$11)</f>
        <v>0</v>
      </c>
      <c r="Q543" s="31">
        <f>IF(ABS(I543)&lt;'ver pressoflex 6p C3 DCpowe'!$G$7,'ver pressoflex 6p C3 DCpowe'!$G$16*I543*'ver pressoflex 6p C3 DCpowe'!$O$12,SIGN(I543)*'ver pressoflex 6p C3 DCpowe'!$G$15*'ver pressoflex 6p C3 DCpowe'!$O$12)</f>
        <v>0</v>
      </c>
      <c r="R543" s="31">
        <f>IF(ABS(J543)&lt;'ver pressoflex 6p C3 DCpowe'!$G$7,'ver pressoflex 6p C3 DCpowe'!$G$16*J543*'ver pressoflex 6p C3 DCpowe'!$O$13,SIGN(J543)*'ver pressoflex 6p C3 DCpowe'!$G$15*'ver pressoflex 6p C3 DCpowe'!$O$13)</f>
        <v>17803.500000000004</v>
      </c>
      <c r="S543" s="113">
        <f t="shared" si="76"/>
        <v>-160377.36750000028</v>
      </c>
      <c r="T543" s="362">
        <f>-L543*('ver pressoflex 6p C3 DCpowe'!$G$3/2-'ver pressoflex 6p C3 DCpowe'!$G$12*'ver pressoflex 6p C3 DCpowe'!D543)</f>
        <v>139849077.29018953</v>
      </c>
      <c r="U543" s="29">
        <f t="shared" si="78"/>
        <v>18248587.500000004</v>
      </c>
      <c r="V543" s="29">
        <f t="shared" si="79"/>
        <v>0</v>
      </c>
      <c r="W543" s="29">
        <f t="shared" si="80"/>
        <v>0</v>
      </c>
      <c r="X543" s="29">
        <f t="shared" si="81"/>
        <v>0</v>
      </c>
      <c r="Y543" s="29">
        <f t="shared" si="82"/>
        <v>0</v>
      </c>
      <c r="Z543" s="29">
        <f t="shared" si="83"/>
        <v>18248587.500000004</v>
      </c>
      <c r="AA543" s="113">
        <f t="shared" si="77"/>
        <v>176346252.29018953</v>
      </c>
    </row>
    <row r="544" spans="2:27">
      <c r="B544" s="116">
        <f t="shared" si="75"/>
        <v>120692.61750000031</v>
      </c>
      <c r="C544" s="115">
        <f t="shared" si="84"/>
        <v>70.270000000000124</v>
      </c>
      <c r="D544" s="68">
        <f>'ver pressoflex 6p C3 DCpowe'!$G$3/2/$C$557*C544</f>
        <v>860.80750000000148</v>
      </c>
      <c r="E544" s="114">
        <f>'ver pressoflex 6p C3 DCpowe'!$G$9/D544*(D544-'ver pressoflex 6p C3 DCpowe'!$M$8)</f>
        <v>-6.1412801352218735E-3</v>
      </c>
      <c r="F544" s="114">
        <f>'ver pressoflex 6p C3 DCpowe'!$G$9/D544*(D544-'ver pressoflex 6p C3 DCpowe'!$M$9)</f>
        <v>-5.3977921893106221E-3</v>
      </c>
      <c r="G544" s="114">
        <f>'ver pressoflex 6p C3 DCpowe'!$G$9/D544*(D544-'ver pressoflex 6p C3 DCpowe'!$M$10)</f>
        <v>-4.6543042433993716E-3</v>
      </c>
      <c r="H544" s="114">
        <f>'ver pressoflex 6p C3 DCpowe'!$G$9/D544*(D544-'ver pressoflex 6p C3 DCpowe'!$M$11)</f>
        <v>1.1423622586931423E-2</v>
      </c>
      <c r="I544" s="114">
        <f>'ver pressoflex 6p C3 DCpowe'!$G$9/D544*(D544-'ver pressoflex 6p C3 DCpowe'!$M$12)</f>
        <v>1.2167110532842673E-2</v>
      </c>
      <c r="J544" s="114">
        <f>'ver pressoflex 6p C3 DCpowe'!$G$9/D544*(D544-'ver pressoflex 6p C3 DCpowe'!$M$13)</f>
        <v>1.2910598478753924E-2</v>
      </c>
      <c r="K544" s="114">
        <f>'ver pressoflex 6p C3 DCpowe'!$G$9/D544*(D544-'ver pressoflex 6p C3 DCpowe'!$G$3)</f>
        <v>1.476931834353205E-2</v>
      </c>
      <c r="L544" s="113">
        <f>-'ver pressoflex 6p C3 DCpowe'!$G$2*'ver pressoflex 6p C3 DCpowe'!D544*'ver pressoflex 6p C3 DCpowe'!$G$17*'ver pressoflex 6p C3 DCpowe'!$G$13*'ver pressoflex 6p C3 DCpowe'!$G$11</f>
        <v>-162692.61750000031</v>
      </c>
      <c r="M544" s="31">
        <f>IF(ABS(E544)&lt;'ver pressoflex 6p C3 DCpowe'!$G$7,'ver pressoflex 6p C3 DCpowe'!$G$16*E544*'ver pressoflex 6p C3 DCpowe'!$O$8,SIGN(E544)*'ver pressoflex 6p C3 DCpowe'!$G$15*'ver pressoflex 6p C3 DCpowe'!$O$8)</f>
        <v>-17803.500000000004</v>
      </c>
      <c r="N544" s="31">
        <f>IF(ABS(F544)&lt;'ver pressoflex 6p C3 DCpowe'!$G$7,'ver pressoflex 6p C3 DCpowe'!$G$16*F544*'ver pressoflex 6p C3 DCpowe'!$O$9,SIGN(F544)*'ver pressoflex 6p C3 DCpowe'!$G$15*'ver pressoflex 6p C3 DCpowe'!$O$9)</f>
        <v>0</v>
      </c>
      <c r="O544" s="31">
        <f>IF(ABS(G544)&lt;'ver pressoflex 6p C3 DCpowe'!$G$7,'ver pressoflex 6p C3 DCpowe'!$G$16*G544*'ver pressoflex 6p C3 DCpowe'!$O$10,SIGN(G544)*'ver pressoflex 6p C3 DCpowe'!$G$15*'ver pressoflex 6p C3 DCpowe'!$O$10)</f>
        <v>0</v>
      </c>
      <c r="P544" s="31">
        <f>IF(ABS(H544)&lt;'ver pressoflex 6p C3 DCpowe'!$G$7,'ver pressoflex 6p C3 DCpowe'!$G$16*H544*'ver pressoflex 6p C3 DCpowe'!$O$11,SIGN(H544)*'ver pressoflex 6p C3 DCpowe'!$G$15*'ver pressoflex 6p C3 DCpowe'!$O$11)</f>
        <v>0</v>
      </c>
      <c r="Q544" s="31">
        <f>IF(ABS(I544)&lt;'ver pressoflex 6p C3 DCpowe'!$G$7,'ver pressoflex 6p C3 DCpowe'!$G$16*I544*'ver pressoflex 6p C3 DCpowe'!$O$12,SIGN(I544)*'ver pressoflex 6p C3 DCpowe'!$G$15*'ver pressoflex 6p C3 DCpowe'!$O$12)</f>
        <v>0</v>
      </c>
      <c r="R544" s="31">
        <f>IF(ABS(J544)&lt;'ver pressoflex 6p C3 DCpowe'!$G$7,'ver pressoflex 6p C3 DCpowe'!$G$16*J544*'ver pressoflex 6p C3 DCpowe'!$O$13,SIGN(J544)*'ver pressoflex 6p C3 DCpowe'!$G$15*'ver pressoflex 6p C3 DCpowe'!$O$13)</f>
        <v>17803.500000000004</v>
      </c>
      <c r="S544" s="113">
        <f t="shared" si="76"/>
        <v>-162692.61750000031</v>
      </c>
      <c r="T544" s="362">
        <f>-L544*('ver pressoflex 6p C3 DCpowe'!$G$3/2-'ver pressoflex 6p C3 DCpowe'!$G$12*'ver pressoflex 6p C3 DCpowe'!D544)</f>
        <v>141038893.89662957</v>
      </c>
      <c r="U544" s="29">
        <f t="shared" si="78"/>
        <v>18248587.500000004</v>
      </c>
      <c r="V544" s="29">
        <f t="shared" si="79"/>
        <v>0</v>
      </c>
      <c r="W544" s="29">
        <f t="shared" si="80"/>
        <v>0</v>
      </c>
      <c r="X544" s="29">
        <f t="shared" si="81"/>
        <v>0</v>
      </c>
      <c r="Y544" s="29">
        <f t="shared" si="82"/>
        <v>0</v>
      </c>
      <c r="Z544" s="29">
        <f t="shared" si="83"/>
        <v>18248587.500000004</v>
      </c>
      <c r="AA544" s="113">
        <f t="shared" si="77"/>
        <v>177536068.89662957</v>
      </c>
    </row>
    <row r="545" spans="2:27">
      <c r="B545" s="116">
        <f t="shared" si="75"/>
        <v>123007.86750000028</v>
      </c>
      <c r="C545" s="115">
        <f t="shared" si="84"/>
        <v>71.270000000000124</v>
      </c>
      <c r="D545" s="68">
        <f>'ver pressoflex 6p C3 DCpowe'!$G$3/2/$C$557*C545</f>
        <v>873.05750000000148</v>
      </c>
      <c r="E545" s="114">
        <f>'ver pressoflex 6p C3 DCpowe'!$G$9/D545*(D545-'ver pressoflex 6p C3 DCpowe'!$M$8)</f>
        <v>-6.1673601108747167E-3</v>
      </c>
      <c r="F545" s="114">
        <f>'ver pressoflex 6p C3 DCpowe'!$G$9/D545*(D545-'ver pressoflex 6p C3 DCpowe'!$M$9)</f>
        <v>-5.4343041552246032E-3</v>
      </c>
      <c r="G545" s="114">
        <f>'ver pressoflex 6p C3 DCpowe'!$G$9/D545*(D545-'ver pressoflex 6p C3 DCpowe'!$M$10)</f>
        <v>-4.7012481995744896E-3</v>
      </c>
      <c r="H545" s="114">
        <f>'ver pressoflex 6p C3 DCpowe'!$G$9/D545*(D545-'ver pressoflex 6p C3 DCpowe'!$M$11)</f>
        <v>1.1151086841359214E-2</v>
      </c>
      <c r="I545" s="114">
        <f>'ver pressoflex 6p C3 DCpowe'!$G$9/D545*(D545-'ver pressoflex 6p C3 DCpowe'!$M$12)</f>
        <v>1.1884142797009327E-2</v>
      </c>
      <c r="J545" s="114">
        <f>'ver pressoflex 6p C3 DCpowe'!$G$9/D545*(D545-'ver pressoflex 6p C3 DCpowe'!$M$13)</f>
        <v>1.2617198752659441E-2</v>
      </c>
      <c r="K545" s="114">
        <f>'ver pressoflex 6p C3 DCpowe'!$G$9/D545*(D545-'ver pressoflex 6p C3 DCpowe'!$G$3)</f>
        <v>1.4449838641784724E-2</v>
      </c>
      <c r="L545" s="113">
        <f>-'ver pressoflex 6p C3 DCpowe'!$G$2*'ver pressoflex 6p C3 DCpowe'!D545*'ver pressoflex 6p C3 DCpowe'!$G$17*'ver pressoflex 6p C3 DCpowe'!$G$13*'ver pressoflex 6p C3 DCpowe'!$G$11</f>
        <v>-165007.86750000028</v>
      </c>
      <c r="M545" s="31">
        <f>IF(ABS(E545)&lt;'ver pressoflex 6p C3 DCpowe'!$G$7,'ver pressoflex 6p C3 DCpowe'!$G$16*E545*'ver pressoflex 6p C3 DCpowe'!$O$8,SIGN(E545)*'ver pressoflex 6p C3 DCpowe'!$G$15*'ver pressoflex 6p C3 DCpowe'!$O$8)</f>
        <v>-17803.500000000004</v>
      </c>
      <c r="N545" s="31">
        <f>IF(ABS(F545)&lt;'ver pressoflex 6p C3 DCpowe'!$G$7,'ver pressoflex 6p C3 DCpowe'!$G$16*F545*'ver pressoflex 6p C3 DCpowe'!$O$9,SIGN(F545)*'ver pressoflex 6p C3 DCpowe'!$G$15*'ver pressoflex 6p C3 DCpowe'!$O$9)</f>
        <v>0</v>
      </c>
      <c r="O545" s="31">
        <f>IF(ABS(G545)&lt;'ver pressoflex 6p C3 DCpowe'!$G$7,'ver pressoflex 6p C3 DCpowe'!$G$16*G545*'ver pressoflex 6p C3 DCpowe'!$O$10,SIGN(G545)*'ver pressoflex 6p C3 DCpowe'!$G$15*'ver pressoflex 6p C3 DCpowe'!$O$10)</f>
        <v>0</v>
      </c>
      <c r="P545" s="31">
        <f>IF(ABS(H545)&lt;'ver pressoflex 6p C3 DCpowe'!$G$7,'ver pressoflex 6p C3 DCpowe'!$G$16*H545*'ver pressoflex 6p C3 DCpowe'!$O$11,SIGN(H545)*'ver pressoflex 6p C3 DCpowe'!$G$15*'ver pressoflex 6p C3 DCpowe'!$O$11)</f>
        <v>0</v>
      </c>
      <c r="Q545" s="31">
        <f>IF(ABS(I545)&lt;'ver pressoflex 6p C3 DCpowe'!$G$7,'ver pressoflex 6p C3 DCpowe'!$G$16*I545*'ver pressoflex 6p C3 DCpowe'!$O$12,SIGN(I545)*'ver pressoflex 6p C3 DCpowe'!$G$15*'ver pressoflex 6p C3 DCpowe'!$O$12)</f>
        <v>0</v>
      </c>
      <c r="R545" s="31">
        <f>IF(ABS(J545)&lt;'ver pressoflex 6p C3 DCpowe'!$G$7,'ver pressoflex 6p C3 DCpowe'!$G$16*J545*'ver pressoflex 6p C3 DCpowe'!$O$13,SIGN(J545)*'ver pressoflex 6p C3 DCpowe'!$G$15*'ver pressoflex 6p C3 DCpowe'!$O$13)</f>
        <v>17803.500000000004</v>
      </c>
      <c r="S545" s="113">
        <f t="shared" si="76"/>
        <v>-165007.86750000028</v>
      </c>
      <c r="T545" s="362">
        <f>-L545*('ver pressoflex 6p C3 DCpowe'!$G$3/2-'ver pressoflex 6p C3 DCpowe'!$G$12*'ver pressoflex 6p C3 DCpowe'!D545)</f>
        <v>142205113.47506952</v>
      </c>
      <c r="U545" s="29">
        <f t="shared" si="78"/>
        <v>18248587.500000004</v>
      </c>
      <c r="V545" s="29">
        <f t="shared" si="79"/>
        <v>0</v>
      </c>
      <c r="W545" s="29">
        <f t="shared" si="80"/>
        <v>0</v>
      </c>
      <c r="X545" s="29">
        <f t="shared" si="81"/>
        <v>0</v>
      </c>
      <c r="Y545" s="29">
        <f t="shared" si="82"/>
        <v>0</v>
      </c>
      <c r="Z545" s="29">
        <f t="shared" si="83"/>
        <v>18248587.500000004</v>
      </c>
      <c r="AA545" s="113">
        <f t="shared" si="77"/>
        <v>178702288.47506952</v>
      </c>
    </row>
    <row r="546" spans="2:27">
      <c r="B546" s="116">
        <f t="shared" si="75"/>
        <v>125323.11750000028</v>
      </c>
      <c r="C546" s="115">
        <f t="shared" si="84"/>
        <v>72.270000000000124</v>
      </c>
      <c r="D546" s="68">
        <f>'ver pressoflex 6p C3 DCpowe'!$G$3/2/$C$557*C546</f>
        <v>885.30750000000148</v>
      </c>
      <c r="E546" s="114">
        <f>'ver pressoflex 6p C3 DCpowe'!$G$9/D546*(D546-'ver pressoflex 6p C3 DCpowe'!$M$8)</f>
        <v>-6.1927183492741251E-3</v>
      </c>
      <c r="F546" s="114">
        <f>'ver pressoflex 6p C3 DCpowe'!$G$9/D546*(D546-'ver pressoflex 6p C3 DCpowe'!$M$9)</f>
        <v>-5.4698056889837749E-3</v>
      </c>
      <c r="G546" s="114">
        <f>'ver pressoflex 6p C3 DCpowe'!$G$9/D546*(D546-'ver pressoflex 6p C3 DCpowe'!$M$10)</f>
        <v>-4.7468930286934255E-3</v>
      </c>
      <c r="H546" s="114">
        <f>'ver pressoflex 6p C3 DCpowe'!$G$9/D546*(D546-'ver pressoflex 6p C3 DCpowe'!$M$11)</f>
        <v>1.0886093250085391E-2</v>
      </c>
      <c r="I546" s="114">
        <f>'ver pressoflex 6p C3 DCpowe'!$G$9/D546*(D546-'ver pressoflex 6p C3 DCpowe'!$M$12)</f>
        <v>1.160900591037574E-2</v>
      </c>
      <c r="J546" s="114">
        <f>'ver pressoflex 6p C3 DCpowe'!$G$9/D546*(D546-'ver pressoflex 6p C3 DCpowe'!$M$13)</f>
        <v>1.233191857066609E-2</v>
      </c>
      <c r="K546" s="114">
        <f>'ver pressoflex 6p C3 DCpowe'!$G$9/D546*(D546-'ver pressoflex 6p C3 DCpowe'!$G$3)</f>
        <v>1.4139200221391965E-2</v>
      </c>
      <c r="L546" s="113">
        <f>-'ver pressoflex 6p C3 DCpowe'!$G$2*'ver pressoflex 6p C3 DCpowe'!D546*'ver pressoflex 6p C3 DCpowe'!$G$17*'ver pressoflex 6p C3 DCpowe'!$G$13*'ver pressoflex 6p C3 DCpowe'!$G$11</f>
        <v>-167323.11750000028</v>
      </c>
      <c r="M546" s="31">
        <f>IF(ABS(E546)&lt;'ver pressoflex 6p C3 DCpowe'!$G$7,'ver pressoflex 6p C3 DCpowe'!$G$16*E546*'ver pressoflex 6p C3 DCpowe'!$O$8,SIGN(E546)*'ver pressoflex 6p C3 DCpowe'!$G$15*'ver pressoflex 6p C3 DCpowe'!$O$8)</f>
        <v>-17803.500000000004</v>
      </c>
      <c r="N546" s="31">
        <f>IF(ABS(F546)&lt;'ver pressoflex 6p C3 DCpowe'!$G$7,'ver pressoflex 6p C3 DCpowe'!$G$16*F546*'ver pressoflex 6p C3 DCpowe'!$O$9,SIGN(F546)*'ver pressoflex 6p C3 DCpowe'!$G$15*'ver pressoflex 6p C3 DCpowe'!$O$9)</f>
        <v>0</v>
      </c>
      <c r="O546" s="31">
        <f>IF(ABS(G546)&lt;'ver pressoflex 6p C3 DCpowe'!$G$7,'ver pressoflex 6p C3 DCpowe'!$G$16*G546*'ver pressoflex 6p C3 DCpowe'!$O$10,SIGN(G546)*'ver pressoflex 6p C3 DCpowe'!$G$15*'ver pressoflex 6p C3 DCpowe'!$O$10)</f>
        <v>0</v>
      </c>
      <c r="P546" s="31">
        <f>IF(ABS(H546)&lt;'ver pressoflex 6p C3 DCpowe'!$G$7,'ver pressoflex 6p C3 DCpowe'!$G$16*H546*'ver pressoflex 6p C3 DCpowe'!$O$11,SIGN(H546)*'ver pressoflex 6p C3 DCpowe'!$G$15*'ver pressoflex 6p C3 DCpowe'!$O$11)</f>
        <v>0</v>
      </c>
      <c r="Q546" s="31">
        <f>IF(ABS(I546)&lt;'ver pressoflex 6p C3 DCpowe'!$G$7,'ver pressoflex 6p C3 DCpowe'!$G$16*I546*'ver pressoflex 6p C3 DCpowe'!$O$12,SIGN(I546)*'ver pressoflex 6p C3 DCpowe'!$G$15*'ver pressoflex 6p C3 DCpowe'!$O$12)</f>
        <v>0</v>
      </c>
      <c r="R546" s="31">
        <f>IF(ABS(J546)&lt;'ver pressoflex 6p C3 DCpowe'!$G$7,'ver pressoflex 6p C3 DCpowe'!$G$16*J546*'ver pressoflex 6p C3 DCpowe'!$O$13,SIGN(J546)*'ver pressoflex 6p C3 DCpowe'!$G$15*'ver pressoflex 6p C3 DCpowe'!$O$13)</f>
        <v>17803.500000000004</v>
      </c>
      <c r="S546" s="113">
        <f t="shared" si="76"/>
        <v>-167323.11750000028</v>
      </c>
      <c r="T546" s="362">
        <f>-L546*('ver pressoflex 6p C3 DCpowe'!$G$3/2-'ver pressoflex 6p C3 DCpowe'!$G$12*'ver pressoflex 6p C3 DCpowe'!D546)</f>
        <v>143347736.02550954</v>
      </c>
      <c r="U546" s="29">
        <f t="shared" si="78"/>
        <v>18248587.500000004</v>
      </c>
      <c r="V546" s="29">
        <f t="shared" si="79"/>
        <v>0</v>
      </c>
      <c r="W546" s="29">
        <f t="shared" si="80"/>
        <v>0</v>
      </c>
      <c r="X546" s="29">
        <f t="shared" si="81"/>
        <v>0</v>
      </c>
      <c r="Y546" s="29">
        <f t="shared" si="82"/>
        <v>0</v>
      </c>
      <c r="Z546" s="29">
        <f t="shared" si="83"/>
        <v>18248587.500000004</v>
      </c>
      <c r="AA546" s="113">
        <f t="shared" si="77"/>
        <v>179844911.02550954</v>
      </c>
    </row>
    <row r="547" spans="2:27">
      <c r="B547" s="116">
        <f t="shared" si="75"/>
        <v>127638.36750000031</v>
      </c>
      <c r="C547" s="115">
        <f t="shared" si="84"/>
        <v>73.270000000000124</v>
      </c>
      <c r="D547" s="68">
        <f>'ver pressoflex 6p C3 DCpowe'!$G$3/2/$C$557*C547</f>
        <v>897.55750000000148</v>
      </c>
      <c r="E547" s="114">
        <f>'ver pressoflex 6p C3 DCpowe'!$G$9/D547*(D547-'ver pressoflex 6p C3 DCpowe'!$M$8)</f>
        <v>-6.217384401556449E-3</v>
      </c>
      <c r="F547" s="114">
        <f>'ver pressoflex 6p C3 DCpowe'!$G$9/D547*(D547-'ver pressoflex 6p C3 DCpowe'!$M$9)</f>
        <v>-5.504338162179029E-3</v>
      </c>
      <c r="G547" s="114">
        <f>'ver pressoflex 6p C3 DCpowe'!$G$9/D547*(D547-'ver pressoflex 6p C3 DCpowe'!$M$10)</f>
        <v>-4.7912919228016082E-3</v>
      </c>
      <c r="H547" s="114">
        <f>'ver pressoflex 6p C3 DCpowe'!$G$9/D547*(D547-'ver pressoflex 6p C3 DCpowe'!$M$11)</f>
        <v>1.0628333003735106E-2</v>
      </c>
      <c r="I547" s="114">
        <f>'ver pressoflex 6p C3 DCpowe'!$G$9/D547*(D547-'ver pressoflex 6p C3 DCpowe'!$M$12)</f>
        <v>1.1341379243112525E-2</v>
      </c>
      <c r="J547" s="114">
        <f>'ver pressoflex 6p C3 DCpowe'!$G$9/D547*(D547-'ver pressoflex 6p C3 DCpowe'!$M$13)</f>
        <v>1.2054425482489946E-2</v>
      </c>
      <c r="K547" s="114">
        <f>'ver pressoflex 6p C3 DCpowe'!$G$9/D547*(D547-'ver pressoflex 6p C3 DCpowe'!$G$3)</f>
        <v>1.3837041080933497E-2</v>
      </c>
      <c r="L547" s="113">
        <f>-'ver pressoflex 6p C3 DCpowe'!$G$2*'ver pressoflex 6p C3 DCpowe'!D547*'ver pressoflex 6p C3 DCpowe'!$G$17*'ver pressoflex 6p C3 DCpowe'!$G$13*'ver pressoflex 6p C3 DCpowe'!$G$11</f>
        <v>-169638.36750000031</v>
      </c>
      <c r="M547" s="31">
        <f>IF(ABS(E547)&lt;'ver pressoflex 6p C3 DCpowe'!$G$7,'ver pressoflex 6p C3 DCpowe'!$G$16*E547*'ver pressoflex 6p C3 DCpowe'!$O$8,SIGN(E547)*'ver pressoflex 6p C3 DCpowe'!$G$15*'ver pressoflex 6p C3 DCpowe'!$O$8)</f>
        <v>-17803.500000000004</v>
      </c>
      <c r="N547" s="31">
        <f>IF(ABS(F547)&lt;'ver pressoflex 6p C3 DCpowe'!$G$7,'ver pressoflex 6p C3 DCpowe'!$G$16*F547*'ver pressoflex 6p C3 DCpowe'!$O$9,SIGN(F547)*'ver pressoflex 6p C3 DCpowe'!$G$15*'ver pressoflex 6p C3 DCpowe'!$O$9)</f>
        <v>0</v>
      </c>
      <c r="O547" s="31">
        <f>IF(ABS(G547)&lt;'ver pressoflex 6p C3 DCpowe'!$G$7,'ver pressoflex 6p C3 DCpowe'!$G$16*G547*'ver pressoflex 6p C3 DCpowe'!$O$10,SIGN(G547)*'ver pressoflex 6p C3 DCpowe'!$G$15*'ver pressoflex 6p C3 DCpowe'!$O$10)</f>
        <v>0</v>
      </c>
      <c r="P547" s="31">
        <f>IF(ABS(H547)&lt;'ver pressoflex 6p C3 DCpowe'!$G$7,'ver pressoflex 6p C3 DCpowe'!$G$16*H547*'ver pressoflex 6p C3 DCpowe'!$O$11,SIGN(H547)*'ver pressoflex 6p C3 DCpowe'!$G$15*'ver pressoflex 6p C3 DCpowe'!$O$11)</f>
        <v>0</v>
      </c>
      <c r="Q547" s="31">
        <f>IF(ABS(I547)&lt;'ver pressoflex 6p C3 DCpowe'!$G$7,'ver pressoflex 6p C3 DCpowe'!$G$16*I547*'ver pressoflex 6p C3 DCpowe'!$O$12,SIGN(I547)*'ver pressoflex 6p C3 DCpowe'!$G$15*'ver pressoflex 6p C3 DCpowe'!$O$12)</f>
        <v>0</v>
      </c>
      <c r="R547" s="31">
        <f>IF(ABS(J547)&lt;'ver pressoflex 6p C3 DCpowe'!$G$7,'ver pressoflex 6p C3 DCpowe'!$G$16*J547*'ver pressoflex 6p C3 DCpowe'!$O$13,SIGN(J547)*'ver pressoflex 6p C3 DCpowe'!$G$15*'ver pressoflex 6p C3 DCpowe'!$O$13)</f>
        <v>17803.500000000004</v>
      </c>
      <c r="S547" s="113">
        <f t="shared" si="76"/>
        <v>-169638.36750000031</v>
      </c>
      <c r="T547" s="362">
        <f>-L547*('ver pressoflex 6p C3 DCpowe'!$G$3/2-'ver pressoflex 6p C3 DCpowe'!$G$12*'ver pressoflex 6p C3 DCpowe'!D547)</f>
        <v>144466761.54794955</v>
      </c>
      <c r="U547" s="29">
        <f t="shared" si="78"/>
        <v>18248587.500000004</v>
      </c>
      <c r="V547" s="29">
        <f t="shared" si="79"/>
        <v>0</v>
      </c>
      <c r="W547" s="29">
        <f t="shared" si="80"/>
        <v>0</v>
      </c>
      <c r="X547" s="29">
        <f t="shared" si="81"/>
        <v>0</v>
      </c>
      <c r="Y547" s="29">
        <f t="shared" si="82"/>
        <v>0</v>
      </c>
      <c r="Z547" s="29">
        <f t="shared" si="83"/>
        <v>18248587.500000004</v>
      </c>
      <c r="AA547" s="113">
        <f t="shared" si="77"/>
        <v>180963936.54794955</v>
      </c>
    </row>
    <row r="548" spans="2:27">
      <c r="B548" s="116">
        <f t="shared" si="75"/>
        <v>129953.61750000028</v>
      </c>
      <c r="C548" s="115">
        <f t="shared" si="84"/>
        <v>74.270000000000124</v>
      </c>
      <c r="D548" s="68">
        <f>'ver pressoflex 6p C3 DCpowe'!$G$3/2/$C$557*C548</f>
        <v>909.80750000000148</v>
      </c>
      <c r="E548" s="114">
        <f>'ver pressoflex 6p C3 DCpowe'!$G$9/D548*(D548-'ver pressoflex 6p C3 DCpowe'!$M$8)</f>
        <v>-6.241386227306329E-3</v>
      </c>
      <c r="F548" s="114">
        <f>'ver pressoflex 6p C3 DCpowe'!$G$9/D548*(D548-'ver pressoflex 6p C3 DCpowe'!$M$9)</f>
        <v>-5.5379407182288608E-3</v>
      </c>
      <c r="G548" s="114">
        <f>'ver pressoflex 6p C3 DCpowe'!$G$9/D548*(D548-'ver pressoflex 6p C3 DCpowe'!$M$10)</f>
        <v>-4.8344952091513918E-3</v>
      </c>
      <c r="H548" s="114">
        <f>'ver pressoflex 6p C3 DCpowe'!$G$9/D548*(D548-'ver pressoflex 6p C3 DCpowe'!$M$11)</f>
        <v>1.0377513924648866E-2</v>
      </c>
      <c r="I548" s="114">
        <f>'ver pressoflex 6p C3 DCpowe'!$G$9/D548*(D548-'ver pressoflex 6p C3 DCpowe'!$M$12)</f>
        <v>1.1080959433726336E-2</v>
      </c>
      <c r="J548" s="114">
        <f>'ver pressoflex 6p C3 DCpowe'!$G$9/D548*(D548-'ver pressoflex 6p C3 DCpowe'!$M$13)</f>
        <v>1.1784404942803804E-2</v>
      </c>
      <c r="K548" s="114">
        <f>'ver pressoflex 6p C3 DCpowe'!$G$9/D548*(D548-'ver pressoflex 6p C3 DCpowe'!$G$3)</f>
        <v>1.3543018715497476E-2</v>
      </c>
      <c r="L548" s="113">
        <f>-'ver pressoflex 6p C3 DCpowe'!$G$2*'ver pressoflex 6p C3 DCpowe'!D548*'ver pressoflex 6p C3 DCpowe'!$G$17*'ver pressoflex 6p C3 DCpowe'!$G$13*'ver pressoflex 6p C3 DCpowe'!$G$11</f>
        <v>-171953.61750000028</v>
      </c>
      <c r="M548" s="31">
        <f>IF(ABS(E548)&lt;'ver pressoflex 6p C3 DCpowe'!$G$7,'ver pressoflex 6p C3 DCpowe'!$G$16*E548*'ver pressoflex 6p C3 DCpowe'!$O$8,SIGN(E548)*'ver pressoflex 6p C3 DCpowe'!$G$15*'ver pressoflex 6p C3 DCpowe'!$O$8)</f>
        <v>-17803.500000000004</v>
      </c>
      <c r="N548" s="31">
        <f>IF(ABS(F548)&lt;'ver pressoflex 6p C3 DCpowe'!$G$7,'ver pressoflex 6p C3 DCpowe'!$G$16*F548*'ver pressoflex 6p C3 DCpowe'!$O$9,SIGN(F548)*'ver pressoflex 6p C3 DCpowe'!$G$15*'ver pressoflex 6p C3 DCpowe'!$O$9)</f>
        <v>0</v>
      </c>
      <c r="O548" s="31">
        <f>IF(ABS(G548)&lt;'ver pressoflex 6p C3 DCpowe'!$G$7,'ver pressoflex 6p C3 DCpowe'!$G$16*G548*'ver pressoflex 6p C3 DCpowe'!$O$10,SIGN(G548)*'ver pressoflex 6p C3 DCpowe'!$G$15*'ver pressoflex 6p C3 DCpowe'!$O$10)</f>
        <v>0</v>
      </c>
      <c r="P548" s="31">
        <f>IF(ABS(H548)&lt;'ver pressoflex 6p C3 DCpowe'!$G$7,'ver pressoflex 6p C3 DCpowe'!$G$16*H548*'ver pressoflex 6p C3 DCpowe'!$O$11,SIGN(H548)*'ver pressoflex 6p C3 DCpowe'!$G$15*'ver pressoflex 6p C3 DCpowe'!$O$11)</f>
        <v>0</v>
      </c>
      <c r="Q548" s="31">
        <f>IF(ABS(I548)&lt;'ver pressoflex 6p C3 DCpowe'!$G$7,'ver pressoflex 6p C3 DCpowe'!$G$16*I548*'ver pressoflex 6p C3 DCpowe'!$O$12,SIGN(I548)*'ver pressoflex 6p C3 DCpowe'!$G$15*'ver pressoflex 6p C3 DCpowe'!$O$12)</f>
        <v>0</v>
      </c>
      <c r="R548" s="31">
        <f>IF(ABS(J548)&lt;'ver pressoflex 6p C3 DCpowe'!$G$7,'ver pressoflex 6p C3 DCpowe'!$G$16*J548*'ver pressoflex 6p C3 DCpowe'!$O$13,SIGN(J548)*'ver pressoflex 6p C3 DCpowe'!$G$15*'ver pressoflex 6p C3 DCpowe'!$O$13)</f>
        <v>17803.500000000004</v>
      </c>
      <c r="S548" s="113">
        <f t="shared" si="76"/>
        <v>-171953.61750000028</v>
      </c>
      <c r="T548" s="362">
        <f>-L548*('ver pressoflex 6p C3 DCpowe'!$G$3/2-'ver pressoflex 6p C3 DCpowe'!$G$12*'ver pressoflex 6p C3 DCpowe'!D548)</f>
        <v>145562190.04238951</v>
      </c>
      <c r="U548" s="29">
        <f t="shared" si="78"/>
        <v>18248587.500000004</v>
      </c>
      <c r="V548" s="29">
        <f t="shared" si="79"/>
        <v>0</v>
      </c>
      <c r="W548" s="29">
        <f t="shared" si="80"/>
        <v>0</v>
      </c>
      <c r="X548" s="29">
        <f t="shared" si="81"/>
        <v>0</v>
      </c>
      <c r="Y548" s="29">
        <f t="shared" si="82"/>
        <v>0</v>
      </c>
      <c r="Z548" s="29">
        <f t="shared" si="83"/>
        <v>18248587.500000004</v>
      </c>
      <c r="AA548" s="113">
        <f t="shared" si="77"/>
        <v>182059365.04238951</v>
      </c>
    </row>
    <row r="549" spans="2:27">
      <c r="B549" s="116">
        <f t="shared" si="75"/>
        <v>132268.86750000028</v>
      </c>
      <c r="C549" s="115">
        <f t="shared" si="84"/>
        <v>75.270000000000124</v>
      </c>
      <c r="D549" s="68">
        <f>'ver pressoflex 6p C3 DCpowe'!$G$3/2/$C$557*C549</f>
        <v>922.05750000000148</v>
      </c>
      <c r="E549" s="114">
        <f>'ver pressoflex 6p C3 DCpowe'!$G$9/D549*(D549-'ver pressoflex 6p C3 DCpowe'!$M$8)</f>
        <v>-6.2647503002795412E-3</v>
      </c>
      <c r="F549" s="114">
        <f>'ver pressoflex 6p C3 DCpowe'!$G$9/D549*(D549-'ver pressoflex 6p C3 DCpowe'!$M$9)</f>
        <v>-5.570650420391357E-3</v>
      </c>
      <c r="G549" s="114">
        <f>'ver pressoflex 6p C3 DCpowe'!$G$9/D549*(D549-'ver pressoflex 6p C3 DCpowe'!$M$10)</f>
        <v>-4.8765505405031729E-3</v>
      </c>
      <c r="H549" s="114">
        <f>'ver pressoflex 6p C3 DCpowe'!$G$9/D549*(D549-'ver pressoflex 6p C3 DCpowe'!$M$11)</f>
        <v>1.0133359362078801E-2</v>
      </c>
      <c r="I549" s="114">
        <f>'ver pressoflex 6p C3 DCpowe'!$G$9/D549*(D549-'ver pressoflex 6p C3 DCpowe'!$M$12)</f>
        <v>1.0827459241966984E-2</v>
      </c>
      <c r="J549" s="114">
        <f>'ver pressoflex 6p C3 DCpowe'!$G$9/D549*(D549-'ver pressoflex 6p C3 DCpowe'!$M$13)</f>
        <v>1.1521559121855167E-2</v>
      </c>
      <c r="K549" s="114">
        <f>'ver pressoflex 6p C3 DCpowe'!$G$9/D549*(D549-'ver pressoflex 6p C3 DCpowe'!$G$3)</f>
        <v>1.3256808821575627E-2</v>
      </c>
      <c r="L549" s="113">
        <f>-'ver pressoflex 6p C3 DCpowe'!$G$2*'ver pressoflex 6p C3 DCpowe'!D549*'ver pressoflex 6p C3 DCpowe'!$G$17*'ver pressoflex 6p C3 DCpowe'!$G$13*'ver pressoflex 6p C3 DCpowe'!$G$11</f>
        <v>-174268.86750000028</v>
      </c>
      <c r="M549" s="31">
        <f>IF(ABS(E549)&lt;'ver pressoflex 6p C3 DCpowe'!$G$7,'ver pressoflex 6p C3 DCpowe'!$G$16*E549*'ver pressoflex 6p C3 DCpowe'!$O$8,SIGN(E549)*'ver pressoflex 6p C3 DCpowe'!$G$15*'ver pressoflex 6p C3 DCpowe'!$O$8)</f>
        <v>-17803.500000000004</v>
      </c>
      <c r="N549" s="31">
        <f>IF(ABS(F549)&lt;'ver pressoflex 6p C3 DCpowe'!$G$7,'ver pressoflex 6p C3 DCpowe'!$G$16*F549*'ver pressoflex 6p C3 DCpowe'!$O$9,SIGN(F549)*'ver pressoflex 6p C3 DCpowe'!$G$15*'ver pressoflex 6p C3 DCpowe'!$O$9)</f>
        <v>0</v>
      </c>
      <c r="O549" s="31">
        <f>IF(ABS(G549)&lt;'ver pressoflex 6p C3 DCpowe'!$G$7,'ver pressoflex 6p C3 DCpowe'!$G$16*G549*'ver pressoflex 6p C3 DCpowe'!$O$10,SIGN(G549)*'ver pressoflex 6p C3 DCpowe'!$G$15*'ver pressoflex 6p C3 DCpowe'!$O$10)</f>
        <v>0</v>
      </c>
      <c r="P549" s="31">
        <f>IF(ABS(H549)&lt;'ver pressoflex 6p C3 DCpowe'!$G$7,'ver pressoflex 6p C3 DCpowe'!$G$16*H549*'ver pressoflex 6p C3 DCpowe'!$O$11,SIGN(H549)*'ver pressoflex 6p C3 DCpowe'!$G$15*'ver pressoflex 6p C3 DCpowe'!$O$11)</f>
        <v>0</v>
      </c>
      <c r="Q549" s="31">
        <f>IF(ABS(I549)&lt;'ver pressoflex 6p C3 DCpowe'!$G$7,'ver pressoflex 6p C3 DCpowe'!$G$16*I549*'ver pressoflex 6p C3 DCpowe'!$O$12,SIGN(I549)*'ver pressoflex 6p C3 DCpowe'!$G$15*'ver pressoflex 6p C3 DCpowe'!$O$12)</f>
        <v>0</v>
      </c>
      <c r="R549" s="31">
        <f>IF(ABS(J549)&lt;'ver pressoflex 6p C3 DCpowe'!$G$7,'ver pressoflex 6p C3 DCpowe'!$G$16*J549*'ver pressoflex 6p C3 DCpowe'!$O$13,SIGN(J549)*'ver pressoflex 6p C3 DCpowe'!$G$15*'ver pressoflex 6p C3 DCpowe'!$O$13)</f>
        <v>17803.500000000004</v>
      </c>
      <c r="S549" s="113">
        <f t="shared" si="76"/>
        <v>-174268.86750000028</v>
      </c>
      <c r="T549" s="362">
        <f>-L549*('ver pressoflex 6p C3 DCpowe'!$G$3/2-'ver pressoflex 6p C3 DCpowe'!$G$12*'ver pressoflex 6p C3 DCpowe'!D549)</f>
        <v>146634021.50882953</v>
      </c>
      <c r="U549" s="29">
        <f t="shared" si="78"/>
        <v>18248587.500000004</v>
      </c>
      <c r="V549" s="29">
        <f t="shared" si="79"/>
        <v>0</v>
      </c>
      <c r="W549" s="29">
        <f t="shared" si="80"/>
        <v>0</v>
      </c>
      <c r="X549" s="29">
        <f t="shared" si="81"/>
        <v>0</v>
      </c>
      <c r="Y549" s="29">
        <f t="shared" si="82"/>
        <v>0</v>
      </c>
      <c r="Z549" s="29">
        <f t="shared" si="83"/>
        <v>18248587.500000004</v>
      </c>
      <c r="AA549" s="113">
        <f t="shared" si="77"/>
        <v>183131196.50882953</v>
      </c>
    </row>
    <row r="550" spans="2:27">
      <c r="B550" s="116">
        <f t="shared" si="75"/>
        <v>134584.11750000031</v>
      </c>
      <c r="C550" s="115">
        <f t="shared" si="84"/>
        <v>76.270000000000124</v>
      </c>
      <c r="D550" s="68">
        <f>'ver pressoflex 6p C3 DCpowe'!$G$3/2/$C$557*C550</f>
        <v>934.30750000000148</v>
      </c>
      <c r="E550" s="114">
        <f>'ver pressoflex 6p C3 DCpowe'!$G$9/D550*(D550-'ver pressoflex 6p C3 DCpowe'!$M$8)</f>
        <v>-6.2875017058088506E-3</v>
      </c>
      <c r="F550" s="114">
        <f>'ver pressoflex 6p C3 DCpowe'!$G$9/D550*(D550-'ver pressoflex 6p C3 DCpowe'!$M$9)</f>
        <v>-5.6025023881323913E-3</v>
      </c>
      <c r="G550" s="114">
        <f>'ver pressoflex 6p C3 DCpowe'!$G$9/D550*(D550-'ver pressoflex 6p C3 DCpowe'!$M$10)</f>
        <v>-4.9175030704559312E-3</v>
      </c>
      <c r="H550" s="114">
        <f>'ver pressoflex 6p C3 DCpowe'!$G$9/D550*(D550-'ver pressoflex 6p C3 DCpowe'!$M$11)</f>
        <v>9.8956071742975129E-3</v>
      </c>
      <c r="I550" s="114">
        <f>'ver pressoflex 6p C3 DCpowe'!$G$9/D550*(D550-'ver pressoflex 6p C3 DCpowe'!$M$12)</f>
        <v>1.0580606491973973E-2</v>
      </c>
      <c r="J550" s="114">
        <f>'ver pressoflex 6p C3 DCpowe'!$G$9/D550*(D550-'ver pressoflex 6p C3 DCpowe'!$M$13)</f>
        <v>1.1265605809650433E-2</v>
      </c>
      <c r="K550" s="114">
        <f>'ver pressoflex 6p C3 DCpowe'!$G$9/D550*(D550-'ver pressoflex 6p C3 DCpowe'!$G$3)</f>
        <v>1.2978104103841584E-2</v>
      </c>
      <c r="L550" s="113">
        <f>-'ver pressoflex 6p C3 DCpowe'!$G$2*'ver pressoflex 6p C3 DCpowe'!D550*'ver pressoflex 6p C3 DCpowe'!$G$17*'ver pressoflex 6p C3 DCpowe'!$G$13*'ver pressoflex 6p C3 DCpowe'!$G$11</f>
        <v>-176584.11750000031</v>
      </c>
      <c r="M550" s="31">
        <f>IF(ABS(E550)&lt;'ver pressoflex 6p C3 DCpowe'!$G$7,'ver pressoflex 6p C3 DCpowe'!$G$16*E550*'ver pressoflex 6p C3 DCpowe'!$O$8,SIGN(E550)*'ver pressoflex 6p C3 DCpowe'!$G$15*'ver pressoflex 6p C3 DCpowe'!$O$8)</f>
        <v>-17803.500000000004</v>
      </c>
      <c r="N550" s="31">
        <f>IF(ABS(F550)&lt;'ver pressoflex 6p C3 DCpowe'!$G$7,'ver pressoflex 6p C3 DCpowe'!$G$16*F550*'ver pressoflex 6p C3 DCpowe'!$O$9,SIGN(F550)*'ver pressoflex 6p C3 DCpowe'!$G$15*'ver pressoflex 6p C3 DCpowe'!$O$9)</f>
        <v>0</v>
      </c>
      <c r="O550" s="31">
        <f>IF(ABS(G550)&lt;'ver pressoflex 6p C3 DCpowe'!$G$7,'ver pressoflex 6p C3 DCpowe'!$G$16*G550*'ver pressoflex 6p C3 DCpowe'!$O$10,SIGN(G550)*'ver pressoflex 6p C3 DCpowe'!$G$15*'ver pressoflex 6p C3 DCpowe'!$O$10)</f>
        <v>0</v>
      </c>
      <c r="P550" s="31">
        <f>IF(ABS(H550)&lt;'ver pressoflex 6p C3 DCpowe'!$G$7,'ver pressoflex 6p C3 DCpowe'!$G$16*H550*'ver pressoflex 6p C3 DCpowe'!$O$11,SIGN(H550)*'ver pressoflex 6p C3 DCpowe'!$G$15*'ver pressoflex 6p C3 DCpowe'!$O$11)</f>
        <v>0</v>
      </c>
      <c r="Q550" s="31">
        <f>IF(ABS(I550)&lt;'ver pressoflex 6p C3 DCpowe'!$G$7,'ver pressoflex 6p C3 DCpowe'!$G$16*I550*'ver pressoflex 6p C3 DCpowe'!$O$12,SIGN(I550)*'ver pressoflex 6p C3 DCpowe'!$G$15*'ver pressoflex 6p C3 DCpowe'!$O$12)</f>
        <v>0</v>
      </c>
      <c r="R550" s="31">
        <f>IF(ABS(J550)&lt;'ver pressoflex 6p C3 DCpowe'!$G$7,'ver pressoflex 6p C3 DCpowe'!$G$16*J550*'ver pressoflex 6p C3 DCpowe'!$O$13,SIGN(J550)*'ver pressoflex 6p C3 DCpowe'!$G$15*'ver pressoflex 6p C3 DCpowe'!$O$13)</f>
        <v>17803.500000000004</v>
      </c>
      <c r="S550" s="113">
        <f t="shared" si="76"/>
        <v>-176584.11750000031</v>
      </c>
      <c r="T550" s="362">
        <f>-L550*('ver pressoflex 6p C3 DCpowe'!$G$3/2-'ver pressoflex 6p C3 DCpowe'!$G$12*'ver pressoflex 6p C3 DCpowe'!D550)</f>
        <v>147682255.94726953</v>
      </c>
      <c r="U550" s="29">
        <f t="shared" si="78"/>
        <v>18248587.500000004</v>
      </c>
      <c r="V550" s="29">
        <f t="shared" si="79"/>
        <v>0</v>
      </c>
      <c r="W550" s="29">
        <f t="shared" si="80"/>
        <v>0</v>
      </c>
      <c r="X550" s="29">
        <f t="shared" si="81"/>
        <v>0</v>
      </c>
      <c r="Y550" s="29">
        <f t="shared" si="82"/>
        <v>0</v>
      </c>
      <c r="Z550" s="29">
        <f t="shared" si="83"/>
        <v>18248587.500000004</v>
      </c>
      <c r="AA550" s="113">
        <f t="shared" si="77"/>
        <v>184179430.94726953</v>
      </c>
    </row>
    <row r="551" spans="2:27">
      <c r="B551" s="116">
        <f t="shared" si="75"/>
        <v>136899.36750000031</v>
      </c>
      <c r="C551" s="115">
        <f t="shared" si="84"/>
        <v>77.270000000000124</v>
      </c>
      <c r="D551" s="68">
        <f>'ver pressoflex 6p C3 DCpowe'!$G$3/2/$C$557*C551</f>
        <v>946.55750000000148</v>
      </c>
      <c r="E551" s="114">
        <f>'ver pressoflex 6p C3 DCpowe'!$G$9/D551*(D551-'ver pressoflex 6p C3 DCpowe'!$M$8)</f>
        <v>-6.3096642306463176E-3</v>
      </c>
      <c r="F551" s="114">
        <f>'ver pressoflex 6p C3 DCpowe'!$G$9/D551*(D551-'ver pressoflex 6p C3 DCpowe'!$M$9)</f>
        <v>-5.6335299229048454E-3</v>
      </c>
      <c r="G551" s="114">
        <f>'ver pressoflex 6p C3 DCpowe'!$G$9/D551*(D551-'ver pressoflex 6p C3 DCpowe'!$M$10)</f>
        <v>-4.9573956151633724E-3</v>
      </c>
      <c r="H551" s="114">
        <f>'ver pressoflex 6p C3 DCpowe'!$G$9/D551*(D551-'ver pressoflex 6p C3 DCpowe'!$M$11)</f>
        <v>9.6640087897459717E-3</v>
      </c>
      <c r="I551" s="114">
        <f>'ver pressoflex 6p C3 DCpowe'!$G$9/D551*(D551-'ver pressoflex 6p C3 DCpowe'!$M$12)</f>
        <v>1.0340143097487445E-2</v>
      </c>
      <c r="J551" s="114">
        <f>'ver pressoflex 6p C3 DCpowe'!$G$9/D551*(D551-'ver pressoflex 6p C3 DCpowe'!$M$13)</f>
        <v>1.1016277405228918E-2</v>
      </c>
      <c r="K551" s="114">
        <f>'ver pressoflex 6p C3 DCpowe'!$G$9/D551*(D551-'ver pressoflex 6p C3 DCpowe'!$G$3)</f>
        <v>1.2706613174582599E-2</v>
      </c>
      <c r="L551" s="113">
        <f>-'ver pressoflex 6p C3 DCpowe'!$G$2*'ver pressoflex 6p C3 DCpowe'!D551*'ver pressoflex 6p C3 DCpowe'!$G$17*'ver pressoflex 6p C3 DCpowe'!$G$13*'ver pressoflex 6p C3 DCpowe'!$G$11</f>
        <v>-178899.36750000031</v>
      </c>
      <c r="M551" s="31">
        <f>IF(ABS(E551)&lt;'ver pressoflex 6p C3 DCpowe'!$G$7,'ver pressoflex 6p C3 DCpowe'!$G$16*E551*'ver pressoflex 6p C3 DCpowe'!$O$8,SIGN(E551)*'ver pressoflex 6p C3 DCpowe'!$G$15*'ver pressoflex 6p C3 DCpowe'!$O$8)</f>
        <v>-17803.500000000004</v>
      </c>
      <c r="N551" s="31">
        <f>IF(ABS(F551)&lt;'ver pressoflex 6p C3 DCpowe'!$G$7,'ver pressoflex 6p C3 DCpowe'!$G$16*F551*'ver pressoflex 6p C3 DCpowe'!$O$9,SIGN(F551)*'ver pressoflex 6p C3 DCpowe'!$G$15*'ver pressoflex 6p C3 DCpowe'!$O$9)</f>
        <v>0</v>
      </c>
      <c r="O551" s="31">
        <f>IF(ABS(G551)&lt;'ver pressoflex 6p C3 DCpowe'!$G$7,'ver pressoflex 6p C3 DCpowe'!$G$16*G551*'ver pressoflex 6p C3 DCpowe'!$O$10,SIGN(G551)*'ver pressoflex 6p C3 DCpowe'!$G$15*'ver pressoflex 6p C3 DCpowe'!$O$10)</f>
        <v>0</v>
      </c>
      <c r="P551" s="31">
        <f>IF(ABS(H551)&lt;'ver pressoflex 6p C3 DCpowe'!$G$7,'ver pressoflex 6p C3 DCpowe'!$G$16*H551*'ver pressoflex 6p C3 DCpowe'!$O$11,SIGN(H551)*'ver pressoflex 6p C3 DCpowe'!$G$15*'ver pressoflex 6p C3 DCpowe'!$O$11)</f>
        <v>0</v>
      </c>
      <c r="Q551" s="31">
        <f>IF(ABS(I551)&lt;'ver pressoflex 6p C3 DCpowe'!$G$7,'ver pressoflex 6p C3 DCpowe'!$G$16*I551*'ver pressoflex 6p C3 DCpowe'!$O$12,SIGN(I551)*'ver pressoflex 6p C3 DCpowe'!$G$15*'ver pressoflex 6p C3 DCpowe'!$O$12)</f>
        <v>0</v>
      </c>
      <c r="R551" s="31">
        <f>IF(ABS(J551)&lt;'ver pressoflex 6p C3 DCpowe'!$G$7,'ver pressoflex 6p C3 DCpowe'!$G$16*J551*'ver pressoflex 6p C3 DCpowe'!$O$13,SIGN(J551)*'ver pressoflex 6p C3 DCpowe'!$G$15*'ver pressoflex 6p C3 DCpowe'!$O$13)</f>
        <v>17803.500000000004</v>
      </c>
      <c r="S551" s="113">
        <f t="shared" si="76"/>
        <v>-178899.36750000031</v>
      </c>
      <c r="T551" s="362">
        <f>-L551*('ver pressoflex 6p C3 DCpowe'!$G$3/2-'ver pressoflex 6p C3 DCpowe'!$G$12*'ver pressoflex 6p C3 DCpowe'!D551)</f>
        <v>148706893.35770956</v>
      </c>
      <c r="U551" s="29">
        <f t="shared" si="78"/>
        <v>18248587.500000004</v>
      </c>
      <c r="V551" s="29">
        <f t="shared" si="79"/>
        <v>0</v>
      </c>
      <c r="W551" s="29">
        <f t="shared" si="80"/>
        <v>0</v>
      </c>
      <c r="X551" s="29">
        <f t="shared" si="81"/>
        <v>0</v>
      </c>
      <c r="Y551" s="29">
        <f t="shared" si="82"/>
        <v>0</v>
      </c>
      <c r="Z551" s="29">
        <f t="shared" si="83"/>
        <v>18248587.500000004</v>
      </c>
      <c r="AA551" s="113">
        <f t="shared" si="77"/>
        <v>185204068.35770956</v>
      </c>
    </row>
    <row r="552" spans="2:27">
      <c r="B552" s="116">
        <f t="shared" si="75"/>
        <v>139214.61750000031</v>
      </c>
      <c r="C552" s="115">
        <f t="shared" si="84"/>
        <v>78.270000000000124</v>
      </c>
      <c r="D552" s="68">
        <f>'ver pressoflex 6p C3 DCpowe'!$G$3/2/$C$557*C552</f>
        <v>958.80750000000148</v>
      </c>
      <c r="E552" s="114">
        <f>'ver pressoflex 6p C3 DCpowe'!$G$9/D552*(D552-'ver pressoflex 6p C3 DCpowe'!$M$8)</f>
        <v>-6.3312604459185001E-3</v>
      </c>
      <c r="F552" s="114">
        <f>'ver pressoflex 6p C3 DCpowe'!$G$9/D552*(D552-'ver pressoflex 6p C3 DCpowe'!$M$9)</f>
        <v>-5.6637646242859007E-3</v>
      </c>
      <c r="G552" s="114">
        <f>'ver pressoflex 6p C3 DCpowe'!$G$9/D552*(D552-'ver pressoflex 6p C3 DCpowe'!$M$10)</f>
        <v>-4.9962688026533005E-3</v>
      </c>
      <c r="H552" s="114">
        <f>'ver pressoflex 6p C3 DCpowe'!$G$9/D552*(D552-'ver pressoflex 6p C3 DCpowe'!$M$11)</f>
        <v>9.4383283401516718E-3</v>
      </c>
      <c r="I552" s="114">
        <f>'ver pressoflex 6p C3 DCpowe'!$G$9/D552*(D552-'ver pressoflex 6p C3 DCpowe'!$M$12)</f>
        <v>1.0105824161784271E-2</v>
      </c>
      <c r="J552" s="114">
        <f>'ver pressoflex 6p C3 DCpowe'!$G$9/D552*(D552-'ver pressoflex 6p C3 DCpowe'!$M$13)</f>
        <v>1.0773319983416872E-2</v>
      </c>
      <c r="K552" s="114">
        <f>'ver pressoflex 6p C3 DCpowe'!$G$9/D552*(D552-'ver pressoflex 6p C3 DCpowe'!$G$3)</f>
        <v>1.2442059537498372E-2</v>
      </c>
      <c r="L552" s="113">
        <f>-'ver pressoflex 6p C3 DCpowe'!$G$2*'ver pressoflex 6p C3 DCpowe'!D552*'ver pressoflex 6p C3 DCpowe'!$G$17*'ver pressoflex 6p C3 DCpowe'!$G$13*'ver pressoflex 6p C3 DCpowe'!$G$11</f>
        <v>-181214.61750000031</v>
      </c>
      <c r="M552" s="31">
        <f>IF(ABS(E552)&lt;'ver pressoflex 6p C3 DCpowe'!$G$7,'ver pressoflex 6p C3 DCpowe'!$G$16*E552*'ver pressoflex 6p C3 DCpowe'!$O$8,SIGN(E552)*'ver pressoflex 6p C3 DCpowe'!$G$15*'ver pressoflex 6p C3 DCpowe'!$O$8)</f>
        <v>-17803.500000000004</v>
      </c>
      <c r="N552" s="31">
        <f>IF(ABS(F552)&lt;'ver pressoflex 6p C3 DCpowe'!$G$7,'ver pressoflex 6p C3 DCpowe'!$G$16*F552*'ver pressoflex 6p C3 DCpowe'!$O$9,SIGN(F552)*'ver pressoflex 6p C3 DCpowe'!$G$15*'ver pressoflex 6p C3 DCpowe'!$O$9)</f>
        <v>0</v>
      </c>
      <c r="O552" s="31">
        <f>IF(ABS(G552)&lt;'ver pressoflex 6p C3 DCpowe'!$G$7,'ver pressoflex 6p C3 DCpowe'!$G$16*G552*'ver pressoflex 6p C3 DCpowe'!$O$10,SIGN(G552)*'ver pressoflex 6p C3 DCpowe'!$G$15*'ver pressoflex 6p C3 DCpowe'!$O$10)</f>
        <v>0</v>
      </c>
      <c r="P552" s="31">
        <f>IF(ABS(H552)&lt;'ver pressoflex 6p C3 DCpowe'!$G$7,'ver pressoflex 6p C3 DCpowe'!$G$16*H552*'ver pressoflex 6p C3 DCpowe'!$O$11,SIGN(H552)*'ver pressoflex 6p C3 DCpowe'!$G$15*'ver pressoflex 6p C3 DCpowe'!$O$11)</f>
        <v>0</v>
      </c>
      <c r="Q552" s="31">
        <f>IF(ABS(I552)&lt;'ver pressoflex 6p C3 DCpowe'!$G$7,'ver pressoflex 6p C3 DCpowe'!$G$16*I552*'ver pressoflex 6p C3 DCpowe'!$O$12,SIGN(I552)*'ver pressoflex 6p C3 DCpowe'!$G$15*'ver pressoflex 6p C3 DCpowe'!$O$12)</f>
        <v>0</v>
      </c>
      <c r="R552" s="31">
        <f>IF(ABS(J552)&lt;'ver pressoflex 6p C3 DCpowe'!$G$7,'ver pressoflex 6p C3 DCpowe'!$G$16*J552*'ver pressoflex 6p C3 DCpowe'!$O$13,SIGN(J552)*'ver pressoflex 6p C3 DCpowe'!$G$15*'ver pressoflex 6p C3 DCpowe'!$O$13)</f>
        <v>17803.500000000004</v>
      </c>
      <c r="S552" s="113">
        <f t="shared" si="76"/>
        <v>-181214.61750000031</v>
      </c>
      <c r="T552" s="362">
        <f>-L552*('ver pressoflex 6p C3 DCpowe'!$G$3/2-'ver pressoflex 6p C3 DCpowe'!$G$12*'ver pressoflex 6p C3 DCpowe'!D552)</f>
        <v>149707933.74014956</v>
      </c>
      <c r="U552" s="29">
        <f t="shared" si="78"/>
        <v>18248587.500000004</v>
      </c>
      <c r="V552" s="29">
        <f t="shared" si="79"/>
        <v>0</v>
      </c>
      <c r="W552" s="29">
        <f t="shared" si="80"/>
        <v>0</v>
      </c>
      <c r="X552" s="29">
        <f t="shared" si="81"/>
        <v>0</v>
      </c>
      <c r="Y552" s="29">
        <f t="shared" si="82"/>
        <v>0</v>
      </c>
      <c r="Z552" s="29">
        <f t="shared" si="83"/>
        <v>18248587.500000004</v>
      </c>
      <c r="AA552" s="113">
        <f t="shared" si="77"/>
        <v>186205108.74014956</v>
      </c>
    </row>
    <row r="553" spans="2:27">
      <c r="B553" s="116">
        <f t="shared" si="75"/>
        <v>141529.86750000031</v>
      </c>
      <c r="C553" s="115">
        <f t="shared" si="84"/>
        <v>79.270000000000124</v>
      </c>
      <c r="D553" s="68">
        <f>'ver pressoflex 6p C3 DCpowe'!$G$3/2/$C$557*C553</f>
        <v>971.05750000000148</v>
      </c>
      <c r="E553" s="114">
        <f>'ver pressoflex 6p C3 DCpowe'!$G$9/D553*(D553-'ver pressoflex 6p C3 DCpowe'!$M$8)</f>
        <v>-6.3523117838027122E-3</v>
      </c>
      <c r="F553" s="114">
        <f>'ver pressoflex 6p C3 DCpowe'!$G$9/D553*(D553-'ver pressoflex 6p C3 DCpowe'!$M$9)</f>
        <v>-5.6932364973237976E-3</v>
      </c>
      <c r="G553" s="114">
        <f>'ver pressoflex 6p C3 DCpowe'!$G$9/D553*(D553-'ver pressoflex 6p C3 DCpowe'!$M$10)</f>
        <v>-5.034161210844882E-3</v>
      </c>
      <c r="H553" s="114">
        <f>'ver pressoflex 6p C3 DCpowe'!$G$9/D553*(D553-'ver pressoflex 6p C3 DCpowe'!$M$11)</f>
        <v>9.2183418592616546E-3</v>
      </c>
      <c r="I553" s="114">
        <f>'ver pressoflex 6p C3 DCpowe'!$G$9/D553*(D553-'ver pressoflex 6p C3 DCpowe'!$M$12)</f>
        <v>9.8774171457405701E-3</v>
      </c>
      <c r="J553" s="114">
        <f>'ver pressoflex 6p C3 DCpowe'!$G$9/D553*(D553-'ver pressoflex 6p C3 DCpowe'!$M$13)</f>
        <v>1.0536492432219484E-2</v>
      </c>
      <c r="K553" s="114">
        <f>'ver pressoflex 6p C3 DCpowe'!$G$9/D553*(D553-'ver pressoflex 6p C3 DCpowe'!$G$3)</f>
        <v>1.2184180648416773E-2</v>
      </c>
      <c r="L553" s="113">
        <f>-'ver pressoflex 6p C3 DCpowe'!$G$2*'ver pressoflex 6p C3 DCpowe'!D553*'ver pressoflex 6p C3 DCpowe'!$G$17*'ver pressoflex 6p C3 DCpowe'!$G$13*'ver pressoflex 6p C3 DCpowe'!$G$11</f>
        <v>-183529.86750000031</v>
      </c>
      <c r="M553" s="31">
        <f>IF(ABS(E553)&lt;'ver pressoflex 6p C3 DCpowe'!$G$7,'ver pressoflex 6p C3 DCpowe'!$G$16*E553*'ver pressoflex 6p C3 DCpowe'!$O$8,SIGN(E553)*'ver pressoflex 6p C3 DCpowe'!$G$15*'ver pressoflex 6p C3 DCpowe'!$O$8)</f>
        <v>-17803.500000000004</v>
      </c>
      <c r="N553" s="31">
        <f>IF(ABS(F553)&lt;'ver pressoflex 6p C3 DCpowe'!$G$7,'ver pressoflex 6p C3 DCpowe'!$G$16*F553*'ver pressoflex 6p C3 DCpowe'!$O$9,SIGN(F553)*'ver pressoflex 6p C3 DCpowe'!$G$15*'ver pressoflex 6p C3 DCpowe'!$O$9)</f>
        <v>0</v>
      </c>
      <c r="O553" s="31">
        <f>IF(ABS(G553)&lt;'ver pressoflex 6p C3 DCpowe'!$G$7,'ver pressoflex 6p C3 DCpowe'!$G$16*G553*'ver pressoflex 6p C3 DCpowe'!$O$10,SIGN(G553)*'ver pressoflex 6p C3 DCpowe'!$G$15*'ver pressoflex 6p C3 DCpowe'!$O$10)</f>
        <v>0</v>
      </c>
      <c r="P553" s="31">
        <f>IF(ABS(H553)&lt;'ver pressoflex 6p C3 DCpowe'!$G$7,'ver pressoflex 6p C3 DCpowe'!$G$16*H553*'ver pressoflex 6p C3 DCpowe'!$O$11,SIGN(H553)*'ver pressoflex 6p C3 DCpowe'!$G$15*'ver pressoflex 6p C3 DCpowe'!$O$11)</f>
        <v>0</v>
      </c>
      <c r="Q553" s="31">
        <f>IF(ABS(I553)&lt;'ver pressoflex 6p C3 DCpowe'!$G$7,'ver pressoflex 6p C3 DCpowe'!$G$16*I553*'ver pressoflex 6p C3 DCpowe'!$O$12,SIGN(I553)*'ver pressoflex 6p C3 DCpowe'!$G$15*'ver pressoflex 6p C3 DCpowe'!$O$12)</f>
        <v>0</v>
      </c>
      <c r="R553" s="31">
        <f>IF(ABS(J553)&lt;'ver pressoflex 6p C3 DCpowe'!$G$7,'ver pressoflex 6p C3 DCpowe'!$G$16*J553*'ver pressoflex 6p C3 DCpowe'!$O$13,SIGN(J553)*'ver pressoflex 6p C3 DCpowe'!$G$15*'ver pressoflex 6p C3 DCpowe'!$O$13)</f>
        <v>17803.500000000004</v>
      </c>
      <c r="S553" s="113">
        <f t="shared" si="76"/>
        <v>-183529.86750000031</v>
      </c>
      <c r="T553" s="362">
        <f>-L553*('ver pressoflex 6p C3 DCpowe'!$G$3/2-'ver pressoflex 6p C3 DCpowe'!$G$12*'ver pressoflex 6p C3 DCpowe'!D553)</f>
        <v>150685377.09458956</v>
      </c>
      <c r="U553" s="29">
        <f t="shared" si="78"/>
        <v>18248587.500000004</v>
      </c>
      <c r="V553" s="29">
        <f t="shared" si="79"/>
        <v>0</v>
      </c>
      <c r="W553" s="29">
        <f t="shared" si="80"/>
        <v>0</v>
      </c>
      <c r="X553" s="29">
        <f t="shared" si="81"/>
        <v>0</v>
      </c>
      <c r="Y553" s="29">
        <f t="shared" si="82"/>
        <v>0</v>
      </c>
      <c r="Z553" s="29">
        <f t="shared" si="83"/>
        <v>18248587.500000004</v>
      </c>
      <c r="AA553" s="113">
        <f t="shared" si="77"/>
        <v>187182552.09458956</v>
      </c>
    </row>
    <row r="554" spans="2:27">
      <c r="B554" s="116">
        <f t="shared" si="75"/>
        <v>143845.11750000031</v>
      </c>
      <c r="C554" s="115">
        <f t="shared" si="84"/>
        <v>80.270000000000124</v>
      </c>
      <c r="D554" s="68">
        <f>'ver pressoflex 6p C3 DCpowe'!$G$3/2/$C$557*C554</f>
        <v>983.30750000000148</v>
      </c>
      <c r="E554" s="114">
        <f>'ver pressoflex 6p C3 DCpowe'!$G$9/D554*(D554-'ver pressoflex 6p C3 DCpowe'!$M$8)</f>
        <v>-6.37283860847192E-3</v>
      </c>
      <c r="F554" s="114">
        <f>'ver pressoflex 6p C3 DCpowe'!$G$9/D554*(D554-'ver pressoflex 6p C3 DCpowe'!$M$9)</f>
        <v>-5.721974051860688E-3</v>
      </c>
      <c r="G554" s="114">
        <f>'ver pressoflex 6p C3 DCpowe'!$G$9/D554*(D554-'ver pressoflex 6p C3 DCpowe'!$M$10)</f>
        <v>-5.0711094952494559E-3</v>
      </c>
      <c r="H554" s="114">
        <f>'ver pressoflex 6p C3 DCpowe'!$G$9/D554*(D554-'ver pressoflex 6p C3 DCpowe'!$M$11)</f>
        <v>9.0038365414684372E-3</v>
      </c>
      <c r="I554" s="114">
        <f>'ver pressoflex 6p C3 DCpowe'!$G$9/D554*(D554-'ver pressoflex 6p C3 DCpowe'!$M$12)</f>
        <v>9.6547010980796693E-3</v>
      </c>
      <c r="J554" s="114">
        <f>'ver pressoflex 6p C3 DCpowe'!$G$9/D554*(D554-'ver pressoflex 6p C3 DCpowe'!$M$13)</f>
        <v>1.0305565654690901E-2</v>
      </c>
      <c r="K554" s="114">
        <f>'ver pressoflex 6p C3 DCpowe'!$G$9/D554*(D554-'ver pressoflex 6p C3 DCpowe'!$G$3)</f>
        <v>1.1932727046218981E-2</v>
      </c>
      <c r="L554" s="113">
        <f>-'ver pressoflex 6p C3 DCpowe'!$G$2*'ver pressoflex 6p C3 DCpowe'!D554*'ver pressoflex 6p C3 DCpowe'!$G$17*'ver pressoflex 6p C3 DCpowe'!$G$13*'ver pressoflex 6p C3 DCpowe'!$G$11</f>
        <v>-185845.11750000031</v>
      </c>
      <c r="M554" s="31">
        <f>IF(ABS(E554)&lt;'ver pressoflex 6p C3 DCpowe'!$G$7,'ver pressoflex 6p C3 DCpowe'!$G$16*E554*'ver pressoflex 6p C3 DCpowe'!$O$8,SIGN(E554)*'ver pressoflex 6p C3 DCpowe'!$G$15*'ver pressoflex 6p C3 DCpowe'!$O$8)</f>
        <v>-17803.500000000004</v>
      </c>
      <c r="N554" s="31">
        <f>IF(ABS(F554)&lt;'ver pressoflex 6p C3 DCpowe'!$G$7,'ver pressoflex 6p C3 DCpowe'!$G$16*F554*'ver pressoflex 6p C3 DCpowe'!$O$9,SIGN(F554)*'ver pressoflex 6p C3 DCpowe'!$G$15*'ver pressoflex 6p C3 DCpowe'!$O$9)</f>
        <v>0</v>
      </c>
      <c r="O554" s="31">
        <f>IF(ABS(G554)&lt;'ver pressoflex 6p C3 DCpowe'!$G$7,'ver pressoflex 6p C3 DCpowe'!$G$16*G554*'ver pressoflex 6p C3 DCpowe'!$O$10,SIGN(G554)*'ver pressoflex 6p C3 DCpowe'!$G$15*'ver pressoflex 6p C3 DCpowe'!$O$10)</f>
        <v>0</v>
      </c>
      <c r="P554" s="31">
        <f>IF(ABS(H554)&lt;'ver pressoflex 6p C3 DCpowe'!$G$7,'ver pressoflex 6p C3 DCpowe'!$G$16*H554*'ver pressoflex 6p C3 DCpowe'!$O$11,SIGN(H554)*'ver pressoflex 6p C3 DCpowe'!$G$15*'ver pressoflex 6p C3 DCpowe'!$O$11)</f>
        <v>0</v>
      </c>
      <c r="Q554" s="31">
        <f>IF(ABS(I554)&lt;'ver pressoflex 6p C3 DCpowe'!$G$7,'ver pressoflex 6p C3 DCpowe'!$G$16*I554*'ver pressoflex 6p C3 DCpowe'!$O$12,SIGN(I554)*'ver pressoflex 6p C3 DCpowe'!$G$15*'ver pressoflex 6p C3 DCpowe'!$O$12)</f>
        <v>0</v>
      </c>
      <c r="R554" s="31">
        <f>IF(ABS(J554)&lt;'ver pressoflex 6p C3 DCpowe'!$G$7,'ver pressoflex 6p C3 DCpowe'!$G$16*J554*'ver pressoflex 6p C3 DCpowe'!$O$13,SIGN(J554)*'ver pressoflex 6p C3 DCpowe'!$G$15*'ver pressoflex 6p C3 DCpowe'!$O$13)</f>
        <v>17803.500000000004</v>
      </c>
      <c r="S554" s="113">
        <f t="shared" si="76"/>
        <v>-185845.11750000031</v>
      </c>
      <c r="T554" s="362">
        <f>-L554*('ver pressoflex 6p C3 DCpowe'!$G$3/2-'ver pressoflex 6p C3 DCpowe'!$G$12*'ver pressoflex 6p C3 DCpowe'!D554)</f>
        <v>151639223.42102954</v>
      </c>
      <c r="U554" s="29">
        <f t="shared" si="78"/>
        <v>18248587.500000004</v>
      </c>
      <c r="V554" s="29">
        <f t="shared" si="79"/>
        <v>0</v>
      </c>
      <c r="W554" s="29">
        <f t="shared" si="80"/>
        <v>0</v>
      </c>
      <c r="X554" s="29">
        <f t="shared" si="81"/>
        <v>0</v>
      </c>
      <c r="Y554" s="29">
        <f t="shared" si="82"/>
        <v>0</v>
      </c>
      <c r="Z554" s="29">
        <f t="shared" si="83"/>
        <v>18248587.500000004</v>
      </c>
      <c r="AA554" s="113">
        <f t="shared" si="77"/>
        <v>188136398.42102954</v>
      </c>
    </row>
    <row r="555" spans="2:27">
      <c r="B555" s="116">
        <f t="shared" si="75"/>
        <v>146160.36750000031</v>
      </c>
      <c r="C555" s="115">
        <f t="shared" si="84"/>
        <v>81.270000000000124</v>
      </c>
      <c r="D555" s="68">
        <f>'ver pressoflex 6p C3 DCpowe'!$G$3/2/$C$557*C555</f>
        <v>995.55750000000148</v>
      </c>
      <c r="E555" s="114">
        <f>'ver pressoflex 6p C3 DCpowe'!$G$9/D555*(D555-'ver pressoflex 6p C3 DCpowe'!$M$8)</f>
        <v>-6.3928602818019075E-3</v>
      </c>
      <c r="F555" s="114">
        <f>'ver pressoflex 6p C3 DCpowe'!$G$9/D555*(D555-'ver pressoflex 6p C3 DCpowe'!$M$9)</f>
        <v>-5.750004394522671E-3</v>
      </c>
      <c r="G555" s="114">
        <f>'ver pressoflex 6p C3 DCpowe'!$G$9/D555*(D555-'ver pressoflex 6p C3 DCpowe'!$M$10)</f>
        <v>-5.1071485072434336E-3</v>
      </c>
      <c r="H555" s="114">
        <f>'ver pressoflex 6p C3 DCpowe'!$G$9/D555*(D555-'ver pressoflex 6p C3 DCpowe'!$M$11)</f>
        <v>8.7946100551700695E-3</v>
      </c>
      <c r="I555" s="114">
        <f>'ver pressoflex 6p C3 DCpowe'!$G$9/D555*(D555-'ver pressoflex 6p C3 DCpowe'!$M$12)</f>
        <v>9.4374659424493051E-3</v>
      </c>
      <c r="J555" s="114">
        <f>'ver pressoflex 6p C3 DCpowe'!$G$9/D555*(D555-'ver pressoflex 6p C3 DCpowe'!$M$13)</f>
        <v>1.0080321829728543E-2</v>
      </c>
      <c r="K555" s="114">
        <f>'ver pressoflex 6p C3 DCpowe'!$G$9/D555*(D555-'ver pressoflex 6p C3 DCpowe'!$G$3)</f>
        <v>1.1687461547926636E-2</v>
      </c>
      <c r="L555" s="113">
        <f>-'ver pressoflex 6p C3 DCpowe'!$G$2*'ver pressoflex 6p C3 DCpowe'!D555*'ver pressoflex 6p C3 DCpowe'!$G$17*'ver pressoflex 6p C3 DCpowe'!$G$13*'ver pressoflex 6p C3 DCpowe'!$G$11</f>
        <v>-188160.36750000031</v>
      </c>
      <c r="M555" s="31">
        <f>IF(ABS(E555)&lt;'ver pressoflex 6p C3 DCpowe'!$G$7,'ver pressoflex 6p C3 DCpowe'!$G$16*E555*'ver pressoflex 6p C3 DCpowe'!$O$8,SIGN(E555)*'ver pressoflex 6p C3 DCpowe'!$G$15*'ver pressoflex 6p C3 DCpowe'!$O$8)</f>
        <v>-17803.500000000004</v>
      </c>
      <c r="N555" s="31">
        <f>IF(ABS(F555)&lt;'ver pressoflex 6p C3 DCpowe'!$G$7,'ver pressoflex 6p C3 DCpowe'!$G$16*F555*'ver pressoflex 6p C3 DCpowe'!$O$9,SIGN(F555)*'ver pressoflex 6p C3 DCpowe'!$G$15*'ver pressoflex 6p C3 DCpowe'!$O$9)</f>
        <v>0</v>
      </c>
      <c r="O555" s="31">
        <f>IF(ABS(G555)&lt;'ver pressoflex 6p C3 DCpowe'!$G$7,'ver pressoflex 6p C3 DCpowe'!$G$16*G555*'ver pressoflex 6p C3 DCpowe'!$O$10,SIGN(G555)*'ver pressoflex 6p C3 DCpowe'!$G$15*'ver pressoflex 6p C3 DCpowe'!$O$10)</f>
        <v>0</v>
      </c>
      <c r="P555" s="31">
        <f>IF(ABS(H555)&lt;'ver pressoflex 6p C3 DCpowe'!$G$7,'ver pressoflex 6p C3 DCpowe'!$G$16*H555*'ver pressoflex 6p C3 DCpowe'!$O$11,SIGN(H555)*'ver pressoflex 6p C3 DCpowe'!$G$15*'ver pressoflex 6p C3 DCpowe'!$O$11)</f>
        <v>0</v>
      </c>
      <c r="Q555" s="31">
        <f>IF(ABS(I555)&lt;'ver pressoflex 6p C3 DCpowe'!$G$7,'ver pressoflex 6p C3 DCpowe'!$G$16*I555*'ver pressoflex 6p C3 DCpowe'!$O$12,SIGN(I555)*'ver pressoflex 6p C3 DCpowe'!$G$15*'ver pressoflex 6p C3 DCpowe'!$O$12)</f>
        <v>0</v>
      </c>
      <c r="R555" s="31">
        <f>IF(ABS(J555)&lt;'ver pressoflex 6p C3 DCpowe'!$G$7,'ver pressoflex 6p C3 DCpowe'!$G$16*J555*'ver pressoflex 6p C3 DCpowe'!$O$13,SIGN(J555)*'ver pressoflex 6p C3 DCpowe'!$G$15*'ver pressoflex 6p C3 DCpowe'!$O$13)</f>
        <v>17803.500000000004</v>
      </c>
      <c r="S555" s="113">
        <f t="shared" si="76"/>
        <v>-188160.36750000031</v>
      </c>
      <c r="T555" s="362">
        <f>-L555*('ver pressoflex 6p C3 DCpowe'!$G$3/2-'ver pressoflex 6p C3 DCpowe'!$G$12*'ver pressoflex 6p C3 DCpowe'!D555)</f>
        <v>152569472.71946955</v>
      </c>
      <c r="U555" s="29">
        <f t="shared" si="78"/>
        <v>18248587.500000004</v>
      </c>
      <c r="V555" s="29">
        <f t="shared" si="79"/>
        <v>0</v>
      </c>
      <c r="W555" s="29">
        <f t="shared" si="80"/>
        <v>0</v>
      </c>
      <c r="X555" s="29">
        <f t="shared" si="81"/>
        <v>0</v>
      </c>
      <c r="Y555" s="29">
        <f t="shared" si="82"/>
        <v>0</v>
      </c>
      <c r="Z555" s="29">
        <f t="shared" si="83"/>
        <v>18248587.500000004</v>
      </c>
      <c r="AA555" s="113">
        <f t="shared" si="77"/>
        <v>189066647.71946955</v>
      </c>
    </row>
    <row r="556" spans="2:27">
      <c r="B556" s="116">
        <f t="shared" si="75"/>
        <v>148475.61750000031</v>
      </c>
      <c r="C556" s="115">
        <f t="shared" si="84"/>
        <v>82.270000000000124</v>
      </c>
      <c r="D556" s="68">
        <f>'ver pressoflex 6p C3 DCpowe'!$G$3/2/$C$557*C556</f>
        <v>1007.8075000000015</v>
      </c>
      <c r="E556" s="114">
        <f>'ver pressoflex 6p C3 DCpowe'!$G$9/D556*(D556-'ver pressoflex 6p C3 DCpowe'!$M$8)</f>
        <v>-6.4123952242863859E-3</v>
      </c>
      <c r="F556" s="114">
        <f>'ver pressoflex 6p C3 DCpowe'!$G$9/D556*(D556-'ver pressoflex 6p C3 DCpowe'!$M$9)</f>
        <v>-5.7773533140009405E-3</v>
      </c>
      <c r="G556" s="114">
        <f>'ver pressoflex 6p C3 DCpowe'!$G$9/D556*(D556-'ver pressoflex 6p C3 DCpowe'!$M$10)</f>
        <v>-5.1423114037154952E-3</v>
      </c>
      <c r="H556" s="114">
        <f>'ver pressoflex 6p C3 DCpowe'!$G$9/D556*(D556-'ver pressoflex 6p C3 DCpowe'!$M$11)</f>
        <v>8.5904699062072619E-3</v>
      </c>
      <c r="I556" s="114">
        <f>'ver pressoflex 6p C3 DCpowe'!$G$9/D556*(D556-'ver pressoflex 6p C3 DCpowe'!$M$12)</f>
        <v>9.2255118164927073E-3</v>
      </c>
      <c r="J556" s="114">
        <f>'ver pressoflex 6p C3 DCpowe'!$G$9/D556*(D556-'ver pressoflex 6p C3 DCpowe'!$M$13)</f>
        <v>9.8605537267781526E-3</v>
      </c>
      <c r="K556" s="114">
        <f>'ver pressoflex 6p C3 DCpowe'!$G$9/D556*(D556-'ver pressoflex 6p C3 DCpowe'!$G$3)</f>
        <v>1.1448158502491765E-2</v>
      </c>
      <c r="L556" s="113">
        <f>-'ver pressoflex 6p C3 DCpowe'!$G$2*'ver pressoflex 6p C3 DCpowe'!D556*'ver pressoflex 6p C3 DCpowe'!$G$17*'ver pressoflex 6p C3 DCpowe'!$G$13*'ver pressoflex 6p C3 DCpowe'!$G$11</f>
        <v>-190475.61750000031</v>
      </c>
      <c r="M556" s="31">
        <f>IF(ABS(E556)&lt;'ver pressoflex 6p C3 DCpowe'!$G$7,'ver pressoflex 6p C3 DCpowe'!$G$16*E556*'ver pressoflex 6p C3 DCpowe'!$O$8,SIGN(E556)*'ver pressoflex 6p C3 DCpowe'!$G$15*'ver pressoflex 6p C3 DCpowe'!$O$8)</f>
        <v>-17803.500000000004</v>
      </c>
      <c r="N556" s="31">
        <f>IF(ABS(F556)&lt;'ver pressoflex 6p C3 DCpowe'!$G$7,'ver pressoflex 6p C3 DCpowe'!$G$16*F556*'ver pressoflex 6p C3 DCpowe'!$O$9,SIGN(F556)*'ver pressoflex 6p C3 DCpowe'!$G$15*'ver pressoflex 6p C3 DCpowe'!$O$9)</f>
        <v>0</v>
      </c>
      <c r="O556" s="31">
        <f>IF(ABS(G556)&lt;'ver pressoflex 6p C3 DCpowe'!$G$7,'ver pressoflex 6p C3 DCpowe'!$G$16*G556*'ver pressoflex 6p C3 DCpowe'!$O$10,SIGN(G556)*'ver pressoflex 6p C3 DCpowe'!$G$15*'ver pressoflex 6p C3 DCpowe'!$O$10)</f>
        <v>0</v>
      </c>
      <c r="P556" s="31">
        <f>IF(ABS(H556)&lt;'ver pressoflex 6p C3 DCpowe'!$G$7,'ver pressoflex 6p C3 DCpowe'!$G$16*H556*'ver pressoflex 6p C3 DCpowe'!$O$11,SIGN(H556)*'ver pressoflex 6p C3 DCpowe'!$G$15*'ver pressoflex 6p C3 DCpowe'!$O$11)</f>
        <v>0</v>
      </c>
      <c r="Q556" s="31">
        <f>IF(ABS(I556)&lt;'ver pressoflex 6p C3 DCpowe'!$G$7,'ver pressoflex 6p C3 DCpowe'!$G$16*I556*'ver pressoflex 6p C3 DCpowe'!$O$12,SIGN(I556)*'ver pressoflex 6p C3 DCpowe'!$G$15*'ver pressoflex 6p C3 DCpowe'!$O$12)</f>
        <v>0</v>
      </c>
      <c r="R556" s="31">
        <f>IF(ABS(J556)&lt;'ver pressoflex 6p C3 DCpowe'!$G$7,'ver pressoflex 6p C3 DCpowe'!$G$16*J556*'ver pressoflex 6p C3 DCpowe'!$O$13,SIGN(J556)*'ver pressoflex 6p C3 DCpowe'!$G$15*'ver pressoflex 6p C3 DCpowe'!$O$13)</f>
        <v>17803.500000000004</v>
      </c>
      <c r="S556" s="113">
        <f t="shared" si="76"/>
        <v>-190475.61750000031</v>
      </c>
      <c r="T556" s="362">
        <f>-L556*('ver pressoflex 6p C3 DCpowe'!$G$3/2-'ver pressoflex 6p C3 DCpowe'!$G$12*'ver pressoflex 6p C3 DCpowe'!D556)</f>
        <v>153476124.98990953</v>
      </c>
      <c r="U556" s="29">
        <f t="shared" si="78"/>
        <v>18248587.500000004</v>
      </c>
      <c r="V556" s="29">
        <f t="shared" si="79"/>
        <v>0</v>
      </c>
      <c r="W556" s="29">
        <f t="shared" si="80"/>
        <v>0</v>
      </c>
      <c r="X556" s="29">
        <f t="shared" si="81"/>
        <v>0</v>
      </c>
      <c r="Y556" s="29">
        <f t="shared" si="82"/>
        <v>0</v>
      </c>
      <c r="Z556" s="29">
        <f t="shared" si="83"/>
        <v>18248587.500000004</v>
      </c>
      <c r="AA556" s="113">
        <f t="shared" si="77"/>
        <v>189973299.98990953</v>
      </c>
    </row>
    <row r="557" spans="2:27">
      <c r="B557" s="116">
        <f t="shared" si="75"/>
        <v>189525.00000000006</v>
      </c>
      <c r="C557" s="115">
        <v>100</v>
      </c>
      <c r="D557" s="68">
        <f>'ver pressoflex 6p C3 DCpowe'!$G$3/2/$C$557*C557</f>
        <v>1225</v>
      </c>
      <c r="E557" s="114">
        <f>'ver pressoflex 6p C3 DCpowe'!$G$9/D557*(D557-'ver pressoflex 6p C3 DCpowe'!$M$8)</f>
        <v>-6.693877551020409E-3</v>
      </c>
      <c r="F557" s="114">
        <f>'ver pressoflex 6p C3 DCpowe'!$G$9/D557*(D557-'ver pressoflex 6p C3 DCpowe'!$M$9)</f>
        <v>-6.1714285714285716E-3</v>
      </c>
      <c r="G557" s="114">
        <f>'ver pressoflex 6p C3 DCpowe'!$G$9/D557*(D557-'ver pressoflex 6p C3 DCpowe'!$M$10)</f>
        <v>-5.6489795918367352E-3</v>
      </c>
      <c r="H557" s="114">
        <f>'ver pressoflex 6p C3 DCpowe'!$G$9/D557*(D557-'ver pressoflex 6p C3 DCpowe'!$M$11)</f>
        <v>5.6489795918367352E-3</v>
      </c>
      <c r="I557" s="114">
        <f>'ver pressoflex 6p C3 DCpowe'!$G$9/D557*(D557-'ver pressoflex 6p C3 DCpowe'!$M$12)</f>
        <v>6.1714285714285716E-3</v>
      </c>
      <c r="J557" s="114">
        <f>'ver pressoflex 6p C3 DCpowe'!$G$9/D557*(D557-'ver pressoflex 6p C3 DCpowe'!$M$13)</f>
        <v>6.693877551020409E-3</v>
      </c>
      <c r="K557" s="114">
        <f>'ver pressoflex 6p C3 DCpowe'!$G$9/D557*(D557-'ver pressoflex 6p C3 DCpowe'!$G$3)</f>
        <v>8.0000000000000002E-3</v>
      </c>
      <c r="L557" s="113">
        <f>-'ver pressoflex 6p C3 DCpowe'!$G$2*'ver pressoflex 6p C3 DCpowe'!D557*'ver pressoflex 6p C3 DCpowe'!$G$17*'ver pressoflex 6p C3 DCpowe'!$G$13*'ver pressoflex 6p C3 DCpowe'!$G$11</f>
        <v>-231525.00000000006</v>
      </c>
      <c r="M557" s="31">
        <f>IF(ABS(E557)&lt;'ver pressoflex 6p C3 DCpowe'!$G$7,'ver pressoflex 6p C3 DCpowe'!$G$16*E557*'ver pressoflex 6p C3 DCpowe'!$O$8,SIGN(E557)*'ver pressoflex 6p C3 DCpowe'!$G$15*'ver pressoflex 6p C3 DCpowe'!$O$8)</f>
        <v>-17803.500000000004</v>
      </c>
      <c r="N557" s="31">
        <f>IF(ABS(F557)&lt;'ver pressoflex 6p C3 DCpowe'!$G$7,'ver pressoflex 6p C3 DCpowe'!$G$16*F557*'ver pressoflex 6p C3 DCpowe'!$O$9,SIGN(F557)*'ver pressoflex 6p C3 DCpowe'!$G$15*'ver pressoflex 6p C3 DCpowe'!$O$9)</f>
        <v>0</v>
      </c>
      <c r="O557" s="31">
        <f>IF(ABS(G557)&lt;'ver pressoflex 6p C3 DCpowe'!$G$7,'ver pressoflex 6p C3 DCpowe'!$G$16*G557*'ver pressoflex 6p C3 DCpowe'!$O$10,SIGN(G557)*'ver pressoflex 6p C3 DCpowe'!$G$15*'ver pressoflex 6p C3 DCpowe'!$O$10)</f>
        <v>0</v>
      </c>
      <c r="P557" s="31">
        <f>IF(ABS(H557)&lt;'ver pressoflex 6p C3 DCpowe'!$G$7,'ver pressoflex 6p C3 DCpowe'!$G$16*H557*'ver pressoflex 6p C3 DCpowe'!$O$11,SIGN(H557)*'ver pressoflex 6p C3 DCpowe'!$G$15*'ver pressoflex 6p C3 DCpowe'!$O$11)</f>
        <v>0</v>
      </c>
      <c r="Q557" s="31">
        <f>IF(ABS(I557)&lt;'ver pressoflex 6p C3 DCpowe'!$G$7,'ver pressoflex 6p C3 DCpowe'!$G$16*I557*'ver pressoflex 6p C3 DCpowe'!$O$12,SIGN(I557)*'ver pressoflex 6p C3 DCpowe'!$G$15*'ver pressoflex 6p C3 DCpowe'!$O$12)</f>
        <v>0</v>
      </c>
      <c r="R557" s="31">
        <f>IF(ABS(J557)&lt;'ver pressoflex 6p C3 DCpowe'!$G$7,'ver pressoflex 6p C3 DCpowe'!$G$16*J557*'ver pressoflex 6p C3 DCpowe'!$O$13,SIGN(J557)*'ver pressoflex 6p C3 DCpowe'!$G$15*'ver pressoflex 6p C3 DCpowe'!$O$13)</f>
        <v>17803.500000000004</v>
      </c>
      <c r="S557" s="113">
        <f t="shared" si="76"/>
        <v>-231525.00000000006</v>
      </c>
      <c r="T557" s="362">
        <f>-L557*('ver pressoflex 6p C3 DCpowe'!$G$3/2-'ver pressoflex 6p C3 DCpowe'!$G$12*'ver pressoflex 6p C3 DCpowe'!D557)</f>
        <v>165632985.00000006</v>
      </c>
      <c r="U557" s="29">
        <f t="shared" si="78"/>
        <v>18248587.500000004</v>
      </c>
      <c r="V557" s="29">
        <f t="shared" si="79"/>
        <v>0</v>
      </c>
      <c r="W557" s="29">
        <f t="shared" si="80"/>
        <v>0</v>
      </c>
      <c r="X557" s="29">
        <f t="shared" si="81"/>
        <v>0</v>
      </c>
      <c r="Y557" s="29">
        <f t="shared" si="82"/>
        <v>0</v>
      </c>
      <c r="Z557" s="29">
        <f t="shared" si="83"/>
        <v>18248587.500000004</v>
      </c>
      <c r="AA557" s="113">
        <f t="shared" si="77"/>
        <v>202130160.00000006</v>
      </c>
    </row>
  </sheetData>
  <customSheetViews>
    <customSheetView guid="{659DD865-8260-446D-8180-AF8DBA05697B}" scale="80" state="hidden" topLeftCell="A16">
      <selection activeCell="G15" sqref="G15:G17"/>
      <pageMargins left="0.7" right="0.7" top="0.75" bottom="0.75" header="0.3" footer="0.3"/>
      <pageSetup paperSize="9" orientation="portrait" r:id="rId1"/>
    </customSheetView>
    <customSheetView guid="{CAA96DF9-7449-4441-BC51-83D4587E103F}" scale="80" state="hidden">
      <selection activeCell="G50" sqref="G50"/>
      <pageMargins left="0.7" right="0.7" top="0.75" bottom="0.75" header="0.3" footer="0.3"/>
      <pageSetup paperSize="9" orientation="portrait" r:id="rId2"/>
    </customSheetView>
    <customSheetView guid="{1AD4E0FC-1F19-4717-A26A-F34897CA398D}" scale="80" state="hidden" topLeftCell="A16">
      <selection activeCell="G15" sqref="G15:G17"/>
      <pageMargins left="0.7" right="0.7" top="0.75" bottom="0.75" header="0.3" footer="0.3"/>
      <pageSetup paperSize="9" orientation="portrait" r:id="rId3"/>
    </customSheetView>
  </customSheetViews>
  <mergeCells count="7">
    <mergeCell ref="J50:J51"/>
    <mergeCell ref="A22:A31"/>
    <mergeCell ref="A32:A41"/>
    <mergeCell ref="K14:M14"/>
    <mergeCell ref="P17:R17"/>
    <mergeCell ref="O34:Q34"/>
    <mergeCell ref="O35:Q35"/>
  </mergeCells>
  <pageMargins left="0.7" right="0.7" top="0.75" bottom="0.75" header="0.3" footer="0.3"/>
  <pageSetup paperSize="9" orientation="portrait"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57"/>
  <sheetViews>
    <sheetView topLeftCell="A13" zoomScale="80" zoomScaleNormal="80" workbookViewId="0">
      <selection activeCell="L25" sqref="L25"/>
    </sheetView>
  </sheetViews>
  <sheetFormatPr defaultRowHeight="15"/>
  <cols>
    <col min="1" max="2" width="11" customWidth="1"/>
    <col min="3" max="3" width="12.7109375" customWidth="1"/>
    <col min="4" max="4" width="11" customWidth="1"/>
    <col min="5" max="5" width="15" customWidth="1"/>
    <col min="6" max="6" width="11" customWidth="1"/>
    <col min="7" max="7" width="17.140625" customWidth="1"/>
    <col min="8" max="14" width="11" customWidth="1"/>
    <col min="15" max="15" width="12" customWidth="1"/>
    <col min="16" max="16" width="11" customWidth="1"/>
    <col min="17" max="17" width="13.140625" customWidth="1"/>
    <col min="18" max="18" width="11" customWidth="1"/>
    <col min="19" max="26" width="12.7109375" customWidth="1"/>
    <col min="27" max="27" width="14.5703125" customWidth="1"/>
    <col min="34" max="39" width="11.42578125" customWidth="1"/>
  </cols>
  <sheetData>
    <row r="1" spans="2:17" ht="15.75" thickBot="1"/>
    <row r="2" spans="2:17" ht="16.5" thickTop="1" thickBot="1">
      <c r="F2" s="22" t="s">
        <v>125</v>
      </c>
      <c r="G2" s="179">
        <f>'RELAZIONE SOLO CORDOLO ESTESA'!B57</f>
        <v>140</v>
      </c>
      <c r="H2" t="s">
        <v>265</v>
      </c>
      <c r="I2" s="65" t="s">
        <v>320</v>
      </c>
      <c r="L2" s="65" t="s">
        <v>319</v>
      </c>
      <c r="O2" s="65" t="s">
        <v>318</v>
      </c>
    </row>
    <row r="3" spans="2:17" ht="16.5" thickTop="1" thickBot="1">
      <c r="F3" s="22" t="s">
        <v>126</v>
      </c>
      <c r="G3" s="179">
        <f>'RELAZIONE SOLO CORDOLO ESTESA'!I19</f>
        <v>2450</v>
      </c>
      <c r="H3" t="s">
        <v>265</v>
      </c>
      <c r="I3" s="65" t="s">
        <v>317</v>
      </c>
      <c r="J3" s="179">
        <f>APPROFONDIMENTI!C88</f>
        <v>95</v>
      </c>
      <c r="L3" s="65" t="s">
        <v>279</v>
      </c>
      <c r="M3" s="179">
        <f>'INPUT DATI'!H18</f>
        <v>65</v>
      </c>
      <c r="O3" s="65" t="s">
        <v>281</v>
      </c>
      <c r="P3" s="179">
        <f>-ABS('INPUT DATI'!H16)</f>
        <v>-42</v>
      </c>
    </row>
    <row r="4" spans="2:17" ht="16.5" thickTop="1" thickBot="1">
      <c r="F4" s="22" t="s">
        <v>316</v>
      </c>
      <c r="G4" s="179">
        <f>'RELAZIONE SOLO CORDOLO ESTESA'!D61/2-150/2</f>
        <v>60</v>
      </c>
      <c r="H4" t="s">
        <v>265</v>
      </c>
      <c r="J4" t="s">
        <v>314</v>
      </c>
      <c r="M4" t="s">
        <v>315</v>
      </c>
      <c r="P4" t="s">
        <v>314</v>
      </c>
    </row>
    <row r="5" spans="2:17" ht="15.75" thickTop="1">
      <c r="F5" s="22" t="s">
        <v>313</v>
      </c>
      <c r="G5" s="175">
        <f>G3-G4</f>
        <v>2390</v>
      </c>
      <c r="P5" s="178" t="s">
        <v>312</v>
      </c>
    </row>
    <row r="7" spans="2:17" ht="15.75" thickBot="1">
      <c r="B7" s="2" t="s">
        <v>308</v>
      </c>
      <c r="C7" s="2"/>
      <c r="D7" s="2"/>
      <c r="E7" s="2"/>
      <c r="F7" s="173" t="s">
        <v>311</v>
      </c>
      <c r="G7" s="318">
        <f>'ver pressoflex 6p C2 DCpowe'!G7</f>
        <v>1.42E-3</v>
      </c>
      <c r="I7" s="173"/>
      <c r="J7" t="s">
        <v>310</v>
      </c>
      <c r="M7" s="575"/>
      <c r="N7" s="575" t="s">
        <v>309</v>
      </c>
      <c r="O7" s="575"/>
      <c r="Q7" s="138" t="s">
        <v>321</v>
      </c>
    </row>
    <row r="8" spans="2:17" ht="16.5" thickTop="1" thickBot="1">
      <c r="B8" s="2" t="s">
        <v>308</v>
      </c>
      <c r="F8" s="173" t="s">
        <v>307</v>
      </c>
      <c r="G8" s="318">
        <f>'ver pressoflex 6p C2 DCpowe'!G8</f>
        <v>5.0000000000000001E-3</v>
      </c>
      <c r="I8" s="173"/>
      <c r="K8" t="s">
        <v>292</v>
      </c>
      <c r="L8" s="575" t="s">
        <v>306</v>
      </c>
      <c r="M8" s="179">
        <f>'ver pressoflex 6p C2 DCpowe_2'!M8</f>
        <v>200</v>
      </c>
      <c r="N8" s="575" t="s">
        <v>291</v>
      </c>
      <c r="O8" s="183">
        <f t="shared" ref="O8:O13" si="0">$R$20*Q8</f>
        <v>45.49783333333334</v>
      </c>
      <c r="P8" s="575" t="s">
        <v>252</v>
      </c>
      <c r="Q8" s="182">
        <f>IF('INPUT DATI'!H120&gt;=1,1,0)</f>
        <v>1</v>
      </c>
    </row>
    <row r="9" spans="2:17" ht="16.5" thickTop="1" thickBot="1">
      <c r="B9" s="2" t="s">
        <v>305</v>
      </c>
      <c r="C9" s="2"/>
      <c r="D9" s="2"/>
      <c r="E9" s="2"/>
      <c r="F9" s="173" t="s">
        <v>304</v>
      </c>
      <c r="G9" s="318">
        <f>'ver pressoflex 6p C2 DCpowe'!G9</f>
        <v>-8.0000000000000002E-3</v>
      </c>
      <c r="I9" s="173"/>
      <c r="K9" t="s">
        <v>288</v>
      </c>
      <c r="L9" s="575" t="s">
        <v>303</v>
      </c>
      <c r="M9" s="179">
        <f>'ver pressoflex 6p C2 DCpowe_2'!M9</f>
        <v>280</v>
      </c>
      <c r="N9" s="575" t="s">
        <v>287</v>
      </c>
      <c r="O9" s="183">
        <f t="shared" si="0"/>
        <v>0</v>
      </c>
      <c r="P9" s="575" t="s">
        <v>251</v>
      </c>
      <c r="Q9" s="182">
        <f>IF('INPUT DATI'!H120&gt;=2,1,0)</f>
        <v>0</v>
      </c>
    </row>
    <row r="10" spans="2:17" ht="16.5" thickTop="1" thickBot="1">
      <c r="B10" s="2"/>
      <c r="C10" s="2"/>
      <c r="D10" s="2"/>
      <c r="E10" s="2"/>
      <c r="F10" s="173"/>
      <c r="G10" s="174"/>
      <c r="K10" t="s">
        <v>285</v>
      </c>
      <c r="L10" s="575" t="s">
        <v>302</v>
      </c>
      <c r="M10" s="179">
        <f>'ver pressoflex 6p C2 DCpowe_2'!M10</f>
        <v>360</v>
      </c>
      <c r="N10" s="575" t="s">
        <v>284</v>
      </c>
      <c r="O10" s="183">
        <f t="shared" si="0"/>
        <v>0</v>
      </c>
      <c r="P10" s="575" t="s">
        <v>250</v>
      </c>
      <c r="Q10" s="182">
        <f>IF('INPUT DATI'!H120&gt;=3,1,0)</f>
        <v>0</v>
      </c>
    </row>
    <row r="11" spans="2:17" ht="16.5" thickTop="1" thickBot="1">
      <c r="B11" s="2"/>
      <c r="C11" s="2"/>
      <c r="D11" s="2"/>
      <c r="E11" s="2"/>
      <c r="F11" s="173" t="s">
        <v>301</v>
      </c>
      <c r="G11" s="177">
        <v>0.81</v>
      </c>
      <c r="I11" s="173"/>
      <c r="K11" t="s">
        <v>278</v>
      </c>
      <c r="L11" s="575" t="s">
        <v>300</v>
      </c>
      <c r="M11" s="179">
        <f>'ver pressoflex 6p C2 DCpowe_2'!M11</f>
        <v>2090</v>
      </c>
      <c r="N11" s="575" t="s">
        <v>277</v>
      </c>
      <c r="O11" s="183">
        <f t="shared" si="0"/>
        <v>0</v>
      </c>
      <c r="P11" s="575" t="s">
        <v>249</v>
      </c>
      <c r="Q11" s="182">
        <f>IF('INPUT DATI'!H120&gt;=3,1,0)</f>
        <v>0</v>
      </c>
    </row>
    <row r="12" spans="2:17" ht="16.5" thickTop="1" thickBot="1">
      <c r="B12" s="2"/>
      <c r="C12" s="2"/>
      <c r="D12" s="2"/>
      <c r="E12" s="2"/>
      <c r="F12" s="173" t="s">
        <v>299</v>
      </c>
      <c r="G12" s="177">
        <v>0.41599999999999998</v>
      </c>
      <c r="I12" s="173"/>
      <c r="K12" t="s">
        <v>275</v>
      </c>
      <c r="L12" s="575" t="s">
        <v>298</v>
      </c>
      <c r="M12" s="179">
        <f>'ver pressoflex 6p C2 DCpowe_2'!M12</f>
        <v>2170</v>
      </c>
      <c r="N12" s="575" t="s">
        <v>274</v>
      </c>
      <c r="O12" s="183">
        <f t="shared" si="0"/>
        <v>0</v>
      </c>
      <c r="P12" s="575" t="s">
        <v>248</v>
      </c>
      <c r="Q12" s="182">
        <f>IF('INPUT DATI'!H120&gt;=2,1,0)</f>
        <v>0</v>
      </c>
    </row>
    <row r="13" spans="2:17" ht="16.5" thickTop="1" thickBot="1">
      <c r="B13" s="2"/>
      <c r="C13" s="2"/>
      <c r="D13" s="2"/>
      <c r="E13" s="2"/>
      <c r="F13" s="173" t="s">
        <v>297</v>
      </c>
      <c r="G13" s="575">
        <v>1</v>
      </c>
      <c r="I13" s="173"/>
      <c r="K13" t="s">
        <v>272</v>
      </c>
      <c r="L13" s="575" t="s">
        <v>296</v>
      </c>
      <c r="M13" s="179">
        <f>'ver pressoflex 6p C2 DCpowe_2'!M13</f>
        <v>2250</v>
      </c>
      <c r="N13" s="575" t="s">
        <v>271</v>
      </c>
      <c r="O13" s="183">
        <f t="shared" si="0"/>
        <v>45.49783333333334</v>
      </c>
      <c r="P13" s="575" t="s">
        <v>247</v>
      </c>
      <c r="Q13" s="182">
        <f>IF('INPUT DATI'!H120&gt;=1,1,0)</f>
        <v>1</v>
      </c>
    </row>
    <row r="14" spans="2:17" ht="16.5" thickTop="1" thickBot="1">
      <c r="B14" s="2"/>
      <c r="C14" s="2"/>
      <c r="D14" s="2"/>
      <c r="E14" s="2"/>
      <c r="F14" s="173"/>
      <c r="G14" s="174"/>
      <c r="I14" s="173"/>
      <c r="K14" s="900" t="s">
        <v>294</v>
      </c>
      <c r="L14" s="900"/>
      <c r="M14" s="900"/>
      <c r="N14" s="176"/>
      <c r="O14" s="175"/>
      <c r="P14" s="575"/>
      <c r="Q14" s="138"/>
    </row>
    <row r="15" spans="2:17" ht="16.5" thickTop="1" thickBot="1">
      <c r="B15" s="2" t="s">
        <v>20</v>
      </c>
      <c r="F15" s="6" t="s">
        <v>295</v>
      </c>
      <c r="G15" s="180">
        <f>'ver pressoflex 6p C2 DCpowe'!G15</f>
        <v>391.304347826087</v>
      </c>
      <c r="I15" s="173"/>
      <c r="N15" s="176"/>
      <c r="O15" s="175"/>
      <c r="P15" s="575"/>
      <c r="Q15" s="138"/>
    </row>
    <row r="16" spans="2:17" ht="16.5" thickTop="1" thickBot="1">
      <c r="B16" s="2" t="s">
        <v>23</v>
      </c>
      <c r="F16" s="6" t="s">
        <v>24</v>
      </c>
      <c r="G16" s="181">
        <f>'ver pressoflex 6p C2 DCpowe'!G16</f>
        <v>370</v>
      </c>
      <c r="I16" s="173"/>
      <c r="M16" s="175"/>
      <c r="N16" s="176"/>
      <c r="O16" s="175"/>
      <c r="P16" s="575"/>
      <c r="Q16" s="138"/>
    </row>
    <row r="17" spans="1:23" ht="16.5" thickTop="1" thickBot="1">
      <c r="F17" s="575" t="s">
        <v>293</v>
      </c>
      <c r="G17" s="180">
        <f>'ver pressoflex 6p C2 DCpowe'!G17</f>
        <v>1.6666666666666667</v>
      </c>
      <c r="P17" s="904" t="s">
        <v>521</v>
      </c>
      <c r="Q17" s="905"/>
      <c r="R17" s="906"/>
    </row>
    <row r="18" spans="1:23" ht="15.75" thickTop="1">
      <c r="B18" s="2"/>
      <c r="C18" s="2"/>
      <c r="D18" s="2"/>
      <c r="E18" s="2"/>
      <c r="F18" s="173"/>
      <c r="G18" s="174"/>
      <c r="I18" s="173"/>
      <c r="J18" s="575"/>
      <c r="Q18" s="138"/>
    </row>
    <row r="19" spans="1:23">
      <c r="M19" s="575"/>
      <c r="N19" s="575"/>
      <c r="O19" s="575"/>
      <c r="P19" t="s">
        <v>526</v>
      </c>
      <c r="R19" s="575">
        <f>'verifica legno hold down'!I206</f>
        <v>17.803500000000003</v>
      </c>
    </row>
    <row r="20" spans="1:23">
      <c r="M20" s="575"/>
      <c r="N20" s="575"/>
      <c r="O20" s="575"/>
      <c r="P20" s="76" t="s">
        <v>527</v>
      </c>
      <c r="Q20" s="575"/>
      <c r="R20" s="52">
        <f>R19*1000/G15</f>
        <v>45.49783333333334</v>
      </c>
    </row>
    <row r="21" spans="1:23" ht="15.75" thickBot="1">
      <c r="P21" s="67"/>
      <c r="Q21" s="138"/>
      <c r="R21" s="138"/>
    </row>
    <row r="22" spans="1:23">
      <c r="A22" s="901" t="s">
        <v>280</v>
      </c>
      <c r="C22" s="172"/>
      <c r="D22" s="171"/>
      <c r="E22" s="170"/>
      <c r="F22" s="169"/>
      <c r="H22" s="168"/>
      <c r="L22" s="142"/>
      <c r="M22" s="575"/>
    </row>
    <row r="23" spans="1:23" ht="15.75" thickBot="1">
      <c r="A23" s="901"/>
      <c r="B23" t="s">
        <v>292</v>
      </c>
      <c r="C23" s="152"/>
      <c r="D23" s="151" t="s">
        <v>291</v>
      </c>
      <c r="E23" s="150"/>
      <c r="F23" s="149"/>
      <c r="G23" s="148" t="s">
        <v>290</v>
      </c>
      <c r="H23" s="168"/>
      <c r="L23" s="142"/>
      <c r="M23" s="575"/>
      <c r="T23" s="575"/>
      <c r="U23" s="167"/>
      <c r="V23" s="167"/>
      <c r="W23" s="76"/>
    </row>
    <row r="24" spans="1:23" ht="15.75" thickTop="1">
      <c r="A24" s="901"/>
      <c r="C24" s="152"/>
      <c r="D24" s="156"/>
      <c r="E24" s="67"/>
      <c r="F24" s="149"/>
      <c r="G24" s="148" t="s">
        <v>289</v>
      </c>
      <c r="H24" s="67"/>
      <c r="L24" s="142"/>
    </row>
    <row r="25" spans="1:23" ht="15.75" thickBot="1">
      <c r="A25" s="901"/>
      <c r="B25" t="s">
        <v>288</v>
      </c>
      <c r="C25" s="152"/>
      <c r="D25" s="151" t="s">
        <v>287</v>
      </c>
      <c r="E25" s="150"/>
      <c r="F25" s="149"/>
      <c r="G25" s="148" t="s">
        <v>286</v>
      </c>
      <c r="H25" s="67"/>
      <c r="L25" s="142"/>
      <c r="M25" s="167"/>
      <c r="N25" s="67"/>
    </row>
    <row r="26" spans="1:23" ht="15.75" thickTop="1">
      <c r="A26" s="901"/>
      <c r="C26" s="152"/>
      <c r="D26" s="154"/>
      <c r="E26" s="67"/>
      <c r="F26" s="149"/>
      <c r="G26" s="148"/>
      <c r="H26" s="155"/>
      <c r="L26" s="142"/>
      <c r="M26" s="167"/>
      <c r="N26" s="67"/>
    </row>
    <row r="27" spans="1:23" ht="15.75" thickBot="1">
      <c r="A27" s="901"/>
      <c r="B27" t="s">
        <v>285</v>
      </c>
      <c r="C27" s="152"/>
      <c r="D27" s="151" t="s">
        <v>284</v>
      </c>
      <c r="E27" s="150"/>
      <c r="F27" s="149"/>
      <c r="G27" s="148" t="s">
        <v>283</v>
      </c>
      <c r="H27" s="147"/>
      <c r="L27" s="142"/>
      <c r="M27" s="167"/>
      <c r="N27" s="67"/>
    </row>
    <row r="28" spans="1:23" ht="15.75" thickTop="1">
      <c r="A28" s="901"/>
      <c r="C28" s="152"/>
      <c r="D28" s="156"/>
      <c r="E28" s="67"/>
      <c r="F28" s="149"/>
      <c r="H28" s="67"/>
      <c r="L28" s="142"/>
      <c r="M28" s="167"/>
      <c r="N28" s="67"/>
    </row>
    <row r="29" spans="1:23" ht="15.75" thickBot="1">
      <c r="A29" s="901"/>
      <c r="C29" s="166"/>
      <c r="D29" s="165"/>
      <c r="E29" s="163"/>
      <c r="F29" s="164"/>
      <c r="G29" s="163"/>
      <c r="H29" s="163"/>
      <c r="I29" s="163"/>
      <c r="J29" s="163"/>
      <c r="K29" s="163"/>
      <c r="L29" s="162"/>
    </row>
    <row r="30" spans="1:23">
      <c r="A30" s="901"/>
      <c r="C30" s="152"/>
      <c r="D30" s="156"/>
      <c r="E30" s="67"/>
      <c r="F30" s="149"/>
      <c r="H30" s="67"/>
      <c r="L30" s="142"/>
      <c r="M30" s="575"/>
    </row>
    <row r="31" spans="1:23">
      <c r="A31" s="902"/>
      <c r="C31" s="161"/>
      <c r="D31" s="160" t="s">
        <v>282</v>
      </c>
      <c r="E31" s="159"/>
      <c r="F31" s="158"/>
      <c r="G31" s="148" t="s">
        <v>281</v>
      </c>
      <c r="H31" s="67"/>
      <c r="L31" s="142"/>
      <c r="M31" s="575"/>
    </row>
    <row r="32" spans="1:23">
      <c r="A32" s="901" t="s">
        <v>280</v>
      </c>
      <c r="C32" s="152"/>
      <c r="D32" s="156"/>
      <c r="E32" s="67"/>
      <c r="F32" s="149"/>
      <c r="H32" s="67"/>
      <c r="L32" s="142"/>
      <c r="M32" s="575"/>
    </row>
    <row r="33" spans="1:26">
      <c r="A33" s="901"/>
      <c r="C33" s="152"/>
      <c r="D33" s="156"/>
      <c r="E33" s="67"/>
      <c r="F33" s="149"/>
      <c r="G33" s="157" t="s">
        <v>279</v>
      </c>
      <c r="H33" s="67"/>
      <c r="L33" s="142"/>
      <c r="M33" s="575"/>
    </row>
    <row r="34" spans="1:26">
      <c r="A34" s="901"/>
      <c r="C34" s="152"/>
      <c r="D34" s="156"/>
      <c r="E34" s="67"/>
      <c r="F34" s="149"/>
      <c r="H34" s="67"/>
      <c r="L34" s="142"/>
      <c r="M34" s="575"/>
      <c r="O34" s="904" t="s">
        <v>642</v>
      </c>
      <c r="P34" s="905"/>
      <c r="Q34" s="906"/>
      <c r="R34" s="345">
        <f>MAXA(L48:Q48)</f>
        <v>17.803500000000003</v>
      </c>
    </row>
    <row r="35" spans="1:26">
      <c r="A35" s="901"/>
      <c r="C35" s="152"/>
      <c r="D35" s="156"/>
      <c r="E35" s="67"/>
      <c r="F35" s="149"/>
      <c r="H35" s="67"/>
      <c r="L35" s="142"/>
      <c r="M35" s="575"/>
      <c r="N35" s="575"/>
      <c r="O35" s="822" t="s">
        <v>694</v>
      </c>
      <c r="P35" s="822"/>
      <c r="Q35" s="822"/>
      <c r="T35" s="575"/>
    </row>
    <row r="36" spans="1:26" ht="15.75" thickBot="1">
      <c r="A36" s="901"/>
      <c r="B36" t="s">
        <v>278</v>
      </c>
      <c r="C36" s="152"/>
      <c r="D36" s="151" t="s">
        <v>277</v>
      </c>
      <c r="E36" s="150"/>
      <c r="F36" s="149"/>
      <c r="G36" s="148" t="s">
        <v>276</v>
      </c>
      <c r="H36" s="147"/>
      <c r="L36" s="142"/>
      <c r="M36" s="575"/>
      <c r="N36" s="575"/>
      <c r="T36" s="575"/>
    </row>
    <row r="37" spans="1:26" ht="15.75" thickTop="1">
      <c r="A37" s="901"/>
      <c r="B37" s="65"/>
      <c r="C37" s="152"/>
      <c r="D37" s="154"/>
      <c r="E37" s="67"/>
      <c r="F37" s="149"/>
      <c r="G37" s="65"/>
      <c r="H37" s="155"/>
      <c r="L37" s="142"/>
      <c r="M37" s="575"/>
    </row>
    <row r="38" spans="1:26" ht="15.75" thickBot="1">
      <c r="A38" s="901"/>
      <c r="B38" t="s">
        <v>275</v>
      </c>
      <c r="C38" s="152"/>
      <c r="D38" s="151" t="s">
        <v>274</v>
      </c>
      <c r="E38" s="150"/>
      <c r="F38" s="149"/>
      <c r="G38" s="148" t="s">
        <v>273</v>
      </c>
      <c r="H38" s="147"/>
      <c r="L38" s="142"/>
      <c r="M38" s="575"/>
    </row>
    <row r="39" spans="1:26" ht="15.75" thickTop="1">
      <c r="A39" s="901"/>
      <c r="B39" s="65"/>
      <c r="C39" s="152"/>
      <c r="D39" s="154"/>
      <c r="E39" s="67"/>
      <c r="F39" s="149"/>
      <c r="G39" s="65"/>
      <c r="H39" s="153"/>
      <c r="I39" s="575"/>
      <c r="L39" s="142"/>
      <c r="M39" s="575"/>
    </row>
    <row r="40" spans="1:26" ht="15.75" thickBot="1">
      <c r="A40" s="901"/>
      <c r="B40" t="s">
        <v>272</v>
      </c>
      <c r="C40" s="152"/>
      <c r="D40" s="151" t="s">
        <v>271</v>
      </c>
      <c r="E40" s="150"/>
      <c r="F40" s="149"/>
      <c r="G40" s="148" t="s">
        <v>270</v>
      </c>
      <c r="H40" s="147"/>
      <c r="I40" s="115"/>
      <c r="L40" s="142"/>
      <c r="M40" s="52"/>
    </row>
    <row r="41" spans="1:26" ht="16.5" thickTop="1" thickBot="1">
      <c r="A41" s="901"/>
      <c r="C41" s="146"/>
      <c r="D41" s="145"/>
      <c r="E41" s="144"/>
      <c r="F41" s="143"/>
      <c r="G41" s="139"/>
      <c r="H41" s="67"/>
      <c r="I41" s="575"/>
      <c r="L41" s="142"/>
    </row>
    <row r="42" spans="1:26">
      <c r="C42" s="67"/>
      <c r="D42" s="67"/>
      <c r="E42" s="67"/>
      <c r="F42" s="67"/>
      <c r="G42" s="139"/>
      <c r="M42" s="575"/>
      <c r="N42" s="575"/>
      <c r="O42" s="575"/>
      <c r="P42" s="575"/>
      <c r="Q42" s="575"/>
      <c r="R42" s="575"/>
    </row>
    <row r="43" spans="1:26">
      <c r="C43" s="67"/>
      <c r="D43" s="67"/>
      <c r="E43" s="67"/>
      <c r="F43" s="67"/>
      <c r="G43" s="139"/>
      <c r="M43" s="575"/>
      <c r="N43" s="575"/>
      <c r="O43" s="575"/>
      <c r="P43" s="575"/>
      <c r="Q43" s="575"/>
      <c r="R43" s="575"/>
    </row>
    <row r="44" spans="1:26" ht="18">
      <c r="B44" s="141" t="s">
        <v>269</v>
      </c>
      <c r="C44" s="140"/>
      <c r="D44" s="67"/>
      <c r="E44" s="67"/>
      <c r="F44" s="67"/>
      <c r="G44" s="139"/>
      <c r="M44" s="575"/>
      <c r="N44" s="575"/>
      <c r="O44" s="575"/>
      <c r="P44" s="575"/>
      <c r="Q44" s="575"/>
      <c r="R44" s="575"/>
      <c r="T44" s="52"/>
    </row>
    <row r="45" spans="1:26">
      <c r="U45" s="138"/>
      <c r="V45" s="138"/>
    </row>
    <row r="46" spans="1:26">
      <c r="B46" s="572">
        <v>1</v>
      </c>
      <c r="C46" s="572">
        <v>3</v>
      </c>
      <c r="D46" s="572">
        <v>4</v>
      </c>
      <c r="E46" s="572">
        <v>5</v>
      </c>
      <c r="F46" s="572">
        <v>6</v>
      </c>
      <c r="G46" s="572">
        <v>7</v>
      </c>
      <c r="H46" s="572">
        <v>8</v>
      </c>
      <c r="I46" s="572">
        <v>9</v>
      </c>
      <c r="J46" s="572">
        <f t="shared" ref="J46:Z46" si="1">1+I46</f>
        <v>10</v>
      </c>
      <c r="K46" s="572">
        <f t="shared" si="1"/>
        <v>11</v>
      </c>
      <c r="L46" s="572">
        <f t="shared" si="1"/>
        <v>12</v>
      </c>
      <c r="M46" s="572">
        <f t="shared" si="1"/>
        <v>13</v>
      </c>
      <c r="N46" s="572">
        <f t="shared" si="1"/>
        <v>14</v>
      </c>
      <c r="O46" s="572">
        <f t="shared" si="1"/>
        <v>15</v>
      </c>
      <c r="P46" s="572">
        <f t="shared" si="1"/>
        <v>16</v>
      </c>
      <c r="Q46" s="572">
        <f t="shared" si="1"/>
        <v>17</v>
      </c>
      <c r="R46" s="572">
        <f t="shared" si="1"/>
        <v>18</v>
      </c>
      <c r="S46" s="572">
        <f t="shared" si="1"/>
        <v>19</v>
      </c>
      <c r="T46" s="572">
        <f t="shared" si="1"/>
        <v>20</v>
      </c>
      <c r="U46" s="572">
        <f t="shared" si="1"/>
        <v>21</v>
      </c>
      <c r="V46" s="572">
        <f t="shared" si="1"/>
        <v>22</v>
      </c>
      <c r="W46" s="572">
        <f t="shared" si="1"/>
        <v>23</v>
      </c>
      <c r="X46" s="572">
        <f t="shared" si="1"/>
        <v>24</v>
      </c>
      <c r="Y46" s="572">
        <f t="shared" si="1"/>
        <v>25</v>
      </c>
      <c r="Z46" s="572">
        <f t="shared" si="1"/>
        <v>26</v>
      </c>
    </row>
    <row r="47" spans="1:26">
      <c r="B47" s="118" t="s">
        <v>263</v>
      </c>
      <c r="C47" s="572" t="s">
        <v>261</v>
      </c>
      <c r="D47" s="118" t="s">
        <v>260</v>
      </c>
      <c r="E47" s="118" t="s">
        <v>259</v>
      </c>
      <c r="F47" s="118" t="s">
        <v>258</v>
      </c>
      <c r="G47" s="118" t="s">
        <v>257</v>
      </c>
      <c r="H47" s="118" t="s">
        <v>256</v>
      </c>
      <c r="I47" s="118" t="s">
        <v>255</v>
      </c>
      <c r="J47" s="118" t="s">
        <v>254</v>
      </c>
      <c r="K47" s="572" t="s">
        <v>253</v>
      </c>
      <c r="L47" s="572" t="s">
        <v>252</v>
      </c>
      <c r="M47" s="572" t="s">
        <v>251</v>
      </c>
      <c r="N47" s="572" t="s">
        <v>250</v>
      </c>
      <c r="O47" s="572" t="s">
        <v>249</v>
      </c>
      <c r="P47" s="572" t="s">
        <v>248</v>
      </c>
      <c r="Q47" s="572" t="s">
        <v>247</v>
      </c>
      <c r="R47" s="137" t="s">
        <v>246</v>
      </c>
      <c r="S47" s="572" t="s">
        <v>245</v>
      </c>
      <c r="T47" s="572" t="s">
        <v>244</v>
      </c>
      <c r="U47" s="572" t="s">
        <v>243</v>
      </c>
      <c r="V47" s="572" t="s">
        <v>242</v>
      </c>
      <c r="W47" s="572" t="s">
        <v>241</v>
      </c>
      <c r="X47" s="572" t="s">
        <v>240</v>
      </c>
      <c r="Y47" s="572" t="s">
        <v>239</v>
      </c>
      <c r="Z47" s="136" t="s">
        <v>268</v>
      </c>
    </row>
    <row r="48" spans="1:26">
      <c r="B48" s="113">
        <f>MINA('ver pressoflex 6p C3 DCpowe_2'!B58:B557)</f>
        <v>4004.0175000000309</v>
      </c>
      <c r="C48" s="135">
        <f>VLOOKUP($B$48,'ver pressoflex 6p C3 DCpowe_2'!$B$58:$AA$557,C46,FALSE)</f>
        <v>243.40750000000014</v>
      </c>
      <c r="D48" s="318">
        <f>VLOOKUP($B$48,'ver pressoflex 6p C3 DCpowe_2'!$B$58:$AA$557,D46,FALSE)</f>
        <v>-1.4266610519396523E-3</v>
      </c>
      <c r="E48" s="318">
        <f>VLOOKUP($B$48,'ver pressoflex 6p C3 DCpowe_2'!$B$58:$AA$557,E46,FALSE)</f>
        <v>1.2026745272844868E-3</v>
      </c>
      <c r="F48" s="318">
        <f>VLOOKUP($B$48,'ver pressoflex 6p C3 DCpowe_2'!$B$58:$AA$557,F46,FALSE)</f>
        <v>3.832010106508626E-3</v>
      </c>
      <c r="G48" s="318">
        <f>VLOOKUP($B$48,'ver pressoflex 6p C3 DCpowe_2'!$B$58:$AA$557,G46,FALSE)</f>
        <v>6.069139200723063E-2</v>
      </c>
      <c r="H48" s="318">
        <f>VLOOKUP($B$48,'ver pressoflex 6p C3 DCpowe_2'!$B$58:$AA$557,H46,FALSE)</f>
        <v>6.3320727586454767E-2</v>
      </c>
      <c r="I48" s="318">
        <f>VLOOKUP($B$48,'ver pressoflex 6p C3 DCpowe_2'!$B$58:$AA$557,I46,FALSE)</f>
        <v>6.5950063165678904E-2</v>
      </c>
      <c r="J48" s="318">
        <f>VLOOKUP($B$48,'ver pressoflex 6p C3 DCpowe_2'!$B$58:$AA$557,J46,FALSE)</f>
        <v>7.2523402113739255E-2</v>
      </c>
      <c r="K48" s="133">
        <f>VLOOKUP($B$48,'ver pressoflex 6p C3 DCpowe_2'!$B$58:$AA$557,K46,FALSE)*10^-3</f>
        <v>-46.004017500000032</v>
      </c>
      <c r="L48" s="133">
        <f>VLOOKUP($B$48,'ver pressoflex 6p C3 DCpowe_2'!$B$58:$AA$557,L46,FALSE)*10^-3</f>
        <v>-17.803500000000003</v>
      </c>
      <c r="M48" s="133">
        <f>VLOOKUP($B$48,'ver pressoflex 6p C3 DCpowe_2'!$B$58:$AA$557,M46,FALSE)*10^-3</f>
        <v>0</v>
      </c>
      <c r="N48" s="133">
        <f>VLOOKUP($B$48,'ver pressoflex 6p C3 DCpowe_2'!$B$58:$AA$557,N46,FALSE)*10^-3</f>
        <v>0</v>
      </c>
      <c r="O48" s="133">
        <f>VLOOKUP($B$48,'ver pressoflex 6p C3 DCpowe_2'!$B$58:$AA$557,O46,FALSE)*10^-3</f>
        <v>0</v>
      </c>
      <c r="P48" s="133">
        <f>VLOOKUP($B$48,'ver pressoflex 6p C3 DCpowe_2'!$B$58:$AA$557,P46,FALSE)*10^-3</f>
        <v>0</v>
      </c>
      <c r="Q48" s="133">
        <f>VLOOKUP($B$48,'ver pressoflex 6p C3 DCpowe_2'!$B$58:$AA$557,Q46,FALSE)*10^-3</f>
        <v>17.803500000000003</v>
      </c>
      <c r="R48" s="133">
        <f>VLOOKUP($B$48,'ver pressoflex 6p C3 DCpowe_2'!$B$58:$AA$557,R46,FALSE)*10^-3</f>
        <v>-46.004017500000032</v>
      </c>
      <c r="S48" s="352">
        <f>VLOOKUP($B$48,'ver pressoflex 6p C3 DCpowe_2'!$B$58:$AA$557,S46,FALSE)*10^-6</f>
        <v>51.696668715413423</v>
      </c>
      <c r="T48" s="352">
        <f>VLOOKUP($B$48,'ver pressoflex 6p C3 DCpowe_2'!$B$58:$AA$557,T46,FALSE)*10^-6</f>
        <v>18.248587500000003</v>
      </c>
      <c r="U48" s="352">
        <f>VLOOKUP($B$48,'ver pressoflex 6p C3 DCpowe_2'!$B$58:$AA$557,U46,FALSE)*10^-6</f>
        <v>0</v>
      </c>
      <c r="V48" s="352">
        <f>VLOOKUP($B$48,'ver pressoflex 6p C3 DCpowe_2'!$B$58:$AA$557,V46,FALSE)*10^-6</f>
        <v>0</v>
      </c>
      <c r="W48" s="352">
        <f>VLOOKUP($B$48,'ver pressoflex 6p C3 DCpowe_2'!$B$58:$AA$557,W46,FALSE)*10^-6</f>
        <v>0</v>
      </c>
      <c r="X48" s="352">
        <f>VLOOKUP($B$48,'ver pressoflex 6p C3 DCpowe_2'!$B$58:$AA$557,X46,FALSE)*10^-6</f>
        <v>0</v>
      </c>
      <c r="Y48" s="352">
        <f>VLOOKUP($B$48,'ver pressoflex 6p C3 DCpowe_2'!$B$58:$AA$557,Y46,FALSE)*10^-6</f>
        <v>18.248587500000003</v>
      </c>
      <c r="Z48" s="352">
        <f>VLOOKUP($B$48,'ver pressoflex 6p C3 DCpowe_2'!$B$58:$AA$557,Z46,FALSE)*10^-6</f>
        <v>88.193843715413436</v>
      </c>
    </row>
    <row r="49" spans="2:27">
      <c r="M49" s="43"/>
      <c r="N49" s="43"/>
      <c r="O49" s="43"/>
      <c r="P49" s="131"/>
    </row>
    <row r="50" spans="2:27" ht="15.75">
      <c r="B50" s="130" t="s">
        <v>267</v>
      </c>
      <c r="C50" s="129" t="b">
        <f>IF(ABS(Z48)&gt;ABS(M3),TRUE,FALSE)</f>
        <v>1</v>
      </c>
      <c r="E50" s="185" t="str">
        <f>IF(ABS(B48)/ABS(C53)&lt;0.05,"ok","errore di calcolo")</f>
        <v>errore di calcolo</v>
      </c>
      <c r="F50" s="199">
        <f>ABS(B48)/ABS(C53)</f>
        <v>9.533375000000073E-2</v>
      </c>
      <c r="G50" s="371">
        <f>+I50/G5</f>
        <v>0.61538461538461531</v>
      </c>
      <c r="H50" s="372" t="s">
        <v>313</v>
      </c>
      <c r="I50" s="574">
        <f>ABS(G9)/(ABS(G9)+ABS(G8))*G5</f>
        <v>1470.7692307692305</v>
      </c>
      <c r="J50" s="899" t="s">
        <v>695</v>
      </c>
      <c r="K50" s="116"/>
      <c r="M50" s="128"/>
      <c r="N50" s="127"/>
      <c r="O50" s="126"/>
      <c r="P50" s="119"/>
    </row>
    <row r="51" spans="2:27">
      <c r="E51" s="185" t="s">
        <v>280</v>
      </c>
      <c r="F51" s="185">
        <f>+G3/4</f>
        <v>612.5</v>
      </c>
      <c r="G51" s="371">
        <f>+I51/G5</f>
        <v>1.2461059190031152</v>
      </c>
      <c r="H51" s="372" t="s">
        <v>313</v>
      </c>
      <c r="I51" s="574">
        <f>ABS(G9)/(ABS(G7)+ABS(G8))*G5</f>
        <v>2978.1931464174454</v>
      </c>
      <c r="J51" s="899"/>
      <c r="K51" s="116"/>
      <c r="M51" s="125"/>
      <c r="N51" s="124"/>
      <c r="O51" s="123"/>
      <c r="P51" s="119"/>
    </row>
    <row r="52" spans="2:27">
      <c r="M52" s="122"/>
      <c r="N52" s="121"/>
      <c r="O52" s="120"/>
      <c r="P52" s="119"/>
    </row>
    <row r="53" spans="2:27">
      <c r="B53" s="69" t="s">
        <v>266</v>
      </c>
      <c r="C53" s="69">
        <f>'ver pressoflex 6p C3 DCpowe_2'!P3*1000</f>
        <v>-42000</v>
      </c>
    </row>
    <row r="55" spans="2:27">
      <c r="D55" s="575" t="s">
        <v>265</v>
      </c>
      <c r="E55" s="575"/>
      <c r="F55" s="575"/>
      <c r="G55" s="575"/>
      <c r="H55" s="575"/>
      <c r="I55" s="575"/>
      <c r="J55" s="575"/>
      <c r="K55" s="575"/>
      <c r="L55" s="575" t="s">
        <v>264</v>
      </c>
      <c r="M55" s="575" t="s">
        <v>264</v>
      </c>
      <c r="N55" s="575" t="s">
        <v>264</v>
      </c>
      <c r="O55" s="575" t="s">
        <v>264</v>
      </c>
      <c r="P55" s="575" t="s">
        <v>264</v>
      </c>
      <c r="Q55" s="575" t="s">
        <v>264</v>
      </c>
      <c r="R55" s="575" t="s">
        <v>264</v>
      </c>
    </row>
    <row r="56" spans="2:27">
      <c r="B56" s="572">
        <v>0</v>
      </c>
      <c r="C56" s="572">
        <v>1</v>
      </c>
      <c r="D56" s="572">
        <v>3</v>
      </c>
      <c r="E56" s="572">
        <v>4</v>
      </c>
      <c r="F56" s="572">
        <v>5</v>
      </c>
      <c r="G56" s="572">
        <v>6</v>
      </c>
      <c r="H56" s="572">
        <v>7</v>
      </c>
      <c r="I56" s="572">
        <v>8</v>
      </c>
      <c r="J56" s="572">
        <v>9</v>
      </c>
      <c r="K56" s="572">
        <f t="shared" ref="K56:AA56" si="2">1+J56</f>
        <v>10</v>
      </c>
      <c r="L56" s="572">
        <f t="shared" si="2"/>
        <v>11</v>
      </c>
      <c r="M56" s="572">
        <f t="shared" si="2"/>
        <v>12</v>
      </c>
      <c r="N56" s="572">
        <f t="shared" si="2"/>
        <v>13</v>
      </c>
      <c r="O56" s="572">
        <f t="shared" si="2"/>
        <v>14</v>
      </c>
      <c r="P56" s="572">
        <f t="shared" si="2"/>
        <v>15</v>
      </c>
      <c r="Q56" s="572">
        <f t="shared" si="2"/>
        <v>16</v>
      </c>
      <c r="R56" s="572">
        <f t="shared" si="2"/>
        <v>17</v>
      </c>
      <c r="S56" s="572">
        <f t="shared" si="2"/>
        <v>18</v>
      </c>
      <c r="T56" s="572">
        <f t="shared" si="2"/>
        <v>19</v>
      </c>
      <c r="U56" s="572">
        <f t="shared" si="2"/>
        <v>20</v>
      </c>
      <c r="V56" s="572">
        <f t="shared" si="2"/>
        <v>21</v>
      </c>
      <c r="W56" s="572">
        <f t="shared" si="2"/>
        <v>22</v>
      </c>
      <c r="X56" s="572">
        <f t="shared" si="2"/>
        <v>23</v>
      </c>
      <c r="Y56" s="572">
        <f t="shared" si="2"/>
        <v>24</v>
      </c>
      <c r="Z56" s="572">
        <f t="shared" si="2"/>
        <v>25</v>
      </c>
      <c r="AA56" s="572">
        <f t="shared" si="2"/>
        <v>26</v>
      </c>
    </row>
    <row r="57" spans="2:27">
      <c r="B57" s="118" t="s">
        <v>263</v>
      </c>
      <c r="C57" s="118" t="s">
        <v>262</v>
      </c>
      <c r="D57" s="572" t="s">
        <v>261</v>
      </c>
      <c r="E57" s="118" t="s">
        <v>260</v>
      </c>
      <c r="F57" s="118" t="s">
        <v>259</v>
      </c>
      <c r="G57" s="118" t="s">
        <v>258</v>
      </c>
      <c r="H57" s="118" t="s">
        <v>257</v>
      </c>
      <c r="I57" s="118" t="s">
        <v>256</v>
      </c>
      <c r="J57" s="118" t="s">
        <v>255</v>
      </c>
      <c r="K57" s="118" t="s">
        <v>254</v>
      </c>
      <c r="L57" s="572" t="s">
        <v>253</v>
      </c>
      <c r="M57" s="572" t="s">
        <v>252</v>
      </c>
      <c r="N57" s="572" t="s">
        <v>251</v>
      </c>
      <c r="O57" s="572" t="s">
        <v>250</v>
      </c>
      <c r="P57" s="572" t="s">
        <v>249</v>
      </c>
      <c r="Q57" s="572" t="s">
        <v>248</v>
      </c>
      <c r="R57" s="572" t="s">
        <v>247</v>
      </c>
      <c r="S57" s="117" t="s">
        <v>246</v>
      </c>
      <c r="T57" s="572" t="s">
        <v>245</v>
      </c>
      <c r="U57" s="572" t="s">
        <v>244</v>
      </c>
      <c r="V57" s="572" t="s">
        <v>243</v>
      </c>
      <c r="W57" s="572" t="s">
        <v>242</v>
      </c>
      <c r="X57" s="572" t="s">
        <v>241</v>
      </c>
      <c r="Y57" s="572" t="s">
        <v>240</v>
      </c>
      <c r="Z57" s="572" t="s">
        <v>239</v>
      </c>
      <c r="AA57" s="117" t="s">
        <v>238</v>
      </c>
    </row>
    <row r="58" spans="2:27">
      <c r="B58" s="116">
        <f t="shared" ref="B58:B121" si="3">ABS(+S58-$C$53)</f>
        <v>77583.847500000003</v>
      </c>
      <c r="C58" s="115">
        <v>0.01</v>
      </c>
      <c r="D58" s="68">
        <f>'ver pressoflex 6p C3 DCpowe_2'!$G$3/2/$C$557*C58</f>
        <v>0.1225</v>
      </c>
      <c r="E58" s="114">
        <f>'ver pressoflex 6p C3 DCpowe_2'!$G$9/D58*(D58-'ver pressoflex 6p C3 DCpowe_2'!$M$8)</f>
        <v>13.05322448979592</v>
      </c>
      <c r="F58" s="114">
        <f>'ver pressoflex 6p C3 DCpowe_2'!$G$9/D58*(D58-'ver pressoflex 6p C3 DCpowe_2'!$M$9)</f>
        <v>18.277714285714286</v>
      </c>
      <c r="G58" s="114">
        <f>'ver pressoflex 6p C3 DCpowe_2'!$G$9/D58*(D58-'ver pressoflex 6p C3 DCpowe_2'!$M$10)</f>
        <v>23.502204081632655</v>
      </c>
      <c r="H58" s="114">
        <f>'ver pressoflex 6p C3 DCpowe_2'!$G$9/D58*(D58-'ver pressoflex 6p C3 DCpowe_2'!$M$11)</f>
        <v>136.48179591836737</v>
      </c>
      <c r="I58" s="114">
        <f>'ver pressoflex 6p C3 DCpowe_2'!$G$9/D58*(D58-'ver pressoflex 6p C3 DCpowe_2'!$M$12)</f>
        <v>141.70628571428574</v>
      </c>
      <c r="J58" s="114">
        <f>'ver pressoflex 6p C3 DCpowe_2'!$G$9/D58*(D58-'ver pressoflex 6p C3 DCpowe_2'!$M$13)</f>
        <v>146.93077551020409</v>
      </c>
      <c r="K58" s="114">
        <f>'ver pressoflex 6p C3 DCpowe_2'!$G$9/D58*(D58-'ver pressoflex 6p C3 DCpowe_2'!$G$3)</f>
        <v>159.99200000000002</v>
      </c>
      <c r="L58" s="113">
        <f>-'ver pressoflex 6p C3 DCpowe_2'!$G$2*'ver pressoflex 6p C3 DCpowe_2'!D58*'ver pressoflex 6p C3 DCpowe_2'!$G$17*'ver pressoflex 6p C3 DCpowe_2'!$G$13*'ver pressoflex 6p C3 DCpowe_2'!$G$11</f>
        <v>-23.1525</v>
      </c>
      <c r="M58" s="572">
        <f>IF(ABS(E58)&lt;'ver pressoflex 6p C3 DCpowe_2'!$G$7,'ver pressoflex 6p C3 DCpowe_2'!$G$16*E58*'ver pressoflex 6p C3 DCpowe_2'!$O$8,SIGN(E58)*'ver pressoflex 6p C3 DCpowe_2'!$G$15*'ver pressoflex 6p C3 DCpowe_2'!$O$8)</f>
        <v>17803.500000000004</v>
      </c>
      <c r="N58" s="572">
        <f>IF(ABS(F58)&lt;'ver pressoflex 6p C3 DCpowe_2'!$G$7,'ver pressoflex 6p C3 DCpowe_2'!$G$16*F58*'ver pressoflex 6p C3 DCpowe_2'!$O$9,SIGN(F58)*'ver pressoflex 6p C3 DCpowe_2'!$G$15*'ver pressoflex 6p C3 DCpowe_2'!$O$9)</f>
        <v>0</v>
      </c>
      <c r="O58" s="572">
        <f>IF(ABS(G58)&lt;'ver pressoflex 6p C3 DCpowe_2'!$G$7,'ver pressoflex 6p C3 DCpowe_2'!$G$16*G58*'ver pressoflex 6p C3 DCpowe_2'!$O$10,SIGN(G58)*'ver pressoflex 6p C3 DCpowe_2'!$G$15*'ver pressoflex 6p C3 DCpowe_2'!$O$10)</f>
        <v>0</v>
      </c>
      <c r="P58" s="572">
        <f>IF(ABS(H58)&lt;'ver pressoflex 6p C3 DCpowe_2'!$G$7,'ver pressoflex 6p C3 DCpowe_2'!$G$16*H58*'ver pressoflex 6p C3 DCpowe_2'!$O$11,SIGN(H58)*'ver pressoflex 6p C3 DCpowe_2'!$G$15*'ver pressoflex 6p C3 DCpowe_2'!$O$11)</f>
        <v>0</v>
      </c>
      <c r="Q58" s="572">
        <f>IF(ABS(I58)&lt;'ver pressoflex 6p C3 DCpowe_2'!$G$7,'ver pressoflex 6p C3 DCpowe_2'!$G$16*I58*'ver pressoflex 6p C3 DCpowe_2'!$O$12,SIGN(I58)*'ver pressoflex 6p C3 DCpowe_2'!$G$15*'ver pressoflex 6p C3 DCpowe_2'!$O$12)</f>
        <v>0</v>
      </c>
      <c r="R58" s="572">
        <f>IF(ABS(J58)&lt;'ver pressoflex 6p C3 DCpowe_2'!$G$7,'ver pressoflex 6p C3 DCpowe_2'!$G$16*J58*'ver pressoflex 6p C3 DCpowe_2'!$O$13,SIGN(J58)*'ver pressoflex 6p C3 DCpowe_2'!$G$15*'ver pressoflex 6p C3 DCpowe_2'!$O$13)</f>
        <v>17803.500000000004</v>
      </c>
      <c r="S58" s="113">
        <f t="shared" ref="S58:S121" si="4">L58+M58+N58+O58+P58+Q58+R58</f>
        <v>35583.847500000003</v>
      </c>
      <c r="T58" s="575">
        <f>-L58*('ver pressoflex 6p C3 DCpowe_2'!$G$3/2-'ver pressoflex 6p C3 DCpowe_2'!$G$12*'ver pressoflex 6p C3 DCpowe_2'!D58)</f>
        <v>28360.6326486</v>
      </c>
      <c r="U58" s="29">
        <f>M58*IF(($G$3/2-$M$8)&gt;0,($G$3/2-$M$8),$G$3/2-($G$3-$M$8))*IF(($G$3/2-$M$8)&gt;0,-1,1)</f>
        <v>-18248587.500000004</v>
      </c>
      <c r="V58" s="29">
        <f>N58*IF(($G$3/2-$M$9)&gt;0,($G$3/2-$M$9),$G$3/2-($G$3-$M$9))*IF(($G$3/2-$M$9)&gt;0,-1,1)</f>
        <v>0</v>
      </c>
      <c r="W58" s="29">
        <f>O58*IF(($G$3/2-$M$10)&gt;0,($G$3/2-$M$10),$G$3/2-($G$3-$M$10))*IF(($G$3/2-$M$10)&gt;0,-1,1)</f>
        <v>0</v>
      </c>
      <c r="X58" s="29">
        <f>P58*IF(($G$3/2-$M$11)&gt;0,($G$3/2-$M$11),$G$3/2-($G$3-$M$11))*IF(($G$3/2-$M$11)&gt;0,-1,1)</f>
        <v>0</v>
      </c>
      <c r="Y58" s="29">
        <f>Q58*IF(($G$3/2-$M$12)&gt;0,($G$3/2-$M$12),$G$3/2-($G$3-$M$12))*IF(($G$3/2-$M$12)&gt;0,-1,1)</f>
        <v>0</v>
      </c>
      <c r="Z58" s="29">
        <f>R58*IF(($G$3/2-$M$13)&gt;0,($G$3/2-$M$13),$G$3/2-($G$3-$M$13))*IF(($G$3/2-$M$13)&gt;0,-1,1)</f>
        <v>18248587.500000004</v>
      </c>
      <c r="AA58" s="113">
        <f t="shared" ref="AA58:AA121" si="5">T58+U58+V58+W58+X58+Y58+Z58</f>
        <v>28360.632648598403</v>
      </c>
    </row>
    <row r="59" spans="2:27">
      <c r="B59" s="116">
        <f t="shared" si="3"/>
        <v>77537.54250000001</v>
      </c>
      <c r="C59" s="115">
        <f t="shared" ref="C59:C122" si="6">+C58+0.02</f>
        <v>0.03</v>
      </c>
      <c r="D59" s="68">
        <f>'ver pressoflex 6p C3 DCpowe_2'!$G$3/2/$C$557*C59</f>
        <v>0.36749999999999999</v>
      </c>
      <c r="E59" s="114">
        <f>'ver pressoflex 6p C3 DCpowe_2'!$G$9/D59*(D59-'ver pressoflex 6p C3 DCpowe_2'!$M$8)</f>
        <v>4.3457414965986398</v>
      </c>
      <c r="F59" s="114">
        <f>'ver pressoflex 6p C3 DCpowe_2'!$G$9/D59*(D59-'ver pressoflex 6p C3 DCpowe_2'!$M$9)</f>
        <v>6.0872380952380958</v>
      </c>
      <c r="G59" s="114">
        <f>'ver pressoflex 6p C3 DCpowe_2'!$G$9/D59*(D59-'ver pressoflex 6p C3 DCpowe_2'!$M$10)</f>
        <v>7.8287346938775517</v>
      </c>
      <c r="H59" s="114">
        <f>'ver pressoflex 6p C3 DCpowe_2'!$G$9/D59*(D59-'ver pressoflex 6p C3 DCpowe_2'!$M$11)</f>
        <v>45.488598639455788</v>
      </c>
      <c r="I59" s="114">
        <f>'ver pressoflex 6p C3 DCpowe_2'!$G$9/D59*(D59-'ver pressoflex 6p C3 DCpowe_2'!$M$12)</f>
        <v>47.230095238095245</v>
      </c>
      <c r="J59" s="114">
        <f>'ver pressoflex 6p C3 DCpowe_2'!$G$9/D59*(D59-'ver pressoflex 6p C3 DCpowe_2'!$M$13)</f>
        <v>48.971591836734703</v>
      </c>
      <c r="K59" s="114">
        <f>'ver pressoflex 6p C3 DCpowe_2'!$G$9/D59*(D59-'ver pressoflex 6p C3 DCpowe_2'!$G$3)</f>
        <v>53.32533333333334</v>
      </c>
      <c r="L59" s="113">
        <f>-'ver pressoflex 6p C3 DCpowe_2'!$G$2*'ver pressoflex 6p C3 DCpowe_2'!D59*'ver pressoflex 6p C3 DCpowe_2'!$G$17*'ver pressoflex 6p C3 DCpowe_2'!$G$13*'ver pressoflex 6p C3 DCpowe_2'!$G$11</f>
        <v>-69.45750000000001</v>
      </c>
      <c r="M59" s="572">
        <f>IF(ABS(E59)&lt;'ver pressoflex 6p C3 DCpowe_2'!$G$7,'ver pressoflex 6p C3 DCpowe_2'!$G$16*E59*'ver pressoflex 6p C3 DCpowe_2'!$O$8,SIGN(E59)*'ver pressoflex 6p C3 DCpowe_2'!$G$15*'ver pressoflex 6p C3 DCpowe_2'!$O$8)</f>
        <v>17803.500000000004</v>
      </c>
      <c r="N59" s="572">
        <f>IF(ABS(F59)&lt;'ver pressoflex 6p C3 DCpowe_2'!$G$7,'ver pressoflex 6p C3 DCpowe_2'!$G$16*F59*'ver pressoflex 6p C3 DCpowe_2'!$O$9,SIGN(F59)*'ver pressoflex 6p C3 DCpowe_2'!$G$15*'ver pressoflex 6p C3 DCpowe_2'!$O$9)</f>
        <v>0</v>
      </c>
      <c r="O59" s="572">
        <f>IF(ABS(G59)&lt;'ver pressoflex 6p C3 DCpowe_2'!$G$7,'ver pressoflex 6p C3 DCpowe_2'!$G$16*G59*'ver pressoflex 6p C3 DCpowe_2'!$O$10,SIGN(G59)*'ver pressoflex 6p C3 DCpowe_2'!$G$15*'ver pressoflex 6p C3 DCpowe_2'!$O$10)</f>
        <v>0</v>
      </c>
      <c r="P59" s="572">
        <f>IF(ABS(H59)&lt;'ver pressoflex 6p C3 DCpowe_2'!$G$7,'ver pressoflex 6p C3 DCpowe_2'!$G$16*H59*'ver pressoflex 6p C3 DCpowe_2'!$O$11,SIGN(H59)*'ver pressoflex 6p C3 DCpowe_2'!$G$15*'ver pressoflex 6p C3 DCpowe_2'!$O$11)</f>
        <v>0</v>
      </c>
      <c r="Q59" s="572">
        <f>IF(ABS(I59)&lt;'ver pressoflex 6p C3 DCpowe_2'!$G$7,'ver pressoflex 6p C3 DCpowe_2'!$G$16*I59*'ver pressoflex 6p C3 DCpowe_2'!$O$12,SIGN(I59)*'ver pressoflex 6p C3 DCpowe_2'!$G$15*'ver pressoflex 6p C3 DCpowe_2'!$O$12)</f>
        <v>0</v>
      </c>
      <c r="R59" s="572">
        <f>IF(ABS(J59)&lt;'ver pressoflex 6p C3 DCpowe_2'!$G$7,'ver pressoflex 6p C3 DCpowe_2'!$G$16*J59*'ver pressoflex 6p C3 DCpowe_2'!$O$13,SIGN(J59)*'ver pressoflex 6p C3 DCpowe_2'!$G$15*'ver pressoflex 6p C3 DCpowe_2'!$O$13)</f>
        <v>17803.500000000004</v>
      </c>
      <c r="S59" s="113">
        <f t="shared" si="4"/>
        <v>35537.54250000001</v>
      </c>
      <c r="T59" s="575">
        <f>-L59*('ver pressoflex 6p C3 DCpowe_2'!$G$3/2-'ver pressoflex 6p C3 DCpowe_2'!$G$12*'ver pressoflex 6p C3 DCpowe_2'!D59)</f>
        <v>85074.818837400002</v>
      </c>
      <c r="U59" s="29">
        <f t="shared" ref="U59:U122" si="7">M59*IF(($G$3/2-$M$8)&gt;0,($G$3/2-$M$8),$G$3/2-($G$3-$M$8))*IF(($G$3/2-$M$8)&gt;0,-1,1)</f>
        <v>-18248587.500000004</v>
      </c>
      <c r="V59" s="29">
        <f t="shared" ref="V59:V122" si="8">N59*IF(($G$3/2-$M$9)&gt;0,($G$3/2-$M$9),$G$3/2-($G$3-$M$9))*IF(($G$3/2-$M$9)&gt;0,-1,1)</f>
        <v>0</v>
      </c>
      <c r="W59" s="29">
        <f t="shared" ref="W59:W122" si="9">O59*IF(($G$3/2-$M$10)&gt;0,($G$3/2-$M$10),$G$3/2-($G$3-$M$10))*IF(($G$3/2-$M$10)&gt;0,-1,1)</f>
        <v>0</v>
      </c>
      <c r="X59" s="29">
        <f t="shared" ref="X59:X122" si="10">P59*IF(($G$3/2-$M$11)&gt;0,($G$3/2-$M$11),$G$3/2-($G$3-$M$11))*IF(($G$3/2-$M$11)&gt;0,-1,1)</f>
        <v>0</v>
      </c>
      <c r="Y59" s="29">
        <f t="shared" ref="Y59:Y122" si="11">Q59*IF(($G$3/2-$M$12)&gt;0,($G$3/2-$M$12),$G$3/2-($G$3-$M$12))*IF(($G$3/2-$M$12)&gt;0,-1,1)</f>
        <v>0</v>
      </c>
      <c r="Z59" s="29">
        <f t="shared" ref="Z59:Z122" si="12">R59*IF(($G$3/2-$M$13)&gt;0,($G$3/2-$M$13),$G$3/2-($G$3-$M$13))*IF(($G$3/2-$M$13)&gt;0,-1,1)</f>
        <v>18248587.500000004</v>
      </c>
      <c r="AA59" s="113">
        <f t="shared" si="5"/>
        <v>85074.818837400526</v>
      </c>
    </row>
    <row r="60" spans="2:27">
      <c r="B60" s="116">
        <f t="shared" si="3"/>
        <v>77491.237500000003</v>
      </c>
      <c r="C60" s="115">
        <f t="shared" si="6"/>
        <v>0.05</v>
      </c>
      <c r="D60" s="68">
        <f>'ver pressoflex 6p C3 DCpowe_2'!$G$3/2/$C$557*C60</f>
        <v>0.61250000000000004</v>
      </c>
      <c r="E60" s="114">
        <f>'ver pressoflex 6p C3 DCpowe_2'!$G$9/D60*(D60-'ver pressoflex 6p C3 DCpowe_2'!$M$8)</f>
        <v>2.6042448979591835</v>
      </c>
      <c r="F60" s="114">
        <f>'ver pressoflex 6p C3 DCpowe_2'!$G$9/D60*(D60-'ver pressoflex 6p C3 DCpowe_2'!$M$9)</f>
        <v>3.6491428571428566</v>
      </c>
      <c r="G60" s="114">
        <f>'ver pressoflex 6p C3 DCpowe_2'!$G$9/D60*(D60-'ver pressoflex 6p C3 DCpowe_2'!$M$10)</f>
        <v>4.6940408163265301</v>
      </c>
      <c r="H60" s="114">
        <f>'ver pressoflex 6p C3 DCpowe_2'!$G$9/D60*(D60-'ver pressoflex 6p C3 DCpowe_2'!$M$11)</f>
        <v>27.289959183673464</v>
      </c>
      <c r="I60" s="114">
        <f>'ver pressoflex 6p C3 DCpowe_2'!$G$9/D60*(D60-'ver pressoflex 6p C3 DCpowe_2'!$M$12)</f>
        <v>28.334857142857139</v>
      </c>
      <c r="J60" s="114">
        <f>'ver pressoflex 6p C3 DCpowe_2'!$G$9/D60*(D60-'ver pressoflex 6p C3 DCpowe_2'!$M$13)</f>
        <v>29.379755102040811</v>
      </c>
      <c r="K60" s="114">
        <f>'ver pressoflex 6p C3 DCpowe_2'!$G$9/D60*(D60-'ver pressoflex 6p C3 DCpowe_2'!$G$3)</f>
        <v>31.991999999999994</v>
      </c>
      <c r="L60" s="113">
        <f>-'ver pressoflex 6p C3 DCpowe_2'!$G$2*'ver pressoflex 6p C3 DCpowe_2'!D60*'ver pressoflex 6p C3 DCpowe_2'!$G$17*'ver pressoflex 6p C3 DCpowe_2'!$G$13*'ver pressoflex 6p C3 DCpowe_2'!$G$11</f>
        <v>-115.76250000000002</v>
      </c>
      <c r="M60" s="572">
        <f>IF(ABS(E60)&lt;'ver pressoflex 6p C3 DCpowe_2'!$G$7,'ver pressoflex 6p C3 DCpowe_2'!$G$16*E60*'ver pressoflex 6p C3 DCpowe_2'!$O$8,SIGN(E60)*'ver pressoflex 6p C3 DCpowe_2'!$G$15*'ver pressoflex 6p C3 DCpowe_2'!$O$8)</f>
        <v>17803.500000000004</v>
      </c>
      <c r="N60" s="572">
        <f>IF(ABS(F60)&lt;'ver pressoflex 6p C3 DCpowe_2'!$G$7,'ver pressoflex 6p C3 DCpowe_2'!$G$16*F60*'ver pressoflex 6p C3 DCpowe_2'!$O$9,SIGN(F60)*'ver pressoflex 6p C3 DCpowe_2'!$G$15*'ver pressoflex 6p C3 DCpowe_2'!$O$9)</f>
        <v>0</v>
      </c>
      <c r="O60" s="572">
        <f>IF(ABS(G60)&lt;'ver pressoflex 6p C3 DCpowe_2'!$G$7,'ver pressoflex 6p C3 DCpowe_2'!$G$16*G60*'ver pressoflex 6p C3 DCpowe_2'!$O$10,SIGN(G60)*'ver pressoflex 6p C3 DCpowe_2'!$G$15*'ver pressoflex 6p C3 DCpowe_2'!$O$10)</f>
        <v>0</v>
      </c>
      <c r="P60" s="572">
        <f>IF(ABS(H60)&lt;'ver pressoflex 6p C3 DCpowe_2'!$G$7,'ver pressoflex 6p C3 DCpowe_2'!$G$16*H60*'ver pressoflex 6p C3 DCpowe_2'!$O$11,SIGN(H60)*'ver pressoflex 6p C3 DCpowe_2'!$G$15*'ver pressoflex 6p C3 DCpowe_2'!$O$11)</f>
        <v>0</v>
      </c>
      <c r="Q60" s="572">
        <f>IF(ABS(I60)&lt;'ver pressoflex 6p C3 DCpowe_2'!$G$7,'ver pressoflex 6p C3 DCpowe_2'!$G$16*I60*'ver pressoflex 6p C3 DCpowe_2'!$O$12,SIGN(I60)*'ver pressoflex 6p C3 DCpowe_2'!$G$15*'ver pressoflex 6p C3 DCpowe_2'!$O$12)</f>
        <v>0</v>
      </c>
      <c r="R60" s="572">
        <f>IF(ABS(J60)&lt;'ver pressoflex 6p C3 DCpowe_2'!$G$7,'ver pressoflex 6p C3 DCpowe_2'!$G$16*J60*'ver pressoflex 6p C3 DCpowe_2'!$O$13,SIGN(J60)*'ver pressoflex 6p C3 DCpowe_2'!$G$15*'ver pressoflex 6p C3 DCpowe_2'!$O$13)</f>
        <v>17803.500000000004</v>
      </c>
      <c r="S60" s="113">
        <f t="shared" si="4"/>
        <v>35491.237500000003</v>
      </c>
      <c r="T60" s="575">
        <f>-L60*('ver pressoflex 6p C3 DCpowe_2'!$G$3/2-'ver pressoflex 6p C3 DCpowe_2'!$G$12*'ver pressoflex 6p C3 DCpowe_2'!D60)</f>
        <v>141779.56621500003</v>
      </c>
      <c r="U60" s="29">
        <f t="shared" si="7"/>
        <v>-18248587.500000004</v>
      </c>
      <c r="V60" s="29">
        <f t="shared" si="8"/>
        <v>0</v>
      </c>
      <c r="W60" s="29">
        <f t="shared" si="9"/>
        <v>0</v>
      </c>
      <c r="X60" s="29">
        <f t="shared" si="10"/>
        <v>0</v>
      </c>
      <c r="Y60" s="29">
        <f t="shared" si="11"/>
        <v>0</v>
      </c>
      <c r="Z60" s="29">
        <f t="shared" si="12"/>
        <v>18248587.500000004</v>
      </c>
      <c r="AA60" s="113">
        <f t="shared" si="5"/>
        <v>141779.56621500105</v>
      </c>
    </row>
    <row r="61" spans="2:27">
      <c r="B61" s="116">
        <f t="shared" si="3"/>
        <v>77444.93250000001</v>
      </c>
      <c r="C61" s="115">
        <f t="shared" si="6"/>
        <v>7.0000000000000007E-2</v>
      </c>
      <c r="D61" s="68">
        <f>'ver pressoflex 6p C3 DCpowe_2'!$G$3/2/$C$557*C61</f>
        <v>0.85750000000000004</v>
      </c>
      <c r="E61" s="114">
        <f>'ver pressoflex 6p C3 DCpowe_2'!$G$9/D61*(D61-'ver pressoflex 6p C3 DCpowe_2'!$M$8)</f>
        <v>1.8578892128279885</v>
      </c>
      <c r="F61" s="114">
        <f>'ver pressoflex 6p C3 DCpowe_2'!$G$9/D61*(D61-'ver pressoflex 6p C3 DCpowe_2'!$M$9)</f>
        <v>2.6042448979591835</v>
      </c>
      <c r="G61" s="114">
        <f>'ver pressoflex 6p C3 DCpowe_2'!$G$9/D61*(D61-'ver pressoflex 6p C3 DCpowe_2'!$M$10)</f>
        <v>3.3506005830903787</v>
      </c>
      <c r="H61" s="114">
        <f>'ver pressoflex 6p C3 DCpowe_2'!$G$9/D61*(D61-'ver pressoflex 6p C3 DCpowe_2'!$M$11)</f>
        <v>19.490542274052476</v>
      </c>
      <c r="I61" s="114">
        <f>'ver pressoflex 6p C3 DCpowe_2'!$G$9/D61*(D61-'ver pressoflex 6p C3 DCpowe_2'!$M$12)</f>
        <v>20.236897959183672</v>
      </c>
      <c r="J61" s="114">
        <f>'ver pressoflex 6p C3 DCpowe_2'!$G$9/D61*(D61-'ver pressoflex 6p C3 DCpowe_2'!$M$13)</f>
        <v>20.983253644314868</v>
      </c>
      <c r="K61" s="114">
        <f>'ver pressoflex 6p C3 DCpowe_2'!$G$9/D61*(D61-'ver pressoflex 6p C3 DCpowe_2'!$G$3)</f>
        <v>22.849142857142855</v>
      </c>
      <c r="L61" s="113">
        <f>-'ver pressoflex 6p C3 DCpowe_2'!$G$2*'ver pressoflex 6p C3 DCpowe_2'!D61*'ver pressoflex 6p C3 DCpowe_2'!$G$17*'ver pressoflex 6p C3 DCpowe_2'!$G$13*'ver pressoflex 6p C3 DCpowe_2'!$G$11</f>
        <v>-162.06750000000005</v>
      </c>
      <c r="M61" s="572">
        <f>IF(ABS(E61)&lt;'ver pressoflex 6p C3 DCpowe_2'!$G$7,'ver pressoflex 6p C3 DCpowe_2'!$G$16*E61*'ver pressoflex 6p C3 DCpowe_2'!$O$8,SIGN(E61)*'ver pressoflex 6p C3 DCpowe_2'!$G$15*'ver pressoflex 6p C3 DCpowe_2'!$O$8)</f>
        <v>17803.500000000004</v>
      </c>
      <c r="N61" s="572">
        <f>IF(ABS(F61)&lt;'ver pressoflex 6p C3 DCpowe_2'!$G$7,'ver pressoflex 6p C3 DCpowe_2'!$G$16*F61*'ver pressoflex 6p C3 DCpowe_2'!$O$9,SIGN(F61)*'ver pressoflex 6p C3 DCpowe_2'!$G$15*'ver pressoflex 6p C3 DCpowe_2'!$O$9)</f>
        <v>0</v>
      </c>
      <c r="O61" s="572">
        <f>IF(ABS(G61)&lt;'ver pressoflex 6p C3 DCpowe_2'!$G$7,'ver pressoflex 6p C3 DCpowe_2'!$G$16*G61*'ver pressoflex 6p C3 DCpowe_2'!$O$10,SIGN(G61)*'ver pressoflex 6p C3 DCpowe_2'!$G$15*'ver pressoflex 6p C3 DCpowe_2'!$O$10)</f>
        <v>0</v>
      </c>
      <c r="P61" s="572">
        <f>IF(ABS(H61)&lt;'ver pressoflex 6p C3 DCpowe_2'!$G$7,'ver pressoflex 6p C3 DCpowe_2'!$G$16*H61*'ver pressoflex 6p C3 DCpowe_2'!$O$11,SIGN(H61)*'ver pressoflex 6p C3 DCpowe_2'!$G$15*'ver pressoflex 6p C3 DCpowe_2'!$O$11)</f>
        <v>0</v>
      </c>
      <c r="Q61" s="572">
        <f>IF(ABS(I61)&lt;'ver pressoflex 6p C3 DCpowe_2'!$G$7,'ver pressoflex 6p C3 DCpowe_2'!$G$16*I61*'ver pressoflex 6p C3 DCpowe_2'!$O$12,SIGN(I61)*'ver pressoflex 6p C3 DCpowe_2'!$G$15*'ver pressoflex 6p C3 DCpowe_2'!$O$12)</f>
        <v>0</v>
      </c>
      <c r="R61" s="572">
        <f>IF(ABS(J61)&lt;'ver pressoflex 6p C3 DCpowe_2'!$G$7,'ver pressoflex 6p C3 DCpowe_2'!$G$16*J61*'ver pressoflex 6p C3 DCpowe_2'!$O$13,SIGN(J61)*'ver pressoflex 6p C3 DCpowe_2'!$G$15*'ver pressoflex 6p C3 DCpowe_2'!$O$13)</f>
        <v>17803.500000000004</v>
      </c>
      <c r="S61" s="113">
        <f t="shared" si="4"/>
        <v>35444.93250000001</v>
      </c>
      <c r="T61" s="575">
        <f>-L61*('ver pressoflex 6p C3 DCpowe_2'!$G$3/2-'ver pressoflex 6p C3 DCpowe_2'!$G$12*'ver pressoflex 6p C3 DCpowe_2'!D61)</f>
        <v>198474.87478140005</v>
      </c>
      <c r="U61" s="29">
        <f t="shared" si="7"/>
        <v>-18248587.500000004</v>
      </c>
      <c r="V61" s="29">
        <f t="shared" si="8"/>
        <v>0</v>
      </c>
      <c r="W61" s="29">
        <f t="shared" si="9"/>
        <v>0</v>
      </c>
      <c r="X61" s="29">
        <f t="shared" si="10"/>
        <v>0</v>
      </c>
      <c r="Y61" s="29">
        <f t="shared" si="11"/>
        <v>0</v>
      </c>
      <c r="Z61" s="29">
        <f t="shared" si="12"/>
        <v>18248587.500000004</v>
      </c>
      <c r="AA61" s="113">
        <f t="shared" si="5"/>
        <v>198474.87478139997</v>
      </c>
    </row>
    <row r="62" spans="2:27">
      <c r="B62" s="116">
        <f t="shared" si="3"/>
        <v>77398.627500000002</v>
      </c>
      <c r="C62" s="115">
        <f t="shared" si="6"/>
        <v>9.0000000000000011E-2</v>
      </c>
      <c r="D62" s="68">
        <f>'ver pressoflex 6p C3 DCpowe_2'!$G$3/2/$C$557*C62</f>
        <v>1.1025</v>
      </c>
      <c r="E62" s="114">
        <f>'ver pressoflex 6p C3 DCpowe_2'!$G$9/D62*(D62-'ver pressoflex 6p C3 DCpowe_2'!$M$8)</f>
        <v>1.4432471655328798</v>
      </c>
      <c r="F62" s="114">
        <f>'ver pressoflex 6p C3 DCpowe_2'!$G$9/D62*(D62-'ver pressoflex 6p C3 DCpowe_2'!$M$9)</f>
        <v>2.0237460317460316</v>
      </c>
      <c r="G62" s="114">
        <f>'ver pressoflex 6p C3 DCpowe_2'!$G$9/D62*(D62-'ver pressoflex 6p C3 DCpowe_2'!$M$10)</f>
        <v>2.6042448979591835</v>
      </c>
      <c r="H62" s="114">
        <f>'ver pressoflex 6p C3 DCpowe_2'!$G$9/D62*(D62-'ver pressoflex 6p C3 DCpowe_2'!$M$11)</f>
        <v>15.157532879818593</v>
      </c>
      <c r="I62" s="114">
        <f>'ver pressoflex 6p C3 DCpowe_2'!$G$9/D62*(D62-'ver pressoflex 6p C3 DCpowe_2'!$M$12)</f>
        <v>15.738031746031746</v>
      </c>
      <c r="J62" s="114">
        <f>'ver pressoflex 6p C3 DCpowe_2'!$G$9/D62*(D62-'ver pressoflex 6p C3 DCpowe_2'!$M$13)</f>
        <v>16.318530612244896</v>
      </c>
      <c r="K62" s="114">
        <f>'ver pressoflex 6p C3 DCpowe_2'!$G$9/D62*(D62-'ver pressoflex 6p C3 DCpowe_2'!$G$3)</f>
        <v>17.769777777777776</v>
      </c>
      <c r="L62" s="113">
        <f>-'ver pressoflex 6p C3 DCpowe_2'!$G$2*'ver pressoflex 6p C3 DCpowe_2'!D62*'ver pressoflex 6p C3 DCpowe_2'!$G$17*'ver pressoflex 6p C3 DCpowe_2'!$G$13*'ver pressoflex 6p C3 DCpowe_2'!$G$11</f>
        <v>-208.3725</v>
      </c>
      <c r="M62" s="572">
        <f>IF(ABS(E62)&lt;'ver pressoflex 6p C3 DCpowe_2'!$G$7,'ver pressoflex 6p C3 DCpowe_2'!$G$16*E62*'ver pressoflex 6p C3 DCpowe_2'!$O$8,SIGN(E62)*'ver pressoflex 6p C3 DCpowe_2'!$G$15*'ver pressoflex 6p C3 DCpowe_2'!$O$8)</f>
        <v>17803.500000000004</v>
      </c>
      <c r="N62" s="572">
        <f>IF(ABS(F62)&lt;'ver pressoflex 6p C3 DCpowe_2'!$G$7,'ver pressoflex 6p C3 DCpowe_2'!$G$16*F62*'ver pressoflex 6p C3 DCpowe_2'!$O$9,SIGN(F62)*'ver pressoflex 6p C3 DCpowe_2'!$G$15*'ver pressoflex 6p C3 DCpowe_2'!$O$9)</f>
        <v>0</v>
      </c>
      <c r="O62" s="572">
        <f>IF(ABS(G62)&lt;'ver pressoflex 6p C3 DCpowe_2'!$G$7,'ver pressoflex 6p C3 DCpowe_2'!$G$16*G62*'ver pressoflex 6p C3 DCpowe_2'!$O$10,SIGN(G62)*'ver pressoflex 6p C3 DCpowe_2'!$G$15*'ver pressoflex 6p C3 DCpowe_2'!$O$10)</f>
        <v>0</v>
      </c>
      <c r="P62" s="572">
        <f>IF(ABS(H62)&lt;'ver pressoflex 6p C3 DCpowe_2'!$G$7,'ver pressoflex 6p C3 DCpowe_2'!$G$16*H62*'ver pressoflex 6p C3 DCpowe_2'!$O$11,SIGN(H62)*'ver pressoflex 6p C3 DCpowe_2'!$G$15*'ver pressoflex 6p C3 DCpowe_2'!$O$11)</f>
        <v>0</v>
      </c>
      <c r="Q62" s="572">
        <f>IF(ABS(I62)&lt;'ver pressoflex 6p C3 DCpowe_2'!$G$7,'ver pressoflex 6p C3 DCpowe_2'!$G$16*I62*'ver pressoflex 6p C3 DCpowe_2'!$O$12,SIGN(I62)*'ver pressoflex 6p C3 DCpowe_2'!$G$15*'ver pressoflex 6p C3 DCpowe_2'!$O$12)</f>
        <v>0</v>
      </c>
      <c r="R62" s="572">
        <f>IF(ABS(J62)&lt;'ver pressoflex 6p C3 DCpowe_2'!$G$7,'ver pressoflex 6p C3 DCpowe_2'!$G$16*J62*'ver pressoflex 6p C3 DCpowe_2'!$O$13,SIGN(J62)*'ver pressoflex 6p C3 DCpowe_2'!$G$15*'ver pressoflex 6p C3 DCpowe_2'!$O$13)</f>
        <v>17803.500000000004</v>
      </c>
      <c r="S62" s="113">
        <f t="shared" si="4"/>
        <v>35398.627500000002</v>
      </c>
      <c r="T62" s="575">
        <f>-L62*('ver pressoflex 6p C3 DCpowe_2'!$G$3/2-'ver pressoflex 6p C3 DCpowe_2'!$G$12*'ver pressoflex 6p C3 DCpowe_2'!D62)</f>
        <v>255160.74453659999</v>
      </c>
      <c r="U62" s="29">
        <f t="shared" si="7"/>
        <v>-18248587.500000004</v>
      </c>
      <c r="V62" s="29">
        <f t="shared" si="8"/>
        <v>0</v>
      </c>
      <c r="W62" s="29">
        <f t="shared" si="9"/>
        <v>0</v>
      </c>
      <c r="X62" s="29">
        <f t="shared" si="10"/>
        <v>0</v>
      </c>
      <c r="Y62" s="29">
        <f t="shared" si="11"/>
        <v>0</v>
      </c>
      <c r="Z62" s="29">
        <f t="shared" si="12"/>
        <v>18248587.500000004</v>
      </c>
      <c r="AA62" s="113">
        <f t="shared" si="5"/>
        <v>255160.74453660101</v>
      </c>
    </row>
    <row r="63" spans="2:27">
      <c r="B63" s="116">
        <f t="shared" si="3"/>
        <v>77352.322500000009</v>
      </c>
      <c r="C63" s="115">
        <f t="shared" si="6"/>
        <v>0.11000000000000001</v>
      </c>
      <c r="D63" s="68">
        <f>'ver pressoflex 6p C3 DCpowe_2'!$G$3/2/$C$557*C63</f>
        <v>1.3475000000000001</v>
      </c>
      <c r="E63" s="114">
        <f>'ver pressoflex 6p C3 DCpowe_2'!$G$9/D63*(D63-'ver pressoflex 6p C3 DCpowe_2'!$M$8)</f>
        <v>1.1793840445269017</v>
      </c>
      <c r="F63" s="114">
        <f>'ver pressoflex 6p C3 DCpowe_2'!$G$9/D63*(D63-'ver pressoflex 6p C3 DCpowe_2'!$M$9)</f>
        <v>1.6543376623376622</v>
      </c>
      <c r="G63" s="114">
        <f>'ver pressoflex 6p C3 DCpowe_2'!$G$9/D63*(D63-'ver pressoflex 6p C3 DCpowe_2'!$M$10)</f>
        <v>2.1292912801484229</v>
      </c>
      <c r="H63" s="114">
        <f>'ver pressoflex 6p C3 DCpowe_2'!$G$9/D63*(D63-'ver pressoflex 6p C3 DCpowe_2'!$M$11)</f>
        <v>12.400163265306123</v>
      </c>
      <c r="I63" s="114">
        <f>'ver pressoflex 6p C3 DCpowe_2'!$G$9/D63*(D63-'ver pressoflex 6p C3 DCpowe_2'!$M$12)</f>
        <v>12.875116883116883</v>
      </c>
      <c r="J63" s="114">
        <f>'ver pressoflex 6p C3 DCpowe_2'!$G$9/D63*(D63-'ver pressoflex 6p C3 DCpowe_2'!$M$13)</f>
        <v>13.350070500927645</v>
      </c>
      <c r="K63" s="114">
        <f>'ver pressoflex 6p C3 DCpowe_2'!$G$9/D63*(D63-'ver pressoflex 6p C3 DCpowe_2'!$G$3)</f>
        <v>14.537454545454546</v>
      </c>
      <c r="L63" s="113">
        <f>-'ver pressoflex 6p C3 DCpowe_2'!$G$2*'ver pressoflex 6p C3 DCpowe_2'!D63*'ver pressoflex 6p C3 DCpowe_2'!$G$17*'ver pressoflex 6p C3 DCpowe_2'!$G$13*'ver pressoflex 6p C3 DCpowe_2'!$G$11</f>
        <v>-254.67750000000007</v>
      </c>
      <c r="M63" s="572">
        <f>IF(ABS(E63)&lt;'ver pressoflex 6p C3 DCpowe_2'!$G$7,'ver pressoflex 6p C3 DCpowe_2'!$G$16*E63*'ver pressoflex 6p C3 DCpowe_2'!$O$8,SIGN(E63)*'ver pressoflex 6p C3 DCpowe_2'!$G$15*'ver pressoflex 6p C3 DCpowe_2'!$O$8)</f>
        <v>17803.500000000004</v>
      </c>
      <c r="N63" s="572">
        <f>IF(ABS(F63)&lt;'ver pressoflex 6p C3 DCpowe_2'!$G$7,'ver pressoflex 6p C3 DCpowe_2'!$G$16*F63*'ver pressoflex 6p C3 DCpowe_2'!$O$9,SIGN(F63)*'ver pressoflex 6p C3 DCpowe_2'!$G$15*'ver pressoflex 6p C3 DCpowe_2'!$O$9)</f>
        <v>0</v>
      </c>
      <c r="O63" s="572">
        <f>IF(ABS(G63)&lt;'ver pressoflex 6p C3 DCpowe_2'!$G$7,'ver pressoflex 6p C3 DCpowe_2'!$G$16*G63*'ver pressoflex 6p C3 DCpowe_2'!$O$10,SIGN(G63)*'ver pressoflex 6p C3 DCpowe_2'!$G$15*'ver pressoflex 6p C3 DCpowe_2'!$O$10)</f>
        <v>0</v>
      </c>
      <c r="P63" s="572">
        <f>IF(ABS(H63)&lt;'ver pressoflex 6p C3 DCpowe_2'!$G$7,'ver pressoflex 6p C3 DCpowe_2'!$G$16*H63*'ver pressoflex 6p C3 DCpowe_2'!$O$11,SIGN(H63)*'ver pressoflex 6p C3 DCpowe_2'!$G$15*'ver pressoflex 6p C3 DCpowe_2'!$O$11)</f>
        <v>0</v>
      </c>
      <c r="Q63" s="572">
        <f>IF(ABS(I63)&lt;'ver pressoflex 6p C3 DCpowe_2'!$G$7,'ver pressoflex 6p C3 DCpowe_2'!$G$16*I63*'ver pressoflex 6p C3 DCpowe_2'!$O$12,SIGN(I63)*'ver pressoflex 6p C3 DCpowe_2'!$G$15*'ver pressoflex 6p C3 DCpowe_2'!$O$12)</f>
        <v>0</v>
      </c>
      <c r="R63" s="572">
        <f>IF(ABS(J63)&lt;'ver pressoflex 6p C3 DCpowe_2'!$G$7,'ver pressoflex 6p C3 DCpowe_2'!$G$16*J63*'ver pressoflex 6p C3 DCpowe_2'!$O$13,SIGN(J63)*'ver pressoflex 6p C3 DCpowe_2'!$G$15*'ver pressoflex 6p C3 DCpowe_2'!$O$13)</f>
        <v>17803.500000000004</v>
      </c>
      <c r="S63" s="113">
        <f t="shared" si="4"/>
        <v>35352.322500000009</v>
      </c>
      <c r="T63" s="575">
        <f>-L63*('ver pressoflex 6p C3 DCpowe_2'!$G$3/2-'ver pressoflex 6p C3 DCpowe_2'!$G$12*'ver pressoflex 6p C3 DCpowe_2'!D63)</f>
        <v>311837.1754806001</v>
      </c>
      <c r="U63" s="29">
        <f t="shared" si="7"/>
        <v>-18248587.500000004</v>
      </c>
      <c r="V63" s="29">
        <f t="shared" si="8"/>
        <v>0</v>
      </c>
      <c r="W63" s="29">
        <f t="shared" si="9"/>
        <v>0</v>
      </c>
      <c r="X63" s="29">
        <f t="shared" si="10"/>
        <v>0</v>
      </c>
      <c r="Y63" s="29">
        <f t="shared" si="11"/>
        <v>0</v>
      </c>
      <c r="Z63" s="29">
        <f t="shared" si="12"/>
        <v>18248587.500000004</v>
      </c>
      <c r="AA63" s="113">
        <f t="shared" si="5"/>
        <v>311837.17548060045</v>
      </c>
    </row>
    <row r="64" spans="2:27">
      <c r="B64" s="116">
        <f t="shared" si="3"/>
        <v>77306.017500000002</v>
      </c>
      <c r="C64" s="115">
        <f t="shared" si="6"/>
        <v>0.13</v>
      </c>
      <c r="D64" s="68">
        <f>'ver pressoflex 6p C3 DCpowe_2'!$G$3/2/$C$557*C64</f>
        <v>1.5925</v>
      </c>
      <c r="E64" s="114">
        <f>'ver pressoflex 6p C3 DCpowe_2'!$G$9/D64*(D64-'ver pressoflex 6p C3 DCpowe_2'!$M$8)</f>
        <v>0.99670957613814759</v>
      </c>
      <c r="F64" s="114">
        <f>'ver pressoflex 6p C3 DCpowe_2'!$G$9/D64*(D64-'ver pressoflex 6p C3 DCpowe_2'!$M$9)</f>
        <v>1.3985934065934067</v>
      </c>
      <c r="G64" s="114">
        <f>'ver pressoflex 6p C3 DCpowe_2'!$G$9/D64*(D64-'ver pressoflex 6p C3 DCpowe_2'!$M$10)</f>
        <v>1.8004772370486657</v>
      </c>
      <c r="H64" s="114">
        <f>'ver pressoflex 6p C3 DCpowe_2'!$G$9/D64*(D64-'ver pressoflex 6p C3 DCpowe_2'!$M$11)</f>
        <v>10.491215070643641</v>
      </c>
      <c r="I64" s="114">
        <f>'ver pressoflex 6p C3 DCpowe_2'!$G$9/D64*(D64-'ver pressoflex 6p C3 DCpowe_2'!$M$12)</f>
        <v>10.893098901098901</v>
      </c>
      <c r="J64" s="114">
        <f>'ver pressoflex 6p C3 DCpowe_2'!$G$9/D64*(D64-'ver pressoflex 6p C3 DCpowe_2'!$M$13)</f>
        <v>11.294982731554159</v>
      </c>
      <c r="K64" s="114">
        <f>'ver pressoflex 6p C3 DCpowe_2'!$G$9/D64*(D64-'ver pressoflex 6p C3 DCpowe_2'!$G$3)</f>
        <v>12.299692307692307</v>
      </c>
      <c r="L64" s="113">
        <f>-'ver pressoflex 6p C3 DCpowe_2'!$G$2*'ver pressoflex 6p C3 DCpowe_2'!D64*'ver pressoflex 6p C3 DCpowe_2'!$G$17*'ver pressoflex 6p C3 DCpowe_2'!$G$13*'ver pressoflex 6p C3 DCpowe_2'!$G$11</f>
        <v>-300.98250000000007</v>
      </c>
      <c r="M64" s="572">
        <f>IF(ABS(E64)&lt;'ver pressoflex 6p C3 DCpowe_2'!$G$7,'ver pressoflex 6p C3 DCpowe_2'!$G$16*E64*'ver pressoflex 6p C3 DCpowe_2'!$O$8,SIGN(E64)*'ver pressoflex 6p C3 DCpowe_2'!$G$15*'ver pressoflex 6p C3 DCpowe_2'!$O$8)</f>
        <v>17803.500000000004</v>
      </c>
      <c r="N64" s="572">
        <f>IF(ABS(F64)&lt;'ver pressoflex 6p C3 DCpowe_2'!$G$7,'ver pressoflex 6p C3 DCpowe_2'!$G$16*F64*'ver pressoflex 6p C3 DCpowe_2'!$O$9,SIGN(F64)*'ver pressoflex 6p C3 DCpowe_2'!$G$15*'ver pressoflex 6p C3 DCpowe_2'!$O$9)</f>
        <v>0</v>
      </c>
      <c r="O64" s="572">
        <f>IF(ABS(G64)&lt;'ver pressoflex 6p C3 DCpowe_2'!$G$7,'ver pressoflex 6p C3 DCpowe_2'!$G$16*G64*'ver pressoflex 6p C3 DCpowe_2'!$O$10,SIGN(G64)*'ver pressoflex 6p C3 DCpowe_2'!$G$15*'ver pressoflex 6p C3 DCpowe_2'!$O$10)</f>
        <v>0</v>
      </c>
      <c r="P64" s="572">
        <f>IF(ABS(H64)&lt;'ver pressoflex 6p C3 DCpowe_2'!$G$7,'ver pressoflex 6p C3 DCpowe_2'!$G$16*H64*'ver pressoflex 6p C3 DCpowe_2'!$O$11,SIGN(H64)*'ver pressoflex 6p C3 DCpowe_2'!$G$15*'ver pressoflex 6p C3 DCpowe_2'!$O$11)</f>
        <v>0</v>
      </c>
      <c r="Q64" s="572">
        <f>IF(ABS(I64)&lt;'ver pressoflex 6p C3 DCpowe_2'!$G$7,'ver pressoflex 6p C3 DCpowe_2'!$G$16*I64*'ver pressoflex 6p C3 DCpowe_2'!$O$12,SIGN(I64)*'ver pressoflex 6p C3 DCpowe_2'!$G$15*'ver pressoflex 6p C3 DCpowe_2'!$O$12)</f>
        <v>0</v>
      </c>
      <c r="R64" s="572">
        <f>IF(ABS(J64)&lt;'ver pressoflex 6p C3 DCpowe_2'!$G$7,'ver pressoflex 6p C3 DCpowe_2'!$G$16*J64*'ver pressoflex 6p C3 DCpowe_2'!$O$13,SIGN(J64)*'ver pressoflex 6p C3 DCpowe_2'!$G$15*'ver pressoflex 6p C3 DCpowe_2'!$O$13)</f>
        <v>17803.500000000004</v>
      </c>
      <c r="S64" s="113">
        <f t="shared" si="4"/>
        <v>35306.017500000002</v>
      </c>
      <c r="T64" s="575">
        <f>-L64*('ver pressoflex 6p C3 DCpowe_2'!$G$3/2-'ver pressoflex 6p C3 DCpowe_2'!$G$12*'ver pressoflex 6p C3 DCpowe_2'!D64)</f>
        <v>368504.16761340009</v>
      </c>
      <c r="U64" s="29">
        <f t="shared" si="7"/>
        <v>-18248587.500000004</v>
      </c>
      <c r="V64" s="29">
        <f t="shared" si="8"/>
        <v>0</v>
      </c>
      <c r="W64" s="29">
        <f t="shared" si="9"/>
        <v>0</v>
      </c>
      <c r="X64" s="29">
        <f t="shared" si="10"/>
        <v>0</v>
      </c>
      <c r="Y64" s="29">
        <f t="shared" si="11"/>
        <v>0</v>
      </c>
      <c r="Z64" s="29">
        <f t="shared" si="12"/>
        <v>18248587.500000004</v>
      </c>
      <c r="AA64" s="113">
        <f t="shared" si="5"/>
        <v>368504.16761339828</v>
      </c>
    </row>
    <row r="65" spans="2:27">
      <c r="B65" s="116">
        <f t="shared" si="3"/>
        <v>77259.712500000009</v>
      </c>
      <c r="C65" s="115">
        <f t="shared" si="6"/>
        <v>0.15</v>
      </c>
      <c r="D65" s="68">
        <f>'ver pressoflex 6p C3 DCpowe_2'!$G$3/2/$C$557*C65</f>
        <v>1.8374999999999999</v>
      </c>
      <c r="E65" s="114">
        <f>'ver pressoflex 6p C3 DCpowe_2'!$G$9/D65*(D65-'ver pressoflex 6p C3 DCpowe_2'!$M$8)</f>
        <v>0.86274829931972785</v>
      </c>
      <c r="F65" s="114">
        <f>'ver pressoflex 6p C3 DCpowe_2'!$G$9/D65*(D65-'ver pressoflex 6p C3 DCpowe_2'!$M$9)</f>
        <v>1.2110476190476192</v>
      </c>
      <c r="G65" s="114">
        <f>'ver pressoflex 6p C3 DCpowe_2'!$G$9/D65*(D65-'ver pressoflex 6p C3 DCpowe_2'!$M$10)</f>
        <v>1.5593469387755103</v>
      </c>
      <c r="H65" s="114">
        <f>'ver pressoflex 6p C3 DCpowe_2'!$G$9/D65*(D65-'ver pressoflex 6p C3 DCpowe_2'!$M$11)</f>
        <v>9.0913197278911557</v>
      </c>
      <c r="I65" s="114">
        <f>'ver pressoflex 6p C3 DCpowe_2'!$G$9/D65*(D65-'ver pressoflex 6p C3 DCpowe_2'!$M$12)</f>
        <v>9.4396190476190469</v>
      </c>
      <c r="J65" s="114">
        <f>'ver pressoflex 6p C3 DCpowe_2'!$G$9/D65*(D65-'ver pressoflex 6p C3 DCpowe_2'!$M$13)</f>
        <v>9.7879183673469381</v>
      </c>
      <c r="K65" s="114">
        <f>'ver pressoflex 6p C3 DCpowe_2'!$G$9/D65*(D65-'ver pressoflex 6p C3 DCpowe_2'!$G$3)</f>
        <v>10.658666666666665</v>
      </c>
      <c r="L65" s="113">
        <f>-'ver pressoflex 6p C3 DCpowe_2'!$G$2*'ver pressoflex 6p C3 DCpowe_2'!D65*'ver pressoflex 6p C3 DCpowe_2'!$G$17*'ver pressoflex 6p C3 DCpowe_2'!$G$13*'ver pressoflex 6p C3 DCpowe_2'!$G$11</f>
        <v>-347.28750000000002</v>
      </c>
      <c r="M65" s="572">
        <f>IF(ABS(E65)&lt;'ver pressoflex 6p C3 DCpowe_2'!$G$7,'ver pressoflex 6p C3 DCpowe_2'!$G$16*E65*'ver pressoflex 6p C3 DCpowe_2'!$O$8,SIGN(E65)*'ver pressoflex 6p C3 DCpowe_2'!$G$15*'ver pressoflex 6p C3 DCpowe_2'!$O$8)</f>
        <v>17803.500000000004</v>
      </c>
      <c r="N65" s="572">
        <f>IF(ABS(F65)&lt;'ver pressoflex 6p C3 DCpowe_2'!$G$7,'ver pressoflex 6p C3 DCpowe_2'!$G$16*F65*'ver pressoflex 6p C3 DCpowe_2'!$O$9,SIGN(F65)*'ver pressoflex 6p C3 DCpowe_2'!$G$15*'ver pressoflex 6p C3 DCpowe_2'!$O$9)</f>
        <v>0</v>
      </c>
      <c r="O65" s="572">
        <f>IF(ABS(G65)&lt;'ver pressoflex 6p C3 DCpowe_2'!$G$7,'ver pressoflex 6p C3 DCpowe_2'!$G$16*G65*'ver pressoflex 6p C3 DCpowe_2'!$O$10,SIGN(G65)*'ver pressoflex 6p C3 DCpowe_2'!$G$15*'ver pressoflex 6p C3 DCpowe_2'!$O$10)</f>
        <v>0</v>
      </c>
      <c r="P65" s="572">
        <f>IF(ABS(H65)&lt;'ver pressoflex 6p C3 DCpowe_2'!$G$7,'ver pressoflex 6p C3 DCpowe_2'!$G$16*H65*'ver pressoflex 6p C3 DCpowe_2'!$O$11,SIGN(H65)*'ver pressoflex 6p C3 DCpowe_2'!$G$15*'ver pressoflex 6p C3 DCpowe_2'!$O$11)</f>
        <v>0</v>
      </c>
      <c r="Q65" s="572">
        <f>IF(ABS(I65)&lt;'ver pressoflex 6p C3 DCpowe_2'!$G$7,'ver pressoflex 6p C3 DCpowe_2'!$G$16*I65*'ver pressoflex 6p C3 DCpowe_2'!$O$12,SIGN(I65)*'ver pressoflex 6p C3 DCpowe_2'!$G$15*'ver pressoflex 6p C3 DCpowe_2'!$O$12)</f>
        <v>0</v>
      </c>
      <c r="R65" s="572">
        <f>IF(ABS(J65)&lt;'ver pressoflex 6p C3 DCpowe_2'!$G$7,'ver pressoflex 6p C3 DCpowe_2'!$G$16*J65*'ver pressoflex 6p C3 DCpowe_2'!$O$13,SIGN(J65)*'ver pressoflex 6p C3 DCpowe_2'!$G$15*'ver pressoflex 6p C3 DCpowe_2'!$O$13)</f>
        <v>17803.500000000004</v>
      </c>
      <c r="S65" s="113">
        <f t="shared" si="4"/>
        <v>35259.712500000009</v>
      </c>
      <c r="T65" s="575">
        <f>-L65*('ver pressoflex 6p C3 DCpowe_2'!$G$3/2-'ver pressoflex 6p C3 DCpowe_2'!$G$12*'ver pressoflex 6p C3 DCpowe_2'!D65)</f>
        <v>425161.72093500005</v>
      </c>
      <c r="U65" s="29">
        <f t="shared" si="7"/>
        <v>-18248587.500000004</v>
      </c>
      <c r="V65" s="29">
        <f t="shared" si="8"/>
        <v>0</v>
      </c>
      <c r="W65" s="29">
        <f t="shared" si="9"/>
        <v>0</v>
      </c>
      <c r="X65" s="29">
        <f t="shared" si="10"/>
        <v>0</v>
      </c>
      <c r="Y65" s="29">
        <f t="shared" si="11"/>
        <v>0</v>
      </c>
      <c r="Z65" s="29">
        <f t="shared" si="12"/>
        <v>18248587.500000004</v>
      </c>
      <c r="AA65" s="113">
        <f t="shared" si="5"/>
        <v>425161.72093499824</v>
      </c>
    </row>
    <row r="66" spans="2:27">
      <c r="B66" s="116">
        <f t="shared" si="3"/>
        <v>77213.407500000001</v>
      </c>
      <c r="C66" s="115">
        <f t="shared" si="6"/>
        <v>0.16999999999999998</v>
      </c>
      <c r="D66" s="68">
        <f>'ver pressoflex 6p C3 DCpowe_2'!$G$3/2/$C$557*C66</f>
        <v>2.0825</v>
      </c>
      <c r="E66" s="114">
        <f>'ver pressoflex 6p C3 DCpowe_2'!$G$9/D66*(D66-'ver pressoflex 6p C3 DCpowe_2'!$M$8)</f>
        <v>0.76030732292917169</v>
      </c>
      <c r="F66" s="114">
        <f>'ver pressoflex 6p C3 DCpowe_2'!$G$9/D66*(D66-'ver pressoflex 6p C3 DCpowe_2'!$M$9)</f>
        <v>1.0676302521008405</v>
      </c>
      <c r="G66" s="114">
        <f>'ver pressoflex 6p C3 DCpowe_2'!$G$9/D66*(D66-'ver pressoflex 6p C3 DCpowe_2'!$M$10)</f>
        <v>1.3749531812725091</v>
      </c>
      <c r="H66" s="114">
        <f>'ver pressoflex 6p C3 DCpowe_2'!$G$9/D66*(D66-'ver pressoflex 6p C3 DCpowe_2'!$M$11)</f>
        <v>8.0208115246098437</v>
      </c>
      <c r="I66" s="114">
        <f>'ver pressoflex 6p C3 DCpowe_2'!$G$9/D66*(D66-'ver pressoflex 6p C3 DCpowe_2'!$M$12)</f>
        <v>8.3281344537815123</v>
      </c>
      <c r="J66" s="114">
        <f>'ver pressoflex 6p C3 DCpowe_2'!$G$9/D66*(D66-'ver pressoflex 6p C3 DCpowe_2'!$M$13)</f>
        <v>8.6354573829531809</v>
      </c>
      <c r="K66" s="114">
        <f>'ver pressoflex 6p C3 DCpowe_2'!$G$9/D66*(D66-'ver pressoflex 6p C3 DCpowe_2'!$G$3)</f>
        <v>9.4037647058823541</v>
      </c>
      <c r="L66" s="113">
        <f>-'ver pressoflex 6p C3 DCpowe_2'!$G$2*'ver pressoflex 6p C3 DCpowe_2'!D66*'ver pressoflex 6p C3 DCpowe_2'!$G$17*'ver pressoflex 6p C3 DCpowe_2'!$G$13*'ver pressoflex 6p C3 DCpowe_2'!$G$11</f>
        <v>-393.59250000000003</v>
      </c>
      <c r="M66" s="572">
        <f>IF(ABS(E66)&lt;'ver pressoflex 6p C3 DCpowe_2'!$G$7,'ver pressoflex 6p C3 DCpowe_2'!$G$16*E66*'ver pressoflex 6p C3 DCpowe_2'!$O$8,SIGN(E66)*'ver pressoflex 6p C3 DCpowe_2'!$G$15*'ver pressoflex 6p C3 DCpowe_2'!$O$8)</f>
        <v>17803.500000000004</v>
      </c>
      <c r="N66" s="572">
        <f>IF(ABS(F66)&lt;'ver pressoflex 6p C3 DCpowe_2'!$G$7,'ver pressoflex 6p C3 DCpowe_2'!$G$16*F66*'ver pressoflex 6p C3 DCpowe_2'!$O$9,SIGN(F66)*'ver pressoflex 6p C3 DCpowe_2'!$G$15*'ver pressoflex 6p C3 DCpowe_2'!$O$9)</f>
        <v>0</v>
      </c>
      <c r="O66" s="572">
        <f>IF(ABS(G66)&lt;'ver pressoflex 6p C3 DCpowe_2'!$G$7,'ver pressoflex 6p C3 DCpowe_2'!$G$16*G66*'ver pressoflex 6p C3 DCpowe_2'!$O$10,SIGN(G66)*'ver pressoflex 6p C3 DCpowe_2'!$G$15*'ver pressoflex 6p C3 DCpowe_2'!$O$10)</f>
        <v>0</v>
      </c>
      <c r="P66" s="572">
        <f>IF(ABS(H66)&lt;'ver pressoflex 6p C3 DCpowe_2'!$G$7,'ver pressoflex 6p C3 DCpowe_2'!$G$16*H66*'ver pressoflex 6p C3 DCpowe_2'!$O$11,SIGN(H66)*'ver pressoflex 6p C3 DCpowe_2'!$G$15*'ver pressoflex 6p C3 DCpowe_2'!$O$11)</f>
        <v>0</v>
      </c>
      <c r="Q66" s="572">
        <f>IF(ABS(I66)&lt;'ver pressoflex 6p C3 DCpowe_2'!$G$7,'ver pressoflex 6p C3 DCpowe_2'!$G$16*I66*'ver pressoflex 6p C3 DCpowe_2'!$O$12,SIGN(I66)*'ver pressoflex 6p C3 DCpowe_2'!$G$15*'ver pressoflex 6p C3 DCpowe_2'!$O$12)</f>
        <v>0</v>
      </c>
      <c r="R66" s="572">
        <f>IF(ABS(J66)&lt;'ver pressoflex 6p C3 DCpowe_2'!$G$7,'ver pressoflex 6p C3 DCpowe_2'!$G$16*J66*'ver pressoflex 6p C3 DCpowe_2'!$O$13,SIGN(J66)*'ver pressoflex 6p C3 DCpowe_2'!$G$15*'ver pressoflex 6p C3 DCpowe_2'!$O$13)</f>
        <v>17803.500000000004</v>
      </c>
      <c r="S66" s="113">
        <f t="shared" si="4"/>
        <v>35213.407500000008</v>
      </c>
      <c r="T66" s="575">
        <f>-L66*('ver pressoflex 6p C3 DCpowe_2'!$G$3/2-'ver pressoflex 6p C3 DCpowe_2'!$G$12*'ver pressoflex 6p C3 DCpowe_2'!D66)</f>
        <v>481809.83544539998</v>
      </c>
      <c r="U66" s="29">
        <f t="shared" si="7"/>
        <v>-18248587.500000004</v>
      </c>
      <c r="V66" s="29">
        <f t="shared" si="8"/>
        <v>0</v>
      </c>
      <c r="W66" s="29">
        <f t="shared" si="9"/>
        <v>0</v>
      </c>
      <c r="X66" s="29">
        <f t="shared" si="10"/>
        <v>0</v>
      </c>
      <c r="Y66" s="29">
        <f t="shared" si="11"/>
        <v>0</v>
      </c>
      <c r="Z66" s="29">
        <f t="shared" si="12"/>
        <v>18248587.500000004</v>
      </c>
      <c r="AA66" s="113">
        <f t="shared" si="5"/>
        <v>481809.83544540033</v>
      </c>
    </row>
    <row r="67" spans="2:27">
      <c r="B67" s="116">
        <f t="shared" si="3"/>
        <v>77167.102500000008</v>
      </c>
      <c r="C67" s="115">
        <f t="shared" si="6"/>
        <v>0.18999999999999997</v>
      </c>
      <c r="D67" s="68">
        <f>'ver pressoflex 6p C3 DCpowe_2'!$G$3/2/$C$557*C67</f>
        <v>2.3274999999999997</v>
      </c>
      <c r="E67" s="114">
        <f>'ver pressoflex 6p C3 DCpowe_2'!$G$9/D67*(D67-'ver pressoflex 6p C3 DCpowe_2'!$M$8)</f>
        <v>0.67943286788399582</v>
      </c>
      <c r="F67" s="114">
        <f>'ver pressoflex 6p C3 DCpowe_2'!$G$9/D67*(D67-'ver pressoflex 6p C3 DCpowe_2'!$M$9)</f>
        <v>0.95440601503759415</v>
      </c>
      <c r="G67" s="114">
        <f>'ver pressoflex 6p C3 DCpowe_2'!$G$9/D67*(D67-'ver pressoflex 6p C3 DCpowe_2'!$M$10)</f>
        <v>1.2293791621911925</v>
      </c>
      <c r="H67" s="114">
        <f>'ver pressoflex 6p C3 DCpowe_2'!$G$9/D67*(D67-'ver pressoflex 6p C3 DCpowe_2'!$M$11)</f>
        <v>7.1756734693877569</v>
      </c>
      <c r="I67" s="114">
        <f>'ver pressoflex 6p C3 DCpowe_2'!$G$9/D67*(D67-'ver pressoflex 6p C3 DCpowe_2'!$M$12)</f>
        <v>7.4506466165413547</v>
      </c>
      <c r="J67" s="114">
        <f>'ver pressoflex 6p C3 DCpowe_2'!$G$9/D67*(D67-'ver pressoflex 6p C3 DCpowe_2'!$M$13)</f>
        <v>7.7256197636949535</v>
      </c>
      <c r="K67" s="114">
        <f>'ver pressoflex 6p C3 DCpowe_2'!$G$9/D67*(D67-'ver pressoflex 6p C3 DCpowe_2'!$G$3)</f>
        <v>8.4130526315789496</v>
      </c>
      <c r="L67" s="113">
        <f>-'ver pressoflex 6p C3 DCpowe_2'!$G$2*'ver pressoflex 6p C3 DCpowe_2'!D67*'ver pressoflex 6p C3 DCpowe_2'!$G$17*'ver pressoflex 6p C3 DCpowe_2'!$G$13*'ver pressoflex 6p C3 DCpowe_2'!$G$11</f>
        <v>-439.89749999999998</v>
      </c>
      <c r="M67" s="572">
        <f>IF(ABS(E67)&lt;'ver pressoflex 6p C3 DCpowe_2'!$G$7,'ver pressoflex 6p C3 DCpowe_2'!$G$16*E67*'ver pressoflex 6p C3 DCpowe_2'!$O$8,SIGN(E67)*'ver pressoflex 6p C3 DCpowe_2'!$G$15*'ver pressoflex 6p C3 DCpowe_2'!$O$8)</f>
        <v>17803.500000000004</v>
      </c>
      <c r="N67" s="572">
        <f>IF(ABS(F67)&lt;'ver pressoflex 6p C3 DCpowe_2'!$G$7,'ver pressoflex 6p C3 DCpowe_2'!$G$16*F67*'ver pressoflex 6p C3 DCpowe_2'!$O$9,SIGN(F67)*'ver pressoflex 6p C3 DCpowe_2'!$G$15*'ver pressoflex 6p C3 DCpowe_2'!$O$9)</f>
        <v>0</v>
      </c>
      <c r="O67" s="572">
        <f>IF(ABS(G67)&lt;'ver pressoflex 6p C3 DCpowe_2'!$G$7,'ver pressoflex 6p C3 DCpowe_2'!$G$16*G67*'ver pressoflex 6p C3 DCpowe_2'!$O$10,SIGN(G67)*'ver pressoflex 6p C3 DCpowe_2'!$G$15*'ver pressoflex 6p C3 DCpowe_2'!$O$10)</f>
        <v>0</v>
      </c>
      <c r="P67" s="572">
        <f>IF(ABS(H67)&lt;'ver pressoflex 6p C3 DCpowe_2'!$G$7,'ver pressoflex 6p C3 DCpowe_2'!$G$16*H67*'ver pressoflex 6p C3 DCpowe_2'!$O$11,SIGN(H67)*'ver pressoflex 6p C3 DCpowe_2'!$G$15*'ver pressoflex 6p C3 DCpowe_2'!$O$11)</f>
        <v>0</v>
      </c>
      <c r="Q67" s="572">
        <f>IF(ABS(I67)&lt;'ver pressoflex 6p C3 DCpowe_2'!$G$7,'ver pressoflex 6p C3 DCpowe_2'!$G$16*I67*'ver pressoflex 6p C3 DCpowe_2'!$O$12,SIGN(I67)*'ver pressoflex 6p C3 DCpowe_2'!$G$15*'ver pressoflex 6p C3 DCpowe_2'!$O$12)</f>
        <v>0</v>
      </c>
      <c r="R67" s="572">
        <f>IF(ABS(J67)&lt;'ver pressoflex 6p C3 DCpowe_2'!$G$7,'ver pressoflex 6p C3 DCpowe_2'!$G$16*J67*'ver pressoflex 6p C3 DCpowe_2'!$O$13,SIGN(J67)*'ver pressoflex 6p C3 DCpowe_2'!$G$15*'ver pressoflex 6p C3 DCpowe_2'!$O$13)</f>
        <v>17803.500000000004</v>
      </c>
      <c r="S67" s="113">
        <f t="shared" si="4"/>
        <v>35167.102500000008</v>
      </c>
      <c r="T67" s="575">
        <f>-L67*('ver pressoflex 6p C3 DCpowe_2'!$G$3/2-'ver pressoflex 6p C3 DCpowe_2'!$G$12*'ver pressoflex 6p C3 DCpowe_2'!D67)</f>
        <v>538448.51114459999</v>
      </c>
      <c r="U67" s="29">
        <f t="shared" si="7"/>
        <v>-18248587.500000004</v>
      </c>
      <c r="V67" s="29">
        <f t="shared" si="8"/>
        <v>0</v>
      </c>
      <c r="W67" s="29">
        <f t="shared" si="9"/>
        <v>0</v>
      </c>
      <c r="X67" s="29">
        <f t="shared" si="10"/>
        <v>0</v>
      </c>
      <c r="Y67" s="29">
        <f t="shared" si="11"/>
        <v>0</v>
      </c>
      <c r="Z67" s="29">
        <f t="shared" si="12"/>
        <v>18248587.500000004</v>
      </c>
      <c r="AA67" s="113">
        <f t="shared" si="5"/>
        <v>538448.51114460081</v>
      </c>
    </row>
    <row r="68" spans="2:27">
      <c r="B68" s="116">
        <f t="shared" si="3"/>
        <v>77120.797500000015</v>
      </c>
      <c r="C68" s="115">
        <f t="shared" si="6"/>
        <v>0.20999999999999996</v>
      </c>
      <c r="D68" s="68">
        <f>'ver pressoflex 6p C3 DCpowe_2'!$G$3/2/$C$557*C68</f>
        <v>2.5724999999999998</v>
      </c>
      <c r="E68" s="114">
        <f>'ver pressoflex 6p C3 DCpowe_2'!$G$9/D68*(D68-'ver pressoflex 6p C3 DCpowe_2'!$M$8)</f>
        <v>0.61396307094266289</v>
      </c>
      <c r="F68" s="114">
        <f>'ver pressoflex 6p C3 DCpowe_2'!$G$9/D68*(D68-'ver pressoflex 6p C3 DCpowe_2'!$M$9)</f>
        <v>0.86274829931972807</v>
      </c>
      <c r="G68" s="114">
        <f>'ver pressoflex 6p C3 DCpowe_2'!$G$9/D68*(D68-'ver pressoflex 6p C3 DCpowe_2'!$M$10)</f>
        <v>1.1115335276967933</v>
      </c>
      <c r="H68" s="114">
        <f>'ver pressoflex 6p C3 DCpowe_2'!$G$9/D68*(D68-'ver pressoflex 6p C3 DCpowe_2'!$M$11)</f>
        <v>6.4915140913508269</v>
      </c>
      <c r="I68" s="114">
        <f>'ver pressoflex 6p C3 DCpowe_2'!$G$9/D68*(D68-'ver pressoflex 6p C3 DCpowe_2'!$M$12)</f>
        <v>6.7402993197278915</v>
      </c>
      <c r="J68" s="114">
        <f>'ver pressoflex 6p C3 DCpowe_2'!$G$9/D68*(D68-'ver pressoflex 6p C3 DCpowe_2'!$M$13)</f>
        <v>6.9890845481049571</v>
      </c>
      <c r="K68" s="114">
        <f>'ver pressoflex 6p C3 DCpowe_2'!$G$9/D68*(D68-'ver pressoflex 6p C3 DCpowe_2'!$G$3)</f>
        <v>7.6110476190476195</v>
      </c>
      <c r="L68" s="113">
        <f>-'ver pressoflex 6p C3 DCpowe_2'!$G$2*'ver pressoflex 6p C3 DCpowe_2'!D68*'ver pressoflex 6p C3 DCpowe_2'!$G$17*'ver pressoflex 6p C3 DCpowe_2'!$G$13*'ver pressoflex 6p C3 DCpowe_2'!$G$11</f>
        <v>-486.20250000000004</v>
      </c>
      <c r="M68" s="572">
        <f>IF(ABS(E68)&lt;'ver pressoflex 6p C3 DCpowe_2'!$G$7,'ver pressoflex 6p C3 DCpowe_2'!$G$16*E68*'ver pressoflex 6p C3 DCpowe_2'!$O$8,SIGN(E68)*'ver pressoflex 6p C3 DCpowe_2'!$G$15*'ver pressoflex 6p C3 DCpowe_2'!$O$8)</f>
        <v>17803.500000000004</v>
      </c>
      <c r="N68" s="572">
        <f>IF(ABS(F68)&lt;'ver pressoflex 6p C3 DCpowe_2'!$G$7,'ver pressoflex 6p C3 DCpowe_2'!$G$16*F68*'ver pressoflex 6p C3 DCpowe_2'!$O$9,SIGN(F68)*'ver pressoflex 6p C3 DCpowe_2'!$G$15*'ver pressoflex 6p C3 DCpowe_2'!$O$9)</f>
        <v>0</v>
      </c>
      <c r="O68" s="572">
        <f>IF(ABS(G68)&lt;'ver pressoflex 6p C3 DCpowe_2'!$G$7,'ver pressoflex 6p C3 DCpowe_2'!$G$16*G68*'ver pressoflex 6p C3 DCpowe_2'!$O$10,SIGN(G68)*'ver pressoflex 6p C3 DCpowe_2'!$G$15*'ver pressoflex 6p C3 DCpowe_2'!$O$10)</f>
        <v>0</v>
      </c>
      <c r="P68" s="572">
        <f>IF(ABS(H68)&lt;'ver pressoflex 6p C3 DCpowe_2'!$G$7,'ver pressoflex 6p C3 DCpowe_2'!$G$16*H68*'ver pressoflex 6p C3 DCpowe_2'!$O$11,SIGN(H68)*'ver pressoflex 6p C3 DCpowe_2'!$G$15*'ver pressoflex 6p C3 DCpowe_2'!$O$11)</f>
        <v>0</v>
      </c>
      <c r="Q68" s="572">
        <f>IF(ABS(I68)&lt;'ver pressoflex 6p C3 DCpowe_2'!$G$7,'ver pressoflex 6p C3 DCpowe_2'!$G$16*I68*'ver pressoflex 6p C3 DCpowe_2'!$O$12,SIGN(I68)*'ver pressoflex 6p C3 DCpowe_2'!$G$15*'ver pressoflex 6p C3 DCpowe_2'!$O$12)</f>
        <v>0</v>
      </c>
      <c r="R68" s="572">
        <f>IF(ABS(J68)&lt;'ver pressoflex 6p C3 DCpowe_2'!$G$7,'ver pressoflex 6p C3 DCpowe_2'!$G$16*J68*'ver pressoflex 6p C3 DCpowe_2'!$O$13,SIGN(J68)*'ver pressoflex 6p C3 DCpowe_2'!$G$15*'ver pressoflex 6p C3 DCpowe_2'!$O$13)</f>
        <v>17803.500000000004</v>
      </c>
      <c r="S68" s="113">
        <f t="shared" si="4"/>
        <v>35120.797500000008</v>
      </c>
      <c r="T68" s="575">
        <f>-L68*('ver pressoflex 6p C3 DCpowe_2'!$G$3/2-'ver pressoflex 6p C3 DCpowe_2'!$G$12*'ver pressoflex 6p C3 DCpowe_2'!D68)</f>
        <v>595077.74803260004</v>
      </c>
      <c r="U68" s="29">
        <f t="shared" si="7"/>
        <v>-18248587.500000004</v>
      </c>
      <c r="V68" s="29">
        <f t="shared" si="8"/>
        <v>0</v>
      </c>
      <c r="W68" s="29">
        <f t="shared" si="9"/>
        <v>0</v>
      </c>
      <c r="X68" s="29">
        <f t="shared" si="10"/>
        <v>0</v>
      </c>
      <c r="Y68" s="29">
        <f t="shared" si="11"/>
        <v>0</v>
      </c>
      <c r="Z68" s="29">
        <f t="shared" si="12"/>
        <v>18248587.500000004</v>
      </c>
      <c r="AA68" s="113">
        <f t="shared" si="5"/>
        <v>595077.74803259969</v>
      </c>
    </row>
    <row r="69" spans="2:27">
      <c r="B69" s="116">
        <f t="shared" si="3"/>
        <v>77074.492500000008</v>
      </c>
      <c r="C69" s="115">
        <f t="shared" si="6"/>
        <v>0.22999999999999995</v>
      </c>
      <c r="D69" s="68">
        <f>'ver pressoflex 6p C3 DCpowe_2'!$G$3/2/$C$557*C69</f>
        <v>2.8174999999999994</v>
      </c>
      <c r="E69" s="114">
        <f>'ver pressoflex 6p C3 DCpowe_2'!$G$9/D69*(D69-'ver pressoflex 6p C3 DCpowe_2'!$M$8)</f>
        <v>0.5598793256433009</v>
      </c>
      <c r="F69" s="114">
        <f>'ver pressoflex 6p C3 DCpowe_2'!$G$9/D69*(D69-'ver pressoflex 6p C3 DCpowe_2'!$M$9)</f>
        <v>0.78703105590062128</v>
      </c>
      <c r="G69" s="114">
        <f>'ver pressoflex 6p C3 DCpowe_2'!$G$9/D69*(D69-'ver pressoflex 6p C3 DCpowe_2'!$M$10)</f>
        <v>1.0141827861579416</v>
      </c>
      <c r="H69" s="114">
        <f>'ver pressoflex 6p C3 DCpowe_2'!$G$9/D69*(D69-'ver pressoflex 6p C3 DCpowe_2'!$M$11)</f>
        <v>5.9263389529724941</v>
      </c>
      <c r="I69" s="114">
        <f>'ver pressoflex 6p C3 DCpowe_2'!$G$9/D69*(D69-'ver pressoflex 6p C3 DCpowe_2'!$M$12)</f>
        <v>6.1534906832298146</v>
      </c>
      <c r="J69" s="114">
        <f>'ver pressoflex 6p C3 DCpowe_2'!$G$9/D69*(D69-'ver pressoflex 6p C3 DCpowe_2'!$M$13)</f>
        <v>6.3806424134871351</v>
      </c>
      <c r="K69" s="114">
        <f>'ver pressoflex 6p C3 DCpowe_2'!$G$9/D69*(D69-'ver pressoflex 6p C3 DCpowe_2'!$G$3)</f>
        <v>6.9485217391304355</v>
      </c>
      <c r="L69" s="113">
        <f>-'ver pressoflex 6p C3 DCpowe_2'!$G$2*'ver pressoflex 6p C3 DCpowe_2'!D69*'ver pressoflex 6p C3 DCpowe_2'!$G$17*'ver pressoflex 6p C3 DCpowe_2'!$G$13*'ver pressoflex 6p C3 DCpowe_2'!$G$11</f>
        <v>-532.50750000000005</v>
      </c>
      <c r="M69" s="572">
        <f>IF(ABS(E69)&lt;'ver pressoflex 6p C3 DCpowe_2'!$G$7,'ver pressoflex 6p C3 DCpowe_2'!$G$16*E69*'ver pressoflex 6p C3 DCpowe_2'!$O$8,SIGN(E69)*'ver pressoflex 6p C3 DCpowe_2'!$G$15*'ver pressoflex 6p C3 DCpowe_2'!$O$8)</f>
        <v>17803.500000000004</v>
      </c>
      <c r="N69" s="572">
        <f>IF(ABS(F69)&lt;'ver pressoflex 6p C3 DCpowe_2'!$G$7,'ver pressoflex 6p C3 DCpowe_2'!$G$16*F69*'ver pressoflex 6p C3 DCpowe_2'!$O$9,SIGN(F69)*'ver pressoflex 6p C3 DCpowe_2'!$G$15*'ver pressoflex 6p C3 DCpowe_2'!$O$9)</f>
        <v>0</v>
      </c>
      <c r="O69" s="572">
        <f>IF(ABS(G69)&lt;'ver pressoflex 6p C3 DCpowe_2'!$G$7,'ver pressoflex 6p C3 DCpowe_2'!$G$16*G69*'ver pressoflex 6p C3 DCpowe_2'!$O$10,SIGN(G69)*'ver pressoflex 6p C3 DCpowe_2'!$G$15*'ver pressoflex 6p C3 DCpowe_2'!$O$10)</f>
        <v>0</v>
      </c>
      <c r="P69" s="572">
        <f>IF(ABS(H69)&lt;'ver pressoflex 6p C3 DCpowe_2'!$G$7,'ver pressoflex 6p C3 DCpowe_2'!$G$16*H69*'ver pressoflex 6p C3 DCpowe_2'!$O$11,SIGN(H69)*'ver pressoflex 6p C3 DCpowe_2'!$G$15*'ver pressoflex 6p C3 DCpowe_2'!$O$11)</f>
        <v>0</v>
      </c>
      <c r="Q69" s="572">
        <f>IF(ABS(I69)&lt;'ver pressoflex 6p C3 DCpowe_2'!$G$7,'ver pressoflex 6p C3 DCpowe_2'!$G$16*I69*'ver pressoflex 6p C3 DCpowe_2'!$O$12,SIGN(I69)*'ver pressoflex 6p C3 DCpowe_2'!$G$15*'ver pressoflex 6p C3 DCpowe_2'!$O$12)</f>
        <v>0</v>
      </c>
      <c r="R69" s="572">
        <f>IF(ABS(J69)&lt;'ver pressoflex 6p C3 DCpowe_2'!$G$7,'ver pressoflex 6p C3 DCpowe_2'!$G$16*J69*'ver pressoflex 6p C3 DCpowe_2'!$O$13,SIGN(J69)*'ver pressoflex 6p C3 DCpowe_2'!$G$15*'ver pressoflex 6p C3 DCpowe_2'!$O$13)</f>
        <v>17803.500000000004</v>
      </c>
      <c r="S69" s="113">
        <f t="shared" si="4"/>
        <v>35074.492500000008</v>
      </c>
      <c r="T69" s="575">
        <f>-L69*('ver pressoflex 6p C3 DCpowe_2'!$G$3/2-'ver pressoflex 6p C3 DCpowe_2'!$G$12*'ver pressoflex 6p C3 DCpowe_2'!D69)</f>
        <v>651697.54610939999</v>
      </c>
      <c r="U69" s="29">
        <f t="shared" si="7"/>
        <v>-18248587.500000004</v>
      </c>
      <c r="V69" s="29">
        <f t="shared" si="8"/>
        <v>0</v>
      </c>
      <c r="W69" s="29">
        <f t="shared" si="9"/>
        <v>0</v>
      </c>
      <c r="X69" s="29">
        <f t="shared" si="10"/>
        <v>0</v>
      </c>
      <c r="Y69" s="29">
        <f t="shared" si="11"/>
        <v>0</v>
      </c>
      <c r="Z69" s="29">
        <f t="shared" si="12"/>
        <v>18248587.500000004</v>
      </c>
      <c r="AA69" s="113">
        <f t="shared" si="5"/>
        <v>651697.54610940069</v>
      </c>
    </row>
    <row r="70" spans="2:27">
      <c r="B70" s="116">
        <f t="shared" si="3"/>
        <v>77028.1875</v>
      </c>
      <c r="C70" s="115">
        <f t="shared" si="6"/>
        <v>0.24999999999999994</v>
      </c>
      <c r="D70" s="68">
        <f>'ver pressoflex 6p C3 DCpowe_2'!$G$3/2/$C$557*C70</f>
        <v>3.0624999999999991</v>
      </c>
      <c r="E70" s="114">
        <f>'ver pressoflex 6p C3 DCpowe_2'!$G$9/D70*(D70-'ver pressoflex 6p C3 DCpowe_2'!$M$8)</f>
        <v>0.51444897959183689</v>
      </c>
      <c r="F70" s="114">
        <f>'ver pressoflex 6p C3 DCpowe_2'!$G$9/D70*(D70-'ver pressoflex 6p C3 DCpowe_2'!$M$9)</f>
        <v>0.72342857142857164</v>
      </c>
      <c r="G70" s="114">
        <f>'ver pressoflex 6p C3 DCpowe_2'!$G$9/D70*(D70-'ver pressoflex 6p C3 DCpowe_2'!$M$10)</f>
        <v>0.9324081632653064</v>
      </c>
      <c r="H70" s="114">
        <f>'ver pressoflex 6p C3 DCpowe_2'!$G$9/D70*(D70-'ver pressoflex 6p C3 DCpowe_2'!$M$11)</f>
        <v>5.4515918367346954</v>
      </c>
      <c r="I70" s="114">
        <f>'ver pressoflex 6p C3 DCpowe_2'!$G$9/D70*(D70-'ver pressoflex 6p C3 DCpowe_2'!$M$12)</f>
        <v>5.6605714285714308</v>
      </c>
      <c r="J70" s="114">
        <f>'ver pressoflex 6p C3 DCpowe_2'!$G$9/D70*(D70-'ver pressoflex 6p C3 DCpowe_2'!$M$13)</f>
        <v>5.8695510204081653</v>
      </c>
      <c r="K70" s="114">
        <f>'ver pressoflex 6p C3 DCpowe_2'!$G$9/D70*(D70-'ver pressoflex 6p C3 DCpowe_2'!$G$3)</f>
        <v>6.3920000000000021</v>
      </c>
      <c r="L70" s="113">
        <f>-'ver pressoflex 6p C3 DCpowe_2'!$G$2*'ver pressoflex 6p C3 DCpowe_2'!D70*'ver pressoflex 6p C3 DCpowe_2'!$G$17*'ver pressoflex 6p C3 DCpowe_2'!$G$13*'ver pressoflex 6p C3 DCpowe_2'!$G$11</f>
        <v>-578.81249999999989</v>
      </c>
      <c r="M70" s="572">
        <f>IF(ABS(E70)&lt;'ver pressoflex 6p C3 DCpowe_2'!$G$7,'ver pressoflex 6p C3 DCpowe_2'!$G$16*E70*'ver pressoflex 6p C3 DCpowe_2'!$O$8,SIGN(E70)*'ver pressoflex 6p C3 DCpowe_2'!$G$15*'ver pressoflex 6p C3 DCpowe_2'!$O$8)</f>
        <v>17803.500000000004</v>
      </c>
      <c r="N70" s="572">
        <f>IF(ABS(F70)&lt;'ver pressoflex 6p C3 DCpowe_2'!$G$7,'ver pressoflex 6p C3 DCpowe_2'!$G$16*F70*'ver pressoflex 6p C3 DCpowe_2'!$O$9,SIGN(F70)*'ver pressoflex 6p C3 DCpowe_2'!$G$15*'ver pressoflex 6p C3 DCpowe_2'!$O$9)</f>
        <v>0</v>
      </c>
      <c r="O70" s="572">
        <f>IF(ABS(G70)&lt;'ver pressoflex 6p C3 DCpowe_2'!$G$7,'ver pressoflex 6p C3 DCpowe_2'!$G$16*G70*'ver pressoflex 6p C3 DCpowe_2'!$O$10,SIGN(G70)*'ver pressoflex 6p C3 DCpowe_2'!$G$15*'ver pressoflex 6p C3 DCpowe_2'!$O$10)</f>
        <v>0</v>
      </c>
      <c r="P70" s="572">
        <f>IF(ABS(H70)&lt;'ver pressoflex 6p C3 DCpowe_2'!$G$7,'ver pressoflex 6p C3 DCpowe_2'!$G$16*H70*'ver pressoflex 6p C3 DCpowe_2'!$O$11,SIGN(H70)*'ver pressoflex 6p C3 DCpowe_2'!$G$15*'ver pressoflex 6p C3 DCpowe_2'!$O$11)</f>
        <v>0</v>
      </c>
      <c r="Q70" s="572">
        <f>IF(ABS(I70)&lt;'ver pressoflex 6p C3 DCpowe_2'!$G$7,'ver pressoflex 6p C3 DCpowe_2'!$G$16*I70*'ver pressoflex 6p C3 DCpowe_2'!$O$12,SIGN(I70)*'ver pressoflex 6p C3 DCpowe_2'!$G$15*'ver pressoflex 6p C3 DCpowe_2'!$O$12)</f>
        <v>0</v>
      </c>
      <c r="R70" s="572">
        <f>IF(ABS(J70)&lt;'ver pressoflex 6p C3 DCpowe_2'!$G$7,'ver pressoflex 6p C3 DCpowe_2'!$G$16*J70*'ver pressoflex 6p C3 DCpowe_2'!$O$13,SIGN(J70)*'ver pressoflex 6p C3 DCpowe_2'!$G$15*'ver pressoflex 6p C3 DCpowe_2'!$O$13)</f>
        <v>17803.500000000004</v>
      </c>
      <c r="S70" s="113">
        <f t="shared" si="4"/>
        <v>35028.187500000007</v>
      </c>
      <c r="T70" s="575">
        <f>-L70*('ver pressoflex 6p C3 DCpowe_2'!$G$3/2-'ver pressoflex 6p C3 DCpowe_2'!$G$12*'ver pressoflex 6p C3 DCpowe_2'!D70)</f>
        <v>708307.90537499997</v>
      </c>
      <c r="U70" s="29">
        <f t="shared" si="7"/>
        <v>-18248587.500000004</v>
      </c>
      <c r="V70" s="29">
        <f t="shared" si="8"/>
        <v>0</v>
      </c>
      <c r="W70" s="29">
        <f t="shared" si="9"/>
        <v>0</v>
      </c>
      <c r="X70" s="29">
        <f t="shared" si="10"/>
        <v>0</v>
      </c>
      <c r="Y70" s="29">
        <f t="shared" si="11"/>
        <v>0</v>
      </c>
      <c r="Z70" s="29">
        <f t="shared" si="12"/>
        <v>18248587.500000004</v>
      </c>
      <c r="AA70" s="113">
        <f t="shared" si="5"/>
        <v>708307.90537500009</v>
      </c>
    </row>
    <row r="71" spans="2:27">
      <c r="B71" s="116">
        <f t="shared" si="3"/>
        <v>76981.882500000007</v>
      </c>
      <c r="C71" s="115">
        <f t="shared" si="6"/>
        <v>0.26999999999999996</v>
      </c>
      <c r="D71" s="68">
        <f>'ver pressoflex 6p C3 DCpowe_2'!$G$3/2/$C$557*C71</f>
        <v>3.3074999999999997</v>
      </c>
      <c r="E71" s="114">
        <f>'ver pressoflex 6p C3 DCpowe_2'!$G$9/D71*(D71-'ver pressoflex 6p C3 DCpowe_2'!$M$8)</f>
        <v>0.47574905517762667</v>
      </c>
      <c r="F71" s="114">
        <f>'ver pressoflex 6p C3 DCpowe_2'!$G$9/D71*(D71-'ver pressoflex 6p C3 DCpowe_2'!$M$9)</f>
        <v>0.66924867724867731</v>
      </c>
      <c r="G71" s="114">
        <f>'ver pressoflex 6p C3 DCpowe_2'!$G$9/D71*(D71-'ver pressoflex 6p C3 DCpowe_2'!$M$10)</f>
        <v>0.86274829931972807</v>
      </c>
      <c r="H71" s="114">
        <f>'ver pressoflex 6p C3 DCpowe_2'!$G$9/D71*(D71-'ver pressoflex 6p C3 DCpowe_2'!$M$11)</f>
        <v>5.0471776266061994</v>
      </c>
      <c r="I71" s="114">
        <f>'ver pressoflex 6p C3 DCpowe_2'!$G$9/D71*(D71-'ver pressoflex 6p C3 DCpowe_2'!$M$12)</f>
        <v>5.2406772486772502</v>
      </c>
      <c r="J71" s="114">
        <f>'ver pressoflex 6p C3 DCpowe_2'!$G$9/D71*(D71-'ver pressoflex 6p C3 DCpowe_2'!$M$13)</f>
        <v>5.4341768707483009</v>
      </c>
      <c r="K71" s="114">
        <f>'ver pressoflex 6p C3 DCpowe_2'!$G$9/D71*(D71-'ver pressoflex 6p C3 DCpowe_2'!$G$3)</f>
        <v>5.9179259259259274</v>
      </c>
      <c r="L71" s="113">
        <f>-'ver pressoflex 6p C3 DCpowe_2'!$G$2*'ver pressoflex 6p C3 DCpowe_2'!D71*'ver pressoflex 6p C3 DCpowe_2'!$G$17*'ver pressoflex 6p C3 DCpowe_2'!$G$13*'ver pressoflex 6p C3 DCpowe_2'!$G$11</f>
        <v>-625.11750000000006</v>
      </c>
      <c r="M71" s="572">
        <f>IF(ABS(E71)&lt;'ver pressoflex 6p C3 DCpowe_2'!$G$7,'ver pressoflex 6p C3 DCpowe_2'!$G$16*E71*'ver pressoflex 6p C3 DCpowe_2'!$O$8,SIGN(E71)*'ver pressoflex 6p C3 DCpowe_2'!$G$15*'ver pressoflex 6p C3 DCpowe_2'!$O$8)</f>
        <v>17803.500000000004</v>
      </c>
      <c r="N71" s="572">
        <f>IF(ABS(F71)&lt;'ver pressoflex 6p C3 DCpowe_2'!$G$7,'ver pressoflex 6p C3 DCpowe_2'!$G$16*F71*'ver pressoflex 6p C3 DCpowe_2'!$O$9,SIGN(F71)*'ver pressoflex 6p C3 DCpowe_2'!$G$15*'ver pressoflex 6p C3 DCpowe_2'!$O$9)</f>
        <v>0</v>
      </c>
      <c r="O71" s="572">
        <f>IF(ABS(G71)&lt;'ver pressoflex 6p C3 DCpowe_2'!$G$7,'ver pressoflex 6p C3 DCpowe_2'!$G$16*G71*'ver pressoflex 6p C3 DCpowe_2'!$O$10,SIGN(G71)*'ver pressoflex 6p C3 DCpowe_2'!$G$15*'ver pressoflex 6p C3 DCpowe_2'!$O$10)</f>
        <v>0</v>
      </c>
      <c r="P71" s="572">
        <f>IF(ABS(H71)&lt;'ver pressoflex 6p C3 DCpowe_2'!$G$7,'ver pressoflex 6p C3 DCpowe_2'!$G$16*H71*'ver pressoflex 6p C3 DCpowe_2'!$O$11,SIGN(H71)*'ver pressoflex 6p C3 DCpowe_2'!$G$15*'ver pressoflex 6p C3 DCpowe_2'!$O$11)</f>
        <v>0</v>
      </c>
      <c r="Q71" s="572">
        <f>IF(ABS(I71)&lt;'ver pressoflex 6p C3 DCpowe_2'!$G$7,'ver pressoflex 6p C3 DCpowe_2'!$G$16*I71*'ver pressoflex 6p C3 DCpowe_2'!$O$12,SIGN(I71)*'ver pressoflex 6p C3 DCpowe_2'!$G$15*'ver pressoflex 6p C3 DCpowe_2'!$O$12)</f>
        <v>0</v>
      </c>
      <c r="R71" s="572">
        <f>IF(ABS(J71)&lt;'ver pressoflex 6p C3 DCpowe_2'!$G$7,'ver pressoflex 6p C3 DCpowe_2'!$G$16*J71*'ver pressoflex 6p C3 DCpowe_2'!$O$13,SIGN(J71)*'ver pressoflex 6p C3 DCpowe_2'!$G$15*'ver pressoflex 6p C3 DCpowe_2'!$O$13)</f>
        <v>17803.500000000004</v>
      </c>
      <c r="S71" s="113">
        <f t="shared" si="4"/>
        <v>34981.882500000007</v>
      </c>
      <c r="T71" s="575">
        <f>-L71*('ver pressoflex 6p C3 DCpowe_2'!$G$3/2-'ver pressoflex 6p C3 DCpowe_2'!$G$12*'ver pressoflex 6p C3 DCpowe_2'!D71)</f>
        <v>764908.8258294001</v>
      </c>
      <c r="U71" s="29">
        <f t="shared" si="7"/>
        <v>-18248587.500000004</v>
      </c>
      <c r="V71" s="29">
        <f t="shared" si="8"/>
        <v>0</v>
      </c>
      <c r="W71" s="29">
        <f t="shared" si="9"/>
        <v>0</v>
      </c>
      <c r="X71" s="29">
        <f t="shared" si="10"/>
        <v>0</v>
      </c>
      <c r="Y71" s="29">
        <f t="shared" si="11"/>
        <v>0</v>
      </c>
      <c r="Z71" s="29">
        <f t="shared" si="12"/>
        <v>18248587.500000004</v>
      </c>
      <c r="AA71" s="113">
        <f t="shared" si="5"/>
        <v>764908.82582940161</v>
      </c>
    </row>
    <row r="72" spans="2:27">
      <c r="B72" s="116">
        <f t="shared" si="3"/>
        <v>76935.577500000014</v>
      </c>
      <c r="C72" s="115">
        <f t="shared" si="6"/>
        <v>0.28999999999999998</v>
      </c>
      <c r="D72" s="68">
        <f>'ver pressoflex 6p C3 DCpowe_2'!$G$3/2/$C$557*C72</f>
        <v>3.5524999999999998</v>
      </c>
      <c r="E72" s="114">
        <f>'ver pressoflex 6p C3 DCpowe_2'!$G$9/D72*(D72-'ver pressoflex 6p C3 DCpowe_2'!$M$8)</f>
        <v>0.44238705137227308</v>
      </c>
      <c r="F72" s="114">
        <f>'ver pressoflex 6p C3 DCpowe_2'!$G$9/D72*(D72-'ver pressoflex 6p C3 DCpowe_2'!$M$9)</f>
        <v>0.62254187192118238</v>
      </c>
      <c r="G72" s="114">
        <f>'ver pressoflex 6p C3 DCpowe_2'!$G$9/D72*(D72-'ver pressoflex 6p C3 DCpowe_2'!$M$10)</f>
        <v>0.80269669247009157</v>
      </c>
      <c r="H72" s="114">
        <f>'ver pressoflex 6p C3 DCpowe_2'!$G$9/D72*(D72-'ver pressoflex 6p C3 DCpowe_2'!$M$11)</f>
        <v>4.6985446868402549</v>
      </c>
      <c r="I72" s="114">
        <f>'ver pressoflex 6p C3 DCpowe_2'!$G$9/D72*(D72-'ver pressoflex 6p C3 DCpowe_2'!$M$12)</f>
        <v>4.8786995073891637</v>
      </c>
      <c r="J72" s="114">
        <f>'ver pressoflex 6p C3 DCpowe_2'!$G$9/D72*(D72-'ver pressoflex 6p C3 DCpowe_2'!$M$13)</f>
        <v>5.0588543279380733</v>
      </c>
      <c r="K72" s="114">
        <f>'ver pressoflex 6p C3 DCpowe_2'!$G$9/D72*(D72-'ver pressoflex 6p C3 DCpowe_2'!$G$3)</f>
        <v>5.5092413793103461</v>
      </c>
      <c r="L72" s="113">
        <f>-'ver pressoflex 6p C3 DCpowe_2'!$G$2*'ver pressoflex 6p C3 DCpowe_2'!D72*'ver pressoflex 6p C3 DCpowe_2'!$G$17*'ver pressoflex 6p C3 DCpowe_2'!$G$13*'ver pressoflex 6p C3 DCpowe_2'!$G$11</f>
        <v>-671.42250000000001</v>
      </c>
      <c r="M72" s="572">
        <f>IF(ABS(E72)&lt;'ver pressoflex 6p C3 DCpowe_2'!$G$7,'ver pressoflex 6p C3 DCpowe_2'!$G$16*E72*'ver pressoflex 6p C3 DCpowe_2'!$O$8,SIGN(E72)*'ver pressoflex 6p C3 DCpowe_2'!$G$15*'ver pressoflex 6p C3 DCpowe_2'!$O$8)</f>
        <v>17803.500000000004</v>
      </c>
      <c r="N72" s="572">
        <f>IF(ABS(F72)&lt;'ver pressoflex 6p C3 DCpowe_2'!$G$7,'ver pressoflex 6p C3 DCpowe_2'!$G$16*F72*'ver pressoflex 6p C3 DCpowe_2'!$O$9,SIGN(F72)*'ver pressoflex 6p C3 DCpowe_2'!$G$15*'ver pressoflex 6p C3 DCpowe_2'!$O$9)</f>
        <v>0</v>
      </c>
      <c r="O72" s="572">
        <f>IF(ABS(G72)&lt;'ver pressoflex 6p C3 DCpowe_2'!$G$7,'ver pressoflex 6p C3 DCpowe_2'!$G$16*G72*'ver pressoflex 6p C3 DCpowe_2'!$O$10,SIGN(G72)*'ver pressoflex 6p C3 DCpowe_2'!$G$15*'ver pressoflex 6p C3 DCpowe_2'!$O$10)</f>
        <v>0</v>
      </c>
      <c r="P72" s="572">
        <f>IF(ABS(H72)&lt;'ver pressoflex 6p C3 DCpowe_2'!$G$7,'ver pressoflex 6p C3 DCpowe_2'!$G$16*H72*'ver pressoflex 6p C3 DCpowe_2'!$O$11,SIGN(H72)*'ver pressoflex 6p C3 DCpowe_2'!$G$15*'ver pressoflex 6p C3 DCpowe_2'!$O$11)</f>
        <v>0</v>
      </c>
      <c r="Q72" s="572">
        <f>IF(ABS(I72)&lt;'ver pressoflex 6p C3 DCpowe_2'!$G$7,'ver pressoflex 6p C3 DCpowe_2'!$G$16*I72*'ver pressoflex 6p C3 DCpowe_2'!$O$12,SIGN(I72)*'ver pressoflex 6p C3 DCpowe_2'!$G$15*'ver pressoflex 6p C3 DCpowe_2'!$O$12)</f>
        <v>0</v>
      </c>
      <c r="R72" s="572">
        <f>IF(ABS(J72)&lt;'ver pressoflex 6p C3 DCpowe_2'!$G$7,'ver pressoflex 6p C3 DCpowe_2'!$G$16*J72*'ver pressoflex 6p C3 DCpowe_2'!$O$13,SIGN(J72)*'ver pressoflex 6p C3 DCpowe_2'!$G$15*'ver pressoflex 6p C3 DCpowe_2'!$O$13)</f>
        <v>17803.500000000004</v>
      </c>
      <c r="S72" s="113">
        <f t="shared" si="4"/>
        <v>34935.577500000007</v>
      </c>
      <c r="T72" s="575">
        <f>-L72*('ver pressoflex 6p C3 DCpowe_2'!$G$3/2-'ver pressoflex 6p C3 DCpowe_2'!$G$12*'ver pressoflex 6p C3 DCpowe_2'!D72)</f>
        <v>821500.30747260002</v>
      </c>
      <c r="U72" s="29">
        <f t="shared" si="7"/>
        <v>-18248587.500000004</v>
      </c>
      <c r="V72" s="29">
        <f t="shared" si="8"/>
        <v>0</v>
      </c>
      <c r="W72" s="29">
        <f t="shared" si="9"/>
        <v>0</v>
      </c>
      <c r="X72" s="29">
        <f t="shared" si="10"/>
        <v>0</v>
      </c>
      <c r="Y72" s="29">
        <f t="shared" si="11"/>
        <v>0</v>
      </c>
      <c r="Z72" s="29">
        <f t="shared" si="12"/>
        <v>18248587.500000004</v>
      </c>
      <c r="AA72" s="113">
        <f t="shared" si="5"/>
        <v>821500.30747260153</v>
      </c>
    </row>
    <row r="73" spans="2:27">
      <c r="B73" s="116">
        <f t="shared" si="3"/>
        <v>76889.272500000006</v>
      </c>
      <c r="C73" s="115">
        <f t="shared" si="6"/>
        <v>0.31</v>
      </c>
      <c r="D73" s="68">
        <f>'ver pressoflex 6p C3 DCpowe_2'!$G$3/2/$C$557*C73</f>
        <v>3.7974999999999999</v>
      </c>
      <c r="E73" s="114">
        <f>'ver pressoflex 6p C3 DCpowe_2'!$G$9/D73*(D73-'ver pressoflex 6p C3 DCpowe_2'!$M$8)</f>
        <v>0.41332982225148124</v>
      </c>
      <c r="F73" s="114">
        <f>'ver pressoflex 6p C3 DCpowe_2'!$G$9/D73*(D73-'ver pressoflex 6p C3 DCpowe_2'!$M$9)</f>
        <v>0.58186175115207373</v>
      </c>
      <c r="G73" s="114">
        <f>'ver pressoflex 6p C3 DCpowe_2'!$G$9/D73*(D73-'ver pressoflex 6p C3 DCpowe_2'!$M$10)</f>
        <v>0.75039368005266627</v>
      </c>
      <c r="H73" s="114">
        <f>'ver pressoflex 6p C3 DCpowe_2'!$G$9/D73*(D73-'ver pressoflex 6p C3 DCpowe_2'!$M$11)</f>
        <v>4.3948966425279794</v>
      </c>
      <c r="I73" s="114">
        <f>'ver pressoflex 6p C3 DCpowe_2'!$G$9/D73*(D73-'ver pressoflex 6p C3 DCpowe_2'!$M$12)</f>
        <v>4.5634285714285721</v>
      </c>
      <c r="J73" s="114">
        <f>'ver pressoflex 6p C3 DCpowe_2'!$G$9/D73*(D73-'ver pressoflex 6p C3 DCpowe_2'!$M$13)</f>
        <v>4.7319605003291638</v>
      </c>
      <c r="K73" s="114">
        <f>'ver pressoflex 6p C3 DCpowe_2'!$G$9/D73*(D73-'ver pressoflex 6p C3 DCpowe_2'!$G$3)</f>
        <v>5.1532903225806459</v>
      </c>
      <c r="L73" s="113">
        <f>-'ver pressoflex 6p C3 DCpowe_2'!$G$2*'ver pressoflex 6p C3 DCpowe_2'!D73*'ver pressoflex 6p C3 DCpowe_2'!$G$17*'ver pressoflex 6p C3 DCpowe_2'!$G$13*'ver pressoflex 6p C3 DCpowe_2'!$G$11</f>
        <v>-717.72750000000008</v>
      </c>
      <c r="M73" s="572">
        <f>IF(ABS(E73)&lt;'ver pressoflex 6p C3 DCpowe_2'!$G$7,'ver pressoflex 6p C3 DCpowe_2'!$G$16*E73*'ver pressoflex 6p C3 DCpowe_2'!$O$8,SIGN(E73)*'ver pressoflex 6p C3 DCpowe_2'!$G$15*'ver pressoflex 6p C3 DCpowe_2'!$O$8)</f>
        <v>17803.500000000004</v>
      </c>
      <c r="N73" s="572">
        <f>IF(ABS(F73)&lt;'ver pressoflex 6p C3 DCpowe_2'!$G$7,'ver pressoflex 6p C3 DCpowe_2'!$G$16*F73*'ver pressoflex 6p C3 DCpowe_2'!$O$9,SIGN(F73)*'ver pressoflex 6p C3 DCpowe_2'!$G$15*'ver pressoflex 6p C3 DCpowe_2'!$O$9)</f>
        <v>0</v>
      </c>
      <c r="O73" s="572">
        <f>IF(ABS(G73)&lt;'ver pressoflex 6p C3 DCpowe_2'!$G$7,'ver pressoflex 6p C3 DCpowe_2'!$G$16*G73*'ver pressoflex 6p C3 DCpowe_2'!$O$10,SIGN(G73)*'ver pressoflex 6p C3 DCpowe_2'!$G$15*'ver pressoflex 6p C3 DCpowe_2'!$O$10)</f>
        <v>0</v>
      </c>
      <c r="P73" s="572">
        <f>IF(ABS(H73)&lt;'ver pressoflex 6p C3 DCpowe_2'!$G$7,'ver pressoflex 6p C3 DCpowe_2'!$G$16*H73*'ver pressoflex 6p C3 DCpowe_2'!$O$11,SIGN(H73)*'ver pressoflex 6p C3 DCpowe_2'!$G$15*'ver pressoflex 6p C3 DCpowe_2'!$O$11)</f>
        <v>0</v>
      </c>
      <c r="Q73" s="572">
        <f>IF(ABS(I73)&lt;'ver pressoflex 6p C3 DCpowe_2'!$G$7,'ver pressoflex 6p C3 DCpowe_2'!$G$16*I73*'ver pressoflex 6p C3 DCpowe_2'!$O$12,SIGN(I73)*'ver pressoflex 6p C3 DCpowe_2'!$G$15*'ver pressoflex 6p C3 DCpowe_2'!$O$12)</f>
        <v>0</v>
      </c>
      <c r="R73" s="572">
        <f>IF(ABS(J73)&lt;'ver pressoflex 6p C3 DCpowe_2'!$G$7,'ver pressoflex 6p C3 DCpowe_2'!$G$16*J73*'ver pressoflex 6p C3 DCpowe_2'!$O$13,SIGN(J73)*'ver pressoflex 6p C3 DCpowe_2'!$G$15*'ver pressoflex 6p C3 DCpowe_2'!$O$13)</f>
        <v>17803.500000000004</v>
      </c>
      <c r="S73" s="113">
        <f t="shared" si="4"/>
        <v>34889.272500000006</v>
      </c>
      <c r="T73" s="575">
        <f>-L73*('ver pressoflex 6p C3 DCpowe_2'!$G$3/2-'ver pressoflex 6p C3 DCpowe_2'!$G$12*'ver pressoflex 6p C3 DCpowe_2'!D73)</f>
        <v>878082.35030460008</v>
      </c>
      <c r="U73" s="29">
        <f t="shared" si="7"/>
        <v>-18248587.500000004</v>
      </c>
      <c r="V73" s="29">
        <f t="shared" si="8"/>
        <v>0</v>
      </c>
      <c r="W73" s="29">
        <f t="shared" si="9"/>
        <v>0</v>
      </c>
      <c r="X73" s="29">
        <f t="shared" si="10"/>
        <v>0</v>
      </c>
      <c r="Y73" s="29">
        <f t="shared" si="11"/>
        <v>0</v>
      </c>
      <c r="Z73" s="29">
        <f t="shared" si="12"/>
        <v>18248587.500000004</v>
      </c>
      <c r="AA73" s="113">
        <f t="shared" si="5"/>
        <v>878082.35030459985</v>
      </c>
    </row>
    <row r="74" spans="2:27">
      <c r="B74" s="116">
        <f t="shared" si="3"/>
        <v>76842.967499999999</v>
      </c>
      <c r="C74" s="115">
        <f t="shared" si="6"/>
        <v>0.33</v>
      </c>
      <c r="D74" s="68">
        <f>'ver pressoflex 6p C3 DCpowe_2'!$G$3/2/$C$557*C74</f>
        <v>4.0425000000000004</v>
      </c>
      <c r="E74" s="114">
        <f>'ver pressoflex 6p C3 DCpowe_2'!$G$9/D74*(D74-'ver pressoflex 6p C3 DCpowe_2'!$M$8)</f>
        <v>0.38779468150896718</v>
      </c>
      <c r="F74" s="114">
        <f>'ver pressoflex 6p C3 DCpowe_2'!$G$9/D74*(D74-'ver pressoflex 6p C3 DCpowe_2'!$M$9)</f>
        <v>0.54611255411255399</v>
      </c>
      <c r="G74" s="114">
        <f>'ver pressoflex 6p C3 DCpowe_2'!$G$9/D74*(D74-'ver pressoflex 6p C3 DCpowe_2'!$M$10)</f>
        <v>0.70443042671614087</v>
      </c>
      <c r="H74" s="114">
        <f>'ver pressoflex 6p C3 DCpowe_2'!$G$9/D74*(D74-'ver pressoflex 6p C3 DCpowe_2'!$M$11)</f>
        <v>4.1280544217687067</v>
      </c>
      <c r="I74" s="114">
        <f>'ver pressoflex 6p C3 DCpowe_2'!$G$9/D74*(D74-'ver pressoflex 6p C3 DCpowe_2'!$M$12)</f>
        <v>4.2863722943722937</v>
      </c>
      <c r="J74" s="114">
        <f>'ver pressoflex 6p C3 DCpowe_2'!$G$9/D74*(D74-'ver pressoflex 6p C3 DCpowe_2'!$M$13)</f>
        <v>4.4446901669758807</v>
      </c>
      <c r="K74" s="114">
        <f>'ver pressoflex 6p C3 DCpowe_2'!$G$9/D74*(D74-'ver pressoflex 6p C3 DCpowe_2'!$G$3)</f>
        <v>4.8404848484848477</v>
      </c>
      <c r="L74" s="113">
        <f>-'ver pressoflex 6p C3 DCpowe_2'!$G$2*'ver pressoflex 6p C3 DCpowe_2'!D74*'ver pressoflex 6p C3 DCpowe_2'!$G$17*'ver pressoflex 6p C3 DCpowe_2'!$G$13*'ver pressoflex 6p C3 DCpowe_2'!$G$11</f>
        <v>-764.03250000000014</v>
      </c>
      <c r="M74" s="572">
        <f>IF(ABS(E74)&lt;'ver pressoflex 6p C3 DCpowe_2'!$G$7,'ver pressoflex 6p C3 DCpowe_2'!$G$16*E74*'ver pressoflex 6p C3 DCpowe_2'!$O$8,SIGN(E74)*'ver pressoflex 6p C3 DCpowe_2'!$G$15*'ver pressoflex 6p C3 DCpowe_2'!$O$8)</f>
        <v>17803.500000000004</v>
      </c>
      <c r="N74" s="572">
        <f>IF(ABS(F74)&lt;'ver pressoflex 6p C3 DCpowe_2'!$G$7,'ver pressoflex 6p C3 DCpowe_2'!$G$16*F74*'ver pressoflex 6p C3 DCpowe_2'!$O$9,SIGN(F74)*'ver pressoflex 6p C3 DCpowe_2'!$G$15*'ver pressoflex 6p C3 DCpowe_2'!$O$9)</f>
        <v>0</v>
      </c>
      <c r="O74" s="572">
        <f>IF(ABS(G74)&lt;'ver pressoflex 6p C3 DCpowe_2'!$G$7,'ver pressoflex 6p C3 DCpowe_2'!$G$16*G74*'ver pressoflex 6p C3 DCpowe_2'!$O$10,SIGN(G74)*'ver pressoflex 6p C3 DCpowe_2'!$G$15*'ver pressoflex 6p C3 DCpowe_2'!$O$10)</f>
        <v>0</v>
      </c>
      <c r="P74" s="572">
        <f>IF(ABS(H74)&lt;'ver pressoflex 6p C3 DCpowe_2'!$G$7,'ver pressoflex 6p C3 DCpowe_2'!$G$16*H74*'ver pressoflex 6p C3 DCpowe_2'!$O$11,SIGN(H74)*'ver pressoflex 6p C3 DCpowe_2'!$G$15*'ver pressoflex 6p C3 DCpowe_2'!$O$11)</f>
        <v>0</v>
      </c>
      <c r="Q74" s="572">
        <f>IF(ABS(I74)&lt;'ver pressoflex 6p C3 DCpowe_2'!$G$7,'ver pressoflex 6p C3 DCpowe_2'!$G$16*I74*'ver pressoflex 6p C3 DCpowe_2'!$O$12,SIGN(I74)*'ver pressoflex 6p C3 DCpowe_2'!$G$15*'ver pressoflex 6p C3 DCpowe_2'!$O$12)</f>
        <v>0</v>
      </c>
      <c r="R74" s="572">
        <f>IF(ABS(J74)&lt;'ver pressoflex 6p C3 DCpowe_2'!$G$7,'ver pressoflex 6p C3 DCpowe_2'!$G$16*J74*'ver pressoflex 6p C3 DCpowe_2'!$O$13,SIGN(J74)*'ver pressoflex 6p C3 DCpowe_2'!$G$15*'ver pressoflex 6p C3 DCpowe_2'!$O$13)</f>
        <v>17803.500000000004</v>
      </c>
      <c r="S74" s="113">
        <f t="shared" si="4"/>
        <v>34842.967500000006</v>
      </c>
      <c r="T74" s="575">
        <f>-L74*('ver pressoflex 6p C3 DCpowe_2'!$G$3/2-'ver pressoflex 6p C3 DCpowe_2'!$G$12*'ver pressoflex 6p C3 DCpowe_2'!D74)</f>
        <v>934654.95432540029</v>
      </c>
      <c r="U74" s="29">
        <f t="shared" si="7"/>
        <v>-18248587.500000004</v>
      </c>
      <c r="V74" s="29">
        <f t="shared" si="8"/>
        <v>0</v>
      </c>
      <c r="W74" s="29">
        <f t="shared" si="9"/>
        <v>0</v>
      </c>
      <c r="X74" s="29">
        <f t="shared" si="10"/>
        <v>0</v>
      </c>
      <c r="Y74" s="29">
        <f t="shared" si="11"/>
        <v>0</v>
      </c>
      <c r="Z74" s="29">
        <f t="shared" si="12"/>
        <v>18248587.500000004</v>
      </c>
      <c r="AA74" s="113">
        <f t="shared" si="5"/>
        <v>934654.95432540029</v>
      </c>
    </row>
    <row r="75" spans="2:27">
      <c r="B75" s="116">
        <f t="shared" si="3"/>
        <v>76796.662500000006</v>
      </c>
      <c r="C75" s="115">
        <f t="shared" si="6"/>
        <v>0.35000000000000003</v>
      </c>
      <c r="D75" s="68">
        <f>'ver pressoflex 6p C3 DCpowe_2'!$G$3/2/$C$557*C75</f>
        <v>4.2875000000000005</v>
      </c>
      <c r="E75" s="114">
        <f>'ver pressoflex 6p C3 DCpowe_2'!$G$9/D75*(D75-'ver pressoflex 6p C3 DCpowe_2'!$M$8)</f>
        <v>0.36517784256559765</v>
      </c>
      <c r="F75" s="114">
        <f>'ver pressoflex 6p C3 DCpowe_2'!$G$9/D75*(D75-'ver pressoflex 6p C3 DCpowe_2'!$M$9)</f>
        <v>0.51444897959183666</v>
      </c>
      <c r="G75" s="114">
        <f>'ver pressoflex 6p C3 DCpowe_2'!$G$9/D75*(D75-'ver pressoflex 6p C3 DCpowe_2'!$M$10)</f>
        <v>0.66372011661807573</v>
      </c>
      <c r="H75" s="114">
        <f>'ver pressoflex 6p C3 DCpowe_2'!$G$9/D75*(D75-'ver pressoflex 6p C3 DCpowe_2'!$M$11)</f>
        <v>3.8917084548104954</v>
      </c>
      <c r="I75" s="114">
        <f>'ver pressoflex 6p C3 DCpowe_2'!$G$9/D75*(D75-'ver pressoflex 6p C3 DCpowe_2'!$M$12)</f>
        <v>4.0409795918367344</v>
      </c>
      <c r="J75" s="114">
        <f>'ver pressoflex 6p C3 DCpowe_2'!$G$9/D75*(D75-'ver pressoflex 6p C3 DCpowe_2'!$M$13)</f>
        <v>4.1902507288629733</v>
      </c>
      <c r="K75" s="114">
        <f>'ver pressoflex 6p C3 DCpowe_2'!$G$9/D75*(D75-'ver pressoflex 6p C3 DCpowe_2'!$G$3)</f>
        <v>4.5634285714285712</v>
      </c>
      <c r="L75" s="113">
        <f>-'ver pressoflex 6p C3 DCpowe_2'!$G$2*'ver pressoflex 6p C3 DCpowe_2'!D75*'ver pressoflex 6p C3 DCpowe_2'!$G$17*'ver pressoflex 6p C3 DCpowe_2'!$G$13*'ver pressoflex 6p C3 DCpowe_2'!$G$11</f>
        <v>-810.3375000000002</v>
      </c>
      <c r="M75" s="572">
        <f>IF(ABS(E75)&lt;'ver pressoflex 6p C3 DCpowe_2'!$G$7,'ver pressoflex 6p C3 DCpowe_2'!$G$16*E75*'ver pressoflex 6p C3 DCpowe_2'!$O$8,SIGN(E75)*'ver pressoflex 6p C3 DCpowe_2'!$G$15*'ver pressoflex 6p C3 DCpowe_2'!$O$8)</f>
        <v>17803.500000000004</v>
      </c>
      <c r="N75" s="572">
        <f>IF(ABS(F75)&lt;'ver pressoflex 6p C3 DCpowe_2'!$G$7,'ver pressoflex 6p C3 DCpowe_2'!$G$16*F75*'ver pressoflex 6p C3 DCpowe_2'!$O$9,SIGN(F75)*'ver pressoflex 6p C3 DCpowe_2'!$G$15*'ver pressoflex 6p C3 DCpowe_2'!$O$9)</f>
        <v>0</v>
      </c>
      <c r="O75" s="572">
        <f>IF(ABS(G75)&lt;'ver pressoflex 6p C3 DCpowe_2'!$G$7,'ver pressoflex 6p C3 DCpowe_2'!$G$16*G75*'ver pressoflex 6p C3 DCpowe_2'!$O$10,SIGN(G75)*'ver pressoflex 6p C3 DCpowe_2'!$G$15*'ver pressoflex 6p C3 DCpowe_2'!$O$10)</f>
        <v>0</v>
      </c>
      <c r="P75" s="572">
        <f>IF(ABS(H75)&lt;'ver pressoflex 6p C3 DCpowe_2'!$G$7,'ver pressoflex 6p C3 DCpowe_2'!$G$16*H75*'ver pressoflex 6p C3 DCpowe_2'!$O$11,SIGN(H75)*'ver pressoflex 6p C3 DCpowe_2'!$G$15*'ver pressoflex 6p C3 DCpowe_2'!$O$11)</f>
        <v>0</v>
      </c>
      <c r="Q75" s="572">
        <f>IF(ABS(I75)&lt;'ver pressoflex 6p C3 DCpowe_2'!$G$7,'ver pressoflex 6p C3 DCpowe_2'!$G$16*I75*'ver pressoflex 6p C3 DCpowe_2'!$O$12,SIGN(I75)*'ver pressoflex 6p C3 DCpowe_2'!$G$15*'ver pressoflex 6p C3 DCpowe_2'!$O$12)</f>
        <v>0</v>
      </c>
      <c r="R75" s="572">
        <f>IF(ABS(J75)&lt;'ver pressoflex 6p C3 DCpowe_2'!$G$7,'ver pressoflex 6p C3 DCpowe_2'!$G$16*J75*'ver pressoflex 6p C3 DCpowe_2'!$O$13,SIGN(J75)*'ver pressoflex 6p C3 DCpowe_2'!$G$15*'ver pressoflex 6p C3 DCpowe_2'!$O$13)</f>
        <v>17803.500000000004</v>
      </c>
      <c r="S75" s="113">
        <f t="shared" si="4"/>
        <v>34796.662500000006</v>
      </c>
      <c r="T75" s="575">
        <f>-L75*('ver pressoflex 6p C3 DCpowe_2'!$G$3/2-'ver pressoflex 6p C3 DCpowe_2'!$G$12*'ver pressoflex 6p C3 DCpowe_2'!D75)</f>
        <v>991218.1195350003</v>
      </c>
      <c r="U75" s="29">
        <f t="shared" si="7"/>
        <v>-18248587.500000004</v>
      </c>
      <c r="V75" s="29">
        <f t="shared" si="8"/>
        <v>0</v>
      </c>
      <c r="W75" s="29">
        <f t="shared" si="9"/>
        <v>0</v>
      </c>
      <c r="X75" s="29">
        <f t="shared" si="10"/>
        <v>0</v>
      </c>
      <c r="Y75" s="29">
        <f t="shared" si="11"/>
        <v>0</v>
      </c>
      <c r="Z75" s="29">
        <f t="shared" si="12"/>
        <v>18248587.500000004</v>
      </c>
      <c r="AA75" s="113">
        <f t="shared" si="5"/>
        <v>991218.11953499913</v>
      </c>
    </row>
    <row r="76" spans="2:27">
      <c r="B76" s="116">
        <f t="shared" si="3"/>
        <v>76750.357500000013</v>
      </c>
      <c r="C76" s="115">
        <f t="shared" si="6"/>
        <v>0.37000000000000005</v>
      </c>
      <c r="D76" s="68">
        <f>'ver pressoflex 6p C3 DCpowe_2'!$G$3/2/$C$557*C76</f>
        <v>4.5325000000000006</v>
      </c>
      <c r="E76" s="114">
        <f>'ver pressoflex 6p C3 DCpowe_2'!$G$9/D76*(D76-'ver pressoflex 6p C3 DCpowe_2'!$M$8)</f>
        <v>0.34500606729178157</v>
      </c>
      <c r="F76" s="114">
        <f>'ver pressoflex 6p C3 DCpowe_2'!$G$9/D76*(D76-'ver pressoflex 6p C3 DCpowe_2'!$M$9)</f>
        <v>0.4862084942084941</v>
      </c>
      <c r="G76" s="114">
        <f>'ver pressoflex 6p C3 DCpowe_2'!$G$9/D76*(D76-'ver pressoflex 6p C3 DCpowe_2'!$M$10)</f>
        <v>0.62741092112520669</v>
      </c>
      <c r="H76" s="114">
        <f>'ver pressoflex 6p C3 DCpowe_2'!$G$9/D76*(D76-'ver pressoflex 6p C3 DCpowe_2'!$M$11)</f>
        <v>3.6809134031991175</v>
      </c>
      <c r="I76" s="114">
        <f>'ver pressoflex 6p C3 DCpowe_2'!$G$9/D76*(D76-'ver pressoflex 6p C3 DCpowe_2'!$M$12)</f>
        <v>3.82211583011583</v>
      </c>
      <c r="J76" s="114">
        <f>'ver pressoflex 6p C3 DCpowe_2'!$G$9/D76*(D76-'ver pressoflex 6p C3 DCpowe_2'!$M$13)</f>
        <v>3.9633182570325429</v>
      </c>
      <c r="K76" s="114">
        <f>'ver pressoflex 6p C3 DCpowe_2'!$G$9/D76*(D76-'ver pressoflex 6p C3 DCpowe_2'!$G$3)</f>
        <v>4.3163243243243246</v>
      </c>
      <c r="L76" s="113">
        <f>-'ver pressoflex 6p C3 DCpowe_2'!$G$2*'ver pressoflex 6p C3 DCpowe_2'!D76*'ver pressoflex 6p C3 DCpowe_2'!$G$17*'ver pressoflex 6p C3 DCpowe_2'!$G$13*'ver pressoflex 6p C3 DCpowe_2'!$G$11</f>
        <v>-856.64250000000015</v>
      </c>
      <c r="M76" s="572">
        <f>IF(ABS(E76)&lt;'ver pressoflex 6p C3 DCpowe_2'!$G$7,'ver pressoflex 6p C3 DCpowe_2'!$G$16*E76*'ver pressoflex 6p C3 DCpowe_2'!$O$8,SIGN(E76)*'ver pressoflex 6p C3 DCpowe_2'!$G$15*'ver pressoflex 6p C3 DCpowe_2'!$O$8)</f>
        <v>17803.500000000004</v>
      </c>
      <c r="N76" s="572">
        <f>IF(ABS(F76)&lt;'ver pressoflex 6p C3 DCpowe_2'!$G$7,'ver pressoflex 6p C3 DCpowe_2'!$G$16*F76*'ver pressoflex 6p C3 DCpowe_2'!$O$9,SIGN(F76)*'ver pressoflex 6p C3 DCpowe_2'!$G$15*'ver pressoflex 6p C3 DCpowe_2'!$O$9)</f>
        <v>0</v>
      </c>
      <c r="O76" s="572">
        <f>IF(ABS(G76)&lt;'ver pressoflex 6p C3 DCpowe_2'!$G$7,'ver pressoflex 6p C3 DCpowe_2'!$G$16*G76*'ver pressoflex 6p C3 DCpowe_2'!$O$10,SIGN(G76)*'ver pressoflex 6p C3 DCpowe_2'!$G$15*'ver pressoflex 6p C3 DCpowe_2'!$O$10)</f>
        <v>0</v>
      </c>
      <c r="P76" s="572">
        <f>IF(ABS(H76)&lt;'ver pressoflex 6p C3 DCpowe_2'!$G$7,'ver pressoflex 6p C3 DCpowe_2'!$G$16*H76*'ver pressoflex 6p C3 DCpowe_2'!$O$11,SIGN(H76)*'ver pressoflex 6p C3 DCpowe_2'!$G$15*'ver pressoflex 6p C3 DCpowe_2'!$O$11)</f>
        <v>0</v>
      </c>
      <c r="Q76" s="572">
        <f>IF(ABS(I76)&lt;'ver pressoflex 6p C3 DCpowe_2'!$G$7,'ver pressoflex 6p C3 DCpowe_2'!$G$16*I76*'ver pressoflex 6p C3 DCpowe_2'!$O$12,SIGN(I76)*'ver pressoflex 6p C3 DCpowe_2'!$G$15*'ver pressoflex 6p C3 DCpowe_2'!$O$12)</f>
        <v>0</v>
      </c>
      <c r="R76" s="572">
        <f>IF(ABS(J76)&lt;'ver pressoflex 6p C3 DCpowe_2'!$G$7,'ver pressoflex 6p C3 DCpowe_2'!$G$16*J76*'ver pressoflex 6p C3 DCpowe_2'!$O$13,SIGN(J76)*'ver pressoflex 6p C3 DCpowe_2'!$G$15*'ver pressoflex 6p C3 DCpowe_2'!$O$13)</f>
        <v>17803.500000000004</v>
      </c>
      <c r="S76" s="113">
        <f t="shared" si="4"/>
        <v>34750.357500000006</v>
      </c>
      <c r="T76" s="575">
        <f>-L76*('ver pressoflex 6p C3 DCpowe_2'!$G$3/2-'ver pressoflex 6p C3 DCpowe_2'!$G$12*'ver pressoflex 6p C3 DCpowe_2'!D76)</f>
        <v>1047771.8459334002</v>
      </c>
      <c r="U76" s="29">
        <f t="shared" si="7"/>
        <v>-18248587.500000004</v>
      </c>
      <c r="V76" s="29">
        <f t="shared" si="8"/>
        <v>0</v>
      </c>
      <c r="W76" s="29">
        <f t="shared" si="9"/>
        <v>0</v>
      </c>
      <c r="X76" s="29">
        <f t="shared" si="10"/>
        <v>0</v>
      </c>
      <c r="Y76" s="29">
        <f t="shared" si="11"/>
        <v>0</v>
      </c>
      <c r="Z76" s="29">
        <f t="shared" si="12"/>
        <v>18248587.500000004</v>
      </c>
      <c r="AA76" s="113">
        <f t="shared" si="5"/>
        <v>1047771.8459334001</v>
      </c>
    </row>
    <row r="77" spans="2:27">
      <c r="B77" s="116">
        <f t="shared" si="3"/>
        <v>76704.052500000005</v>
      </c>
      <c r="C77" s="115">
        <f t="shared" si="6"/>
        <v>0.39000000000000007</v>
      </c>
      <c r="D77" s="68">
        <f>'ver pressoflex 6p C3 DCpowe_2'!$G$3/2/$C$557*C77</f>
        <v>4.7775000000000007</v>
      </c>
      <c r="E77" s="114">
        <f>'ver pressoflex 6p C3 DCpowe_2'!$G$9/D77*(D77-'ver pressoflex 6p C3 DCpowe_2'!$M$8)</f>
        <v>0.32690319204604912</v>
      </c>
      <c r="F77" s="114">
        <f>'ver pressoflex 6p C3 DCpowe_2'!$G$9/D77*(D77-'ver pressoflex 6p C3 DCpowe_2'!$M$9)</f>
        <v>0.46086446886446886</v>
      </c>
      <c r="G77" s="114">
        <f>'ver pressoflex 6p C3 DCpowe_2'!$G$9/D77*(D77-'ver pressoflex 6p C3 DCpowe_2'!$M$10)</f>
        <v>0.59482574568288848</v>
      </c>
      <c r="H77" s="114">
        <f>'ver pressoflex 6p C3 DCpowe_2'!$G$9/D77*(D77-'ver pressoflex 6p C3 DCpowe_2'!$M$11)</f>
        <v>3.4917383568812133</v>
      </c>
      <c r="I77" s="114">
        <f>'ver pressoflex 6p C3 DCpowe_2'!$G$9/D77*(D77-'ver pressoflex 6p C3 DCpowe_2'!$M$12)</f>
        <v>3.6256996336996328</v>
      </c>
      <c r="J77" s="114">
        <f>'ver pressoflex 6p C3 DCpowe_2'!$G$9/D77*(D77-'ver pressoflex 6p C3 DCpowe_2'!$M$13)</f>
        <v>3.7596609105180527</v>
      </c>
      <c r="K77" s="114">
        <f>'ver pressoflex 6p C3 DCpowe_2'!$G$9/D77*(D77-'ver pressoflex 6p C3 DCpowe_2'!$G$3)</f>
        <v>4.0945641025641013</v>
      </c>
      <c r="L77" s="113">
        <f>-'ver pressoflex 6p C3 DCpowe_2'!$G$2*'ver pressoflex 6p C3 DCpowe_2'!D77*'ver pressoflex 6p C3 DCpowe_2'!$G$17*'ver pressoflex 6p C3 DCpowe_2'!$G$13*'ver pressoflex 6p C3 DCpowe_2'!$G$11</f>
        <v>-902.94750000000022</v>
      </c>
      <c r="M77" s="572">
        <f>IF(ABS(E77)&lt;'ver pressoflex 6p C3 DCpowe_2'!$G$7,'ver pressoflex 6p C3 DCpowe_2'!$G$16*E77*'ver pressoflex 6p C3 DCpowe_2'!$O$8,SIGN(E77)*'ver pressoflex 6p C3 DCpowe_2'!$G$15*'ver pressoflex 6p C3 DCpowe_2'!$O$8)</f>
        <v>17803.500000000004</v>
      </c>
      <c r="N77" s="572">
        <f>IF(ABS(F77)&lt;'ver pressoflex 6p C3 DCpowe_2'!$G$7,'ver pressoflex 6p C3 DCpowe_2'!$G$16*F77*'ver pressoflex 6p C3 DCpowe_2'!$O$9,SIGN(F77)*'ver pressoflex 6p C3 DCpowe_2'!$G$15*'ver pressoflex 6p C3 DCpowe_2'!$O$9)</f>
        <v>0</v>
      </c>
      <c r="O77" s="572">
        <f>IF(ABS(G77)&lt;'ver pressoflex 6p C3 DCpowe_2'!$G$7,'ver pressoflex 6p C3 DCpowe_2'!$G$16*G77*'ver pressoflex 6p C3 DCpowe_2'!$O$10,SIGN(G77)*'ver pressoflex 6p C3 DCpowe_2'!$G$15*'ver pressoflex 6p C3 DCpowe_2'!$O$10)</f>
        <v>0</v>
      </c>
      <c r="P77" s="572">
        <f>IF(ABS(H77)&lt;'ver pressoflex 6p C3 DCpowe_2'!$G$7,'ver pressoflex 6p C3 DCpowe_2'!$G$16*H77*'ver pressoflex 6p C3 DCpowe_2'!$O$11,SIGN(H77)*'ver pressoflex 6p C3 DCpowe_2'!$G$15*'ver pressoflex 6p C3 DCpowe_2'!$O$11)</f>
        <v>0</v>
      </c>
      <c r="Q77" s="572">
        <f>IF(ABS(I77)&lt;'ver pressoflex 6p C3 DCpowe_2'!$G$7,'ver pressoflex 6p C3 DCpowe_2'!$G$16*I77*'ver pressoflex 6p C3 DCpowe_2'!$O$12,SIGN(I77)*'ver pressoflex 6p C3 DCpowe_2'!$G$15*'ver pressoflex 6p C3 DCpowe_2'!$O$12)</f>
        <v>0</v>
      </c>
      <c r="R77" s="572">
        <f>IF(ABS(J77)&lt;'ver pressoflex 6p C3 DCpowe_2'!$G$7,'ver pressoflex 6p C3 DCpowe_2'!$G$16*J77*'ver pressoflex 6p C3 DCpowe_2'!$O$13,SIGN(J77)*'ver pressoflex 6p C3 DCpowe_2'!$G$15*'ver pressoflex 6p C3 DCpowe_2'!$O$13)</f>
        <v>17803.500000000004</v>
      </c>
      <c r="S77" s="113">
        <f t="shared" si="4"/>
        <v>34704.052500000005</v>
      </c>
      <c r="T77" s="575">
        <f>-L77*('ver pressoflex 6p C3 DCpowe_2'!$G$3/2-'ver pressoflex 6p C3 DCpowe_2'!$G$12*'ver pressoflex 6p C3 DCpowe_2'!D77)</f>
        <v>1104316.1335206002</v>
      </c>
      <c r="U77" s="29">
        <f t="shared" si="7"/>
        <v>-18248587.500000004</v>
      </c>
      <c r="V77" s="29">
        <f t="shared" si="8"/>
        <v>0</v>
      </c>
      <c r="W77" s="29">
        <f t="shared" si="9"/>
        <v>0</v>
      </c>
      <c r="X77" s="29">
        <f t="shared" si="10"/>
        <v>0</v>
      </c>
      <c r="Y77" s="29">
        <f t="shared" si="11"/>
        <v>0</v>
      </c>
      <c r="Z77" s="29">
        <f t="shared" si="12"/>
        <v>18248587.500000004</v>
      </c>
      <c r="AA77" s="113">
        <f t="shared" si="5"/>
        <v>1104316.1335205995</v>
      </c>
    </row>
    <row r="78" spans="2:27">
      <c r="B78" s="116">
        <f t="shared" si="3"/>
        <v>76657.747500000012</v>
      </c>
      <c r="C78" s="115">
        <f t="shared" si="6"/>
        <v>0.41000000000000009</v>
      </c>
      <c r="D78" s="68">
        <f>'ver pressoflex 6p C3 DCpowe_2'!$G$3/2/$C$557*C78</f>
        <v>5.0225000000000009</v>
      </c>
      <c r="E78" s="114">
        <f>'ver pressoflex 6p C3 DCpowe_2'!$G$9/D78*(D78-'ver pressoflex 6p C3 DCpowe_2'!$M$8)</f>
        <v>0.31056645097063207</v>
      </c>
      <c r="F78" s="114">
        <f>'ver pressoflex 6p C3 DCpowe_2'!$G$9/D78*(D78-'ver pressoflex 6p C3 DCpowe_2'!$M$9)</f>
        <v>0.43799303135888495</v>
      </c>
      <c r="G78" s="114">
        <f>'ver pressoflex 6p C3 DCpowe_2'!$G$9/D78*(D78-'ver pressoflex 6p C3 DCpowe_2'!$M$10)</f>
        <v>0.56541961174713784</v>
      </c>
      <c r="H78" s="114">
        <f>'ver pressoflex 6p C3 DCpowe_2'!$G$9/D78*(D78-'ver pressoflex 6p C3 DCpowe_2'!$M$11)</f>
        <v>3.3210194126431052</v>
      </c>
      <c r="I78" s="114">
        <f>'ver pressoflex 6p C3 DCpowe_2'!$G$9/D78*(D78-'ver pressoflex 6p C3 DCpowe_2'!$M$12)</f>
        <v>3.448445993031358</v>
      </c>
      <c r="J78" s="114">
        <f>'ver pressoflex 6p C3 DCpowe_2'!$G$9/D78*(D78-'ver pressoflex 6p C3 DCpowe_2'!$M$13)</f>
        <v>3.5758725734196108</v>
      </c>
      <c r="K78" s="114">
        <f>'ver pressoflex 6p C3 DCpowe_2'!$G$9/D78*(D78-'ver pressoflex 6p C3 DCpowe_2'!$G$3)</f>
        <v>3.8944390243902429</v>
      </c>
      <c r="L78" s="113">
        <f>-'ver pressoflex 6p C3 DCpowe_2'!$G$2*'ver pressoflex 6p C3 DCpowe_2'!D78*'ver pressoflex 6p C3 DCpowe_2'!$G$17*'ver pressoflex 6p C3 DCpowe_2'!$G$13*'ver pressoflex 6p C3 DCpowe_2'!$G$11</f>
        <v>-949.25250000000028</v>
      </c>
      <c r="M78" s="572">
        <f>IF(ABS(E78)&lt;'ver pressoflex 6p C3 DCpowe_2'!$G$7,'ver pressoflex 6p C3 DCpowe_2'!$G$16*E78*'ver pressoflex 6p C3 DCpowe_2'!$O$8,SIGN(E78)*'ver pressoflex 6p C3 DCpowe_2'!$G$15*'ver pressoflex 6p C3 DCpowe_2'!$O$8)</f>
        <v>17803.500000000004</v>
      </c>
      <c r="N78" s="572">
        <f>IF(ABS(F78)&lt;'ver pressoflex 6p C3 DCpowe_2'!$G$7,'ver pressoflex 6p C3 DCpowe_2'!$G$16*F78*'ver pressoflex 6p C3 DCpowe_2'!$O$9,SIGN(F78)*'ver pressoflex 6p C3 DCpowe_2'!$G$15*'ver pressoflex 6p C3 DCpowe_2'!$O$9)</f>
        <v>0</v>
      </c>
      <c r="O78" s="572">
        <f>IF(ABS(G78)&lt;'ver pressoflex 6p C3 DCpowe_2'!$G$7,'ver pressoflex 6p C3 DCpowe_2'!$G$16*G78*'ver pressoflex 6p C3 DCpowe_2'!$O$10,SIGN(G78)*'ver pressoflex 6p C3 DCpowe_2'!$G$15*'ver pressoflex 6p C3 DCpowe_2'!$O$10)</f>
        <v>0</v>
      </c>
      <c r="P78" s="572">
        <f>IF(ABS(H78)&lt;'ver pressoflex 6p C3 DCpowe_2'!$G$7,'ver pressoflex 6p C3 DCpowe_2'!$G$16*H78*'ver pressoflex 6p C3 DCpowe_2'!$O$11,SIGN(H78)*'ver pressoflex 6p C3 DCpowe_2'!$G$15*'ver pressoflex 6p C3 DCpowe_2'!$O$11)</f>
        <v>0</v>
      </c>
      <c r="Q78" s="572">
        <f>IF(ABS(I78)&lt;'ver pressoflex 6p C3 DCpowe_2'!$G$7,'ver pressoflex 6p C3 DCpowe_2'!$G$16*I78*'ver pressoflex 6p C3 DCpowe_2'!$O$12,SIGN(I78)*'ver pressoflex 6p C3 DCpowe_2'!$G$15*'ver pressoflex 6p C3 DCpowe_2'!$O$12)</f>
        <v>0</v>
      </c>
      <c r="R78" s="572">
        <f>IF(ABS(J78)&lt;'ver pressoflex 6p C3 DCpowe_2'!$G$7,'ver pressoflex 6p C3 DCpowe_2'!$G$16*J78*'ver pressoflex 6p C3 DCpowe_2'!$O$13,SIGN(J78)*'ver pressoflex 6p C3 DCpowe_2'!$G$15*'ver pressoflex 6p C3 DCpowe_2'!$O$13)</f>
        <v>17803.500000000004</v>
      </c>
      <c r="S78" s="113">
        <f t="shared" si="4"/>
        <v>34657.747500000012</v>
      </c>
      <c r="T78" s="575">
        <f>-L78*('ver pressoflex 6p C3 DCpowe_2'!$G$3/2-'ver pressoflex 6p C3 DCpowe_2'!$G$12*'ver pressoflex 6p C3 DCpowe_2'!D78)</f>
        <v>1160850.9822966005</v>
      </c>
      <c r="U78" s="29">
        <f t="shared" si="7"/>
        <v>-18248587.500000004</v>
      </c>
      <c r="V78" s="29">
        <f t="shared" si="8"/>
        <v>0</v>
      </c>
      <c r="W78" s="29">
        <f t="shared" si="9"/>
        <v>0</v>
      </c>
      <c r="X78" s="29">
        <f t="shared" si="10"/>
        <v>0</v>
      </c>
      <c r="Y78" s="29">
        <f t="shared" si="11"/>
        <v>0</v>
      </c>
      <c r="Z78" s="29">
        <f t="shared" si="12"/>
        <v>18248587.500000004</v>
      </c>
      <c r="AA78" s="113">
        <f t="shared" si="5"/>
        <v>1160850.9822966009</v>
      </c>
    </row>
    <row r="79" spans="2:27">
      <c r="B79" s="116">
        <f t="shared" si="3"/>
        <v>76611.442500000005</v>
      </c>
      <c r="C79" s="115">
        <f t="shared" si="6"/>
        <v>0.4300000000000001</v>
      </c>
      <c r="D79" s="68">
        <f>'ver pressoflex 6p C3 DCpowe_2'!$G$3/2/$C$557*C79</f>
        <v>5.267500000000001</v>
      </c>
      <c r="E79" s="114">
        <f>'ver pressoflex 6p C3 DCpowe_2'!$G$9/D79*(D79-'ver pressoflex 6p C3 DCpowe_2'!$M$8)</f>
        <v>0.29574940673943989</v>
      </c>
      <c r="F79" s="114">
        <f>'ver pressoflex 6p C3 DCpowe_2'!$G$9/D79*(D79-'ver pressoflex 6p C3 DCpowe_2'!$M$9)</f>
        <v>0.41724916943521589</v>
      </c>
      <c r="G79" s="114">
        <f>'ver pressoflex 6p C3 DCpowe_2'!$G$9/D79*(D79-'ver pressoflex 6p C3 DCpowe_2'!$M$10)</f>
        <v>0.53874893213099184</v>
      </c>
      <c r="H79" s="114">
        <f>'ver pressoflex 6p C3 DCpowe_2'!$G$9/D79*(D79-'ver pressoflex 6p C3 DCpowe_2'!$M$11)</f>
        <v>3.1661813004271471</v>
      </c>
      <c r="I79" s="114">
        <f>'ver pressoflex 6p C3 DCpowe_2'!$G$9/D79*(D79-'ver pressoflex 6p C3 DCpowe_2'!$M$12)</f>
        <v>3.287681063122923</v>
      </c>
      <c r="J79" s="114">
        <f>'ver pressoflex 6p C3 DCpowe_2'!$G$9/D79*(D79-'ver pressoflex 6p C3 DCpowe_2'!$M$13)</f>
        <v>3.4091808258186989</v>
      </c>
      <c r="K79" s="114">
        <f>'ver pressoflex 6p C3 DCpowe_2'!$G$9/D79*(D79-'ver pressoflex 6p C3 DCpowe_2'!$G$3)</f>
        <v>3.712930232558139</v>
      </c>
      <c r="L79" s="113">
        <f>-'ver pressoflex 6p C3 DCpowe_2'!$G$2*'ver pressoflex 6p C3 DCpowe_2'!D79*'ver pressoflex 6p C3 DCpowe_2'!$G$17*'ver pressoflex 6p C3 DCpowe_2'!$G$13*'ver pressoflex 6p C3 DCpowe_2'!$G$11</f>
        <v>-995.55750000000035</v>
      </c>
      <c r="M79" s="572">
        <f>IF(ABS(E79)&lt;'ver pressoflex 6p C3 DCpowe_2'!$G$7,'ver pressoflex 6p C3 DCpowe_2'!$G$16*E79*'ver pressoflex 6p C3 DCpowe_2'!$O$8,SIGN(E79)*'ver pressoflex 6p C3 DCpowe_2'!$G$15*'ver pressoflex 6p C3 DCpowe_2'!$O$8)</f>
        <v>17803.500000000004</v>
      </c>
      <c r="N79" s="572">
        <f>IF(ABS(F79)&lt;'ver pressoflex 6p C3 DCpowe_2'!$G$7,'ver pressoflex 6p C3 DCpowe_2'!$G$16*F79*'ver pressoflex 6p C3 DCpowe_2'!$O$9,SIGN(F79)*'ver pressoflex 6p C3 DCpowe_2'!$G$15*'ver pressoflex 6p C3 DCpowe_2'!$O$9)</f>
        <v>0</v>
      </c>
      <c r="O79" s="572">
        <f>IF(ABS(G79)&lt;'ver pressoflex 6p C3 DCpowe_2'!$G$7,'ver pressoflex 6p C3 DCpowe_2'!$G$16*G79*'ver pressoflex 6p C3 DCpowe_2'!$O$10,SIGN(G79)*'ver pressoflex 6p C3 DCpowe_2'!$G$15*'ver pressoflex 6p C3 DCpowe_2'!$O$10)</f>
        <v>0</v>
      </c>
      <c r="P79" s="572">
        <f>IF(ABS(H79)&lt;'ver pressoflex 6p C3 DCpowe_2'!$G$7,'ver pressoflex 6p C3 DCpowe_2'!$G$16*H79*'ver pressoflex 6p C3 DCpowe_2'!$O$11,SIGN(H79)*'ver pressoflex 6p C3 DCpowe_2'!$G$15*'ver pressoflex 6p C3 DCpowe_2'!$O$11)</f>
        <v>0</v>
      </c>
      <c r="Q79" s="572">
        <f>IF(ABS(I79)&lt;'ver pressoflex 6p C3 DCpowe_2'!$G$7,'ver pressoflex 6p C3 DCpowe_2'!$G$16*I79*'ver pressoflex 6p C3 DCpowe_2'!$O$12,SIGN(I79)*'ver pressoflex 6p C3 DCpowe_2'!$G$15*'ver pressoflex 6p C3 DCpowe_2'!$O$12)</f>
        <v>0</v>
      </c>
      <c r="R79" s="572">
        <f>IF(ABS(J79)&lt;'ver pressoflex 6p C3 DCpowe_2'!$G$7,'ver pressoflex 6p C3 DCpowe_2'!$G$16*J79*'ver pressoflex 6p C3 DCpowe_2'!$O$13,SIGN(J79)*'ver pressoflex 6p C3 DCpowe_2'!$G$15*'ver pressoflex 6p C3 DCpowe_2'!$O$13)</f>
        <v>17803.500000000004</v>
      </c>
      <c r="S79" s="113">
        <f t="shared" si="4"/>
        <v>34611.442500000005</v>
      </c>
      <c r="T79" s="575">
        <f>-L79*('ver pressoflex 6p C3 DCpowe_2'!$G$3/2-'ver pressoflex 6p C3 DCpowe_2'!$G$12*'ver pressoflex 6p C3 DCpowe_2'!D79)</f>
        <v>1217376.3922614004</v>
      </c>
      <c r="U79" s="29">
        <f t="shared" si="7"/>
        <v>-18248587.500000004</v>
      </c>
      <c r="V79" s="29">
        <f t="shared" si="8"/>
        <v>0</v>
      </c>
      <c r="W79" s="29">
        <f t="shared" si="9"/>
        <v>0</v>
      </c>
      <c r="X79" s="29">
        <f t="shared" si="10"/>
        <v>0</v>
      </c>
      <c r="Y79" s="29">
        <f t="shared" si="11"/>
        <v>0</v>
      </c>
      <c r="Z79" s="29">
        <f t="shared" si="12"/>
        <v>18248587.500000004</v>
      </c>
      <c r="AA79" s="113">
        <f t="shared" si="5"/>
        <v>1217376.3922614008</v>
      </c>
    </row>
    <row r="80" spans="2:27">
      <c r="B80" s="116">
        <f t="shared" si="3"/>
        <v>76565.137500000012</v>
      </c>
      <c r="C80" s="115">
        <f t="shared" si="6"/>
        <v>0.45000000000000012</v>
      </c>
      <c r="D80" s="68">
        <f>'ver pressoflex 6p C3 DCpowe_2'!$G$3/2/$C$557*C80</f>
        <v>5.5125000000000011</v>
      </c>
      <c r="E80" s="114">
        <f>'ver pressoflex 6p C3 DCpowe_2'!$G$9/D80*(D80-'ver pressoflex 6p C3 DCpowe_2'!$M$8)</f>
        <v>0.28224943310657596</v>
      </c>
      <c r="F80" s="114">
        <f>'ver pressoflex 6p C3 DCpowe_2'!$G$9/D80*(D80-'ver pressoflex 6p C3 DCpowe_2'!$M$9)</f>
        <v>0.39834920634920634</v>
      </c>
      <c r="G80" s="114">
        <f>'ver pressoflex 6p C3 DCpowe_2'!$G$9/D80*(D80-'ver pressoflex 6p C3 DCpowe_2'!$M$10)</f>
        <v>0.51444897959183666</v>
      </c>
      <c r="H80" s="114">
        <f>'ver pressoflex 6p C3 DCpowe_2'!$G$9/D80*(D80-'ver pressoflex 6p C3 DCpowe_2'!$M$11)</f>
        <v>3.0251065759637186</v>
      </c>
      <c r="I80" s="114">
        <f>'ver pressoflex 6p C3 DCpowe_2'!$G$9/D80*(D80-'ver pressoflex 6p C3 DCpowe_2'!$M$12)</f>
        <v>3.1412063492063491</v>
      </c>
      <c r="J80" s="114">
        <f>'ver pressoflex 6p C3 DCpowe_2'!$G$9/D80*(D80-'ver pressoflex 6p C3 DCpowe_2'!$M$13)</f>
        <v>3.2573061224489797</v>
      </c>
      <c r="K80" s="114">
        <f>'ver pressoflex 6p C3 DCpowe_2'!$G$9/D80*(D80-'ver pressoflex 6p C3 DCpowe_2'!$G$3)</f>
        <v>3.5475555555555554</v>
      </c>
      <c r="L80" s="113">
        <f>-'ver pressoflex 6p C3 DCpowe_2'!$G$2*'ver pressoflex 6p C3 DCpowe_2'!D80*'ver pressoflex 6p C3 DCpowe_2'!$G$17*'ver pressoflex 6p C3 DCpowe_2'!$G$13*'ver pressoflex 6p C3 DCpowe_2'!$G$11</f>
        <v>-1041.8625000000002</v>
      </c>
      <c r="M80" s="572">
        <f>IF(ABS(E80)&lt;'ver pressoflex 6p C3 DCpowe_2'!$G$7,'ver pressoflex 6p C3 DCpowe_2'!$G$16*E80*'ver pressoflex 6p C3 DCpowe_2'!$O$8,SIGN(E80)*'ver pressoflex 6p C3 DCpowe_2'!$G$15*'ver pressoflex 6p C3 DCpowe_2'!$O$8)</f>
        <v>17803.500000000004</v>
      </c>
      <c r="N80" s="572">
        <f>IF(ABS(F80)&lt;'ver pressoflex 6p C3 DCpowe_2'!$G$7,'ver pressoflex 6p C3 DCpowe_2'!$G$16*F80*'ver pressoflex 6p C3 DCpowe_2'!$O$9,SIGN(F80)*'ver pressoflex 6p C3 DCpowe_2'!$G$15*'ver pressoflex 6p C3 DCpowe_2'!$O$9)</f>
        <v>0</v>
      </c>
      <c r="O80" s="572">
        <f>IF(ABS(G80)&lt;'ver pressoflex 6p C3 DCpowe_2'!$G$7,'ver pressoflex 6p C3 DCpowe_2'!$G$16*G80*'ver pressoflex 6p C3 DCpowe_2'!$O$10,SIGN(G80)*'ver pressoflex 6p C3 DCpowe_2'!$G$15*'ver pressoflex 6p C3 DCpowe_2'!$O$10)</f>
        <v>0</v>
      </c>
      <c r="P80" s="572">
        <f>IF(ABS(H80)&lt;'ver pressoflex 6p C3 DCpowe_2'!$G$7,'ver pressoflex 6p C3 DCpowe_2'!$G$16*H80*'ver pressoflex 6p C3 DCpowe_2'!$O$11,SIGN(H80)*'ver pressoflex 6p C3 DCpowe_2'!$G$15*'ver pressoflex 6p C3 DCpowe_2'!$O$11)</f>
        <v>0</v>
      </c>
      <c r="Q80" s="572">
        <f>IF(ABS(I80)&lt;'ver pressoflex 6p C3 DCpowe_2'!$G$7,'ver pressoflex 6p C3 DCpowe_2'!$G$16*I80*'ver pressoflex 6p C3 DCpowe_2'!$O$12,SIGN(I80)*'ver pressoflex 6p C3 DCpowe_2'!$G$15*'ver pressoflex 6p C3 DCpowe_2'!$O$12)</f>
        <v>0</v>
      </c>
      <c r="R80" s="572">
        <f>IF(ABS(J80)&lt;'ver pressoflex 6p C3 DCpowe_2'!$G$7,'ver pressoflex 6p C3 DCpowe_2'!$G$16*J80*'ver pressoflex 6p C3 DCpowe_2'!$O$13,SIGN(J80)*'ver pressoflex 6p C3 DCpowe_2'!$G$15*'ver pressoflex 6p C3 DCpowe_2'!$O$13)</f>
        <v>17803.500000000004</v>
      </c>
      <c r="S80" s="113">
        <f t="shared" si="4"/>
        <v>34565.137500000012</v>
      </c>
      <c r="T80" s="575">
        <f>-L80*('ver pressoflex 6p C3 DCpowe_2'!$G$3/2-'ver pressoflex 6p C3 DCpowe_2'!$G$12*'ver pressoflex 6p C3 DCpowe_2'!D80)</f>
        <v>1273892.3634150003</v>
      </c>
      <c r="U80" s="29">
        <f t="shared" si="7"/>
        <v>-18248587.500000004</v>
      </c>
      <c r="V80" s="29">
        <f t="shared" si="8"/>
        <v>0</v>
      </c>
      <c r="W80" s="29">
        <f t="shared" si="9"/>
        <v>0</v>
      </c>
      <c r="X80" s="29">
        <f t="shared" si="10"/>
        <v>0</v>
      </c>
      <c r="Y80" s="29">
        <f t="shared" si="11"/>
        <v>0</v>
      </c>
      <c r="Z80" s="29">
        <f t="shared" si="12"/>
        <v>18248587.500000004</v>
      </c>
      <c r="AA80" s="113">
        <f t="shared" si="5"/>
        <v>1273892.3634149991</v>
      </c>
    </row>
    <row r="81" spans="2:27">
      <c r="B81" s="116">
        <f t="shared" si="3"/>
        <v>76518.832500000004</v>
      </c>
      <c r="C81" s="115">
        <f t="shared" si="6"/>
        <v>0.47000000000000014</v>
      </c>
      <c r="D81" s="68">
        <f>'ver pressoflex 6p C3 DCpowe_2'!$G$3/2/$C$557*C81</f>
        <v>5.7575000000000021</v>
      </c>
      <c r="E81" s="114">
        <f>'ver pressoflex 6p C3 DCpowe_2'!$G$9/D81*(D81-'ver pressoflex 6p C3 DCpowe_2'!$M$8)</f>
        <v>0.26989839339991306</v>
      </c>
      <c r="F81" s="114">
        <f>'ver pressoflex 6p C3 DCpowe_2'!$G$9/D81*(D81-'ver pressoflex 6p C3 DCpowe_2'!$M$9)</f>
        <v>0.3810577507598783</v>
      </c>
      <c r="G81" s="114">
        <f>'ver pressoflex 6p C3 DCpowe_2'!$G$9/D81*(D81-'ver pressoflex 6p C3 DCpowe_2'!$M$10)</f>
        <v>0.49221710811984354</v>
      </c>
      <c r="H81" s="114">
        <f>'ver pressoflex 6p C3 DCpowe_2'!$G$9/D81*(D81-'ver pressoflex 6p C3 DCpowe_2'!$M$11)</f>
        <v>2.8960382110290914</v>
      </c>
      <c r="I81" s="114">
        <f>'ver pressoflex 6p C3 DCpowe_2'!$G$9/D81*(D81-'ver pressoflex 6p C3 DCpowe_2'!$M$12)</f>
        <v>3.0071975683890564</v>
      </c>
      <c r="J81" s="114">
        <f>'ver pressoflex 6p C3 DCpowe_2'!$G$9/D81*(D81-'ver pressoflex 6p C3 DCpowe_2'!$M$13)</f>
        <v>3.1183569257490218</v>
      </c>
      <c r="K81" s="114">
        <f>'ver pressoflex 6p C3 DCpowe_2'!$G$9/D81*(D81-'ver pressoflex 6p C3 DCpowe_2'!$G$3)</f>
        <v>3.3962553191489349</v>
      </c>
      <c r="L81" s="113">
        <f>-'ver pressoflex 6p C3 DCpowe_2'!$G$2*'ver pressoflex 6p C3 DCpowe_2'!D81*'ver pressoflex 6p C3 DCpowe_2'!$G$17*'ver pressoflex 6p C3 DCpowe_2'!$G$13*'ver pressoflex 6p C3 DCpowe_2'!$G$11</f>
        <v>-1088.1675000000005</v>
      </c>
      <c r="M81" s="572">
        <f>IF(ABS(E81)&lt;'ver pressoflex 6p C3 DCpowe_2'!$G$7,'ver pressoflex 6p C3 DCpowe_2'!$G$16*E81*'ver pressoflex 6p C3 DCpowe_2'!$O$8,SIGN(E81)*'ver pressoflex 6p C3 DCpowe_2'!$G$15*'ver pressoflex 6p C3 DCpowe_2'!$O$8)</f>
        <v>17803.500000000004</v>
      </c>
      <c r="N81" s="572">
        <f>IF(ABS(F81)&lt;'ver pressoflex 6p C3 DCpowe_2'!$G$7,'ver pressoflex 6p C3 DCpowe_2'!$G$16*F81*'ver pressoflex 6p C3 DCpowe_2'!$O$9,SIGN(F81)*'ver pressoflex 6p C3 DCpowe_2'!$G$15*'ver pressoflex 6p C3 DCpowe_2'!$O$9)</f>
        <v>0</v>
      </c>
      <c r="O81" s="572">
        <f>IF(ABS(G81)&lt;'ver pressoflex 6p C3 DCpowe_2'!$G$7,'ver pressoflex 6p C3 DCpowe_2'!$G$16*G81*'ver pressoflex 6p C3 DCpowe_2'!$O$10,SIGN(G81)*'ver pressoflex 6p C3 DCpowe_2'!$G$15*'ver pressoflex 6p C3 DCpowe_2'!$O$10)</f>
        <v>0</v>
      </c>
      <c r="P81" s="572">
        <f>IF(ABS(H81)&lt;'ver pressoflex 6p C3 DCpowe_2'!$G$7,'ver pressoflex 6p C3 DCpowe_2'!$G$16*H81*'ver pressoflex 6p C3 DCpowe_2'!$O$11,SIGN(H81)*'ver pressoflex 6p C3 DCpowe_2'!$G$15*'ver pressoflex 6p C3 DCpowe_2'!$O$11)</f>
        <v>0</v>
      </c>
      <c r="Q81" s="572">
        <f>IF(ABS(I81)&lt;'ver pressoflex 6p C3 DCpowe_2'!$G$7,'ver pressoflex 6p C3 DCpowe_2'!$G$16*I81*'ver pressoflex 6p C3 DCpowe_2'!$O$12,SIGN(I81)*'ver pressoflex 6p C3 DCpowe_2'!$G$15*'ver pressoflex 6p C3 DCpowe_2'!$O$12)</f>
        <v>0</v>
      </c>
      <c r="R81" s="572">
        <f>IF(ABS(J81)&lt;'ver pressoflex 6p C3 DCpowe_2'!$G$7,'ver pressoflex 6p C3 DCpowe_2'!$G$16*J81*'ver pressoflex 6p C3 DCpowe_2'!$O$13,SIGN(J81)*'ver pressoflex 6p C3 DCpowe_2'!$G$15*'ver pressoflex 6p C3 DCpowe_2'!$O$13)</f>
        <v>17803.500000000004</v>
      </c>
      <c r="S81" s="113">
        <f t="shared" si="4"/>
        <v>34518.832500000004</v>
      </c>
      <c r="T81" s="575">
        <f>-L81*('ver pressoflex 6p C3 DCpowe_2'!$G$3/2-'ver pressoflex 6p C3 DCpowe_2'!$G$12*'ver pressoflex 6p C3 DCpowe_2'!D81)</f>
        <v>1330398.8957574007</v>
      </c>
      <c r="U81" s="29">
        <f t="shared" si="7"/>
        <v>-18248587.500000004</v>
      </c>
      <c r="V81" s="29">
        <f t="shared" si="8"/>
        <v>0</v>
      </c>
      <c r="W81" s="29">
        <f t="shared" si="9"/>
        <v>0</v>
      </c>
      <c r="X81" s="29">
        <f t="shared" si="10"/>
        <v>0</v>
      </c>
      <c r="Y81" s="29">
        <f t="shared" si="11"/>
        <v>0</v>
      </c>
      <c r="Z81" s="29">
        <f t="shared" si="12"/>
        <v>18248587.500000004</v>
      </c>
      <c r="AA81" s="113">
        <f t="shared" si="5"/>
        <v>1330398.8957573995</v>
      </c>
    </row>
    <row r="82" spans="2:27">
      <c r="B82" s="116">
        <f t="shared" si="3"/>
        <v>76472.527500000011</v>
      </c>
      <c r="C82" s="115">
        <f t="shared" si="6"/>
        <v>0.49000000000000016</v>
      </c>
      <c r="D82" s="68">
        <f>'ver pressoflex 6p C3 DCpowe_2'!$G$3/2/$C$557*C82</f>
        <v>6.0025000000000022</v>
      </c>
      <c r="E82" s="114">
        <f>'ver pressoflex 6p C3 DCpowe_2'!$G$9/D82*(D82-'ver pressoflex 6p C3 DCpowe_2'!$M$8)</f>
        <v>0.2585556018325697</v>
      </c>
      <c r="F82" s="114">
        <f>'ver pressoflex 6p C3 DCpowe_2'!$G$9/D82*(D82-'ver pressoflex 6p C3 DCpowe_2'!$M$9)</f>
        <v>0.36517784256559754</v>
      </c>
      <c r="G82" s="114">
        <f>'ver pressoflex 6p C3 DCpowe_2'!$G$9/D82*(D82-'ver pressoflex 6p C3 DCpowe_2'!$M$10)</f>
        <v>0.47180008329862544</v>
      </c>
      <c r="H82" s="114">
        <f>'ver pressoflex 6p C3 DCpowe_2'!$G$9/D82*(D82-'ver pressoflex 6p C3 DCpowe_2'!$M$11)</f>
        <v>2.777506039150353</v>
      </c>
      <c r="I82" s="114">
        <f>'ver pressoflex 6p C3 DCpowe_2'!$G$9/D82*(D82-'ver pressoflex 6p C3 DCpowe_2'!$M$12)</f>
        <v>2.8841282798833809</v>
      </c>
      <c r="J82" s="114">
        <f>'ver pressoflex 6p C3 DCpowe_2'!$G$9/D82*(D82-'ver pressoflex 6p C3 DCpowe_2'!$M$13)</f>
        <v>2.9907505206164089</v>
      </c>
      <c r="K82" s="114">
        <f>'ver pressoflex 6p C3 DCpowe_2'!$G$9/D82*(D82-'ver pressoflex 6p C3 DCpowe_2'!$G$3)</f>
        <v>3.2573061224489783</v>
      </c>
      <c r="L82" s="113">
        <f>-'ver pressoflex 6p C3 DCpowe_2'!$G$2*'ver pressoflex 6p C3 DCpowe_2'!D82*'ver pressoflex 6p C3 DCpowe_2'!$G$17*'ver pressoflex 6p C3 DCpowe_2'!$G$13*'ver pressoflex 6p C3 DCpowe_2'!$G$11</f>
        <v>-1134.4725000000003</v>
      </c>
      <c r="M82" s="572">
        <f>IF(ABS(E82)&lt;'ver pressoflex 6p C3 DCpowe_2'!$G$7,'ver pressoflex 6p C3 DCpowe_2'!$G$16*E82*'ver pressoflex 6p C3 DCpowe_2'!$O$8,SIGN(E82)*'ver pressoflex 6p C3 DCpowe_2'!$G$15*'ver pressoflex 6p C3 DCpowe_2'!$O$8)</f>
        <v>17803.500000000004</v>
      </c>
      <c r="N82" s="572">
        <f>IF(ABS(F82)&lt;'ver pressoflex 6p C3 DCpowe_2'!$G$7,'ver pressoflex 6p C3 DCpowe_2'!$G$16*F82*'ver pressoflex 6p C3 DCpowe_2'!$O$9,SIGN(F82)*'ver pressoflex 6p C3 DCpowe_2'!$G$15*'ver pressoflex 6p C3 DCpowe_2'!$O$9)</f>
        <v>0</v>
      </c>
      <c r="O82" s="572">
        <f>IF(ABS(G82)&lt;'ver pressoflex 6p C3 DCpowe_2'!$G$7,'ver pressoflex 6p C3 DCpowe_2'!$G$16*G82*'ver pressoflex 6p C3 DCpowe_2'!$O$10,SIGN(G82)*'ver pressoflex 6p C3 DCpowe_2'!$G$15*'ver pressoflex 6p C3 DCpowe_2'!$O$10)</f>
        <v>0</v>
      </c>
      <c r="P82" s="572">
        <f>IF(ABS(H82)&lt;'ver pressoflex 6p C3 DCpowe_2'!$G$7,'ver pressoflex 6p C3 DCpowe_2'!$G$16*H82*'ver pressoflex 6p C3 DCpowe_2'!$O$11,SIGN(H82)*'ver pressoflex 6p C3 DCpowe_2'!$G$15*'ver pressoflex 6p C3 DCpowe_2'!$O$11)</f>
        <v>0</v>
      </c>
      <c r="Q82" s="572">
        <f>IF(ABS(I82)&lt;'ver pressoflex 6p C3 DCpowe_2'!$G$7,'ver pressoflex 6p C3 DCpowe_2'!$G$16*I82*'ver pressoflex 6p C3 DCpowe_2'!$O$12,SIGN(I82)*'ver pressoflex 6p C3 DCpowe_2'!$G$15*'ver pressoflex 6p C3 DCpowe_2'!$O$12)</f>
        <v>0</v>
      </c>
      <c r="R82" s="572">
        <f>IF(ABS(J82)&lt;'ver pressoflex 6p C3 DCpowe_2'!$G$7,'ver pressoflex 6p C3 DCpowe_2'!$G$16*J82*'ver pressoflex 6p C3 DCpowe_2'!$O$13,SIGN(J82)*'ver pressoflex 6p C3 DCpowe_2'!$G$15*'ver pressoflex 6p C3 DCpowe_2'!$O$13)</f>
        <v>17803.500000000004</v>
      </c>
      <c r="S82" s="113">
        <f t="shared" si="4"/>
        <v>34472.527500000011</v>
      </c>
      <c r="T82" s="575">
        <f>-L82*('ver pressoflex 6p C3 DCpowe_2'!$G$3/2-'ver pressoflex 6p C3 DCpowe_2'!$G$12*'ver pressoflex 6p C3 DCpowe_2'!D82)</f>
        <v>1386895.9892886004</v>
      </c>
      <c r="U82" s="29">
        <f t="shared" si="7"/>
        <v>-18248587.500000004</v>
      </c>
      <c r="V82" s="29">
        <f t="shared" si="8"/>
        <v>0</v>
      </c>
      <c r="W82" s="29">
        <f t="shared" si="9"/>
        <v>0</v>
      </c>
      <c r="X82" s="29">
        <f t="shared" si="10"/>
        <v>0</v>
      </c>
      <c r="Y82" s="29">
        <f t="shared" si="11"/>
        <v>0</v>
      </c>
      <c r="Z82" s="29">
        <f t="shared" si="12"/>
        <v>18248587.500000004</v>
      </c>
      <c r="AA82" s="113">
        <f t="shared" si="5"/>
        <v>1386895.989288602</v>
      </c>
    </row>
    <row r="83" spans="2:27">
      <c r="B83" s="116">
        <f t="shared" si="3"/>
        <v>76426.222500000003</v>
      </c>
      <c r="C83" s="115">
        <f t="shared" si="6"/>
        <v>0.51000000000000012</v>
      </c>
      <c r="D83" s="68">
        <f>'ver pressoflex 6p C3 DCpowe_2'!$G$3/2/$C$557*C83</f>
        <v>6.2475000000000014</v>
      </c>
      <c r="E83" s="114">
        <f>'ver pressoflex 6p C3 DCpowe_2'!$G$9/D83*(D83-'ver pressoflex 6p C3 DCpowe_2'!$M$8)</f>
        <v>0.2481024409763905</v>
      </c>
      <c r="F83" s="114">
        <f>'ver pressoflex 6p C3 DCpowe_2'!$G$9/D83*(D83-'ver pressoflex 6p C3 DCpowe_2'!$M$9)</f>
        <v>0.35054341736694672</v>
      </c>
      <c r="G83" s="114">
        <f>'ver pressoflex 6p C3 DCpowe_2'!$G$9/D83*(D83-'ver pressoflex 6p C3 DCpowe_2'!$M$10)</f>
        <v>0.45298439375750288</v>
      </c>
      <c r="H83" s="114">
        <f>'ver pressoflex 6p C3 DCpowe_2'!$G$9/D83*(D83-'ver pressoflex 6p C3 DCpowe_2'!$M$11)</f>
        <v>2.6682705082032809</v>
      </c>
      <c r="I83" s="114">
        <f>'ver pressoflex 6p C3 DCpowe_2'!$G$9/D83*(D83-'ver pressoflex 6p C3 DCpowe_2'!$M$12)</f>
        <v>2.770711484593837</v>
      </c>
      <c r="J83" s="114">
        <f>'ver pressoflex 6p C3 DCpowe_2'!$G$9/D83*(D83-'ver pressoflex 6p C3 DCpowe_2'!$M$13)</f>
        <v>2.873152460984393</v>
      </c>
      <c r="K83" s="114">
        <f>'ver pressoflex 6p C3 DCpowe_2'!$G$9/D83*(D83-'ver pressoflex 6p C3 DCpowe_2'!$G$3)</f>
        <v>3.1292549019607838</v>
      </c>
      <c r="L83" s="113">
        <f>-'ver pressoflex 6p C3 DCpowe_2'!$G$2*'ver pressoflex 6p C3 DCpowe_2'!D83*'ver pressoflex 6p C3 DCpowe_2'!$G$17*'ver pressoflex 6p C3 DCpowe_2'!$G$13*'ver pressoflex 6p C3 DCpowe_2'!$G$11</f>
        <v>-1180.7775000000004</v>
      </c>
      <c r="M83" s="572">
        <f>IF(ABS(E83)&lt;'ver pressoflex 6p C3 DCpowe_2'!$G$7,'ver pressoflex 6p C3 DCpowe_2'!$G$16*E83*'ver pressoflex 6p C3 DCpowe_2'!$O$8,SIGN(E83)*'ver pressoflex 6p C3 DCpowe_2'!$G$15*'ver pressoflex 6p C3 DCpowe_2'!$O$8)</f>
        <v>17803.500000000004</v>
      </c>
      <c r="N83" s="572">
        <f>IF(ABS(F83)&lt;'ver pressoflex 6p C3 DCpowe_2'!$G$7,'ver pressoflex 6p C3 DCpowe_2'!$G$16*F83*'ver pressoflex 6p C3 DCpowe_2'!$O$9,SIGN(F83)*'ver pressoflex 6p C3 DCpowe_2'!$G$15*'ver pressoflex 6p C3 DCpowe_2'!$O$9)</f>
        <v>0</v>
      </c>
      <c r="O83" s="572">
        <f>IF(ABS(G83)&lt;'ver pressoflex 6p C3 DCpowe_2'!$G$7,'ver pressoflex 6p C3 DCpowe_2'!$G$16*G83*'ver pressoflex 6p C3 DCpowe_2'!$O$10,SIGN(G83)*'ver pressoflex 6p C3 DCpowe_2'!$G$15*'ver pressoflex 6p C3 DCpowe_2'!$O$10)</f>
        <v>0</v>
      </c>
      <c r="P83" s="572">
        <f>IF(ABS(H83)&lt;'ver pressoflex 6p C3 DCpowe_2'!$G$7,'ver pressoflex 6p C3 DCpowe_2'!$G$16*H83*'ver pressoflex 6p C3 DCpowe_2'!$O$11,SIGN(H83)*'ver pressoflex 6p C3 DCpowe_2'!$G$15*'ver pressoflex 6p C3 DCpowe_2'!$O$11)</f>
        <v>0</v>
      </c>
      <c r="Q83" s="572">
        <f>IF(ABS(I83)&lt;'ver pressoflex 6p C3 DCpowe_2'!$G$7,'ver pressoflex 6p C3 DCpowe_2'!$G$16*I83*'ver pressoflex 6p C3 DCpowe_2'!$O$12,SIGN(I83)*'ver pressoflex 6p C3 DCpowe_2'!$G$15*'ver pressoflex 6p C3 DCpowe_2'!$O$12)</f>
        <v>0</v>
      </c>
      <c r="R83" s="572">
        <f>IF(ABS(J83)&lt;'ver pressoflex 6p C3 DCpowe_2'!$G$7,'ver pressoflex 6p C3 DCpowe_2'!$G$16*J83*'ver pressoflex 6p C3 DCpowe_2'!$O$13,SIGN(J83)*'ver pressoflex 6p C3 DCpowe_2'!$G$15*'ver pressoflex 6p C3 DCpowe_2'!$O$13)</f>
        <v>17803.500000000004</v>
      </c>
      <c r="S83" s="113">
        <f t="shared" si="4"/>
        <v>34426.222500000003</v>
      </c>
      <c r="T83" s="575">
        <f>-L83*('ver pressoflex 6p C3 DCpowe_2'!$G$3/2-'ver pressoflex 6p C3 DCpowe_2'!$G$12*'ver pressoflex 6p C3 DCpowe_2'!D83)</f>
        <v>1443383.6440086004</v>
      </c>
      <c r="U83" s="29">
        <f t="shared" si="7"/>
        <v>-18248587.500000004</v>
      </c>
      <c r="V83" s="29">
        <f t="shared" si="8"/>
        <v>0</v>
      </c>
      <c r="W83" s="29">
        <f t="shared" si="9"/>
        <v>0</v>
      </c>
      <c r="X83" s="29">
        <f t="shared" si="10"/>
        <v>0</v>
      </c>
      <c r="Y83" s="29">
        <f t="shared" si="11"/>
        <v>0</v>
      </c>
      <c r="Z83" s="29">
        <f t="shared" si="12"/>
        <v>18248587.500000004</v>
      </c>
      <c r="AA83" s="113">
        <f t="shared" si="5"/>
        <v>1443383.6440085992</v>
      </c>
    </row>
    <row r="84" spans="2:27">
      <c r="B84" s="116">
        <f t="shared" si="3"/>
        <v>76379.91750000001</v>
      </c>
      <c r="C84" s="115">
        <f t="shared" si="6"/>
        <v>0.53000000000000014</v>
      </c>
      <c r="D84" s="68">
        <f>'ver pressoflex 6p C3 DCpowe_2'!$G$3/2/$C$557*C84</f>
        <v>6.4925000000000015</v>
      </c>
      <c r="E84" s="114">
        <f>'ver pressoflex 6p C3 DCpowe_2'!$G$9/D84*(D84-'ver pressoflex 6p C3 DCpowe_2'!$M$8)</f>
        <v>0.23843819792067766</v>
      </c>
      <c r="F84" s="114">
        <f>'ver pressoflex 6p C3 DCpowe_2'!$G$9/D84*(D84-'ver pressoflex 6p C3 DCpowe_2'!$M$9)</f>
        <v>0.33701347708894874</v>
      </c>
      <c r="G84" s="114">
        <f>'ver pressoflex 6p C3 DCpowe_2'!$G$9/D84*(D84-'ver pressoflex 6p C3 DCpowe_2'!$M$10)</f>
        <v>0.43558875625721982</v>
      </c>
      <c r="H84" s="114">
        <f>'ver pressoflex 6p C3 DCpowe_2'!$G$9/D84*(D84-'ver pressoflex 6p C3 DCpowe_2'!$M$11)</f>
        <v>2.567279168271082</v>
      </c>
      <c r="I84" s="114">
        <f>'ver pressoflex 6p C3 DCpowe_2'!$G$9/D84*(D84-'ver pressoflex 6p C3 DCpowe_2'!$M$12)</f>
        <v>2.6658544474393531</v>
      </c>
      <c r="J84" s="114">
        <f>'ver pressoflex 6p C3 DCpowe_2'!$G$9/D84*(D84-'ver pressoflex 6p C3 DCpowe_2'!$M$13)</f>
        <v>2.7644297266076241</v>
      </c>
      <c r="K84" s="114">
        <f>'ver pressoflex 6p C3 DCpowe_2'!$G$9/D84*(D84-'ver pressoflex 6p C3 DCpowe_2'!$G$3)</f>
        <v>3.0108679245283017</v>
      </c>
      <c r="L84" s="113">
        <f>-'ver pressoflex 6p C3 DCpowe_2'!$G$2*'ver pressoflex 6p C3 DCpowe_2'!D84*'ver pressoflex 6p C3 DCpowe_2'!$G$17*'ver pressoflex 6p C3 DCpowe_2'!$G$13*'ver pressoflex 6p C3 DCpowe_2'!$G$11</f>
        <v>-1227.0825000000004</v>
      </c>
      <c r="M84" s="572">
        <f>IF(ABS(E84)&lt;'ver pressoflex 6p C3 DCpowe_2'!$G$7,'ver pressoflex 6p C3 DCpowe_2'!$G$16*E84*'ver pressoflex 6p C3 DCpowe_2'!$O$8,SIGN(E84)*'ver pressoflex 6p C3 DCpowe_2'!$G$15*'ver pressoflex 6p C3 DCpowe_2'!$O$8)</f>
        <v>17803.500000000004</v>
      </c>
      <c r="N84" s="572">
        <f>IF(ABS(F84)&lt;'ver pressoflex 6p C3 DCpowe_2'!$G$7,'ver pressoflex 6p C3 DCpowe_2'!$G$16*F84*'ver pressoflex 6p C3 DCpowe_2'!$O$9,SIGN(F84)*'ver pressoflex 6p C3 DCpowe_2'!$G$15*'ver pressoflex 6p C3 DCpowe_2'!$O$9)</f>
        <v>0</v>
      </c>
      <c r="O84" s="572">
        <f>IF(ABS(G84)&lt;'ver pressoflex 6p C3 DCpowe_2'!$G$7,'ver pressoflex 6p C3 DCpowe_2'!$G$16*G84*'ver pressoflex 6p C3 DCpowe_2'!$O$10,SIGN(G84)*'ver pressoflex 6p C3 DCpowe_2'!$G$15*'ver pressoflex 6p C3 DCpowe_2'!$O$10)</f>
        <v>0</v>
      </c>
      <c r="P84" s="572">
        <f>IF(ABS(H84)&lt;'ver pressoflex 6p C3 DCpowe_2'!$G$7,'ver pressoflex 6p C3 DCpowe_2'!$G$16*H84*'ver pressoflex 6p C3 DCpowe_2'!$O$11,SIGN(H84)*'ver pressoflex 6p C3 DCpowe_2'!$G$15*'ver pressoflex 6p C3 DCpowe_2'!$O$11)</f>
        <v>0</v>
      </c>
      <c r="Q84" s="572">
        <f>IF(ABS(I84)&lt;'ver pressoflex 6p C3 DCpowe_2'!$G$7,'ver pressoflex 6p C3 DCpowe_2'!$G$16*I84*'ver pressoflex 6p C3 DCpowe_2'!$O$12,SIGN(I84)*'ver pressoflex 6p C3 DCpowe_2'!$G$15*'ver pressoflex 6p C3 DCpowe_2'!$O$12)</f>
        <v>0</v>
      </c>
      <c r="R84" s="572">
        <f>IF(ABS(J84)&lt;'ver pressoflex 6p C3 DCpowe_2'!$G$7,'ver pressoflex 6p C3 DCpowe_2'!$G$16*J84*'ver pressoflex 6p C3 DCpowe_2'!$O$13,SIGN(J84)*'ver pressoflex 6p C3 DCpowe_2'!$G$15*'ver pressoflex 6p C3 DCpowe_2'!$O$13)</f>
        <v>17803.500000000004</v>
      </c>
      <c r="S84" s="113">
        <f t="shared" si="4"/>
        <v>34379.91750000001</v>
      </c>
      <c r="T84" s="575">
        <f>-L84*('ver pressoflex 6p C3 DCpowe_2'!$G$3/2-'ver pressoflex 6p C3 DCpowe_2'!$G$12*'ver pressoflex 6p C3 DCpowe_2'!D84)</f>
        <v>1499861.8599174004</v>
      </c>
      <c r="U84" s="29">
        <f t="shared" si="7"/>
        <v>-18248587.500000004</v>
      </c>
      <c r="V84" s="29">
        <f t="shared" si="8"/>
        <v>0</v>
      </c>
      <c r="W84" s="29">
        <f t="shared" si="9"/>
        <v>0</v>
      </c>
      <c r="X84" s="29">
        <f t="shared" si="10"/>
        <v>0</v>
      </c>
      <c r="Y84" s="29">
        <f t="shared" si="11"/>
        <v>0</v>
      </c>
      <c r="Z84" s="29">
        <f t="shared" si="12"/>
        <v>18248587.500000004</v>
      </c>
      <c r="AA84" s="113">
        <f t="shared" si="5"/>
        <v>1499861.8599174004</v>
      </c>
    </row>
    <row r="85" spans="2:27">
      <c r="B85" s="116">
        <f t="shared" si="3"/>
        <v>76333.612500000003</v>
      </c>
      <c r="C85" s="115">
        <f t="shared" si="6"/>
        <v>0.55000000000000016</v>
      </c>
      <c r="D85" s="68">
        <f>'ver pressoflex 6p C3 DCpowe_2'!$G$3/2/$C$557*C85</f>
        <v>6.7375000000000016</v>
      </c>
      <c r="E85" s="114">
        <f>'ver pressoflex 6p C3 DCpowe_2'!$G$9/D85*(D85-'ver pressoflex 6p C3 DCpowe_2'!$M$8)</f>
        <v>0.22947680890538025</v>
      </c>
      <c r="F85" s="114">
        <f>'ver pressoflex 6p C3 DCpowe_2'!$G$9/D85*(D85-'ver pressoflex 6p C3 DCpowe_2'!$M$9)</f>
        <v>0.32446753246753235</v>
      </c>
      <c r="G85" s="114">
        <f>'ver pressoflex 6p C3 DCpowe_2'!$G$9/D85*(D85-'ver pressoflex 6p C3 DCpowe_2'!$M$10)</f>
        <v>0.41945825602968445</v>
      </c>
      <c r="H85" s="114">
        <f>'ver pressoflex 6p C3 DCpowe_2'!$G$9/D85*(D85-'ver pressoflex 6p C3 DCpowe_2'!$M$11)</f>
        <v>2.4736326530612236</v>
      </c>
      <c r="I85" s="114">
        <f>'ver pressoflex 6p C3 DCpowe_2'!$G$9/D85*(D85-'ver pressoflex 6p C3 DCpowe_2'!$M$12)</f>
        <v>2.5686233766233757</v>
      </c>
      <c r="J85" s="114">
        <f>'ver pressoflex 6p C3 DCpowe_2'!$G$9/D85*(D85-'ver pressoflex 6p C3 DCpowe_2'!$M$13)</f>
        <v>2.6636141001855278</v>
      </c>
      <c r="K85" s="114">
        <f>'ver pressoflex 6p C3 DCpowe_2'!$G$9/D85*(D85-'ver pressoflex 6p C3 DCpowe_2'!$G$3)</f>
        <v>2.9010909090909083</v>
      </c>
      <c r="L85" s="113">
        <f>-'ver pressoflex 6p C3 DCpowe_2'!$G$2*'ver pressoflex 6p C3 DCpowe_2'!D85*'ver pressoflex 6p C3 DCpowe_2'!$G$17*'ver pressoflex 6p C3 DCpowe_2'!$G$13*'ver pressoflex 6p C3 DCpowe_2'!$G$11</f>
        <v>-1273.3875000000005</v>
      </c>
      <c r="M85" s="572">
        <f>IF(ABS(E85)&lt;'ver pressoflex 6p C3 DCpowe_2'!$G$7,'ver pressoflex 6p C3 DCpowe_2'!$G$16*E85*'ver pressoflex 6p C3 DCpowe_2'!$O$8,SIGN(E85)*'ver pressoflex 6p C3 DCpowe_2'!$G$15*'ver pressoflex 6p C3 DCpowe_2'!$O$8)</f>
        <v>17803.500000000004</v>
      </c>
      <c r="N85" s="572">
        <f>IF(ABS(F85)&lt;'ver pressoflex 6p C3 DCpowe_2'!$G$7,'ver pressoflex 6p C3 DCpowe_2'!$G$16*F85*'ver pressoflex 6p C3 DCpowe_2'!$O$9,SIGN(F85)*'ver pressoflex 6p C3 DCpowe_2'!$G$15*'ver pressoflex 6p C3 DCpowe_2'!$O$9)</f>
        <v>0</v>
      </c>
      <c r="O85" s="572">
        <f>IF(ABS(G85)&lt;'ver pressoflex 6p C3 DCpowe_2'!$G$7,'ver pressoflex 6p C3 DCpowe_2'!$G$16*G85*'ver pressoflex 6p C3 DCpowe_2'!$O$10,SIGN(G85)*'ver pressoflex 6p C3 DCpowe_2'!$G$15*'ver pressoflex 6p C3 DCpowe_2'!$O$10)</f>
        <v>0</v>
      </c>
      <c r="P85" s="572">
        <f>IF(ABS(H85)&lt;'ver pressoflex 6p C3 DCpowe_2'!$G$7,'ver pressoflex 6p C3 DCpowe_2'!$G$16*H85*'ver pressoflex 6p C3 DCpowe_2'!$O$11,SIGN(H85)*'ver pressoflex 6p C3 DCpowe_2'!$G$15*'ver pressoflex 6p C3 DCpowe_2'!$O$11)</f>
        <v>0</v>
      </c>
      <c r="Q85" s="572">
        <f>IF(ABS(I85)&lt;'ver pressoflex 6p C3 DCpowe_2'!$G$7,'ver pressoflex 6p C3 DCpowe_2'!$G$16*I85*'ver pressoflex 6p C3 DCpowe_2'!$O$12,SIGN(I85)*'ver pressoflex 6p C3 DCpowe_2'!$G$15*'ver pressoflex 6p C3 DCpowe_2'!$O$12)</f>
        <v>0</v>
      </c>
      <c r="R85" s="572">
        <f>IF(ABS(J85)&lt;'ver pressoflex 6p C3 DCpowe_2'!$G$7,'ver pressoflex 6p C3 DCpowe_2'!$G$16*J85*'ver pressoflex 6p C3 DCpowe_2'!$O$13,SIGN(J85)*'ver pressoflex 6p C3 DCpowe_2'!$G$15*'ver pressoflex 6p C3 DCpowe_2'!$O$13)</f>
        <v>17803.500000000004</v>
      </c>
      <c r="S85" s="113">
        <f t="shared" si="4"/>
        <v>34333.612500000003</v>
      </c>
      <c r="T85" s="575">
        <f>-L85*('ver pressoflex 6p C3 DCpowe_2'!$G$3/2-'ver pressoflex 6p C3 DCpowe_2'!$G$12*'ver pressoflex 6p C3 DCpowe_2'!D85)</f>
        <v>1556330.6370150007</v>
      </c>
      <c r="U85" s="29">
        <f t="shared" si="7"/>
        <v>-18248587.500000004</v>
      </c>
      <c r="V85" s="29">
        <f t="shared" si="8"/>
        <v>0</v>
      </c>
      <c r="W85" s="29">
        <f t="shared" si="9"/>
        <v>0</v>
      </c>
      <c r="X85" s="29">
        <f t="shared" si="10"/>
        <v>0</v>
      </c>
      <c r="Y85" s="29">
        <f t="shared" si="11"/>
        <v>0</v>
      </c>
      <c r="Z85" s="29">
        <f t="shared" si="12"/>
        <v>18248587.500000004</v>
      </c>
      <c r="AA85" s="113">
        <f t="shared" si="5"/>
        <v>1556330.637015</v>
      </c>
    </row>
    <row r="86" spans="2:27">
      <c r="B86" s="116">
        <f t="shared" si="3"/>
        <v>76287.30750000001</v>
      </c>
      <c r="C86" s="115">
        <f t="shared" si="6"/>
        <v>0.57000000000000017</v>
      </c>
      <c r="D86" s="68">
        <f>'ver pressoflex 6p C3 DCpowe_2'!$G$3/2/$C$557*C86</f>
        <v>6.9825000000000017</v>
      </c>
      <c r="E86" s="114">
        <f>'ver pressoflex 6p C3 DCpowe_2'!$G$9/D86*(D86-'ver pressoflex 6p C3 DCpowe_2'!$M$8)</f>
        <v>0.22114428929466518</v>
      </c>
      <c r="F86" s="114">
        <f>'ver pressoflex 6p C3 DCpowe_2'!$G$9/D86*(D86-'ver pressoflex 6p C3 DCpowe_2'!$M$9)</f>
        <v>0.31280200501253125</v>
      </c>
      <c r="G86" s="114">
        <f>'ver pressoflex 6p C3 DCpowe_2'!$G$9/D86*(D86-'ver pressoflex 6p C3 DCpowe_2'!$M$10)</f>
        <v>0.40445972073039732</v>
      </c>
      <c r="H86" s="114">
        <f>'ver pressoflex 6p C3 DCpowe_2'!$G$9/D86*(D86-'ver pressoflex 6p C3 DCpowe_2'!$M$11)</f>
        <v>2.3865578231292512</v>
      </c>
      <c r="I86" s="114">
        <f>'ver pressoflex 6p C3 DCpowe_2'!$G$9/D86*(D86-'ver pressoflex 6p C3 DCpowe_2'!$M$12)</f>
        <v>2.4782155388471172</v>
      </c>
      <c r="J86" s="114">
        <f>'ver pressoflex 6p C3 DCpowe_2'!$G$9/D86*(D86-'ver pressoflex 6p C3 DCpowe_2'!$M$13)</f>
        <v>2.5698732545649832</v>
      </c>
      <c r="K86" s="114">
        <f>'ver pressoflex 6p C3 DCpowe_2'!$G$9/D86*(D86-'ver pressoflex 6p C3 DCpowe_2'!$G$3)</f>
        <v>2.7990175438596485</v>
      </c>
      <c r="L86" s="113">
        <f>-'ver pressoflex 6p C3 DCpowe_2'!$G$2*'ver pressoflex 6p C3 DCpowe_2'!D86*'ver pressoflex 6p C3 DCpowe_2'!$G$17*'ver pressoflex 6p C3 DCpowe_2'!$G$13*'ver pressoflex 6p C3 DCpowe_2'!$G$11</f>
        <v>-1319.6925000000006</v>
      </c>
      <c r="M86" s="572">
        <f>IF(ABS(E86)&lt;'ver pressoflex 6p C3 DCpowe_2'!$G$7,'ver pressoflex 6p C3 DCpowe_2'!$G$16*E86*'ver pressoflex 6p C3 DCpowe_2'!$O$8,SIGN(E86)*'ver pressoflex 6p C3 DCpowe_2'!$G$15*'ver pressoflex 6p C3 DCpowe_2'!$O$8)</f>
        <v>17803.500000000004</v>
      </c>
      <c r="N86" s="572">
        <f>IF(ABS(F86)&lt;'ver pressoflex 6p C3 DCpowe_2'!$G$7,'ver pressoflex 6p C3 DCpowe_2'!$G$16*F86*'ver pressoflex 6p C3 DCpowe_2'!$O$9,SIGN(F86)*'ver pressoflex 6p C3 DCpowe_2'!$G$15*'ver pressoflex 6p C3 DCpowe_2'!$O$9)</f>
        <v>0</v>
      </c>
      <c r="O86" s="572">
        <f>IF(ABS(G86)&lt;'ver pressoflex 6p C3 DCpowe_2'!$G$7,'ver pressoflex 6p C3 DCpowe_2'!$G$16*G86*'ver pressoflex 6p C3 DCpowe_2'!$O$10,SIGN(G86)*'ver pressoflex 6p C3 DCpowe_2'!$G$15*'ver pressoflex 6p C3 DCpowe_2'!$O$10)</f>
        <v>0</v>
      </c>
      <c r="P86" s="572">
        <f>IF(ABS(H86)&lt;'ver pressoflex 6p C3 DCpowe_2'!$G$7,'ver pressoflex 6p C3 DCpowe_2'!$G$16*H86*'ver pressoflex 6p C3 DCpowe_2'!$O$11,SIGN(H86)*'ver pressoflex 6p C3 DCpowe_2'!$G$15*'ver pressoflex 6p C3 DCpowe_2'!$O$11)</f>
        <v>0</v>
      </c>
      <c r="Q86" s="572">
        <f>IF(ABS(I86)&lt;'ver pressoflex 6p C3 DCpowe_2'!$G$7,'ver pressoflex 6p C3 DCpowe_2'!$G$16*I86*'ver pressoflex 6p C3 DCpowe_2'!$O$12,SIGN(I86)*'ver pressoflex 6p C3 DCpowe_2'!$G$15*'ver pressoflex 6p C3 DCpowe_2'!$O$12)</f>
        <v>0</v>
      </c>
      <c r="R86" s="572">
        <f>IF(ABS(J86)&lt;'ver pressoflex 6p C3 DCpowe_2'!$G$7,'ver pressoflex 6p C3 DCpowe_2'!$G$16*J86*'ver pressoflex 6p C3 DCpowe_2'!$O$13,SIGN(J86)*'ver pressoflex 6p C3 DCpowe_2'!$G$15*'ver pressoflex 6p C3 DCpowe_2'!$O$13)</f>
        <v>17803.500000000004</v>
      </c>
      <c r="S86" s="113">
        <f t="shared" si="4"/>
        <v>34287.30750000001</v>
      </c>
      <c r="T86" s="575">
        <f>-L86*('ver pressoflex 6p C3 DCpowe_2'!$G$3/2-'ver pressoflex 6p C3 DCpowe_2'!$G$12*'ver pressoflex 6p C3 DCpowe_2'!D86)</f>
        <v>1612789.9753014008</v>
      </c>
      <c r="U86" s="29">
        <f t="shared" si="7"/>
        <v>-18248587.500000004</v>
      </c>
      <c r="V86" s="29">
        <f t="shared" si="8"/>
        <v>0</v>
      </c>
      <c r="W86" s="29">
        <f t="shared" si="9"/>
        <v>0</v>
      </c>
      <c r="X86" s="29">
        <f t="shared" si="10"/>
        <v>0</v>
      </c>
      <c r="Y86" s="29">
        <f t="shared" si="11"/>
        <v>0</v>
      </c>
      <c r="Z86" s="29">
        <f t="shared" si="12"/>
        <v>18248587.500000004</v>
      </c>
      <c r="AA86" s="113">
        <f t="shared" si="5"/>
        <v>1612789.9753013998</v>
      </c>
    </row>
    <row r="87" spans="2:27">
      <c r="B87" s="116">
        <f t="shared" si="3"/>
        <v>76241.002500000002</v>
      </c>
      <c r="C87" s="115">
        <f t="shared" si="6"/>
        <v>0.59000000000000019</v>
      </c>
      <c r="D87" s="68">
        <f>'ver pressoflex 6p C3 DCpowe_2'!$G$3/2/$C$557*C87</f>
        <v>7.2275000000000027</v>
      </c>
      <c r="E87" s="114">
        <f>'ver pressoflex 6p C3 DCpowe_2'!$G$9/D87*(D87-'ver pressoflex 6p C3 DCpowe_2'!$M$8)</f>
        <v>0.21337668626772738</v>
      </c>
      <c r="F87" s="114">
        <f>'ver pressoflex 6p C3 DCpowe_2'!$G$9/D87*(D87-'ver pressoflex 6p C3 DCpowe_2'!$M$9)</f>
        <v>0.3019273607748183</v>
      </c>
      <c r="G87" s="114">
        <f>'ver pressoflex 6p C3 DCpowe_2'!$G$9/D87*(D87-'ver pressoflex 6p C3 DCpowe_2'!$M$10)</f>
        <v>0.39047803528190922</v>
      </c>
      <c r="H87" s="114">
        <f>'ver pressoflex 6p C3 DCpowe_2'!$G$9/D87*(D87-'ver pressoflex 6p C3 DCpowe_2'!$M$11)</f>
        <v>2.3053863714977512</v>
      </c>
      <c r="I87" s="114">
        <f>'ver pressoflex 6p C3 DCpowe_2'!$G$9/D87*(D87-'ver pressoflex 6p C3 DCpowe_2'!$M$12)</f>
        <v>2.3939370460048419</v>
      </c>
      <c r="J87" s="114">
        <f>'ver pressoflex 6p C3 DCpowe_2'!$G$9/D87*(D87-'ver pressoflex 6p C3 DCpowe_2'!$M$13)</f>
        <v>2.4824877205119327</v>
      </c>
      <c r="K87" s="114">
        <f>'ver pressoflex 6p C3 DCpowe_2'!$G$9/D87*(D87-'ver pressoflex 6p C3 DCpowe_2'!$G$3)</f>
        <v>2.7038644067796604</v>
      </c>
      <c r="L87" s="113">
        <f>-'ver pressoflex 6p C3 DCpowe_2'!$G$2*'ver pressoflex 6p C3 DCpowe_2'!D87*'ver pressoflex 6p C3 DCpowe_2'!$G$17*'ver pressoflex 6p C3 DCpowe_2'!$G$13*'ver pressoflex 6p C3 DCpowe_2'!$G$11</f>
        <v>-1365.9975000000006</v>
      </c>
      <c r="M87" s="572">
        <f>IF(ABS(E87)&lt;'ver pressoflex 6p C3 DCpowe_2'!$G$7,'ver pressoflex 6p C3 DCpowe_2'!$G$16*E87*'ver pressoflex 6p C3 DCpowe_2'!$O$8,SIGN(E87)*'ver pressoflex 6p C3 DCpowe_2'!$G$15*'ver pressoflex 6p C3 DCpowe_2'!$O$8)</f>
        <v>17803.500000000004</v>
      </c>
      <c r="N87" s="572">
        <f>IF(ABS(F87)&lt;'ver pressoflex 6p C3 DCpowe_2'!$G$7,'ver pressoflex 6p C3 DCpowe_2'!$G$16*F87*'ver pressoflex 6p C3 DCpowe_2'!$O$9,SIGN(F87)*'ver pressoflex 6p C3 DCpowe_2'!$G$15*'ver pressoflex 6p C3 DCpowe_2'!$O$9)</f>
        <v>0</v>
      </c>
      <c r="O87" s="572">
        <f>IF(ABS(G87)&lt;'ver pressoflex 6p C3 DCpowe_2'!$G$7,'ver pressoflex 6p C3 DCpowe_2'!$G$16*G87*'ver pressoflex 6p C3 DCpowe_2'!$O$10,SIGN(G87)*'ver pressoflex 6p C3 DCpowe_2'!$G$15*'ver pressoflex 6p C3 DCpowe_2'!$O$10)</f>
        <v>0</v>
      </c>
      <c r="P87" s="572">
        <f>IF(ABS(H87)&lt;'ver pressoflex 6p C3 DCpowe_2'!$G$7,'ver pressoflex 6p C3 DCpowe_2'!$G$16*H87*'ver pressoflex 6p C3 DCpowe_2'!$O$11,SIGN(H87)*'ver pressoflex 6p C3 DCpowe_2'!$G$15*'ver pressoflex 6p C3 DCpowe_2'!$O$11)</f>
        <v>0</v>
      </c>
      <c r="Q87" s="572">
        <f>IF(ABS(I87)&lt;'ver pressoflex 6p C3 DCpowe_2'!$G$7,'ver pressoflex 6p C3 DCpowe_2'!$G$16*I87*'ver pressoflex 6p C3 DCpowe_2'!$O$12,SIGN(I87)*'ver pressoflex 6p C3 DCpowe_2'!$G$15*'ver pressoflex 6p C3 DCpowe_2'!$O$12)</f>
        <v>0</v>
      </c>
      <c r="R87" s="572">
        <f>IF(ABS(J87)&lt;'ver pressoflex 6p C3 DCpowe_2'!$G$7,'ver pressoflex 6p C3 DCpowe_2'!$G$16*J87*'ver pressoflex 6p C3 DCpowe_2'!$O$13,SIGN(J87)*'ver pressoflex 6p C3 DCpowe_2'!$G$15*'ver pressoflex 6p C3 DCpowe_2'!$O$13)</f>
        <v>17803.500000000004</v>
      </c>
      <c r="S87" s="113">
        <f t="shared" si="4"/>
        <v>34241.002500000002</v>
      </c>
      <c r="T87" s="575">
        <f>-L87*('ver pressoflex 6p C3 DCpowe_2'!$G$3/2-'ver pressoflex 6p C3 DCpowe_2'!$G$12*'ver pressoflex 6p C3 DCpowe_2'!D87)</f>
        <v>1669239.8747766006</v>
      </c>
      <c r="U87" s="29">
        <f t="shared" si="7"/>
        <v>-18248587.500000004</v>
      </c>
      <c r="V87" s="29">
        <f t="shared" si="8"/>
        <v>0</v>
      </c>
      <c r="W87" s="29">
        <f t="shared" si="9"/>
        <v>0</v>
      </c>
      <c r="X87" s="29">
        <f t="shared" si="10"/>
        <v>0</v>
      </c>
      <c r="Y87" s="29">
        <f t="shared" si="11"/>
        <v>0</v>
      </c>
      <c r="Z87" s="29">
        <f t="shared" si="12"/>
        <v>18248587.500000004</v>
      </c>
      <c r="AA87" s="113">
        <f t="shared" si="5"/>
        <v>1669239.8747765999</v>
      </c>
    </row>
    <row r="88" spans="2:27">
      <c r="B88" s="116">
        <f t="shared" si="3"/>
        <v>76194.697500000009</v>
      </c>
      <c r="C88" s="115">
        <f t="shared" si="6"/>
        <v>0.61000000000000021</v>
      </c>
      <c r="D88" s="68">
        <f>'ver pressoflex 6p C3 DCpowe_2'!$G$3/2/$C$557*C88</f>
        <v>7.4725000000000028</v>
      </c>
      <c r="E88" s="114">
        <f>'ver pressoflex 6p C3 DCpowe_2'!$G$9/D88*(D88-'ver pressoflex 6p C3 DCpowe_2'!$M$8)</f>
        <v>0.20611843425894941</v>
      </c>
      <c r="F88" s="114">
        <f>'ver pressoflex 6p C3 DCpowe_2'!$G$9/D88*(D88-'ver pressoflex 6p C3 DCpowe_2'!$M$9)</f>
        <v>0.29176580796252916</v>
      </c>
      <c r="G88" s="114">
        <f>'ver pressoflex 6p C3 DCpowe_2'!$G$9/D88*(D88-'ver pressoflex 6p C3 DCpowe_2'!$M$10)</f>
        <v>0.37741318166610893</v>
      </c>
      <c r="H88" s="114">
        <f>'ver pressoflex 6p C3 DCpowe_2'!$G$9/D88*(D88-'ver pressoflex 6p C3 DCpowe_2'!$M$11)</f>
        <v>2.2295376380060214</v>
      </c>
      <c r="I88" s="114">
        <f>'ver pressoflex 6p C3 DCpowe_2'!$G$9/D88*(D88-'ver pressoflex 6p C3 DCpowe_2'!$M$12)</f>
        <v>2.3151850117096013</v>
      </c>
      <c r="J88" s="114">
        <f>'ver pressoflex 6p C3 DCpowe_2'!$G$9/D88*(D88-'ver pressoflex 6p C3 DCpowe_2'!$M$13)</f>
        <v>2.4008323854131808</v>
      </c>
      <c r="K88" s="114">
        <f>'ver pressoflex 6p C3 DCpowe_2'!$G$9/D88*(D88-'ver pressoflex 6p C3 DCpowe_2'!$G$3)</f>
        <v>2.6149508196721305</v>
      </c>
      <c r="L88" s="113">
        <f>-'ver pressoflex 6p C3 DCpowe_2'!$G$2*'ver pressoflex 6p C3 DCpowe_2'!D88*'ver pressoflex 6p C3 DCpowe_2'!$G$17*'ver pressoflex 6p C3 DCpowe_2'!$G$13*'ver pressoflex 6p C3 DCpowe_2'!$G$11</f>
        <v>-1412.3025000000007</v>
      </c>
      <c r="M88" s="572">
        <f>IF(ABS(E88)&lt;'ver pressoflex 6p C3 DCpowe_2'!$G$7,'ver pressoflex 6p C3 DCpowe_2'!$G$16*E88*'ver pressoflex 6p C3 DCpowe_2'!$O$8,SIGN(E88)*'ver pressoflex 6p C3 DCpowe_2'!$G$15*'ver pressoflex 6p C3 DCpowe_2'!$O$8)</f>
        <v>17803.500000000004</v>
      </c>
      <c r="N88" s="572">
        <f>IF(ABS(F88)&lt;'ver pressoflex 6p C3 DCpowe_2'!$G$7,'ver pressoflex 6p C3 DCpowe_2'!$G$16*F88*'ver pressoflex 6p C3 DCpowe_2'!$O$9,SIGN(F88)*'ver pressoflex 6p C3 DCpowe_2'!$G$15*'ver pressoflex 6p C3 DCpowe_2'!$O$9)</f>
        <v>0</v>
      </c>
      <c r="O88" s="572">
        <f>IF(ABS(G88)&lt;'ver pressoflex 6p C3 DCpowe_2'!$G$7,'ver pressoflex 6p C3 DCpowe_2'!$G$16*G88*'ver pressoflex 6p C3 DCpowe_2'!$O$10,SIGN(G88)*'ver pressoflex 6p C3 DCpowe_2'!$G$15*'ver pressoflex 6p C3 DCpowe_2'!$O$10)</f>
        <v>0</v>
      </c>
      <c r="P88" s="572">
        <f>IF(ABS(H88)&lt;'ver pressoflex 6p C3 DCpowe_2'!$G$7,'ver pressoflex 6p C3 DCpowe_2'!$G$16*H88*'ver pressoflex 6p C3 DCpowe_2'!$O$11,SIGN(H88)*'ver pressoflex 6p C3 DCpowe_2'!$G$15*'ver pressoflex 6p C3 DCpowe_2'!$O$11)</f>
        <v>0</v>
      </c>
      <c r="Q88" s="572">
        <f>IF(ABS(I88)&lt;'ver pressoflex 6p C3 DCpowe_2'!$G$7,'ver pressoflex 6p C3 DCpowe_2'!$G$16*I88*'ver pressoflex 6p C3 DCpowe_2'!$O$12,SIGN(I88)*'ver pressoflex 6p C3 DCpowe_2'!$G$15*'ver pressoflex 6p C3 DCpowe_2'!$O$12)</f>
        <v>0</v>
      </c>
      <c r="R88" s="572">
        <f>IF(ABS(J88)&lt;'ver pressoflex 6p C3 DCpowe_2'!$G$7,'ver pressoflex 6p C3 DCpowe_2'!$G$16*J88*'ver pressoflex 6p C3 DCpowe_2'!$O$13,SIGN(J88)*'ver pressoflex 6p C3 DCpowe_2'!$G$15*'ver pressoflex 6p C3 DCpowe_2'!$O$13)</f>
        <v>17803.500000000004</v>
      </c>
      <c r="S88" s="113">
        <f t="shared" si="4"/>
        <v>34194.697500000009</v>
      </c>
      <c r="T88" s="575">
        <f>-L88*('ver pressoflex 6p C3 DCpowe_2'!$G$3/2-'ver pressoflex 6p C3 DCpowe_2'!$G$12*'ver pressoflex 6p C3 DCpowe_2'!D88)</f>
        <v>1725680.335440601</v>
      </c>
      <c r="U88" s="29">
        <f t="shared" si="7"/>
        <v>-18248587.500000004</v>
      </c>
      <c r="V88" s="29">
        <f t="shared" si="8"/>
        <v>0</v>
      </c>
      <c r="W88" s="29">
        <f t="shared" si="9"/>
        <v>0</v>
      </c>
      <c r="X88" s="29">
        <f t="shared" si="10"/>
        <v>0</v>
      </c>
      <c r="Y88" s="29">
        <f t="shared" si="11"/>
        <v>0</v>
      </c>
      <c r="Z88" s="29">
        <f t="shared" si="12"/>
        <v>18248587.500000004</v>
      </c>
      <c r="AA88" s="113">
        <f t="shared" si="5"/>
        <v>1725680.3354406003</v>
      </c>
    </row>
    <row r="89" spans="2:27">
      <c r="B89" s="116">
        <f t="shared" si="3"/>
        <v>76148.392500000016</v>
      </c>
      <c r="C89" s="115">
        <f t="shared" si="6"/>
        <v>0.63000000000000023</v>
      </c>
      <c r="D89" s="68">
        <f>'ver pressoflex 6p C3 DCpowe_2'!$G$3/2/$C$557*C89</f>
        <v>7.7175000000000029</v>
      </c>
      <c r="E89" s="114">
        <f>'ver pressoflex 6p C3 DCpowe_2'!$G$9/D89*(D89-'ver pressoflex 6p C3 DCpowe_2'!$M$8)</f>
        <v>0.19932102364755416</v>
      </c>
      <c r="F89" s="114">
        <f>'ver pressoflex 6p C3 DCpowe_2'!$G$9/D89*(D89-'ver pressoflex 6p C3 DCpowe_2'!$M$9)</f>
        <v>0.2822494331065758</v>
      </c>
      <c r="G89" s="114">
        <f>'ver pressoflex 6p C3 DCpowe_2'!$G$9/D89*(D89-'ver pressoflex 6p C3 DCpowe_2'!$M$10)</f>
        <v>0.36517784256559749</v>
      </c>
      <c r="H89" s="114">
        <f>'ver pressoflex 6p C3 DCpowe_2'!$G$9/D89*(D89-'ver pressoflex 6p C3 DCpowe_2'!$M$11)</f>
        <v>2.1585046971169408</v>
      </c>
      <c r="I89" s="114">
        <f>'ver pressoflex 6p C3 DCpowe_2'!$G$9/D89*(D89-'ver pressoflex 6p C3 DCpowe_2'!$M$12)</f>
        <v>2.2414331065759625</v>
      </c>
      <c r="J89" s="114">
        <f>'ver pressoflex 6p C3 DCpowe_2'!$G$9/D89*(D89-'ver pressoflex 6p C3 DCpowe_2'!$M$13)</f>
        <v>2.3243615160349842</v>
      </c>
      <c r="K89" s="114">
        <f>'ver pressoflex 6p C3 DCpowe_2'!$G$9/D89*(D89-'ver pressoflex 6p C3 DCpowe_2'!$G$3)</f>
        <v>2.5316825396825382</v>
      </c>
      <c r="L89" s="113">
        <f>-'ver pressoflex 6p C3 DCpowe_2'!$G$2*'ver pressoflex 6p C3 DCpowe_2'!D89*'ver pressoflex 6p C3 DCpowe_2'!$G$17*'ver pressoflex 6p C3 DCpowe_2'!$G$13*'ver pressoflex 6p C3 DCpowe_2'!$G$11</f>
        <v>-1458.6075000000008</v>
      </c>
      <c r="M89" s="572">
        <f>IF(ABS(E89)&lt;'ver pressoflex 6p C3 DCpowe_2'!$G$7,'ver pressoflex 6p C3 DCpowe_2'!$G$16*E89*'ver pressoflex 6p C3 DCpowe_2'!$O$8,SIGN(E89)*'ver pressoflex 6p C3 DCpowe_2'!$G$15*'ver pressoflex 6p C3 DCpowe_2'!$O$8)</f>
        <v>17803.500000000004</v>
      </c>
      <c r="N89" s="572">
        <f>IF(ABS(F89)&lt;'ver pressoflex 6p C3 DCpowe_2'!$G$7,'ver pressoflex 6p C3 DCpowe_2'!$G$16*F89*'ver pressoflex 6p C3 DCpowe_2'!$O$9,SIGN(F89)*'ver pressoflex 6p C3 DCpowe_2'!$G$15*'ver pressoflex 6p C3 DCpowe_2'!$O$9)</f>
        <v>0</v>
      </c>
      <c r="O89" s="572">
        <f>IF(ABS(G89)&lt;'ver pressoflex 6p C3 DCpowe_2'!$G$7,'ver pressoflex 6p C3 DCpowe_2'!$G$16*G89*'ver pressoflex 6p C3 DCpowe_2'!$O$10,SIGN(G89)*'ver pressoflex 6p C3 DCpowe_2'!$G$15*'ver pressoflex 6p C3 DCpowe_2'!$O$10)</f>
        <v>0</v>
      </c>
      <c r="P89" s="572">
        <f>IF(ABS(H89)&lt;'ver pressoflex 6p C3 DCpowe_2'!$G$7,'ver pressoflex 6p C3 DCpowe_2'!$G$16*H89*'ver pressoflex 6p C3 DCpowe_2'!$O$11,SIGN(H89)*'ver pressoflex 6p C3 DCpowe_2'!$G$15*'ver pressoflex 6p C3 DCpowe_2'!$O$11)</f>
        <v>0</v>
      </c>
      <c r="Q89" s="572">
        <f>IF(ABS(I89)&lt;'ver pressoflex 6p C3 DCpowe_2'!$G$7,'ver pressoflex 6p C3 DCpowe_2'!$G$16*I89*'ver pressoflex 6p C3 DCpowe_2'!$O$12,SIGN(I89)*'ver pressoflex 6p C3 DCpowe_2'!$G$15*'ver pressoflex 6p C3 DCpowe_2'!$O$12)</f>
        <v>0</v>
      </c>
      <c r="R89" s="572">
        <f>IF(ABS(J89)&lt;'ver pressoflex 6p C3 DCpowe_2'!$G$7,'ver pressoflex 6p C3 DCpowe_2'!$G$16*J89*'ver pressoflex 6p C3 DCpowe_2'!$O$13,SIGN(J89)*'ver pressoflex 6p C3 DCpowe_2'!$G$15*'ver pressoflex 6p C3 DCpowe_2'!$O$13)</f>
        <v>17803.500000000004</v>
      </c>
      <c r="S89" s="113">
        <f t="shared" si="4"/>
        <v>34148.392500000009</v>
      </c>
      <c r="T89" s="575">
        <f>-L89*('ver pressoflex 6p C3 DCpowe_2'!$G$3/2-'ver pressoflex 6p C3 DCpowe_2'!$G$12*'ver pressoflex 6p C3 DCpowe_2'!D89)</f>
        <v>1782111.3572934009</v>
      </c>
      <c r="U89" s="29">
        <f t="shared" si="7"/>
        <v>-18248587.500000004</v>
      </c>
      <c r="V89" s="29">
        <f t="shared" si="8"/>
        <v>0</v>
      </c>
      <c r="W89" s="29">
        <f t="shared" si="9"/>
        <v>0</v>
      </c>
      <c r="X89" s="29">
        <f t="shared" si="10"/>
        <v>0</v>
      </c>
      <c r="Y89" s="29">
        <f t="shared" si="11"/>
        <v>0</v>
      </c>
      <c r="Z89" s="29">
        <f t="shared" si="12"/>
        <v>18248587.500000004</v>
      </c>
      <c r="AA89" s="113">
        <f t="shared" si="5"/>
        <v>1782111.3572934009</v>
      </c>
    </row>
    <row r="90" spans="2:27">
      <c r="B90" s="116">
        <f t="shared" si="3"/>
        <v>76102.087500000009</v>
      </c>
      <c r="C90" s="115">
        <f t="shared" si="6"/>
        <v>0.65000000000000024</v>
      </c>
      <c r="D90" s="68">
        <f>'ver pressoflex 6p C3 DCpowe_2'!$G$3/2/$C$557*C90</f>
        <v>7.962500000000003</v>
      </c>
      <c r="E90" s="114">
        <f>'ver pressoflex 6p C3 DCpowe_2'!$G$9/D90*(D90-'ver pressoflex 6p C3 DCpowe_2'!$M$8)</f>
        <v>0.19294191522762946</v>
      </c>
      <c r="F90" s="114">
        <f>'ver pressoflex 6p C3 DCpowe_2'!$G$9/D90*(D90-'ver pressoflex 6p C3 DCpowe_2'!$M$9)</f>
        <v>0.27331868131868126</v>
      </c>
      <c r="G90" s="114">
        <f>'ver pressoflex 6p C3 DCpowe_2'!$G$9/D90*(D90-'ver pressoflex 6p C3 DCpowe_2'!$M$10)</f>
        <v>0.35369544740973302</v>
      </c>
      <c r="H90" s="114">
        <f>'ver pressoflex 6p C3 DCpowe_2'!$G$9/D90*(D90-'ver pressoflex 6p C3 DCpowe_2'!$M$11)</f>
        <v>2.0918430141287279</v>
      </c>
      <c r="I90" s="114">
        <f>'ver pressoflex 6p C3 DCpowe_2'!$G$9/D90*(D90-'ver pressoflex 6p C3 DCpowe_2'!$M$12)</f>
        <v>2.1722197802197796</v>
      </c>
      <c r="J90" s="114">
        <f>'ver pressoflex 6p C3 DCpowe_2'!$G$9/D90*(D90-'ver pressoflex 6p C3 DCpowe_2'!$M$13)</f>
        <v>2.2525965463108313</v>
      </c>
      <c r="K90" s="114">
        <f>'ver pressoflex 6p C3 DCpowe_2'!$G$9/D90*(D90-'ver pressoflex 6p C3 DCpowe_2'!$G$3)</f>
        <v>2.4535384615384608</v>
      </c>
      <c r="L90" s="113">
        <f>-'ver pressoflex 6p C3 DCpowe_2'!$G$2*'ver pressoflex 6p C3 DCpowe_2'!D90*'ver pressoflex 6p C3 DCpowe_2'!$G$17*'ver pressoflex 6p C3 DCpowe_2'!$G$13*'ver pressoflex 6p C3 DCpowe_2'!$G$11</f>
        <v>-1504.9125000000008</v>
      </c>
      <c r="M90" s="572">
        <f>IF(ABS(E90)&lt;'ver pressoflex 6p C3 DCpowe_2'!$G$7,'ver pressoflex 6p C3 DCpowe_2'!$G$16*E90*'ver pressoflex 6p C3 DCpowe_2'!$O$8,SIGN(E90)*'ver pressoflex 6p C3 DCpowe_2'!$G$15*'ver pressoflex 6p C3 DCpowe_2'!$O$8)</f>
        <v>17803.500000000004</v>
      </c>
      <c r="N90" s="572">
        <f>IF(ABS(F90)&lt;'ver pressoflex 6p C3 DCpowe_2'!$G$7,'ver pressoflex 6p C3 DCpowe_2'!$G$16*F90*'ver pressoflex 6p C3 DCpowe_2'!$O$9,SIGN(F90)*'ver pressoflex 6p C3 DCpowe_2'!$G$15*'ver pressoflex 6p C3 DCpowe_2'!$O$9)</f>
        <v>0</v>
      </c>
      <c r="O90" s="572">
        <f>IF(ABS(G90)&lt;'ver pressoflex 6p C3 DCpowe_2'!$G$7,'ver pressoflex 6p C3 DCpowe_2'!$G$16*G90*'ver pressoflex 6p C3 DCpowe_2'!$O$10,SIGN(G90)*'ver pressoflex 6p C3 DCpowe_2'!$G$15*'ver pressoflex 6p C3 DCpowe_2'!$O$10)</f>
        <v>0</v>
      </c>
      <c r="P90" s="572">
        <f>IF(ABS(H90)&lt;'ver pressoflex 6p C3 DCpowe_2'!$G$7,'ver pressoflex 6p C3 DCpowe_2'!$G$16*H90*'ver pressoflex 6p C3 DCpowe_2'!$O$11,SIGN(H90)*'ver pressoflex 6p C3 DCpowe_2'!$G$15*'ver pressoflex 6p C3 DCpowe_2'!$O$11)</f>
        <v>0</v>
      </c>
      <c r="Q90" s="572">
        <f>IF(ABS(I90)&lt;'ver pressoflex 6p C3 DCpowe_2'!$G$7,'ver pressoflex 6p C3 DCpowe_2'!$G$16*I90*'ver pressoflex 6p C3 DCpowe_2'!$O$12,SIGN(I90)*'ver pressoflex 6p C3 DCpowe_2'!$G$15*'ver pressoflex 6p C3 DCpowe_2'!$O$12)</f>
        <v>0</v>
      </c>
      <c r="R90" s="572">
        <f>IF(ABS(J90)&lt;'ver pressoflex 6p C3 DCpowe_2'!$G$7,'ver pressoflex 6p C3 DCpowe_2'!$G$16*J90*'ver pressoflex 6p C3 DCpowe_2'!$O$13,SIGN(J90)*'ver pressoflex 6p C3 DCpowe_2'!$G$15*'ver pressoflex 6p C3 DCpowe_2'!$O$13)</f>
        <v>17803.500000000004</v>
      </c>
      <c r="S90" s="113">
        <f t="shared" si="4"/>
        <v>34102.087500000009</v>
      </c>
      <c r="T90" s="575">
        <f>-L90*('ver pressoflex 6p C3 DCpowe_2'!$G$3/2-'ver pressoflex 6p C3 DCpowe_2'!$G$12*'ver pressoflex 6p C3 DCpowe_2'!D90)</f>
        <v>1838532.9403350009</v>
      </c>
      <c r="U90" s="29">
        <f t="shared" si="7"/>
        <v>-18248587.500000004</v>
      </c>
      <c r="V90" s="29">
        <f t="shared" si="8"/>
        <v>0</v>
      </c>
      <c r="W90" s="29">
        <f t="shared" si="9"/>
        <v>0</v>
      </c>
      <c r="X90" s="29">
        <f t="shared" si="10"/>
        <v>0</v>
      </c>
      <c r="Y90" s="29">
        <f t="shared" si="11"/>
        <v>0</v>
      </c>
      <c r="Z90" s="29">
        <f t="shared" si="12"/>
        <v>18248587.500000004</v>
      </c>
      <c r="AA90" s="113">
        <f t="shared" si="5"/>
        <v>1838532.9403350018</v>
      </c>
    </row>
    <row r="91" spans="2:27">
      <c r="B91" s="116">
        <f t="shared" si="3"/>
        <v>76055.782500000001</v>
      </c>
      <c r="C91" s="115">
        <f t="shared" si="6"/>
        <v>0.67000000000000026</v>
      </c>
      <c r="D91" s="68">
        <f>'ver pressoflex 6p C3 DCpowe_2'!$G$3/2/$C$557*C91</f>
        <v>8.2075000000000031</v>
      </c>
      <c r="E91" s="114">
        <f>'ver pressoflex 6p C3 DCpowe_2'!$G$9/D91*(D91-'ver pressoflex 6p C3 DCpowe_2'!$M$8)</f>
        <v>0.18694364910143155</v>
      </c>
      <c r="F91" s="114">
        <f>'ver pressoflex 6p C3 DCpowe_2'!$G$9/D91*(D91-'ver pressoflex 6p C3 DCpowe_2'!$M$9)</f>
        <v>0.2649211087420042</v>
      </c>
      <c r="G91" s="114">
        <f>'ver pressoflex 6p C3 DCpowe_2'!$G$9/D91*(D91-'ver pressoflex 6p C3 DCpowe_2'!$M$10)</f>
        <v>0.34289856838257682</v>
      </c>
      <c r="H91" s="114">
        <f>'ver pressoflex 6p C3 DCpowe_2'!$G$9/D91*(D91-'ver pressoflex 6p C3 DCpowe_2'!$M$11)</f>
        <v>2.0291611331099597</v>
      </c>
      <c r="I91" s="114">
        <f>'ver pressoflex 6p C3 DCpowe_2'!$G$9/D91*(D91-'ver pressoflex 6p C3 DCpowe_2'!$M$12)</f>
        <v>2.1071385927505322</v>
      </c>
      <c r="J91" s="114">
        <f>'ver pressoflex 6p C3 DCpowe_2'!$G$9/D91*(D91-'ver pressoflex 6p C3 DCpowe_2'!$M$13)</f>
        <v>2.1851160523911051</v>
      </c>
      <c r="K91" s="114">
        <f>'ver pressoflex 6p C3 DCpowe_2'!$G$9/D91*(D91-'ver pressoflex 6p C3 DCpowe_2'!$G$3)</f>
        <v>2.3800597014925367</v>
      </c>
      <c r="L91" s="113">
        <f>-'ver pressoflex 6p C3 DCpowe_2'!$G$2*'ver pressoflex 6p C3 DCpowe_2'!D91*'ver pressoflex 6p C3 DCpowe_2'!$G$17*'ver pressoflex 6p C3 DCpowe_2'!$G$13*'ver pressoflex 6p C3 DCpowe_2'!$G$11</f>
        <v>-1551.2175000000009</v>
      </c>
      <c r="M91" s="572">
        <f>IF(ABS(E91)&lt;'ver pressoflex 6p C3 DCpowe_2'!$G$7,'ver pressoflex 6p C3 DCpowe_2'!$G$16*E91*'ver pressoflex 6p C3 DCpowe_2'!$O$8,SIGN(E91)*'ver pressoflex 6p C3 DCpowe_2'!$G$15*'ver pressoflex 6p C3 DCpowe_2'!$O$8)</f>
        <v>17803.500000000004</v>
      </c>
      <c r="N91" s="572">
        <f>IF(ABS(F91)&lt;'ver pressoflex 6p C3 DCpowe_2'!$G$7,'ver pressoflex 6p C3 DCpowe_2'!$G$16*F91*'ver pressoflex 6p C3 DCpowe_2'!$O$9,SIGN(F91)*'ver pressoflex 6p C3 DCpowe_2'!$G$15*'ver pressoflex 6p C3 DCpowe_2'!$O$9)</f>
        <v>0</v>
      </c>
      <c r="O91" s="572">
        <f>IF(ABS(G91)&lt;'ver pressoflex 6p C3 DCpowe_2'!$G$7,'ver pressoflex 6p C3 DCpowe_2'!$G$16*G91*'ver pressoflex 6p C3 DCpowe_2'!$O$10,SIGN(G91)*'ver pressoflex 6p C3 DCpowe_2'!$G$15*'ver pressoflex 6p C3 DCpowe_2'!$O$10)</f>
        <v>0</v>
      </c>
      <c r="P91" s="572">
        <f>IF(ABS(H91)&lt;'ver pressoflex 6p C3 DCpowe_2'!$G$7,'ver pressoflex 6p C3 DCpowe_2'!$G$16*H91*'ver pressoflex 6p C3 DCpowe_2'!$O$11,SIGN(H91)*'ver pressoflex 6p C3 DCpowe_2'!$G$15*'ver pressoflex 6p C3 DCpowe_2'!$O$11)</f>
        <v>0</v>
      </c>
      <c r="Q91" s="572">
        <f>IF(ABS(I91)&lt;'ver pressoflex 6p C3 DCpowe_2'!$G$7,'ver pressoflex 6p C3 DCpowe_2'!$G$16*I91*'ver pressoflex 6p C3 DCpowe_2'!$O$12,SIGN(I91)*'ver pressoflex 6p C3 DCpowe_2'!$G$15*'ver pressoflex 6p C3 DCpowe_2'!$O$12)</f>
        <v>0</v>
      </c>
      <c r="R91" s="572">
        <f>IF(ABS(J91)&lt;'ver pressoflex 6p C3 DCpowe_2'!$G$7,'ver pressoflex 6p C3 DCpowe_2'!$G$16*J91*'ver pressoflex 6p C3 DCpowe_2'!$O$13,SIGN(J91)*'ver pressoflex 6p C3 DCpowe_2'!$G$15*'ver pressoflex 6p C3 DCpowe_2'!$O$13)</f>
        <v>17803.500000000004</v>
      </c>
      <c r="S91" s="113">
        <f t="shared" si="4"/>
        <v>34055.782500000008</v>
      </c>
      <c r="T91" s="575">
        <f>-L91*('ver pressoflex 6p C3 DCpowe_2'!$G$3/2-'ver pressoflex 6p C3 DCpowe_2'!$G$12*'ver pressoflex 6p C3 DCpowe_2'!D91)</f>
        <v>1894945.0845654008</v>
      </c>
      <c r="U91" s="29">
        <f t="shared" si="7"/>
        <v>-18248587.500000004</v>
      </c>
      <c r="V91" s="29">
        <f t="shared" si="8"/>
        <v>0</v>
      </c>
      <c r="W91" s="29">
        <f t="shared" si="9"/>
        <v>0</v>
      </c>
      <c r="X91" s="29">
        <f t="shared" si="10"/>
        <v>0</v>
      </c>
      <c r="Y91" s="29">
        <f t="shared" si="11"/>
        <v>0</v>
      </c>
      <c r="Z91" s="29">
        <f t="shared" si="12"/>
        <v>18248587.500000004</v>
      </c>
      <c r="AA91" s="113">
        <f t="shared" si="5"/>
        <v>1894945.0845654011</v>
      </c>
    </row>
    <row r="92" spans="2:27">
      <c r="B92" s="116">
        <f t="shared" si="3"/>
        <v>76009.477500000008</v>
      </c>
      <c r="C92" s="115">
        <f t="shared" si="6"/>
        <v>0.69000000000000028</v>
      </c>
      <c r="D92" s="68">
        <f>'ver pressoflex 6p C3 DCpowe_2'!$G$3/2/$C$557*C92</f>
        <v>8.4525000000000041</v>
      </c>
      <c r="E92" s="114">
        <f>'ver pressoflex 6p C3 DCpowe_2'!$G$9/D92*(D92-'ver pressoflex 6p C3 DCpowe_2'!$M$8)</f>
        <v>0.18129310854776684</v>
      </c>
      <c r="F92" s="114">
        <f>'ver pressoflex 6p C3 DCpowe_2'!$G$9/D92*(D92-'ver pressoflex 6p C3 DCpowe_2'!$M$9)</f>
        <v>0.25701035196687361</v>
      </c>
      <c r="G92" s="114">
        <f>'ver pressoflex 6p C3 DCpowe_2'!$G$9/D92*(D92-'ver pressoflex 6p C3 DCpowe_2'!$M$10)</f>
        <v>0.33272759538598035</v>
      </c>
      <c r="H92" s="114">
        <f>'ver pressoflex 6p C3 DCpowe_2'!$G$9/D92*(D92-'ver pressoflex 6p C3 DCpowe_2'!$M$11)</f>
        <v>1.9701129843241636</v>
      </c>
      <c r="I92" s="114">
        <f>'ver pressoflex 6p C3 DCpowe_2'!$G$9/D92*(D92-'ver pressoflex 6p C3 DCpowe_2'!$M$12)</f>
        <v>2.0458302277432705</v>
      </c>
      <c r="J92" s="114">
        <f>'ver pressoflex 6p C3 DCpowe_2'!$G$9/D92*(D92-'ver pressoflex 6p C3 DCpowe_2'!$M$13)</f>
        <v>2.1215474711623772</v>
      </c>
      <c r="K92" s="114">
        <f>'ver pressoflex 6p C3 DCpowe_2'!$G$9/D92*(D92-'ver pressoflex 6p C3 DCpowe_2'!$G$3)</f>
        <v>2.3108405797101441</v>
      </c>
      <c r="L92" s="113">
        <f>-'ver pressoflex 6p C3 DCpowe_2'!$G$2*'ver pressoflex 6p C3 DCpowe_2'!D92*'ver pressoflex 6p C3 DCpowe_2'!$G$17*'ver pressoflex 6p C3 DCpowe_2'!$G$13*'ver pressoflex 6p C3 DCpowe_2'!$G$11</f>
        <v>-1597.5225000000009</v>
      </c>
      <c r="M92" s="572">
        <f>IF(ABS(E92)&lt;'ver pressoflex 6p C3 DCpowe_2'!$G$7,'ver pressoflex 6p C3 DCpowe_2'!$G$16*E92*'ver pressoflex 6p C3 DCpowe_2'!$O$8,SIGN(E92)*'ver pressoflex 6p C3 DCpowe_2'!$G$15*'ver pressoflex 6p C3 DCpowe_2'!$O$8)</f>
        <v>17803.500000000004</v>
      </c>
      <c r="N92" s="572">
        <f>IF(ABS(F92)&lt;'ver pressoflex 6p C3 DCpowe_2'!$G$7,'ver pressoflex 6p C3 DCpowe_2'!$G$16*F92*'ver pressoflex 6p C3 DCpowe_2'!$O$9,SIGN(F92)*'ver pressoflex 6p C3 DCpowe_2'!$G$15*'ver pressoflex 6p C3 DCpowe_2'!$O$9)</f>
        <v>0</v>
      </c>
      <c r="O92" s="572">
        <f>IF(ABS(G92)&lt;'ver pressoflex 6p C3 DCpowe_2'!$G$7,'ver pressoflex 6p C3 DCpowe_2'!$G$16*G92*'ver pressoflex 6p C3 DCpowe_2'!$O$10,SIGN(G92)*'ver pressoflex 6p C3 DCpowe_2'!$G$15*'ver pressoflex 6p C3 DCpowe_2'!$O$10)</f>
        <v>0</v>
      </c>
      <c r="P92" s="572">
        <f>IF(ABS(H92)&lt;'ver pressoflex 6p C3 DCpowe_2'!$G$7,'ver pressoflex 6p C3 DCpowe_2'!$G$16*H92*'ver pressoflex 6p C3 DCpowe_2'!$O$11,SIGN(H92)*'ver pressoflex 6p C3 DCpowe_2'!$G$15*'ver pressoflex 6p C3 DCpowe_2'!$O$11)</f>
        <v>0</v>
      </c>
      <c r="Q92" s="572">
        <f>IF(ABS(I92)&lt;'ver pressoflex 6p C3 DCpowe_2'!$G$7,'ver pressoflex 6p C3 DCpowe_2'!$G$16*I92*'ver pressoflex 6p C3 DCpowe_2'!$O$12,SIGN(I92)*'ver pressoflex 6p C3 DCpowe_2'!$G$15*'ver pressoflex 6p C3 DCpowe_2'!$O$12)</f>
        <v>0</v>
      </c>
      <c r="R92" s="572">
        <f>IF(ABS(J92)&lt;'ver pressoflex 6p C3 DCpowe_2'!$G$7,'ver pressoflex 6p C3 DCpowe_2'!$G$16*J92*'ver pressoflex 6p C3 DCpowe_2'!$O$13,SIGN(J92)*'ver pressoflex 6p C3 DCpowe_2'!$G$15*'ver pressoflex 6p C3 DCpowe_2'!$O$13)</f>
        <v>17803.500000000004</v>
      </c>
      <c r="S92" s="113">
        <f t="shared" si="4"/>
        <v>34009.477500000008</v>
      </c>
      <c r="T92" s="575">
        <f>-L92*('ver pressoflex 6p C3 DCpowe_2'!$G$3/2-'ver pressoflex 6p C3 DCpowe_2'!$G$12*'ver pressoflex 6p C3 DCpowe_2'!D92)</f>
        <v>1951347.7899846013</v>
      </c>
      <c r="U92" s="29">
        <f t="shared" si="7"/>
        <v>-18248587.500000004</v>
      </c>
      <c r="V92" s="29">
        <f t="shared" si="8"/>
        <v>0</v>
      </c>
      <c r="W92" s="29">
        <f t="shared" si="9"/>
        <v>0</v>
      </c>
      <c r="X92" s="29">
        <f t="shared" si="10"/>
        <v>0</v>
      </c>
      <c r="Y92" s="29">
        <f t="shared" si="11"/>
        <v>0</v>
      </c>
      <c r="Z92" s="29">
        <f t="shared" si="12"/>
        <v>18248587.500000004</v>
      </c>
      <c r="AA92" s="113">
        <f t="shared" si="5"/>
        <v>1951347.7899846006</v>
      </c>
    </row>
    <row r="93" spans="2:27">
      <c r="B93" s="116">
        <f t="shared" si="3"/>
        <v>75963.172500000015</v>
      </c>
      <c r="C93" s="115">
        <f t="shared" si="6"/>
        <v>0.7100000000000003</v>
      </c>
      <c r="D93" s="68">
        <f>'ver pressoflex 6p C3 DCpowe_2'!$G$3/2/$C$557*C93</f>
        <v>8.6975000000000033</v>
      </c>
      <c r="E93" s="114">
        <f>'ver pressoflex 6p C3 DCpowe_2'!$G$9/D93*(D93-'ver pressoflex 6p C3 DCpowe_2'!$M$8)</f>
        <v>0.17596090830698471</v>
      </c>
      <c r="F93" s="114">
        <f>'ver pressoflex 6p C3 DCpowe_2'!$G$9/D93*(D93-'ver pressoflex 6p C3 DCpowe_2'!$M$9)</f>
        <v>0.2495452716297786</v>
      </c>
      <c r="G93" s="114">
        <f>'ver pressoflex 6p C3 DCpowe_2'!$G$9/D93*(D93-'ver pressoflex 6p C3 DCpowe_2'!$M$10)</f>
        <v>0.32312963495257246</v>
      </c>
      <c r="H93" s="114">
        <f>'ver pressoflex 6p C3 DCpowe_2'!$G$9/D93*(D93-'ver pressoflex 6p C3 DCpowe_2'!$M$11)</f>
        <v>1.9143914918079901</v>
      </c>
      <c r="I93" s="114">
        <f>'ver pressoflex 6p C3 DCpowe_2'!$G$9/D93*(D93-'ver pressoflex 6p C3 DCpowe_2'!$M$12)</f>
        <v>1.9879758551307838</v>
      </c>
      <c r="J93" s="114">
        <f>'ver pressoflex 6p C3 DCpowe_2'!$G$9/D93*(D93-'ver pressoflex 6p C3 DCpowe_2'!$M$13)</f>
        <v>2.061560218453578</v>
      </c>
      <c r="K93" s="114">
        <f>'ver pressoflex 6p C3 DCpowe_2'!$G$9/D93*(D93-'ver pressoflex 6p C3 DCpowe_2'!$G$3)</f>
        <v>2.2455211267605626</v>
      </c>
      <c r="L93" s="113">
        <f>-'ver pressoflex 6p C3 DCpowe_2'!$G$2*'ver pressoflex 6p C3 DCpowe_2'!D93*'ver pressoflex 6p C3 DCpowe_2'!$G$17*'ver pressoflex 6p C3 DCpowe_2'!$G$13*'ver pressoflex 6p C3 DCpowe_2'!$G$11</f>
        <v>-1643.827500000001</v>
      </c>
      <c r="M93" s="572">
        <f>IF(ABS(E93)&lt;'ver pressoflex 6p C3 DCpowe_2'!$G$7,'ver pressoflex 6p C3 DCpowe_2'!$G$16*E93*'ver pressoflex 6p C3 DCpowe_2'!$O$8,SIGN(E93)*'ver pressoflex 6p C3 DCpowe_2'!$G$15*'ver pressoflex 6p C3 DCpowe_2'!$O$8)</f>
        <v>17803.500000000004</v>
      </c>
      <c r="N93" s="572">
        <f>IF(ABS(F93)&lt;'ver pressoflex 6p C3 DCpowe_2'!$G$7,'ver pressoflex 6p C3 DCpowe_2'!$G$16*F93*'ver pressoflex 6p C3 DCpowe_2'!$O$9,SIGN(F93)*'ver pressoflex 6p C3 DCpowe_2'!$G$15*'ver pressoflex 6p C3 DCpowe_2'!$O$9)</f>
        <v>0</v>
      </c>
      <c r="O93" s="572">
        <f>IF(ABS(G93)&lt;'ver pressoflex 6p C3 DCpowe_2'!$G$7,'ver pressoflex 6p C3 DCpowe_2'!$G$16*G93*'ver pressoflex 6p C3 DCpowe_2'!$O$10,SIGN(G93)*'ver pressoflex 6p C3 DCpowe_2'!$G$15*'ver pressoflex 6p C3 DCpowe_2'!$O$10)</f>
        <v>0</v>
      </c>
      <c r="P93" s="572">
        <f>IF(ABS(H93)&lt;'ver pressoflex 6p C3 DCpowe_2'!$G$7,'ver pressoflex 6p C3 DCpowe_2'!$G$16*H93*'ver pressoflex 6p C3 DCpowe_2'!$O$11,SIGN(H93)*'ver pressoflex 6p C3 DCpowe_2'!$G$15*'ver pressoflex 6p C3 DCpowe_2'!$O$11)</f>
        <v>0</v>
      </c>
      <c r="Q93" s="572">
        <f>IF(ABS(I93)&lt;'ver pressoflex 6p C3 DCpowe_2'!$G$7,'ver pressoflex 6p C3 DCpowe_2'!$G$16*I93*'ver pressoflex 6p C3 DCpowe_2'!$O$12,SIGN(I93)*'ver pressoflex 6p C3 DCpowe_2'!$G$15*'ver pressoflex 6p C3 DCpowe_2'!$O$12)</f>
        <v>0</v>
      </c>
      <c r="R93" s="572">
        <f>IF(ABS(J93)&lt;'ver pressoflex 6p C3 DCpowe_2'!$G$7,'ver pressoflex 6p C3 DCpowe_2'!$G$16*J93*'ver pressoflex 6p C3 DCpowe_2'!$O$13,SIGN(J93)*'ver pressoflex 6p C3 DCpowe_2'!$G$15*'ver pressoflex 6p C3 DCpowe_2'!$O$13)</f>
        <v>17803.500000000004</v>
      </c>
      <c r="S93" s="113">
        <f t="shared" si="4"/>
        <v>33963.172500000008</v>
      </c>
      <c r="T93" s="575">
        <f>-L93*('ver pressoflex 6p C3 DCpowe_2'!$G$3/2-'ver pressoflex 6p C3 DCpowe_2'!$G$12*'ver pressoflex 6p C3 DCpowe_2'!D93)</f>
        <v>2007741.0565926014</v>
      </c>
      <c r="U93" s="29">
        <f t="shared" si="7"/>
        <v>-18248587.500000004</v>
      </c>
      <c r="V93" s="29">
        <f t="shared" si="8"/>
        <v>0</v>
      </c>
      <c r="W93" s="29">
        <f t="shared" si="9"/>
        <v>0</v>
      </c>
      <c r="X93" s="29">
        <f t="shared" si="10"/>
        <v>0</v>
      </c>
      <c r="Y93" s="29">
        <f t="shared" si="11"/>
        <v>0</v>
      </c>
      <c r="Z93" s="29">
        <f t="shared" si="12"/>
        <v>18248587.500000004</v>
      </c>
      <c r="AA93" s="113">
        <f t="shared" si="5"/>
        <v>2007741.0565926023</v>
      </c>
    </row>
    <row r="94" spans="2:27">
      <c r="B94" s="116">
        <f t="shared" si="3"/>
        <v>75916.867500000008</v>
      </c>
      <c r="C94" s="115">
        <f t="shared" si="6"/>
        <v>0.73000000000000032</v>
      </c>
      <c r="D94" s="68">
        <f>'ver pressoflex 6p C3 DCpowe_2'!$G$3/2/$C$557*C94</f>
        <v>8.9425000000000043</v>
      </c>
      <c r="E94" s="114">
        <f>'ver pressoflex 6p C3 DCpowe_2'!$G$9/D94*(D94-'ver pressoflex 6p C3 DCpowe_2'!$M$8)</f>
        <v>0.17092088342186182</v>
      </c>
      <c r="F94" s="114">
        <f>'ver pressoflex 6p C3 DCpowe_2'!$G$9/D94*(D94-'ver pressoflex 6p C3 DCpowe_2'!$M$9)</f>
        <v>0.24248923679060652</v>
      </c>
      <c r="G94" s="114">
        <f>'ver pressoflex 6p C3 DCpowe_2'!$G$9/D94*(D94-'ver pressoflex 6p C3 DCpowe_2'!$M$10)</f>
        <v>0.31405759015935125</v>
      </c>
      <c r="H94" s="114">
        <f>'ver pressoflex 6p C3 DCpowe_2'!$G$9/D94*(D94-'ver pressoflex 6p C3 DCpowe_2'!$M$11)</f>
        <v>1.8617232317584558</v>
      </c>
      <c r="I94" s="114">
        <f>'ver pressoflex 6p C3 DCpowe_2'!$G$9/D94*(D94-'ver pressoflex 6p C3 DCpowe_2'!$M$12)</f>
        <v>1.9332915851272006</v>
      </c>
      <c r="J94" s="114">
        <f>'ver pressoflex 6p C3 DCpowe_2'!$G$9/D94*(D94-'ver pressoflex 6p C3 DCpowe_2'!$M$13)</f>
        <v>2.0048599384959451</v>
      </c>
      <c r="K94" s="114">
        <f>'ver pressoflex 6p C3 DCpowe_2'!$G$9/D94*(D94-'ver pressoflex 6p C3 DCpowe_2'!$G$3)</f>
        <v>2.1837808219178072</v>
      </c>
      <c r="L94" s="113">
        <f>-'ver pressoflex 6p C3 DCpowe_2'!$G$2*'ver pressoflex 6p C3 DCpowe_2'!D94*'ver pressoflex 6p C3 DCpowe_2'!$G$17*'ver pressoflex 6p C3 DCpowe_2'!$G$13*'ver pressoflex 6p C3 DCpowe_2'!$G$11</f>
        <v>-1690.1325000000011</v>
      </c>
      <c r="M94" s="572">
        <f>IF(ABS(E94)&lt;'ver pressoflex 6p C3 DCpowe_2'!$G$7,'ver pressoflex 6p C3 DCpowe_2'!$G$16*E94*'ver pressoflex 6p C3 DCpowe_2'!$O$8,SIGN(E94)*'ver pressoflex 6p C3 DCpowe_2'!$G$15*'ver pressoflex 6p C3 DCpowe_2'!$O$8)</f>
        <v>17803.500000000004</v>
      </c>
      <c r="N94" s="572">
        <f>IF(ABS(F94)&lt;'ver pressoflex 6p C3 DCpowe_2'!$G$7,'ver pressoflex 6p C3 DCpowe_2'!$G$16*F94*'ver pressoflex 6p C3 DCpowe_2'!$O$9,SIGN(F94)*'ver pressoflex 6p C3 DCpowe_2'!$G$15*'ver pressoflex 6p C3 DCpowe_2'!$O$9)</f>
        <v>0</v>
      </c>
      <c r="O94" s="572">
        <f>IF(ABS(G94)&lt;'ver pressoflex 6p C3 DCpowe_2'!$G$7,'ver pressoflex 6p C3 DCpowe_2'!$G$16*G94*'ver pressoflex 6p C3 DCpowe_2'!$O$10,SIGN(G94)*'ver pressoflex 6p C3 DCpowe_2'!$G$15*'ver pressoflex 6p C3 DCpowe_2'!$O$10)</f>
        <v>0</v>
      </c>
      <c r="P94" s="572">
        <f>IF(ABS(H94)&lt;'ver pressoflex 6p C3 DCpowe_2'!$G$7,'ver pressoflex 6p C3 DCpowe_2'!$G$16*H94*'ver pressoflex 6p C3 DCpowe_2'!$O$11,SIGN(H94)*'ver pressoflex 6p C3 DCpowe_2'!$G$15*'ver pressoflex 6p C3 DCpowe_2'!$O$11)</f>
        <v>0</v>
      </c>
      <c r="Q94" s="572">
        <f>IF(ABS(I94)&lt;'ver pressoflex 6p C3 DCpowe_2'!$G$7,'ver pressoflex 6p C3 DCpowe_2'!$G$16*I94*'ver pressoflex 6p C3 DCpowe_2'!$O$12,SIGN(I94)*'ver pressoflex 6p C3 DCpowe_2'!$G$15*'ver pressoflex 6p C3 DCpowe_2'!$O$12)</f>
        <v>0</v>
      </c>
      <c r="R94" s="572">
        <f>IF(ABS(J94)&lt;'ver pressoflex 6p C3 DCpowe_2'!$G$7,'ver pressoflex 6p C3 DCpowe_2'!$G$16*J94*'ver pressoflex 6p C3 DCpowe_2'!$O$13,SIGN(J94)*'ver pressoflex 6p C3 DCpowe_2'!$G$15*'ver pressoflex 6p C3 DCpowe_2'!$O$13)</f>
        <v>17803.500000000004</v>
      </c>
      <c r="S94" s="113">
        <f t="shared" si="4"/>
        <v>33916.867500000008</v>
      </c>
      <c r="T94" s="575">
        <f>-L94*('ver pressoflex 6p C3 DCpowe_2'!$G$3/2-'ver pressoflex 6p C3 DCpowe_2'!$G$12*'ver pressoflex 6p C3 DCpowe_2'!D94)</f>
        <v>2064124.8843894012</v>
      </c>
      <c r="U94" s="29">
        <f t="shared" si="7"/>
        <v>-18248587.500000004</v>
      </c>
      <c r="V94" s="29">
        <f t="shared" si="8"/>
        <v>0</v>
      </c>
      <c r="W94" s="29">
        <f t="shared" si="9"/>
        <v>0</v>
      </c>
      <c r="X94" s="29">
        <f t="shared" si="10"/>
        <v>0</v>
      </c>
      <c r="Y94" s="29">
        <f t="shared" si="11"/>
        <v>0</v>
      </c>
      <c r="Z94" s="29">
        <f t="shared" si="12"/>
        <v>18248587.500000004</v>
      </c>
      <c r="AA94" s="113">
        <f t="shared" si="5"/>
        <v>2064124.8843894005</v>
      </c>
    </row>
    <row r="95" spans="2:27">
      <c r="B95" s="116">
        <f t="shared" si="3"/>
        <v>75870.5625</v>
      </c>
      <c r="C95" s="115">
        <f t="shared" si="6"/>
        <v>0.75000000000000033</v>
      </c>
      <c r="D95" s="68">
        <f>'ver pressoflex 6p C3 DCpowe_2'!$G$3/2/$C$557*C95</f>
        <v>9.1875000000000036</v>
      </c>
      <c r="E95" s="114">
        <f>'ver pressoflex 6p C3 DCpowe_2'!$G$9/D95*(D95-'ver pressoflex 6p C3 DCpowe_2'!$M$8)</f>
        <v>0.16614965986394553</v>
      </c>
      <c r="F95" s="114">
        <f>'ver pressoflex 6p C3 DCpowe_2'!$G$9/D95*(D95-'ver pressoflex 6p C3 DCpowe_2'!$M$9)</f>
        <v>0.23580952380952372</v>
      </c>
      <c r="G95" s="114">
        <f>'ver pressoflex 6p C3 DCpowe_2'!$G$9/D95*(D95-'ver pressoflex 6p C3 DCpowe_2'!$M$10)</f>
        <v>0.30546938775510196</v>
      </c>
      <c r="H95" s="114">
        <f>'ver pressoflex 6p C3 DCpowe_2'!$G$9/D95*(D95-'ver pressoflex 6p C3 DCpowe_2'!$M$11)</f>
        <v>1.8118639455782306</v>
      </c>
      <c r="I95" s="114">
        <f>'ver pressoflex 6p C3 DCpowe_2'!$G$9/D95*(D95-'ver pressoflex 6p C3 DCpowe_2'!$M$12)</f>
        <v>1.8815238095238089</v>
      </c>
      <c r="J95" s="114">
        <f>'ver pressoflex 6p C3 DCpowe_2'!$G$9/D95*(D95-'ver pressoflex 6p C3 DCpowe_2'!$M$13)</f>
        <v>1.951183673469387</v>
      </c>
      <c r="K95" s="114">
        <f>'ver pressoflex 6p C3 DCpowe_2'!$G$9/D95*(D95-'ver pressoflex 6p C3 DCpowe_2'!$G$3)</f>
        <v>2.1253333333333329</v>
      </c>
      <c r="L95" s="113">
        <f>-'ver pressoflex 6p C3 DCpowe_2'!$G$2*'ver pressoflex 6p C3 DCpowe_2'!D95*'ver pressoflex 6p C3 DCpowe_2'!$G$17*'ver pressoflex 6p C3 DCpowe_2'!$G$13*'ver pressoflex 6p C3 DCpowe_2'!$G$11</f>
        <v>-1736.4375000000009</v>
      </c>
      <c r="M95" s="572">
        <f>IF(ABS(E95)&lt;'ver pressoflex 6p C3 DCpowe_2'!$G$7,'ver pressoflex 6p C3 DCpowe_2'!$G$16*E95*'ver pressoflex 6p C3 DCpowe_2'!$O$8,SIGN(E95)*'ver pressoflex 6p C3 DCpowe_2'!$G$15*'ver pressoflex 6p C3 DCpowe_2'!$O$8)</f>
        <v>17803.500000000004</v>
      </c>
      <c r="N95" s="572">
        <f>IF(ABS(F95)&lt;'ver pressoflex 6p C3 DCpowe_2'!$G$7,'ver pressoflex 6p C3 DCpowe_2'!$G$16*F95*'ver pressoflex 6p C3 DCpowe_2'!$O$9,SIGN(F95)*'ver pressoflex 6p C3 DCpowe_2'!$G$15*'ver pressoflex 6p C3 DCpowe_2'!$O$9)</f>
        <v>0</v>
      </c>
      <c r="O95" s="572">
        <f>IF(ABS(G95)&lt;'ver pressoflex 6p C3 DCpowe_2'!$G$7,'ver pressoflex 6p C3 DCpowe_2'!$G$16*G95*'ver pressoflex 6p C3 DCpowe_2'!$O$10,SIGN(G95)*'ver pressoflex 6p C3 DCpowe_2'!$G$15*'ver pressoflex 6p C3 DCpowe_2'!$O$10)</f>
        <v>0</v>
      </c>
      <c r="P95" s="572">
        <f>IF(ABS(H95)&lt;'ver pressoflex 6p C3 DCpowe_2'!$G$7,'ver pressoflex 6p C3 DCpowe_2'!$G$16*H95*'ver pressoflex 6p C3 DCpowe_2'!$O$11,SIGN(H95)*'ver pressoflex 6p C3 DCpowe_2'!$G$15*'ver pressoflex 6p C3 DCpowe_2'!$O$11)</f>
        <v>0</v>
      </c>
      <c r="Q95" s="572">
        <f>IF(ABS(I95)&lt;'ver pressoflex 6p C3 DCpowe_2'!$G$7,'ver pressoflex 6p C3 DCpowe_2'!$G$16*I95*'ver pressoflex 6p C3 DCpowe_2'!$O$12,SIGN(I95)*'ver pressoflex 6p C3 DCpowe_2'!$G$15*'ver pressoflex 6p C3 DCpowe_2'!$O$12)</f>
        <v>0</v>
      </c>
      <c r="R95" s="572">
        <f>IF(ABS(J95)&lt;'ver pressoflex 6p C3 DCpowe_2'!$G$7,'ver pressoflex 6p C3 DCpowe_2'!$G$16*J95*'ver pressoflex 6p C3 DCpowe_2'!$O$13,SIGN(J95)*'ver pressoflex 6p C3 DCpowe_2'!$G$15*'ver pressoflex 6p C3 DCpowe_2'!$O$13)</f>
        <v>17803.500000000004</v>
      </c>
      <c r="S95" s="113">
        <f t="shared" si="4"/>
        <v>33870.562500000007</v>
      </c>
      <c r="T95" s="575">
        <f>-L95*('ver pressoflex 6p C3 DCpowe_2'!$G$3/2-'ver pressoflex 6p C3 DCpowe_2'!$G$12*'ver pressoflex 6p C3 DCpowe_2'!D95)</f>
        <v>2120499.2733750013</v>
      </c>
      <c r="U95" s="29">
        <f t="shared" si="7"/>
        <v>-18248587.500000004</v>
      </c>
      <c r="V95" s="29">
        <f t="shared" si="8"/>
        <v>0</v>
      </c>
      <c r="W95" s="29">
        <f t="shared" si="9"/>
        <v>0</v>
      </c>
      <c r="X95" s="29">
        <f t="shared" si="10"/>
        <v>0</v>
      </c>
      <c r="Y95" s="29">
        <f t="shared" si="11"/>
        <v>0</v>
      </c>
      <c r="Z95" s="29">
        <f t="shared" si="12"/>
        <v>18248587.500000004</v>
      </c>
      <c r="AA95" s="113">
        <f t="shared" si="5"/>
        <v>2120499.2733750008</v>
      </c>
    </row>
    <row r="96" spans="2:27">
      <c r="B96" s="116">
        <f t="shared" si="3"/>
        <v>75824.257500000007</v>
      </c>
      <c r="C96" s="115">
        <f t="shared" si="6"/>
        <v>0.77000000000000035</v>
      </c>
      <c r="D96" s="68">
        <f>'ver pressoflex 6p C3 DCpowe_2'!$G$3/2/$C$557*C96</f>
        <v>9.4325000000000045</v>
      </c>
      <c r="E96" s="114">
        <f>'ver pressoflex 6p C3 DCpowe_2'!$G$9/D96*(D96-'ver pressoflex 6p C3 DCpowe_2'!$M$8)</f>
        <v>0.1616262920752716</v>
      </c>
      <c r="F96" s="114">
        <f>'ver pressoflex 6p C3 DCpowe_2'!$G$9/D96*(D96-'ver pressoflex 6p C3 DCpowe_2'!$M$9)</f>
        <v>0.22947680890538022</v>
      </c>
      <c r="G96" s="114">
        <f>'ver pressoflex 6p C3 DCpowe_2'!$G$9/D96*(D96-'ver pressoflex 6p C3 DCpowe_2'!$M$10)</f>
        <v>0.29732732573548887</v>
      </c>
      <c r="H96" s="114">
        <f>'ver pressoflex 6p C3 DCpowe_2'!$G$9/D96*(D96-'ver pressoflex 6p C3 DCpowe_2'!$M$11)</f>
        <v>1.7645947521865881</v>
      </c>
      <c r="I96" s="114">
        <f>'ver pressoflex 6p C3 DCpowe_2'!$G$9/D96*(D96-'ver pressoflex 6p C3 DCpowe_2'!$M$12)</f>
        <v>1.8324452690166968</v>
      </c>
      <c r="J96" s="114">
        <f>'ver pressoflex 6p C3 DCpowe_2'!$G$9/D96*(D96-'ver pressoflex 6p C3 DCpowe_2'!$M$13)</f>
        <v>1.9002957858468055</v>
      </c>
      <c r="K96" s="114">
        <f>'ver pressoflex 6p C3 DCpowe_2'!$G$9/D96*(D96-'ver pressoflex 6p C3 DCpowe_2'!$G$3)</f>
        <v>2.0699220779220768</v>
      </c>
      <c r="L96" s="113">
        <f>-'ver pressoflex 6p C3 DCpowe_2'!$G$2*'ver pressoflex 6p C3 DCpowe_2'!D96*'ver pressoflex 6p C3 DCpowe_2'!$G$17*'ver pressoflex 6p C3 DCpowe_2'!$G$13*'ver pressoflex 6p C3 DCpowe_2'!$G$11</f>
        <v>-1782.7425000000012</v>
      </c>
      <c r="M96" s="572">
        <f>IF(ABS(E96)&lt;'ver pressoflex 6p C3 DCpowe_2'!$G$7,'ver pressoflex 6p C3 DCpowe_2'!$G$16*E96*'ver pressoflex 6p C3 DCpowe_2'!$O$8,SIGN(E96)*'ver pressoflex 6p C3 DCpowe_2'!$G$15*'ver pressoflex 6p C3 DCpowe_2'!$O$8)</f>
        <v>17803.500000000004</v>
      </c>
      <c r="N96" s="572">
        <f>IF(ABS(F96)&lt;'ver pressoflex 6p C3 DCpowe_2'!$G$7,'ver pressoflex 6p C3 DCpowe_2'!$G$16*F96*'ver pressoflex 6p C3 DCpowe_2'!$O$9,SIGN(F96)*'ver pressoflex 6p C3 DCpowe_2'!$G$15*'ver pressoflex 6p C3 DCpowe_2'!$O$9)</f>
        <v>0</v>
      </c>
      <c r="O96" s="572">
        <f>IF(ABS(G96)&lt;'ver pressoflex 6p C3 DCpowe_2'!$G$7,'ver pressoflex 6p C3 DCpowe_2'!$G$16*G96*'ver pressoflex 6p C3 DCpowe_2'!$O$10,SIGN(G96)*'ver pressoflex 6p C3 DCpowe_2'!$G$15*'ver pressoflex 6p C3 DCpowe_2'!$O$10)</f>
        <v>0</v>
      </c>
      <c r="P96" s="572">
        <f>IF(ABS(H96)&lt;'ver pressoflex 6p C3 DCpowe_2'!$G$7,'ver pressoflex 6p C3 DCpowe_2'!$G$16*H96*'ver pressoflex 6p C3 DCpowe_2'!$O$11,SIGN(H96)*'ver pressoflex 6p C3 DCpowe_2'!$G$15*'ver pressoflex 6p C3 DCpowe_2'!$O$11)</f>
        <v>0</v>
      </c>
      <c r="Q96" s="572">
        <f>IF(ABS(I96)&lt;'ver pressoflex 6p C3 DCpowe_2'!$G$7,'ver pressoflex 6p C3 DCpowe_2'!$G$16*I96*'ver pressoflex 6p C3 DCpowe_2'!$O$12,SIGN(I96)*'ver pressoflex 6p C3 DCpowe_2'!$G$15*'ver pressoflex 6p C3 DCpowe_2'!$O$12)</f>
        <v>0</v>
      </c>
      <c r="R96" s="572">
        <f>IF(ABS(J96)&lt;'ver pressoflex 6p C3 DCpowe_2'!$G$7,'ver pressoflex 6p C3 DCpowe_2'!$G$16*J96*'ver pressoflex 6p C3 DCpowe_2'!$O$13,SIGN(J96)*'ver pressoflex 6p C3 DCpowe_2'!$G$15*'ver pressoflex 6p C3 DCpowe_2'!$O$13)</f>
        <v>17803.500000000004</v>
      </c>
      <c r="S96" s="113">
        <f t="shared" si="4"/>
        <v>33824.257500000007</v>
      </c>
      <c r="T96" s="575">
        <f>-L96*('ver pressoflex 6p C3 DCpowe_2'!$G$3/2-'ver pressoflex 6p C3 DCpowe_2'!$G$12*'ver pressoflex 6p C3 DCpowe_2'!D96)</f>
        <v>2176864.2235494014</v>
      </c>
      <c r="U96" s="29">
        <f t="shared" si="7"/>
        <v>-18248587.500000004</v>
      </c>
      <c r="V96" s="29">
        <f t="shared" si="8"/>
        <v>0</v>
      </c>
      <c r="W96" s="29">
        <f t="shared" si="9"/>
        <v>0</v>
      </c>
      <c r="X96" s="29">
        <f t="shared" si="10"/>
        <v>0</v>
      </c>
      <c r="Y96" s="29">
        <f t="shared" si="11"/>
        <v>0</v>
      </c>
      <c r="Z96" s="29">
        <f t="shared" si="12"/>
        <v>18248587.500000004</v>
      </c>
      <c r="AA96" s="113">
        <f t="shared" si="5"/>
        <v>2176864.2235494014</v>
      </c>
    </row>
    <row r="97" spans="2:27">
      <c r="B97" s="116">
        <f t="shared" si="3"/>
        <v>75777.952500000014</v>
      </c>
      <c r="C97" s="115">
        <f t="shared" si="6"/>
        <v>0.79000000000000037</v>
      </c>
      <c r="D97" s="68">
        <f>'ver pressoflex 6p C3 DCpowe_2'!$G$3/2/$C$557*C97</f>
        <v>9.6775000000000038</v>
      </c>
      <c r="E97" s="114">
        <f>'ver pressoflex 6p C3 DCpowe_2'!$G$9/D97*(D97-'ver pressoflex 6p C3 DCpowe_2'!$M$8)</f>
        <v>0.15733195556703689</v>
      </c>
      <c r="F97" s="114">
        <f>'ver pressoflex 6p C3 DCpowe_2'!$G$9/D97*(D97-'ver pressoflex 6p C3 DCpowe_2'!$M$9)</f>
        <v>0.22346473779385162</v>
      </c>
      <c r="G97" s="114">
        <f>'ver pressoflex 6p C3 DCpowe_2'!$G$9/D97*(D97-'ver pressoflex 6p C3 DCpowe_2'!$M$10)</f>
        <v>0.28959752002066635</v>
      </c>
      <c r="H97" s="114">
        <f>'ver pressoflex 6p C3 DCpowe_2'!$G$9/D97*(D97-'ver pressoflex 6p C3 DCpowe_2'!$M$11)</f>
        <v>1.7197189356755356</v>
      </c>
      <c r="I97" s="114">
        <f>'ver pressoflex 6p C3 DCpowe_2'!$G$9/D97*(D97-'ver pressoflex 6p C3 DCpowe_2'!$M$12)</f>
        <v>1.7858517179023503</v>
      </c>
      <c r="J97" s="114">
        <f>'ver pressoflex 6p C3 DCpowe_2'!$G$9/D97*(D97-'ver pressoflex 6p C3 DCpowe_2'!$M$13)</f>
        <v>1.851984500129165</v>
      </c>
      <c r="K97" s="114">
        <f>'ver pressoflex 6p C3 DCpowe_2'!$G$9/D97*(D97-'ver pressoflex 6p C3 DCpowe_2'!$G$3)</f>
        <v>2.0173164556962018</v>
      </c>
      <c r="L97" s="113">
        <f>-'ver pressoflex 6p C3 DCpowe_2'!$G$2*'ver pressoflex 6p C3 DCpowe_2'!D97*'ver pressoflex 6p C3 DCpowe_2'!$G$17*'ver pressoflex 6p C3 DCpowe_2'!$G$13*'ver pressoflex 6p C3 DCpowe_2'!$G$11</f>
        <v>-1829.047500000001</v>
      </c>
      <c r="M97" s="572">
        <f>IF(ABS(E97)&lt;'ver pressoflex 6p C3 DCpowe_2'!$G$7,'ver pressoflex 6p C3 DCpowe_2'!$G$16*E97*'ver pressoflex 6p C3 DCpowe_2'!$O$8,SIGN(E97)*'ver pressoflex 6p C3 DCpowe_2'!$G$15*'ver pressoflex 6p C3 DCpowe_2'!$O$8)</f>
        <v>17803.500000000004</v>
      </c>
      <c r="N97" s="572">
        <f>IF(ABS(F97)&lt;'ver pressoflex 6p C3 DCpowe_2'!$G$7,'ver pressoflex 6p C3 DCpowe_2'!$G$16*F97*'ver pressoflex 6p C3 DCpowe_2'!$O$9,SIGN(F97)*'ver pressoflex 6p C3 DCpowe_2'!$G$15*'ver pressoflex 6p C3 DCpowe_2'!$O$9)</f>
        <v>0</v>
      </c>
      <c r="O97" s="572">
        <f>IF(ABS(G97)&lt;'ver pressoflex 6p C3 DCpowe_2'!$G$7,'ver pressoflex 6p C3 DCpowe_2'!$G$16*G97*'ver pressoflex 6p C3 DCpowe_2'!$O$10,SIGN(G97)*'ver pressoflex 6p C3 DCpowe_2'!$G$15*'ver pressoflex 6p C3 DCpowe_2'!$O$10)</f>
        <v>0</v>
      </c>
      <c r="P97" s="572">
        <f>IF(ABS(H97)&lt;'ver pressoflex 6p C3 DCpowe_2'!$G$7,'ver pressoflex 6p C3 DCpowe_2'!$G$16*H97*'ver pressoflex 6p C3 DCpowe_2'!$O$11,SIGN(H97)*'ver pressoflex 6p C3 DCpowe_2'!$G$15*'ver pressoflex 6p C3 DCpowe_2'!$O$11)</f>
        <v>0</v>
      </c>
      <c r="Q97" s="572">
        <f>IF(ABS(I97)&lt;'ver pressoflex 6p C3 DCpowe_2'!$G$7,'ver pressoflex 6p C3 DCpowe_2'!$G$16*I97*'ver pressoflex 6p C3 DCpowe_2'!$O$12,SIGN(I97)*'ver pressoflex 6p C3 DCpowe_2'!$G$15*'ver pressoflex 6p C3 DCpowe_2'!$O$12)</f>
        <v>0</v>
      </c>
      <c r="R97" s="572">
        <f>IF(ABS(J97)&lt;'ver pressoflex 6p C3 DCpowe_2'!$G$7,'ver pressoflex 6p C3 DCpowe_2'!$G$16*J97*'ver pressoflex 6p C3 DCpowe_2'!$O$13,SIGN(J97)*'ver pressoflex 6p C3 DCpowe_2'!$G$15*'ver pressoflex 6p C3 DCpowe_2'!$O$13)</f>
        <v>17803.500000000004</v>
      </c>
      <c r="S97" s="113">
        <f t="shared" si="4"/>
        <v>33777.952500000007</v>
      </c>
      <c r="T97" s="575">
        <f>-L97*('ver pressoflex 6p C3 DCpowe_2'!$G$3/2-'ver pressoflex 6p C3 DCpowe_2'!$G$12*'ver pressoflex 6p C3 DCpowe_2'!D97)</f>
        <v>2233219.7349126013</v>
      </c>
      <c r="U97" s="29">
        <f t="shared" si="7"/>
        <v>-18248587.500000004</v>
      </c>
      <c r="V97" s="29">
        <f t="shared" si="8"/>
        <v>0</v>
      </c>
      <c r="W97" s="29">
        <f t="shared" si="9"/>
        <v>0</v>
      </c>
      <c r="X97" s="29">
        <f t="shared" si="10"/>
        <v>0</v>
      </c>
      <c r="Y97" s="29">
        <f t="shared" si="11"/>
        <v>0</v>
      </c>
      <c r="Z97" s="29">
        <f t="shared" si="12"/>
        <v>18248587.500000004</v>
      </c>
      <c r="AA97" s="113">
        <f t="shared" si="5"/>
        <v>2233219.7349126004</v>
      </c>
    </row>
    <row r="98" spans="2:27">
      <c r="B98" s="116">
        <f t="shared" si="3"/>
        <v>75731.647500000006</v>
      </c>
      <c r="C98" s="115">
        <f t="shared" si="6"/>
        <v>0.81000000000000039</v>
      </c>
      <c r="D98" s="68">
        <f>'ver pressoflex 6p C3 DCpowe_2'!$G$3/2/$C$557*C98</f>
        <v>9.9225000000000048</v>
      </c>
      <c r="E98" s="114">
        <f>'ver pressoflex 6p C3 DCpowe_2'!$G$9/D98*(D98-'ver pressoflex 6p C3 DCpowe_2'!$M$8)</f>
        <v>0.1532496850592088</v>
      </c>
      <c r="F98" s="114">
        <f>'ver pressoflex 6p C3 DCpowe_2'!$G$9/D98*(D98-'ver pressoflex 6p C3 DCpowe_2'!$M$9)</f>
        <v>0.21774955908289231</v>
      </c>
      <c r="G98" s="114">
        <f>'ver pressoflex 6p C3 DCpowe_2'!$G$9/D98*(D98-'ver pressoflex 6p C3 DCpowe_2'!$M$10)</f>
        <v>0.28224943310657585</v>
      </c>
      <c r="H98" s="114">
        <f>'ver pressoflex 6p C3 DCpowe_2'!$G$9/D98*(D98-'ver pressoflex 6p C3 DCpowe_2'!$M$11)</f>
        <v>1.6770592088687319</v>
      </c>
      <c r="I98" s="114">
        <f>'ver pressoflex 6p C3 DCpowe_2'!$G$9/D98*(D98-'ver pressoflex 6p C3 DCpowe_2'!$M$12)</f>
        <v>1.7415590828924155</v>
      </c>
      <c r="J98" s="114">
        <f>'ver pressoflex 6p C3 DCpowe_2'!$G$9/D98*(D98-'ver pressoflex 6p C3 DCpowe_2'!$M$13)</f>
        <v>1.806058956916099</v>
      </c>
      <c r="K98" s="114">
        <f>'ver pressoflex 6p C3 DCpowe_2'!$G$9/D98*(D98-'ver pressoflex 6p C3 DCpowe_2'!$G$3)</f>
        <v>1.9673086419753076</v>
      </c>
      <c r="L98" s="113">
        <f>-'ver pressoflex 6p C3 DCpowe_2'!$G$2*'ver pressoflex 6p C3 DCpowe_2'!D98*'ver pressoflex 6p C3 DCpowe_2'!$G$17*'ver pressoflex 6p C3 DCpowe_2'!$G$13*'ver pressoflex 6p C3 DCpowe_2'!$G$11</f>
        <v>-1875.3525000000013</v>
      </c>
      <c r="M98" s="572">
        <f>IF(ABS(E98)&lt;'ver pressoflex 6p C3 DCpowe_2'!$G$7,'ver pressoflex 6p C3 DCpowe_2'!$G$16*E98*'ver pressoflex 6p C3 DCpowe_2'!$O$8,SIGN(E98)*'ver pressoflex 6p C3 DCpowe_2'!$G$15*'ver pressoflex 6p C3 DCpowe_2'!$O$8)</f>
        <v>17803.500000000004</v>
      </c>
      <c r="N98" s="572">
        <f>IF(ABS(F98)&lt;'ver pressoflex 6p C3 DCpowe_2'!$G$7,'ver pressoflex 6p C3 DCpowe_2'!$G$16*F98*'ver pressoflex 6p C3 DCpowe_2'!$O$9,SIGN(F98)*'ver pressoflex 6p C3 DCpowe_2'!$G$15*'ver pressoflex 6p C3 DCpowe_2'!$O$9)</f>
        <v>0</v>
      </c>
      <c r="O98" s="572">
        <f>IF(ABS(G98)&lt;'ver pressoflex 6p C3 DCpowe_2'!$G$7,'ver pressoflex 6p C3 DCpowe_2'!$G$16*G98*'ver pressoflex 6p C3 DCpowe_2'!$O$10,SIGN(G98)*'ver pressoflex 6p C3 DCpowe_2'!$G$15*'ver pressoflex 6p C3 DCpowe_2'!$O$10)</f>
        <v>0</v>
      </c>
      <c r="P98" s="572">
        <f>IF(ABS(H98)&lt;'ver pressoflex 6p C3 DCpowe_2'!$G$7,'ver pressoflex 6p C3 DCpowe_2'!$G$16*H98*'ver pressoflex 6p C3 DCpowe_2'!$O$11,SIGN(H98)*'ver pressoflex 6p C3 DCpowe_2'!$G$15*'ver pressoflex 6p C3 DCpowe_2'!$O$11)</f>
        <v>0</v>
      </c>
      <c r="Q98" s="572">
        <f>IF(ABS(I98)&lt;'ver pressoflex 6p C3 DCpowe_2'!$G$7,'ver pressoflex 6p C3 DCpowe_2'!$G$16*I98*'ver pressoflex 6p C3 DCpowe_2'!$O$12,SIGN(I98)*'ver pressoflex 6p C3 DCpowe_2'!$G$15*'ver pressoflex 6p C3 DCpowe_2'!$O$12)</f>
        <v>0</v>
      </c>
      <c r="R98" s="572">
        <f>IF(ABS(J98)&lt;'ver pressoflex 6p C3 DCpowe_2'!$G$7,'ver pressoflex 6p C3 DCpowe_2'!$G$16*J98*'ver pressoflex 6p C3 DCpowe_2'!$O$13,SIGN(J98)*'ver pressoflex 6p C3 DCpowe_2'!$G$15*'ver pressoflex 6p C3 DCpowe_2'!$O$13)</f>
        <v>17803.500000000004</v>
      </c>
      <c r="S98" s="113">
        <f t="shared" si="4"/>
        <v>33731.647500000006</v>
      </c>
      <c r="T98" s="575">
        <f>-L98*('ver pressoflex 6p C3 DCpowe_2'!$G$3/2-'ver pressoflex 6p C3 DCpowe_2'!$G$12*'ver pressoflex 6p C3 DCpowe_2'!D98)</f>
        <v>2289565.8074646015</v>
      </c>
      <c r="U98" s="29">
        <f t="shared" si="7"/>
        <v>-18248587.500000004</v>
      </c>
      <c r="V98" s="29">
        <f t="shared" si="8"/>
        <v>0</v>
      </c>
      <c r="W98" s="29">
        <f t="shared" si="9"/>
        <v>0</v>
      </c>
      <c r="X98" s="29">
        <f t="shared" si="10"/>
        <v>0</v>
      </c>
      <c r="Y98" s="29">
        <f t="shared" si="11"/>
        <v>0</v>
      </c>
      <c r="Z98" s="29">
        <f t="shared" si="12"/>
        <v>18248587.500000004</v>
      </c>
      <c r="AA98" s="113">
        <f t="shared" si="5"/>
        <v>2289565.8074646015</v>
      </c>
    </row>
    <row r="99" spans="2:27">
      <c r="B99" s="116">
        <f t="shared" si="3"/>
        <v>75685.342499999999</v>
      </c>
      <c r="C99" s="115">
        <f t="shared" si="6"/>
        <v>0.8300000000000004</v>
      </c>
      <c r="D99" s="68">
        <f>'ver pressoflex 6p C3 DCpowe_2'!$G$3/2/$C$557*C99</f>
        <v>10.167500000000006</v>
      </c>
      <c r="E99" s="114">
        <f>'ver pressoflex 6p C3 DCpowe_2'!$G$9/D99*(D99-'ver pressoflex 6p C3 DCpowe_2'!$M$8)</f>
        <v>0.1493641504794688</v>
      </c>
      <c r="F99" s="114">
        <f>'ver pressoflex 6p C3 DCpowe_2'!$G$9/D99*(D99-'ver pressoflex 6p C3 DCpowe_2'!$M$9)</f>
        <v>0.21230981067125632</v>
      </c>
      <c r="G99" s="114">
        <f>'ver pressoflex 6p C3 DCpowe_2'!$G$9/D99*(D99-'ver pressoflex 6p C3 DCpowe_2'!$M$10)</f>
        <v>0.27525547086304381</v>
      </c>
      <c r="H99" s="114">
        <f>'ver pressoflex 6p C3 DCpowe_2'!$G$9/D99*(D99-'ver pressoflex 6p C3 DCpowe_2'!$M$11)</f>
        <v>1.6364553725104489</v>
      </c>
      <c r="I99" s="114">
        <f>'ver pressoflex 6p C3 DCpowe_2'!$G$9/D99*(D99-'ver pressoflex 6p C3 DCpowe_2'!$M$12)</f>
        <v>1.6994010327022364</v>
      </c>
      <c r="J99" s="114">
        <f>'ver pressoflex 6p C3 DCpowe_2'!$G$9/D99*(D99-'ver pressoflex 6p C3 DCpowe_2'!$M$13)</f>
        <v>1.7623466928940239</v>
      </c>
      <c r="K99" s="114">
        <f>'ver pressoflex 6p C3 DCpowe_2'!$G$9/D99*(D99-'ver pressoflex 6p C3 DCpowe_2'!$G$3)</f>
        <v>1.9197108433734928</v>
      </c>
      <c r="L99" s="113">
        <f>-'ver pressoflex 6p C3 DCpowe_2'!$G$2*'ver pressoflex 6p C3 DCpowe_2'!D99*'ver pressoflex 6p C3 DCpowe_2'!$G$17*'ver pressoflex 6p C3 DCpowe_2'!$G$13*'ver pressoflex 6p C3 DCpowe_2'!$G$11</f>
        <v>-1921.6575000000012</v>
      </c>
      <c r="M99" s="572">
        <f>IF(ABS(E99)&lt;'ver pressoflex 6p C3 DCpowe_2'!$G$7,'ver pressoflex 6p C3 DCpowe_2'!$G$16*E99*'ver pressoflex 6p C3 DCpowe_2'!$O$8,SIGN(E99)*'ver pressoflex 6p C3 DCpowe_2'!$G$15*'ver pressoflex 6p C3 DCpowe_2'!$O$8)</f>
        <v>17803.500000000004</v>
      </c>
      <c r="N99" s="572">
        <f>IF(ABS(F99)&lt;'ver pressoflex 6p C3 DCpowe_2'!$G$7,'ver pressoflex 6p C3 DCpowe_2'!$G$16*F99*'ver pressoflex 6p C3 DCpowe_2'!$O$9,SIGN(F99)*'ver pressoflex 6p C3 DCpowe_2'!$G$15*'ver pressoflex 6p C3 DCpowe_2'!$O$9)</f>
        <v>0</v>
      </c>
      <c r="O99" s="572">
        <f>IF(ABS(G99)&lt;'ver pressoflex 6p C3 DCpowe_2'!$G$7,'ver pressoflex 6p C3 DCpowe_2'!$G$16*G99*'ver pressoflex 6p C3 DCpowe_2'!$O$10,SIGN(G99)*'ver pressoflex 6p C3 DCpowe_2'!$G$15*'ver pressoflex 6p C3 DCpowe_2'!$O$10)</f>
        <v>0</v>
      </c>
      <c r="P99" s="572">
        <f>IF(ABS(H99)&lt;'ver pressoflex 6p C3 DCpowe_2'!$G$7,'ver pressoflex 6p C3 DCpowe_2'!$G$16*H99*'ver pressoflex 6p C3 DCpowe_2'!$O$11,SIGN(H99)*'ver pressoflex 6p C3 DCpowe_2'!$G$15*'ver pressoflex 6p C3 DCpowe_2'!$O$11)</f>
        <v>0</v>
      </c>
      <c r="Q99" s="572">
        <f>IF(ABS(I99)&lt;'ver pressoflex 6p C3 DCpowe_2'!$G$7,'ver pressoflex 6p C3 DCpowe_2'!$G$16*I99*'ver pressoflex 6p C3 DCpowe_2'!$O$12,SIGN(I99)*'ver pressoflex 6p C3 DCpowe_2'!$G$15*'ver pressoflex 6p C3 DCpowe_2'!$O$12)</f>
        <v>0</v>
      </c>
      <c r="R99" s="572">
        <f>IF(ABS(J99)&lt;'ver pressoflex 6p C3 DCpowe_2'!$G$7,'ver pressoflex 6p C3 DCpowe_2'!$G$16*J99*'ver pressoflex 6p C3 DCpowe_2'!$O$13,SIGN(J99)*'ver pressoflex 6p C3 DCpowe_2'!$G$15*'ver pressoflex 6p C3 DCpowe_2'!$O$13)</f>
        <v>17803.500000000004</v>
      </c>
      <c r="S99" s="113">
        <f t="shared" si="4"/>
        <v>33685.342500000006</v>
      </c>
      <c r="T99" s="575">
        <f>-L99*('ver pressoflex 6p C3 DCpowe_2'!$G$3/2-'ver pressoflex 6p C3 DCpowe_2'!$G$12*'ver pressoflex 6p C3 DCpowe_2'!D99)</f>
        <v>2345902.4412054014</v>
      </c>
      <c r="U99" s="29">
        <f t="shared" si="7"/>
        <v>-18248587.500000004</v>
      </c>
      <c r="V99" s="29">
        <f t="shared" si="8"/>
        <v>0</v>
      </c>
      <c r="W99" s="29">
        <f t="shared" si="9"/>
        <v>0</v>
      </c>
      <c r="X99" s="29">
        <f t="shared" si="10"/>
        <v>0</v>
      </c>
      <c r="Y99" s="29">
        <f t="shared" si="11"/>
        <v>0</v>
      </c>
      <c r="Z99" s="29">
        <f t="shared" si="12"/>
        <v>18248587.500000004</v>
      </c>
      <c r="AA99" s="113">
        <f t="shared" si="5"/>
        <v>2345902.441205401</v>
      </c>
    </row>
    <row r="100" spans="2:27">
      <c r="B100" s="116">
        <f t="shared" si="3"/>
        <v>75639.037500000006</v>
      </c>
      <c r="C100" s="115">
        <f t="shared" si="6"/>
        <v>0.85000000000000042</v>
      </c>
      <c r="D100" s="68">
        <f>'ver pressoflex 6p C3 DCpowe_2'!$G$3/2/$C$557*C100</f>
        <v>10.412500000000005</v>
      </c>
      <c r="E100" s="114">
        <f>'ver pressoflex 6p C3 DCpowe_2'!$G$9/D100*(D100-'ver pressoflex 6p C3 DCpowe_2'!$M$8)</f>
        <v>0.14566146458583429</v>
      </c>
      <c r="F100" s="114">
        <f>'ver pressoflex 6p C3 DCpowe_2'!$G$9/D100*(D100-'ver pressoflex 6p C3 DCpowe_2'!$M$9)</f>
        <v>0.20712605042016796</v>
      </c>
      <c r="G100" s="114">
        <f>'ver pressoflex 6p C3 DCpowe_2'!$G$9/D100*(D100-'ver pressoflex 6p C3 DCpowe_2'!$M$10)</f>
        <v>0.26859063625450169</v>
      </c>
      <c r="H100" s="114">
        <f>'ver pressoflex 6p C3 DCpowe_2'!$G$9/D100*(D100-'ver pressoflex 6p C3 DCpowe_2'!$M$11)</f>
        <v>1.5977623049219682</v>
      </c>
      <c r="I100" s="114">
        <f>'ver pressoflex 6p C3 DCpowe_2'!$G$9/D100*(D100-'ver pressoflex 6p C3 DCpowe_2'!$M$12)</f>
        <v>1.6592268907563019</v>
      </c>
      <c r="J100" s="114">
        <f>'ver pressoflex 6p C3 DCpowe_2'!$G$9/D100*(D100-'ver pressoflex 6p C3 DCpowe_2'!$M$13)</f>
        <v>1.7206914765906356</v>
      </c>
      <c r="K100" s="114">
        <f>'ver pressoflex 6p C3 DCpowe_2'!$G$9/D100*(D100-'ver pressoflex 6p C3 DCpowe_2'!$G$3)</f>
        <v>1.8743529411764699</v>
      </c>
      <c r="L100" s="113">
        <f>-'ver pressoflex 6p C3 DCpowe_2'!$G$2*'ver pressoflex 6p C3 DCpowe_2'!D100*'ver pressoflex 6p C3 DCpowe_2'!$G$17*'ver pressoflex 6p C3 DCpowe_2'!$G$13*'ver pressoflex 6p C3 DCpowe_2'!$G$11</f>
        <v>-1967.962500000001</v>
      </c>
      <c r="M100" s="572">
        <f>IF(ABS(E100)&lt;'ver pressoflex 6p C3 DCpowe_2'!$G$7,'ver pressoflex 6p C3 DCpowe_2'!$G$16*E100*'ver pressoflex 6p C3 DCpowe_2'!$O$8,SIGN(E100)*'ver pressoflex 6p C3 DCpowe_2'!$G$15*'ver pressoflex 6p C3 DCpowe_2'!$O$8)</f>
        <v>17803.500000000004</v>
      </c>
      <c r="N100" s="572">
        <f>IF(ABS(F100)&lt;'ver pressoflex 6p C3 DCpowe_2'!$G$7,'ver pressoflex 6p C3 DCpowe_2'!$G$16*F100*'ver pressoflex 6p C3 DCpowe_2'!$O$9,SIGN(F100)*'ver pressoflex 6p C3 DCpowe_2'!$G$15*'ver pressoflex 6p C3 DCpowe_2'!$O$9)</f>
        <v>0</v>
      </c>
      <c r="O100" s="572">
        <f>IF(ABS(G100)&lt;'ver pressoflex 6p C3 DCpowe_2'!$G$7,'ver pressoflex 6p C3 DCpowe_2'!$G$16*G100*'ver pressoflex 6p C3 DCpowe_2'!$O$10,SIGN(G100)*'ver pressoflex 6p C3 DCpowe_2'!$G$15*'ver pressoflex 6p C3 DCpowe_2'!$O$10)</f>
        <v>0</v>
      </c>
      <c r="P100" s="572">
        <f>IF(ABS(H100)&lt;'ver pressoflex 6p C3 DCpowe_2'!$G$7,'ver pressoflex 6p C3 DCpowe_2'!$G$16*H100*'ver pressoflex 6p C3 DCpowe_2'!$O$11,SIGN(H100)*'ver pressoflex 6p C3 DCpowe_2'!$G$15*'ver pressoflex 6p C3 DCpowe_2'!$O$11)</f>
        <v>0</v>
      </c>
      <c r="Q100" s="572">
        <f>IF(ABS(I100)&lt;'ver pressoflex 6p C3 DCpowe_2'!$G$7,'ver pressoflex 6p C3 DCpowe_2'!$G$16*I100*'ver pressoflex 6p C3 DCpowe_2'!$O$12,SIGN(I100)*'ver pressoflex 6p C3 DCpowe_2'!$G$15*'ver pressoflex 6p C3 DCpowe_2'!$O$12)</f>
        <v>0</v>
      </c>
      <c r="R100" s="572">
        <f>IF(ABS(J100)&lt;'ver pressoflex 6p C3 DCpowe_2'!$G$7,'ver pressoflex 6p C3 DCpowe_2'!$G$16*J100*'ver pressoflex 6p C3 DCpowe_2'!$O$13,SIGN(J100)*'ver pressoflex 6p C3 DCpowe_2'!$G$15*'ver pressoflex 6p C3 DCpowe_2'!$O$13)</f>
        <v>17803.500000000004</v>
      </c>
      <c r="S100" s="113">
        <f t="shared" si="4"/>
        <v>33639.037500000006</v>
      </c>
      <c r="T100" s="575">
        <f>-L100*('ver pressoflex 6p C3 DCpowe_2'!$G$3/2-'ver pressoflex 6p C3 DCpowe_2'!$G$12*'ver pressoflex 6p C3 DCpowe_2'!D100)</f>
        <v>2402229.6361350012</v>
      </c>
      <c r="U100" s="29">
        <f t="shared" si="7"/>
        <v>-18248587.500000004</v>
      </c>
      <c r="V100" s="29">
        <f t="shared" si="8"/>
        <v>0</v>
      </c>
      <c r="W100" s="29">
        <f t="shared" si="9"/>
        <v>0</v>
      </c>
      <c r="X100" s="29">
        <f t="shared" si="10"/>
        <v>0</v>
      </c>
      <c r="Y100" s="29">
        <f t="shared" si="11"/>
        <v>0</v>
      </c>
      <c r="Z100" s="29">
        <f t="shared" si="12"/>
        <v>18248587.500000004</v>
      </c>
      <c r="AA100" s="113">
        <f t="shared" si="5"/>
        <v>2402229.6361350007</v>
      </c>
    </row>
    <row r="101" spans="2:27">
      <c r="B101" s="116">
        <f t="shared" si="3"/>
        <v>75592.732500000013</v>
      </c>
      <c r="C101" s="115">
        <f t="shared" si="6"/>
        <v>0.87000000000000044</v>
      </c>
      <c r="D101" s="68">
        <f>'ver pressoflex 6p C3 DCpowe_2'!$G$3/2/$C$557*C101</f>
        <v>10.657500000000006</v>
      </c>
      <c r="E101" s="114">
        <f>'ver pressoflex 6p C3 DCpowe_2'!$G$9/D101*(D101-'ver pressoflex 6p C3 DCpowe_2'!$M$8)</f>
        <v>0.14212901712409096</v>
      </c>
      <c r="F101" s="114">
        <f>'ver pressoflex 6p C3 DCpowe_2'!$G$9/D101*(D101-'ver pressoflex 6p C3 DCpowe_2'!$M$9)</f>
        <v>0.2021806239737273</v>
      </c>
      <c r="G101" s="114">
        <f>'ver pressoflex 6p C3 DCpowe_2'!$G$9/D101*(D101-'ver pressoflex 6p C3 DCpowe_2'!$M$10)</f>
        <v>0.26223223082336367</v>
      </c>
      <c r="H101" s="114">
        <f>'ver pressoflex 6p C3 DCpowe_2'!$G$9/D101*(D101-'ver pressoflex 6p C3 DCpowe_2'!$M$11)</f>
        <v>1.5608482289467505</v>
      </c>
      <c r="I101" s="114">
        <f>'ver pressoflex 6p C3 DCpowe_2'!$G$9/D101*(D101-'ver pressoflex 6p C3 DCpowe_2'!$M$12)</f>
        <v>1.6208998357963869</v>
      </c>
      <c r="J101" s="114">
        <f>'ver pressoflex 6p C3 DCpowe_2'!$G$9/D101*(D101-'ver pressoflex 6p C3 DCpowe_2'!$M$13)</f>
        <v>1.6809514426460233</v>
      </c>
      <c r="K101" s="114">
        <f>'ver pressoflex 6p C3 DCpowe_2'!$G$9/D101*(D101-'ver pressoflex 6p C3 DCpowe_2'!$G$3)</f>
        <v>1.8310804597701142</v>
      </c>
      <c r="L101" s="113">
        <f>-'ver pressoflex 6p C3 DCpowe_2'!$G$2*'ver pressoflex 6p C3 DCpowe_2'!D101*'ver pressoflex 6p C3 DCpowe_2'!$G$17*'ver pressoflex 6p C3 DCpowe_2'!$G$13*'ver pressoflex 6p C3 DCpowe_2'!$G$11</f>
        <v>-2014.2675000000013</v>
      </c>
      <c r="M101" s="572">
        <f>IF(ABS(E101)&lt;'ver pressoflex 6p C3 DCpowe_2'!$G$7,'ver pressoflex 6p C3 DCpowe_2'!$G$16*E101*'ver pressoflex 6p C3 DCpowe_2'!$O$8,SIGN(E101)*'ver pressoflex 6p C3 DCpowe_2'!$G$15*'ver pressoflex 6p C3 DCpowe_2'!$O$8)</f>
        <v>17803.500000000004</v>
      </c>
      <c r="N101" s="572">
        <f>IF(ABS(F101)&lt;'ver pressoflex 6p C3 DCpowe_2'!$G$7,'ver pressoflex 6p C3 DCpowe_2'!$G$16*F101*'ver pressoflex 6p C3 DCpowe_2'!$O$9,SIGN(F101)*'ver pressoflex 6p C3 DCpowe_2'!$G$15*'ver pressoflex 6p C3 DCpowe_2'!$O$9)</f>
        <v>0</v>
      </c>
      <c r="O101" s="572">
        <f>IF(ABS(G101)&lt;'ver pressoflex 6p C3 DCpowe_2'!$G$7,'ver pressoflex 6p C3 DCpowe_2'!$G$16*G101*'ver pressoflex 6p C3 DCpowe_2'!$O$10,SIGN(G101)*'ver pressoflex 6p C3 DCpowe_2'!$G$15*'ver pressoflex 6p C3 DCpowe_2'!$O$10)</f>
        <v>0</v>
      </c>
      <c r="P101" s="572">
        <f>IF(ABS(H101)&lt;'ver pressoflex 6p C3 DCpowe_2'!$G$7,'ver pressoflex 6p C3 DCpowe_2'!$G$16*H101*'ver pressoflex 6p C3 DCpowe_2'!$O$11,SIGN(H101)*'ver pressoflex 6p C3 DCpowe_2'!$G$15*'ver pressoflex 6p C3 DCpowe_2'!$O$11)</f>
        <v>0</v>
      </c>
      <c r="Q101" s="572">
        <f>IF(ABS(I101)&lt;'ver pressoflex 6p C3 DCpowe_2'!$G$7,'ver pressoflex 6p C3 DCpowe_2'!$G$16*I101*'ver pressoflex 6p C3 DCpowe_2'!$O$12,SIGN(I101)*'ver pressoflex 6p C3 DCpowe_2'!$G$15*'ver pressoflex 6p C3 DCpowe_2'!$O$12)</f>
        <v>0</v>
      </c>
      <c r="R101" s="572">
        <f>IF(ABS(J101)&lt;'ver pressoflex 6p C3 DCpowe_2'!$G$7,'ver pressoflex 6p C3 DCpowe_2'!$G$16*J101*'ver pressoflex 6p C3 DCpowe_2'!$O$13,SIGN(J101)*'ver pressoflex 6p C3 DCpowe_2'!$G$15*'ver pressoflex 6p C3 DCpowe_2'!$O$13)</f>
        <v>17803.500000000004</v>
      </c>
      <c r="S101" s="113">
        <f t="shared" si="4"/>
        <v>33592.732500000006</v>
      </c>
      <c r="T101" s="575">
        <f>-L101*('ver pressoflex 6p C3 DCpowe_2'!$G$3/2-'ver pressoflex 6p C3 DCpowe_2'!$G$12*'ver pressoflex 6p C3 DCpowe_2'!D101)</f>
        <v>2458547.3922534017</v>
      </c>
      <c r="U101" s="29">
        <f t="shared" si="7"/>
        <v>-18248587.500000004</v>
      </c>
      <c r="V101" s="29">
        <f t="shared" si="8"/>
        <v>0</v>
      </c>
      <c r="W101" s="29">
        <f t="shared" si="9"/>
        <v>0</v>
      </c>
      <c r="X101" s="29">
        <f t="shared" si="10"/>
        <v>0</v>
      </c>
      <c r="Y101" s="29">
        <f t="shared" si="11"/>
        <v>0</v>
      </c>
      <c r="Z101" s="29">
        <f t="shared" si="12"/>
        <v>18248587.500000004</v>
      </c>
      <c r="AA101" s="113">
        <f t="shared" si="5"/>
        <v>2458547.3922534026</v>
      </c>
    </row>
    <row r="102" spans="2:27">
      <c r="B102" s="116">
        <f t="shared" si="3"/>
        <v>75546.427500000005</v>
      </c>
      <c r="C102" s="115">
        <f t="shared" si="6"/>
        <v>0.89000000000000046</v>
      </c>
      <c r="D102" s="68">
        <f>'ver pressoflex 6p C3 DCpowe_2'!$G$3/2/$C$557*C102</f>
        <v>10.902500000000005</v>
      </c>
      <c r="E102" s="114">
        <f>'ver pressoflex 6p C3 DCpowe_2'!$G$9/D102*(D102-'ver pressoflex 6p C3 DCpowe_2'!$M$8)</f>
        <v>0.1387553313460215</v>
      </c>
      <c r="F102" s="114">
        <f>'ver pressoflex 6p C3 DCpowe_2'!$G$9/D102*(D102-'ver pressoflex 6p C3 DCpowe_2'!$M$9)</f>
        <v>0.19745746388443008</v>
      </c>
      <c r="G102" s="114">
        <f>'ver pressoflex 6p C3 DCpowe_2'!$G$9/D102*(D102-'ver pressoflex 6p C3 DCpowe_2'!$M$10)</f>
        <v>0.2561595964228387</v>
      </c>
      <c r="H102" s="114">
        <f>'ver pressoflex 6p C3 DCpowe_2'!$G$9/D102*(D102-'ver pressoflex 6p C3 DCpowe_2'!$M$11)</f>
        <v>1.5255932125659246</v>
      </c>
      <c r="I102" s="114">
        <f>'ver pressoflex 6p C3 DCpowe_2'!$G$9/D102*(D102-'ver pressoflex 6p C3 DCpowe_2'!$M$12)</f>
        <v>1.5842953451043331</v>
      </c>
      <c r="J102" s="114">
        <f>'ver pressoflex 6p C3 DCpowe_2'!$G$9/D102*(D102-'ver pressoflex 6p C3 DCpowe_2'!$M$13)</f>
        <v>1.6429974776427416</v>
      </c>
      <c r="K102" s="114">
        <f>'ver pressoflex 6p C3 DCpowe_2'!$G$9/D102*(D102-'ver pressoflex 6p C3 DCpowe_2'!$G$3)</f>
        <v>1.7897528089887631</v>
      </c>
      <c r="L102" s="113">
        <f>-'ver pressoflex 6p C3 DCpowe_2'!$G$2*'ver pressoflex 6p C3 DCpowe_2'!D102*'ver pressoflex 6p C3 DCpowe_2'!$G$17*'ver pressoflex 6p C3 DCpowe_2'!$G$13*'ver pressoflex 6p C3 DCpowe_2'!$G$11</f>
        <v>-2060.5725000000016</v>
      </c>
      <c r="M102" s="572">
        <f>IF(ABS(E102)&lt;'ver pressoflex 6p C3 DCpowe_2'!$G$7,'ver pressoflex 6p C3 DCpowe_2'!$G$16*E102*'ver pressoflex 6p C3 DCpowe_2'!$O$8,SIGN(E102)*'ver pressoflex 6p C3 DCpowe_2'!$G$15*'ver pressoflex 6p C3 DCpowe_2'!$O$8)</f>
        <v>17803.500000000004</v>
      </c>
      <c r="N102" s="572">
        <f>IF(ABS(F102)&lt;'ver pressoflex 6p C3 DCpowe_2'!$G$7,'ver pressoflex 6p C3 DCpowe_2'!$G$16*F102*'ver pressoflex 6p C3 DCpowe_2'!$O$9,SIGN(F102)*'ver pressoflex 6p C3 DCpowe_2'!$G$15*'ver pressoflex 6p C3 DCpowe_2'!$O$9)</f>
        <v>0</v>
      </c>
      <c r="O102" s="572">
        <f>IF(ABS(G102)&lt;'ver pressoflex 6p C3 DCpowe_2'!$G$7,'ver pressoflex 6p C3 DCpowe_2'!$G$16*G102*'ver pressoflex 6p C3 DCpowe_2'!$O$10,SIGN(G102)*'ver pressoflex 6p C3 DCpowe_2'!$G$15*'ver pressoflex 6p C3 DCpowe_2'!$O$10)</f>
        <v>0</v>
      </c>
      <c r="P102" s="572">
        <f>IF(ABS(H102)&lt;'ver pressoflex 6p C3 DCpowe_2'!$G$7,'ver pressoflex 6p C3 DCpowe_2'!$G$16*H102*'ver pressoflex 6p C3 DCpowe_2'!$O$11,SIGN(H102)*'ver pressoflex 6p C3 DCpowe_2'!$G$15*'ver pressoflex 6p C3 DCpowe_2'!$O$11)</f>
        <v>0</v>
      </c>
      <c r="Q102" s="572">
        <f>IF(ABS(I102)&lt;'ver pressoflex 6p C3 DCpowe_2'!$G$7,'ver pressoflex 6p C3 DCpowe_2'!$G$16*I102*'ver pressoflex 6p C3 DCpowe_2'!$O$12,SIGN(I102)*'ver pressoflex 6p C3 DCpowe_2'!$G$15*'ver pressoflex 6p C3 DCpowe_2'!$O$12)</f>
        <v>0</v>
      </c>
      <c r="R102" s="572">
        <f>IF(ABS(J102)&lt;'ver pressoflex 6p C3 DCpowe_2'!$G$7,'ver pressoflex 6p C3 DCpowe_2'!$G$16*J102*'ver pressoflex 6p C3 DCpowe_2'!$O$13,SIGN(J102)*'ver pressoflex 6p C3 DCpowe_2'!$G$15*'ver pressoflex 6p C3 DCpowe_2'!$O$13)</f>
        <v>17803.500000000004</v>
      </c>
      <c r="S102" s="113">
        <f t="shared" si="4"/>
        <v>33546.427500000005</v>
      </c>
      <c r="T102" s="575">
        <f>-L102*('ver pressoflex 6p C3 DCpowe_2'!$G$3/2-'ver pressoflex 6p C3 DCpowe_2'!$G$12*'ver pressoflex 6p C3 DCpowe_2'!D102)</f>
        <v>2514855.7095606015</v>
      </c>
      <c r="U102" s="29">
        <f t="shared" si="7"/>
        <v>-18248587.500000004</v>
      </c>
      <c r="V102" s="29">
        <f t="shared" si="8"/>
        <v>0</v>
      </c>
      <c r="W102" s="29">
        <f t="shared" si="9"/>
        <v>0</v>
      </c>
      <c r="X102" s="29">
        <f t="shared" si="10"/>
        <v>0</v>
      </c>
      <c r="Y102" s="29">
        <f t="shared" si="11"/>
        <v>0</v>
      </c>
      <c r="Z102" s="29">
        <f t="shared" si="12"/>
        <v>18248587.500000004</v>
      </c>
      <c r="AA102" s="113">
        <f t="shared" si="5"/>
        <v>2514855.709560601</v>
      </c>
    </row>
    <row r="103" spans="2:27">
      <c r="B103" s="116">
        <f t="shared" si="3"/>
        <v>75500.122499999998</v>
      </c>
      <c r="C103" s="115">
        <f t="shared" si="6"/>
        <v>0.91000000000000048</v>
      </c>
      <c r="D103" s="68">
        <f>'ver pressoflex 6p C3 DCpowe_2'!$G$3/2/$C$557*C103</f>
        <v>11.147500000000006</v>
      </c>
      <c r="E103" s="114">
        <f>'ver pressoflex 6p C3 DCpowe_2'!$G$9/D103*(D103-'ver pressoflex 6p C3 DCpowe_2'!$M$8)</f>
        <v>0.13552993944830671</v>
      </c>
      <c r="F103" s="114">
        <f>'ver pressoflex 6p C3 DCpowe_2'!$G$9/D103*(D103-'ver pressoflex 6p C3 DCpowe_2'!$M$9)</f>
        <v>0.19294191522762943</v>
      </c>
      <c r="G103" s="114">
        <f>'ver pressoflex 6p C3 DCpowe_2'!$G$9/D103*(D103-'ver pressoflex 6p C3 DCpowe_2'!$M$10)</f>
        <v>0.2503538910069521</v>
      </c>
      <c r="H103" s="114">
        <f>'ver pressoflex 6p C3 DCpowe_2'!$G$9/D103*(D103-'ver pressoflex 6p C3 DCpowe_2'!$M$11)</f>
        <v>1.4918878672348053</v>
      </c>
      <c r="I103" s="114">
        <f>'ver pressoflex 6p C3 DCpowe_2'!$G$9/D103*(D103-'ver pressoflex 6p C3 DCpowe_2'!$M$12)</f>
        <v>1.5492998430141278</v>
      </c>
      <c r="J103" s="114">
        <f>'ver pressoflex 6p C3 DCpowe_2'!$G$9/D103*(D103-'ver pressoflex 6p C3 DCpowe_2'!$M$13)</f>
        <v>1.6067118187934506</v>
      </c>
      <c r="K103" s="114">
        <f>'ver pressoflex 6p C3 DCpowe_2'!$G$9/D103*(D103-'ver pressoflex 6p C3 DCpowe_2'!$G$3)</f>
        <v>1.7502417582417573</v>
      </c>
      <c r="L103" s="113">
        <f>-'ver pressoflex 6p C3 DCpowe_2'!$G$2*'ver pressoflex 6p C3 DCpowe_2'!D103*'ver pressoflex 6p C3 DCpowe_2'!$G$17*'ver pressoflex 6p C3 DCpowe_2'!$G$13*'ver pressoflex 6p C3 DCpowe_2'!$G$11</f>
        <v>-2106.8775000000014</v>
      </c>
      <c r="M103" s="572">
        <f>IF(ABS(E103)&lt;'ver pressoflex 6p C3 DCpowe_2'!$G$7,'ver pressoflex 6p C3 DCpowe_2'!$G$16*E103*'ver pressoflex 6p C3 DCpowe_2'!$O$8,SIGN(E103)*'ver pressoflex 6p C3 DCpowe_2'!$G$15*'ver pressoflex 6p C3 DCpowe_2'!$O$8)</f>
        <v>17803.500000000004</v>
      </c>
      <c r="N103" s="572">
        <f>IF(ABS(F103)&lt;'ver pressoflex 6p C3 DCpowe_2'!$G$7,'ver pressoflex 6p C3 DCpowe_2'!$G$16*F103*'ver pressoflex 6p C3 DCpowe_2'!$O$9,SIGN(F103)*'ver pressoflex 6p C3 DCpowe_2'!$G$15*'ver pressoflex 6p C3 DCpowe_2'!$O$9)</f>
        <v>0</v>
      </c>
      <c r="O103" s="572">
        <f>IF(ABS(G103)&lt;'ver pressoflex 6p C3 DCpowe_2'!$G$7,'ver pressoflex 6p C3 DCpowe_2'!$G$16*G103*'ver pressoflex 6p C3 DCpowe_2'!$O$10,SIGN(G103)*'ver pressoflex 6p C3 DCpowe_2'!$G$15*'ver pressoflex 6p C3 DCpowe_2'!$O$10)</f>
        <v>0</v>
      </c>
      <c r="P103" s="572">
        <f>IF(ABS(H103)&lt;'ver pressoflex 6p C3 DCpowe_2'!$G$7,'ver pressoflex 6p C3 DCpowe_2'!$G$16*H103*'ver pressoflex 6p C3 DCpowe_2'!$O$11,SIGN(H103)*'ver pressoflex 6p C3 DCpowe_2'!$G$15*'ver pressoflex 6p C3 DCpowe_2'!$O$11)</f>
        <v>0</v>
      </c>
      <c r="Q103" s="572">
        <f>IF(ABS(I103)&lt;'ver pressoflex 6p C3 DCpowe_2'!$G$7,'ver pressoflex 6p C3 DCpowe_2'!$G$16*I103*'ver pressoflex 6p C3 DCpowe_2'!$O$12,SIGN(I103)*'ver pressoflex 6p C3 DCpowe_2'!$G$15*'ver pressoflex 6p C3 DCpowe_2'!$O$12)</f>
        <v>0</v>
      </c>
      <c r="R103" s="572">
        <f>IF(ABS(J103)&lt;'ver pressoflex 6p C3 DCpowe_2'!$G$7,'ver pressoflex 6p C3 DCpowe_2'!$G$16*J103*'ver pressoflex 6p C3 DCpowe_2'!$O$13,SIGN(J103)*'ver pressoflex 6p C3 DCpowe_2'!$G$15*'ver pressoflex 6p C3 DCpowe_2'!$O$13)</f>
        <v>17803.500000000004</v>
      </c>
      <c r="S103" s="113">
        <f t="shared" si="4"/>
        <v>33500.122500000005</v>
      </c>
      <c r="T103" s="575">
        <f>-L103*('ver pressoflex 6p C3 DCpowe_2'!$G$3/2-'ver pressoflex 6p C3 DCpowe_2'!$G$12*'ver pressoflex 6p C3 DCpowe_2'!D103)</f>
        <v>2571154.588056602</v>
      </c>
      <c r="U103" s="29">
        <f t="shared" si="7"/>
        <v>-18248587.500000004</v>
      </c>
      <c r="V103" s="29">
        <f t="shared" si="8"/>
        <v>0</v>
      </c>
      <c r="W103" s="29">
        <f t="shared" si="9"/>
        <v>0</v>
      </c>
      <c r="X103" s="29">
        <f t="shared" si="10"/>
        <v>0</v>
      </c>
      <c r="Y103" s="29">
        <f t="shared" si="11"/>
        <v>0</v>
      </c>
      <c r="Z103" s="29">
        <f t="shared" si="12"/>
        <v>18248587.500000004</v>
      </c>
      <c r="AA103" s="113">
        <f t="shared" si="5"/>
        <v>2571154.5880566016</v>
      </c>
    </row>
    <row r="104" spans="2:27">
      <c r="B104" s="116">
        <f t="shared" si="3"/>
        <v>75453.817500000005</v>
      </c>
      <c r="C104" s="115">
        <f t="shared" si="6"/>
        <v>0.93000000000000049</v>
      </c>
      <c r="D104" s="68">
        <f>'ver pressoflex 6p C3 DCpowe_2'!$G$3/2/$C$557*C104</f>
        <v>11.392500000000005</v>
      </c>
      <c r="E104" s="114">
        <f>'ver pressoflex 6p C3 DCpowe_2'!$G$9/D104*(D104-'ver pressoflex 6p C3 DCpowe_2'!$M$8)</f>
        <v>0.13244327408382703</v>
      </c>
      <c r="F104" s="114">
        <f>'ver pressoflex 6p C3 DCpowe_2'!$G$9/D104*(D104-'ver pressoflex 6p C3 DCpowe_2'!$M$9)</f>
        <v>0.18862058371735785</v>
      </c>
      <c r="G104" s="114">
        <f>'ver pressoflex 6p C3 DCpowe_2'!$G$9/D104*(D104-'ver pressoflex 6p C3 DCpowe_2'!$M$10)</f>
        <v>0.24479789335088867</v>
      </c>
      <c r="H104" s="114">
        <f>'ver pressoflex 6p C3 DCpowe_2'!$G$9/D104*(D104-'ver pressoflex 6p C3 DCpowe_2'!$M$11)</f>
        <v>1.4596322141759925</v>
      </c>
      <c r="I104" s="114">
        <f>'ver pressoflex 6p C3 DCpowe_2'!$G$9/D104*(D104-'ver pressoflex 6p C3 DCpowe_2'!$M$12)</f>
        <v>1.5158095238095233</v>
      </c>
      <c r="J104" s="114">
        <f>'ver pressoflex 6p C3 DCpowe_2'!$G$9/D104*(D104-'ver pressoflex 6p C3 DCpowe_2'!$M$13)</f>
        <v>1.571986833443054</v>
      </c>
      <c r="K104" s="114">
        <f>'ver pressoflex 6p C3 DCpowe_2'!$G$9/D104*(D104-'ver pressoflex 6p C3 DCpowe_2'!$G$3)</f>
        <v>1.7124301075268811</v>
      </c>
      <c r="L104" s="113">
        <f>-'ver pressoflex 6p C3 DCpowe_2'!$G$2*'ver pressoflex 6p C3 DCpowe_2'!D104*'ver pressoflex 6p C3 DCpowe_2'!$G$17*'ver pressoflex 6p C3 DCpowe_2'!$G$13*'ver pressoflex 6p C3 DCpowe_2'!$G$11</f>
        <v>-2153.1825000000013</v>
      </c>
      <c r="M104" s="572">
        <f>IF(ABS(E104)&lt;'ver pressoflex 6p C3 DCpowe_2'!$G$7,'ver pressoflex 6p C3 DCpowe_2'!$G$16*E104*'ver pressoflex 6p C3 DCpowe_2'!$O$8,SIGN(E104)*'ver pressoflex 6p C3 DCpowe_2'!$G$15*'ver pressoflex 6p C3 DCpowe_2'!$O$8)</f>
        <v>17803.500000000004</v>
      </c>
      <c r="N104" s="572">
        <f>IF(ABS(F104)&lt;'ver pressoflex 6p C3 DCpowe_2'!$G$7,'ver pressoflex 6p C3 DCpowe_2'!$G$16*F104*'ver pressoflex 6p C3 DCpowe_2'!$O$9,SIGN(F104)*'ver pressoflex 6p C3 DCpowe_2'!$G$15*'ver pressoflex 6p C3 DCpowe_2'!$O$9)</f>
        <v>0</v>
      </c>
      <c r="O104" s="572">
        <f>IF(ABS(G104)&lt;'ver pressoflex 6p C3 DCpowe_2'!$G$7,'ver pressoflex 6p C3 DCpowe_2'!$G$16*G104*'ver pressoflex 6p C3 DCpowe_2'!$O$10,SIGN(G104)*'ver pressoflex 6p C3 DCpowe_2'!$G$15*'ver pressoflex 6p C3 DCpowe_2'!$O$10)</f>
        <v>0</v>
      </c>
      <c r="P104" s="572">
        <f>IF(ABS(H104)&lt;'ver pressoflex 6p C3 DCpowe_2'!$G$7,'ver pressoflex 6p C3 DCpowe_2'!$G$16*H104*'ver pressoflex 6p C3 DCpowe_2'!$O$11,SIGN(H104)*'ver pressoflex 6p C3 DCpowe_2'!$G$15*'ver pressoflex 6p C3 DCpowe_2'!$O$11)</f>
        <v>0</v>
      </c>
      <c r="Q104" s="572">
        <f>IF(ABS(I104)&lt;'ver pressoflex 6p C3 DCpowe_2'!$G$7,'ver pressoflex 6p C3 DCpowe_2'!$G$16*I104*'ver pressoflex 6p C3 DCpowe_2'!$O$12,SIGN(I104)*'ver pressoflex 6p C3 DCpowe_2'!$G$15*'ver pressoflex 6p C3 DCpowe_2'!$O$12)</f>
        <v>0</v>
      </c>
      <c r="R104" s="572">
        <f>IF(ABS(J104)&lt;'ver pressoflex 6p C3 DCpowe_2'!$G$7,'ver pressoflex 6p C3 DCpowe_2'!$G$16*J104*'ver pressoflex 6p C3 DCpowe_2'!$O$13,SIGN(J104)*'ver pressoflex 6p C3 DCpowe_2'!$G$15*'ver pressoflex 6p C3 DCpowe_2'!$O$13)</f>
        <v>17803.500000000004</v>
      </c>
      <c r="S104" s="113">
        <f t="shared" si="4"/>
        <v>33453.817500000005</v>
      </c>
      <c r="T104" s="575">
        <f>-L104*('ver pressoflex 6p C3 DCpowe_2'!$G$3/2-'ver pressoflex 6p C3 DCpowe_2'!$G$12*'ver pressoflex 6p C3 DCpowe_2'!D104)</f>
        <v>2627444.0277414015</v>
      </c>
      <c r="U104" s="29">
        <f t="shared" si="7"/>
        <v>-18248587.500000004</v>
      </c>
      <c r="V104" s="29">
        <f t="shared" si="8"/>
        <v>0</v>
      </c>
      <c r="W104" s="29">
        <f t="shared" si="9"/>
        <v>0</v>
      </c>
      <c r="X104" s="29">
        <f t="shared" si="10"/>
        <v>0</v>
      </c>
      <c r="Y104" s="29">
        <f t="shared" si="11"/>
        <v>0</v>
      </c>
      <c r="Z104" s="29">
        <f t="shared" si="12"/>
        <v>18248587.500000004</v>
      </c>
      <c r="AA104" s="113">
        <f t="shared" si="5"/>
        <v>2627444.0277414024</v>
      </c>
    </row>
    <row r="105" spans="2:27">
      <c r="B105" s="116">
        <f t="shared" si="3"/>
        <v>75407.512500000012</v>
      </c>
      <c r="C105" s="115">
        <f t="shared" si="6"/>
        <v>0.95000000000000051</v>
      </c>
      <c r="D105" s="68">
        <f>'ver pressoflex 6p C3 DCpowe_2'!$G$3/2/$C$557*C105</f>
        <v>11.637500000000006</v>
      </c>
      <c r="E105" s="114">
        <f>'ver pressoflex 6p C3 DCpowe_2'!$G$9/D105*(D105-'ver pressoflex 6p C3 DCpowe_2'!$M$8)</f>
        <v>0.12948657357679905</v>
      </c>
      <c r="F105" s="114">
        <f>'ver pressoflex 6p C3 DCpowe_2'!$G$9/D105*(D105-'ver pressoflex 6p C3 DCpowe_2'!$M$9)</f>
        <v>0.18448120300751872</v>
      </c>
      <c r="G105" s="114">
        <f>'ver pressoflex 6p C3 DCpowe_2'!$G$9/D105*(D105-'ver pressoflex 6p C3 DCpowe_2'!$M$10)</f>
        <v>0.23947583243823833</v>
      </c>
      <c r="H105" s="114">
        <f>'ver pressoflex 6p C3 DCpowe_2'!$G$9/D105*(D105-'ver pressoflex 6p C3 DCpowe_2'!$M$11)</f>
        <v>1.4287346938775505</v>
      </c>
      <c r="I105" s="114">
        <f>'ver pressoflex 6p C3 DCpowe_2'!$G$9/D105*(D105-'ver pressoflex 6p C3 DCpowe_2'!$M$12)</f>
        <v>1.48372932330827</v>
      </c>
      <c r="J105" s="114">
        <f>'ver pressoflex 6p C3 DCpowe_2'!$G$9/D105*(D105-'ver pressoflex 6p C3 DCpowe_2'!$M$13)</f>
        <v>1.5387239527389895</v>
      </c>
      <c r="K105" s="114">
        <f>'ver pressoflex 6p C3 DCpowe_2'!$G$9/D105*(D105-'ver pressoflex 6p C3 DCpowe_2'!$G$3)</f>
        <v>1.6762105263157887</v>
      </c>
      <c r="L105" s="113">
        <f>-'ver pressoflex 6p C3 DCpowe_2'!$G$2*'ver pressoflex 6p C3 DCpowe_2'!D105*'ver pressoflex 6p C3 DCpowe_2'!$G$17*'ver pressoflex 6p C3 DCpowe_2'!$G$13*'ver pressoflex 6p C3 DCpowe_2'!$G$11</f>
        <v>-2199.4875000000015</v>
      </c>
      <c r="M105" s="572">
        <f>IF(ABS(E105)&lt;'ver pressoflex 6p C3 DCpowe_2'!$G$7,'ver pressoflex 6p C3 DCpowe_2'!$G$16*E105*'ver pressoflex 6p C3 DCpowe_2'!$O$8,SIGN(E105)*'ver pressoflex 6p C3 DCpowe_2'!$G$15*'ver pressoflex 6p C3 DCpowe_2'!$O$8)</f>
        <v>17803.500000000004</v>
      </c>
      <c r="N105" s="572">
        <f>IF(ABS(F105)&lt;'ver pressoflex 6p C3 DCpowe_2'!$G$7,'ver pressoflex 6p C3 DCpowe_2'!$G$16*F105*'ver pressoflex 6p C3 DCpowe_2'!$O$9,SIGN(F105)*'ver pressoflex 6p C3 DCpowe_2'!$G$15*'ver pressoflex 6p C3 DCpowe_2'!$O$9)</f>
        <v>0</v>
      </c>
      <c r="O105" s="572">
        <f>IF(ABS(G105)&lt;'ver pressoflex 6p C3 DCpowe_2'!$G$7,'ver pressoflex 6p C3 DCpowe_2'!$G$16*G105*'ver pressoflex 6p C3 DCpowe_2'!$O$10,SIGN(G105)*'ver pressoflex 6p C3 DCpowe_2'!$G$15*'ver pressoflex 6p C3 DCpowe_2'!$O$10)</f>
        <v>0</v>
      </c>
      <c r="P105" s="572">
        <f>IF(ABS(H105)&lt;'ver pressoflex 6p C3 DCpowe_2'!$G$7,'ver pressoflex 6p C3 DCpowe_2'!$G$16*H105*'ver pressoflex 6p C3 DCpowe_2'!$O$11,SIGN(H105)*'ver pressoflex 6p C3 DCpowe_2'!$G$15*'ver pressoflex 6p C3 DCpowe_2'!$O$11)</f>
        <v>0</v>
      </c>
      <c r="Q105" s="572">
        <f>IF(ABS(I105)&lt;'ver pressoflex 6p C3 DCpowe_2'!$G$7,'ver pressoflex 6p C3 DCpowe_2'!$G$16*I105*'ver pressoflex 6p C3 DCpowe_2'!$O$12,SIGN(I105)*'ver pressoflex 6p C3 DCpowe_2'!$G$15*'ver pressoflex 6p C3 DCpowe_2'!$O$12)</f>
        <v>0</v>
      </c>
      <c r="R105" s="572">
        <f>IF(ABS(J105)&lt;'ver pressoflex 6p C3 DCpowe_2'!$G$7,'ver pressoflex 6p C3 DCpowe_2'!$G$16*J105*'ver pressoflex 6p C3 DCpowe_2'!$O$13,SIGN(J105)*'ver pressoflex 6p C3 DCpowe_2'!$G$15*'ver pressoflex 6p C3 DCpowe_2'!$O$13)</f>
        <v>17803.500000000004</v>
      </c>
      <c r="S105" s="113">
        <f t="shared" si="4"/>
        <v>33407.512500000004</v>
      </c>
      <c r="T105" s="575">
        <f>-L105*('ver pressoflex 6p C3 DCpowe_2'!$G$3/2-'ver pressoflex 6p C3 DCpowe_2'!$G$12*'ver pressoflex 6p C3 DCpowe_2'!D105)</f>
        <v>2683724.0286150016</v>
      </c>
      <c r="U105" s="29">
        <f t="shared" si="7"/>
        <v>-18248587.500000004</v>
      </c>
      <c r="V105" s="29">
        <f t="shared" si="8"/>
        <v>0</v>
      </c>
      <c r="W105" s="29">
        <f t="shared" si="9"/>
        <v>0</v>
      </c>
      <c r="X105" s="29">
        <f t="shared" si="10"/>
        <v>0</v>
      </c>
      <c r="Y105" s="29">
        <f t="shared" si="11"/>
        <v>0</v>
      </c>
      <c r="Z105" s="29">
        <f t="shared" si="12"/>
        <v>18248587.500000004</v>
      </c>
      <c r="AA105" s="113">
        <f t="shared" si="5"/>
        <v>2683724.0286150016</v>
      </c>
    </row>
    <row r="106" spans="2:27">
      <c r="B106" s="116">
        <f t="shared" si="3"/>
        <v>75361.207500000004</v>
      </c>
      <c r="C106" s="115">
        <f t="shared" si="6"/>
        <v>0.97000000000000053</v>
      </c>
      <c r="D106" s="68">
        <f>'ver pressoflex 6p C3 DCpowe_2'!$G$3/2/$C$557*C106</f>
        <v>11.882500000000006</v>
      </c>
      <c r="E106" s="114">
        <f>'ver pressoflex 6p C3 DCpowe_2'!$G$9/D106*(D106-'ver pressoflex 6p C3 DCpowe_2'!$M$8)</f>
        <v>0.1266517988638754</v>
      </c>
      <c r="F106" s="114">
        <f>'ver pressoflex 6p C3 DCpowe_2'!$G$9/D106*(D106-'ver pressoflex 6p C3 DCpowe_2'!$M$9)</f>
        <v>0.18051251840942556</v>
      </c>
      <c r="G106" s="114">
        <f>'ver pressoflex 6p C3 DCpowe_2'!$G$9/D106*(D106-'ver pressoflex 6p C3 DCpowe_2'!$M$10)</f>
        <v>0.23437323795497572</v>
      </c>
      <c r="H106" s="114">
        <f>'ver pressoflex 6p C3 DCpowe_2'!$G$9/D106*(D106-'ver pressoflex 6p C3 DCpowe_2'!$M$11)</f>
        <v>1.3991112981274978</v>
      </c>
      <c r="I106" s="114">
        <f>'ver pressoflex 6p C3 DCpowe_2'!$G$9/D106*(D106-'ver pressoflex 6p C3 DCpowe_2'!$M$12)</f>
        <v>1.4529720176730478</v>
      </c>
      <c r="J106" s="114">
        <f>'ver pressoflex 6p C3 DCpowe_2'!$G$9/D106*(D106-'ver pressoflex 6p C3 DCpowe_2'!$M$13)</f>
        <v>1.5068327372185981</v>
      </c>
      <c r="K106" s="114">
        <f>'ver pressoflex 6p C3 DCpowe_2'!$G$9/D106*(D106-'ver pressoflex 6p C3 DCpowe_2'!$G$3)</f>
        <v>1.6414845360824735</v>
      </c>
      <c r="L106" s="113">
        <f>-'ver pressoflex 6p C3 DCpowe_2'!$G$2*'ver pressoflex 6p C3 DCpowe_2'!D106*'ver pressoflex 6p C3 DCpowe_2'!$G$17*'ver pressoflex 6p C3 DCpowe_2'!$G$13*'ver pressoflex 6p C3 DCpowe_2'!$G$11</f>
        <v>-2245.7925000000014</v>
      </c>
      <c r="M106" s="572">
        <f>IF(ABS(E106)&lt;'ver pressoflex 6p C3 DCpowe_2'!$G$7,'ver pressoflex 6p C3 DCpowe_2'!$G$16*E106*'ver pressoflex 6p C3 DCpowe_2'!$O$8,SIGN(E106)*'ver pressoflex 6p C3 DCpowe_2'!$G$15*'ver pressoflex 6p C3 DCpowe_2'!$O$8)</f>
        <v>17803.500000000004</v>
      </c>
      <c r="N106" s="572">
        <f>IF(ABS(F106)&lt;'ver pressoflex 6p C3 DCpowe_2'!$G$7,'ver pressoflex 6p C3 DCpowe_2'!$G$16*F106*'ver pressoflex 6p C3 DCpowe_2'!$O$9,SIGN(F106)*'ver pressoflex 6p C3 DCpowe_2'!$G$15*'ver pressoflex 6p C3 DCpowe_2'!$O$9)</f>
        <v>0</v>
      </c>
      <c r="O106" s="572">
        <f>IF(ABS(G106)&lt;'ver pressoflex 6p C3 DCpowe_2'!$G$7,'ver pressoflex 6p C3 DCpowe_2'!$G$16*G106*'ver pressoflex 6p C3 DCpowe_2'!$O$10,SIGN(G106)*'ver pressoflex 6p C3 DCpowe_2'!$G$15*'ver pressoflex 6p C3 DCpowe_2'!$O$10)</f>
        <v>0</v>
      </c>
      <c r="P106" s="572">
        <f>IF(ABS(H106)&lt;'ver pressoflex 6p C3 DCpowe_2'!$G$7,'ver pressoflex 6p C3 DCpowe_2'!$G$16*H106*'ver pressoflex 6p C3 DCpowe_2'!$O$11,SIGN(H106)*'ver pressoflex 6p C3 DCpowe_2'!$G$15*'ver pressoflex 6p C3 DCpowe_2'!$O$11)</f>
        <v>0</v>
      </c>
      <c r="Q106" s="572">
        <f>IF(ABS(I106)&lt;'ver pressoflex 6p C3 DCpowe_2'!$G$7,'ver pressoflex 6p C3 DCpowe_2'!$G$16*I106*'ver pressoflex 6p C3 DCpowe_2'!$O$12,SIGN(I106)*'ver pressoflex 6p C3 DCpowe_2'!$G$15*'ver pressoflex 6p C3 DCpowe_2'!$O$12)</f>
        <v>0</v>
      </c>
      <c r="R106" s="572">
        <f>IF(ABS(J106)&lt;'ver pressoflex 6p C3 DCpowe_2'!$G$7,'ver pressoflex 6p C3 DCpowe_2'!$G$16*J106*'ver pressoflex 6p C3 DCpowe_2'!$O$13,SIGN(J106)*'ver pressoflex 6p C3 DCpowe_2'!$G$15*'ver pressoflex 6p C3 DCpowe_2'!$O$13)</f>
        <v>17803.500000000004</v>
      </c>
      <c r="S106" s="113">
        <f t="shared" si="4"/>
        <v>33361.207500000004</v>
      </c>
      <c r="T106" s="575">
        <f>-L106*('ver pressoflex 6p C3 DCpowe_2'!$G$3/2-'ver pressoflex 6p C3 DCpowe_2'!$G$12*'ver pressoflex 6p C3 DCpowe_2'!D106)</f>
        <v>2739994.590677402</v>
      </c>
      <c r="U106" s="29">
        <f t="shared" si="7"/>
        <v>-18248587.500000004</v>
      </c>
      <c r="V106" s="29">
        <f t="shared" si="8"/>
        <v>0</v>
      </c>
      <c r="W106" s="29">
        <f t="shared" si="9"/>
        <v>0</v>
      </c>
      <c r="X106" s="29">
        <f t="shared" si="10"/>
        <v>0</v>
      </c>
      <c r="Y106" s="29">
        <f t="shared" si="11"/>
        <v>0</v>
      </c>
      <c r="Z106" s="29">
        <f t="shared" si="12"/>
        <v>18248587.500000004</v>
      </c>
      <c r="AA106" s="113">
        <f t="shared" si="5"/>
        <v>2739994.5906774029</v>
      </c>
    </row>
    <row r="107" spans="2:27">
      <c r="B107" s="116">
        <f t="shared" si="3"/>
        <v>75314.902499999997</v>
      </c>
      <c r="C107" s="115">
        <f t="shared" si="6"/>
        <v>0.99000000000000055</v>
      </c>
      <c r="D107" s="68">
        <f>'ver pressoflex 6p C3 DCpowe_2'!$G$3/2/$C$557*C107</f>
        <v>12.127500000000007</v>
      </c>
      <c r="E107" s="114">
        <f>'ver pressoflex 6p C3 DCpowe_2'!$G$9/D107*(D107-'ver pressoflex 6p C3 DCpowe_2'!$M$8)</f>
        <v>0.12393156050298901</v>
      </c>
      <c r="F107" s="114">
        <f>'ver pressoflex 6p C3 DCpowe_2'!$G$9/D107*(D107-'ver pressoflex 6p C3 DCpowe_2'!$M$9)</f>
        <v>0.17670418470418461</v>
      </c>
      <c r="G107" s="114">
        <f>'ver pressoflex 6p C3 DCpowe_2'!$G$9/D107*(D107-'ver pressoflex 6p C3 DCpowe_2'!$M$10)</f>
        <v>0.22947680890538022</v>
      </c>
      <c r="H107" s="114">
        <f>'ver pressoflex 6p C3 DCpowe_2'!$G$9/D107*(D107-'ver pressoflex 6p C3 DCpowe_2'!$M$11)</f>
        <v>1.370684807256235</v>
      </c>
      <c r="I107" s="114">
        <f>'ver pressoflex 6p C3 DCpowe_2'!$G$9/D107*(D107-'ver pressoflex 6p C3 DCpowe_2'!$M$12)</f>
        <v>1.4234574314574306</v>
      </c>
      <c r="J107" s="114">
        <f>'ver pressoflex 6p C3 DCpowe_2'!$G$9/D107*(D107-'ver pressoflex 6p C3 DCpowe_2'!$M$13)</f>
        <v>1.4762300556586263</v>
      </c>
      <c r="K107" s="114">
        <f>'ver pressoflex 6p C3 DCpowe_2'!$G$9/D107*(D107-'ver pressoflex 6p C3 DCpowe_2'!$G$3)</f>
        <v>1.6081616161616152</v>
      </c>
      <c r="L107" s="113">
        <f>-'ver pressoflex 6p C3 DCpowe_2'!$G$2*'ver pressoflex 6p C3 DCpowe_2'!D107*'ver pressoflex 6p C3 DCpowe_2'!$G$17*'ver pressoflex 6p C3 DCpowe_2'!$G$13*'ver pressoflex 6p C3 DCpowe_2'!$G$11</f>
        <v>-2292.0975000000012</v>
      </c>
      <c r="M107" s="572">
        <f>IF(ABS(E107)&lt;'ver pressoflex 6p C3 DCpowe_2'!$G$7,'ver pressoflex 6p C3 DCpowe_2'!$G$16*E107*'ver pressoflex 6p C3 DCpowe_2'!$O$8,SIGN(E107)*'ver pressoflex 6p C3 DCpowe_2'!$G$15*'ver pressoflex 6p C3 DCpowe_2'!$O$8)</f>
        <v>17803.500000000004</v>
      </c>
      <c r="N107" s="572">
        <f>IF(ABS(F107)&lt;'ver pressoflex 6p C3 DCpowe_2'!$G$7,'ver pressoflex 6p C3 DCpowe_2'!$G$16*F107*'ver pressoflex 6p C3 DCpowe_2'!$O$9,SIGN(F107)*'ver pressoflex 6p C3 DCpowe_2'!$G$15*'ver pressoflex 6p C3 DCpowe_2'!$O$9)</f>
        <v>0</v>
      </c>
      <c r="O107" s="572">
        <f>IF(ABS(G107)&lt;'ver pressoflex 6p C3 DCpowe_2'!$G$7,'ver pressoflex 6p C3 DCpowe_2'!$G$16*G107*'ver pressoflex 6p C3 DCpowe_2'!$O$10,SIGN(G107)*'ver pressoflex 6p C3 DCpowe_2'!$G$15*'ver pressoflex 6p C3 DCpowe_2'!$O$10)</f>
        <v>0</v>
      </c>
      <c r="P107" s="572">
        <f>IF(ABS(H107)&lt;'ver pressoflex 6p C3 DCpowe_2'!$G$7,'ver pressoflex 6p C3 DCpowe_2'!$G$16*H107*'ver pressoflex 6p C3 DCpowe_2'!$O$11,SIGN(H107)*'ver pressoflex 6p C3 DCpowe_2'!$G$15*'ver pressoflex 6p C3 DCpowe_2'!$O$11)</f>
        <v>0</v>
      </c>
      <c r="Q107" s="572">
        <f>IF(ABS(I107)&lt;'ver pressoflex 6p C3 DCpowe_2'!$G$7,'ver pressoflex 6p C3 DCpowe_2'!$G$16*I107*'ver pressoflex 6p C3 DCpowe_2'!$O$12,SIGN(I107)*'ver pressoflex 6p C3 DCpowe_2'!$G$15*'ver pressoflex 6p C3 DCpowe_2'!$O$12)</f>
        <v>0</v>
      </c>
      <c r="R107" s="572">
        <f>IF(ABS(J107)&lt;'ver pressoflex 6p C3 DCpowe_2'!$G$7,'ver pressoflex 6p C3 DCpowe_2'!$G$16*J107*'ver pressoflex 6p C3 DCpowe_2'!$O$13,SIGN(J107)*'ver pressoflex 6p C3 DCpowe_2'!$G$15*'ver pressoflex 6p C3 DCpowe_2'!$O$13)</f>
        <v>17803.500000000004</v>
      </c>
      <c r="S107" s="113">
        <f t="shared" si="4"/>
        <v>33314.902500000004</v>
      </c>
      <c r="T107" s="575">
        <f>-L107*('ver pressoflex 6p C3 DCpowe_2'!$G$3/2-'ver pressoflex 6p C3 DCpowe_2'!$G$12*'ver pressoflex 6p C3 DCpowe_2'!D107)</f>
        <v>2796255.7139286017</v>
      </c>
      <c r="U107" s="29">
        <f t="shared" si="7"/>
        <v>-18248587.500000004</v>
      </c>
      <c r="V107" s="29">
        <f t="shared" si="8"/>
        <v>0</v>
      </c>
      <c r="W107" s="29">
        <f t="shared" si="9"/>
        <v>0</v>
      </c>
      <c r="X107" s="29">
        <f t="shared" si="10"/>
        <v>0</v>
      </c>
      <c r="Y107" s="29">
        <f t="shared" si="11"/>
        <v>0</v>
      </c>
      <c r="Z107" s="29">
        <f t="shared" si="12"/>
        <v>18248587.500000004</v>
      </c>
      <c r="AA107" s="113">
        <f t="shared" si="5"/>
        <v>2796255.7139286026</v>
      </c>
    </row>
    <row r="108" spans="2:27">
      <c r="B108" s="116">
        <f t="shared" si="3"/>
        <v>75268.597500000003</v>
      </c>
      <c r="C108" s="115">
        <f t="shared" si="6"/>
        <v>1.0100000000000005</v>
      </c>
      <c r="D108" s="68">
        <f>'ver pressoflex 6p C3 DCpowe_2'!$G$3/2/$C$557*C108</f>
        <v>12.372500000000006</v>
      </c>
      <c r="E108" s="114">
        <f>'ver pressoflex 6p C3 DCpowe_2'!$G$9/D108*(D108-'ver pressoflex 6p C3 DCpowe_2'!$M$8)</f>
        <v>0.12131905435441498</v>
      </c>
      <c r="F108" s="114">
        <f>'ver pressoflex 6p C3 DCpowe_2'!$G$9/D108*(D108-'ver pressoflex 6p C3 DCpowe_2'!$M$9)</f>
        <v>0.17304667609618099</v>
      </c>
      <c r="G108" s="114">
        <f>'ver pressoflex 6p C3 DCpowe_2'!$G$9/D108*(D108-'ver pressoflex 6p C3 DCpowe_2'!$M$10)</f>
        <v>0.22477429783794697</v>
      </c>
      <c r="H108" s="114">
        <f>'ver pressoflex 6p C3 DCpowe_2'!$G$9/D108*(D108-'ver pressoflex 6p C3 DCpowe_2'!$M$11)</f>
        <v>1.3433841180036366</v>
      </c>
      <c r="I108" s="114">
        <f>'ver pressoflex 6p C3 DCpowe_2'!$G$9/D108*(D108-'ver pressoflex 6p C3 DCpowe_2'!$M$12)</f>
        <v>1.3951117397454027</v>
      </c>
      <c r="J108" s="114">
        <f>'ver pressoflex 6p C3 DCpowe_2'!$G$9/D108*(D108-'ver pressoflex 6p C3 DCpowe_2'!$M$13)</f>
        <v>1.4468393614871686</v>
      </c>
      <c r="K108" s="114">
        <f>'ver pressoflex 6p C3 DCpowe_2'!$G$9/D108*(D108-'ver pressoflex 6p C3 DCpowe_2'!$G$3)</f>
        <v>1.5761584158415836</v>
      </c>
      <c r="L108" s="113">
        <f>-'ver pressoflex 6p C3 DCpowe_2'!$G$2*'ver pressoflex 6p C3 DCpowe_2'!D108*'ver pressoflex 6p C3 DCpowe_2'!$G$17*'ver pressoflex 6p C3 DCpowe_2'!$G$13*'ver pressoflex 6p C3 DCpowe_2'!$G$11</f>
        <v>-2338.4025000000011</v>
      </c>
      <c r="M108" s="572">
        <f>IF(ABS(E108)&lt;'ver pressoflex 6p C3 DCpowe_2'!$G$7,'ver pressoflex 6p C3 DCpowe_2'!$G$16*E108*'ver pressoflex 6p C3 DCpowe_2'!$O$8,SIGN(E108)*'ver pressoflex 6p C3 DCpowe_2'!$G$15*'ver pressoflex 6p C3 DCpowe_2'!$O$8)</f>
        <v>17803.500000000004</v>
      </c>
      <c r="N108" s="572">
        <f>IF(ABS(F108)&lt;'ver pressoflex 6p C3 DCpowe_2'!$G$7,'ver pressoflex 6p C3 DCpowe_2'!$G$16*F108*'ver pressoflex 6p C3 DCpowe_2'!$O$9,SIGN(F108)*'ver pressoflex 6p C3 DCpowe_2'!$G$15*'ver pressoflex 6p C3 DCpowe_2'!$O$9)</f>
        <v>0</v>
      </c>
      <c r="O108" s="572">
        <f>IF(ABS(G108)&lt;'ver pressoflex 6p C3 DCpowe_2'!$G$7,'ver pressoflex 6p C3 DCpowe_2'!$G$16*G108*'ver pressoflex 6p C3 DCpowe_2'!$O$10,SIGN(G108)*'ver pressoflex 6p C3 DCpowe_2'!$G$15*'ver pressoflex 6p C3 DCpowe_2'!$O$10)</f>
        <v>0</v>
      </c>
      <c r="P108" s="572">
        <f>IF(ABS(H108)&lt;'ver pressoflex 6p C3 DCpowe_2'!$G$7,'ver pressoflex 6p C3 DCpowe_2'!$G$16*H108*'ver pressoflex 6p C3 DCpowe_2'!$O$11,SIGN(H108)*'ver pressoflex 6p C3 DCpowe_2'!$G$15*'ver pressoflex 6p C3 DCpowe_2'!$O$11)</f>
        <v>0</v>
      </c>
      <c r="Q108" s="572">
        <f>IF(ABS(I108)&lt;'ver pressoflex 6p C3 DCpowe_2'!$G$7,'ver pressoflex 6p C3 DCpowe_2'!$G$16*I108*'ver pressoflex 6p C3 DCpowe_2'!$O$12,SIGN(I108)*'ver pressoflex 6p C3 DCpowe_2'!$G$15*'ver pressoflex 6p C3 DCpowe_2'!$O$12)</f>
        <v>0</v>
      </c>
      <c r="R108" s="572">
        <f>IF(ABS(J108)&lt;'ver pressoflex 6p C3 DCpowe_2'!$G$7,'ver pressoflex 6p C3 DCpowe_2'!$G$16*J108*'ver pressoflex 6p C3 DCpowe_2'!$O$13,SIGN(J108)*'ver pressoflex 6p C3 DCpowe_2'!$G$15*'ver pressoflex 6p C3 DCpowe_2'!$O$13)</f>
        <v>17803.500000000004</v>
      </c>
      <c r="S108" s="113">
        <f t="shared" si="4"/>
        <v>33268.597500000003</v>
      </c>
      <c r="T108" s="575">
        <f>-L108*('ver pressoflex 6p C3 DCpowe_2'!$G$3/2-'ver pressoflex 6p C3 DCpowe_2'!$G$12*'ver pressoflex 6p C3 DCpowe_2'!D108)</f>
        <v>2852507.3983686012</v>
      </c>
      <c r="U108" s="29">
        <f t="shared" si="7"/>
        <v>-18248587.500000004</v>
      </c>
      <c r="V108" s="29">
        <f t="shared" si="8"/>
        <v>0</v>
      </c>
      <c r="W108" s="29">
        <f t="shared" si="9"/>
        <v>0</v>
      </c>
      <c r="X108" s="29">
        <f t="shared" si="10"/>
        <v>0</v>
      </c>
      <c r="Y108" s="29">
        <f t="shared" si="11"/>
        <v>0</v>
      </c>
      <c r="Z108" s="29">
        <f t="shared" si="12"/>
        <v>18248587.500000004</v>
      </c>
      <c r="AA108" s="113">
        <f t="shared" si="5"/>
        <v>2852507.3983686008</v>
      </c>
    </row>
    <row r="109" spans="2:27">
      <c r="B109" s="116">
        <f t="shared" si="3"/>
        <v>75222.29250000001</v>
      </c>
      <c r="C109" s="115">
        <f t="shared" si="6"/>
        <v>1.0300000000000005</v>
      </c>
      <c r="D109" s="68">
        <f>'ver pressoflex 6p C3 DCpowe_2'!$G$3/2/$C$557*C109</f>
        <v>12.617500000000005</v>
      </c>
      <c r="E109" s="114">
        <f>'ver pressoflex 6p C3 DCpowe_2'!$G$9/D109*(D109-'ver pressoflex 6p C3 DCpowe_2'!$M$8)</f>
        <v>0.11880800475530012</v>
      </c>
      <c r="F109" s="114">
        <f>'ver pressoflex 6p C3 DCpowe_2'!$G$9/D109*(D109-'ver pressoflex 6p C3 DCpowe_2'!$M$9)</f>
        <v>0.16953120665742016</v>
      </c>
      <c r="G109" s="114">
        <f>'ver pressoflex 6p C3 DCpowe_2'!$G$9/D109*(D109-'ver pressoflex 6p C3 DCpowe_2'!$M$10)</f>
        <v>0.22025440855954023</v>
      </c>
      <c r="H109" s="114">
        <f>'ver pressoflex 6p C3 DCpowe_2'!$G$9/D109*(D109-'ver pressoflex 6p C3 DCpowe_2'!$M$11)</f>
        <v>1.3171436496928863</v>
      </c>
      <c r="I109" s="114">
        <f>'ver pressoflex 6p C3 DCpowe_2'!$G$9/D109*(D109-'ver pressoflex 6p C3 DCpowe_2'!$M$12)</f>
        <v>1.3678668515950065</v>
      </c>
      <c r="J109" s="114">
        <f>'ver pressoflex 6p C3 DCpowe_2'!$G$9/D109*(D109-'ver pressoflex 6p C3 DCpowe_2'!$M$13)</f>
        <v>1.4185900534971265</v>
      </c>
      <c r="K109" s="114">
        <f>'ver pressoflex 6p C3 DCpowe_2'!$G$9/D109*(D109-'ver pressoflex 6p C3 DCpowe_2'!$G$3)</f>
        <v>1.5453980582524267</v>
      </c>
      <c r="L109" s="113">
        <f>-'ver pressoflex 6p C3 DCpowe_2'!$G$2*'ver pressoflex 6p C3 DCpowe_2'!D109*'ver pressoflex 6p C3 DCpowe_2'!$G$17*'ver pressoflex 6p C3 DCpowe_2'!$G$13*'ver pressoflex 6p C3 DCpowe_2'!$G$11</f>
        <v>-2384.7075000000013</v>
      </c>
      <c r="M109" s="572">
        <f>IF(ABS(E109)&lt;'ver pressoflex 6p C3 DCpowe_2'!$G$7,'ver pressoflex 6p C3 DCpowe_2'!$G$16*E109*'ver pressoflex 6p C3 DCpowe_2'!$O$8,SIGN(E109)*'ver pressoflex 6p C3 DCpowe_2'!$G$15*'ver pressoflex 6p C3 DCpowe_2'!$O$8)</f>
        <v>17803.500000000004</v>
      </c>
      <c r="N109" s="572">
        <f>IF(ABS(F109)&lt;'ver pressoflex 6p C3 DCpowe_2'!$G$7,'ver pressoflex 6p C3 DCpowe_2'!$G$16*F109*'ver pressoflex 6p C3 DCpowe_2'!$O$9,SIGN(F109)*'ver pressoflex 6p C3 DCpowe_2'!$G$15*'ver pressoflex 6p C3 DCpowe_2'!$O$9)</f>
        <v>0</v>
      </c>
      <c r="O109" s="572">
        <f>IF(ABS(G109)&lt;'ver pressoflex 6p C3 DCpowe_2'!$G$7,'ver pressoflex 6p C3 DCpowe_2'!$G$16*G109*'ver pressoflex 6p C3 DCpowe_2'!$O$10,SIGN(G109)*'ver pressoflex 6p C3 DCpowe_2'!$G$15*'ver pressoflex 6p C3 DCpowe_2'!$O$10)</f>
        <v>0</v>
      </c>
      <c r="P109" s="572">
        <f>IF(ABS(H109)&lt;'ver pressoflex 6p C3 DCpowe_2'!$G$7,'ver pressoflex 6p C3 DCpowe_2'!$G$16*H109*'ver pressoflex 6p C3 DCpowe_2'!$O$11,SIGN(H109)*'ver pressoflex 6p C3 DCpowe_2'!$G$15*'ver pressoflex 6p C3 DCpowe_2'!$O$11)</f>
        <v>0</v>
      </c>
      <c r="Q109" s="572">
        <f>IF(ABS(I109)&lt;'ver pressoflex 6p C3 DCpowe_2'!$G$7,'ver pressoflex 6p C3 DCpowe_2'!$G$16*I109*'ver pressoflex 6p C3 DCpowe_2'!$O$12,SIGN(I109)*'ver pressoflex 6p C3 DCpowe_2'!$G$15*'ver pressoflex 6p C3 DCpowe_2'!$O$12)</f>
        <v>0</v>
      </c>
      <c r="R109" s="572">
        <f>IF(ABS(J109)&lt;'ver pressoflex 6p C3 DCpowe_2'!$G$7,'ver pressoflex 6p C3 DCpowe_2'!$G$16*J109*'ver pressoflex 6p C3 DCpowe_2'!$O$13,SIGN(J109)*'ver pressoflex 6p C3 DCpowe_2'!$G$15*'ver pressoflex 6p C3 DCpowe_2'!$O$13)</f>
        <v>17803.500000000004</v>
      </c>
      <c r="S109" s="113">
        <f t="shared" si="4"/>
        <v>33222.29250000001</v>
      </c>
      <c r="T109" s="575">
        <f>-L109*('ver pressoflex 6p C3 DCpowe_2'!$G$3/2-'ver pressoflex 6p C3 DCpowe_2'!$G$12*'ver pressoflex 6p C3 DCpowe_2'!D109)</f>
        <v>2908749.6439974015</v>
      </c>
      <c r="U109" s="29">
        <f t="shared" si="7"/>
        <v>-18248587.500000004</v>
      </c>
      <c r="V109" s="29">
        <f t="shared" si="8"/>
        <v>0</v>
      </c>
      <c r="W109" s="29">
        <f t="shared" si="9"/>
        <v>0</v>
      </c>
      <c r="X109" s="29">
        <f t="shared" si="10"/>
        <v>0</v>
      </c>
      <c r="Y109" s="29">
        <f t="shared" si="11"/>
        <v>0</v>
      </c>
      <c r="Z109" s="29">
        <f t="shared" si="12"/>
        <v>18248587.500000004</v>
      </c>
      <c r="AA109" s="113">
        <f t="shared" si="5"/>
        <v>2908749.643997401</v>
      </c>
    </row>
    <row r="110" spans="2:27">
      <c r="B110" s="116">
        <f t="shared" si="3"/>
        <v>75175.987500000003</v>
      </c>
      <c r="C110" s="115">
        <f t="shared" si="6"/>
        <v>1.0500000000000005</v>
      </c>
      <c r="D110" s="68">
        <f>'ver pressoflex 6p C3 DCpowe_2'!$G$3/2/$C$557*C110</f>
        <v>12.862500000000006</v>
      </c>
      <c r="E110" s="114">
        <f>'ver pressoflex 6p C3 DCpowe_2'!$G$9/D110*(D110-'ver pressoflex 6p C3 DCpowe_2'!$M$8)</f>
        <v>0.11639261418853249</v>
      </c>
      <c r="F110" s="114">
        <f>'ver pressoflex 6p C3 DCpowe_2'!$G$9/D110*(D110-'ver pressoflex 6p C3 DCpowe_2'!$M$9)</f>
        <v>0.16614965986394548</v>
      </c>
      <c r="G110" s="114">
        <f>'ver pressoflex 6p C3 DCpowe_2'!$G$9/D110*(D110-'ver pressoflex 6p C3 DCpowe_2'!$M$10)</f>
        <v>0.21590670553935848</v>
      </c>
      <c r="H110" s="114">
        <f>'ver pressoflex 6p C3 DCpowe_2'!$G$9/D110*(D110-'ver pressoflex 6p C3 DCpowe_2'!$M$11)</f>
        <v>1.2919028182701644</v>
      </c>
      <c r="I110" s="114">
        <f>'ver pressoflex 6p C3 DCpowe_2'!$G$9/D110*(D110-'ver pressoflex 6p C3 DCpowe_2'!$M$12)</f>
        <v>1.3416598639455775</v>
      </c>
      <c r="J110" s="114">
        <f>'ver pressoflex 6p C3 DCpowe_2'!$G$9/D110*(D110-'ver pressoflex 6p C3 DCpowe_2'!$M$13)</f>
        <v>1.3914169096209905</v>
      </c>
      <c r="K110" s="114">
        <f>'ver pressoflex 6p C3 DCpowe_2'!$G$9/D110*(D110-'ver pressoflex 6p C3 DCpowe_2'!$G$3)</f>
        <v>1.5158095238095228</v>
      </c>
      <c r="L110" s="113">
        <f>-'ver pressoflex 6p C3 DCpowe_2'!$G$2*'ver pressoflex 6p C3 DCpowe_2'!D110*'ver pressoflex 6p C3 DCpowe_2'!$G$17*'ver pressoflex 6p C3 DCpowe_2'!$G$13*'ver pressoflex 6p C3 DCpowe_2'!$G$11</f>
        <v>-2431.0125000000016</v>
      </c>
      <c r="M110" s="572">
        <f>IF(ABS(E110)&lt;'ver pressoflex 6p C3 DCpowe_2'!$G$7,'ver pressoflex 6p C3 DCpowe_2'!$G$16*E110*'ver pressoflex 6p C3 DCpowe_2'!$O$8,SIGN(E110)*'ver pressoflex 6p C3 DCpowe_2'!$G$15*'ver pressoflex 6p C3 DCpowe_2'!$O$8)</f>
        <v>17803.500000000004</v>
      </c>
      <c r="N110" s="572">
        <f>IF(ABS(F110)&lt;'ver pressoflex 6p C3 DCpowe_2'!$G$7,'ver pressoflex 6p C3 DCpowe_2'!$G$16*F110*'ver pressoflex 6p C3 DCpowe_2'!$O$9,SIGN(F110)*'ver pressoflex 6p C3 DCpowe_2'!$G$15*'ver pressoflex 6p C3 DCpowe_2'!$O$9)</f>
        <v>0</v>
      </c>
      <c r="O110" s="572">
        <f>IF(ABS(G110)&lt;'ver pressoflex 6p C3 DCpowe_2'!$G$7,'ver pressoflex 6p C3 DCpowe_2'!$G$16*G110*'ver pressoflex 6p C3 DCpowe_2'!$O$10,SIGN(G110)*'ver pressoflex 6p C3 DCpowe_2'!$G$15*'ver pressoflex 6p C3 DCpowe_2'!$O$10)</f>
        <v>0</v>
      </c>
      <c r="P110" s="572">
        <f>IF(ABS(H110)&lt;'ver pressoflex 6p C3 DCpowe_2'!$G$7,'ver pressoflex 6p C3 DCpowe_2'!$G$16*H110*'ver pressoflex 6p C3 DCpowe_2'!$O$11,SIGN(H110)*'ver pressoflex 6p C3 DCpowe_2'!$G$15*'ver pressoflex 6p C3 DCpowe_2'!$O$11)</f>
        <v>0</v>
      </c>
      <c r="Q110" s="572">
        <f>IF(ABS(I110)&lt;'ver pressoflex 6p C3 DCpowe_2'!$G$7,'ver pressoflex 6p C3 DCpowe_2'!$G$16*I110*'ver pressoflex 6p C3 DCpowe_2'!$O$12,SIGN(I110)*'ver pressoflex 6p C3 DCpowe_2'!$G$15*'ver pressoflex 6p C3 DCpowe_2'!$O$12)</f>
        <v>0</v>
      </c>
      <c r="R110" s="572">
        <f>IF(ABS(J110)&lt;'ver pressoflex 6p C3 DCpowe_2'!$G$7,'ver pressoflex 6p C3 DCpowe_2'!$G$16*J110*'ver pressoflex 6p C3 DCpowe_2'!$O$13,SIGN(J110)*'ver pressoflex 6p C3 DCpowe_2'!$G$15*'ver pressoflex 6p C3 DCpowe_2'!$O$13)</f>
        <v>17803.500000000004</v>
      </c>
      <c r="S110" s="113">
        <f t="shared" si="4"/>
        <v>33175.987500000003</v>
      </c>
      <c r="T110" s="575">
        <f>-L110*('ver pressoflex 6p C3 DCpowe_2'!$G$3/2-'ver pressoflex 6p C3 DCpowe_2'!$G$12*'ver pressoflex 6p C3 DCpowe_2'!D110)</f>
        <v>2964982.450815002</v>
      </c>
      <c r="U110" s="29">
        <f t="shared" si="7"/>
        <v>-18248587.500000004</v>
      </c>
      <c r="V110" s="29">
        <f t="shared" si="8"/>
        <v>0</v>
      </c>
      <c r="W110" s="29">
        <f t="shared" si="9"/>
        <v>0</v>
      </c>
      <c r="X110" s="29">
        <f t="shared" si="10"/>
        <v>0</v>
      </c>
      <c r="Y110" s="29">
        <f t="shared" si="11"/>
        <v>0</v>
      </c>
      <c r="Z110" s="29">
        <f t="shared" si="12"/>
        <v>18248587.500000004</v>
      </c>
      <c r="AA110" s="113">
        <f t="shared" si="5"/>
        <v>2964982.4508150015</v>
      </c>
    </row>
    <row r="111" spans="2:27">
      <c r="B111" s="116">
        <f t="shared" si="3"/>
        <v>75129.68250000001</v>
      </c>
      <c r="C111" s="115">
        <f t="shared" si="6"/>
        <v>1.0700000000000005</v>
      </c>
      <c r="D111" s="68">
        <f>'ver pressoflex 6p C3 DCpowe_2'!$G$3/2/$C$557*C111</f>
        <v>13.107500000000007</v>
      </c>
      <c r="E111" s="114">
        <f>'ver pressoflex 6p C3 DCpowe_2'!$G$9/D111*(D111-'ver pressoflex 6p C3 DCpowe_2'!$M$8)</f>
        <v>0.11406751859622348</v>
      </c>
      <c r="F111" s="114">
        <f>'ver pressoflex 6p C3 DCpowe_2'!$G$9/D111*(D111-'ver pressoflex 6p C3 DCpowe_2'!$M$9)</f>
        <v>0.16289452603471286</v>
      </c>
      <c r="G111" s="114">
        <f>'ver pressoflex 6p C3 DCpowe_2'!$G$9/D111*(D111-'ver pressoflex 6p C3 DCpowe_2'!$M$10)</f>
        <v>0.21172153347320227</v>
      </c>
      <c r="H111" s="114">
        <f>'ver pressoflex 6p C3 DCpowe_2'!$G$9/D111*(D111-'ver pressoflex 6p C3 DCpowe_2'!$M$11)</f>
        <v>1.2676055693305353</v>
      </c>
      <c r="I111" s="114">
        <f>'ver pressoflex 6p C3 DCpowe_2'!$G$9/D111*(D111-'ver pressoflex 6p C3 DCpowe_2'!$M$12)</f>
        <v>1.3164325767690248</v>
      </c>
      <c r="J111" s="114">
        <f>'ver pressoflex 6p C3 DCpowe_2'!$G$9/D111*(D111-'ver pressoflex 6p C3 DCpowe_2'!$M$13)</f>
        <v>1.3652595842075141</v>
      </c>
      <c r="K111" s="114">
        <f>'ver pressoflex 6p C3 DCpowe_2'!$G$9/D111*(D111-'ver pressoflex 6p C3 DCpowe_2'!$G$3)</f>
        <v>1.4873271028037376</v>
      </c>
      <c r="L111" s="113">
        <f>-'ver pressoflex 6p C3 DCpowe_2'!$G$2*'ver pressoflex 6p C3 DCpowe_2'!D111*'ver pressoflex 6p C3 DCpowe_2'!$G$17*'ver pressoflex 6p C3 DCpowe_2'!$G$13*'ver pressoflex 6p C3 DCpowe_2'!$G$11</f>
        <v>-2477.3175000000019</v>
      </c>
      <c r="M111" s="572">
        <f>IF(ABS(E111)&lt;'ver pressoflex 6p C3 DCpowe_2'!$G$7,'ver pressoflex 6p C3 DCpowe_2'!$G$16*E111*'ver pressoflex 6p C3 DCpowe_2'!$O$8,SIGN(E111)*'ver pressoflex 6p C3 DCpowe_2'!$G$15*'ver pressoflex 6p C3 DCpowe_2'!$O$8)</f>
        <v>17803.500000000004</v>
      </c>
      <c r="N111" s="572">
        <f>IF(ABS(F111)&lt;'ver pressoflex 6p C3 DCpowe_2'!$G$7,'ver pressoflex 6p C3 DCpowe_2'!$G$16*F111*'ver pressoflex 6p C3 DCpowe_2'!$O$9,SIGN(F111)*'ver pressoflex 6p C3 DCpowe_2'!$G$15*'ver pressoflex 6p C3 DCpowe_2'!$O$9)</f>
        <v>0</v>
      </c>
      <c r="O111" s="572">
        <f>IF(ABS(G111)&lt;'ver pressoflex 6p C3 DCpowe_2'!$G$7,'ver pressoflex 6p C3 DCpowe_2'!$G$16*G111*'ver pressoflex 6p C3 DCpowe_2'!$O$10,SIGN(G111)*'ver pressoflex 6p C3 DCpowe_2'!$G$15*'ver pressoflex 6p C3 DCpowe_2'!$O$10)</f>
        <v>0</v>
      </c>
      <c r="P111" s="572">
        <f>IF(ABS(H111)&lt;'ver pressoflex 6p C3 DCpowe_2'!$G$7,'ver pressoflex 6p C3 DCpowe_2'!$G$16*H111*'ver pressoflex 6p C3 DCpowe_2'!$O$11,SIGN(H111)*'ver pressoflex 6p C3 DCpowe_2'!$G$15*'ver pressoflex 6p C3 DCpowe_2'!$O$11)</f>
        <v>0</v>
      </c>
      <c r="Q111" s="572">
        <f>IF(ABS(I111)&lt;'ver pressoflex 6p C3 DCpowe_2'!$G$7,'ver pressoflex 6p C3 DCpowe_2'!$G$16*I111*'ver pressoflex 6p C3 DCpowe_2'!$O$12,SIGN(I111)*'ver pressoflex 6p C3 DCpowe_2'!$G$15*'ver pressoflex 6p C3 DCpowe_2'!$O$12)</f>
        <v>0</v>
      </c>
      <c r="R111" s="572">
        <f>IF(ABS(J111)&lt;'ver pressoflex 6p C3 DCpowe_2'!$G$7,'ver pressoflex 6p C3 DCpowe_2'!$G$16*J111*'ver pressoflex 6p C3 DCpowe_2'!$O$13,SIGN(J111)*'ver pressoflex 6p C3 DCpowe_2'!$G$15*'ver pressoflex 6p C3 DCpowe_2'!$O$13)</f>
        <v>17803.500000000004</v>
      </c>
      <c r="S111" s="113">
        <f t="shared" si="4"/>
        <v>33129.68250000001</v>
      </c>
      <c r="T111" s="575">
        <f>-L111*('ver pressoflex 6p C3 DCpowe_2'!$G$3/2-'ver pressoflex 6p C3 DCpowe_2'!$G$12*'ver pressoflex 6p C3 DCpowe_2'!D111)</f>
        <v>3021205.8188214023</v>
      </c>
      <c r="U111" s="29">
        <f t="shared" si="7"/>
        <v>-18248587.500000004</v>
      </c>
      <c r="V111" s="29">
        <f t="shared" si="8"/>
        <v>0</v>
      </c>
      <c r="W111" s="29">
        <f t="shared" si="9"/>
        <v>0</v>
      </c>
      <c r="X111" s="29">
        <f t="shared" si="10"/>
        <v>0</v>
      </c>
      <c r="Y111" s="29">
        <f t="shared" si="11"/>
        <v>0</v>
      </c>
      <c r="Z111" s="29">
        <f t="shared" si="12"/>
        <v>18248587.500000004</v>
      </c>
      <c r="AA111" s="113">
        <f t="shared" si="5"/>
        <v>3021205.8188214023</v>
      </c>
    </row>
    <row r="112" spans="2:27">
      <c r="B112" s="116">
        <f t="shared" si="3"/>
        <v>75083.377500000002</v>
      </c>
      <c r="C112" s="115">
        <f t="shared" si="6"/>
        <v>1.0900000000000005</v>
      </c>
      <c r="D112" s="68">
        <f>'ver pressoflex 6p C3 DCpowe_2'!$G$3/2/$C$557*C112</f>
        <v>13.352500000000006</v>
      </c>
      <c r="E112" s="114">
        <f>'ver pressoflex 6p C3 DCpowe_2'!$G$9/D112*(D112-'ver pressoflex 6p C3 DCpowe_2'!$M$8)</f>
        <v>0.11182774761280652</v>
      </c>
      <c r="F112" s="114">
        <f>'ver pressoflex 6p C3 DCpowe_2'!$G$9/D112*(D112-'ver pressoflex 6p C3 DCpowe_2'!$M$9)</f>
        <v>0.15975884665792914</v>
      </c>
      <c r="G112" s="114">
        <f>'ver pressoflex 6p C3 DCpowe_2'!$G$9/D112*(D112-'ver pressoflex 6p C3 DCpowe_2'!$M$10)</f>
        <v>0.20768994570305174</v>
      </c>
      <c r="H112" s="114">
        <f>'ver pressoflex 6p C3 DCpowe_2'!$G$9/D112*(D112-'ver pressoflex 6p C3 DCpowe_2'!$M$11)</f>
        <v>1.2441999625538283</v>
      </c>
      <c r="I112" s="114">
        <f>'ver pressoflex 6p C3 DCpowe_2'!$G$9/D112*(D112-'ver pressoflex 6p C3 DCpowe_2'!$M$12)</f>
        <v>1.292131061598951</v>
      </c>
      <c r="J112" s="114">
        <f>'ver pressoflex 6p C3 DCpowe_2'!$G$9/D112*(D112-'ver pressoflex 6p C3 DCpowe_2'!$M$13)</f>
        <v>1.3400621606440735</v>
      </c>
      <c r="K112" s="114">
        <f>'ver pressoflex 6p C3 DCpowe_2'!$G$9/D112*(D112-'ver pressoflex 6p C3 DCpowe_2'!$G$3)</f>
        <v>1.4598899082568801</v>
      </c>
      <c r="L112" s="113">
        <f>-'ver pressoflex 6p C3 DCpowe_2'!$G$2*'ver pressoflex 6p C3 DCpowe_2'!D112*'ver pressoflex 6p C3 DCpowe_2'!$G$17*'ver pressoflex 6p C3 DCpowe_2'!$G$13*'ver pressoflex 6p C3 DCpowe_2'!$G$11</f>
        <v>-2523.6225000000013</v>
      </c>
      <c r="M112" s="572">
        <f>IF(ABS(E112)&lt;'ver pressoflex 6p C3 DCpowe_2'!$G$7,'ver pressoflex 6p C3 DCpowe_2'!$G$16*E112*'ver pressoflex 6p C3 DCpowe_2'!$O$8,SIGN(E112)*'ver pressoflex 6p C3 DCpowe_2'!$G$15*'ver pressoflex 6p C3 DCpowe_2'!$O$8)</f>
        <v>17803.500000000004</v>
      </c>
      <c r="N112" s="572">
        <f>IF(ABS(F112)&lt;'ver pressoflex 6p C3 DCpowe_2'!$G$7,'ver pressoflex 6p C3 DCpowe_2'!$G$16*F112*'ver pressoflex 6p C3 DCpowe_2'!$O$9,SIGN(F112)*'ver pressoflex 6p C3 DCpowe_2'!$G$15*'ver pressoflex 6p C3 DCpowe_2'!$O$9)</f>
        <v>0</v>
      </c>
      <c r="O112" s="572">
        <f>IF(ABS(G112)&lt;'ver pressoflex 6p C3 DCpowe_2'!$G$7,'ver pressoflex 6p C3 DCpowe_2'!$G$16*G112*'ver pressoflex 6p C3 DCpowe_2'!$O$10,SIGN(G112)*'ver pressoflex 6p C3 DCpowe_2'!$G$15*'ver pressoflex 6p C3 DCpowe_2'!$O$10)</f>
        <v>0</v>
      </c>
      <c r="P112" s="572">
        <f>IF(ABS(H112)&lt;'ver pressoflex 6p C3 DCpowe_2'!$G$7,'ver pressoflex 6p C3 DCpowe_2'!$G$16*H112*'ver pressoflex 6p C3 DCpowe_2'!$O$11,SIGN(H112)*'ver pressoflex 6p C3 DCpowe_2'!$G$15*'ver pressoflex 6p C3 DCpowe_2'!$O$11)</f>
        <v>0</v>
      </c>
      <c r="Q112" s="572">
        <f>IF(ABS(I112)&lt;'ver pressoflex 6p C3 DCpowe_2'!$G$7,'ver pressoflex 6p C3 DCpowe_2'!$G$16*I112*'ver pressoflex 6p C3 DCpowe_2'!$O$12,SIGN(I112)*'ver pressoflex 6p C3 DCpowe_2'!$G$15*'ver pressoflex 6p C3 DCpowe_2'!$O$12)</f>
        <v>0</v>
      </c>
      <c r="R112" s="572">
        <f>IF(ABS(J112)&lt;'ver pressoflex 6p C3 DCpowe_2'!$G$7,'ver pressoflex 6p C3 DCpowe_2'!$G$16*J112*'ver pressoflex 6p C3 DCpowe_2'!$O$13,SIGN(J112)*'ver pressoflex 6p C3 DCpowe_2'!$G$15*'ver pressoflex 6p C3 DCpowe_2'!$O$13)</f>
        <v>17803.500000000004</v>
      </c>
      <c r="S112" s="113">
        <f t="shared" si="4"/>
        <v>33083.377500000002</v>
      </c>
      <c r="T112" s="575">
        <f>-L112*('ver pressoflex 6p C3 DCpowe_2'!$G$3/2-'ver pressoflex 6p C3 DCpowe_2'!$G$12*'ver pressoflex 6p C3 DCpowe_2'!D112)</f>
        <v>3077419.7480166014</v>
      </c>
      <c r="U112" s="29">
        <f t="shared" si="7"/>
        <v>-18248587.500000004</v>
      </c>
      <c r="V112" s="29">
        <f t="shared" si="8"/>
        <v>0</v>
      </c>
      <c r="W112" s="29">
        <f t="shared" si="9"/>
        <v>0</v>
      </c>
      <c r="X112" s="29">
        <f t="shared" si="10"/>
        <v>0</v>
      </c>
      <c r="Y112" s="29">
        <f t="shared" si="11"/>
        <v>0</v>
      </c>
      <c r="Z112" s="29">
        <f t="shared" si="12"/>
        <v>18248587.500000004</v>
      </c>
      <c r="AA112" s="113">
        <f t="shared" si="5"/>
        <v>3077419.7480166014</v>
      </c>
    </row>
    <row r="113" spans="2:27">
      <c r="B113" s="116">
        <f t="shared" si="3"/>
        <v>75037.072500000009</v>
      </c>
      <c r="C113" s="115">
        <f t="shared" si="6"/>
        <v>1.1100000000000005</v>
      </c>
      <c r="D113" s="68">
        <f>'ver pressoflex 6p C3 DCpowe_2'!$G$3/2/$C$557*C113</f>
        <v>13.597500000000007</v>
      </c>
      <c r="E113" s="114">
        <f>'ver pressoflex 6p C3 DCpowe_2'!$G$9/D113*(D113-'ver pressoflex 6p C3 DCpowe_2'!$M$8)</f>
        <v>0.10966868909726048</v>
      </c>
      <c r="F113" s="114">
        <f>'ver pressoflex 6p C3 DCpowe_2'!$G$9/D113*(D113-'ver pressoflex 6p C3 DCpowe_2'!$M$9)</f>
        <v>0.15673616473616464</v>
      </c>
      <c r="G113" s="114">
        <f>'ver pressoflex 6p C3 DCpowe_2'!$G$9/D113*(D113-'ver pressoflex 6p C3 DCpowe_2'!$M$10)</f>
        <v>0.20380364037506882</v>
      </c>
      <c r="H113" s="114">
        <f>'ver pressoflex 6p C3 DCpowe_2'!$G$9/D113*(D113-'ver pressoflex 6p C3 DCpowe_2'!$M$11)</f>
        <v>1.221637801066372</v>
      </c>
      <c r="I113" s="114">
        <f>'ver pressoflex 6p C3 DCpowe_2'!$G$9/D113*(D113-'ver pressoflex 6p C3 DCpowe_2'!$M$12)</f>
        <v>1.2687052767052762</v>
      </c>
      <c r="J113" s="114">
        <f>'ver pressoflex 6p C3 DCpowe_2'!$G$9/D113*(D113-'ver pressoflex 6p C3 DCpowe_2'!$M$13)</f>
        <v>1.3157727523441802</v>
      </c>
      <c r="K113" s="114">
        <f>'ver pressoflex 6p C3 DCpowe_2'!$G$9/D113*(D113-'ver pressoflex 6p C3 DCpowe_2'!$G$3)</f>
        <v>1.4334414414414407</v>
      </c>
      <c r="L113" s="113">
        <f>-'ver pressoflex 6p C3 DCpowe_2'!$G$2*'ver pressoflex 6p C3 DCpowe_2'!D113*'ver pressoflex 6p C3 DCpowe_2'!$G$17*'ver pressoflex 6p C3 DCpowe_2'!$G$13*'ver pressoflex 6p C3 DCpowe_2'!$G$11</f>
        <v>-2569.9275000000016</v>
      </c>
      <c r="M113" s="572">
        <f>IF(ABS(E113)&lt;'ver pressoflex 6p C3 DCpowe_2'!$G$7,'ver pressoflex 6p C3 DCpowe_2'!$G$16*E113*'ver pressoflex 6p C3 DCpowe_2'!$O$8,SIGN(E113)*'ver pressoflex 6p C3 DCpowe_2'!$G$15*'ver pressoflex 6p C3 DCpowe_2'!$O$8)</f>
        <v>17803.500000000004</v>
      </c>
      <c r="N113" s="572">
        <f>IF(ABS(F113)&lt;'ver pressoflex 6p C3 DCpowe_2'!$G$7,'ver pressoflex 6p C3 DCpowe_2'!$G$16*F113*'ver pressoflex 6p C3 DCpowe_2'!$O$9,SIGN(F113)*'ver pressoflex 6p C3 DCpowe_2'!$G$15*'ver pressoflex 6p C3 DCpowe_2'!$O$9)</f>
        <v>0</v>
      </c>
      <c r="O113" s="572">
        <f>IF(ABS(G113)&lt;'ver pressoflex 6p C3 DCpowe_2'!$G$7,'ver pressoflex 6p C3 DCpowe_2'!$G$16*G113*'ver pressoflex 6p C3 DCpowe_2'!$O$10,SIGN(G113)*'ver pressoflex 6p C3 DCpowe_2'!$G$15*'ver pressoflex 6p C3 DCpowe_2'!$O$10)</f>
        <v>0</v>
      </c>
      <c r="P113" s="572">
        <f>IF(ABS(H113)&lt;'ver pressoflex 6p C3 DCpowe_2'!$G$7,'ver pressoflex 6p C3 DCpowe_2'!$G$16*H113*'ver pressoflex 6p C3 DCpowe_2'!$O$11,SIGN(H113)*'ver pressoflex 6p C3 DCpowe_2'!$G$15*'ver pressoflex 6p C3 DCpowe_2'!$O$11)</f>
        <v>0</v>
      </c>
      <c r="Q113" s="572">
        <f>IF(ABS(I113)&lt;'ver pressoflex 6p C3 DCpowe_2'!$G$7,'ver pressoflex 6p C3 DCpowe_2'!$G$16*I113*'ver pressoflex 6p C3 DCpowe_2'!$O$12,SIGN(I113)*'ver pressoflex 6p C3 DCpowe_2'!$G$15*'ver pressoflex 6p C3 DCpowe_2'!$O$12)</f>
        <v>0</v>
      </c>
      <c r="R113" s="572">
        <f>IF(ABS(J113)&lt;'ver pressoflex 6p C3 DCpowe_2'!$G$7,'ver pressoflex 6p C3 DCpowe_2'!$G$16*J113*'ver pressoflex 6p C3 DCpowe_2'!$O$13,SIGN(J113)*'ver pressoflex 6p C3 DCpowe_2'!$G$15*'ver pressoflex 6p C3 DCpowe_2'!$O$13)</f>
        <v>17803.500000000004</v>
      </c>
      <c r="S113" s="113">
        <f t="shared" si="4"/>
        <v>33037.072500000009</v>
      </c>
      <c r="T113" s="575">
        <f>-L113*('ver pressoflex 6p C3 DCpowe_2'!$G$3/2-'ver pressoflex 6p C3 DCpowe_2'!$G$12*'ver pressoflex 6p C3 DCpowe_2'!D113)</f>
        <v>3133624.2384006022</v>
      </c>
      <c r="U113" s="29">
        <f t="shared" si="7"/>
        <v>-18248587.500000004</v>
      </c>
      <c r="V113" s="29">
        <f t="shared" si="8"/>
        <v>0</v>
      </c>
      <c r="W113" s="29">
        <f t="shared" si="9"/>
        <v>0</v>
      </c>
      <c r="X113" s="29">
        <f t="shared" si="10"/>
        <v>0</v>
      </c>
      <c r="Y113" s="29">
        <f t="shared" si="11"/>
        <v>0</v>
      </c>
      <c r="Z113" s="29">
        <f t="shared" si="12"/>
        <v>18248587.500000004</v>
      </c>
      <c r="AA113" s="113">
        <f t="shared" si="5"/>
        <v>3133624.2384006027</v>
      </c>
    </row>
    <row r="114" spans="2:27">
      <c r="B114" s="116">
        <f t="shared" si="3"/>
        <v>74990.767500000002</v>
      </c>
      <c r="C114" s="115">
        <f t="shared" si="6"/>
        <v>1.1300000000000006</v>
      </c>
      <c r="D114" s="68">
        <f>'ver pressoflex 6p C3 DCpowe_2'!$G$3/2/$C$557*C114</f>
        <v>13.842500000000006</v>
      </c>
      <c r="E114" s="114">
        <f>'ver pressoflex 6p C3 DCpowe_2'!$G$9/D114*(D114-'ver pressoflex 6p C3 DCpowe_2'!$M$8)</f>
        <v>0.10758605743182224</v>
      </c>
      <c r="F114" s="114">
        <f>'ver pressoflex 6p C3 DCpowe_2'!$G$9/D114*(D114-'ver pressoflex 6p C3 DCpowe_2'!$M$9)</f>
        <v>0.15382048040455112</v>
      </c>
      <c r="G114" s="114">
        <f>'ver pressoflex 6p C3 DCpowe_2'!$G$9/D114*(D114-'ver pressoflex 6p C3 DCpowe_2'!$M$10)</f>
        <v>0.20005490337728002</v>
      </c>
      <c r="H114" s="114">
        <f>'ver pressoflex 6p C3 DCpowe_2'!$G$9/D114*(D114-'ver pressoflex 6p C3 DCpowe_2'!$M$11)</f>
        <v>1.1998743001625423</v>
      </c>
      <c r="I114" s="114">
        <f>'ver pressoflex 6p C3 DCpowe_2'!$G$9/D114*(D114-'ver pressoflex 6p C3 DCpowe_2'!$M$12)</f>
        <v>1.2461087231352712</v>
      </c>
      <c r="J114" s="114">
        <f>'ver pressoflex 6p C3 DCpowe_2'!$G$9/D114*(D114-'ver pressoflex 6p C3 DCpowe_2'!$M$13)</f>
        <v>1.2923431461080002</v>
      </c>
      <c r="K114" s="114">
        <f>'ver pressoflex 6p C3 DCpowe_2'!$G$9/D114*(D114-'ver pressoflex 6p C3 DCpowe_2'!$G$3)</f>
        <v>1.4079292035398223</v>
      </c>
      <c r="L114" s="113">
        <f>-'ver pressoflex 6p C3 DCpowe_2'!$G$2*'ver pressoflex 6p C3 DCpowe_2'!D114*'ver pressoflex 6p C3 DCpowe_2'!$G$17*'ver pressoflex 6p C3 DCpowe_2'!$G$13*'ver pressoflex 6p C3 DCpowe_2'!$G$11</f>
        <v>-2616.2325000000014</v>
      </c>
      <c r="M114" s="572">
        <f>IF(ABS(E114)&lt;'ver pressoflex 6p C3 DCpowe_2'!$G$7,'ver pressoflex 6p C3 DCpowe_2'!$G$16*E114*'ver pressoflex 6p C3 DCpowe_2'!$O$8,SIGN(E114)*'ver pressoflex 6p C3 DCpowe_2'!$G$15*'ver pressoflex 6p C3 DCpowe_2'!$O$8)</f>
        <v>17803.500000000004</v>
      </c>
      <c r="N114" s="572">
        <f>IF(ABS(F114)&lt;'ver pressoflex 6p C3 DCpowe_2'!$G$7,'ver pressoflex 6p C3 DCpowe_2'!$G$16*F114*'ver pressoflex 6p C3 DCpowe_2'!$O$9,SIGN(F114)*'ver pressoflex 6p C3 DCpowe_2'!$G$15*'ver pressoflex 6p C3 DCpowe_2'!$O$9)</f>
        <v>0</v>
      </c>
      <c r="O114" s="572">
        <f>IF(ABS(G114)&lt;'ver pressoflex 6p C3 DCpowe_2'!$G$7,'ver pressoflex 6p C3 DCpowe_2'!$G$16*G114*'ver pressoflex 6p C3 DCpowe_2'!$O$10,SIGN(G114)*'ver pressoflex 6p C3 DCpowe_2'!$G$15*'ver pressoflex 6p C3 DCpowe_2'!$O$10)</f>
        <v>0</v>
      </c>
      <c r="P114" s="572">
        <f>IF(ABS(H114)&lt;'ver pressoflex 6p C3 DCpowe_2'!$G$7,'ver pressoflex 6p C3 DCpowe_2'!$G$16*H114*'ver pressoflex 6p C3 DCpowe_2'!$O$11,SIGN(H114)*'ver pressoflex 6p C3 DCpowe_2'!$G$15*'ver pressoflex 6p C3 DCpowe_2'!$O$11)</f>
        <v>0</v>
      </c>
      <c r="Q114" s="572">
        <f>IF(ABS(I114)&lt;'ver pressoflex 6p C3 DCpowe_2'!$G$7,'ver pressoflex 6p C3 DCpowe_2'!$G$16*I114*'ver pressoflex 6p C3 DCpowe_2'!$O$12,SIGN(I114)*'ver pressoflex 6p C3 DCpowe_2'!$G$15*'ver pressoflex 6p C3 DCpowe_2'!$O$12)</f>
        <v>0</v>
      </c>
      <c r="R114" s="572">
        <f>IF(ABS(J114)&lt;'ver pressoflex 6p C3 DCpowe_2'!$G$7,'ver pressoflex 6p C3 DCpowe_2'!$G$16*J114*'ver pressoflex 6p C3 DCpowe_2'!$O$13,SIGN(J114)*'ver pressoflex 6p C3 DCpowe_2'!$G$15*'ver pressoflex 6p C3 DCpowe_2'!$O$13)</f>
        <v>17803.500000000004</v>
      </c>
      <c r="S114" s="113">
        <f t="shared" si="4"/>
        <v>32990.767500000002</v>
      </c>
      <c r="T114" s="575">
        <f>-L114*('ver pressoflex 6p C3 DCpowe_2'!$G$3/2-'ver pressoflex 6p C3 DCpowe_2'!$G$12*'ver pressoflex 6p C3 DCpowe_2'!D114)</f>
        <v>3189819.2899734019</v>
      </c>
      <c r="U114" s="29">
        <f t="shared" si="7"/>
        <v>-18248587.500000004</v>
      </c>
      <c r="V114" s="29">
        <f t="shared" si="8"/>
        <v>0</v>
      </c>
      <c r="W114" s="29">
        <f t="shared" si="9"/>
        <v>0</v>
      </c>
      <c r="X114" s="29">
        <f t="shared" si="10"/>
        <v>0</v>
      </c>
      <c r="Y114" s="29">
        <f t="shared" si="11"/>
        <v>0</v>
      </c>
      <c r="Z114" s="29">
        <f t="shared" si="12"/>
        <v>18248587.500000004</v>
      </c>
      <c r="AA114" s="113">
        <f t="shared" si="5"/>
        <v>3189819.2899734024</v>
      </c>
    </row>
    <row r="115" spans="2:27">
      <c r="B115" s="116">
        <f t="shared" si="3"/>
        <v>74944.462500000009</v>
      </c>
      <c r="C115" s="115">
        <f t="shared" si="6"/>
        <v>1.1500000000000006</v>
      </c>
      <c r="D115" s="68">
        <f>'ver pressoflex 6p C3 DCpowe_2'!$G$3/2/$C$557*C115</f>
        <v>14.087500000000007</v>
      </c>
      <c r="E115" s="114">
        <f>'ver pressoflex 6p C3 DCpowe_2'!$G$9/D115*(D115-'ver pressoflex 6p C3 DCpowe_2'!$M$8)</f>
        <v>0.1055758651286601</v>
      </c>
      <c r="F115" s="114">
        <f>'ver pressoflex 6p C3 DCpowe_2'!$G$9/D115*(D115-'ver pressoflex 6p C3 DCpowe_2'!$M$9)</f>
        <v>0.15100621118012411</v>
      </c>
      <c r="G115" s="114">
        <f>'ver pressoflex 6p C3 DCpowe_2'!$G$9/D115*(D115-'ver pressoflex 6p C3 DCpowe_2'!$M$10)</f>
        <v>0.19643655723158815</v>
      </c>
      <c r="H115" s="114">
        <f>'ver pressoflex 6p C3 DCpowe_2'!$G$9/D115*(D115-'ver pressoflex 6p C3 DCpowe_2'!$M$11)</f>
        <v>1.178867790594498</v>
      </c>
      <c r="I115" s="114">
        <f>'ver pressoflex 6p C3 DCpowe_2'!$G$9/D115*(D115-'ver pressoflex 6p C3 DCpowe_2'!$M$12)</f>
        <v>1.224298136645962</v>
      </c>
      <c r="J115" s="114">
        <f>'ver pressoflex 6p C3 DCpowe_2'!$G$9/D115*(D115-'ver pressoflex 6p C3 DCpowe_2'!$M$13)</f>
        <v>1.269728482697426</v>
      </c>
      <c r="K115" s="114">
        <f>'ver pressoflex 6p C3 DCpowe_2'!$G$9/D115*(D115-'ver pressoflex 6p C3 DCpowe_2'!$G$3)</f>
        <v>1.3833043478260862</v>
      </c>
      <c r="L115" s="113">
        <f>-'ver pressoflex 6p C3 DCpowe_2'!$G$2*'ver pressoflex 6p C3 DCpowe_2'!D115*'ver pressoflex 6p C3 DCpowe_2'!$G$17*'ver pressoflex 6p C3 DCpowe_2'!$G$13*'ver pressoflex 6p C3 DCpowe_2'!$G$11</f>
        <v>-2662.5375000000017</v>
      </c>
      <c r="M115" s="572">
        <f>IF(ABS(E115)&lt;'ver pressoflex 6p C3 DCpowe_2'!$G$7,'ver pressoflex 6p C3 DCpowe_2'!$G$16*E115*'ver pressoflex 6p C3 DCpowe_2'!$O$8,SIGN(E115)*'ver pressoflex 6p C3 DCpowe_2'!$G$15*'ver pressoflex 6p C3 DCpowe_2'!$O$8)</f>
        <v>17803.500000000004</v>
      </c>
      <c r="N115" s="572">
        <f>IF(ABS(F115)&lt;'ver pressoflex 6p C3 DCpowe_2'!$G$7,'ver pressoflex 6p C3 DCpowe_2'!$G$16*F115*'ver pressoflex 6p C3 DCpowe_2'!$O$9,SIGN(F115)*'ver pressoflex 6p C3 DCpowe_2'!$G$15*'ver pressoflex 6p C3 DCpowe_2'!$O$9)</f>
        <v>0</v>
      </c>
      <c r="O115" s="572">
        <f>IF(ABS(G115)&lt;'ver pressoflex 6p C3 DCpowe_2'!$G$7,'ver pressoflex 6p C3 DCpowe_2'!$G$16*G115*'ver pressoflex 6p C3 DCpowe_2'!$O$10,SIGN(G115)*'ver pressoflex 6p C3 DCpowe_2'!$G$15*'ver pressoflex 6p C3 DCpowe_2'!$O$10)</f>
        <v>0</v>
      </c>
      <c r="P115" s="572">
        <f>IF(ABS(H115)&lt;'ver pressoflex 6p C3 DCpowe_2'!$G$7,'ver pressoflex 6p C3 DCpowe_2'!$G$16*H115*'ver pressoflex 6p C3 DCpowe_2'!$O$11,SIGN(H115)*'ver pressoflex 6p C3 DCpowe_2'!$G$15*'ver pressoflex 6p C3 DCpowe_2'!$O$11)</f>
        <v>0</v>
      </c>
      <c r="Q115" s="572">
        <f>IF(ABS(I115)&lt;'ver pressoflex 6p C3 DCpowe_2'!$G$7,'ver pressoflex 6p C3 DCpowe_2'!$G$16*I115*'ver pressoflex 6p C3 DCpowe_2'!$O$12,SIGN(I115)*'ver pressoflex 6p C3 DCpowe_2'!$G$15*'ver pressoflex 6p C3 DCpowe_2'!$O$12)</f>
        <v>0</v>
      </c>
      <c r="R115" s="572">
        <f>IF(ABS(J115)&lt;'ver pressoflex 6p C3 DCpowe_2'!$G$7,'ver pressoflex 6p C3 DCpowe_2'!$G$16*J115*'ver pressoflex 6p C3 DCpowe_2'!$O$13,SIGN(J115)*'ver pressoflex 6p C3 DCpowe_2'!$G$15*'ver pressoflex 6p C3 DCpowe_2'!$O$13)</f>
        <v>17803.500000000004</v>
      </c>
      <c r="S115" s="113">
        <f t="shared" si="4"/>
        <v>32944.462500000009</v>
      </c>
      <c r="T115" s="575">
        <f>-L115*('ver pressoflex 6p C3 DCpowe_2'!$G$3/2-'ver pressoflex 6p C3 DCpowe_2'!$G$12*'ver pressoflex 6p C3 DCpowe_2'!D115)</f>
        <v>3246004.9027350019</v>
      </c>
      <c r="U115" s="29">
        <f t="shared" si="7"/>
        <v>-18248587.500000004</v>
      </c>
      <c r="V115" s="29">
        <f t="shared" si="8"/>
        <v>0</v>
      </c>
      <c r="W115" s="29">
        <f t="shared" si="9"/>
        <v>0</v>
      </c>
      <c r="X115" s="29">
        <f t="shared" si="10"/>
        <v>0</v>
      </c>
      <c r="Y115" s="29">
        <f t="shared" si="11"/>
        <v>0</v>
      </c>
      <c r="Z115" s="29">
        <f t="shared" si="12"/>
        <v>18248587.500000004</v>
      </c>
      <c r="AA115" s="113">
        <f t="shared" si="5"/>
        <v>3246004.9027350023</v>
      </c>
    </row>
    <row r="116" spans="2:27">
      <c r="B116" s="116">
        <f t="shared" si="3"/>
        <v>74898.157500000001</v>
      </c>
      <c r="C116" s="115">
        <f t="shared" si="6"/>
        <v>1.1700000000000006</v>
      </c>
      <c r="D116" s="68">
        <f>'ver pressoflex 6p C3 DCpowe_2'!$G$3/2/$C$557*C116</f>
        <v>14.332500000000007</v>
      </c>
      <c r="E116" s="114">
        <f>'ver pressoflex 6p C3 DCpowe_2'!$G$9/D116*(D116-'ver pressoflex 6p C3 DCpowe_2'!$M$8)</f>
        <v>0.103634397348683</v>
      </c>
      <c r="F116" s="114">
        <f>'ver pressoflex 6p C3 DCpowe_2'!$G$9/D116*(D116-'ver pressoflex 6p C3 DCpowe_2'!$M$9)</f>
        <v>0.14828815628815623</v>
      </c>
      <c r="G116" s="114">
        <f>'ver pressoflex 6p C3 DCpowe_2'!$G$9/D116*(D116-'ver pressoflex 6p C3 DCpowe_2'!$M$10)</f>
        <v>0.19294191522762943</v>
      </c>
      <c r="H116" s="114">
        <f>'ver pressoflex 6p C3 DCpowe_2'!$G$9/D116*(D116-'ver pressoflex 6p C3 DCpowe_2'!$M$11)</f>
        <v>1.1585794522937374</v>
      </c>
      <c r="I116" s="114">
        <f>'ver pressoflex 6p C3 DCpowe_2'!$G$9/D116*(D116-'ver pressoflex 6p C3 DCpowe_2'!$M$12)</f>
        <v>1.2032332112332107</v>
      </c>
      <c r="J116" s="114">
        <f>'ver pressoflex 6p C3 DCpowe_2'!$G$9/D116*(D116-'ver pressoflex 6p C3 DCpowe_2'!$M$13)</f>
        <v>1.2478869701726838</v>
      </c>
      <c r="K116" s="114">
        <f>'ver pressoflex 6p C3 DCpowe_2'!$G$9/D116*(D116-'ver pressoflex 6p C3 DCpowe_2'!$G$3)</f>
        <v>1.3595213675213669</v>
      </c>
      <c r="L116" s="113">
        <f>-'ver pressoflex 6p C3 DCpowe_2'!$G$2*'ver pressoflex 6p C3 DCpowe_2'!D116*'ver pressoflex 6p C3 DCpowe_2'!$G$17*'ver pressoflex 6p C3 DCpowe_2'!$G$13*'ver pressoflex 6p C3 DCpowe_2'!$G$11</f>
        <v>-2708.8425000000011</v>
      </c>
      <c r="M116" s="572">
        <f>IF(ABS(E116)&lt;'ver pressoflex 6p C3 DCpowe_2'!$G$7,'ver pressoflex 6p C3 DCpowe_2'!$G$16*E116*'ver pressoflex 6p C3 DCpowe_2'!$O$8,SIGN(E116)*'ver pressoflex 6p C3 DCpowe_2'!$G$15*'ver pressoflex 6p C3 DCpowe_2'!$O$8)</f>
        <v>17803.500000000004</v>
      </c>
      <c r="N116" s="572">
        <f>IF(ABS(F116)&lt;'ver pressoflex 6p C3 DCpowe_2'!$G$7,'ver pressoflex 6p C3 DCpowe_2'!$G$16*F116*'ver pressoflex 6p C3 DCpowe_2'!$O$9,SIGN(F116)*'ver pressoflex 6p C3 DCpowe_2'!$G$15*'ver pressoflex 6p C3 DCpowe_2'!$O$9)</f>
        <v>0</v>
      </c>
      <c r="O116" s="572">
        <f>IF(ABS(G116)&lt;'ver pressoflex 6p C3 DCpowe_2'!$G$7,'ver pressoflex 6p C3 DCpowe_2'!$G$16*G116*'ver pressoflex 6p C3 DCpowe_2'!$O$10,SIGN(G116)*'ver pressoflex 6p C3 DCpowe_2'!$G$15*'ver pressoflex 6p C3 DCpowe_2'!$O$10)</f>
        <v>0</v>
      </c>
      <c r="P116" s="572">
        <f>IF(ABS(H116)&lt;'ver pressoflex 6p C3 DCpowe_2'!$G$7,'ver pressoflex 6p C3 DCpowe_2'!$G$16*H116*'ver pressoflex 6p C3 DCpowe_2'!$O$11,SIGN(H116)*'ver pressoflex 6p C3 DCpowe_2'!$G$15*'ver pressoflex 6p C3 DCpowe_2'!$O$11)</f>
        <v>0</v>
      </c>
      <c r="Q116" s="572">
        <f>IF(ABS(I116)&lt;'ver pressoflex 6p C3 DCpowe_2'!$G$7,'ver pressoflex 6p C3 DCpowe_2'!$G$16*I116*'ver pressoflex 6p C3 DCpowe_2'!$O$12,SIGN(I116)*'ver pressoflex 6p C3 DCpowe_2'!$G$15*'ver pressoflex 6p C3 DCpowe_2'!$O$12)</f>
        <v>0</v>
      </c>
      <c r="R116" s="572">
        <f>IF(ABS(J116)&lt;'ver pressoflex 6p C3 DCpowe_2'!$G$7,'ver pressoflex 6p C3 DCpowe_2'!$G$16*J116*'ver pressoflex 6p C3 DCpowe_2'!$O$13,SIGN(J116)*'ver pressoflex 6p C3 DCpowe_2'!$G$15*'ver pressoflex 6p C3 DCpowe_2'!$O$13)</f>
        <v>17803.500000000004</v>
      </c>
      <c r="S116" s="113">
        <f t="shared" si="4"/>
        <v>32898.157500000008</v>
      </c>
      <c r="T116" s="575">
        <f>-L116*('ver pressoflex 6p C3 DCpowe_2'!$G$3/2-'ver pressoflex 6p C3 DCpowe_2'!$G$12*'ver pressoflex 6p C3 DCpowe_2'!D116)</f>
        <v>3302181.0766854011</v>
      </c>
      <c r="U116" s="29">
        <f t="shared" si="7"/>
        <v>-18248587.500000004</v>
      </c>
      <c r="V116" s="29">
        <f t="shared" si="8"/>
        <v>0</v>
      </c>
      <c r="W116" s="29">
        <f t="shared" si="9"/>
        <v>0</v>
      </c>
      <c r="X116" s="29">
        <f t="shared" si="10"/>
        <v>0</v>
      </c>
      <c r="Y116" s="29">
        <f t="shared" si="11"/>
        <v>0</v>
      </c>
      <c r="Z116" s="29">
        <f t="shared" si="12"/>
        <v>18248587.500000004</v>
      </c>
      <c r="AA116" s="113">
        <f t="shared" si="5"/>
        <v>3302181.0766854007</v>
      </c>
    </row>
    <row r="117" spans="2:27">
      <c r="B117" s="116">
        <f t="shared" si="3"/>
        <v>74851.852500000008</v>
      </c>
      <c r="C117" s="115">
        <f t="shared" si="6"/>
        <v>1.1900000000000006</v>
      </c>
      <c r="D117" s="68">
        <f>'ver pressoflex 6p C3 DCpowe_2'!$G$3/2/$C$557*C117</f>
        <v>14.577500000000008</v>
      </c>
      <c r="E117" s="114">
        <f>'ver pressoflex 6p C3 DCpowe_2'!$G$9/D117*(D117-'ver pressoflex 6p C3 DCpowe_2'!$M$8)</f>
        <v>0.10175818898988161</v>
      </c>
      <c r="F117" s="114">
        <f>'ver pressoflex 6p C3 DCpowe_2'!$G$9/D117*(D117-'ver pressoflex 6p C3 DCpowe_2'!$M$9)</f>
        <v>0.14566146458583426</v>
      </c>
      <c r="G117" s="114">
        <f>'ver pressoflex 6p C3 DCpowe_2'!$G$9/D117*(D117-'ver pressoflex 6p C3 DCpowe_2'!$M$10)</f>
        <v>0.18956474018178693</v>
      </c>
      <c r="H117" s="114">
        <f>'ver pressoflex 6p C3 DCpowe_2'!$G$9/D117*(D117-'ver pressoflex 6p C3 DCpowe_2'!$M$11)</f>
        <v>1.138973074944263</v>
      </c>
      <c r="I117" s="114">
        <f>'ver pressoflex 6p C3 DCpowe_2'!$G$9/D117*(D117-'ver pressoflex 6p C3 DCpowe_2'!$M$12)</f>
        <v>1.1828763505402156</v>
      </c>
      <c r="J117" s="114">
        <f>'ver pressoflex 6p C3 DCpowe_2'!$G$9/D117*(D117-'ver pressoflex 6p C3 DCpowe_2'!$M$13)</f>
        <v>1.2267796261361683</v>
      </c>
      <c r="K117" s="114">
        <f>'ver pressoflex 6p C3 DCpowe_2'!$G$9/D117*(D117-'ver pressoflex 6p C3 DCpowe_2'!$G$3)</f>
        <v>1.3365378151260499</v>
      </c>
      <c r="L117" s="113">
        <f>-'ver pressoflex 6p C3 DCpowe_2'!$G$2*'ver pressoflex 6p C3 DCpowe_2'!D117*'ver pressoflex 6p C3 DCpowe_2'!$G$17*'ver pressoflex 6p C3 DCpowe_2'!$G$13*'ver pressoflex 6p C3 DCpowe_2'!$G$11</f>
        <v>-2755.1475000000014</v>
      </c>
      <c r="M117" s="572">
        <f>IF(ABS(E117)&lt;'ver pressoflex 6p C3 DCpowe_2'!$G$7,'ver pressoflex 6p C3 DCpowe_2'!$G$16*E117*'ver pressoflex 6p C3 DCpowe_2'!$O$8,SIGN(E117)*'ver pressoflex 6p C3 DCpowe_2'!$G$15*'ver pressoflex 6p C3 DCpowe_2'!$O$8)</f>
        <v>17803.500000000004</v>
      </c>
      <c r="N117" s="572">
        <f>IF(ABS(F117)&lt;'ver pressoflex 6p C3 DCpowe_2'!$G$7,'ver pressoflex 6p C3 DCpowe_2'!$G$16*F117*'ver pressoflex 6p C3 DCpowe_2'!$O$9,SIGN(F117)*'ver pressoflex 6p C3 DCpowe_2'!$G$15*'ver pressoflex 6p C3 DCpowe_2'!$O$9)</f>
        <v>0</v>
      </c>
      <c r="O117" s="572">
        <f>IF(ABS(G117)&lt;'ver pressoflex 6p C3 DCpowe_2'!$G$7,'ver pressoflex 6p C3 DCpowe_2'!$G$16*G117*'ver pressoflex 6p C3 DCpowe_2'!$O$10,SIGN(G117)*'ver pressoflex 6p C3 DCpowe_2'!$G$15*'ver pressoflex 6p C3 DCpowe_2'!$O$10)</f>
        <v>0</v>
      </c>
      <c r="P117" s="572">
        <f>IF(ABS(H117)&lt;'ver pressoflex 6p C3 DCpowe_2'!$G$7,'ver pressoflex 6p C3 DCpowe_2'!$G$16*H117*'ver pressoflex 6p C3 DCpowe_2'!$O$11,SIGN(H117)*'ver pressoflex 6p C3 DCpowe_2'!$G$15*'ver pressoflex 6p C3 DCpowe_2'!$O$11)</f>
        <v>0</v>
      </c>
      <c r="Q117" s="572">
        <f>IF(ABS(I117)&lt;'ver pressoflex 6p C3 DCpowe_2'!$G$7,'ver pressoflex 6p C3 DCpowe_2'!$G$16*I117*'ver pressoflex 6p C3 DCpowe_2'!$O$12,SIGN(I117)*'ver pressoflex 6p C3 DCpowe_2'!$G$15*'ver pressoflex 6p C3 DCpowe_2'!$O$12)</f>
        <v>0</v>
      </c>
      <c r="R117" s="572">
        <f>IF(ABS(J117)&lt;'ver pressoflex 6p C3 DCpowe_2'!$G$7,'ver pressoflex 6p C3 DCpowe_2'!$G$16*J117*'ver pressoflex 6p C3 DCpowe_2'!$O$13,SIGN(J117)*'ver pressoflex 6p C3 DCpowe_2'!$G$15*'ver pressoflex 6p C3 DCpowe_2'!$O$13)</f>
        <v>17803.500000000004</v>
      </c>
      <c r="S117" s="113">
        <f t="shared" si="4"/>
        <v>32851.852500000008</v>
      </c>
      <c r="T117" s="575">
        <f>-L117*('ver pressoflex 6p C3 DCpowe_2'!$G$3/2-'ver pressoflex 6p C3 DCpowe_2'!$G$12*'ver pressoflex 6p C3 DCpowe_2'!D117)</f>
        <v>3358347.8118246021</v>
      </c>
      <c r="U117" s="29">
        <f t="shared" si="7"/>
        <v>-18248587.500000004</v>
      </c>
      <c r="V117" s="29">
        <f t="shared" si="8"/>
        <v>0</v>
      </c>
      <c r="W117" s="29">
        <f t="shared" si="9"/>
        <v>0</v>
      </c>
      <c r="X117" s="29">
        <f t="shared" si="10"/>
        <v>0</v>
      </c>
      <c r="Y117" s="29">
        <f t="shared" si="11"/>
        <v>0</v>
      </c>
      <c r="Z117" s="29">
        <f t="shared" si="12"/>
        <v>18248587.500000004</v>
      </c>
      <c r="AA117" s="113">
        <f t="shared" si="5"/>
        <v>3358347.8118246011</v>
      </c>
    </row>
    <row r="118" spans="2:27">
      <c r="B118" s="116">
        <f t="shared" si="3"/>
        <v>74805.547500000015</v>
      </c>
      <c r="C118" s="115">
        <f t="shared" si="6"/>
        <v>1.2100000000000006</v>
      </c>
      <c r="D118" s="68">
        <f>'ver pressoflex 6p C3 DCpowe_2'!$G$3/2/$C$557*C118</f>
        <v>14.822500000000007</v>
      </c>
      <c r="E118" s="114">
        <f>'ver pressoflex 6p C3 DCpowe_2'!$G$9/D118*(D118-'ver pressoflex 6p C3 DCpowe_2'!$M$8)</f>
        <v>9.9944004047900104E-2</v>
      </c>
      <c r="F118" s="114">
        <f>'ver pressoflex 6p C3 DCpowe_2'!$G$9/D118*(D118-'ver pressoflex 6p C3 DCpowe_2'!$M$9)</f>
        <v>0.14312160566706017</v>
      </c>
      <c r="G118" s="114">
        <f>'ver pressoflex 6p C3 DCpowe_2'!$G$9/D118*(D118-'ver pressoflex 6p C3 DCpowe_2'!$M$10)</f>
        <v>0.18629920728622021</v>
      </c>
      <c r="H118" s="114">
        <f>'ver pressoflex 6p C3 DCpowe_2'!$G$9/D118*(D118-'ver pressoflex 6p C3 DCpowe_2'!$M$11)</f>
        <v>1.120014842300556</v>
      </c>
      <c r="I118" s="114">
        <f>'ver pressoflex 6p C3 DCpowe_2'!$G$9/D118*(D118-'ver pressoflex 6p C3 DCpowe_2'!$M$12)</f>
        <v>1.1631924439197161</v>
      </c>
      <c r="J118" s="114">
        <f>'ver pressoflex 6p C3 DCpowe_2'!$G$9/D118*(D118-'ver pressoflex 6p C3 DCpowe_2'!$M$13)</f>
        <v>1.2063700455388762</v>
      </c>
      <c r="K118" s="114">
        <f>'ver pressoflex 6p C3 DCpowe_2'!$G$9/D118*(D118-'ver pressoflex 6p C3 DCpowe_2'!$G$3)</f>
        <v>1.3143140495867762</v>
      </c>
      <c r="L118" s="113">
        <f>-'ver pressoflex 6p C3 DCpowe_2'!$G$2*'ver pressoflex 6p C3 DCpowe_2'!D118*'ver pressoflex 6p C3 DCpowe_2'!$G$17*'ver pressoflex 6p C3 DCpowe_2'!$G$13*'ver pressoflex 6p C3 DCpowe_2'!$G$11</f>
        <v>-2801.4525000000017</v>
      </c>
      <c r="M118" s="572">
        <f>IF(ABS(E118)&lt;'ver pressoflex 6p C3 DCpowe_2'!$G$7,'ver pressoflex 6p C3 DCpowe_2'!$G$16*E118*'ver pressoflex 6p C3 DCpowe_2'!$O$8,SIGN(E118)*'ver pressoflex 6p C3 DCpowe_2'!$G$15*'ver pressoflex 6p C3 DCpowe_2'!$O$8)</f>
        <v>17803.500000000004</v>
      </c>
      <c r="N118" s="572">
        <f>IF(ABS(F118)&lt;'ver pressoflex 6p C3 DCpowe_2'!$G$7,'ver pressoflex 6p C3 DCpowe_2'!$G$16*F118*'ver pressoflex 6p C3 DCpowe_2'!$O$9,SIGN(F118)*'ver pressoflex 6p C3 DCpowe_2'!$G$15*'ver pressoflex 6p C3 DCpowe_2'!$O$9)</f>
        <v>0</v>
      </c>
      <c r="O118" s="572">
        <f>IF(ABS(G118)&lt;'ver pressoflex 6p C3 DCpowe_2'!$G$7,'ver pressoflex 6p C3 DCpowe_2'!$G$16*G118*'ver pressoflex 6p C3 DCpowe_2'!$O$10,SIGN(G118)*'ver pressoflex 6p C3 DCpowe_2'!$G$15*'ver pressoflex 6p C3 DCpowe_2'!$O$10)</f>
        <v>0</v>
      </c>
      <c r="P118" s="572">
        <f>IF(ABS(H118)&lt;'ver pressoflex 6p C3 DCpowe_2'!$G$7,'ver pressoflex 6p C3 DCpowe_2'!$G$16*H118*'ver pressoflex 6p C3 DCpowe_2'!$O$11,SIGN(H118)*'ver pressoflex 6p C3 DCpowe_2'!$G$15*'ver pressoflex 6p C3 DCpowe_2'!$O$11)</f>
        <v>0</v>
      </c>
      <c r="Q118" s="572">
        <f>IF(ABS(I118)&lt;'ver pressoflex 6p C3 DCpowe_2'!$G$7,'ver pressoflex 6p C3 DCpowe_2'!$G$16*I118*'ver pressoflex 6p C3 DCpowe_2'!$O$12,SIGN(I118)*'ver pressoflex 6p C3 DCpowe_2'!$G$15*'ver pressoflex 6p C3 DCpowe_2'!$O$12)</f>
        <v>0</v>
      </c>
      <c r="R118" s="572">
        <f>IF(ABS(J118)&lt;'ver pressoflex 6p C3 DCpowe_2'!$G$7,'ver pressoflex 6p C3 DCpowe_2'!$G$16*J118*'ver pressoflex 6p C3 DCpowe_2'!$O$13,SIGN(J118)*'ver pressoflex 6p C3 DCpowe_2'!$G$15*'ver pressoflex 6p C3 DCpowe_2'!$O$13)</f>
        <v>17803.500000000004</v>
      </c>
      <c r="S118" s="113">
        <f t="shared" si="4"/>
        <v>32805.547500000008</v>
      </c>
      <c r="T118" s="575">
        <f>-L118*('ver pressoflex 6p C3 DCpowe_2'!$G$3/2-'ver pressoflex 6p C3 DCpowe_2'!$G$12*'ver pressoflex 6p C3 DCpowe_2'!D118)</f>
        <v>3414505.1081526019</v>
      </c>
      <c r="U118" s="29">
        <f t="shared" si="7"/>
        <v>-18248587.500000004</v>
      </c>
      <c r="V118" s="29">
        <f t="shared" si="8"/>
        <v>0</v>
      </c>
      <c r="W118" s="29">
        <f t="shared" si="9"/>
        <v>0</v>
      </c>
      <c r="X118" s="29">
        <f t="shared" si="10"/>
        <v>0</v>
      </c>
      <c r="Y118" s="29">
        <f t="shared" si="11"/>
        <v>0</v>
      </c>
      <c r="Z118" s="29">
        <f t="shared" si="12"/>
        <v>18248587.500000004</v>
      </c>
      <c r="AA118" s="113">
        <f t="shared" si="5"/>
        <v>3414505.1081526019</v>
      </c>
    </row>
    <row r="119" spans="2:27">
      <c r="B119" s="116">
        <f t="shared" si="3"/>
        <v>74759.242500000008</v>
      </c>
      <c r="C119" s="115">
        <f t="shared" si="6"/>
        <v>1.2300000000000006</v>
      </c>
      <c r="D119" s="68">
        <f>'ver pressoflex 6p C3 DCpowe_2'!$G$3/2/$C$557*C119</f>
        <v>15.067500000000008</v>
      </c>
      <c r="E119" s="114">
        <f>'ver pressoflex 6p C3 DCpowe_2'!$G$9/D119*(D119-'ver pressoflex 6p C3 DCpowe_2'!$M$8)</f>
        <v>9.8188816990210676E-2</v>
      </c>
      <c r="F119" s="114">
        <f>'ver pressoflex 6p C3 DCpowe_2'!$G$9/D119*(D119-'ver pressoflex 6p C3 DCpowe_2'!$M$9)</f>
        <v>0.14066434378629494</v>
      </c>
      <c r="G119" s="114">
        <f>'ver pressoflex 6p C3 DCpowe_2'!$G$9/D119*(D119-'ver pressoflex 6p C3 DCpowe_2'!$M$10)</f>
        <v>0.18313987058237921</v>
      </c>
      <c r="H119" s="114">
        <f>'ver pressoflex 6p C3 DCpowe_2'!$G$9/D119*(D119-'ver pressoflex 6p C3 DCpowe_2'!$M$11)</f>
        <v>1.1016731375477014</v>
      </c>
      <c r="I119" s="114">
        <f>'ver pressoflex 6p C3 DCpowe_2'!$G$9/D119*(D119-'ver pressoflex 6p C3 DCpowe_2'!$M$12)</f>
        <v>1.1441486643437857</v>
      </c>
      <c r="J119" s="114">
        <f>'ver pressoflex 6p C3 DCpowe_2'!$G$9/D119*(D119-'ver pressoflex 6p C3 DCpowe_2'!$M$13)</f>
        <v>1.1866241911398701</v>
      </c>
      <c r="K119" s="114">
        <f>'ver pressoflex 6p C3 DCpowe_2'!$G$9/D119*(D119-'ver pressoflex 6p C3 DCpowe_2'!$G$3)</f>
        <v>1.2928130081300806</v>
      </c>
      <c r="L119" s="113">
        <f>-'ver pressoflex 6p C3 DCpowe_2'!$G$2*'ver pressoflex 6p C3 DCpowe_2'!D119*'ver pressoflex 6p C3 DCpowe_2'!$G$17*'ver pressoflex 6p C3 DCpowe_2'!$G$13*'ver pressoflex 6p C3 DCpowe_2'!$G$11</f>
        <v>-2847.757500000002</v>
      </c>
      <c r="M119" s="572">
        <f>IF(ABS(E119)&lt;'ver pressoflex 6p C3 DCpowe_2'!$G$7,'ver pressoflex 6p C3 DCpowe_2'!$G$16*E119*'ver pressoflex 6p C3 DCpowe_2'!$O$8,SIGN(E119)*'ver pressoflex 6p C3 DCpowe_2'!$G$15*'ver pressoflex 6p C3 DCpowe_2'!$O$8)</f>
        <v>17803.500000000004</v>
      </c>
      <c r="N119" s="572">
        <f>IF(ABS(F119)&lt;'ver pressoflex 6p C3 DCpowe_2'!$G$7,'ver pressoflex 6p C3 DCpowe_2'!$G$16*F119*'ver pressoflex 6p C3 DCpowe_2'!$O$9,SIGN(F119)*'ver pressoflex 6p C3 DCpowe_2'!$G$15*'ver pressoflex 6p C3 DCpowe_2'!$O$9)</f>
        <v>0</v>
      </c>
      <c r="O119" s="572">
        <f>IF(ABS(G119)&lt;'ver pressoflex 6p C3 DCpowe_2'!$G$7,'ver pressoflex 6p C3 DCpowe_2'!$G$16*G119*'ver pressoflex 6p C3 DCpowe_2'!$O$10,SIGN(G119)*'ver pressoflex 6p C3 DCpowe_2'!$G$15*'ver pressoflex 6p C3 DCpowe_2'!$O$10)</f>
        <v>0</v>
      </c>
      <c r="P119" s="572">
        <f>IF(ABS(H119)&lt;'ver pressoflex 6p C3 DCpowe_2'!$G$7,'ver pressoflex 6p C3 DCpowe_2'!$G$16*H119*'ver pressoflex 6p C3 DCpowe_2'!$O$11,SIGN(H119)*'ver pressoflex 6p C3 DCpowe_2'!$G$15*'ver pressoflex 6p C3 DCpowe_2'!$O$11)</f>
        <v>0</v>
      </c>
      <c r="Q119" s="572">
        <f>IF(ABS(I119)&lt;'ver pressoflex 6p C3 DCpowe_2'!$G$7,'ver pressoflex 6p C3 DCpowe_2'!$G$16*I119*'ver pressoflex 6p C3 DCpowe_2'!$O$12,SIGN(I119)*'ver pressoflex 6p C3 DCpowe_2'!$G$15*'ver pressoflex 6p C3 DCpowe_2'!$O$12)</f>
        <v>0</v>
      </c>
      <c r="R119" s="572">
        <f>IF(ABS(J119)&lt;'ver pressoflex 6p C3 DCpowe_2'!$G$7,'ver pressoflex 6p C3 DCpowe_2'!$G$16*J119*'ver pressoflex 6p C3 DCpowe_2'!$O$13,SIGN(J119)*'ver pressoflex 6p C3 DCpowe_2'!$G$15*'ver pressoflex 6p C3 DCpowe_2'!$O$13)</f>
        <v>17803.500000000004</v>
      </c>
      <c r="S119" s="113">
        <f t="shared" si="4"/>
        <v>32759.242500000008</v>
      </c>
      <c r="T119" s="575">
        <f>-L119*('ver pressoflex 6p C3 DCpowe_2'!$G$3/2-'ver pressoflex 6p C3 DCpowe_2'!$G$12*'ver pressoflex 6p C3 DCpowe_2'!D119)</f>
        <v>3470652.9656694024</v>
      </c>
      <c r="U119" s="29">
        <f t="shared" si="7"/>
        <v>-18248587.500000004</v>
      </c>
      <c r="V119" s="29">
        <f t="shared" si="8"/>
        <v>0</v>
      </c>
      <c r="W119" s="29">
        <f t="shared" si="9"/>
        <v>0</v>
      </c>
      <c r="X119" s="29">
        <f t="shared" si="10"/>
        <v>0</v>
      </c>
      <c r="Y119" s="29">
        <f t="shared" si="11"/>
        <v>0</v>
      </c>
      <c r="Z119" s="29">
        <f t="shared" si="12"/>
        <v>18248587.500000004</v>
      </c>
      <c r="AA119" s="113">
        <f t="shared" si="5"/>
        <v>3470652.9656694029</v>
      </c>
    </row>
    <row r="120" spans="2:27">
      <c r="B120" s="116">
        <f t="shared" si="3"/>
        <v>74712.9375</v>
      </c>
      <c r="C120" s="115">
        <f t="shared" si="6"/>
        <v>1.2500000000000007</v>
      </c>
      <c r="D120" s="68">
        <f>'ver pressoflex 6p C3 DCpowe_2'!$G$3/2/$C$557*C120</f>
        <v>15.312500000000009</v>
      </c>
      <c r="E120" s="114">
        <f>'ver pressoflex 6p C3 DCpowe_2'!$G$9/D120*(D120-'ver pressoflex 6p C3 DCpowe_2'!$M$8)</f>
        <v>9.6489795918367302E-2</v>
      </c>
      <c r="F120" s="114">
        <f>'ver pressoflex 6p C3 DCpowe_2'!$G$9/D120*(D120-'ver pressoflex 6p C3 DCpowe_2'!$M$9)</f>
        <v>0.13828571428571421</v>
      </c>
      <c r="G120" s="114">
        <f>'ver pressoflex 6p C3 DCpowe_2'!$G$9/D120*(D120-'ver pressoflex 6p C3 DCpowe_2'!$M$10)</f>
        <v>0.18008163265306112</v>
      </c>
      <c r="H120" s="114">
        <f>'ver pressoflex 6p C3 DCpowe_2'!$G$9/D120*(D120-'ver pressoflex 6p C3 DCpowe_2'!$M$11)</f>
        <v>1.0839183673469381</v>
      </c>
      <c r="I120" s="114">
        <f>'ver pressoflex 6p C3 DCpowe_2'!$G$9/D120*(D120-'ver pressoflex 6p C3 DCpowe_2'!$M$12)</f>
        <v>1.1257142857142852</v>
      </c>
      <c r="J120" s="114">
        <f>'ver pressoflex 6p C3 DCpowe_2'!$G$9/D120*(D120-'ver pressoflex 6p C3 DCpowe_2'!$M$13)</f>
        <v>1.1675102040816321</v>
      </c>
      <c r="K120" s="114">
        <f>'ver pressoflex 6p C3 DCpowe_2'!$G$9/D120*(D120-'ver pressoflex 6p C3 DCpowe_2'!$G$3)</f>
        <v>1.2719999999999994</v>
      </c>
      <c r="L120" s="113">
        <f>-'ver pressoflex 6p C3 DCpowe_2'!$G$2*'ver pressoflex 6p C3 DCpowe_2'!D120*'ver pressoflex 6p C3 DCpowe_2'!$G$17*'ver pressoflex 6p C3 DCpowe_2'!$G$13*'ver pressoflex 6p C3 DCpowe_2'!$G$11</f>
        <v>-2894.0625000000023</v>
      </c>
      <c r="M120" s="572">
        <f>IF(ABS(E120)&lt;'ver pressoflex 6p C3 DCpowe_2'!$G$7,'ver pressoflex 6p C3 DCpowe_2'!$G$16*E120*'ver pressoflex 6p C3 DCpowe_2'!$O$8,SIGN(E120)*'ver pressoflex 6p C3 DCpowe_2'!$G$15*'ver pressoflex 6p C3 DCpowe_2'!$O$8)</f>
        <v>17803.500000000004</v>
      </c>
      <c r="N120" s="572">
        <f>IF(ABS(F120)&lt;'ver pressoflex 6p C3 DCpowe_2'!$G$7,'ver pressoflex 6p C3 DCpowe_2'!$G$16*F120*'ver pressoflex 6p C3 DCpowe_2'!$O$9,SIGN(F120)*'ver pressoflex 6p C3 DCpowe_2'!$G$15*'ver pressoflex 6p C3 DCpowe_2'!$O$9)</f>
        <v>0</v>
      </c>
      <c r="O120" s="572">
        <f>IF(ABS(G120)&lt;'ver pressoflex 6p C3 DCpowe_2'!$G$7,'ver pressoflex 6p C3 DCpowe_2'!$G$16*G120*'ver pressoflex 6p C3 DCpowe_2'!$O$10,SIGN(G120)*'ver pressoflex 6p C3 DCpowe_2'!$G$15*'ver pressoflex 6p C3 DCpowe_2'!$O$10)</f>
        <v>0</v>
      </c>
      <c r="P120" s="572">
        <f>IF(ABS(H120)&lt;'ver pressoflex 6p C3 DCpowe_2'!$G$7,'ver pressoflex 6p C3 DCpowe_2'!$G$16*H120*'ver pressoflex 6p C3 DCpowe_2'!$O$11,SIGN(H120)*'ver pressoflex 6p C3 DCpowe_2'!$G$15*'ver pressoflex 6p C3 DCpowe_2'!$O$11)</f>
        <v>0</v>
      </c>
      <c r="Q120" s="572">
        <f>IF(ABS(I120)&lt;'ver pressoflex 6p C3 DCpowe_2'!$G$7,'ver pressoflex 6p C3 DCpowe_2'!$G$16*I120*'ver pressoflex 6p C3 DCpowe_2'!$O$12,SIGN(I120)*'ver pressoflex 6p C3 DCpowe_2'!$G$15*'ver pressoflex 6p C3 DCpowe_2'!$O$12)</f>
        <v>0</v>
      </c>
      <c r="R120" s="572">
        <f>IF(ABS(J120)&lt;'ver pressoflex 6p C3 DCpowe_2'!$G$7,'ver pressoflex 6p C3 DCpowe_2'!$G$16*J120*'ver pressoflex 6p C3 DCpowe_2'!$O$13,SIGN(J120)*'ver pressoflex 6p C3 DCpowe_2'!$G$15*'ver pressoflex 6p C3 DCpowe_2'!$O$13)</f>
        <v>17803.500000000004</v>
      </c>
      <c r="S120" s="113">
        <f t="shared" si="4"/>
        <v>32712.937500000007</v>
      </c>
      <c r="T120" s="575">
        <f>-L120*('ver pressoflex 6p C3 DCpowe_2'!$G$3/2-'ver pressoflex 6p C3 DCpowe_2'!$G$12*'ver pressoflex 6p C3 DCpowe_2'!D120)</f>
        <v>3526791.3843750032</v>
      </c>
      <c r="U120" s="29">
        <f t="shared" si="7"/>
        <v>-18248587.500000004</v>
      </c>
      <c r="V120" s="29">
        <f t="shared" si="8"/>
        <v>0</v>
      </c>
      <c r="W120" s="29">
        <f t="shared" si="9"/>
        <v>0</v>
      </c>
      <c r="X120" s="29">
        <f t="shared" si="10"/>
        <v>0</v>
      </c>
      <c r="Y120" s="29">
        <f t="shared" si="11"/>
        <v>0</v>
      </c>
      <c r="Z120" s="29">
        <f t="shared" si="12"/>
        <v>18248587.500000004</v>
      </c>
      <c r="AA120" s="113">
        <f t="shared" si="5"/>
        <v>3526791.3843750022</v>
      </c>
    </row>
    <row r="121" spans="2:27">
      <c r="B121" s="116">
        <f t="shared" si="3"/>
        <v>74666.632500000007</v>
      </c>
      <c r="C121" s="115">
        <f t="shared" si="6"/>
        <v>1.2700000000000007</v>
      </c>
      <c r="D121" s="68">
        <f>'ver pressoflex 6p C3 DCpowe_2'!$G$3/2/$C$557*C121</f>
        <v>15.557500000000008</v>
      </c>
      <c r="E121" s="114">
        <f>'ver pressoflex 6p C3 DCpowe_2'!$G$9/D121*(D121-'ver pressoflex 6p C3 DCpowe_2'!$M$8)</f>
        <v>9.4844287321227641E-2</v>
      </c>
      <c r="F121" s="114">
        <f>'ver pressoflex 6p C3 DCpowe_2'!$G$9/D121*(D121-'ver pressoflex 6p C3 DCpowe_2'!$M$9)</f>
        <v>0.13598200224971871</v>
      </c>
      <c r="G121" s="114">
        <f>'ver pressoflex 6p C3 DCpowe_2'!$G$9/D121*(D121-'ver pressoflex 6p C3 DCpowe_2'!$M$10)</f>
        <v>0.17711971717820976</v>
      </c>
      <c r="H121" s="114">
        <f>'ver pressoflex 6p C3 DCpowe_2'!$G$9/D121*(D121-'ver pressoflex 6p C3 DCpowe_2'!$M$11)</f>
        <v>1.0667228025068289</v>
      </c>
      <c r="I121" s="114">
        <f>'ver pressoflex 6p C3 DCpowe_2'!$G$9/D121*(D121-'ver pressoflex 6p C3 DCpowe_2'!$M$12)</f>
        <v>1.10786051743532</v>
      </c>
      <c r="J121" s="114">
        <f>'ver pressoflex 6p C3 DCpowe_2'!$G$9/D121*(D121-'ver pressoflex 6p C3 DCpowe_2'!$M$13)</f>
        <v>1.148998232363811</v>
      </c>
      <c r="K121" s="114">
        <f>'ver pressoflex 6p C3 DCpowe_2'!$G$9/D121*(D121-'ver pressoflex 6p C3 DCpowe_2'!$G$3)</f>
        <v>1.2518425196850387</v>
      </c>
      <c r="L121" s="113">
        <f>-'ver pressoflex 6p C3 DCpowe_2'!$G$2*'ver pressoflex 6p C3 DCpowe_2'!D121*'ver pressoflex 6p C3 DCpowe_2'!$G$17*'ver pressoflex 6p C3 DCpowe_2'!$G$13*'ver pressoflex 6p C3 DCpowe_2'!$G$11</f>
        <v>-2940.3675000000017</v>
      </c>
      <c r="M121" s="572">
        <f>IF(ABS(E121)&lt;'ver pressoflex 6p C3 DCpowe_2'!$G$7,'ver pressoflex 6p C3 DCpowe_2'!$G$16*E121*'ver pressoflex 6p C3 DCpowe_2'!$O$8,SIGN(E121)*'ver pressoflex 6p C3 DCpowe_2'!$G$15*'ver pressoflex 6p C3 DCpowe_2'!$O$8)</f>
        <v>17803.500000000004</v>
      </c>
      <c r="N121" s="572">
        <f>IF(ABS(F121)&lt;'ver pressoflex 6p C3 DCpowe_2'!$G$7,'ver pressoflex 6p C3 DCpowe_2'!$G$16*F121*'ver pressoflex 6p C3 DCpowe_2'!$O$9,SIGN(F121)*'ver pressoflex 6p C3 DCpowe_2'!$G$15*'ver pressoflex 6p C3 DCpowe_2'!$O$9)</f>
        <v>0</v>
      </c>
      <c r="O121" s="572">
        <f>IF(ABS(G121)&lt;'ver pressoflex 6p C3 DCpowe_2'!$G$7,'ver pressoflex 6p C3 DCpowe_2'!$G$16*G121*'ver pressoflex 6p C3 DCpowe_2'!$O$10,SIGN(G121)*'ver pressoflex 6p C3 DCpowe_2'!$G$15*'ver pressoflex 6p C3 DCpowe_2'!$O$10)</f>
        <v>0</v>
      </c>
      <c r="P121" s="572">
        <f>IF(ABS(H121)&lt;'ver pressoflex 6p C3 DCpowe_2'!$G$7,'ver pressoflex 6p C3 DCpowe_2'!$G$16*H121*'ver pressoflex 6p C3 DCpowe_2'!$O$11,SIGN(H121)*'ver pressoflex 6p C3 DCpowe_2'!$G$15*'ver pressoflex 6p C3 DCpowe_2'!$O$11)</f>
        <v>0</v>
      </c>
      <c r="Q121" s="572">
        <f>IF(ABS(I121)&lt;'ver pressoflex 6p C3 DCpowe_2'!$G$7,'ver pressoflex 6p C3 DCpowe_2'!$G$16*I121*'ver pressoflex 6p C3 DCpowe_2'!$O$12,SIGN(I121)*'ver pressoflex 6p C3 DCpowe_2'!$G$15*'ver pressoflex 6p C3 DCpowe_2'!$O$12)</f>
        <v>0</v>
      </c>
      <c r="R121" s="572">
        <f>IF(ABS(J121)&lt;'ver pressoflex 6p C3 DCpowe_2'!$G$7,'ver pressoflex 6p C3 DCpowe_2'!$G$16*J121*'ver pressoflex 6p C3 DCpowe_2'!$O$13,SIGN(J121)*'ver pressoflex 6p C3 DCpowe_2'!$G$15*'ver pressoflex 6p C3 DCpowe_2'!$O$13)</f>
        <v>17803.500000000004</v>
      </c>
      <c r="S121" s="113">
        <f t="shared" si="4"/>
        <v>32666.632500000007</v>
      </c>
      <c r="T121" s="575">
        <f>-L121*('ver pressoflex 6p C3 DCpowe_2'!$G$3/2-'ver pressoflex 6p C3 DCpowe_2'!$G$12*'ver pressoflex 6p C3 DCpowe_2'!D121)</f>
        <v>3582920.3642694023</v>
      </c>
      <c r="U121" s="29">
        <f t="shared" si="7"/>
        <v>-18248587.500000004</v>
      </c>
      <c r="V121" s="29">
        <f t="shared" si="8"/>
        <v>0</v>
      </c>
      <c r="W121" s="29">
        <f t="shared" si="9"/>
        <v>0</v>
      </c>
      <c r="X121" s="29">
        <f t="shared" si="10"/>
        <v>0</v>
      </c>
      <c r="Y121" s="29">
        <f t="shared" si="11"/>
        <v>0</v>
      </c>
      <c r="Z121" s="29">
        <f t="shared" si="12"/>
        <v>18248587.500000004</v>
      </c>
      <c r="AA121" s="113">
        <f t="shared" si="5"/>
        <v>3582920.3642694019</v>
      </c>
    </row>
    <row r="122" spans="2:27">
      <c r="B122" s="116">
        <f t="shared" ref="B122:B185" si="13">ABS(+S122-$C$53)</f>
        <v>74620.327500000014</v>
      </c>
      <c r="C122" s="115">
        <f t="shared" si="6"/>
        <v>1.2900000000000007</v>
      </c>
      <c r="D122" s="68">
        <f>'ver pressoflex 6p C3 DCpowe_2'!$G$3/2/$C$557*C122</f>
        <v>15.802500000000009</v>
      </c>
      <c r="E122" s="114">
        <f>'ver pressoflex 6p C3 DCpowe_2'!$G$9/D122*(D122-'ver pressoflex 6p C3 DCpowe_2'!$M$8)</f>
        <v>9.3249802246479926E-2</v>
      </c>
      <c r="F122" s="114">
        <f>'ver pressoflex 6p C3 DCpowe_2'!$G$9/D122*(D122-'ver pressoflex 6p C3 DCpowe_2'!$M$9)</f>
        <v>0.13374972314507189</v>
      </c>
      <c r="G122" s="114">
        <f>'ver pressoflex 6p C3 DCpowe_2'!$G$9/D122*(D122-'ver pressoflex 6p C3 DCpowe_2'!$M$10)</f>
        <v>0.17424964404366386</v>
      </c>
      <c r="H122" s="114">
        <f>'ver pressoflex 6p C3 DCpowe_2'!$G$9/D122*(D122-'ver pressoflex 6p C3 DCpowe_2'!$M$11)</f>
        <v>1.0500604334757153</v>
      </c>
      <c r="I122" s="114">
        <f>'ver pressoflex 6p C3 DCpowe_2'!$G$9/D122*(D122-'ver pressoflex 6p C3 DCpowe_2'!$M$12)</f>
        <v>1.0905603543743072</v>
      </c>
      <c r="J122" s="114">
        <f>'ver pressoflex 6p C3 DCpowe_2'!$G$9/D122*(D122-'ver pressoflex 6p C3 DCpowe_2'!$M$13)</f>
        <v>1.1310602752728993</v>
      </c>
      <c r="K122" s="114">
        <f>'ver pressoflex 6p C3 DCpowe_2'!$G$9/D122*(D122-'ver pressoflex 6p C3 DCpowe_2'!$G$3)</f>
        <v>1.2323100775193792</v>
      </c>
      <c r="L122" s="113">
        <f>-'ver pressoflex 6p C3 DCpowe_2'!$G$2*'ver pressoflex 6p C3 DCpowe_2'!D122*'ver pressoflex 6p C3 DCpowe_2'!$G$17*'ver pressoflex 6p C3 DCpowe_2'!$G$13*'ver pressoflex 6p C3 DCpowe_2'!$G$11</f>
        <v>-2986.6725000000019</v>
      </c>
      <c r="M122" s="572">
        <f>IF(ABS(E122)&lt;'ver pressoflex 6p C3 DCpowe_2'!$G$7,'ver pressoflex 6p C3 DCpowe_2'!$G$16*E122*'ver pressoflex 6p C3 DCpowe_2'!$O$8,SIGN(E122)*'ver pressoflex 6p C3 DCpowe_2'!$G$15*'ver pressoflex 6p C3 DCpowe_2'!$O$8)</f>
        <v>17803.500000000004</v>
      </c>
      <c r="N122" s="572">
        <f>IF(ABS(F122)&lt;'ver pressoflex 6p C3 DCpowe_2'!$G$7,'ver pressoflex 6p C3 DCpowe_2'!$G$16*F122*'ver pressoflex 6p C3 DCpowe_2'!$O$9,SIGN(F122)*'ver pressoflex 6p C3 DCpowe_2'!$G$15*'ver pressoflex 6p C3 DCpowe_2'!$O$9)</f>
        <v>0</v>
      </c>
      <c r="O122" s="572">
        <f>IF(ABS(G122)&lt;'ver pressoflex 6p C3 DCpowe_2'!$G$7,'ver pressoflex 6p C3 DCpowe_2'!$G$16*G122*'ver pressoflex 6p C3 DCpowe_2'!$O$10,SIGN(G122)*'ver pressoflex 6p C3 DCpowe_2'!$G$15*'ver pressoflex 6p C3 DCpowe_2'!$O$10)</f>
        <v>0</v>
      </c>
      <c r="P122" s="572">
        <f>IF(ABS(H122)&lt;'ver pressoflex 6p C3 DCpowe_2'!$G$7,'ver pressoflex 6p C3 DCpowe_2'!$G$16*H122*'ver pressoflex 6p C3 DCpowe_2'!$O$11,SIGN(H122)*'ver pressoflex 6p C3 DCpowe_2'!$G$15*'ver pressoflex 6p C3 DCpowe_2'!$O$11)</f>
        <v>0</v>
      </c>
      <c r="Q122" s="572">
        <f>IF(ABS(I122)&lt;'ver pressoflex 6p C3 DCpowe_2'!$G$7,'ver pressoflex 6p C3 DCpowe_2'!$G$16*I122*'ver pressoflex 6p C3 DCpowe_2'!$O$12,SIGN(I122)*'ver pressoflex 6p C3 DCpowe_2'!$G$15*'ver pressoflex 6p C3 DCpowe_2'!$O$12)</f>
        <v>0</v>
      </c>
      <c r="R122" s="572">
        <f>IF(ABS(J122)&lt;'ver pressoflex 6p C3 DCpowe_2'!$G$7,'ver pressoflex 6p C3 DCpowe_2'!$G$16*J122*'ver pressoflex 6p C3 DCpowe_2'!$O$13,SIGN(J122)*'ver pressoflex 6p C3 DCpowe_2'!$G$15*'ver pressoflex 6p C3 DCpowe_2'!$O$13)</f>
        <v>17803.500000000004</v>
      </c>
      <c r="S122" s="113">
        <f t="shared" ref="S122:S185" si="14">L122+M122+N122+O122+P122+Q122+R122</f>
        <v>32620.327500000007</v>
      </c>
      <c r="T122" s="575">
        <f>-L122*('ver pressoflex 6p C3 DCpowe_2'!$G$3/2-'ver pressoflex 6p C3 DCpowe_2'!$G$12*'ver pressoflex 6p C3 DCpowe_2'!D122)</f>
        <v>3639039.9053526022</v>
      </c>
      <c r="U122" s="29">
        <f t="shared" si="7"/>
        <v>-18248587.500000004</v>
      </c>
      <c r="V122" s="29">
        <f t="shared" si="8"/>
        <v>0</v>
      </c>
      <c r="W122" s="29">
        <f t="shared" si="9"/>
        <v>0</v>
      </c>
      <c r="X122" s="29">
        <f t="shared" si="10"/>
        <v>0</v>
      </c>
      <c r="Y122" s="29">
        <f t="shared" si="11"/>
        <v>0</v>
      </c>
      <c r="Z122" s="29">
        <f t="shared" si="12"/>
        <v>18248587.500000004</v>
      </c>
      <c r="AA122" s="113">
        <f t="shared" ref="AA122:AA185" si="15">T122+U122+V122+W122+X122+Y122+Z122</f>
        <v>3639039.9053526018</v>
      </c>
    </row>
    <row r="123" spans="2:27">
      <c r="B123" s="116">
        <f t="shared" si="13"/>
        <v>74574.022500000006</v>
      </c>
      <c r="C123" s="115">
        <f t="shared" ref="C123:C186" si="16">+C122+0.02</f>
        <v>1.3100000000000007</v>
      </c>
      <c r="D123" s="68">
        <f>'ver pressoflex 6p C3 DCpowe_2'!$G$3/2/$C$557*C123</f>
        <v>16.04750000000001</v>
      </c>
      <c r="E123" s="114">
        <f>'ver pressoflex 6p C3 DCpowe_2'!$G$9/D123*(D123-'ver pressoflex 6p C3 DCpowe_2'!$M$8)</f>
        <v>9.1704003738900072E-2</v>
      </c>
      <c r="F123" s="114">
        <f>'ver pressoflex 6p C3 DCpowe_2'!$G$9/D123*(D123-'ver pressoflex 6p C3 DCpowe_2'!$M$9)</f>
        <v>0.13158560523446011</v>
      </c>
      <c r="G123" s="114">
        <f>'ver pressoflex 6p C3 DCpowe_2'!$G$9/D123*(D123-'ver pressoflex 6p C3 DCpowe_2'!$M$10)</f>
        <v>0.17146720673002014</v>
      </c>
      <c r="H123" s="114">
        <f>'ver pressoflex 6p C3 DCpowe_2'!$G$9/D123*(D123-'ver pressoflex 6p C3 DCpowe_2'!$M$11)</f>
        <v>1.0339068390715058</v>
      </c>
      <c r="I123" s="114">
        <f>'ver pressoflex 6p C3 DCpowe_2'!$G$9/D123*(D123-'ver pressoflex 6p C3 DCpowe_2'!$M$12)</f>
        <v>1.0737884405670657</v>
      </c>
      <c r="J123" s="114">
        <f>'ver pressoflex 6p C3 DCpowe_2'!$G$9/D123*(D123-'ver pressoflex 6p C3 DCpowe_2'!$M$13)</f>
        <v>1.1136700420626258</v>
      </c>
      <c r="K123" s="114">
        <f>'ver pressoflex 6p C3 DCpowe_2'!$G$9/D123*(D123-'ver pressoflex 6p C3 DCpowe_2'!$G$3)</f>
        <v>1.2133740458015259</v>
      </c>
      <c r="L123" s="113">
        <f>-'ver pressoflex 6p C3 DCpowe_2'!$G$2*'ver pressoflex 6p C3 DCpowe_2'!D123*'ver pressoflex 6p C3 DCpowe_2'!$G$17*'ver pressoflex 6p C3 DCpowe_2'!$G$13*'ver pressoflex 6p C3 DCpowe_2'!$G$11</f>
        <v>-3032.9775000000022</v>
      </c>
      <c r="M123" s="572">
        <f>IF(ABS(E123)&lt;'ver pressoflex 6p C3 DCpowe_2'!$G$7,'ver pressoflex 6p C3 DCpowe_2'!$G$16*E123*'ver pressoflex 6p C3 DCpowe_2'!$O$8,SIGN(E123)*'ver pressoflex 6p C3 DCpowe_2'!$G$15*'ver pressoflex 6p C3 DCpowe_2'!$O$8)</f>
        <v>17803.500000000004</v>
      </c>
      <c r="N123" s="572">
        <f>IF(ABS(F123)&lt;'ver pressoflex 6p C3 DCpowe_2'!$G$7,'ver pressoflex 6p C3 DCpowe_2'!$G$16*F123*'ver pressoflex 6p C3 DCpowe_2'!$O$9,SIGN(F123)*'ver pressoflex 6p C3 DCpowe_2'!$G$15*'ver pressoflex 6p C3 DCpowe_2'!$O$9)</f>
        <v>0</v>
      </c>
      <c r="O123" s="572">
        <f>IF(ABS(G123)&lt;'ver pressoflex 6p C3 DCpowe_2'!$G$7,'ver pressoflex 6p C3 DCpowe_2'!$G$16*G123*'ver pressoflex 6p C3 DCpowe_2'!$O$10,SIGN(G123)*'ver pressoflex 6p C3 DCpowe_2'!$G$15*'ver pressoflex 6p C3 DCpowe_2'!$O$10)</f>
        <v>0</v>
      </c>
      <c r="P123" s="572">
        <f>IF(ABS(H123)&lt;'ver pressoflex 6p C3 DCpowe_2'!$G$7,'ver pressoflex 6p C3 DCpowe_2'!$G$16*H123*'ver pressoflex 6p C3 DCpowe_2'!$O$11,SIGN(H123)*'ver pressoflex 6p C3 DCpowe_2'!$G$15*'ver pressoflex 6p C3 DCpowe_2'!$O$11)</f>
        <v>0</v>
      </c>
      <c r="Q123" s="572">
        <f>IF(ABS(I123)&lt;'ver pressoflex 6p C3 DCpowe_2'!$G$7,'ver pressoflex 6p C3 DCpowe_2'!$G$16*I123*'ver pressoflex 6p C3 DCpowe_2'!$O$12,SIGN(I123)*'ver pressoflex 6p C3 DCpowe_2'!$G$15*'ver pressoflex 6p C3 DCpowe_2'!$O$12)</f>
        <v>0</v>
      </c>
      <c r="R123" s="572">
        <f>IF(ABS(J123)&lt;'ver pressoflex 6p C3 DCpowe_2'!$G$7,'ver pressoflex 6p C3 DCpowe_2'!$G$16*J123*'ver pressoflex 6p C3 DCpowe_2'!$O$13,SIGN(J123)*'ver pressoflex 6p C3 DCpowe_2'!$G$15*'ver pressoflex 6p C3 DCpowe_2'!$O$13)</f>
        <v>17803.500000000004</v>
      </c>
      <c r="S123" s="113">
        <f t="shared" si="14"/>
        <v>32574.022500000006</v>
      </c>
      <c r="T123" s="575">
        <f>-L123*('ver pressoflex 6p C3 DCpowe_2'!$G$3/2-'ver pressoflex 6p C3 DCpowe_2'!$G$12*'ver pressoflex 6p C3 DCpowe_2'!D123)</f>
        <v>3695150.0076246024</v>
      </c>
      <c r="U123" s="29">
        <f t="shared" ref="U123:U186" si="17">M123*IF(($G$3/2-$M$8)&gt;0,($G$3/2-$M$8),$G$3/2-($G$3-$M$8))*IF(($G$3/2-$M$8)&gt;0,-1,1)</f>
        <v>-18248587.500000004</v>
      </c>
      <c r="V123" s="29">
        <f t="shared" ref="V123:V186" si="18">N123*IF(($G$3/2-$M$9)&gt;0,($G$3/2-$M$9),$G$3/2-($G$3-$M$9))*IF(($G$3/2-$M$9)&gt;0,-1,1)</f>
        <v>0</v>
      </c>
      <c r="W123" s="29">
        <f t="shared" ref="W123:W186" si="19">O123*IF(($G$3/2-$M$10)&gt;0,($G$3/2-$M$10),$G$3/2-($G$3-$M$10))*IF(($G$3/2-$M$10)&gt;0,-1,1)</f>
        <v>0</v>
      </c>
      <c r="X123" s="29">
        <f t="shared" ref="X123:X186" si="20">P123*IF(($G$3/2-$M$11)&gt;0,($G$3/2-$M$11),$G$3/2-($G$3-$M$11))*IF(($G$3/2-$M$11)&gt;0,-1,1)</f>
        <v>0</v>
      </c>
      <c r="Y123" s="29">
        <f t="shared" ref="Y123:Y186" si="21">Q123*IF(($G$3/2-$M$12)&gt;0,($G$3/2-$M$12),$G$3/2-($G$3-$M$12))*IF(($G$3/2-$M$12)&gt;0,-1,1)</f>
        <v>0</v>
      </c>
      <c r="Z123" s="29">
        <f t="shared" ref="Z123:Z186" si="22">R123*IF(($G$3/2-$M$13)&gt;0,($G$3/2-$M$13),$G$3/2-($G$3-$M$13))*IF(($G$3/2-$M$13)&gt;0,-1,1)</f>
        <v>18248587.500000004</v>
      </c>
      <c r="AA123" s="113">
        <f t="shared" si="15"/>
        <v>3695150.0076246019</v>
      </c>
    </row>
    <row r="124" spans="2:27">
      <c r="B124" s="116">
        <f t="shared" si="13"/>
        <v>74527.717499999999</v>
      </c>
      <c r="C124" s="115">
        <f t="shared" si="16"/>
        <v>1.3300000000000007</v>
      </c>
      <c r="D124" s="68">
        <f>'ver pressoflex 6p C3 DCpowe_2'!$G$3/2/$C$557*C124</f>
        <v>16.292500000000008</v>
      </c>
      <c r="E124" s="114">
        <f>'ver pressoflex 6p C3 DCpowe_2'!$G$9/D124*(D124-'ver pressoflex 6p C3 DCpowe_2'!$M$8)</f>
        <v>9.0204695411999339E-2</v>
      </c>
      <c r="F124" s="114">
        <f>'ver pressoflex 6p C3 DCpowe_2'!$G$9/D124*(D124-'ver pressoflex 6p C3 DCpowe_2'!$M$9)</f>
        <v>0.12948657357679907</v>
      </c>
      <c r="G124" s="114">
        <f>'ver pressoflex 6p C3 DCpowe_2'!$G$9/D124*(D124-'ver pressoflex 6p C3 DCpowe_2'!$M$10)</f>
        <v>0.1687684517415988</v>
      </c>
      <c r="H124" s="114">
        <f>'ver pressoflex 6p C3 DCpowe_2'!$G$9/D124*(D124-'ver pressoflex 6p C3 DCpowe_2'!$M$11)</f>
        <v>1.0182390670553931</v>
      </c>
      <c r="I124" s="114">
        <f>'ver pressoflex 6p C3 DCpowe_2'!$G$9/D124*(D124-'ver pressoflex 6p C3 DCpowe_2'!$M$12)</f>
        <v>1.0575209452201928</v>
      </c>
      <c r="J124" s="114">
        <f>'ver pressoflex 6p C3 DCpowe_2'!$G$9/D124*(D124-'ver pressoflex 6p C3 DCpowe_2'!$M$13)</f>
        <v>1.0968028233849925</v>
      </c>
      <c r="K124" s="114">
        <f>'ver pressoflex 6p C3 DCpowe_2'!$G$9/D124*(D124-'ver pressoflex 6p C3 DCpowe_2'!$G$3)</f>
        <v>1.195007518796992</v>
      </c>
      <c r="L124" s="113">
        <f>-'ver pressoflex 6p C3 DCpowe_2'!$G$2*'ver pressoflex 6p C3 DCpowe_2'!D124*'ver pressoflex 6p C3 DCpowe_2'!$G$17*'ver pressoflex 6p C3 DCpowe_2'!$G$13*'ver pressoflex 6p C3 DCpowe_2'!$G$11</f>
        <v>-3079.2825000000016</v>
      </c>
      <c r="M124" s="572">
        <f>IF(ABS(E124)&lt;'ver pressoflex 6p C3 DCpowe_2'!$G$7,'ver pressoflex 6p C3 DCpowe_2'!$G$16*E124*'ver pressoflex 6p C3 DCpowe_2'!$O$8,SIGN(E124)*'ver pressoflex 6p C3 DCpowe_2'!$G$15*'ver pressoflex 6p C3 DCpowe_2'!$O$8)</f>
        <v>17803.500000000004</v>
      </c>
      <c r="N124" s="572">
        <f>IF(ABS(F124)&lt;'ver pressoflex 6p C3 DCpowe_2'!$G$7,'ver pressoflex 6p C3 DCpowe_2'!$G$16*F124*'ver pressoflex 6p C3 DCpowe_2'!$O$9,SIGN(F124)*'ver pressoflex 6p C3 DCpowe_2'!$G$15*'ver pressoflex 6p C3 DCpowe_2'!$O$9)</f>
        <v>0</v>
      </c>
      <c r="O124" s="572">
        <f>IF(ABS(G124)&lt;'ver pressoflex 6p C3 DCpowe_2'!$G$7,'ver pressoflex 6p C3 DCpowe_2'!$G$16*G124*'ver pressoflex 6p C3 DCpowe_2'!$O$10,SIGN(G124)*'ver pressoflex 6p C3 DCpowe_2'!$G$15*'ver pressoflex 6p C3 DCpowe_2'!$O$10)</f>
        <v>0</v>
      </c>
      <c r="P124" s="572">
        <f>IF(ABS(H124)&lt;'ver pressoflex 6p C3 DCpowe_2'!$G$7,'ver pressoflex 6p C3 DCpowe_2'!$G$16*H124*'ver pressoflex 6p C3 DCpowe_2'!$O$11,SIGN(H124)*'ver pressoflex 6p C3 DCpowe_2'!$G$15*'ver pressoflex 6p C3 DCpowe_2'!$O$11)</f>
        <v>0</v>
      </c>
      <c r="Q124" s="572">
        <f>IF(ABS(I124)&lt;'ver pressoflex 6p C3 DCpowe_2'!$G$7,'ver pressoflex 6p C3 DCpowe_2'!$G$16*I124*'ver pressoflex 6p C3 DCpowe_2'!$O$12,SIGN(I124)*'ver pressoflex 6p C3 DCpowe_2'!$G$15*'ver pressoflex 6p C3 DCpowe_2'!$O$12)</f>
        <v>0</v>
      </c>
      <c r="R124" s="572">
        <f>IF(ABS(J124)&lt;'ver pressoflex 6p C3 DCpowe_2'!$G$7,'ver pressoflex 6p C3 DCpowe_2'!$G$16*J124*'ver pressoflex 6p C3 DCpowe_2'!$O$13,SIGN(J124)*'ver pressoflex 6p C3 DCpowe_2'!$G$15*'ver pressoflex 6p C3 DCpowe_2'!$O$13)</f>
        <v>17803.500000000004</v>
      </c>
      <c r="S124" s="113">
        <f t="shared" si="14"/>
        <v>32527.717500000006</v>
      </c>
      <c r="T124" s="575">
        <f>-L124*('ver pressoflex 6p C3 DCpowe_2'!$G$3/2-'ver pressoflex 6p C3 DCpowe_2'!$G$12*'ver pressoflex 6p C3 DCpowe_2'!D124)</f>
        <v>3751250.6710854024</v>
      </c>
      <c r="U124" s="29">
        <f t="shared" si="17"/>
        <v>-18248587.500000004</v>
      </c>
      <c r="V124" s="29">
        <f t="shared" si="18"/>
        <v>0</v>
      </c>
      <c r="W124" s="29">
        <f t="shared" si="19"/>
        <v>0</v>
      </c>
      <c r="X124" s="29">
        <f t="shared" si="20"/>
        <v>0</v>
      </c>
      <c r="Y124" s="29">
        <f t="shared" si="21"/>
        <v>0</v>
      </c>
      <c r="Z124" s="29">
        <f t="shared" si="22"/>
        <v>18248587.500000004</v>
      </c>
      <c r="AA124" s="113">
        <f t="shared" si="15"/>
        <v>3751250.6710854024</v>
      </c>
    </row>
    <row r="125" spans="2:27">
      <c r="B125" s="116">
        <f t="shared" si="13"/>
        <v>74481.412500000006</v>
      </c>
      <c r="C125" s="115">
        <f t="shared" si="16"/>
        <v>1.3500000000000008</v>
      </c>
      <c r="D125" s="68">
        <f>'ver pressoflex 6p C3 DCpowe_2'!$G$3/2/$C$557*C125</f>
        <v>16.537500000000009</v>
      </c>
      <c r="E125" s="114">
        <f>'ver pressoflex 6p C3 DCpowe_2'!$G$9/D125*(D125-'ver pressoflex 6p C3 DCpowe_2'!$M$8)</f>
        <v>8.8749811035525261E-2</v>
      </c>
      <c r="F125" s="114">
        <f>'ver pressoflex 6p C3 DCpowe_2'!$G$9/D125*(D125-'ver pressoflex 6p C3 DCpowe_2'!$M$9)</f>
        <v>0.12744973544973537</v>
      </c>
      <c r="G125" s="114">
        <f>'ver pressoflex 6p C3 DCpowe_2'!$G$9/D125*(D125-'ver pressoflex 6p C3 DCpowe_2'!$M$10)</f>
        <v>0.16614965986394548</v>
      </c>
      <c r="H125" s="114">
        <f>'ver pressoflex 6p C3 DCpowe_2'!$G$9/D125*(D125-'ver pressoflex 6p C3 DCpowe_2'!$M$11)</f>
        <v>1.0030355253212391</v>
      </c>
      <c r="I125" s="114">
        <f>'ver pressoflex 6p C3 DCpowe_2'!$G$9/D125*(D125-'ver pressoflex 6p C3 DCpowe_2'!$M$12)</f>
        <v>1.0417354497354492</v>
      </c>
      <c r="J125" s="114">
        <f>'ver pressoflex 6p C3 DCpowe_2'!$G$9/D125*(D125-'ver pressoflex 6p C3 DCpowe_2'!$M$13)</f>
        <v>1.0804353741496593</v>
      </c>
      <c r="K125" s="114">
        <f>'ver pressoflex 6p C3 DCpowe_2'!$G$9/D125*(D125-'ver pressoflex 6p C3 DCpowe_2'!$G$3)</f>
        <v>1.1771851851851847</v>
      </c>
      <c r="L125" s="113">
        <f>-'ver pressoflex 6p C3 DCpowe_2'!$G$2*'ver pressoflex 6p C3 DCpowe_2'!D125*'ver pressoflex 6p C3 DCpowe_2'!$G$17*'ver pressoflex 6p C3 DCpowe_2'!$G$13*'ver pressoflex 6p C3 DCpowe_2'!$G$11</f>
        <v>-3125.5875000000019</v>
      </c>
      <c r="M125" s="572">
        <f>IF(ABS(E125)&lt;'ver pressoflex 6p C3 DCpowe_2'!$G$7,'ver pressoflex 6p C3 DCpowe_2'!$G$16*E125*'ver pressoflex 6p C3 DCpowe_2'!$O$8,SIGN(E125)*'ver pressoflex 6p C3 DCpowe_2'!$G$15*'ver pressoflex 6p C3 DCpowe_2'!$O$8)</f>
        <v>17803.500000000004</v>
      </c>
      <c r="N125" s="572">
        <f>IF(ABS(F125)&lt;'ver pressoflex 6p C3 DCpowe_2'!$G$7,'ver pressoflex 6p C3 DCpowe_2'!$G$16*F125*'ver pressoflex 6p C3 DCpowe_2'!$O$9,SIGN(F125)*'ver pressoflex 6p C3 DCpowe_2'!$G$15*'ver pressoflex 6p C3 DCpowe_2'!$O$9)</f>
        <v>0</v>
      </c>
      <c r="O125" s="572">
        <f>IF(ABS(G125)&lt;'ver pressoflex 6p C3 DCpowe_2'!$G$7,'ver pressoflex 6p C3 DCpowe_2'!$G$16*G125*'ver pressoflex 6p C3 DCpowe_2'!$O$10,SIGN(G125)*'ver pressoflex 6p C3 DCpowe_2'!$G$15*'ver pressoflex 6p C3 DCpowe_2'!$O$10)</f>
        <v>0</v>
      </c>
      <c r="P125" s="572">
        <f>IF(ABS(H125)&lt;'ver pressoflex 6p C3 DCpowe_2'!$G$7,'ver pressoflex 6p C3 DCpowe_2'!$G$16*H125*'ver pressoflex 6p C3 DCpowe_2'!$O$11,SIGN(H125)*'ver pressoflex 6p C3 DCpowe_2'!$G$15*'ver pressoflex 6p C3 DCpowe_2'!$O$11)</f>
        <v>0</v>
      </c>
      <c r="Q125" s="572">
        <f>IF(ABS(I125)&lt;'ver pressoflex 6p C3 DCpowe_2'!$G$7,'ver pressoflex 6p C3 DCpowe_2'!$G$16*I125*'ver pressoflex 6p C3 DCpowe_2'!$O$12,SIGN(I125)*'ver pressoflex 6p C3 DCpowe_2'!$G$15*'ver pressoflex 6p C3 DCpowe_2'!$O$12)</f>
        <v>0</v>
      </c>
      <c r="R125" s="572">
        <f>IF(ABS(J125)&lt;'ver pressoflex 6p C3 DCpowe_2'!$G$7,'ver pressoflex 6p C3 DCpowe_2'!$G$16*J125*'ver pressoflex 6p C3 DCpowe_2'!$O$13,SIGN(J125)*'ver pressoflex 6p C3 DCpowe_2'!$G$15*'ver pressoflex 6p C3 DCpowe_2'!$O$13)</f>
        <v>17803.500000000004</v>
      </c>
      <c r="S125" s="113">
        <f t="shared" si="14"/>
        <v>32481.412500000006</v>
      </c>
      <c r="T125" s="575">
        <f>-L125*('ver pressoflex 6p C3 DCpowe_2'!$G$3/2-'ver pressoflex 6p C3 DCpowe_2'!$G$12*'ver pressoflex 6p C3 DCpowe_2'!D125)</f>
        <v>3807341.8957350026</v>
      </c>
      <c r="U125" s="29">
        <f t="shared" si="17"/>
        <v>-18248587.500000004</v>
      </c>
      <c r="V125" s="29">
        <f t="shared" si="18"/>
        <v>0</v>
      </c>
      <c r="W125" s="29">
        <f t="shared" si="19"/>
        <v>0</v>
      </c>
      <c r="X125" s="29">
        <f t="shared" si="20"/>
        <v>0</v>
      </c>
      <c r="Y125" s="29">
        <f t="shared" si="21"/>
        <v>0</v>
      </c>
      <c r="Z125" s="29">
        <f t="shared" si="22"/>
        <v>18248587.500000004</v>
      </c>
      <c r="AA125" s="113">
        <f t="shared" si="15"/>
        <v>3807341.8957350031</v>
      </c>
    </row>
    <row r="126" spans="2:27">
      <c r="B126" s="116">
        <f t="shared" si="13"/>
        <v>74435.107500000013</v>
      </c>
      <c r="C126" s="115">
        <f t="shared" si="16"/>
        <v>1.3700000000000008</v>
      </c>
      <c r="D126" s="68">
        <f>'ver pressoflex 6p C3 DCpowe_2'!$G$3/2/$C$557*C126</f>
        <v>16.78250000000001</v>
      </c>
      <c r="E126" s="114">
        <f>'ver pressoflex 6p C3 DCpowe_2'!$G$9/D126*(D126-'ver pressoflex 6p C3 DCpowe_2'!$M$8)</f>
        <v>8.7337405035006657E-2</v>
      </c>
      <c r="F126" s="114">
        <f>'ver pressoflex 6p C3 DCpowe_2'!$G$9/D126*(D126-'ver pressoflex 6p C3 DCpowe_2'!$M$9)</f>
        <v>0.1254723670490093</v>
      </c>
      <c r="G126" s="114">
        <f>'ver pressoflex 6p C3 DCpowe_2'!$G$9/D126*(D126-'ver pressoflex 6p C3 DCpowe_2'!$M$10)</f>
        <v>0.16360732906301198</v>
      </c>
      <c r="H126" s="114">
        <f>'ver pressoflex 6p C3 DCpowe_2'!$G$9/D126*(D126-'ver pressoflex 6p C3 DCpowe_2'!$M$11)</f>
        <v>0.98827588261581967</v>
      </c>
      <c r="I126" s="114">
        <f>'ver pressoflex 6p C3 DCpowe_2'!$G$9/D126*(D126-'ver pressoflex 6p C3 DCpowe_2'!$M$12)</f>
        <v>1.0264108446298223</v>
      </c>
      <c r="J126" s="114">
        <f>'ver pressoflex 6p C3 DCpowe_2'!$G$9/D126*(D126-'ver pressoflex 6p C3 DCpowe_2'!$M$13)</f>
        <v>1.0645458066438249</v>
      </c>
      <c r="K126" s="114">
        <f>'ver pressoflex 6p C3 DCpowe_2'!$G$9/D126*(D126-'ver pressoflex 6p C3 DCpowe_2'!$G$3)</f>
        <v>1.1598832116788316</v>
      </c>
      <c r="L126" s="113">
        <f>-'ver pressoflex 6p C3 DCpowe_2'!$G$2*'ver pressoflex 6p C3 DCpowe_2'!D126*'ver pressoflex 6p C3 DCpowe_2'!$G$17*'ver pressoflex 6p C3 DCpowe_2'!$G$13*'ver pressoflex 6p C3 DCpowe_2'!$G$11</f>
        <v>-3171.8925000000022</v>
      </c>
      <c r="M126" s="572">
        <f>IF(ABS(E126)&lt;'ver pressoflex 6p C3 DCpowe_2'!$G$7,'ver pressoflex 6p C3 DCpowe_2'!$G$16*E126*'ver pressoflex 6p C3 DCpowe_2'!$O$8,SIGN(E126)*'ver pressoflex 6p C3 DCpowe_2'!$G$15*'ver pressoflex 6p C3 DCpowe_2'!$O$8)</f>
        <v>17803.500000000004</v>
      </c>
      <c r="N126" s="572">
        <f>IF(ABS(F126)&lt;'ver pressoflex 6p C3 DCpowe_2'!$G$7,'ver pressoflex 6p C3 DCpowe_2'!$G$16*F126*'ver pressoflex 6p C3 DCpowe_2'!$O$9,SIGN(F126)*'ver pressoflex 6p C3 DCpowe_2'!$G$15*'ver pressoflex 6p C3 DCpowe_2'!$O$9)</f>
        <v>0</v>
      </c>
      <c r="O126" s="572">
        <f>IF(ABS(G126)&lt;'ver pressoflex 6p C3 DCpowe_2'!$G$7,'ver pressoflex 6p C3 DCpowe_2'!$G$16*G126*'ver pressoflex 6p C3 DCpowe_2'!$O$10,SIGN(G126)*'ver pressoflex 6p C3 DCpowe_2'!$G$15*'ver pressoflex 6p C3 DCpowe_2'!$O$10)</f>
        <v>0</v>
      </c>
      <c r="P126" s="572">
        <f>IF(ABS(H126)&lt;'ver pressoflex 6p C3 DCpowe_2'!$G$7,'ver pressoflex 6p C3 DCpowe_2'!$G$16*H126*'ver pressoflex 6p C3 DCpowe_2'!$O$11,SIGN(H126)*'ver pressoflex 6p C3 DCpowe_2'!$G$15*'ver pressoflex 6p C3 DCpowe_2'!$O$11)</f>
        <v>0</v>
      </c>
      <c r="Q126" s="572">
        <f>IF(ABS(I126)&lt;'ver pressoflex 6p C3 DCpowe_2'!$G$7,'ver pressoflex 6p C3 DCpowe_2'!$G$16*I126*'ver pressoflex 6p C3 DCpowe_2'!$O$12,SIGN(I126)*'ver pressoflex 6p C3 DCpowe_2'!$G$15*'ver pressoflex 6p C3 DCpowe_2'!$O$12)</f>
        <v>0</v>
      </c>
      <c r="R126" s="572">
        <f>IF(ABS(J126)&lt;'ver pressoflex 6p C3 DCpowe_2'!$G$7,'ver pressoflex 6p C3 DCpowe_2'!$G$16*J126*'ver pressoflex 6p C3 DCpowe_2'!$O$13,SIGN(J126)*'ver pressoflex 6p C3 DCpowe_2'!$G$15*'ver pressoflex 6p C3 DCpowe_2'!$O$13)</f>
        <v>17803.500000000004</v>
      </c>
      <c r="S126" s="113">
        <f t="shared" si="14"/>
        <v>32435.107500000006</v>
      </c>
      <c r="T126" s="575">
        <f>-L126*('ver pressoflex 6p C3 DCpowe_2'!$G$3/2-'ver pressoflex 6p C3 DCpowe_2'!$G$12*'ver pressoflex 6p C3 DCpowe_2'!D126)</f>
        <v>3863423.6815734026</v>
      </c>
      <c r="U126" s="29">
        <f t="shared" si="17"/>
        <v>-18248587.500000004</v>
      </c>
      <c r="V126" s="29">
        <f t="shared" si="18"/>
        <v>0</v>
      </c>
      <c r="W126" s="29">
        <f t="shared" si="19"/>
        <v>0</v>
      </c>
      <c r="X126" s="29">
        <f t="shared" si="20"/>
        <v>0</v>
      </c>
      <c r="Y126" s="29">
        <f t="shared" si="21"/>
        <v>0</v>
      </c>
      <c r="Z126" s="29">
        <f t="shared" si="22"/>
        <v>18248587.500000004</v>
      </c>
      <c r="AA126" s="113">
        <f t="shared" si="15"/>
        <v>3863423.6815734021</v>
      </c>
    </row>
    <row r="127" spans="2:27">
      <c r="B127" s="116">
        <f t="shared" si="13"/>
        <v>74388.802500000005</v>
      </c>
      <c r="C127" s="115">
        <f t="shared" si="16"/>
        <v>1.3900000000000008</v>
      </c>
      <c r="D127" s="68">
        <f>'ver pressoflex 6p C3 DCpowe_2'!$G$3/2/$C$557*C127</f>
        <v>17.027500000000011</v>
      </c>
      <c r="E127" s="114">
        <f>'ver pressoflex 6p C3 DCpowe_2'!$G$9/D127*(D127-'ver pressoflex 6p C3 DCpowe_2'!$M$8)</f>
        <v>8.5965643811481376E-2</v>
      </c>
      <c r="F127" s="114">
        <f>'ver pressoflex 6p C3 DCpowe_2'!$G$9/D127*(D127-'ver pressoflex 6p C3 DCpowe_2'!$M$9)</f>
        <v>0.12355190133607391</v>
      </c>
      <c r="G127" s="114">
        <f>'ver pressoflex 6p C3 DCpowe_2'!$G$9/D127*(D127-'ver pressoflex 6p C3 DCpowe_2'!$M$10)</f>
        <v>0.16113815886066646</v>
      </c>
      <c r="H127" s="114">
        <f>'ver pressoflex 6p C3 DCpowe_2'!$G$9/D127*(D127-'ver pressoflex 6p C3 DCpowe_2'!$M$11)</f>
        <v>0.97394097782998024</v>
      </c>
      <c r="I127" s="114">
        <f>'ver pressoflex 6p C3 DCpowe_2'!$G$9/D127*(D127-'ver pressoflex 6p C3 DCpowe_2'!$M$12)</f>
        <v>1.0115272353545728</v>
      </c>
      <c r="J127" s="114">
        <f>'ver pressoflex 6p C3 DCpowe_2'!$G$9/D127*(D127-'ver pressoflex 6p C3 DCpowe_2'!$M$13)</f>
        <v>1.0491134928791654</v>
      </c>
      <c r="K127" s="114">
        <f>'ver pressoflex 6p C3 DCpowe_2'!$G$9/D127*(D127-'ver pressoflex 6p C3 DCpowe_2'!$G$3)</f>
        <v>1.1430791366906468</v>
      </c>
      <c r="L127" s="113">
        <f>-'ver pressoflex 6p C3 DCpowe_2'!$G$2*'ver pressoflex 6p C3 DCpowe_2'!D127*'ver pressoflex 6p C3 DCpowe_2'!$G$17*'ver pressoflex 6p C3 DCpowe_2'!$G$13*'ver pressoflex 6p C3 DCpowe_2'!$G$11</f>
        <v>-3218.197500000002</v>
      </c>
      <c r="M127" s="572">
        <f>IF(ABS(E127)&lt;'ver pressoflex 6p C3 DCpowe_2'!$G$7,'ver pressoflex 6p C3 DCpowe_2'!$G$16*E127*'ver pressoflex 6p C3 DCpowe_2'!$O$8,SIGN(E127)*'ver pressoflex 6p C3 DCpowe_2'!$G$15*'ver pressoflex 6p C3 DCpowe_2'!$O$8)</f>
        <v>17803.500000000004</v>
      </c>
      <c r="N127" s="572">
        <f>IF(ABS(F127)&lt;'ver pressoflex 6p C3 DCpowe_2'!$G$7,'ver pressoflex 6p C3 DCpowe_2'!$G$16*F127*'ver pressoflex 6p C3 DCpowe_2'!$O$9,SIGN(F127)*'ver pressoflex 6p C3 DCpowe_2'!$G$15*'ver pressoflex 6p C3 DCpowe_2'!$O$9)</f>
        <v>0</v>
      </c>
      <c r="O127" s="572">
        <f>IF(ABS(G127)&lt;'ver pressoflex 6p C3 DCpowe_2'!$G$7,'ver pressoflex 6p C3 DCpowe_2'!$G$16*G127*'ver pressoflex 6p C3 DCpowe_2'!$O$10,SIGN(G127)*'ver pressoflex 6p C3 DCpowe_2'!$G$15*'ver pressoflex 6p C3 DCpowe_2'!$O$10)</f>
        <v>0</v>
      </c>
      <c r="P127" s="572">
        <f>IF(ABS(H127)&lt;'ver pressoflex 6p C3 DCpowe_2'!$G$7,'ver pressoflex 6p C3 DCpowe_2'!$G$16*H127*'ver pressoflex 6p C3 DCpowe_2'!$O$11,SIGN(H127)*'ver pressoflex 6p C3 DCpowe_2'!$G$15*'ver pressoflex 6p C3 DCpowe_2'!$O$11)</f>
        <v>0</v>
      </c>
      <c r="Q127" s="572">
        <f>IF(ABS(I127)&lt;'ver pressoflex 6p C3 DCpowe_2'!$G$7,'ver pressoflex 6p C3 DCpowe_2'!$G$16*I127*'ver pressoflex 6p C3 DCpowe_2'!$O$12,SIGN(I127)*'ver pressoflex 6p C3 DCpowe_2'!$G$15*'ver pressoflex 6p C3 DCpowe_2'!$O$12)</f>
        <v>0</v>
      </c>
      <c r="R127" s="572">
        <f>IF(ABS(J127)&lt;'ver pressoflex 6p C3 DCpowe_2'!$G$7,'ver pressoflex 6p C3 DCpowe_2'!$G$16*J127*'ver pressoflex 6p C3 DCpowe_2'!$O$13,SIGN(J127)*'ver pressoflex 6p C3 DCpowe_2'!$G$15*'ver pressoflex 6p C3 DCpowe_2'!$O$13)</f>
        <v>17803.500000000004</v>
      </c>
      <c r="S127" s="113">
        <f t="shared" si="14"/>
        <v>32388.802500000005</v>
      </c>
      <c r="T127" s="575">
        <f>-L127*('ver pressoflex 6p C3 DCpowe_2'!$G$3/2-'ver pressoflex 6p C3 DCpowe_2'!$G$12*'ver pressoflex 6p C3 DCpowe_2'!D127)</f>
        <v>3919496.0286006019</v>
      </c>
      <c r="U127" s="29">
        <f t="shared" si="17"/>
        <v>-18248587.500000004</v>
      </c>
      <c r="V127" s="29">
        <f t="shared" si="18"/>
        <v>0</v>
      </c>
      <c r="W127" s="29">
        <f t="shared" si="19"/>
        <v>0</v>
      </c>
      <c r="X127" s="29">
        <f t="shared" si="20"/>
        <v>0</v>
      </c>
      <c r="Y127" s="29">
        <f t="shared" si="21"/>
        <v>0</v>
      </c>
      <c r="Z127" s="29">
        <f t="shared" si="22"/>
        <v>18248587.500000004</v>
      </c>
      <c r="AA127" s="113">
        <f t="shared" si="15"/>
        <v>3919496.0286006015</v>
      </c>
    </row>
    <row r="128" spans="2:27">
      <c r="B128" s="116">
        <f t="shared" si="13"/>
        <v>74342.497499999998</v>
      </c>
      <c r="C128" s="115">
        <f t="shared" si="16"/>
        <v>1.4100000000000008</v>
      </c>
      <c r="D128" s="68">
        <f>'ver pressoflex 6p C3 DCpowe_2'!$G$3/2/$C$557*C128</f>
        <v>17.272500000000012</v>
      </c>
      <c r="E128" s="114">
        <f>'ver pressoflex 6p C3 DCpowe_2'!$G$9/D128*(D128-'ver pressoflex 6p C3 DCpowe_2'!$M$8)</f>
        <v>8.4632797799970988E-2</v>
      </c>
      <c r="F128" s="114">
        <f>'ver pressoflex 6p C3 DCpowe_2'!$G$9/D128*(D128-'ver pressoflex 6p C3 DCpowe_2'!$M$9)</f>
        <v>0.12168591691995938</v>
      </c>
      <c r="G128" s="114">
        <f>'ver pressoflex 6p C3 DCpowe_2'!$G$9/D128*(D128-'ver pressoflex 6p C3 DCpowe_2'!$M$10)</f>
        <v>0.15873903603994777</v>
      </c>
      <c r="H128" s="114">
        <f>'ver pressoflex 6p C3 DCpowe_2'!$G$9/D128*(D128-'ver pressoflex 6p C3 DCpowe_2'!$M$11)</f>
        <v>0.9600127370096968</v>
      </c>
      <c r="I128" s="114">
        <f>'ver pressoflex 6p C3 DCpowe_2'!$G$9/D128*(D128-'ver pressoflex 6p C3 DCpowe_2'!$M$12)</f>
        <v>0.99706585612968524</v>
      </c>
      <c r="J128" s="114">
        <f>'ver pressoflex 6p C3 DCpowe_2'!$G$9/D128*(D128-'ver pressoflex 6p C3 DCpowe_2'!$M$13)</f>
        <v>1.0341189752496736</v>
      </c>
      <c r="K128" s="114">
        <f>'ver pressoflex 6p C3 DCpowe_2'!$G$9/D128*(D128-'ver pressoflex 6p C3 DCpowe_2'!$G$3)</f>
        <v>1.1267517730496446</v>
      </c>
      <c r="L128" s="113">
        <f>-'ver pressoflex 6p C3 DCpowe_2'!$G$2*'ver pressoflex 6p C3 DCpowe_2'!D128*'ver pressoflex 6p C3 DCpowe_2'!$G$17*'ver pressoflex 6p C3 DCpowe_2'!$G$13*'ver pressoflex 6p C3 DCpowe_2'!$G$11</f>
        <v>-3264.5025000000023</v>
      </c>
      <c r="M128" s="572">
        <f>IF(ABS(E128)&lt;'ver pressoflex 6p C3 DCpowe_2'!$G$7,'ver pressoflex 6p C3 DCpowe_2'!$G$16*E128*'ver pressoflex 6p C3 DCpowe_2'!$O$8,SIGN(E128)*'ver pressoflex 6p C3 DCpowe_2'!$G$15*'ver pressoflex 6p C3 DCpowe_2'!$O$8)</f>
        <v>17803.500000000004</v>
      </c>
      <c r="N128" s="572">
        <f>IF(ABS(F128)&lt;'ver pressoflex 6p C3 DCpowe_2'!$G$7,'ver pressoflex 6p C3 DCpowe_2'!$G$16*F128*'ver pressoflex 6p C3 DCpowe_2'!$O$9,SIGN(F128)*'ver pressoflex 6p C3 DCpowe_2'!$G$15*'ver pressoflex 6p C3 DCpowe_2'!$O$9)</f>
        <v>0</v>
      </c>
      <c r="O128" s="572">
        <f>IF(ABS(G128)&lt;'ver pressoflex 6p C3 DCpowe_2'!$G$7,'ver pressoflex 6p C3 DCpowe_2'!$G$16*G128*'ver pressoflex 6p C3 DCpowe_2'!$O$10,SIGN(G128)*'ver pressoflex 6p C3 DCpowe_2'!$G$15*'ver pressoflex 6p C3 DCpowe_2'!$O$10)</f>
        <v>0</v>
      </c>
      <c r="P128" s="572">
        <f>IF(ABS(H128)&lt;'ver pressoflex 6p C3 DCpowe_2'!$G$7,'ver pressoflex 6p C3 DCpowe_2'!$G$16*H128*'ver pressoflex 6p C3 DCpowe_2'!$O$11,SIGN(H128)*'ver pressoflex 6p C3 DCpowe_2'!$G$15*'ver pressoflex 6p C3 DCpowe_2'!$O$11)</f>
        <v>0</v>
      </c>
      <c r="Q128" s="572">
        <f>IF(ABS(I128)&lt;'ver pressoflex 6p C3 DCpowe_2'!$G$7,'ver pressoflex 6p C3 DCpowe_2'!$G$16*I128*'ver pressoflex 6p C3 DCpowe_2'!$O$12,SIGN(I128)*'ver pressoflex 6p C3 DCpowe_2'!$G$15*'ver pressoflex 6p C3 DCpowe_2'!$O$12)</f>
        <v>0</v>
      </c>
      <c r="R128" s="572">
        <f>IF(ABS(J128)&lt;'ver pressoflex 6p C3 DCpowe_2'!$G$7,'ver pressoflex 6p C3 DCpowe_2'!$G$16*J128*'ver pressoflex 6p C3 DCpowe_2'!$O$13,SIGN(J128)*'ver pressoflex 6p C3 DCpowe_2'!$G$15*'ver pressoflex 6p C3 DCpowe_2'!$O$13)</f>
        <v>17803.500000000004</v>
      </c>
      <c r="S128" s="113">
        <f t="shared" si="14"/>
        <v>32342.497500000005</v>
      </c>
      <c r="T128" s="575">
        <f>-L128*('ver pressoflex 6p C3 DCpowe_2'!$G$3/2-'ver pressoflex 6p C3 DCpowe_2'!$G$12*'ver pressoflex 6p C3 DCpowe_2'!D128)</f>
        <v>3975558.9368166029</v>
      </c>
      <c r="U128" s="29">
        <f t="shared" si="17"/>
        <v>-18248587.500000004</v>
      </c>
      <c r="V128" s="29">
        <f t="shared" si="18"/>
        <v>0</v>
      </c>
      <c r="W128" s="29">
        <f t="shared" si="19"/>
        <v>0</v>
      </c>
      <c r="X128" s="29">
        <f t="shared" si="20"/>
        <v>0</v>
      </c>
      <c r="Y128" s="29">
        <f t="shared" si="21"/>
        <v>0</v>
      </c>
      <c r="Z128" s="29">
        <f t="shared" si="22"/>
        <v>18248587.500000004</v>
      </c>
      <c r="AA128" s="113">
        <f t="shared" si="15"/>
        <v>3975558.9368166029</v>
      </c>
    </row>
    <row r="129" spans="2:27">
      <c r="B129" s="116">
        <f t="shared" si="13"/>
        <v>74296.192500000005</v>
      </c>
      <c r="C129" s="115">
        <f t="shared" si="16"/>
        <v>1.4300000000000008</v>
      </c>
      <c r="D129" s="68">
        <f>'ver pressoflex 6p C3 DCpowe_2'!$G$3/2/$C$557*C129</f>
        <v>17.517500000000009</v>
      </c>
      <c r="E129" s="114">
        <f>'ver pressoflex 6p C3 DCpowe_2'!$G$9/D129*(D129-'ver pressoflex 6p C3 DCpowe_2'!$M$8)</f>
        <v>8.3337234194376997E-2</v>
      </c>
      <c r="F129" s="114">
        <f>'ver pressoflex 6p C3 DCpowe_2'!$G$9/D129*(D129-'ver pressoflex 6p C3 DCpowe_2'!$M$9)</f>
        <v>0.11987212787212781</v>
      </c>
      <c r="G129" s="114">
        <f>'ver pressoflex 6p C3 DCpowe_2'!$G$9/D129*(D129-'ver pressoflex 6p C3 DCpowe_2'!$M$10)</f>
        <v>0.15640702154987862</v>
      </c>
      <c r="H129" s="114">
        <f>'ver pressoflex 6p C3 DCpowe_2'!$G$9/D129*(D129-'ver pressoflex 6p C3 DCpowe_2'!$M$11)</f>
        <v>0.94647409733123977</v>
      </c>
      <c r="I129" s="114">
        <f>'ver pressoflex 6p C3 DCpowe_2'!$G$9/D129*(D129-'ver pressoflex 6p C3 DCpowe_2'!$M$12)</f>
        <v>0.98300899100899053</v>
      </c>
      <c r="J129" s="114">
        <f>'ver pressoflex 6p C3 DCpowe_2'!$G$9/D129*(D129-'ver pressoflex 6p C3 DCpowe_2'!$M$13)</f>
        <v>1.0195438846867413</v>
      </c>
      <c r="K129" s="114">
        <f>'ver pressoflex 6p C3 DCpowe_2'!$G$9/D129*(D129-'ver pressoflex 6p C3 DCpowe_2'!$G$3)</f>
        <v>1.1108811188811183</v>
      </c>
      <c r="L129" s="113">
        <f>-'ver pressoflex 6p C3 DCpowe_2'!$G$2*'ver pressoflex 6p C3 DCpowe_2'!D129*'ver pressoflex 6p C3 DCpowe_2'!$G$17*'ver pressoflex 6p C3 DCpowe_2'!$G$13*'ver pressoflex 6p C3 DCpowe_2'!$G$11</f>
        <v>-3310.8075000000017</v>
      </c>
      <c r="M129" s="572">
        <f>IF(ABS(E129)&lt;'ver pressoflex 6p C3 DCpowe_2'!$G$7,'ver pressoflex 6p C3 DCpowe_2'!$G$16*E129*'ver pressoflex 6p C3 DCpowe_2'!$O$8,SIGN(E129)*'ver pressoflex 6p C3 DCpowe_2'!$G$15*'ver pressoflex 6p C3 DCpowe_2'!$O$8)</f>
        <v>17803.500000000004</v>
      </c>
      <c r="N129" s="572">
        <f>IF(ABS(F129)&lt;'ver pressoflex 6p C3 DCpowe_2'!$G$7,'ver pressoflex 6p C3 DCpowe_2'!$G$16*F129*'ver pressoflex 6p C3 DCpowe_2'!$O$9,SIGN(F129)*'ver pressoflex 6p C3 DCpowe_2'!$G$15*'ver pressoflex 6p C3 DCpowe_2'!$O$9)</f>
        <v>0</v>
      </c>
      <c r="O129" s="572">
        <f>IF(ABS(G129)&lt;'ver pressoflex 6p C3 DCpowe_2'!$G$7,'ver pressoflex 6p C3 DCpowe_2'!$G$16*G129*'ver pressoflex 6p C3 DCpowe_2'!$O$10,SIGN(G129)*'ver pressoflex 6p C3 DCpowe_2'!$G$15*'ver pressoflex 6p C3 DCpowe_2'!$O$10)</f>
        <v>0</v>
      </c>
      <c r="P129" s="572">
        <f>IF(ABS(H129)&lt;'ver pressoflex 6p C3 DCpowe_2'!$G$7,'ver pressoflex 6p C3 DCpowe_2'!$G$16*H129*'ver pressoflex 6p C3 DCpowe_2'!$O$11,SIGN(H129)*'ver pressoflex 6p C3 DCpowe_2'!$G$15*'ver pressoflex 6p C3 DCpowe_2'!$O$11)</f>
        <v>0</v>
      </c>
      <c r="Q129" s="572">
        <f>IF(ABS(I129)&lt;'ver pressoflex 6p C3 DCpowe_2'!$G$7,'ver pressoflex 6p C3 DCpowe_2'!$G$16*I129*'ver pressoflex 6p C3 DCpowe_2'!$O$12,SIGN(I129)*'ver pressoflex 6p C3 DCpowe_2'!$G$15*'ver pressoflex 6p C3 DCpowe_2'!$O$12)</f>
        <v>0</v>
      </c>
      <c r="R129" s="572">
        <f>IF(ABS(J129)&lt;'ver pressoflex 6p C3 DCpowe_2'!$G$7,'ver pressoflex 6p C3 DCpowe_2'!$G$16*J129*'ver pressoflex 6p C3 DCpowe_2'!$O$13,SIGN(J129)*'ver pressoflex 6p C3 DCpowe_2'!$G$15*'ver pressoflex 6p C3 DCpowe_2'!$O$13)</f>
        <v>17803.500000000004</v>
      </c>
      <c r="S129" s="113">
        <f t="shared" si="14"/>
        <v>32296.192500000005</v>
      </c>
      <c r="T129" s="575">
        <f>-L129*('ver pressoflex 6p C3 DCpowe_2'!$G$3/2-'ver pressoflex 6p C3 DCpowe_2'!$G$12*'ver pressoflex 6p C3 DCpowe_2'!D129)</f>
        <v>4031612.4062214019</v>
      </c>
      <c r="U129" s="29">
        <f t="shared" si="17"/>
        <v>-18248587.500000004</v>
      </c>
      <c r="V129" s="29">
        <f t="shared" si="18"/>
        <v>0</v>
      </c>
      <c r="W129" s="29">
        <f t="shared" si="19"/>
        <v>0</v>
      </c>
      <c r="X129" s="29">
        <f t="shared" si="20"/>
        <v>0</v>
      </c>
      <c r="Y129" s="29">
        <f t="shared" si="21"/>
        <v>0</v>
      </c>
      <c r="Z129" s="29">
        <f t="shared" si="22"/>
        <v>18248587.500000004</v>
      </c>
      <c r="AA129" s="113">
        <f t="shared" si="15"/>
        <v>4031612.4062214009</v>
      </c>
    </row>
    <row r="130" spans="2:27">
      <c r="B130" s="116">
        <f t="shared" si="13"/>
        <v>74249.887500000012</v>
      </c>
      <c r="C130" s="115">
        <f t="shared" si="16"/>
        <v>1.4500000000000008</v>
      </c>
      <c r="D130" s="68">
        <f>'ver pressoflex 6p C3 DCpowe_2'!$G$3/2/$C$557*C130</f>
        <v>17.76250000000001</v>
      </c>
      <c r="E130" s="114">
        <f>'ver pressoflex 6p C3 DCpowe_2'!$G$9/D130*(D130-'ver pressoflex 6p C3 DCpowe_2'!$M$8)</f>
        <v>8.207741027445456E-2</v>
      </c>
      <c r="F130" s="114">
        <f>'ver pressoflex 6p C3 DCpowe_2'!$G$9/D130*(D130-'ver pressoflex 6p C3 DCpowe_2'!$M$9)</f>
        <v>0.11810837438423639</v>
      </c>
      <c r="G130" s="114">
        <f>'ver pressoflex 6p C3 DCpowe_2'!$G$9/D130*(D130-'ver pressoflex 6p C3 DCpowe_2'!$M$10)</f>
        <v>0.15413933849401823</v>
      </c>
      <c r="H130" s="114">
        <f>'ver pressoflex 6p C3 DCpowe_2'!$G$9/D130*(D130-'ver pressoflex 6p C3 DCpowe_2'!$M$11)</f>
        <v>0.93330893736805032</v>
      </c>
      <c r="I130" s="114">
        <f>'ver pressoflex 6p C3 DCpowe_2'!$G$9/D130*(D130-'ver pressoflex 6p C3 DCpowe_2'!$M$12)</f>
        <v>0.96933990147783211</v>
      </c>
      <c r="J130" s="114">
        <f>'ver pressoflex 6p C3 DCpowe_2'!$G$9/D130*(D130-'ver pressoflex 6p C3 DCpowe_2'!$M$13)</f>
        <v>1.0053708655876139</v>
      </c>
      <c r="K130" s="114">
        <f>'ver pressoflex 6p C3 DCpowe_2'!$G$9/D130*(D130-'ver pressoflex 6p C3 DCpowe_2'!$G$3)</f>
        <v>1.0954482758620685</v>
      </c>
      <c r="L130" s="113">
        <f>-'ver pressoflex 6p C3 DCpowe_2'!$G$2*'ver pressoflex 6p C3 DCpowe_2'!D130*'ver pressoflex 6p C3 DCpowe_2'!$G$17*'ver pressoflex 6p C3 DCpowe_2'!$G$13*'ver pressoflex 6p C3 DCpowe_2'!$G$11</f>
        <v>-3357.112500000002</v>
      </c>
      <c r="M130" s="572">
        <f>IF(ABS(E130)&lt;'ver pressoflex 6p C3 DCpowe_2'!$G$7,'ver pressoflex 6p C3 DCpowe_2'!$G$16*E130*'ver pressoflex 6p C3 DCpowe_2'!$O$8,SIGN(E130)*'ver pressoflex 6p C3 DCpowe_2'!$G$15*'ver pressoflex 6p C3 DCpowe_2'!$O$8)</f>
        <v>17803.500000000004</v>
      </c>
      <c r="N130" s="572">
        <f>IF(ABS(F130)&lt;'ver pressoflex 6p C3 DCpowe_2'!$G$7,'ver pressoflex 6p C3 DCpowe_2'!$G$16*F130*'ver pressoflex 6p C3 DCpowe_2'!$O$9,SIGN(F130)*'ver pressoflex 6p C3 DCpowe_2'!$G$15*'ver pressoflex 6p C3 DCpowe_2'!$O$9)</f>
        <v>0</v>
      </c>
      <c r="O130" s="572">
        <f>IF(ABS(G130)&lt;'ver pressoflex 6p C3 DCpowe_2'!$G$7,'ver pressoflex 6p C3 DCpowe_2'!$G$16*G130*'ver pressoflex 6p C3 DCpowe_2'!$O$10,SIGN(G130)*'ver pressoflex 6p C3 DCpowe_2'!$G$15*'ver pressoflex 6p C3 DCpowe_2'!$O$10)</f>
        <v>0</v>
      </c>
      <c r="P130" s="572">
        <f>IF(ABS(H130)&lt;'ver pressoflex 6p C3 DCpowe_2'!$G$7,'ver pressoflex 6p C3 DCpowe_2'!$G$16*H130*'ver pressoflex 6p C3 DCpowe_2'!$O$11,SIGN(H130)*'ver pressoflex 6p C3 DCpowe_2'!$G$15*'ver pressoflex 6p C3 DCpowe_2'!$O$11)</f>
        <v>0</v>
      </c>
      <c r="Q130" s="572">
        <f>IF(ABS(I130)&lt;'ver pressoflex 6p C3 DCpowe_2'!$G$7,'ver pressoflex 6p C3 DCpowe_2'!$G$16*I130*'ver pressoflex 6p C3 DCpowe_2'!$O$12,SIGN(I130)*'ver pressoflex 6p C3 DCpowe_2'!$G$15*'ver pressoflex 6p C3 DCpowe_2'!$O$12)</f>
        <v>0</v>
      </c>
      <c r="R130" s="572">
        <f>IF(ABS(J130)&lt;'ver pressoflex 6p C3 DCpowe_2'!$G$7,'ver pressoflex 6p C3 DCpowe_2'!$G$16*J130*'ver pressoflex 6p C3 DCpowe_2'!$O$13,SIGN(J130)*'ver pressoflex 6p C3 DCpowe_2'!$G$15*'ver pressoflex 6p C3 DCpowe_2'!$O$13)</f>
        <v>17803.500000000004</v>
      </c>
      <c r="S130" s="113">
        <f t="shared" si="14"/>
        <v>32249.887500000004</v>
      </c>
      <c r="T130" s="575">
        <f>-L130*('ver pressoflex 6p C3 DCpowe_2'!$G$3/2-'ver pressoflex 6p C3 DCpowe_2'!$G$12*'ver pressoflex 6p C3 DCpowe_2'!D130)</f>
        <v>4087656.436815002</v>
      </c>
      <c r="U130" s="29">
        <f t="shared" si="17"/>
        <v>-18248587.500000004</v>
      </c>
      <c r="V130" s="29">
        <f t="shared" si="18"/>
        <v>0</v>
      </c>
      <c r="W130" s="29">
        <f t="shared" si="19"/>
        <v>0</v>
      </c>
      <c r="X130" s="29">
        <f t="shared" si="20"/>
        <v>0</v>
      </c>
      <c r="Y130" s="29">
        <f t="shared" si="21"/>
        <v>0</v>
      </c>
      <c r="Z130" s="29">
        <f t="shared" si="22"/>
        <v>18248587.500000004</v>
      </c>
      <c r="AA130" s="113">
        <f t="shared" si="15"/>
        <v>4087656.4368150011</v>
      </c>
    </row>
    <row r="131" spans="2:27">
      <c r="B131" s="116">
        <f t="shared" si="13"/>
        <v>74203.582500000004</v>
      </c>
      <c r="C131" s="115">
        <f t="shared" si="16"/>
        <v>1.4700000000000009</v>
      </c>
      <c r="D131" s="68">
        <f>'ver pressoflex 6p C3 DCpowe_2'!$G$3/2/$C$557*C131</f>
        <v>18.007500000000011</v>
      </c>
      <c r="E131" s="114">
        <f>'ver pressoflex 6p C3 DCpowe_2'!$G$9/D131*(D131-'ver pressoflex 6p C3 DCpowe_2'!$M$8)</f>
        <v>8.0851867277523193E-2</v>
      </c>
      <c r="F131" s="114">
        <f>'ver pressoflex 6p C3 DCpowe_2'!$G$9/D131*(D131-'ver pressoflex 6p C3 DCpowe_2'!$M$9)</f>
        <v>0.11639261418853249</v>
      </c>
      <c r="G131" s="114">
        <f>'ver pressoflex 6p C3 DCpowe_2'!$G$9/D131*(D131-'ver pressoflex 6p C3 DCpowe_2'!$M$10)</f>
        <v>0.15193336109954178</v>
      </c>
      <c r="H131" s="114">
        <f>'ver pressoflex 6p C3 DCpowe_2'!$G$9/D131*(D131-'ver pressoflex 6p C3 DCpowe_2'!$M$11)</f>
        <v>0.92050201305011736</v>
      </c>
      <c r="I131" s="114">
        <f>'ver pressoflex 6p C3 DCpowe_2'!$G$9/D131*(D131-'ver pressoflex 6p C3 DCpowe_2'!$M$12)</f>
        <v>0.95604275996112664</v>
      </c>
      <c r="J131" s="114">
        <f>'ver pressoflex 6p C3 DCpowe_2'!$G$9/D131*(D131-'ver pressoflex 6p C3 DCpowe_2'!$M$13)</f>
        <v>0.99158350687213603</v>
      </c>
      <c r="K131" s="114">
        <f>'ver pressoflex 6p C3 DCpowe_2'!$G$9/D131*(D131-'ver pressoflex 6p C3 DCpowe_2'!$G$3)</f>
        <v>1.0804353741496593</v>
      </c>
      <c r="L131" s="113">
        <f>-'ver pressoflex 6p C3 DCpowe_2'!$G$2*'ver pressoflex 6p C3 DCpowe_2'!D131*'ver pressoflex 6p C3 DCpowe_2'!$G$17*'ver pressoflex 6p C3 DCpowe_2'!$G$13*'ver pressoflex 6p C3 DCpowe_2'!$G$11</f>
        <v>-3403.4175000000023</v>
      </c>
      <c r="M131" s="572">
        <f>IF(ABS(E131)&lt;'ver pressoflex 6p C3 DCpowe_2'!$G$7,'ver pressoflex 6p C3 DCpowe_2'!$G$16*E131*'ver pressoflex 6p C3 DCpowe_2'!$O$8,SIGN(E131)*'ver pressoflex 6p C3 DCpowe_2'!$G$15*'ver pressoflex 6p C3 DCpowe_2'!$O$8)</f>
        <v>17803.500000000004</v>
      </c>
      <c r="N131" s="572">
        <f>IF(ABS(F131)&lt;'ver pressoflex 6p C3 DCpowe_2'!$G$7,'ver pressoflex 6p C3 DCpowe_2'!$G$16*F131*'ver pressoflex 6p C3 DCpowe_2'!$O$9,SIGN(F131)*'ver pressoflex 6p C3 DCpowe_2'!$G$15*'ver pressoflex 6p C3 DCpowe_2'!$O$9)</f>
        <v>0</v>
      </c>
      <c r="O131" s="572">
        <f>IF(ABS(G131)&lt;'ver pressoflex 6p C3 DCpowe_2'!$G$7,'ver pressoflex 6p C3 DCpowe_2'!$G$16*G131*'ver pressoflex 6p C3 DCpowe_2'!$O$10,SIGN(G131)*'ver pressoflex 6p C3 DCpowe_2'!$G$15*'ver pressoflex 6p C3 DCpowe_2'!$O$10)</f>
        <v>0</v>
      </c>
      <c r="P131" s="572">
        <f>IF(ABS(H131)&lt;'ver pressoflex 6p C3 DCpowe_2'!$G$7,'ver pressoflex 6p C3 DCpowe_2'!$G$16*H131*'ver pressoflex 6p C3 DCpowe_2'!$O$11,SIGN(H131)*'ver pressoflex 6p C3 DCpowe_2'!$G$15*'ver pressoflex 6p C3 DCpowe_2'!$O$11)</f>
        <v>0</v>
      </c>
      <c r="Q131" s="572">
        <f>IF(ABS(I131)&lt;'ver pressoflex 6p C3 DCpowe_2'!$G$7,'ver pressoflex 6p C3 DCpowe_2'!$G$16*I131*'ver pressoflex 6p C3 DCpowe_2'!$O$12,SIGN(I131)*'ver pressoflex 6p C3 DCpowe_2'!$G$15*'ver pressoflex 6p C3 DCpowe_2'!$O$12)</f>
        <v>0</v>
      </c>
      <c r="R131" s="572">
        <f>IF(ABS(J131)&lt;'ver pressoflex 6p C3 DCpowe_2'!$G$7,'ver pressoflex 6p C3 DCpowe_2'!$G$16*J131*'ver pressoflex 6p C3 DCpowe_2'!$O$13,SIGN(J131)*'ver pressoflex 6p C3 DCpowe_2'!$G$15*'ver pressoflex 6p C3 DCpowe_2'!$O$13)</f>
        <v>17803.500000000004</v>
      </c>
      <c r="S131" s="113">
        <f t="shared" si="14"/>
        <v>32203.582500000004</v>
      </c>
      <c r="T131" s="575">
        <f>-L131*('ver pressoflex 6p C3 DCpowe_2'!$G$3/2-'ver pressoflex 6p C3 DCpowe_2'!$G$12*'ver pressoflex 6p C3 DCpowe_2'!D131)</f>
        <v>4143691.0285974033</v>
      </c>
      <c r="U131" s="29">
        <f t="shared" si="17"/>
        <v>-18248587.500000004</v>
      </c>
      <c r="V131" s="29">
        <f t="shared" si="18"/>
        <v>0</v>
      </c>
      <c r="W131" s="29">
        <f t="shared" si="19"/>
        <v>0</v>
      </c>
      <c r="X131" s="29">
        <f t="shared" si="20"/>
        <v>0</v>
      </c>
      <c r="Y131" s="29">
        <f t="shared" si="21"/>
        <v>0</v>
      </c>
      <c r="Z131" s="29">
        <f t="shared" si="22"/>
        <v>18248587.500000004</v>
      </c>
      <c r="AA131" s="113">
        <f t="shared" si="15"/>
        <v>4143691.0285974033</v>
      </c>
    </row>
    <row r="132" spans="2:27">
      <c r="B132" s="116">
        <f t="shared" si="13"/>
        <v>74157.277499999997</v>
      </c>
      <c r="C132" s="115">
        <f t="shared" si="16"/>
        <v>1.4900000000000009</v>
      </c>
      <c r="D132" s="68">
        <f>'ver pressoflex 6p C3 DCpowe_2'!$G$3/2/$C$557*C132</f>
        <v>18.252500000000012</v>
      </c>
      <c r="E132" s="114">
        <f>'ver pressoflex 6p C3 DCpowe_2'!$G$9/D132*(D132-'ver pressoflex 6p C3 DCpowe_2'!$M$8)</f>
        <v>7.965922476373094E-2</v>
      </c>
      <c r="F132" s="114">
        <f>'ver pressoflex 6p C3 DCpowe_2'!$G$9/D132*(D132-'ver pressoflex 6p C3 DCpowe_2'!$M$9)</f>
        <v>0.11472291466922331</v>
      </c>
      <c r="G132" s="114">
        <f>'ver pressoflex 6p C3 DCpowe_2'!$G$9/D132*(D132-'ver pressoflex 6p C3 DCpowe_2'!$M$10)</f>
        <v>0.14978660457471568</v>
      </c>
      <c r="H132" s="114">
        <f>'ver pressoflex 6p C3 DCpowe_2'!$G$9/D132*(D132-'ver pressoflex 6p C3 DCpowe_2'!$M$11)</f>
        <v>0.9080388987809882</v>
      </c>
      <c r="I132" s="114">
        <f>'ver pressoflex 6p C3 DCpowe_2'!$G$9/D132*(D132-'ver pressoflex 6p C3 DCpowe_2'!$M$12)</f>
        <v>0.94310258868648067</v>
      </c>
      <c r="J132" s="114">
        <f>'ver pressoflex 6p C3 DCpowe_2'!$G$9/D132*(D132-'ver pressoflex 6p C3 DCpowe_2'!$M$13)</f>
        <v>0.97816627859197303</v>
      </c>
      <c r="K132" s="114">
        <f>'ver pressoflex 6p C3 DCpowe_2'!$G$9/D132*(D132-'ver pressoflex 6p C3 DCpowe_2'!$G$3)</f>
        <v>1.065825503355704</v>
      </c>
      <c r="L132" s="113">
        <f>-'ver pressoflex 6p C3 DCpowe_2'!$G$2*'ver pressoflex 6p C3 DCpowe_2'!D132*'ver pressoflex 6p C3 DCpowe_2'!$G$17*'ver pressoflex 6p C3 DCpowe_2'!$G$13*'ver pressoflex 6p C3 DCpowe_2'!$G$11</f>
        <v>-3449.7225000000026</v>
      </c>
      <c r="M132" s="572">
        <f>IF(ABS(E132)&lt;'ver pressoflex 6p C3 DCpowe_2'!$G$7,'ver pressoflex 6p C3 DCpowe_2'!$G$16*E132*'ver pressoflex 6p C3 DCpowe_2'!$O$8,SIGN(E132)*'ver pressoflex 6p C3 DCpowe_2'!$G$15*'ver pressoflex 6p C3 DCpowe_2'!$O$8)</f>
        <v>17803.500000000004</v>
      </c>
      <c r="N132" s="572">
        <f>IF(ABS(F132)&lt;'ver pressoflex 6p C3 DCpowe_2'!$G$7,'ver pressoflex 6p C3 DCpowe_2'!$G$16*F132*'ver pressoflex 6p C3 DCpowe_2'!$O$9,SIGN(F132)*'ver pressoflex 6p C3 DCpowe_2'!$G$15*'ver pressoflex 6p C3 DCpowe_2'!$O$9)</f>
        <v>0</v>
      </c>
      <c r="O132" s="572">
        <f>IF(ABS(G132)&lt;'ver pressoflex 6p C3 DCpowe_2'!$G$7,'ver pressoflex 6p C3 DCpowe_2'!$G$16*G132*'ver pressoflex 6p C3 DCpowe_2'!$O$10,SIGN(G132)*'ver pressoflex 6p C3 DCpowe_2'!$G$15*'ver pressoflex 6p C3 DCpowe_2'!$O$10)</f>
        <v>0</v>
      </c>
      <c r="P132" s="572">
        <f>IF(ABS(H132)&lt;'ver pressoflex 6p C3 DCpowe_2'!$G$7,'ver pressoflex 6p C3 DCpowe_2'!$G$16*H132*'ver pressoflex 6p C3 DCpowe_2'!$O$11,SIGN(H132)*'ver pressoflex 6p C3 DCpowe_2'!$G$15*'ver pressoflex 6p C3 DCpowe_2'!$O$11)</f>
        <v>0</v>
      </c>
      <c r="Q132" s="572">
        <f>IF(ABS(I132)&lt;'ver pressoflex 6p C3 DCpowe_2'!$G$7,'ver pressoflex 6p C3 DCpowe_2'!$G$16*I132*'ver pressoflex 6p C3 DCpowe_2'!$O$12,SIGN(I132)*'ver pressoflex 6p C3 DCpowe_2'!$G$15*'ver pressoflex 6p C3 DCpowe_2'!$O$12)</f>
        <v>0</v>
      </c>
      <c r="R132" s="572">
        <f>IF(ABS(J132)&lt;'ver pressoflex 6p C3 DCpowe_2'!$G$7,'ver pressoflex 6p C3 DCpowe_2'!$G$16*J132*'ver pressoflex 6p C3 DCpowe_2'!$O$13,SIGN(J132)*'ver pressoflex 6p C3 DCpowe_2'!$G$15*'ver pressoflex 6p C3 DCpowe_2'!$O$13)</f>
        <v>17803.500000000004</v>
      </c>
      <c r="S132" s="113">
        <f t="shared" si="14"/>
        <v>32157.277500000004</v>
      </c>
      <c r="T132" s="575">
        <f>-L132*('ver pressoflex 6p C3 DCpowe_2'!$G$3/2-'ver pressoflex 6p C3 DCpowe_2'!$G$12*'ver pressoflex 6p C3 DCpowe_2'!D132)</f>
        <v>4199716.181568603</v>
      </c>
      <c r="U132" s="29">
        <f t="shared" si="17"/>
        <v>-18248587.500000004</v>
      </c>
      <c r="V132" s="29">
        <f t="shared" si="18"/>
        <v>0</v>
      </c>
      <c r="W132" s="29">
        <f t="shared" si="19"/>
        <v>0</v>
      </c>
      <c r="X132" s="29">
        <f t="shared" si="20"/>
        <v>0</v>
      </c>
      <c r="Y132" s="29">
        <f t="shared" si="21"/>
        <v>0</v>
      </c>
      <c r="Z132" s="29">
        <f t="shared" si="22"/>
        <v>18248587.500000004</v>
      </c>
      <c r="AA132" s="113">
        <f t="shared" si="15"/>
        <v>4199716.181568604</v>
      </c>
    </row>
    <row r="133" spans="2:27">
      <c r="B133" s="116">
        <f t="shared" si="13"/>
        <v>74110.972500000003</v>
      </c>
      <c r="C133" s="115">
        <f t="shared" si="16"/>
        <v>1.5100000000000009</v>
      </c>
      <c r="D133" s="68">
        <f>'ver pressoflex 6p C3 DCpowe_2'!$G$3/2/$C$557*C133</f>
        <v>18.497500000000009</v>
      </c>
      <c r="E133" s="114">
        <f>'ver pressoflex 6p C3 DCpowe_2'!$G$9/D133*(D133-'ver pressoflex 6p C3 DCpowe_2'!$M$8)</f>
        <v>7.8498175429111999E-2</v>
      </c>
      <c r="F133" s="114">
        <f>'ver pressoflex 6p C3 DCpowe_2'!$G$9/D133*(D133-'ver pressoflex 6p C3 DCpowe_2'!$M$9)</f>
        <v>0.11309744560075681</v>
      </c>
      <c r="G133" s="114">
        <f>'ver pressoflex 6p C3 DCpowe_2'!$G$9/D133*(D133-'ver pressoflex 6p C3 DCpowe_2'!$M$10)</f>
        <v>0.14769671577240162</v>
      </c>
      <c r="H133" s="114">
        <f>'ver pressoflex 6p C3 DCpowe_2'!$G$9/D133*(D133-'ver pressoflex 6p C3 DCpowe_2'!$M$11)</f>
        <v>0.89590593323422041</v>
      </c>
      <c r="I133" s="114">
        <f>'ver pressoflex 6p C3 DCpowe_2'!$G$9/D133*(D133-'ver pressoflex 6p C3 DCpowe_2'!$M$12)</f>
        <v>0.93050520340586529</v>
      </c>
      <c r="J133" s="114">
        <f>'ver pressoflex 6p C3 DCpowe_2'!$G$9/D133*(D133-'ver pressoflex 6p C3 DCpowe_2'!$M$13)</f>
        <v>0.96510447357751006</v>
      </c>
      <c r="K133" s="114">
        <f>'ver pressoflex 6p C3 DCpowe_2'!$G$9/D133*(D133-'ver pressoflex 6p C3 DCpowe_2'!$G$3)</f>
        <v>1.0516026490066221</v>
      </c>
      <c r="L133" s="113">
        <f>-'ver pressoflex 6p C3 DCpowe_2'!$G$2*'ver pressoflex 6p C3 DCpowe_2'!D133*'ver pressoflex 6p C3 DCpowe_2'!$G$17*'ver pressoflex 6p C3 DCpowe_2'!$G$13*'ver pressoflex 6p C3 DCpowe_2'!$G$11</f>
        <v>-3496.0275000000024</v>
      </c>
      <c r="M133" s="572">
        <f>IF(ABS(E133)&lt;'ver pressoflex 6p C3 DCpowe_2'!$G$7,'ver pressoflex 6p C3 DCpowe_2'!$G$16*E133*'ver pressoflex 6p C3 DCpowe_2'!$O$8,SIGN(E133)*'ver pressoflex 6p C3 DCpowe_2'!$G$15*'ver pressoflex 6p C3 DCpowe_2'!$O$8)</f>
        <v>17803.500000000004</v>
      </c>
      <c r="N133" s="572">
        <f>IF(ABS(F133)&lt;'ver pressoflex 6p C3 DCpowe_2'!$G$7,'ver pressoflex 6p C3 DCpowe_2'!$G$16*F133*'ver pressoflex 6p C3 DCpowe_2'!$O$9,SIGN(F133)*'ver pressoflex 6p C3 DCpowe_2'!$G$15*'ver pressoflex 6p C3 DCpowe_2'!$O$9)</f>
        <v>0</v>
      </c>
      <c r="O133" s="572">
        <f>IF(ABS(G133)&lt;'ver pressoflex 6p C3 DCpowe_2'!$G$7,'ver pressoflex 6p C3 DCpowe_2'!$G$16*G133*'ver pressoflex 6p C3 DCpowe_2'!$O$10,SIGN(G133)*'ver pressoflex 6p C3 DCpowe_2'!$G$15*'ver pressoflex 6p C3 DCpowe_2'!$O$10)</f>
        <v>0</v>
      </c>
      <c r="P133" s="572">
        <f>IF(ABS(H133)&lt;'ver pressoflex 6p C3 DCpowe_2'!$G$7,'ver pressoflex 6p C3 DCpowe_2'!$G$16*H133*'ver pressoflex 6p C3 DCpowe_2'!$O$11,SIGN(H133)*'ver pressoflex 6p C3 DCpowe_2'!$G$15*'ver pressoflex 6p C3 DCpowe_2'!$O$11)</f>
        <v>0</v>
      </c>
      <c r="Q133" s="572">
        <f>IF(ABS(I133)&lt;'ver pressoflex 6p C3 DCpowe_2'!$G$7,'ver pressoflex 6p C3 DCpowe_2'!$G$16*I133*'ver pressoflex 6p C3 DCpowe_2'!$O$12,SIGN(I133)*'ver pressoflex 6p C3 DCpowe_2'!$G$15*'ver pressoflex 6p C3 DCpowe_2'!$O$12)</f>
        <v>0</v>
      </c>
      <c r="R133" s="572">
        <f>IF(ABS(J133)&lt;'ver pressoflex 6p C3 DCpowe_2'!$G$7,'ver pressoflex 6p C3 DCpowe_2'!$G$16*J133*'ver pressoflex 6p C3 DCpowe_2'!$O$13,SIGN(J133)*'ver pressoflex 6p C3 DCpowe_2'!$G$15*'ver pressoflex 6p C3 DCpowe_2'!$O$13)</f>
        <v>17803.500000000004</v>
      </c>
      <c r="S133" s="113">
        <f t="shared" si="14"/>
        <v>32110.972500000003</v>
      </c>
      <c r="T133" s="575">
        <f>-L133*('ver pressoflex 6p C3 DCpowe_2'!$G$3/2-'ver pressoflex 6p C3 DCpowe_2'!$G$12*'ver pressoflex 6p C3 DCpowe_2'!D133)</f>
        <v>4255731.895728603</v>
      </c>
      <c r="U133" s="29">
        <f t="shared" si="17"/>
        <v>-18248587.500000004</v>
      </c>
      <c r="V133" s="29">
        <f t="shared" si="18"/>
        <v>0</v>
      </c>
      <c r="W133" s="29">
        <f t="shared" si="19"/>
        <v>0</v>
      </c>
      <c r="X133" s="29">
        <f t="shared" si="20"/>
        <v>0</v>
      </c>
      <c r="Y133" s="29">
        <f t="shared" si="21"/>
        <v>0</v>
      </c>
      <c r="Z133" s="29">
        <f t="shared" si="22"/>
        <v>18248587.500000004</v>
      </c>
      <c r="AA133" s="113">
        <f t="shared" si="15"/>
        <v>4255731.895728603</v>
      </c>
    </row>
    <row r="134" spans="2:27">
      <c r="B134" s="116">
        <f t="shared" si="13"/>
        <v>74064.66750000001</v>
      </c>
      <c r="C134" s="115">
        <f t="shared" si="16"/>
        <v>1.5300000000000009</v>
      </c>
      <c r="D134" s="68">
        <f>'ver pressoflex 6p C3 DCpowe_2'!$G$3/2/$C$557*C134</f>
        <v>18.74250000000001</v>
      </c>
      <c r="E134" s="114">
        <f>'ver pressoflex 6p C3 DCpowe_2'!$G$9/D134*(D134-'ver pressoflex 6p C3 DCpowe_2'!$M$8)</f>
        <v>7.7367480325463478E-2</v>
      </c>
      <c r="F134" s="114">
        <f>'ver pressoflex 6p C3 DCpowe_2'!$G$9/D134*(D134-'ver pressoflex 6p C3 DCpowe_2'!$M$9)</f>
        <v>0.11151447245564886</v>
      </c>
      <c r="G134" s="114">
        <f>'ver pressoflex 6p C3 DCpowe_2'!$G$9/D134*(D134-'ver pressoflex 6p C3 DCpowe_2'!$M$10)</f>
        <v>0.14566146458583426</v>
      </c>
      <c r="H134" s="114">
        <f>'ver pressoflex 6p C3 DCpowe_2'!$G$9/D134*(D134-'ver pressoflex 6p C3 DCpowe_2'!$M$11)</f>
        <v>0.88409016940109331</v>
      </c>
      <c r="I134" s="114">
        <f>'ver pressoflex 6p C3 DCpowe_2'!$G$9/D134*(D134-'ver pressoflex 6p C3 DCpowe_2'!$M$12)</f>
        <v>0.91823716153127877</v>
      </c>
      <c r="J134" s="114">
        <f>'ver pressoflex 6p C3 DCpowe_2'!$G$9/D134*(D134-'ver pressoflex 6p C3 DCpowe_2'!$M$13)</f>
        <v>0.95238415366146412</v>
      </c>
      <c r="K134" s="114">
        <f>'ver pressoflex 6p C3 DCpowe_2'!$G$9/D134*(D134-'ver pressoflex 6p C3 DCpowe_2'!$G$3)</f>
        <v>1.0377516339869275</v>
      </c>
      <c r="L134" s="113">
        <f>-'ver pressoflex 6p C3 DCpowe_2'!$G$2*'ver pressoflex 6p C3 DCpowe_2'!D134*'ver pressoflex 6p C3 DCpowe_2'!$G$17*'ver pressoflex 6p C3 DCpowe_2'!$G$13*'ver pressoflex 6p C3 DCpowe_2'!$G$11</f>
        <v>-3542.3325000000023</v>
      </c>
      <c r="M134" s="572">
        <f>IF(ABS(E134)&lt;'ver pressoflex 6p C3 DCpowe_2'!$G$7,'ver pressoflex 6p C3 DCpowe_2'!$G$16*E134*'ver pressoflex 6p C3 DCpowe_2'!$O$8,SIGN(E134)*'ver pressoflex 6p C3 DCpowe_2'!$G$15*'ver pressoflex 6p C3 DCpowe_2'!$O$8)</f>
        <v>17803.500000000004</v>
      </c>
      <c r="N134" s="572">
        <f>IF(ABS(F134)&lt;'ver pressoflex 6p C3 DCpowe_2'!$G$7,'ver pressoflex 6p C3 DCpowe_2'!$G$16*F134*'ver pressoflex 6p C3 DCpowe_2'!$O$9,SIGN(F134)*'ver pressoflex 6p C3 DCpowe_2'!$G$15*'ver pressoflex 6p C3 DCpowe_2'!$O$9)</f>
        <v>0</v>
      </c>
      <c r="O134" s="572">
        <f>IF(ABS(G134)&lt;'ver pressoflex 6p C3 DCpowe_2'!$G$7,'ver pressoflex 6p C3 DCpowe_2'!$G$16*G134*'ver pressoflex 6p C3 DCpowe_2'!$O$10,SIGN(G134)*'ver pressoflex 6p C3 DCpowe_2'!$G$15*'ver pressoflex 6p C3 DCpowe_2'!$O$10)</f>
        <v>0</v>
      </c>
      <c r="P134" s="572">
        <f>IF(ABS(H134)&lt;'ver pressoflex 6p C3 DCpowe_2'!$G$7,'ver pressoflex 6p C3 DCpowe_2'!$G$16*H134*'ver pressoflex 6p C3 DCpowe_2'!$O$11,SIGN(H134)*'ver pressoflex 6p C3 DCpowe_2'!$G$15*'ver pressoflex 6p C3 DCpowe_2'!$O$11)</f>
        <v>0</v>
      </c>
      <c r="Q134" s="572">
        <f>IF(ABS(I134)&lt;'ver pressoflex 6p C3 DCpowe_2'!$G$7,'ver pressoflex 6p C3 DCpowe_2'!$G$16*I134*'ver pressoflex 6p C3 DCpowe_2'!$O$12,SIGN(I134)*'ver pressoflex 6p C3 DCpowe_2'!$G$15*'ver pressoflex 6p C3 DCpowe_2'!$O$12)</f>
        <v>0</v>
      </c>
      <c r="R134" s="572">
        <f>IF(ABS(J134)&lt;'ver pressoflex 6p C3 DCpowe_2'!$G$7,'ver pressoflex 6p C3 DCpowe_2'!$G$16*J134*'ver pressoflex 6p C3 DCpowe_2'!$O$13,SIGN(J134)*'ver pressoflex 6p C3 DCpowe_2'!$G$15*'ver pressoflex 6p C3 DCpowe_2'!$O$13)</f>
        <v>17803.500000000004</v>
      </c>
      <c r="S134" s="113">
        <f t="shared" si="14"/>
        <v>32064.667500000003</v>
      </c>
      <c r="T134" s="575">
        <f>-L134*('ver pressoflex 6p C3 DCpowe_2'!$G$3/2-'ver pressoflex 6p C3 DCpowe_2'!$G$12*'ver pressoflex 6p C3 DCpowe_2'!D134)</f>
        <v>4311738.1710774023</v>
      </c>
      <c r="U134" s="29">
        <f t="shared" si="17"/>
        <v>-18248587.500000004</v>
      </c>
      <c r="V134" s="29">
        <f t="shared" si="18"/>
        <v>0</v>
      </c>
      <c r="W134" s="29">
        <f t="shared" si="19"/>
        <v>0</v>
      </c>
      <c r="X134" s="29">
        <f t="shared" si="20"/>
        <v>0</v>
      </c>
      <c r="Y134" s="29">
        <f t="shared" si="21"/>
        <v>0</v>
      </c>
      <c r="Z134" s="29">
        <f t="shared" si="22"/>
        <v>18248587.500000004</v>
      </c>
      <c r="AA134" s="113">
        <f t="shared" si="15"/>
        <v>4311738.1710774023</v>
      </c>
    </row>
    <row r="135" spans="2:27">
      <c r="B135" s="116">
        <f t="shared" si="13"/>
        <v>74018.362500000003</v>
      </c>
      <c r="C135" s="115">
        <f t="shared" si="16"/>
        <v>1.5500000000000009</v>
      </c>
      <c r="D135" s="68">
        <f>'ver pressoflex 6p C3 DCpowe_2'!$G$3/2/$C$557*C135</f>
        <v>18.987500000000011</v>
      </c>
      <c r="E135" s="114">
        <f>'ver pressoflex 6p C3 DCpowe_2'!$G$9/D135*(D135-'ver pressoflex 6p C3 DCpowe_2'!$M$8)</f>
        <v>7.6265964450296195E-2</v>
      </c>
      <c r="F135" s="114">
        <f>'ver pressoflex 6p C3 DCpowe_2'!$G$9/D135*(D135-'ver pressoflex 6p C3 DCpowe_2'!$M$9)</f>
        <v>0.10997235023041468</v>
      </c>
      <c r="G135" s="114">
        <f>'ver pressoflex 6p C3 DCpowe_2'!$G$9/D135*(D135-'ver pressoflex 6p C3 DCpowe_2'!$M$10)</f>
        <v>0.14367873601053316</v>
      </c>
      <c r="H135" s="114">
        <f>'ver pressoflex 6p C3 DCpowe_2'!$G$9/D135*(D135-'ver pressoflex 6p C3 DCpowe_2'!$M$11)</f>
        <v>0.87257932850559528</v>
      </c>
      <c r="I135" s="114">
        <f>'ver pressoflex 6p C3 DCpowe_2'!$G$9/D135*(D135-'ver pressoflex 6p C3 DCpowe_2'!$M$12)</f>
        <v>0.90628571428571369</v>
      </c>
      <c r="J135" s="114">
        <f>'ver pressoflex 6p C3 DCpowe_2'!$G$9/D135*(D135-'ver pressoflex 6p C3 DCpowe_2'!$M$13)</f>
        <v>0.93999210006583223</v>
      </c>
      <c r="K135" s="114">
        <f>'ver pressoflex 6p C3 DCpowe_2'!$G$9/D135*(D135-'ver pressoflex 6p C3 DCpowe_2'!$G$3)</f>
        <v>1.0242580645161283</v>
      </c>
      <c r="L135" s="113">
        <f>-'ver pressoflex 6p C3 DCpowe_2'!$G$2*'ver pressoflex 6p C3 DCpowe_2'!D135*'ver pressoflex 6p C3 DCpowe_2'!$G$17*'ver pressoflex 6p C3 DCpowe_2'!$G$13*'ver pressoflex 6p C3 DCpowe_2'!$G$11</f>
        <v>-3588.6375000000025</v>
      </c>
      <c r="M135" s="572">
        <f>IF(ABS(E135)&lt;'ver pressoflex 6p C3 DCpowe_2'!$G$7,'ver pressoflex 6p C3 DCpowe_2'!$G$16*E135*'ver pressoflex 6p C3 DCpowe_2'!$O$8,SIGN(E135)*'ver pressoflex 6p C3 DCpowe_2'!$G$15*'ver pressoflex 6p C3 DCpowe_2'!$O$8)</f>
        <v>17803.500000000004</v>
      </c>
      <c r="N135" s="572">
        <f>IF(ABS(F135)&lt;'ver pressoflex 6p C3 DCpowe_2'!$G$7,'ver pressoflex 6p C3 DCpowe_2'!$G$16*F135*'ver pressoflex 6p C3 DCpowe_2'!$O$9,SIGN(F135)*'ver pressoflex 6p C3 DCpowe_2'!$G$15*'ver pressoflex 6p C3 DCpowe_2'!$O$9)</f>
        <v>0</v>
      </c>
      <c r="O135" s="572">
        <f>IF(ABS(G135)&lt;'ver pressoflex 6p C3 DCpowe_2'!$G$7,'ver pressoflex 6p C3 DCpowe_2'!$G$16*G135*'ver pressoflex 6p C3 DCpowe_2'!$O$10,SIGN(G135)*'ver pressoflex 6p C3 DCpowe_2'!$G$15*'ver pressoflex 6p C3 DCpowe_2'!$O$10)</f>
        <v>0</v>
      </c>
      <c r="P135" s="572">
        <f>IF(ABS(H135)&lt;'ver pressoflex 6p C3 DCpowe_2'!$G$7,'ver pressoflex 6p C3 DCpowe_2'!$G$16*H135*'ver pressoflex 6p C3 DCpowe_2'!$O$11,SIGN(H135)*'ver pressoflex 6p C3 DCpowe_2'!$G$15*'ver pressoflex 6p C3 DCpowe_2'!$O$11)</f>
        <v>0</v>
      </c>
      <c r="Q135" s="572">
        <f>IF(ABS(I135)&lt;'ver pressoflex 6p C3 DCpowe_2'!$G$7,'ver pressoflex 6p C3 DCpowe_2'!$G$16*I135*'ver pressoflex 6p C3 DCpowe_2'!$O$12,SIGN(I135)*'ver pressoflex 6p C3 DCpowe_2'!$G$15*'ver pressoflex 6p C3 DCpowe_2'!$O$12)</f>
        <v>0</v>
      </c>
      <c r="R135" s="572">
        <f>IF(ABS(J135)&lt;'ver pressoflex 6p C3 DCpowe_2'!$G$7,'ver pressoflex 6p C3 DCpowe_2'!$G$16*J135*'ver pressoflex 6p C3 DCpowe_2'!$O$13,SIGN(J135)*'ver pressoflex 6p C3 DCpowe_2'!$G$15*'ver pressoflex 6p C3 DCpowe_2'!$O$13)</f>
        <v>17803.500000000004</v>
      </c>
      <c r="S135" s="113">
        <f t="shared" si="14"/>
        <v>32018.362500000003</v>
      </c>
      <c r="T135" s="575">
        <f>-L135*('ver pressoflex 6p C3 DCpowe_2'!$G$3/2-'ver pressoflex 6p C3 DCpowe_2'!$G$12*'ver pressoflex 6p C3 DCpowe_2'!D135)</f>
        <v>4367735.0076150037</v>
      </c>
      <c r="U135" s="29">
        <f t="shared" si="17"/>
        <v>-18248587.500000004</v>
      </c>
      <c r="V135" s="29">
        <f t="shared" si="18"/>
        <v>0</v>
      </c>
      <c r="W135" s="29">
        <f t="shared" si="19"/>
        <v>0</v>
      </c>
      <c r="X135" s="29">
        <f t="shared" si="20"/>
        <v>0</v>
      </c>
      <c r="Y135" s="29">
        <f t="shared" si="21"/>
        <v>0</v>
      </c>
      <c r="Z135" s="29">
        <f t="shared" si="22"/>
        <v>18248587.500000004</v>
      </c>
      <c r="AA135" s="113">
        <f t="shared" si="15"/>
        <v>4367735.0076150037</v>
      </c>
    </row>
    <row r="136" spans="2:27">
      <c r="B136" s="116">
        <f t="shared" si="13"/>
        <v>73972.057499999995</v>
      </c>
      <c r="C136" s="115">
        <f t="shared" si="16"/>
        <v>1.570000000000001</v>
      </c>
      <c r="D136" s="68">
        <f>'ver pressoflex 6p C3 DCpowe_2'!$G$3/2/$C$557*C136</f>
        <v>19.232500000000012</v>
      </c>
      <c r="E136" s="114">
        <f>'ver pressoflex 6p C3 DCpowe_2'!$G$9/D136*(D136-'ver pressoflex 6p C3 DCpowe_2'!$M$8)</f>
        <v>7.5192512673859305E-2</v>
      </c>
      <c r="F136" s="114">
        <f>'ver pressoflex 6p C3 DCpowe_2'!$G$9/D136*(D136-'ver pressoflex 6p C3 DCpowe_2'!$M$9)</f>
        <v>0.10846951774340302</v>
      </c>
      <c r="G136" s="114">
        <f>'ver pressoflex 6p C3 DCpowe_2'!$G$9/D136*(D136-'ver pressoflex 6p C3 DCpowe_2'!$M$10)</f>
        <v>0.14174652281294675</v>
      </c>
      <c r="H136" s="114">
        <f>'ver pressoflex 6p C3 DCpowe_2'!$G$9/D136*(D136-'ver pressoflex 6p C3 DCpowe_2'!$M$11)</f>
        <v>0.86136175744182963</v>
      </c>
      <c r="I136" s="114">
        <f>'ver pressoflex 6p C3 DCpowe_2'!$G$9/D136*(D136-'ver pressoflex 6p C3 DCpowe_2'!$M$12)</f>
        <v>0.89463876251137342</v>
      </c>
      <c r="J136" s="114">
        <f>'ver pressoflex 6p C3 DCpowe_2'!$G$9/D136*(D136-'ver pressoflex 6p C3 DCpowe_2'!$M$13)</f>
        <v>0.92791576758091709</v>
      </c>
      <c r="K136" s="114">
        <f>'ver pressoflex 6p C3 DCpowe_2'!$G$9/D136*(D136-'ver pressoflex 6p C3 DCpowe_2'!$G$3)</f>
        <v>1.0111082802547764</v>
      </c>
      <c r="L136" s="113">
        <f>-'ver pressoflex 6p C3 DCpowe_2'!$G$2*'ver pressoflex 6p C3 DCpowe_2'!D136*'ver pressoflex 6p C3 DCpowe_2'!$G$17*'ver pressoflex 6p C3 DCpowe_2'!$G$13*'ver pressoflex 6p C3 DCpowe_2'!$G$11</f>
        <v>-3634.9425000000024</v>
      </c>
      <c r="M136" s="572">
        <f>IF(ABS(E136)&lt;'ver pressoflex 6p C3 DCpowe_2'!$G$7,'ver pressoflex 6p C3 DCpowe_2'!$G$16*E136*'ver pressoflex 6p C3 DCpowe_2'!$O$8,SIGN(E136)*'ver pressoflex 6p C3 DCpowe_2'!$G$15*'ver pressoflex 6p C3 DCpowe_2'!$O$8)</f>
        <v>17803.500000000004</v>
      </c>
      <c r="N136" s="572">
        <f>IF(ABS(F136)&lt;'ver pressoflex 6p C3 DCpowe_2'!$G$7,'ver pressoflex 6p C3 DCpowe_2'!$G$16*F136*'ver pressoflex 6p C3 DCpowe_2'!$O$9,SIGN(F136)*'ver pressoflex 6p C3 DCpowe_2'!$G$15*'ver pressoflex 6p C3 DCpowe_2'!$O$9)</f>
        <v>0</v>
      </c>
      <c r="O136" s="572">
        <f>IF(ABS(G136)&lt;'ver pressoflex 6p C3 DCpowe_2'!$G$7,'ver pressoflex 6p C3 DCpowe_2'!$G$16*G136*'ver pressoflex 6p C3 DCpowe_2'!$O$10,SIGN(G136)*'ver pressoflex 6p C3 DCpowe_2'!$G$15*'ver pressoflex 6p C3 DCpowe_2'!$O$10)</f>
        <v>0</v>
      </c>
      <c r="P136" s="572">
        <f>IF(ABS(H136)&lt;'ver pressoflex 6p C3 DCpowe_2'!$G$7,'ver pressoflex 6p C3 DCpowe_2'!$G$16*H136*'ver pressoflex 6p C3 DCpowe_2'!$O$11,SIGN(H136)*'ver pressoflex 6p C3 DCpowe_2'!$G$15*'ver pressoflex 6p C3 DCpowe_2'!$O$11)</f>
        <v>0</v>
      </c>
      <c r="Q136" s="572">
        <f>IF(ABS(I136)&lt;'ver pressoflex 6p C3 DCpowe_2'!$G$7,'ver pressoflex 6p C3 DCpowe_2'!$G$16*I136*'ver pressoflex 6p C3 DCpowe_2'!$O$12,SIGN(I136)*'ver pressoflex 6p C3 DCpowe_2'!$G$15*'ver pressoflex 6p C3 DCpowe_2'!$O$12)</f>
        <v>0</v>
      </c>
      <c r="R136" s="572">
        <f>IF(ABS(J136)&lt;'ver pressoflex 6p C3 DCpowe_2'!$G$7,'ver pressoflex 6p C3 DCpowe_2'!$G$16*J136*'ver pressoflex 6p C3 DCpowe_2'!$O$13,SIGN(J136)*'ver pressoflex 6p C3 DCpowe_2'!$G$15*'ver pressoflex 6p C3 DCpowe_2'!$O$13)</f>
        <v>17803.500000000004</v>
      </c>
      <c r="S136" s="113">
        <f t="shared" si="14"/>
        <v>31972.057500000003</v>
      </c>
      <c r="T136" s="575">
        <f>-L136*('ver pressoflex 6p C3 DCpowe_2'!$G$3/2-'ver pressoflex 6p C3 DCpowe_2'!$G$12*'ver pressoflex 6p C3 DCpowe_2'!D136)</f>
        <v>4423722.4053414026</v>
      </c>
      <c r="U136" s="29">
        <f t="shared" si="17"/>
        <v>-18248587.500000004</v>
      </c>
      <c r="V136" s="29">
        <f t="shared" si="18"/>
        <v>0</v>
      </c>
      <c r="W136" s="29">
        <f t="shared" si="19"/>
        <v>0</v>
      </c>
      <c r="X136" s="29">
        <f t="shared" si="20"/>
        <v>0</v>
      </c>
      <c r="Y136" s="29">
        <f t="shared" si="21"/>
        <v>0</v>
      </c>
      <c r="Z136" s="29">
        <f t="shared" si="22"/>
        <v>18248587.500000004</v>
      </c>
      <c r="AA136" s="113">
        <f t="shared" si="15"/>
        <v>4423722.4053414017</v>
      </c>
    </row>
    <row r="137" spans="2:27">
      <c r="B137" s="116">
        <f t="shared" si="13"/>
        <v>73925.752500000002</v>
      </c>
      <c r="C137" s="115">
        <f t="shared" si="16"/>
        <v>1.590000000000001</v>
      </c>
      <c r="D137" s="68">
        <f>'ver pressoflex 6p C3 DCpowe_2'!$G$3/2/$C$557*C137</f>
        <v>19.477500000000013</v>
      </c>
      <c r="E137" s="114">
        <f>'ver pressoflex 6p C3 DCpowe_2'!$G$9/D137*(D137-'ver pressoflex 6p C3 DCpowe_2'!$M$8)</f>
        <v>7.4146065973559175E-2</v>
      </c>
      <c r="F137" s="114">
        <f>'ver pressoflex 6p C3 DCpowe_2'!$G$9/D137*(D137-'ver pressoflex 6p C3 DCpowe_2'!$M$9)</f>
        <v>0.10700449236298284</v>
      </c>
      <c r="G137" s="114">
        <f>'ver pressoflex 6p C3 DCpowe_2'!$G$9/D137*(D137-'ver pressoflex 6p C3 DCpowe_2'!$M$10)</f>
        <v>0.13986291875240653</v>
      </c>
      <c r="H137" s="114">
        <f>'ver pressoflex 6p C3 DCpowe_2'!$G$9/D137*(D137-'ver pressoflex 6p C3 DCpowe_2'!$M$11)</f>
        <v>0.85042638942369342</v>
      </c>
      <c r="I137" s="114">
        <f>'ver pressoflex 6p C3 DCpowe_2'!$G$9/D137*(D137-'ver pressoflex 6p C3 DCpowe_2'!$M$12)</f>
        <v>0.88328481581311713</v>
      </c>
      <c r="J137" s="114">
        <f>'ver pressoflex 6p C3 DCpowe_2'!$G$9/D137*(D137-'ver pressoflex 6p C3 DCpowe_2'!$M$13)</f>
        <v>0.91614324220254073</v>
      </c>
      <c r="K137" s="114">
        <f>'ver pressoflex 6p C3 DCpowe_2'!$G$9/D137*(D137-'ver pressoflex 6p C3 DCpowe_2'!$G$3)</f>
        <v>0.99828930817609995</v>
      </c>
      <c r="L137" s="113">
        <f>-'ver pressoflex 6p C3 DCpowe_2'!$G$2*'ver pressoflex 6p C3 DCpowe_2'!D137*'ver pressoflex 6p C3 DCpowe_2'!$G$17*'ver pressoflex 6p C3 DCpowe_2'!$G$13*'ver pressoflex 6p C3 DCpowe_2'!$G$11</f>
        <v>-3681.2475000000027</v>
      </c>
      <c r="M137" s="572">
        <f>IF(ABS(E137)&lt;'ver pressoflex 6p C3 DCpowe_2'!$G$7,'ver pressoflex 6p C3 DCpowe_2'!$G$16*E137*'ver pressoflex 6p C3 DCpowe_2'!$O$8,SIGN(E137)*'ver pressoflex 6p C3 DCpowe_2'!$G$15*'ver pressoflex 6p C3 DCpowe_2'!$O$8)</f>
        <v>17803.500000000004</v>
      </c>
      <c r="N137" s="572">
        <f>IF(ABS(F137)&lt;'ver pressoflex 6p C3 DCpowe_2'!$G$7,'ver pressoflex 6p C3 DCpowe_2'!$G$16*F137*'ver pressoflex 6p C3 DCpowe_2'!$O$9,SIGN(F137)*'ver pressoflex 6p C3 DCpowe_2'!$G$15*'ver pressoflex 6p C3 DCpowe_2'!$O$9)</f>
        <v>0</v>
      </c>
      <c r="O137" s="572">
        <f>IF(ABS(G137)&lt;'ver pressoflex 6p C3 DCpowe_2'!$G$7,'ver pressoflex 6p C3 DCpowe_2'!$G$16*G137*'ver pressoflex 6p C3 DCpowe_2'!$O$10,SIGN(G137)*'ver pressoflex 6p C3 DCpowe_2'!$G$15*'ver pressoflex 6p C3 DCpowe_2'!$O$10)</f>
        <v>0</v>
      </c>
      <c r="P137" s="572">
        <f>IF(ABS(H137)&lt;'ver pressoflex 6p C3 DCpowe_2'!$G$7,'ver pressoflex 6p C3 DCpowe_2'!$G$16*H137*'ver pressoflex 6p C3 DCpowe_2'!$O$11,SIGN(H137)*'ver pressoflex 6p C3 DCpowe_2'!$G$15*'ver pressoflex 6p C3 DCpowe_2'!$O$11)</f>
        <v>0</v>
      </c>
      <c r="Q137" s="572">
        <f>IF(ABS(I137)&lt;'ver pressoflex 6p C3 DCpowe_2'!$G$7,'ver pressoflex 6p C3 DCpowe_2'!$G$16*I137*'ver pressoflex 6p C3 DCpowe_2'!$O$12,SIGN(I137)*'ver pressoflex 6p C3 DCpowe_2'!$G$15*'ver pressoflex 6p C3 DCpowe_2'!$O$12)</f>
        <v>0</v>
      </c>
      <c r="R137" s="572">
        <f>IF(ABS(J137)&lt;'ver pressoflex 6p C3 DCpowe_2'!$G$7,'ver pressoflex 6p C3 DCpowe_2'!$G$16*J137*'ver pressoflex 6p C3 DCpowe_2'!$O$13,SIGN(J137)*'ver pressoflex 6p C3 DCpowe_2'!$G$15*'ver pressoflex 6p C3 DCpowe_2'!$O$13)</f>
        <v>17803.500000000004</v>
      </c>
      <c r="S137" s="113">
        <f t="shared" si="14"/>
        <v>31925.752500000002</v>
      </c>
      <c r="T137" s="575">
        <f>-L137*('ver pressoflex 6p C3 DCpowe_2'!$G$3/2-'ver pressoflex 6p C3 DCpowe_2'!$G$12*'ver pressoflex 6p C3 DCpowe_2'!D137)</f>
        <v>4479700.3642566027</v>
      </c>
      <c r="U137" s="29">
        <f t="shared" si="17"/>
        <v>-18248587.500000004</v>
      </c>
      <c r="V137" s="29">
        <f t="shared" si="18"/>
        <v>0</v>
      </c>
      <c r="W137" s="29">
        <f t="shared" si="19"/>
        <v>0</v>
      </c>
      <c r="X137" s="29">
        <f t="shared" si="20"/>
        <v>0</v>
      </c>
      <c r="Y137" s="29">
        <f t="shared" si="21"/>
        <v>0</v>
      </c>
      <c r="Z137" s="29">
        <f t="shared" si="22"/>
        <v>18248587.500000004</v>
      </c>
      <c r="AA137" s="113">
        <f t="shared" si="15"/>
        <v>4479700.3642566018</v>
      </c>
    </row>
    <row r="138" spans="2:27">
      <c r="B138" s="116">
        <f t="shared" si="13"/>
        <v>73879.447500000009</v>
      </c>
      <c r="C138" s="115">
        <f t="shared" si="16"/>
        <v>1.610000000000001</v>
      </c>
      <c r="D138" s="68">
        <f>'ver pressoflex 6p C3 DCpowe_2'!$G$3/2/$C$557*C138</f>
        <v>19.722500000000011</v>
      </c>
      <c r="E138" s="114">
        <f>'ver pressoflex 6p C3 DCpowe_2'!$G$9/D138*(D138-'ver pressoflex 6p C3 DCpowe_2'!$M$8)</f>
        <v>7.3125617949042918E-2</v>
      </c>
      <c r="F138" s="114">
        <f>'ver pressoflex 6p C3 DCpowe_2'!$G$9/D138*(D138-'ver pressoflex 6p C3 DCpowe_2'!$M$9)</f>
        <v>0.10557586512866009</v>
      </c>
      <c r="G138" s="114">
        <f>'ver pressoflex 6p C3 DCpowe_2'!$G$9/D138*(D138-'ver pressoflex 6p C3 DCpowe_2'!$M$10)</f>
        <v>0.13802611230827727</v>
      </c>
      <c r="H138" s="114">
        <f>'ver pressoflex 6p C3 DCpowe_2'!$G$9/D138*(D138-'ver pressoflex 6p C3 DCpowe_2'!$M$11)</f>
        <v>0.8397627075674986</v>
      </c>
      <c r="I138" s="114">
        <f>'ver pressoflex 6p C3 DCpowe_2'!$G$9/D138*(D138-'ver pressoflex 6p C3 DCpowe_2'!$M$12)</f>
        <v>0.8722129547471158</v>
      </c>
      <c r="J138" s="114">
        <f>'ver pressoflex 6p C3 DCpowe_2'!$G$9/D138*(D138-'ver pressoflex 6p C3 DCpowe_2'!$M$13)</f>
        <v>0.904663201926733</v>
      </c>
      <c r="K138" s="114">
        <f>'ver pressoflex 6p C3 DCpowe_2'!$G$9/D138*(D138-'ver pressoflex 6p C3 DCpowe_2'!$G$3)</f>
        <v>0.98578881987577593</v>
      </c>
      <c r="L138" s="113">
        <f>-'ver pressoflex 6p C3 DCpowe_2'!$G$2*'ver pressoflex 6p C3 DCpowe_2'!D138*'ver pressoflex 6p C3 DCpowe_2'!$G$17*'ver pressoflex 6p C3 DCpowe_2'!$G$13*'ver pressoflex 6p C3 DCpowe_2'!$G$11</f>
        <v>-3727.5525000000025</v>
      </c>
      <c r="M138" s="572">
        <f>IF(ABS(E138)&lt;'ver pressoflex 6p C3 DCpowe_2'!$G$7,'ver pressoflex 6p C3 DCpowe_2'!$G$16*E138*'ver pressoflex 6p C3 DCpowe_2'!$O$8,SIGN(E138)*'ver pressoflex 6p C3 DCpowe_2'!$G$15*'ver pressoflex 6p C3 DCpowe_2'!$O$8)</f>
        <v>17803.500000000004</v>
      </c>
      <c r="N138" s="572">
        <f>IF(ABS(F138)&lt;'ver pressoflex 6p C3 DCpowe_2'!$G$7,'ver pressoflex 6p C3 DCpowe_2'!$G$16*F138*'ver pressoflex 6p C3 DCpowe_2'!$O$9,SIGN(F138)*'ver pressoflex 6p C3 DCpowe_2'!$G$15*'ver pressoflex 6p C3 DCpowe_2'!$O$9)</f>
        <v>0</v>
      </c>
      <c r="O138" s="572">
        <f>IF(ABS(G138)&lt;'ver pressoflex 6p C3 DCpowe_2'!$G$7,'ver pressoflex 6p C3 DCpowe_2'!$G$16*G138*'ver pressoflex 6p C3 DCpowe_2'!$O$10,SIGN(G138)*'ver pressoflex 6p C3 DCpowe_2'!$G$15*'ver pressoflex 6p C3 DCpowe_2'!$O$10)</f>
        <v>0</v>
      </c>
      <c r="P138" s="572">
        <f>IF(ABS(H138)&lt;'ver pressoflex 6p C3 DCpowe_2'!$G$7,'ver pressoflex 6p C3 DCpowe_2'!$G$16*H138*'ver pressoflex 6p C3 DCpowe_2'!$O$11,SIGN(H138)*'ver pressoflex 6p C3 DCpowe_2'!$G$15*'ver pressoflex 6p C3 DCpowe_2'!$O$11)</f>
        <v>0</v>
      </c>
      <c r="Q138" s="572">
        <f>IF(ABS(I138)&lt;'ver pressoflex 6p C3 DCpowe_2'!$G$7,'ver pressoflex 6p C3 DCpowe_2'!$G$16*I138*'ver pressoflex 6p C3 DCpowe_2'!$O$12,SIGN(I138)*'ver pressoflex 6p C3 DCpowe_2'!$G$15*'ver pressoflex 6p C3 DCpowe_2'!$O$12)</f>
        <v>0</v>
      </c>
      <c r="R138" s="572">
        <f>IF(ABS(J138)&lt;'ver pressoflex 6p C3 DCpowe_2'!$G$7,'ver pressoflex 6p C3 DCpowe_2'!$G$16*J138*'ver pressoflex 6p C3 DCpowe_2'!$O$13,SIGN(J138)*'ver pressoflex 6p C3 DCpowe_2'!$G$15*'ver pressoflex 6p C3 DCpowe_2'!$O$13)</f>
        <v>17803.500000000004</v>
      </c>
      <c r="S138" s="113">
        <f t="shared" si="14"/>
        <v>31879.447500000006</v>
      </c>
      <c r="T138" s="575">
        <f>-L138*('ver pressoflex 6p C3 DCpowe_2'!$G$3/2-'ver pressoflex 6p C3 DCpowe_2'!$G$12*'ver pressoflex 6p C3 DCpowe_2'!D138)</f>
        <v>4535668.8843606031</v>
      </c>
      <c r="U138" s="29">
        <f t="shared" si="17"/>
        <v>-18248587.500000004</v>
      </c>
      <c r="V138" s="29">
        <f t="shared" si="18"/>
        <v>0</v>
      </c>
      <c r="W138" s="29">
        <f t="shared" si="19"/>
        <v>0</v>
      </c>
      <c r="X138" s="29">
        <f t="shared" si="20"/>
        <v>0</v>
      </c>
      <c r="Y138" s="29">
        <f t="shared" si="21"/>
        <v>0</v>
      </c>
      <c r="Z138" s="29">
        <f t="shared" si="22"/>
        <v>18248587.500000004</v>
      </c>
      <c r="AA138" s="113">
        <f t="shared" si="15"/>
        <v>4535668.884360604</v>
      </c>
    </row>
    <row r="139" spans="2:27">
      <c r="B139" s="116">
        <f t="shared" si="13"/>
        <v>73833.142500000002</v>
      </c>
      <c r="C139" s="115">
        <f t="shared" si="16"/>
        <v>1.630000000000001</v>
      </c>
      <c r="D139" s="68">
        <f>'ver pressoflex 6p C3 DCpowe_2'!$G$3/2/$C$557*C139</f>
        <v>19.967500000000012</v>
      </c>
      <c r="E139" s="114">
        <f>'ver pressoflex 6p C3 DCpowe_2'!$G$9/D139*(D139-'ver pressoflex 6p C3 DCpowe_2'!$M$8)</f>
        <v>7.2130211593839949E-2</v>
      </c>
      <c r="F139" s="114">
        <f>'ver pressoflex 6p C3 DCpowe_2'!$G$9/D139*(D139-'ver pressoflex 6p C3 DCpowe_2'!$M$9)</f>
        <v>0.10418229623137591</v>
      </c>
      <c r="G139" s="114">
        <f>'ver pressoflex 6p C3 DCpowe_2'!$G$9/D139*(D139-'ver pressoflex 6p C3 DCpowe_2'!$M$10)</f>
        <v>0.1362343808689119</v>
      </c>
      <c r="H139" s="114">
        <f>'ver pressoflex 6p C3 DCpowe_2'!$G$9/D139*(D139-'ver pressoflex 6p C3 DCpowe_2'!$M$11)</f>
        <v>0.82936071115562737</v>
      </c>
      <c r="I139" s="114">
        <f>'ver pressoflex 6p C3 DCpowe_2'!$G$9/D139*(D139-'ver pressoflex 6p C3 DCpowe_2'!$M$12)</f>
        <v>0.86141279579316332</v>
      </c>
      <c r="J139" s="114">
        <f>'ver pressoflex 6p C3 DCpowe_2'!$G$9/D139*(D139-'ver pressoflex 6p C3 DCpowe_2'!$M$13)</f>
        <v>0.89346488043069927</v>
      </c>
      <c r="K139" s="114">
        <f>'ver pressoflex 6p C3 DCpowe_2'!$G$9/D139*(D139-'ver pressoflex 6p C3 DCpowe_2'!$G$3)</f>
        <v>0.9735950920245392</v>
      </c>
      <c r="L139" s="113">
        <f>-'ver pressoflex 6p C3 DCpowe_2'!$G$2*'ver pressoflex 6p C3 DCpowe_2'!D139*'ver pressoflex 6p C3 DCpowe_2'!$G$17*'ver pressoflex 6p C3 DCpowe_2'!$G$13*'ver pressoflex 6p C3 DCpowe_2'!$G$11</f>
        <v>-3773.8575000000028</v>
      </c>
      <c r="M139" s="572">
        <f>IF(ABS(E139)&lt;'ver pressoflex 6p C3 DCpowe_2'!$G$7,'ver pressoflex 6p C3 DCpowe_2'!$G$16*E139*'ver pressoflex 6p C3 DCpowe_2'!$O$8,SIGN(E139)*'ver pressoflex 6p C3 DCpowe_2'!$G$15*'ver pressoflex 6p C3 DCpowe_2'!$O$8)</f>
        <v>17803.500000000004</v>
      </c>
      <c r="N139" s="572">
        <f>IF(ABS(F139)&lt;'ver pressoflex 6p C3 DCpowe_2'!$G$7,'ver pressoflex 6p C3 DCpowe_2'!$G$16*F139*'ver pressoflex 6p C3 DCpowe_2'!$O$9,SIGN(F139)*'ver pressoflex 6p C3 DCpowe_2'!$G$15*'ver pressoflex 6p C3 DCpowe_2'!$O$9)</f>
        <v>0</v>
      </c>
      <c r="O139" s="572">
        <f>IF(ABS(G139)&lt;'ver pressoflex 6p C3 DCpowe_2'!$G$7,'ver pressoflex 6p C3 DCpowe_2'!$G$16*G139*'ver pressoflex 6p C3 DCpowe_2'!$O$10,SIGN(G139)*'ver pressoflex 6p C3 DCpowe_2'!$G$15*'ver pressoflex 6p C3 DCpowe_2'!$O$10)</f>
        <v>0</v>
      </c>
      <c r="P139" s="572">
        <f>IF(ABS(H139)&lt;'ver pressoflex 6p C3 DCpowe_2'!$G$7,'ver pressoflex 6p C3 DCpowe_2'!$G$16*H139*'ver pressoflex 6p C3 DCpowe_2'!$O$11,SIGN(H139)*'ver pressoflex 6p C3 DCpowe_2'!$G$15*'ver pressoflex 6p C3 DCpowe_2'!$O$11)</f>
        <v>0</v>
      </c>
      <c r="Q139" s="572">
        <f>IF(ABS(I139)&lt;'ver pressoflex 6p C3 DCpowe_2'!$G$7,'ver pressoflex 6p C3 DCpowe_2'!$G$16*I139*'ver pressoflex 6p C3 DCpowe_2'!$O$12,SIGN(I139)*'ver pressoflex 6p C3 DCpowe_2'!$G$15*'ver pressoflex 6p C3 DCpowe_2'!$O$12)</f>
        <v>0</v>
      </c>
      <c r="R139" s="572">
        <f>IF(ABS(J139)&lt;'ver pressoflex 6p C3 DCpowe_2'!$G$7,'ver pressoflex 6p C3 DCpowe_2'!$G$16*J139*'ver pressoflex 6p C3 DCpowe_2'!$O$13,SIGN(J139)*'ver pressoflex 6p C3 DCpowe_2'!$G$15*'ver pressoflex 6p C3 DCpowe_2'!$O$13)</f>
        <v>17803.500000000004</v>
      </c>
      <c r="S139" s="113">
        <f t="shared" si="14"/>
        <v>31833.142500000005</v>
      </c>
      <c r="T139" s="575">
        <f>-L139*('ver pressoflex 6p C3 DCpowe_2'!$G$3/2-'ver pressoflex 6p C3 DCpowe_2'!$G$12*'ver pressoflex 6p C3 DCpowe_2'!D139)</f>
        <v>4591627.9656534037</v>
      </c>
      <c r="U139" s="29">
        <f t="shared" si="17"/>
        <v>-18248587.500000004</v>
      </c>
      <c r="V139" s="29">
        <f t="shared" si="18"/>
        <v>0</v>
      </c>
      <c r="W139" s="29">
        <f t="shared" si="19"/>
        <v>0</v>
      </c>
      <c r="X139" s="29">
        <f t="shared" si="20"/>
        <v>0</v>
      </c>
      <c r="Y139" s="29">
        <f t="shared" si="21"/>
        <v>0</v>
      </c>
      <c r="Z139" s="29">
        <f t="shared" si="22"/>
        <v>18248587.500000004</v>
      </c>
      <c r="AA139" s="113">
        <f t="shared" si="15"/>
        <v>4591627.9656534046</v>
      </c>
    </row>
    <row r="140" spans="2:27">
      <c r="B140" s="116">
        <f t="shared" si="13"/>
        <v>73786.837500000009</v>
      </c>
      <c r="C140" s="115">
        <f t="shared" si="16"/>
        <v>1.650000000000001</v>
      </c>
      <c r="D140" s="68">
        <f>'ver pressoflex 6p C3 DCpowe_2'!$G$3/2/$C$557*C140</f>
        <v>20.212500000000013</v>
      </c>
      <c r="E140" s="114">
        <f>'ver pressoflex 6p C3 DCpowe_2'!$G$9/D140*(D140-'ver pressoflex 6p C3 DCpowe_2'!$M$8)</f>
        <v>7.1158936301793402E-2</v>
      </c>
      <c r="F140" s="114">
        <f>'ver pressoflex 6p C3 DCpowe_2'!$G$9/D140*(D140-'ver pressoflex 6p C3 DCpowe_2'!$M$9)</f>
        <v>0.10282251082251075</v>
      </c>
      <c r="G140" s="114">
        <f>'ver pressoflex 6p C3 DCpowe_2'!$G$9/D140*(D140-'ver pressoflex 6p C3 DCpowe_2'!$M$10)</f>
        <v>0.13448608534322809</v>
      </c>
      <c r="H140" s="114">
        <f>'ver pressoflex 6p C3 DCpowe_2'!$G$9/D140*(D140-'ver pressoflex 6p C3 DCpowe_2'!$M$11)</f>
        <v>0.8192108843537409</v>
      </c>
      <c r="I140" s="114">
        <f>'ver pressoflex 6p C3 DCpowe_2'!$G$9/D140*(D140-'ver pressoflex 6p C3 DCpowe_2'!$M$12)</f>
        <v>0.85087445887445834</v>
      </c>
      <c r="J140" s="114">
        <f>'ver pressoflex 6p C3 DCpowe_2'!$G$9/D140*(D140-'ver pressoflex 6p C3 DCpowe_2'!$M$13)</f>
        <v>0.88253803339517567</v>
      </c>
      <c r="K140" s="114">
        <f>'ver pressoflex 6p C3 DCpowe_2'!$G$9/D140*(D140-'ver pressoflex 6p C3 DCpowe_2'!$G$3)</f>
        <v>0.96169696969696905</v>
      </c>
      <c r="L140" s="113">
        <f>-'ver pressoflex 6p C3 DCpowe_2'!$G$2*'ver pressoflex 6p C3 DCpowe_2'!D140*'ver pressoflex 6p C3 DCpowe_2'!$G$17*'ver pressoflex 6p C3 DCpowe_2'!$G$13*'ver pressoflex 6p C3 DCpowe_2'!$G$11</f>
        <v>-3820.1625000000031</v>
      </c>
      <c r="M140" s="572">
        <f>IF(ABS(E140)&lt;'ver pressoflex 6p C3 DCpowe_2'!$G$7,'ver pressoflex 6p C3 DCpowe_2'!$G$16*E140*'ver pressoflex 6p C3 DCpowe_2'!$O$8,SIGN(E140)*'ver pressoflex 6p C3 DCpowe_2'!$G$15*'ver pressoflex 6p C3 DCpowe_2'!$O$8)</f>
        <v>17803.500000000004</v>
      </c>
      <c r="N140" s="572">
        <f>IF(ABS(F140)&lt;'ver pressoflex 6p C3 DCpowe_2'!$G$7,'ver pressoflex 6p C3 DCpowe_2'!$G$16*F140*'ver pressoflex 6p C3 DCpowe_2'!$O$9,SIGN(F140)*'ver pressoflex 6p C3 DCpowe_2'!$G$15*'ver pressoflex 6p C3 DCpowe_2'!$O$9)</f>
        <v>0</v>
      </c>
      <c r="O140" s="572">
        <f>IF(ABS(G140)&lt;'ver pressoflex 6p C3 DCpowe_2'!$G$7,'ver pressoflex 6p C3 DCpowe_2'!$G$16*G140*'ver pressoflex 6p C3 DCpowe_2'!$O$10,SIGN(G140)*'ver pressoflex 6p C3 DCpowe_2'!$G$15*'ver pressoflex 6p C3 DCpowe_2'!$O$10)</f>
        <v>0</v>
      </c>
      <c r="P140" s="572">
        <f>IF(ABS(H140)&lt;'ver pressoflex 6p C3 DCpowe_2'!$G$7,'ver pressoflex 6p C3 DCpowe_2'!$G$16*H140*'ver pressoflex 6p C3 DCpowe_2'!$O$11,SIGN(H140)*'ver pressoflex 6p C3 DCpowe_2'!$G$15*'ver pressoflex 6p C3 DCpowe_2'!$O$11)</f>
        <v>0</v>
      </c>
      <c r="Q140" s="572">
        <f>IF(ABS(I140)&lt;'ver pressoflex 6p C3 DCpowe_2'!$G$7,'ver pressoflex 6p C3 DCpowe_2'!$G$16*I140*'ver pressoflex 6p C3 DCpowe_2'!$O$12,SIGN(I140)*'ver pressoflex 6p C3 DCpowe_2'!$G$15*'ver pressoflex 6p C3 DCpowe_2'!$O$12)</f>
        <v>0</v>
      </c>
      <c r="R140" s="572">
        <f>IF(ABS(J140)&lt;'ver pressoflex 6p C3 DCpowe_2'!$G$7,'ver pressoflex 6p C3 DCpowe_2'!$G$16*J140*'ver pressoflex 6p C3 DCpowe_2'!$O$13,SIGN(J140)*'ver pressoflex 6p C3 DCpowe_2'!$G$15*'ver pressoflex 6p C3 DCpowe_2'!$O$13)</f>
        <v>17803.500000000004</v>
      </c>
      <c r="S140" s="113">
        <f t="shared" si="14"/>
        <v>31786.837500000005</v>
      </c>
      <c r="T140" s="575">
        <f>-L140*('ver pressoflex 6p C3 DCpowe_2'!$G$3/2-'ver pressoflex 6p C3 DCpowe_2'!$G$12*'ver pressoflex 6p C3 DCpowe_2'!D140)</f>
        <v>4647577.6081350036</v>
      </c>
      <c r="U140" s="29">
        <f t="shared" si="17"/>
        <v>-18248587.500000004</v>
      </c>
      <c r="V140" s="29">
        <f t="shared" si="18"/>
        <v>0</v>
      </c>
      <c r="W140" s="29">
        <f t="shared" si="19"/>
        <v>0</v>
      </c>
      <c r="X140" s="29">
        <f t="shared" si="20"/>
        <v>0</v>
      </c>
      <c r="Y140" s="29">
        <f t="shared" si="21"/>
        <v>0</v>
      </c>
      <c r="Z140" s="29">
        <f t="shared" si="22"/>
        <v>18248587.500000004</v>
      </c>
      <c r="AA140" s="113">
        <f t="shared" si="15"/>
        <v>4647577.6081350036</v>
      </c>
    </row>
    <row r="141" spans="2:27">
      <c r="B141" s="116">
        <f t="shared" si="13"/>
        <v>73740.532500000001</v>
      </c>
      <c r="C141" s="115">
        <f t="shared" si="16"/>
        <v>1.670000000000001</v>
      </c>
      <c r="D141" s="68">
        <f>'ver pressoflex 6p C3 DCpowe_2'!$G$3/2/$C$557*C141</f>
        <v>20.457500000000014</v>
      </c>
      <c r="E141" s="114">
        <f>'ver pressoflex 6p C3 DCpowe_2'!$G$9/D141*(D141-'ver pressoflex 6p C3 DCpowe_2'!$M$8)</f>
        <v>7.0210925088598261E-2</v>
      </c>
      <c r="F141" s="114">
        <f>'ver pressoflex 6p C3 DCpowe_2'!$G$9/D141*(D141-'ver pressoflex 6p C3 DCpowe_2'!$M$9)</f>
        <v>0.10149529512403756</v>
      </c>
      <c r="G141" s="114">
        <f>'ver pressoflex 6p C3 DCpowe_2'!$G$9/D141*(D141-'ver pressoflex 6p C3 DCpowe_2'!$M$10)</f>
        <v>0.13277966515947687</v>
      </c>
      <c r="H141" s="114">
        <f>'ver pressoflex 6p C3 DCpowe_2'!$G$9/D141*(D141-'ver pressoflex 6p C3 DCpowe_2'!$M$11)</f>
        <v>0.80930416717585185</v>
      </c>
      <c r="I141" s="114">
        <f>'ver pressoflex 6p C3 DCpowe_2'!$G$9/D141*(D141-'ver pressoflex 6p C3 DCpowe_2'!$M$12)</f>
        <v>0.84058853721129112</v>
      </c>
      <c r="J141" s="114">
        <f>'ver pressoflex 6p C3 DCpowe_2'!$G$9/D141*(D141-'ver pressoflex 6p C3 DCpowe_2'!$M$13)</f>
        <v>0.87187290724673039</v>
      </c>
      <c r="K141" s="114">
        <f>'ver pressoflex 6p C3 DCpowe_2'!$G$9/D141*(D141-'ver pressoflex 6p C3 DCpowe_2'!$G$3)</f>
        <v>0.95008383233532867</v>
      </c>
      <c r="L141" s="113">
        <f>-'ver pressoflex 6p C3 DCpowe_2'!$G$2*'ver pressoflex 6p C3 DCpowe_2'!D141*'ver pressoflex 6p C3 DCpowe_2'!$G$17*'ver pressoflex 6p C3 DCpowe_2'!$G$13*'ver pressoflex 6p C3 DCpowe_2'!$G$11</f>
        <v>-3866.4675000000034</v>
      </c>
      <c r="M141" s="572">
        <f>IF(ABS(E141)&lt;'ver pressoflex 6p C3 DCpowe_2'!$G$7,'ver pressoflex 6p C3 DCpowe_2'!$G$16*E141*'ver pressoflex 6p C3 DCpowe_2'!$O$8,SIGN(E141)*'ver pressoflex 6p C3 DCpowe_2'!$G$15*'ver pressoflex 6p C3 DCpowe_2'!$O$8)</f>
        <v>17803.500000000004</v>
      </c>
      <c r="N141" s="572">
        <f>IF(ABS(F141)&lt;'ver pressoflex 6p C3 DCpowe_2'!$G$7,'ver pressoflex 6p C3 DCpowe_2'!$G$16*F141*'ver pressoflex 6p C3 DCpowe_2'!$O$9,SIGN(F141)*'ver pressoflex 6p C3 DCpowe_2'!$G$15*'ver pressoflex 6p C3 DCpowe_2'!$O$9)</f>
        <v>0</v>
      </c>
      <c r="O141" s="572">
        <f>IF(ABS(G141)&lt;'ver pressoflex 6p C3 DCpowe_2'!$G$7,'ver pressoflex 6p C3 DCpowe_2'!$G$16*G141*'ver pressoflex 6p C3 DCpowe_2'!$O$10,SIGN(G141)*'ver pressoflex 6p C3 DCpowe_2'!$G$15*'ver pressoflex 6p C3 DCpowe_2'!$O$10)</f>
        <v>0</v>
      </c>
      <c r="P141" s="572">
        <f>IF(ABS(H141)&lt;'ver pressoflex 6p C3 DCpowe_2'!$G$7,'ver pressoflex 6p C3 DCpowe_2'!$G$16*H141*'ver pressoflex 6p C3 DCpowe_2'!$O$11,SIGN(H141)*'ver pressoflex 6p C3 DCpowe_2'!$G$15*'ver pressoflex 6p C3 DCpowe_2'!$O$11)</f>
        <v>0</v>
      </c>
      <c r="Q141" s="572">
        <f>IF(ABS(I141)&lt;'ver pressoflex 6p C3 DCpowe_2'!$G$7,'ver pressoflex 6p C3 DCpowe_2'!$G$16*I141*'ver pressoflex 6p C3 DCpowe_2'!$O$12,SIGN(I141)*'ver pressoflex 6p C3 DCpowe_2'!$G$15*'ver pressoflex 6p C3 DCpowe_2'!$O$12)</f>
        <v>0</v>
      </c>
      <c r="R141" s="572">
        <f>IF(ABS(J141)&lt;'ver pressoflex 6p C3 DCpowe_2'!$G$7,'ver pressoflex 6p C3 DCpowe_2'!$G$16*J141*'ver pressoflex 6p C3 DCpowe_2'!$O$13,SIGN(J141)*'ver pressoflex 6p C3 DCpowe_2'!$G$15*'ver pressoflex 6p C3 DCpowe_2'!$O$13)</f>
        <v>17803.500000000004</v>
      </c>
      <c r="S141" s="113">
        <f t="shared" si="14"/>
        <v>31740.532500000005</v>
      </c>
      <c r="T141" s="575">
        <f>-L141*('ver pressoflex 6p C3 DCpowe_2'!$G$3/2-'ver pressoflex 6p C3 DCpowe_2'!$G$12*'ver pressoflex 6p C3 DCpowe_2'!D141)</f>
        <v>4703517.8118054038</v>
      </c>
      <c r="U141" s="29">
        <f t="shared" si="17"/>
        <v>-18248587.500000004</v>
      </c>
      <c r="V141" s="29">
        <f t="shared" si="18"/>
        <v>0</v>
      </c>
      <c r="W141" s="29">
        <f t="shared" si="19"/>
        <v>0</v>
      </c>
      <c r="X141" s="29">
        <f t="shared" si="20"/>
        <v>0</v>
      </c>
      <c r="Y141" s="29">
        <f t="shared" si="21"/>
        <v>0</v>
      </c>
      <c r="Z141" s="29">
        <f t="shared" si="22"/>
        <v>18248587.500000004</v>
      </c>
      <c r="AA141" s="113">
        <f t="shared" si="15"/>
        <v>4703517.8118054047</v>
      </c>
    </row>
    <row r="142" spans="2:27">
      <c r="B142" s="116">
        <f t="shared" si="13"/>
        <v>73694.227500000008</v>
      </c>
      <c r="C142" s="115">
        <f t="shared" si="16"/>
        <v>1.6900000000000011</v>
      </c>
      <c r="D142" s="68">
        <f>'ver pressoflex 6p C3 DCpowe_2'!$G$3/2/$C$557*C142</f>
        <v>20.702500000000011</v>
      </c>
      <c r="E142" s="114">
        <f>'ver pressoflex 6p C3 DCpowe_2'!$G$9/D142*(D142-'ver pressoflex 6p C3 DCpowe_2'!$M$8)</f>
        <v>6.9285352010626688E-2</v>
      </c>
      <c r="F142" s="114">
        <f>'ver pressoflex 6p C3 DCpowe_2'!$G$9/D142*(D142-'ver pressoflex 6p C3 DCpowe_2'!$M$9)</f>
        <v>0.10019949281487739</v>
      </c>
      <c r="G142" s="114">
        <f>'ver pressoflex 6p C3 DCpowe_2'!$G$9/D142*(D142-'ver pressoflex 6p C3 DCpowe_2'!$M$10)</f>
        <v>0.13111363361912806</v>
      </c>
      <c r="H142" s="114">
        <f>'ver pressoflex 6p C3 DCpowe_2'!$G$9/D142*(D142-'ver pressoflex 6p C3 DCpowe_2'!$M$11)</f>
        <v>0.79963192851104903</v>
      </c>
      <c r="I142" s="114">
        <f>'ver pressoflex 6p C3 DCpowe_2'!$G$9/D142*(D142-'ver pressoflex 6p C3 DCpowe_2'!$M$12)</f>
        <v>0.83054606931529973</v>
      </c>
      <c r="J142" s="114">
        <f>'ver pressoflex 6p C3 DCpowe_2'!$G$9/D142*(D142-'ver pressoflex 6p C3 DCpowe_2'!$M$13)</f>
        <v>0.86146021011955043</v>
      </c>
      <c r="K142" s="114">
        <f>'ver pressoflex 6p C3 DCpowe_2'!$G$9/D142*(D142-'ver pressoflex 6p C3 DCpowe_2'!$G$3)</f>
        <v>0.93874556213017712</v>
      </c>
      <c r="L142" s="113">
        <f>-'ver pressoflex 6p C3 DCpowe_2'!$G$2*'ver pressoflex 6p C3 DCpowe_2'!D142*'ver pressoflex 6p C3 DCpowe_2'!$G$17*'ver pressoflex 6p C3 DCpowe_2'!$G$13*'ver pressoflex 6p C3 DCpowe_2'!$G$11</f>
        <v>-3912.7725000000028</v>
      </c>
      <c r="M142" s="572">
        <f>IF(ABS(E142)&lt;'ver pressoflex 6p C3 DCpowe_2'!$G$7,'ver pressoflex 6p C3 DCpowe_2'!$G$16*E142*'ver pressoflex 6p C3 DCpowe_2'!$O$8,SIGN(E142)*'ver pressoflex 6p C3 DCpowe_2'!$G$15*'ver pressoflex 6p C3 DCpowe_2'!$O$8)</f>
        <v>17803.500000000004</v>
      </c>
      <c r="N142" s="572">
        <f>IF(ABS(F142)&lt;'ver pressoflex 6p C3 DCpowe_2'!$G$7,'ver pressoflex 6p C3 DCpowe_2'!$G$16*F142*'ver pressoflex 6p C3 DCpowe_2'!$O$9,SIGN(F142)*'ver pressoflex 6p C3 DCpowe_2'!$G$15*'ver pressoflex 6p C3 DCpowe_2'!$O$9)</f>
        <v>0</v>
      </c>
      <c r="O142" s="572">
        <f>IF(ABS(G142)&lt;'ver pressoflex 6p C3 DCpowe_2'!$G$7,'ver pressoflex 6p C3 DCpowe_2'!$G$16*G142*'ver pressoflex 6p C3 DCpowe_2'!$O$10,SIGN(G142)*'ver pressoflex 6p C3 DCpowe_2'!$G$15*'ver pressoflex 6p C3 DCpowe_2'!$O$10)</f>
        <v>0</v>
      </c>
      <c r="P142" s="572">
        <f>IF(ABS(H142)&lt;'ver pressoflex 6p C3 DCpowe_2'!$G$7,'ver pressoflex 6p C3 DCpowe_2'!$G$16*H142*'ver pressoflex 6p C3 DCpowe_2'!$O$11,SIGN(H142)*'ver pressoflex 6p C3 DCpowe_2'!$G$15*'ver pressoflex 6p C3 DCpowe_2'!$O$11)</f>
        <v>0</v>
      </c>
      <c r="Q142" s="572">
        <f>IF(ABS(I142)&lt;'ver pressoflex 6p C3 DCpowe_2'!$G$7,'ver pressoflex 6p C3 DCpowe_2'!$G$16*I142*'ver pressoflex 6p C3 DCpowe_2'!$O$12,SIGN(I142)*'ver pressoflex 6p C3 DCpowe_2'!$G$15*'ver pressoflex 6p C3 DCpowe_2'!$O$12)</f>
        <v>0</v>
      </c>
      <c r="R142" s="572">
        <f>IF(ABS(J142)&lt;'ver pressoflex 6p C3 DCpowe_2'!$G$7,'ver pressoflex 6p C3 DCpowe_2'!$G$16*J142*'ver pressoflex 6p C3 DCpowe_2'!$O$13,SIGN(J142)*'ver pressoflex 6p C3 DCpowe_2'!$G$15*'ver pressoflex 6p C3 DCpowe_2'!$O$13)</f>
        <v>17803.500000000004</v>
      </c>
      <c r="S142" s="113">
        <f t="shared" si="14"/>
        <v>31694.227500000005</v>
      </c>
      <c r="T142" s="575">
        <f>-L142*('ver pressoflex 6p C3 DCpowe_2'!$G$3/2-'ver pressoflex 6p C3 DCpowe_2'!$G$12*'ver pressoflex 6p C3 DCpowe_2'!D142)</f>
        <v>4759448.5766646033</v>
      </c>
      <c r="U142" s="29">
        <f t="shared" si="17"/>
        <v>-18248587.500000004</v>
      </c>
      <c r="V142" s="29">
        <f t="shared" si="18"/>
        <v>0</v>
      </c>
      <c r="W142" s="29">
        <f t="shared" si="19"/>
        <v>0</v>
      </c>
      <c r="X142" s="29">
        <f t="shared" si="20"/>
        <v>0</v>
      </c>
      <c r="Y142" s="29">
        <f t="shared" si="21"/>
        <v>0</v>
      </c>
      <c r="Z142" s="29">
        <f t="shared" si="22"/>
        <v>18248587.500000004</v>
      </c>
      <c r="AA142" s="113">
        <f t="shared" si="15"/>
        <v>4759448.5766646042</v>
      </c>
    </row>
    <row r="143" spans="2:27">
      <c r="B143" s="116">
        <f t="shared" si="13"/>
        <v>73647.922500000001</v>
      </c>
      <c r="C143" s="115">
        <f t="shared" si="16"/>
        <v>1.7100000000000011</v>
      </c>
      <c r="D143" s="68">
        <f>'ver pressoflex 6p C3 DCpowe_2'!$G$3/2/$C$557*C143</f>
        <v>20.947500000000012</v>
      </c>
      <c r="E143" s="114">
        <f>'ver pressoflex 6p C3 DCpowe_2'!$G$9/D143*(D143-'ver pressoflex 6p C3 DCpowe_2'!$M$8)</f>
        <v>6.8381429764888368E-2</v>
      </c>
      <c r="F143" s="114">
        <f>'ver pressoflex 6p C3 DCpowe_2'!$G$9/D143*(D143-'ver pressoflex 6p C3 DCpowe_2'!$M$9)</f>
        <v>9.8934001670843721E-2</v>
      </c>
      <c r="G143" s="114">
        <f>'ver pressoflex 6p C3 DCpowe_2'!$G$9/D143*(D143-'ver pressoflex 6p C3 DCpowe_2'!$M$10)</f>
        <v>0.12948657357679907</v>
      </c>
      <c r="H143" s="114">
        <f>'ver pressoflex 6p C3 DCpowe_2'!$G$9/D143*(D143-'ver pressoflex 6p C3 DCpowe_2'!$M$11)</f>
        <v>0.79018594104308337</v>
      </c>
      <c r="I143" s="114">
        <f>'ver pressoflex 6p C3 DCpowe_2'!$G$9/D143*(D143-'ver pressoflex 6p C3 DCpowe_2'!$M$12)</f>
        <v>0.82073851294903866</v>
      </c>
      <c r="J143" s="114">
        <f>'ver pressoflex 6p C3 DCpowe_2'!$G$9/D143*(D143-'ver pressoflex 6p C3 DCpowe_2'!$M$13)</f>
        <v>0.85129108485499405</v>
      </c>
      <c r="K143" s="114">
        <f>'ver pressoflex 6p C3 DCpowe_2'!$G$9/D143*(D143-'ver pressoflex 6p C3 DCpowe_2'!$G$3)</f>
        <v>0.92767251461988243</v>
      </c>
      <c r="L143" s="113">
        <f>-'ver pressoflex 6p C3 DCpowe_2'!$G$2*'ver pressoflex 6p C3 DCpowe_2'!D143*'ver pressoflex 6p C3 DCpowe_2'!$G$17*'ver pressoflex 6p C3 DCpowe_2'!$G$13*'ver pressoflex 6p C3 DCpowe_2'!$G$11</f>
        <v>-3959.0775000000031</v>
      </c>
      <c r="M143" s="572">
        <f>IF(ABS(E143)&lt;'ver pressoflex 6p C3 DCpowe_2'!$G$7,'ver pressoflex 6p C3 DCpowe_2'!$G$16*E143*'ver pressoflex 6p C3 DCpowe_2'!$O$8,SIGN(E143)*'ver pressoflex 6p C3 DCpowe_2'!$G$15*'ver pressoflex 6p C3 DCpowe_2'!$O$8)</f>
        <v>17803.500000000004</v>
      </c>
      <c r="N143" s="572">
        <f>IF(ABS(F143)&lt;'ver pressoflex 6p C3 DCpowe_2'!$G$7,'ver pressoflex 6p C3 DCpowe_2'!$G$16*F143*'ver pressoflex 6p C3 DCpowe_2'!$O$9,SIGN(F143)*'ver pressoflex 6p C3 DCpowe_2'!$G$15*'ver pressoflex 6p C3 DCpowe_2'!$O$9)</f>
        <v>0</v>
      </c>
      <c r="O143" s="572">
        <f>IF(ABS(G143)&lt;'ver pressoflex 6p C3 DCpowe_2'!$G$7,'ver pressoflex 6p C3 DCpowe_2'!$G$16*G143*'ver pressoflex 6p C3 DCpowe_2'!$O$10,SIGN(G143)*'ver pressoflex 6p C3 DCpowe_2'!$G$15*'ver pressoflex 6p C3 DCpowe_2'!$O$10)</f>
        <v>0</v>
      </c>
      <c r="P143" s="572">
        <f>IF(ABS(H143)&lt;'ver pressoflex 6p C3 DCpowe_2'!$G$7,'ver pressoflex 6p C3 DCpowe_2'!$G$16*H143*'ver pressoflex 6p C3 DCpowe_2'!$O$11,SIGN(H143)*'ver pressoflex 6p C3 DCpowe_2'!$G$15*'ver pressoflex 6p C3 DCpowe_2'!$O$11)</f>
        <v>0</v>
      </c>
      <c r="Q143" s="572">
        <f>IF(ABS(I143)&lt;'ver pressoflex 6p C3 DCpowe_2'!$G$7,'ver pressoflex 6p C3 DCpowe_2'!$G$16*I143*'ver pressoflex 6p C3 DCpowe_2'!$O$12,SIGN(I143)*'ver pressoflex 6p C3 DCpowe_2'!$G$15*'ver pressoflex 6p C3 DCpowe_2'!$O$12)</f>
        <v>0</v>
      </c>
      <c r="R143" s="572">
        <f>IF(ABS(J143)&lt;'ver pressoflex 6p C3 DCpowe_2'!$G$7,'ver pressoflex 6p C3 DCpowe_2'!$G$16*J143*'ver pressoflex 6p C3 DCpowe_2'!$O$13,SIGN(J143)*'ver pressoflex 6p C3 DCpowe_2'!$G$15*'ver pressoflex 6p C3 DCpowe_2'!$O$13)</f>
        <v>17803.500000000004</v>
      </c>
      <c r="S143" s="113">
        <f t="shared" si="14"/>
        <v>31647.922500000004</v>
      </c>
      <c r="T143" s="575">
        <f>-L143*('ver pressoflex 6p C3 DCpowe_2'!$G$3/2-'ver pressoflex 6p C3 DCpowe_2'!$G$12*'ver pressoflex 6p C3 DCpowe_2'!D143)</f>
        <v>4815369.902712604</v>
      </c>
      <c r="U143" s="29">
        <f t="shared" si="17"/>
        <v>-18248587.500000004</v>
      </c>
      <c r="V143" s="29">
        <f t="shared" si="18"/>
        <v>0</v>
      </c>
      <c r="W143" s="29">
        <f t="shared" si="19"/>
        <v>0</v>
      </c>
      <c r="X143" s="29">
        <f t="shared" si="20"/>
        <v>0</v>
      </c>
      <c r="Y143" s="29">
        <f t="shared" si="21"/>
        <v>0</v>
      </c>
      <c r="Z143" s="29">
        <f t="shared" si="22"/>
        <v>18248587.500000004</v>
      </c>
      <c r="AA143" s="113">
        <f t="shared" si="15"/>
        <v>4815369.902712604</v>
      </c>
    </row>
    <row r="144" spans="2:27">
      <c r="B144" s="116">
        <f t="shared" si="13"/>
        <v>73601.617500000008</v>
      </c>
      <c r="C144" s="115">
        <f t="shared" si="16"/>
        <v>1.7300000000000011</v>
      </c>
      <c r="D144" s="68">
        <f>'ver pressoflex 6p C3 DCpowe_2'!$G$3/2/$C$557*C144</f>
        <v>21.192500000000013</v>
      </c>
      <c r="E144" s="114">
        <f>'ver pressoflex 6p C3 DCpowe_2'!$G$9/D144*(D144-'ver pressoflex 6p C3 DCpowe_2'!$M$8)</f>
        <v>6.7498407455467688E-2</v>
      </c>
      <c r="F144" s="114">
        <f>'ver pressoflex 6p C3 DCpowe_2'!$G$9/D144*(D144-'ver pressoflex 6p C3 DCpowe_2'!$M$9)</f>
        <v>9.7697770437654777E-2</v>
      </c>
      <c r="G144" s="114">
        <f>'ver pressoflex 6p C3 DCpowe_2'!$G$9/D144*(D144-'ver pressoflex 6p C3 DCpowe_2'!$M$10)</f>
        <v>0.12789713341984185</v>
      </c>
      <c r="H144" s="114">
        <f>'ver pressoflex 6p C3 DCpowe_2'!$G$9/D144*(D144-'ver pressoflex 6p C3 DCpowe_2'!$M$11)</f>
        <v>0.7809583579096373</v>
      </c>
      <c r="I144" s="114">
        <f>'ver pressoflex 6p C3 DCpowe_2'!$G$9/D144*(D144-'ver pressoflex 6p C3 DCpowe_2'!$M$12)</f>
        <v>0.81115772089182436</v>
      </c>
      <c r="J144" s="114">
        <f>'ver pressoflex 6p C3 DCpowe_2'!$G$9/D144*(D144-'ver pressoflex 6p C3 DCpowe_2'!$M$13)</f>
        <v>0.84135708387401142</v>
      </c>
      <c r="K144" s="114">
        <f>'ver pressoflex 6p C3 DCpowe_2'!$G$9/D144*(D144-'ver pressoflex 6p C3 DCpowe_2'!$G$3)</f>
        <v>0.91685549132947919</v>
      </c>
      <c r="L144" s="113">
        <f>-'ver pressoflex 6p C3 DCpowe_2'!$G$2*'ver pressoflex 6p C3 DCpowe_2'!D144*'ver pressoflex 6p C3 DCpowe_2'!$G$17*'ver pressoflex 6p C3 DCpowe_2'!$G$13*'ver pressoflex 6p C3 DCpowe_2'!$G$11</f>
        <v>-4005.3825000000029</v>
      </c>
      <c r="M144" s="572">
        <f>IF(ABS(E144)&lt;'ver pressoflex 6p C3 DCpowe_2'!$G$7,'ver pressoflex 6p C3 DCpowe_2'!$G$16*E144*'ver pressoflex 6p C3 DCpowe_2'!$O$8,SIGN(E144)*'ver pressoflex 6p C3 DCpowe_2'!$G$15*'ver pressoflex 6p C3 DCpowe_2'!$O$8)</f>
        <v>17803.500000000004</v>
      </c>
      <c r="N144" s="572">
        <f>IF(ABS(F144)&lt;'ver pressoflex 6p C3 DCpowe_2'!$G$7,'ver pressoflex 6p C3 DCpowe_2'!$G$16*F144*'ver pressoflex 6p C3 DCpowe_2'!$O$9,SIGN(F144)*'ver pressoflex 6p C3 DCpowe_2'!$G$15*'ver pressoflex 6p C3 DCpowe_2'!$O$9)</f>
        <v>0</v>
      </c>
      <c r="O144" s="572">
        <f>IF(ABS(G144)&lt;'ver pressoflex 6p C3 DCpowe_2'!$G$7,'ver pressoflex 6p C3 DCpowe_2'!$G$16*G144*'ver pressoflex 6p C3 DCpowe_2'!$O$10,SIGN(G144)*'ver pressoflex 6p C3 DCpowe_2'!$G$15*'ver pressoflex 6p C3 DCpowe_2'!$O$10)</f>
        <v>0</v>
      </c>
      <c r="P144" s="572">
        <f>IF(ABS(H144)&lt;'ver pressoflex 6p C3 DCpowe_2'!$G$7,'ver pressoflex 6p C3 DCpowe_2'!$G$16*H144*'ver pressoflex 6p C3 DCpowe_2'!$O$11,SIGN(H144)*'ver pressoflex 6p C3 DCpowe_2'!$G$15*'ver pressoflex 6p C3 DCpowe_2'!$O$11)</f>
        <v>0</v>
      </c>
      <c r="Q144" s="572">
        <f>IF(ABS(I144)&lt;'ver pressoflex 6p C3 DCpowe_2'!$G$7,'ver pressoflex 6p C3 DCpowe_2'!$G$16*I144*'ver pressoflex 6p C3 DCpowe_2'!$O$12,SIGN(I144)*'ver pressoflex 6p C3 DCpowe_2'!$G$15*'ver pressoflex 6p C3 DCpowe_2'!$O$12)</f>
        <v>0</v>
      </c>
      <c r="R144" s="572">
        <f>IF(ABS(J144)&lt;'ver pressoflex 6p C3 DCpowe_2'!$G$7,'ver pressoflex 6p C3 DCpowe_2'!$G$16*J144*'ver pressoflex 6p C3 DCpowe_2'!$O$13,SIGN(J144)*'ver pressoflex 6p C3 DCpowe_2'!$G$15*'ver pressoflex 6p C3 DCpowe_2'!$O$13)</f>
        <v>17803.500000000004</v>
      </c>
      <c r="S144" s="113">
        <f t="shared" si="14"/>
        <v>31601.617500000004</v>
      </c>
      <c r="T144" s="575">
        <f>-L144*('ver pressoflex 6p C3 DCpowe_2'!$G$3/2-'ver pressoflex 6p C3 DCpowe_2'!$G$12*'ver pressoflex 6p C3 DCpowe_2'!D144)</f>
        <v>4871281.7899494031</v>
      </c>
      <c r="U144" s="29">
        <f t="shared" si="17"/>
        <v>-18248587.500000004</v>
      </c>
      <c r="V144" s="29">
        <f t="shared" si="18"/>
        <v>0</v>
      </c>
      <c r="W144" s="29">
        <f t="shared" si="19"/>
        <v>0</v>
      </c>
      <c r="X144" s="29">
        <f t="shared" si="20"/>
        <v>0</v>
      </c>
      <c r="Y144" s="29">
        <f t="shared" si="21"/>
        <v>0</v>
      </c>
      <c r="Z144" s="29">
        <f t="shared" si="22"/>
        <v>18248587.500000004</v>
      </c>
      <c r="AA144" s="113">
        <f t="shared" si="15"/>
        <v>4871281.7899494022</v>
      </c>
    </row>
    <row r="145" spans="2:27">
      <c r="B145" s="116">
        <f t="shared" si="13"/>
        <v>73555.3125</v>
      </c>
      <c r="C145" s="115">
        <f t="shared" si="16"/>
        <v>1.7500000000000011</v>
      </c>
      <c r="D145" s="68">
        <f>'ver pressoflex 6p C3 DCpowe_2'!$G$3/2/$C$557*C145</f>
        <v>21.437500000000014</v>
      </c>
      <c r="E145" s="114">
        <f>'ver pressoflex 6p C3 DCpowe_2'!$G$9/D145*(D145-'ver pressoflex 6p C3 DCpowe_2'!$M$8)</f>
        <v>6.6635568513119484E-2</v>
      </c>
      <c r="F145" s="114">
        <f>'ver pressoflex 6p C3 DCpowe_2'!$G$9/D145*(D145-'ver pressoflex 6p C3 DCpowe_2'!$M$9)</f>
        <v>9.6489795918367274E-2</v>
      </c>
      <c r="G145" s="114">
        <f>'ver pressoflex 6p C3 DCpowe_2'!$G$9/D145*(D145-'ver pressoflex 6p C3 DCpowe_2'!$M$10)</f>
        <v>0.12634402332361508</v>
      </c>
      <c r="H145" s="114">
        <f>'ver pressoflex 6p C3 DCpowe_2'!$G$9/D145*(D145-'ver pressoflex 6p C3 DCpowe_2'!$M$11)</f>
        <v>0.77194169096209864</v>
      </c>
      <c r="I145" s="114">
        <f>'ver pressoflex 6p C3 DCpowe_2'!$G$9/D145*(D145-'ver pressoflex 6p C3 DCpowe_2'!$M$12)</f>
        <v>0.80179591836734643</v>
      </c>
      <c r="J145" s="114">
        <f>'ver pressoflex 6p C3 DCpowe_2'!$G$9/D145*(D145-'ver pressoflex 6p C3 DCpowe_2'!$M$13)</f>
        <v>0.83165014577259422</v>
      </c>
      <c r="K145" s="114">
        <f>'ver pressoflex 6p C3 DCpowe_2'!$G$9/D145*(D145-'ver pressoflex 6p C3 DCpowe_2'!$G$3)</f>
        <v>0.90628571428571369</v>
      </c>
      <c r="L145" s="113">
        <f>-'ver pressoflex 6p C3 DCpowe_2'!$G$2*'ver pressoflex 6p C3 DCpowe_2'!D145*'ver pressoflex 6p C3 DCpowe_2'!$G$17*'ver pressoflex 6p C3 DCpowe_2'!$G$13*'ver pressoflex 6p C3 DCpowe_2'!$G$11</f>
        <v>-4051.6875000000032</v>
      </c>
      <c r="M145" s="572">
        <f>IF(ABS(E145)&lt;'ver pressoflex 6p C3 DCpowe_2'!$G$7,'ver pressoflex 6p C3 DCpowe_2'!$G$16*E145*'ver pressoflex 6p C3 DCpowe_2'!$O$8,SIGN(E145)*'ver pressoflex 6p C3 DCpowe_2'!$G$15*'ver pressoflex 6p C3 DCpowe_2'!$O$8)</f>
        <v>17803.500000000004</v>
      </c>
      <c r="N145" s="572">
        <f>IF(ABS(F145)&lt;'ver pressoflex 6p C3 DCpowe_2'!$G$7,'ver pressoflex 6p C3 DCpowe_2'!$G$16*F145*'ver pressoflex 6p C3 DCpowe_2'!$O$9,SIGN(F145)*'ver pressoflex 6p C3 DCpowe_2'!$G$15*'ver pressoflex 6p C3 DCpowe_2'!$O$9)</f>
        <v>0</v>
      </c>
      <c r="O145" s="572">
        <f>IF(ABS(G145)&lt;'ver pressoflex 6p C3 DCpowe_2'!$G$7,'ver pressoflex 6p C3 DCpowe_2'!$G$16*G145*'ver pressoflex 6p C3 DCpowe_2'!$O$10,SIGN(G145)*'ver pressoflex 6p C3 DCpowe_2'!$G$15*'ver pressoflex 6p C3 DCpowe_2'!$O$10)</f>
        <v>0</v>
      </c>
      <c r="P145" s="572">
        <f>IF(ABS(H145)&lt;'ver pressoflex 6p C3 DCpowe_2'!$G$7,'ver pressoflex 6p C3 DCpowe_2'!$G$16*H145*'ver pressoflex 6p C3 DCpowe_2'!$O$11,SIGN(H145)*'ver pressoflex 6p C3 DCpowe_2'!$G$15*'ver pressoflex 6p C3 DCpowe_2'!$O$11)</f>
        <v>0</v>
      </c>
      <c r="Q145" s="572">
        <f>IF(ABS(I145)&lt;'ver pressoflex 6p C3 DCpowe_2'!$G$7,'ver pressoflex 6p C3 DCpowe_2'!$G$16*I145*'ver pressoflex 6p C3 DCpowe_2'!$O$12,SIGN(I145)*'ver pressoflex 6p C3 DCpowe_2'!$G$15*'ver pressoflex 6p C3 DCpowe_2'!$O$12)</f>
        <v>0</v>
      </c>
      <c r="R145" s="572">
        <f>IF(ABS(J145)&lt;'ver pressoflex 6p C3 DCpowe_2'!$G$7,'ver pressoflex 6p C3 DCpowe_2'!$G$16*J145*'ver pressoflex 6p C3 DCpowe_2'!$O$13,SIGN(J145)*'ver pressoflex 6p C3 DCpowe_2'!$G$15*'ver pressoflex 6p C3 DCpowe_2'!$O$13)</f>
        <v>17803.500000000004</v>
      </c>
      <c r="S145" s="113">
        <f t="shared" si="14"/>
        <v>31555.312500000004</v>
      </c>
      <c r="T145" s="575">
        <f>-L145*('ver pressoflex 6p C3 DCpowe_2'!$G$3/2-'ver pressoflex 6p C3 DCpowe_2'!$G$12*'ver pressoflex 6p C3 DCpowe_2'!D145)</f>
        <v>4927184.2383750034</v>
      </c>
      <c r="U145" s="29">
        <f t="shared" si="17"/>
        <v>-18248587.500000004</v>
      </c>
      <c r="V145" s="29">
        <f t="shared" si="18"/>
        <v>0</v>
      </c>
      <c r="W145" s="29">
        <f t="shared" si="19"/>
        <v>0</v>
      </c>
      <c r="X145" s="29">
        <f t="shared" si="20"/>
        <v>0</v>
      </c>
      <c r="Y145" s="29">
        <f t="shared" si="21"/>
        <v>0</v>
      </c>
      <c r="Z145" s="29">
        <f t="shared" si="22"/>
        <v>18248587.500000004</v>
      </c>
      <c r="AA145" s="113">
        <f t="shared" si="15"/>
        <v>4927184.2383750044</v>
      </c>
    </row>
    <row r="146" spans="2:27">
      <c r="B146" s="116">
        <f t="shared" si="13"/>
        <v>73509.007500000007</v>
      </c>
      <c r="C146" s="115">
        <f t="shared" si="16"/>
        <v>1.7700000000000011</v>
      </c>
      <c r="D146" s="68">
        <f>'ver pressoflex 6p C3 DCpowe_2'!$G$3/2/$C$557*C146</f>
        <v>21.682500000000015</v>
      </c>
      <c r="E146" s="114">
        <f>'ver pressoflex 6p C3 DCpowe_2'!$G$9/D146*(D146-'ver pressoflex 6p C3 DCpowe_2'!$M$8)</f>
        <v>6.5792228755909093E-2</v>
      </c>
      <c r="F146" s="114">
        <f>'ver pressoflex 6p C3 DCpowe_2'!$G$9/D146*(D146-'ver pressoflex 6p C3 DCpowe_2'!$M$9)</f>
        <v>9.5309120258272734E-2</v>
      </c>
      <c r="G146" s="114">
        <f>'ver pressoflex 6p C3 DCpowe_2'!$G$9/D146*(D146-'ver pressoflex 6p C3 DCpowe_2'!$M$10)</f>
        <v>0.12482601176063637</v>
      </c>
      <c r="H146" s="114">
        <f>'ver pressoflex 6p C3 DCpowe_2'!$G$9/D146*(D146-'ver pressoflex 6p C3 DCpowe_2'!$M$11)</f>
        <v>0.76312879049925009</v>
      </c>
      <c r="I146" s="114">
        <f>'ver pressoflex 6p C3 DCpowe_2'!$G$9/D146*(D146-'ver pressoflex 6p C3 DCpowe_2'!$M$12)</f>
        <v>0.79264568200161367</v>
      </c>
      <c r="J146" s="114">
        <f>'ver pressoflex 6p C3 DCpowe_2'!$G$9/D146*(D146-'ver pressoflex 6p C3 DCpowe_2'!$M$13)</f>
        <v>0.82216257350397737</v>
      </c>
      <c r="K146" s="114">
        <f>'ver pressoflex 6p C3 DCpowe_2'!$G$9/D146*(D146-'ver pressoflex 6p C3 DCpowe_2'!$G$3)</f>
        <v>0.89595480225988644</v>
      </c>
      <c r="L146" s="113">
        <f>-'ver pressoflex 6p C3 DCpowe_2'!$G$2*'ver pressoflex 6p C3 DCpowe_2'!D146*'ver pressoflex 6p C3 DCpowe_2'!$G$17*'ver pressoflex 6p C3 DCpowe_2'!$G$13*'ver pressoflex 6p C3 DCpowe_2'!$G$11</f>
        <v>-4097.992500000003</v>
      </c>
      <c r="M146" s="572">
        <f>IF(ABS(E146)&lt;'ver pressoflex 6p C3 DCpowe_2'!$G$7,'ver pressoflex 6p C3 DCpowe_2'!$G$16*E146*'ver pressoflex 6p C3 DCpowe_2'!$O$8,SIGN(E146)*'ver pressoflex 6p C3 DCpowe_2'!$G$15*'ver pressoflex 6p C3 DCpowe_2'!$O$8)</f>
        <v>17803.500000000004</v>
      </c>
      <c r="N146" s="572">
        <f>IF(ABS(F146)&lt;'ver pressoflex 6p C3 DCpowe_2'!$G$7,'ver pressoflex 6p C3 DCpowe_2'!$G$16*F146*'ver pressoflex 6p C3 DCpowe_2'!$O$9,SIGN(F146)*'ver pressoflex 6p C3 DCpowe_2'!$G$15*'ver pressoflex 6p C3 DCpowe_2'!$O$9)</f>
        <v>0</v>
      </c>
      <c r="O146" s="572">
        <f>IF(ABS(G146)&lt;'ver pressoflex 6p C3 DCpowe_2'!$G$7,'ver pressoflex 6p C3 DCpowe_2'!$G$16*G146*'ver pressoflex 6p C3 DCpowe_2'!$O$10,SIGN(G146)*'ver pressoflex 6p C3 DCpowe_2'!$G$15*'ver pressoflex 6p C3 DCpowe_2'!$O$10)</f>
        <v>0</v>
      </c>
      <c r="P146" s="572">
        <f>IF(ABS(H146)&lt;'ver pressoflex 6p C3 DCpowe_2'!$G$7,'ver pressoflex 6p C3 DCpowe_2'!$G$16*H146*'ver pressoflex 6p C3 DCpowe_2'!$O$11,SIGN(H146)*'ver pressoflex 6p C3 DCpowe_2'!$G$15*'ver pressoflex 6p C3 DCpowe_2'!$O$11)</f>
        <v>0</v>
      </c>
      <c r="Q146" s="572">
        <f>IF(ABS(I146)&lt;'ver pressoflex 6p C3 DCpowe_2'!$G$7,'ver pressoflex 6p C3 DCpowe_2'!$G$16*I146*'ver pressoflex 6p C3 DCpowe_2'!$O$12,SIGN(I146)*'ver pressoflex 6p C3 DCpowe_2'!$G$15*'ver pressoflex 6p C3 DCpowe_2'!$O$12)</f>
        <v>0</v>
      </c>
      <c r="R146" s="572">
        <f>IF(ABS(J146)&lt;'ver pressoflex 6p C3 DCpowe_2'!$G$7,'ver pressoflex 6p C3 DCpowe_2'!$G$16*J146*'ver pressoflex 6p C3 DCpowe_2'!$O$13,SIGN(J146)*'ver pressoflex 6p C3 DCpowe_2'!$G$15*'ver pressoflex 6p C3 DCpowe_2'!$O$13)</f>
        <v>17803.500000000004</v>
      </c>
      <c r="S146" s="113">
        <f t="shared" si="14"/>
        <v>31509.007500000003</v>
      </c>
      <c r="T146" s="575">
        <f>-L146*('ver pressoflex 6p C3 DCpowe_2'!$G$3/2-'ver pressoflex 6p C3 DCpowe_2'!$G$12*'ver pressoflex 6p C3 DCpowe_2'!D146)</f>
        <v>4983077.247989404</v>
      </c>
      <c r="U146" s="29">
        <f t="shared" si="17"/>
        <v>-18248587.500000004</v>
      </c>
      <c r="V146" s="29">
        <f t="shared" si="18"/>
        <v>0</v>
      </c>
      <c r="W146" s="29">
        <f t="shared" si="19"/>
        <v>0</v>
      </c>
      <c r="X146" s="29">
        <f t="shared" si="20"/>
        <v>0</v>
      </c>
      <c r="Y146" s="29">
        <f t="shared" si="21"/>
        <v>0</v>
      </c>
      <c r="Z146" s="29">
        <f t="shared" si="22"/>
        <v>18248587.500000004</v>
      </c>
      <c r="AA146" s="113">
        <f t="shared" si="15"/>
        <v>4983077.2479894049</v>
      </c>
    </row>
    <row r="147" spans="2:27">
      <c r="B147" s="116">
        <f t="shared" si="13"/>
        <v>73462.702500000014</v>
      </c>
      <c r="C147" s="115">
        <f t="shared" si="16"/>
        <v>1.7900000000000011</v>
      </c>
      <c r="D147" s="68">
        <f>'ver pressoflex 6p C3 DCpowe_2'!$G$3/2/$C$557*C147</f>
        <v>21.927500000000013</v>
      </c>
      <c r="E147" s="114">
        <f>'ver pressoflex 6p C3 DCpowe_2'!$G$9/D147*(D147-'ver pressoflex 6p C3 DCpowe_2'!$M$8)</f>
        <v>6.4967734579865419E-2</v>
      </c>
      <c r="F147" s="114">
        <f>'ver pressoflex 6p C3 DCpowe_2'!$G$9/D147*(D147-'ver pressoflex 6p C3 DCpowe_2'!$M$9)</f>
        <v>9.4154828411811595E-2</v>
      </c>
      <c r="G147" s="114">
        <f>'ver pressoflex 6p C3 DCpowe_2'!$G$9/D147*(D147-'ver pressoflex 6p C3 DCpowe_2'!$M$10)</f>
        <v>0.12334192224375776</v>
      </c>
      <c r="H147" s="114">
        <f>'ver pressoflex 6p C3 DCpowe_2'!$G$9/D147*(D147-'ver pressoflex 6p C3 DCpowe_2'!$M$11)</f>
        <v>0.7545128263595936</v>
      </c>
      <c r="I147" s="114">
        <f>'ver pressoflex 6p C3 DCpowe_2'!$G$9/D147*(D147-'ver pressoflex 6p C3 DCpowe_2'!$M$12)</f>
        <v>0.78369992019153978</v>
      </c>
      <c r="J147" s="114">
        <f>'ver pressoflex 6p C3 DCpowe_2'!$G$9/D147*(D147-'ver pressoflex 6p C3 DCpowe_2'!$M$13)</f>
        <v>0.81288701402348595</v>
      </c>
      <c r="K147" s="114">
        <f>'ver pressoflex 6p C3 DCpowe_2'!$G$9/D147*(D147-'ver pressoflex 6p C3 DCpowe_2'!$G$3)</f>
        <v>0.88585474860335134</v>
      </c>
      <c r="L147" s="113">
        <f>-'ver pressoflex 6p C3 DCpowe_2'!$G$2*'ver pressoflex 6p C3 DCpowe_2'!D147*'ver pressoflex 6p C3 DCpowe_2'!$G$17*'ver pressoflex 6p C3 DCpowe_2'!$G$13*'ver pressoflex 6p C3 DCpowe_2'!$G$11</f>
        <v>-4144.2975000000024</v>
      </c>
      <c r="M147" s="572">
        <f>IF(ABS(E147)&lt;'ver pressoflex 6p C3 DCpowe_2'!$G$7,'ver pressoflex 6p C3 DCpowe_2'!$G$16*E147*'ver pressoflex 6p C3 DCpowe_2'!$O$8,SIGN(E147)*'ver pressoflex 6p C3 DCpowe_2'!$G$15*'ver pressoflex 6p C3 DCpowe_2'!$O$8)</f>
        <v>17803.500000000004</v>
      </c>
      <c r="N147" s="572">
        <f>IF(ABS(F147)&lt;'ver pressoflex 6p C3 DCpowe_2'!$G$7,'ver pressoflex 6p C3 DCpowe_2'!$G$16*F147*'ver pressoflex 6p C3 DCpowe_2'!$O$9,SIGN(F147)*'ver pressoflex 6p C3 DCpowe_2'!$G$15*'ver pressoflex 6p C3 DCpowe_2'!$O$9)</f>
        <v>0</v>
      </c>
      <c r="O147" s="572">
        <f>IF(ABS(G147)&lt;'ver pressoflex 6p C3 DCpowe_2'!$G$7,'ver pressoflex 6p C3 DCpowe_2'!$G$16*G147*'ver pressoflex 6p C3 DCpowe_2'!$O$10,SIGN(G147)*'ver pressoflex 6p C3 DCpowe_2'!$G$15*'ver pressoflex 6p C3 DCpowe_2'!$O$10)</f>
        <v>0</v>
      </c>
      <c r="P147" s="572">
        <f>IF(ABS(H147)&lt;'ver pressoflex 6p C3 DCpowe_2'!$G$7,'ver pressoflex 6p C3 DCpowe_2'!$G$16*H147*'ver pressoflex 6p C3 DCpowe_2'!$O$11,SIGN(H147)*'ver pressoflex 6p C3 DCpowe_2'!$G$15*'ver pressoflex 6p C3 DCpowe_2'!$O$11)</f>
        <v>0</v>
      </c>
      <c r="Q147" s="572">
        <f>IF(ABS(I147)&lt;'ver pressoflex 6p C3 DCpowe_2'!$G$7,'ver pressoflex 6p C3 DCpowe_2'!$G$16*I147*'ver pressoflex 6p C3 DCpowe_2'!$O$12,SIGN(I147)*'ver pressoflex 6p C3 DCpowe_2'!$G$15*'ver pressoflex 6p C3 DCpowe_2'!$O$12)</f>
        <v>0</v>
      </c>
      <c r="R147" s="572">
        <f>IF(ABS(J147)&lt;'ver pressoflex 6p C3 DCpowe_2'!$G$7,'ver pressoflex 6p C3 DCpowe_2'!$G$16*J147*'ver pressoflex 6p C3 DCpowe_2'!$O$13,SIGN(J147)*'ver pressoflex 6p C3 DCpowe_2'!$G$15*'ver pressoflex 6p C3 DCpowe_2'!$O$13)</f>
        <v>17803.500000000004</v>
      </c>
      <c r="S147" s="113">
        <f t="shared" si="14"/>
        <v>31462.702500000007</v>
      </c>
      <c r="T147" s="575">
        <f>-L147*('ver pressoflex 6p C3 DCpowe_2'!$G$3/2-'ver pressoflex 6p C3 DCpowe_2'!$G$12*'ver pressoflex 6p C3 DCpowe_2'!D147)</f>
        <v>5038960.818792603</v>
      </c>
      <c r="U147" s="29">
        <f t="shared" si="17"/>
        <v>-18248587.500000004</v>
      </c>
      <c r="V147" s="29">
        <f t="shared" si="18"/>
        <v>0</v>
      </c>
      <c r="W147" s="29">
        <f t="shared" si="19"/>
        <v>0</v>
      </c>
      <c r="X147" s="29">
        <f t="shared" si="20"/>
        <v>0</v>
      </c>
      <c r="Y147" s="29">
        <f t="shared" si="21"/>
        <v>0</v>
      </c>
      <c r="Z147" s="29">
        <f t="shared" si="22"/>
        <v>18248587.500000004</v>
      </c>
      <c r="AA147" s="113">
        <f t="shared" si="15"/>
        <v>5038960.8187926039</v>
      </c>
    </row>
    <row r="148" spans="2:27">
      <c r="B148" s="116">
        <f t="shared" si="13"/>
        <v>73416.397500000006</v>
      </c>
      <c r="C148" s="115">
        <f t="shared" si="16"/>
        <v>1.8100000000000012</v>
      </c>
      <c r="D148" s="68">
        <f>'ver pressoflex 6p C3 DCpowe_2'!$G$3/2/$C$557*C148</f>
        <v>22.172500000000014</v>
      </c>
      <c r="E148" s="114">
        <f>'ver pressoflex 6p C3 DCpowe_2'!$G$9/D148*(D148-'ver pressoflex 6p C3 DCpowe_2'!$M$8)</f>
        <v>6.4161461269590672E-2</v>
      </c>
      <c r="F148" s="114">
        <f>'ver pressoflex 6p C3 DCpowe_2'!$G$9/D148*(D148-'ver pressoflex 6p C3 DCpowe_2'!$M$9)</f>
        <v>9.302604577742693E-2</v>
      </c>
      <c r="G148" s="114">
        <f>'ver pressoflex 6p C3 DCpowe_2'!$G$9/D148*(D148-'ver pressoflex 6p C3 DCpowe_2'!$M$10)</f>
        <v>0.1218906302852632</v>
      </c>
      <c r="H148" s="114">
        <f>'ver pressoflex 6p C3 DCpowe_2'!$G$9/D148*(D148-'ver pressoflex 6p C3 DCpowe_2'!$M$11)</f>
        <v>0.74608727026722244</v>
      </c>
      <c r="I148" s="114">
        <f>'ver pressoflex 6p C3 DCpowe_2'!$G$9/D148*(D148-'ver pressoflex 6p C3 DCpowe_2'!$M$12)</f>
        <v>0.77495185477505868</v>
      </c>
      <c r="J148" s="114">
        <f>'ver pressoflex 6p C3 DCpowe_2'!$G$9/D148*(D148-'ver pressoflex 6p C3 DCpowe_2'!$M$13)</f>
        <v>0.80381643928289492</v>
      </c>
      <c r="K148" s="114">
        <f>'ver pressoflex 6p C3 DCpowe_2'!$G$9/D148*(D148-'ver pressoflex 6p C3 DCpowe_2'!$G$3)</f>
        <v>0.8759779005524857</v>
      </c>
      <c r="L148" s="113">
        <f>-'ver pressoflex 6p C3 DCpowe_2'!$G$2*'ver pressoflex 6p C3 DCpowe_2'!D148*'ver pressoflex 6p C3 DCpowe_2'!$G$17*'ver pressoflex 6p C3 DCpowe_2'!$G$13*'ver pressoflex 6p C3 DCpowe_2'!$G$11</f>
        <v>-4190.6025000000027</v>
      </c>
      <c r="M148" s="572">
        <f>IF(ABS(E148)&lt;'ver pressoflex 6p C3 DCpowe_2'!$G$7,'ver pressoflex 6p C3 DCpowe_2'!$G$16*E148*'ver pressoflex 6p C3 DCpowe_2'!$O$8,SIGN(E148)*'ver pressoflex 6p C3 DCpowe_2'!$G$15*'ver pressoflex 6p C3 DCpowe_2'!$O$8)</f>
        <v>17803.500000000004</v>
      </c>
      <c r="N148" s="572">
        <f>IF(ABS(F148)&lt;'ver pressoflex 6p C3 DCpowe_2'!$G$7,'ver pressoflex 6p C3 DCpowe_2'!$G$16*F148*'ver pressoflex 6p C3 DCpowe_2'!$O$9,SIGN(F148)*'ver pressoflex 6p C3 DCpowe_2'!$G$15*'ver pressoflex 6p C3 DCpowe_2'!$O$9)</f>
        <v>0</v>
      </c>
      <c r="O148" s="572">
        <f>IF(ABS(G148)&lt;'ver pressoflex 6p C3 DCpowe_2'!$G$7,'ver pressoflex 6p C3 DCpowe_2'!$G$16*G148*'ver pressoflex 6p C3 DCpowe_2'!$O$10,SIGN(G148)*'ver pressoflex 6p C3 DCpowe_2'!$G$15*'ver pressoflex 6p C3 DCpowe_2'!$O$10)</f>
        <v>0</v>
      </c>
      <c r="P148" s="572">
        <f>IF(ABS(H148)&lt;'ver pressoflex 6p C3 DCpowe_2'!$G$7,'ver pressoflex 6p C3 DCpowe_2'!$G$16*H148*'ver pressoflex 6p C3 DCpowe_2'!$O$11,SIGN(H148)*'ver pressoflex 6p C3 DCpowe_2'!$G$15*'ver pressoflex 6p C3 DCpowe_2'!$O$11)</f>
        <v>0</v>
      </c>
      <c r="Q148" s="572">
        <f>IF(ABS(I148)&lt;'ver pressoflex 6p C3 DCpowe_2'!$G$7,'ver pressoflex 6p C3 DCpowe_2'!$G$16*I148*'ver pressoflex 6p C3 DCpowe_2'!$O$12,SIGN(I148)*'ver pressoflex 6p C3 DCpowe_2'!$G$15*'ver pressoflex 6p C3 DCpowe_2'!$O$12)</f>
        <v>0</v>
      </c>
      <c r="R148" s="572">
        <f>IF(ABS(J148)&lt;'ver pressoflex 6p C3 DCpowe_2'!$G$7,'ver pressoflex 6p C3 DCpowe_2'!$G$16*J148*'ver pressoflex 6p C3 DCpowe_2'!$O$13,SIGN(J148)*'ver pressoflex 6p C3 DCpowe_2'!$G$15*'ver pressoflex 6p C3 DCpowe_2'!$O$13)</f>
        <v>17803.500000000004</v>
      </c>
      <c r="S148" s="113">
        <f t="shared" si="14"/>
        <v>31416.397500000006</v>
      </c>
      <c r="T148" s="575">
        <f>-L148*('ver pressoflex 6p C3 DCpowe_2'!$G$3/2-'ver pressoflex 6p C3 DCpowe_2'!$G$12*'ver pressoflex 6p C3 DCpowe_2'!D148)</f>
        <v>5094834.9507846031</v>
      </c>
      <c r="U148" s="29">
        <f t="shared" si="17"/>
        <v>-18248587.500000004</v>
      </c>
      <c r="V148" s="29">
        <f t="shared" si="18"/>
        <v>0</v>
      </c>
      <c r="W148" s="29">
        <f t="shared" si="19"/>
        <v>0</v>
      </c>
      <c r="X148" s="29">
        <f t="shared" si="20"/>
        <v>0</v>
      </c>
      <c r="Y148" s="29">
        <f t="shared" si="21"/>
        <v>0</v>
      </c>
      <c r="Z148" s="29">
        <f t="shared" si="22"/>
        <v>18248587.500000004</v>
      </c>
      <c r="AA148" s="113">
        <f t="shared" si="15"/>
        <v>5094834.9507846031</v>
      </c>
    </row>
    <row r="149" spans="2:27">
      <c r="B149" s="116">
        <f t="shared" si="13"/>
        <v>73370.092499999999</v>
      </c>
      <c r="C149" s="115">
        <f t="shared" si="16"/>
        <v>1.8300000000000012</v>
      </c>
      <c r="D149" s="68">
        <f>'ver pressoflex 6p C3 DCpowe_2'!$G$3/2/$C$557*C149</f>
        <v>22.417500000000015</v>
      </c>
      <c r="E149" s="114">
        <f>'ver pressoflex 6p C3 DCpowe_2'!$G$9/D149*(D149-'ver pressoflex 6p C3 DCpowe_2'!$M$8)</f>
        <v>6.3372811419649774E-2</v>
      </c>
      <c r="F149" s="114">
        <f>'ver pressoflex 6p C3 DCpowe_2'!$G$9/D149*(D149-'ver pressoflex 6p C3 DCpowe_2'!$M$9)</f>
        <v>9.1921935987509695E-2</v>
      </c>
      <c r="G149" s="114">
        <f>'ver pressoflex 6p C3 DCpowe_2'!$G$9/D149*(D149-'ver pressoflex 6p C3 DCpowe_2'!$M$10)</f>
        <v>0.1204710605553696</v>
      </c>
      <c r="H149" s="114">
        <f>'ver pressoflex 6p C3 DCpowe_2'!$G$9/D149*(D149-'ver pressoflex 6p C3 DCpowe_2'!$M$11)</f>
        <v>0.73784587933534018</v>
      </c>
      <c r="I149" s="114">
        <f>'ver pressoflex 6p C3 DCpowe_2'!$G$9/D149*(D149-'ver pressoflex 6p C3 DCpowe_2'!$M$12)</f>
        <v>0.76639500390320014</v>
      </c>
      <c r="J149" s="114">
        <f>'ver pressoflex 6p C3 DCpowe_2'!$G$9/D149*(D149-'ver pressoflex 6p C3 DCpowe_2'!$M$13)</f>
        <v>0.79494412847106</v>
      </c>
      <c r="K149" s="114">
        <f>'ver pressoflex 6p C3 DCpowe_2'!$G$9/D149*(D149-'ver pressoflex 6p C3 DCpowe_2'!$G$3)</f>
        <v>0.86631693989070979</v>
      </c>
      <c r="L149" s="113">
        <f>-'ver pressoflex 6p C3 DCpowe_2'!$G$2*'ver pressoflex 6p C3 DCpowe_2'!D149*'ver pressoflex 6p C3 DCpowe_2'!$G$17*'ver pressoflex 6p C3 DCpowe_2'!$G$13*'ver pressoflex 6p C3 DCpowe_2'!$G$11</f>
        <v>-4236.907500000003</v>
      </c>
      <c r="M149" s="572">
        <f>IF(ABS(E149)&lt;'ver pressoflex 6p C3 DCpowe_2'!$G$7,'ver pressoflex 6p C3 DCpowe_2'!$G$16*E149*'ver pressoflex 6p C3 DCpowe_2'!$O$8,SIGN(E149)*'ver pressoflex 6p C3 DCpowe_2'!$G$15*'ver pressoflex 6p C3 DCpowe_2'!$O$8)</f>
        <v>17803.500000000004</v>
      </c>
      <c r="N149" s="572">
        <f>IF(ABS(F149)&lt;'ver pressoflex 6p C3 DCpowe_2'!$G$7,'ver pressoflex 6p C3 DCpowe_2'!$G$16*F149*'ver pressoflex 6p C3 DCpowe_2'!$O$9,SIGN(F149)*'ver pressoflex 6p C3 DCpowe_2'!$G$15*'ver pressoflex 6p C3 DCpowe_2'!$O$9)</f>
        <v>0</v>
      </c>
      <c r="O149" s="572">
        <f>IF(ABS(G149)&lt;'ver pressoflex 6p C3 DCpowe_2'!$G$7,'ver pressoflex 6p C3 DCpowe_2'!$G$16*G149*'ver pressoflex 6p C3 DCpowe_2'!$O$10,SIGN(G149)*'ver pressoflex 6p C3 DCpowe_2'!$G$15*'ver pressoflex 6p C3 DCpowe_2'!$O$10)</f>
        <v>0</v>
      </c>
      <c r="P149" s="572">
        <f>IF(ABS(H149)&lt;'ver pressoflex 6p C3 DCpowe_2'!$G$7,'ver pressoflex 6p C3 DCpowe_2'!$G$16*H149*'ver pressoflex 6p C3 DCpowe_2'!$O$11,SIGN(H149)*'ver pressoflex 6p C3 DCpowe_2'!$G$15*'ver pressoflex 6p C3 DCpowe_2'!$O$11)</f>
        <v>0</v>
      </c>
      <c r="Q149" s="572">
        <f>IF(ABS(I149)&lt;'ver pressoflex 6p C3 DCpowe_2'!$G$7,'ver pressoflex 6p C3 DCpowe_2'!$G$16*I149*'ver pressoflex 6p C3 DCpowe_2'!$O$12,SIGN(I149)*'ver pressoflex 6p C3 DCpowe_2'!$G$15*'ver pressoflex 6p C3 DCpowe_2'!$O$12)</f>
        <v>0</v>
      </c>
      <c r="R149" s="572">
        <f>IF(ABS(J149)&lt;'ver pressoflex 6p C3 DCpowe_2'!$G$7,'ver pressoflex 6p C3 DCpowe_2'!$G$16*J149*'ver pressoflex 6p C3 DCpowe_2'!$O$13,SIGN(J149)*'ver pressoflex 6p C3 DCpowe_2'!$G$15*'ver pressoflex 6p C3 DCpowe_2'!$O$13)</f>
        <v>17803.500000000004</v>
      </c>
      <c r="S149" s="113">
        <f t="shared" si="14"/>
        <v>31370.092500000006</v>
      </c>
      <c r="T149" s="575">
        <f>-L149*('ver pressoflex 6p C3 DCpowe_2'!$G$3/2-'ver pressoflex 6p C3 DCpowe_2'!$G$12*'ver pressoflex 6p C3 DCpowe_2'!D149)</f>
        <v>5150699.6439654035</v>
      </c>
      <c r="U149" s="29">
        <f t="shared" si="17"/>
        <v>-18248587.500000004</v>
      </c>
      <c r="V149" s="29">
        <f t="shared" si="18"/>
        <v>0</v>
      </c>
      <c r="W149" s="29">
        <f t="shared" si="19"/>
        <v>0</v>
      </c>
      <c r="X149" s="29">
        <f t="shared" si="20"/>
        <v>0</v>
      </c>
      <c r="Y149" s="29">
        <f t="shared" si="21"/>
        <v>0</v>
      </c>
      <c r="Z149" s="29">
        <f t="shared" si="22"/>
        <v>18248587.500000004</v>
      </c>
      <c r="AA149" s="113">
        <f t="shared" si="15"/>
        <v>5150699.6439654045</v>
      </c>
    </row>
    <row r="150" spans="2:27">
      <c r="B150" s="116">
        <f t="shared" si="13"/>
        <v>73323.787500000006</v>
      </c>
      <c r="C150" s="115">
        <f t="shared" si="16"/>
        <v>1.8500000000000012</v>
      </c>
      <c r="D150" s="68">
        <f>'ver pressoflex 6p C3 DCpowe_2'!$G$3/2/$C$557*C150</f>
        <v>22.662500000000016</v>
      </c>
      <c r="E150" s="114">
        <f>'ver pressoflex 6p C3 DCpowe_2'!$G$9/D150*(D150-'ver pressoflex 6p C3 DCpowe_2'!$M$8)</f>
        <v>6.2601213458356272E-2</v>
      </c>
      <c r="F150" s="114">
        <f>'ver pressoflex 6p C3 DCpowe_2'!$G$9/D150*(D150-'ver pressoflex 6p C3 DCpowe_2'!$M$9)</f>
        <v>9.0841698841698779E-2</v>
      </c>
      <c r="G150" s="114">
        <f>'ver pressoflex 6p C3 DCpowe_2'!$G$9/D150*(D150-'ver pressoflex 6p C3 DCpowe_2'!$M$10)</f>
        <v>0.11908218422504128</v>
      </c>
      <c r="H150" s="114">
        <f>'ver pressoflex 6p C3 DCpowe_2'!$G$9/D150*(D150-'ver pressoflex 6p C3 DCpowe_2'!$M$11)</f>
        <v>0.7297826806398231</v>
      </c>
      <c r="I150" s="114">
        <f>'ver pressoflex 6p C3 DCpowe_2'!$G$9/D150*(D150-'ver pressoflex 6p C3 DCpowe_2'!$M$12)</f>
        <v>0.75802316602316555</v>
      </c>
      <c r="J150" s="114">
        <f>'ver pressoflex 6p C3 DCpowe_2'!$G$9/D150*(D150-'ver pressoflex 6p C3 DCpowe_2'!$M$13)</f>
        <v>0.78626365140650811</v>
      </c>
      <c r="K150" s="114">
        <f>'ver pressoflex 6p C3 DCpowe_2'!$G$9/D150*(D150-'ver pressoflex 6p C3 DCpowe_2'!$G$3)</f>
        <v>0.85686486486486435</v>
      </c>
      <c r="L150" s="113">
        <f>-'ver pressoflex 6p C3 DCpowe_2'!$G$2*'ver pressoflex 6p C3 DCpowe_2'!D150*'ver pressoflex 6p C3 DCpowe_2'!$G$17*'ver pressoflex 6p C3 DCpowe_2'!$G$13*'ver pressoflex 6p C3 DCpowe_2'!$G$11</f>
        <v>-4283.2125000000033</v>
      </c>
      <c r="M150" s="572">
        <f>IF(ABS(E150)&lt;'ver pressoflex 6p C3 DCpowe_2'!$G$7,'ver pressoflex 6p C3 DCpowe_2'!$G$16*E150*'ver pressoflex 6p C3 DCpowe_2'!$O$8,SIGN(E150)*'ver pressoflex 6p C3 DCpowe_2'!$G$15*'ver pressoflex 6p C3 DCpowe_2'!$O$8)</f>
        <v>17803.500000000004</v>
      </c>
      <c r="N150" s="572">
        <f>IF(ABS(F150)&lt;'ver pressoflex 6p C3 DCpowe_2'!$G$7,'ver pressoflex 6p C3 DCpowe_2'!$G$16*F150*'ver pressoflex 6p C3 DCpowe_2'!$O$9,SIGN(F150)*'ver pressoflex 6p C3 DCpowe_2'!$G$15*'ver pressoflex 6p C3 DCpowe_2'!$O$9)</f>
        <v>0</v>
      </c>
      <c r="O150" s="572">
        <f>IF(ABS(G150)&lt;'ver pressoflex 6p C3 DCpowe_2'!$G$7,'ver pressoflex 6p C3 DCpowe_2'!$G$16*G150*'ver pressoflex 6p C3 DCpowe_2'!$O$10,SIGN(G150)*'ver pressoflex 6p C3 DCpowe_2'!$G$15*'ver pressoflex 6p C3 DCpowe_2'!$O$10)</f>
        <v>0</v>
      </c>
      <c r="P150" s="572">
        <f>IF(ABS(H150)&lt;'ver pressoflex 6p C3 DCpowe_2'!$G$7,'ver pressoflex 6p C3 DCpowe_2'!$G$16*H150*'ver pressoflex 6p C3 DCpowe_2'!$O$11,SIGN(H150)*'ver pressoflex 6p C3 DCpowe_2'!$G$15*'ver pressoflex 6p C3 DCpowe_2'!$O$11)</f>
        <v>0</v>
      </c>
      <c r="Q150" s="572">
        <f>IF(ABS(I150)&lt;'ver pressoflex 6p C3 DCpowe_2'!$G$7,'ver pressoflex 6p C3 DCpowe_2'!$G$16*I150*'ver pressoflex 6p C3 DCpowe_2'!$O$12,SIGN(I150)*'ver pressoflex 6p C3 DCpowe_2'!$G$15*'ver pressoflex 6p C3 DCpowe_2'!$O$12)</f>
        <v>0</v>
      </c>
      <c r="R150" s="572">
        <f>IF(ABS(J150)&lt;'ver pressoflex 6p C3 DCpowe_2'!$G$7,'ver pressoflex 6p C3 DCpowe_2'!$G$16*J150*'ver pressoflex 6p C3 DCpowe_2'!$O$13,SIGN(J150)*'ver pressoflex 6p C3 DCpowe_2'!$G$15*'ver pressoflex 6p C3 DCpowe_2'!$O$13)</f>
        <v>17803.500000000004</v>
      </c>
      <c r="S150" s="113">
        <f t="shared" si="14"/>
        <v>31323.787500000006</v>
      </c>
      <c r="T150" s="575">
        <f>-L150*('ver pressoflex 6p C3 DCpowe_2'!$G$3/2-'ver pressoflex 6p C3 DCpowe_2'!$G$12*'ver pressoflex 6p C3 DCpowe_2'!D150)</f>
        <v>5206554.8983350042</v>
      </c>
      <c r="U150" s="29">
        <f t="shared" si="17"/>
        <v>-18248587.500000004</v>
      </c>
      <c r="V150" s="29">
        <f t="shared" si="18"/>
        <v>0</v>
      </c>
      <c r="W150" s="29">
        <f t="shared" si="19"/>
        <v>0</v>
      </c>
      <c r="X150" s="29">
        <f t="shared" si="20"/>
        <v>0</v>
      </c>
      <c r="Y150" s="29">
        <f t="shared" si="21"/>
        <v>0</v>
      </c>
      <c r="Z150" s="29">
        <f t="shared" si="22"/>
        <v>18248587.500000004</v>
      </c>
      <c r="AA150" s="113">
        <f t="shared" si="15"/>
        <v>5206554.8983350042</v>
      </c>
    </row>
    <row r="151" spans="2:27">
      <c r="B151" s="116">
        <f t="shared" si="13"/>
        <v>73277.482500000013</v>
      </c>
      <c r="C151" s="115">
        <f t="shared" si="16"/>
        <v>1.8700000000000012</v>
      </c>
      <c r="D151" s="68">
        <f>'ver pressoflex 6p C3 DCpowe_2'!$G$3/2/$C$557*C151</f>
        <v>22.907500000000017</v>
      </c>
      <c r="E151" s="114">
        <f>'ver pressoflex 6p C3 DCpowe_2'!$G$9/D151*(D151-'ver pressoflex 6p C3 DCpowe_2'!$M$8)</f>
        <v>6.1846120266288281E-2</v>
      </c>
      <c r="F151" s="114">
        <f>'ver pressoflex 6p C3 DCpowe_2'!$G$9/D151*(D151-'ver pressoflex 6p C3 DCpowe_2'!$M$9)</f>
        <v>8.9784568372803589E-2</v>
      </c>
      <c r="G151" s="114">
        <f>'ver pressoflex 6p C3 DCpowe_2'!$G$9/D151*(D151-'ver pressoflex 6p C3 DCpowe_2'!$M$10)</f>
        <v>0.1177230164793189</v>
      </c>
      <c r="H151" s="114">
        <f>'ver pressoflex 6p C3 DCpowe_2'!$G$9/D151*(D151-'ver pressoflex 6p C3 DCpowe_2'!$M$11)</f>
        <v>0.72189195678271267</v>
      </c>
      <c r="I151" s="114">
        <f>'ver pressoflex 6p C3 DCpowe_2'!$G$9/D151*(D151-'ver pressoflex 6p C3 DCpowe_2'!$M$12)</f>
        <v>0.74983040488922792</v>
      </c>
      <c r="J151" s="114">
        <f>'ver pressoflex 6p C3 DCpowe_2'!$G$9/D151*(D151-'ver pressoflex 6p C3 DCpowe_2'!$M$13)</f>
        <v>0.77776885299574328</v>
      </c>
      <c r="K151" s="114">
        <f>'ver pressoflex 6p C3 DCpowe_2'!$G$9/D151*(D151-'ver pressoflex 6p C3 DCpowe_2'!$G$3)</f>
        <v>0.8476149732620315</v>
      </c>
      <c r="L151" s="113">
        <f>-'ver pressoflex 6p C3 DCpowe_2'!$G$2*'ver pressoflex 6p C3 DCpowe_2'!D151*'ver pressoflex 6p C3 DCpowe_2'!$G$17*'ver pressoflex 6p C3 DCpowe_2'!$G$13*'ver pressoflex 6p C3 DCpowe_2'!$G$11</f>
        <v>-4329.5175000000036</v>
      </c>
      <c r="M151" s="572">
        <f>IF(ABS(E151)&lt;'ver pressoflex 6p C3 DCpowe_2'!$G$7,'ver pressoflex 6p C3 DCpowe_2'!$G$16*E151*'ver pressoflex 6p C3 DCpowe_2'!$O$8,SIGN(E151)*'ver pressoflex 6p C3 DCpowe_2'!$G$15*'ver pressoflex 6p C3 DCpowe_2'!$O$8)</f>
        <v>17803.500000000004</v>
      </c>
      <c r="N151" s="572">
        <f>IF(ABS(F151)&lt;'ver pressoflex 6p C3 DCpowe_2'!$G$7,'ver pressoflex 6p C3 DCpowe_2'!$G$16*F151*'ver pressoflex 6p C3 DCpowe_2'!$O$9,SIGN(F151)*'ver pressoflex 6p C3 DCpowe_2'!$G$15*'ver pressoflex 6p C3 DCpowe_2'!$O$9)</f>
        <v>0</v>
      </c>
      <c r="O151" s="572">
        <f>IF(ABS(G151)&lt;'ver pressoflex 6p C3 DCpowe_2'!$G$7,'ver pressoflex 6p C3 DCpowe_2'!$G$16*G151*'ver pressoflex 6p C3 DCpowe_2'!$O$10,SIGN(G151)*'ver pressoflex 6p C3 DCpowe_2'!$G$15*'ver pressoflex 6p C3 DCpowe_2'!$O$10)</f>
        <v>0</v>
      </c>
      <c r="P151" s="572">
        <f>IF(ABS(H151)&lt;'ver pressoflex 6p C3 DCpowe_2'!$G$7,'ver pressoflex 6p C3 DCpowe_2'!$G$16*H151*'ver pressoflex 6p C3 DCpowe_2'!$O$11,SIGN(H151)*'ver pressoflex 6p C3 DCpowe_2'!$G$15*'ver pressoflex 6p C3 DCpowe_2'!$O$11)</f>
        <v>0</v>
      </c>
      <c r="Q151" s="572">
        <f>IF(ABS(I151)&lt;'ver pressoflex 6p C3 DCpowe_2'!$G$7,'ver pressoflex 6p C3 DCpowe_2'!$G$16*I151*'ver pressoflex 6p C3 DCpowe_2'!$O$12,SIGN(I151)*'ver pressoflex 6p C3 DCpowe_2'!$G$15*'ver pressoflex 6p C3 DCpowe_2'!$O$12)</f>
        <v>0</v>
      </c>
      <c r="R151" s="572">
        <f>IF(ABS(J151)&lt;'ver pressoflex 6p C3 DCpowe_2'!$G$7,'ver pressoflex 6p C3 DCpowe_2'!$G$16*J151*'ver pressoflex 6p C3 DCpowe_2'!$O$13,SIGN(J151)*'ver pressoflex 6p C3 DCpowe_2'!$G$15*'ver pressoflex 6p C3 DCpowe_2'!$O$13)</f>
        <v>17803.500000000004</v>
      </c>
      <c r="S151" s="113">
        <f t="shared" si="14"/>
        <v>31277.482500000006</v>
      </c>
      <c r="T151" s="575">
        <f>-L151*('ver pressoflex 6p C3 DCpowe_2'!$G$3/2-'ver pressoflex 6p C3 DCpowe_2'!$G$12*'ver pressoflex 6p C3 DCpowe_2'!D151)</f>
        <v>5262400.7138934042</v>
      </c>
      <c r="U151" s="29">
        <f t="shared" si="17"/>
        <v>-18248587.500000004</v>
      </c>
      <c r="V151" s="29">
        <f t="shared" si="18"/>
        <v>0</v>
      </c>
      <c r="W151" s="29">
        <f t="shared" si="19"/>
        <v>0</v>
      </c>
      <c r="X151" s="29">
        <f t="shared" si="20"/>
        <v>0</v>
      </c>
      <c r="Y151" s="29">
        <f t="shared" si="21"/>
        <v>0</v>
      </c>
      <c r="Z151" s="29">
        <f t="shared" si="22"/>
        <v>18248587.500000004</v>
      </c>
      <c r="AA151" s="113">
        <f t="shared" si="15"/>
        <v>5262400.7138934042</v>
      </c>
    </row>
    <row r="152" spans="2:27">
      <c r="B152" s="116">
        <f t="shared" si="13"/>
        <v>73231.177500000005</v>
      </c>
      <c r="C152" s="115">
        <f t="shared" si="16"/>
        <v>1.8900000000000012</v>
      </c>
      <c r="D152" s="68">
        <f>'ver pressoflex 6p C3 DCpowe_2'!$G$3/2/$C$557*C152</f>
        <v>23.152500000000014</v>
      </c>
      <c r="E152" s="114">
        <f>'ver pressoflex 6p C3 DCpowe_2'!$G$9/D152*(D152-'ver pressoflex 6p C3 DCpowe_2'!$M$8)</f>
        <v>6.110700788251805E-2</v>
      </c>
      <c r="F152" s="114">
        <f>'ver pressoflex 6p C3 DCpowe_2'!$G$9/D152*(D152-'ver pressoflex 6p C3 DCpowe_2'!$M$9)</f>
        <v>8.8749811035525261E-2</v>
      </c>
      <c r="G152" s="114">
        <f>'ver pressoflex 6p C3 DCpowe_2'!$G$9/D152*(D152-'ver pressoflex 6p C3 DCpowe_2'!$M$10)</f>
        <v>0.11639261418853247</v>
      </c>
      <c r="H152" s="114">
        <f>'ver pressoflex 6p C3 DCpowe_2'!$G$9/D152*(D152-'ver pressoflex 6p C3 DCpowe_2'!$M$11)</f>
        <v>0.71416823237231353</v>
      </c>
      <c r="I152" s="114">
        <f>'ver pressoflex 6p C3 DCpowe_2'!$G$9/D152*(D152-'ver pressoflex 6p C3 DCpowe_2'!$M$12)</f>
        <v>0.74181103552532068</v>
      </c>
      <c r="J152" s="114">
        <f>'ver pressoflex 6p C3 DCpowe_2'!$G$9/D152*(D152-'ver pressoflex 6p C3 DCpowe_2'!$M$13)</f>
        <v>0.76945383867832795</v>
      </c>
      <c r="K152" s="114">
        <f>'ver pressoflex 6p C3 DCpowe_2'!$G$9/D152*(D152-'ver pressoflex 6p C3 DCpowe_2'!$G$3)</f>
        <v>0.83856084656084595</v>
      </c>
      <c r="L152" s="113">
        <f>-'ver pressoflex 6p C3 DCpowe_2'!$G$2*'ver pressoflex 6p C3 DCpowe_2'!D152*'ver pressoflex 6p C3 DCpowe_2'!$G$17*'ver pressoflex 6p C3 DCpowe_2'!$G$13*'ver pressoflex 6p C3 DCpowe_2'!$G$11</f>
        <v>-4375.8225000000029</v>
      </c>
      <c r="M152" s="572">
        <f>IF(ABS(E152)&lt;'ver pressoflex 6p C3 DCpowe_2'!$G$7,'ver pressoflex 6p C3 DCpowe_2'!$G$16*E152*'ver pressoflex 6p C3 DCpowe_2'!$O$8,SIGN(E152)*'ver pressoflex 6p C3 DCpowe_2'!$G$15*'ver pressoflex 6p C3 DCpowe_2'!$O$8)</f>
        <v>17803.500000000004</v>
      </c>
      <c r="N152" s="572">
        <f>IF(ABS(F152)&lt;'ver pressoflex 6p C3 DCpowe_2'!$G$7,'ver pressoflex 6p C3 DCpowe_2'!$G$16*F152*'ver pressoflex 6p C3 DCpowe_2'!$O$9,SIGN(F152)*'ver pressoflex 6p C3 DCpowe_2'!$G$15*'ver pressoflex 6p C3 DCpowe_2'!$O$9)</f>
        <v>0</v>
      </c>
      <c r="O152" s="572">
        <f>IF(ABS(G152)&lt;'ver pressoflex 6p C3 DCpowe_2'!$G$7,'ver pressoflex 6p C3 DCpowe_2'!$G$16*G152*'ver pressoflex 6p C3 DCpowe_2'!$O$10,SIGN(G152)*'ver pressoflex 6p C3 DCpowe_2'!$G$15*'ver pressoflex 6p C3 DCpowe_2'!$O$10)</f>
        <v>0</v>
      </c>
      <c r="P152" s="572">
        <f>IF(ABS(H152)&lt;'ver pressoflex 6p C3 DCpowe_2'!$G$7,'ver pressoflex 6p C3 DCpowe_2'!$G$16*H152*'ver pressoflex 6p C3 DCpowe_2'!$O$11,SIGN(H152)*'ver pressoflex 6p C3 DCpowe_2'!$G$15*'ver pressoflex 6p C3 DCpowe_2'!$O$11)</f>
        <v>0</v>
      </c>
      <c r="Q152" s="572">
        <f>IF(ABS(I152)&lt;'ver pressoflex 6p C3 DCpowe_2'!$G$7,'ver pressoflex 6p C3 DCpowe_2'!$G$16*I152*'ver pressoflex 6p C3 DCpowe_2'!$O$12,SIGN(I152)*'ver pressoflex 6p C3 DCpowe_2'!$G$15*'ver pressoflex 6p C3 DCpowe_2'!$O$12)</f>
        <v>0</v>
      </c>
      <c r="R152" s="572">
        <f>IF(ABS(J152)&lt;'ver pressoflex 6p C3 DCpowe_2'!$G$7,'ver pressoflex 6p C3 DCpowe_2'!$G$16*J152*'ver pressoflex 6p C3 DCpowe_2'!$O$13,SIGN(J152)*'ver pressoflex 6p C3 DCpowe_2'!$G$15*'ver pressoflex 6p C3 DCpowe_2'!$O$13)</f>
        <v>17803.500000000004</v>
      </c>
      <c r="S152" s="113">
        <f t="shared" si="14"/>
        <v>31231.177500000005</v>
      </c>
      <c r="T152" s="575">
        <f>-L152*('ver pressoflex 6p C3 DCpowe_2'!$G$3/2-'ver pressoflex 6p C3 DCpowe_2'!$G$12*'ver pressoflex 6p C3 DCpowe_2'!D152)</f>
        <v>5318237.0906406026</v>
      </c>
      <c r="U152" s="29">
        <f t="shared" si="17"/>
        <v>-18248587.500000004</v>
      </c>
      <c r="V152" s="29">
        <f t="shared" si="18"/>
        <v>0</v>
      </c>
      <c r="W152" s="29">
        <f t="shared" si="19"/>
        <v>0</v>
      </c>
      <c r="X152" s="29">
        <f t="shared" si="20"/>
        <v>0</v>
      </c>
      <c r="Y152" s="29">
        <f t="shared" si="21"/>
        <v>0</v>
      </c>
      <c r="Z152" s="29">
        <f t="shared" si="22"/>
        <v>18248587.500000004</v>
      </c>
      <c r="AA152" s="113">
        <f t="shared" si="15"/>
        <v>5318237.0906406026</v>
      </c>
    </row>
    <row r="153" spans="2:27">
      <c r="B153" s="116">
        <f t="shared" si="13"/>
        <v>73184.872499999998</v>
      </c>
      <c r="C153" s="115">
        <f t="shared" si="16"/>
        <v>1.9100000000000013</v>
      </c>
      <c r="D153" s="68">
        <f>'ver pressoflex 6p C3 DCpowe_2'!$G$3/2/$C$557*C153</f>
        <v>23.397500000000015</v>
      </c>
      <c r="E153" s="114">
        <f>'ver pressoflex 6p C3 DCpowe_2'!$G$9/D153*(D153-'ver pressoflex 6p C3 DCpowe_2'!$M$8)</f>
        <v>6.0383374292125189E-2</v>
      </c>
      <c r="F153" s="114">
        <f>'ver pressoflex 6p C3 DCpowe_2'!$G$9/D153*(D153-'ver pressoflex 6p C3 DCpowe_2'!$M$9)</f>
        <v>8.7736724008975253E-2</v>
      </c>
      <c r="G153" s="114">
        <f>'ver pressoflex 6p C3 DCpowe_2'!$G$9/D153*(D153-'ver pressoflex 6p C3 DCpowe_2'!$M$10)</f>
        <v>0.11509007372582533</v>
      </c>
      <c r="H153" s="114">
        <f>'ver pressoflex 6p C3 DCpowe_2'!$G$9/D153*(D153-'ver pressoflex 6p C3 DCpowe_2'!$M$11)</f>
        <v>0.70660626135270821</v>
      </c>
      <c r="I153" s="114">
        <f>'ver pressoflex 6p C3 DCpowe_2'!$G$9/D153*(D153-'ver pressoflex 6p C3 DCpowe_2'!$M$12)</f>
        <v>0.73395961106955832</v>
      </c>
      <c r="J153" s="114">
        <f>'ver pressoflex 6p C3 DCpowe_2'!$G$9/D153*(D153-'ver pressoflex 6p C3 DCpowe_2'!$M$13)</f>
        <v>0.76131296078640831</v>
      </c>
      <c r="K153" s="114">
        <f>'ver pressoflex 6p C3 DCpowe_2'!$G$9/D153*(D153-'ver pressoflex 6p C3 DCpowe_2'!$G$3)</f>
        <v>0.82969633507853358</v>
      </c>
      <c r="L153" s="113">
        <f>-'ver pressoflex 6p C3 DCpowe_2'!$G$2*'ver pressoflex 6p C3 DCpowe_2'!D153*'ver pressoflex 6p C3 DCpowe_2'!$G$17*'ver pressoflex 6p C3 DCpowe_2'!$G$13*'ver pressoflex 6p C3 DCpowe_2'!$G$11</f>
        <v>-4422.1275000000023</v>
      </c>
      <c r="M153" s="572">
        <f>IF(ABS(E153)&lt;'ver pressoflex 6p C3 DCpowe_2'!$G$7,'ver pressoflex 6p C3 DCpowe_2'!$G$16*E153*'ver pressoflex 6p C3 DCpowe_2'!$O$8,SIGN(E153)*'ver pressoflex 6p C3 DCpowe_2'!$G$15*'ver pressoflex 6p C3 DCpowe_2'!$O$8)</f>
        <v>17803.500000000004</v>
      </c>
      <c r="N153" s="572">
        <f>IF(ABS(F153)&lt;'ver pressoflex 6p C3 DCpowe_2'!$G$7,'ver pressoflex 6p C3 DCpowe_2'!$G$16*F153*'ver pressoflex 6p C3 DCpowe_2'!$O$9,SIGN(F153)*'ver pressoflex 6p C3 DCpowe_2'!$G$15*'ver pressoflex 6p C3 DCpowe_2'!$O$9)</f>
        <v>0</v>
      </c>
      <c r="O153" s="572">
        <f>IF(ABS(G153)&lt;'ver pressoflex 6p C3 DCpowe_2'!$G$7,'ver pressoflex 6p C3 DCpowe_2'!$G$16*G153*'ver pressoflex 6p C3 DCpowe_2'!$O$10,SIGN(G153)*'ver pressoflex 6p C3 DCpowe_2'!$G$15*'ver pressoflex 6p C3 DCpowe_2'!$O$10)</f>
        <v>0</v>
      </c>
      <c r="P153" s="572">
        <f>IF(ABS(H153)&lt;'ver pressoflex 6p C3 DCpowe_2'!$G$7,'ver pressoflex 6p C3 DCpowe_2'!$G$16*H153*'ver pressoflex 6p C3 DCpowe_2'!$O$11,SIGN(H153)*'ver pressoflex 6p C3 DCpowe_2'!$G$15*'ver pressoflex 6p C3 DCpowe_2'!$O$11)</f>
        <v>0</v>
      </c>
      <c r="Q153" s="572">
        <f>IF(ABS(I153)&lt;'ver pressoflex 6p C3 DCpowe_2'!$G$7,'ver pressoflex 6p C3 DCpowe_2'!$G$16*I153*'ver pressoflex 6p C3 DCpowe_2'!$O$12,SIGN(I153)*'ver pressoflex 6p C3 DCpowe_2'!$G$15*'ver pressoflex 6p C3 DCpowe_2'!$O$12)</f>
        <v>0</v>
      </c>
      <c r="R153" s="572">
        <f>IF(ABS(J153)&lt;'ver pressoflex 6p C3 DCpowe_2'!$G$7,'ver pressoflex 6p C3 DCpowe_2'!$G$16*J153*'ver pressoflex 6p C3 DCpowe_2'!$O$13,SIGN(J153)*'ver pressoflex 6p C3 DCpowe_2'!$G$15*'ver pressoflex 6p C3 DCpowe_2'!$O$13)</f>
        <v>17803.500000000004</v>
      </c>
      <c r="S153" s="113">
        <f t="shared" si="14"/>
        <v>31184.872500000005</v>
      </c>
      <c r="T153" s="575">
        <f>-L153*('ver pressoflex 6p C3 DCpowe_2'!$G$3/2-'ver pressoflex 6p C3 DCpowe_2'!$G$12*'ver pressoflex 6p C3 DCpowe_2'!D153)</f>
        <v>5374064.0285766032</v>
      </c>
      <c r="U153" s="29">
        <f t="shared" si="17"/>
        <v>-18248587.500000004</v>
      </c>
      <c r="V153" s="29">
        <f t="shared" si="18"/>
        <v>0</v>
      </c>
      <c r="W153" s="29">
        <f t="shared" si="19"/>
        <v>0</v>
      </c>
      <c r="X153" s="29">
        <f t="shared" si="20"/>
        <v>0</v>
      </c>
      <c r="Y153" s="29">
        <f t="shared" si="21"/>
        <v>0</v>
      </c>
      <c r="Z153" s="29">
        <f t="shared" si="22"/>
        <v>18248587.500000004</v>
      </c>
      <c r="AA153" s="113">
        <f t="shared" si="15"/>
        <v>5374064.0285766032</v>
      </c>
    </row>
    <row r="154" spans="2:27">
      <c r="B154" s="116">
        <f t="shared" si="13"/>
        <v>73138.567500000005</v>
      </c>
      <c r="C154" s="115">
        <f t="shared" si="16"/>
        <v>1.9300000000000013</v>
      </c>
      <c r="D154" s="68">
        <f>'ver pressoflex 6p C3 DCpowe_2'!$G$3/2/$C$557*C154</f>
        <v>23.642500000000016</v>
      </c>
      <c r="E154" s="114">
        <f>'ver pressoflex 6p C3 DCpowe_2'!$G$9/D154*(D154-'ver pressoflex 6p C3 DCpowe_2'!$M$8)</f>
        <v>5.967473828909798E-2</v>
      </c>
      <c r="F154" s="114">
        <f>'ver pressoflex 6p C3 DCpowe_2'!$G$9/D154*(D154-'ver pressoflex 6p C3 DCpowe_2'!$M$9)</f>
        <v>8.6744633604737165E-2</v>
      </c>
      <c r="G154" s="114">
        <f>'ver pressoflex 6p C3 DCpowe_2'!$G$9/D154*(D154-'ver pressoflex 6p C3 DCpowe_2'!$M$10)</f>
        <v>0.11381452892037636</v>
      </c>
      <c r="H154" s="114">
        <f>'ver pressoflex 6p C3 DCpowe_2'!$G$9/D154*(D154-'ver pressoflex 6p C3 DCpowe_2'!$M$11)</f>
        <v>0.69920101512107391</v>
      </c>
      <c r="I154" s="114">
        <f>'ver pressoflex 6p C3 DCpowe_2'!$G$9/D154*(D154-'ver pressoflex 6p C3 DCpowe_2'!$M$12)</f>
        <v>0.7262709104367131</v>
      </c>
      <c r="J154" s="114">
        <f>'ver pressoflex 6p C3 DCpowe_2'!$G$9/D154*(D154-'ver pressoflex 6p C3 DCpowe_2'!$M$13)</f>
        <v>0.75334080575235229</v>
      </c>
      <c r="K154" s="114">
        <f>'ver pressoflex 6p C3 DCpowe_2'!$G$9/D154*(D154-'ver pressoflex 6p C3 DCpowe_2'!$G$3)</f>
        <v>0.82101554404145027</v>
      </c>
      <c r="L154" s="113">
        <f>-'ver pressoflex 6p C3 DCpowe_2'!$G$2*'ver pressoflex 6p C3 DCpowe_2'!D154*'ver pressoflex 6p C3 DCpowe_2'!$G$17*'ver pressoflex 6p C3 DCpowe_2'!$G$13*'ver pressoflex 6p C3 DCpowe_2'!$G$11</f>
        <v>-4468.4325000000026</v>
      </c>
      <c r="M154" s="572">
        <f>IF(ABS(E154)&lt;'ver pressoflex 6p C3 DCpowe_2'!$G$7,'ver pressoflex 6p C3 DCpowe_2'!$G$16*E154*'ver pressoflex 6p C3 DCpowe_2'!$O$8,SIGN(E154)*'ver pressoflex 6p C3 DCpowe_2'!$G$15*'ver pressoflex 6p C3 DCpowe_2'!$O$8)</f>
        <v>17803.500000000004</v>
      </c>
      <c r="N154" s="572">
        <f>IF(ABS(F154)&lt;'ver pressoflex 6p C3 DCpowe_2'!$G$7,'ver pressoflex 6p C3 DCpowe_2'!$G$16*F154*'ver pressoflex 6p C3 DCpowe_2'!$O$9,SIGN(F154)*'ver pressoflex 6p C3 DCpowe_2'!$G$15*'ver pressoflex 6p C3 DCpowe_2'!$O$9)</f>
        <v>0</v>
      </c>
      <c r="O154" s="572">
        <f>IF(ABS(G154)&lt;'ver pressoflex 6p C3 DCpowe_2'!$G$7,'ver pressoflex 6p C3 DCpowe_2'!$G$16*G154*'ver pressoflex 6p C3 DCpowe_2'!$O$10,SIGN(G154)*'ver pressoflex 6p C3 DCpowe_2'!$G$15*'ver pressoflex 6p C3 DCpowe_2'!$O$10)</f>
        <v>0</v>
      </c>
      <c r="P154" s="572">
        <f>IF(ABS(H154)&lt;'ver pressoflex 6p C3 DCpowe_2'!$G$7,'ver pressoflex 6p C3 DCpowe_2'!$G$16*H154*'ver pressoflex 6p C3 DCpowe_2'!$O$11,SIGN(H154)*'ver pressoflex 6p C3 DCpowe_2'!$G$15*'ver pressoflex 6p C3 DCpowe_2'!$O$11)</f>
        <v>0</v>
      </c>
      <c r="Q154" s="572">
        <f>IF(ABS(I154)&lt;'ver pressoflex 6p C3 DCpowe_2'!$G$7,'ver pressoflex 6p C3 DCpowe_2'!$G$16*I154*'ver pressoflex 6p C3 DCpowe_2'!$O$12,SIGN(I154)*'ver pressoflex 6p C3 DCpowe_2'!$G$15*'ver pressoflex 6p C3 DCpowe_2'!$O$12)</f>
        <v>0</v>
      </c>
      <c r="R154" s="572">
        <f>IF(ABS(J154)&lt;'ver pressoflex 6p C3 DCpowe_2'!$G$7,'ver pressoflex 6p C3 DCpowe_2'!$G$16*J154*'ver pressoflex 6p C3 DCpowe_2'!$O$13,SIGN(J154)*'ver pressoflex 6p C3 DCpowe_2'!$G$15*'ver pressoflex 6p C3 DCpowe_2'!$O$13)</f>
        <v>17803.500000000004</v>
      </c>
      <c r="S154" s="113">
        <f t="shared" si="14"/>
        <v>31138.567500000005</v>
      </c>
      <c r="T154" s="575">
        <f>-L154*('ver pressoflex 6p C3 DCpowe_2'!$G$3/2-'ver pressoflex 6p C3 DCpowe_2'!$G$12*'ver pressoflex 6p C3 DCpowe_2'!D154)</f>
        <v>5429881.527701403</v>
      </c>
      <c r="U154" s="29">
        <f t="shared" si="17"/>
        <v>-18248587.500000004</v>
      </c>
      <c r="V154" s="29">
        <f t="shared" si="18"/>
        <v>0</v>
      </c>
      <c r="W154" s="29">
        <f t="shared" si="19"/>
        <v>0</v>
      </c>
      <c r="X154" s="29">
        <f t="shared" si="20"/>
        <v>0</v>
      </c>
      <c r="Y154" s="29">
        <f t="shared" si="21"/>
        <v>0</v>
      </c>
      <c r="Z154" s="29">
        <f t="shared" si="22"/>
        <v>18248587.500000004</v>
      </c>
      <c r="AA154" s="113">
        <f t="shared" si="15"/>
        <v>5429881.5277014039</v>
      </c>
    </row>
    <row r="155" spans="2:27">
      <c r="B155" s="116">
        <f t="shared" si="13"/>
        <v>73092.262500000012</v>
      </c>
      <c r="C155" s="115">
        <f t="shared" si="16"/>
        <v>1.9500000000000013</v>
      </c>
      <c r="D155" s="68">
        <f>'ver pressoflex 6p C3 DCpowe_2'!$G$3/2/$C$557*C155</f>
        <v>23.887500000000017</v>
      </c>
      <c r="E155" s="114">
        <f>'ver pressoflex 6p C3 DCpowe_2'!$G$9/D155*(D155-'ver pressoflex 6p C3 DCpowe_2'!$M$8)</f>
        <v>5.8980638409209786E-2</v>
      </c>
      <c r="F155" s="114">
        <f>'ver pressoflex 6p C3 DCpowe_2'!$G$9/D155*(D155-'ver pressoflex 6p C3 DCpowe_2'!$M$9)</f>
        <v>8.5772893772893696E-2</v>
      </c>
      <c r="G155" s="114">
        <f>'ver pressoflex 6p C3 DCpowe_2'!$G$9/D155*(D155-'ver pressoflex 6p C3 DCpowe_2'!$M$10)</f>
        <v>0.11256514913657761</v>
      </c>
      <c r="H155" s="114">
        <f>'ver pressoflex 6p C3 DCpowe_2'!$G$9/D155*(D155-'ver pressoflex 6p C3 DCpowe_2'!$M$11)</f>
        <v>0.69194767137624236</v>
      </c>
      <c r="I155" s="114">
        <f>'ver pressoflex 6p C3 DCpowe_2'!$G$9/D155*(D155-'ver pressoflex 6p C3 DCpowe_2'!$M$12)</f>
        <v>0.71873992673992626</v>
      </c>
      <c r="J155" s="114">
        <f>'ver pressoflex 6p C3 DCpowe_2'!$G$9/D155*(D155-'ver pressoflex 6p C3 DCpowe_2'!$M$13)</f>
        <v>0.74553218210361016</v>
      </c>
      <c r="K155" s="114">
        <f>'ver pressoflex 6p C3 DCpowe_2'!$G$9/D155*(D155-'ver pressoflex 6p C3 DCpowe_2'!$G$3)</f>
        <v>0.81251282051281992</v>
      </c>
      <c r="L155" s="113">
        <f>-'ver pressoflex 6p C3 DCpowe_2'!$G$2*'ver pressoflex 6p C3 DCpowe_2'!D155*'ver pressoflex 6p C3 DCpowe_2'!$G$17*'ver pressoflex 6p C3 DCpowe_2'!$G$13*'ver pressoflex 6p C3 DCpowe_2'!$G$11</f>
        <v>-4514.7375000000029</v>
      </c>
      <c r="M155" s="572">
        <f>IF(ABS(E155)&lt;'ver pressoflex 6p C3 DCpowe_2'!$G$7,'ver pressoflex 6p C3 DCpowe_2'!$G$16*E155*'ver pressoflex 6p C3 DCpowe_2'!$O$8,SIGN(E155)*'ver pressoflex 6p C3 DCpowe_2'!$G$15*'ver pressoflex 6p C3 DCpowe_2'!$O$8)</f>
        <v>17803.500000000004</v>
      </c>
      <c r="N155" s="572">
        <f>IF(ABS(F155)&lt;'ver pressoflex 6p C3 DCpowe_2'!$G$7,'ver pressoflex 6p C3 DCpowe_2'!$G$16*F155*'ver pressoflex 6p C3 DCpowe_2'!$O$9,SIGN(F155)*'ver pressoflex 6p C3 DCpowe_2'!$G$15*'ver pressoflex 6p C3 DCpowe_2'!$O$9)</f>
        <v>0</v>
      </c>
      <c r="O155" s="572">
        <f>IF(ABS(G155)&lt;'ver pressoflex 6p C3 DCpowe_2'!$G$7,'ver pressoflex 6p C3 DCpowe_2'!$G$16*G155*'ver pressoflex 6p C3 DCpowe_2'!$O$10,SIGN(G155)*'ver pressoflex 6p C3 DCpowe_2'!$G$15*'ver pressoflex 6p C3 DCpowe_2'!$O$10)</f>
        <v>0</v>
      </c>
      <c r="P155" s="572">
        <f>IF(ABS(H155)&lt;'ver pressoflex 6p C3 DCpowe_2'!$G$7,'ver pressoflex 6p C3 DCpowe_2'!$G$16*H155*'ver pressoflex 6p C3 DCpowe_2'!$O$11,SIGN(H155)*'ver pressoflex 6p C3 DCpowe_2'!$G$15*'ver pressoflex 6p C3 DCpowe_2'!$O$11)</f>
        <v>0</v>
      </c>
      <c r="Q155" s="572">
        <f>IF(ABS(I155)&lt;'ver pressoflex 6p C3 DCpowe_2'!$G$7,'ver pressoflex 6p C3 DCpowe_2'!$G$16*I155*'ver pressoflex 6p C3 DCpowe_2'!$O$12,SIGN(I155)*'ver pressoflex 6p C3 DCpowe_2'!$G$15*'ver pressoflex 6p C3 DCpowe_2'!$O$12)</f>
        <v>0</v>
      </c>
      <c r="R155" s="572">
        <f>IF(ABS(J155)&lt;'ver pressoflex 6p C3 DCpowe_2'!$G$7,'ver pressoflex 6p C3 DCpowe_2'!$G$16*J155*'ver pressoflex 6p C3 DCpowe_2'!$O$13,SIGN(J155)*'ver pressoflex 6p C3 DCpowe_2'!$G$15*'ver pressoflex 6p C3 DCpowe_2'!$O$13)</f>
        <v>17803.500000000004</v>
      </c>
      <c r="S155" s="113">
        <f t="shared" si="14"/>
        <v>31092.262500000004</v>
      </c>
      <c r="T155" s="575">
        <f>-L155*('ver pressoflex 6p C3 DCpowe_2'!$G$3/2-'ver pressoflex 6p C3 DCpowe_2'!$G$12*'ver pressoflex 6p C3 DCpowe_2'!D155)</f>
        <v>5485689.5880150031</v>
      </c>
      <c r="U155" s="29">
        <f t="shared" si="17"/>
        <v>-18248587.500000004</v>
      </c>
      <c r="V155" s="29">
        <f t="shared" si="18"/>
        <v>0</v>
      </c>
      <c r="W155" s="29">
        <f t="shared" si="19"/>
        <v>0</v>
      </c>
      <c r="X155" s="29">
        <f t="shared" si="20"/>
        <v>0</v>
      </c>
      <c r="Y155" s="29">
        <f t="shared" si="21"/>
        <v>0</v>
      </c>
      <c r="Z155" s="29">
        <f t="shared" si="22"/>
        <v>18248587.500000004</v>
      </c>
      <c r="AA155" s="113">
        <f t="shared" si="15"/>
        <v>5485689.5880150031</v>
      </c>
    </row>
    <row r="156" spans="2:27">
      <c r="B156" s="116">
        <f t="shared" si="13"/>
        <v>73045.957500000004</v>
      </c>
      <c r="C156" s="115">
        <f t="shared" si="16"/>
        <v>1.9700000000000013</v>
      </c>
      <c r="D156" s="68">
        <f>'ver pressoflex 6p C3 DCpowe_2'!$G$3/2/$C$557*C156</f>
        <v>24.132500000000014</v>
      </c>
      <c r="E156" s="114">
        <f>'ver pressoflex 6p C3 DCpowe_2'!$G$9/D156*(D156-'ver pressoflex 6p C3 DCpowe_2'!$M$8)</f>
        <v>5.8300631927898021E-2</v>
      </c>
      <c r="F156" s="114">
        <f>'ver pressoflex 6p C3 DCpowe_2'!$G$9/D156*(D156-'ver pressoflex 6p C3 DCpowe_2'!$M$9)</f>
        <v>8.4820884699057228E-2</v>
      </c>
      <c r="G156" s="114">
        <f>'ver pressoflex 6p C3 DCpowe_2'!$G$9/D156*(D156-'ver pressoflex 6p C3 DCpowe_2'!$M$10)</f>
        <v>0.11134113747021646</v>
      </c>
      <c r="H156" s="114">
        <f>'ver pressoflex 6p C3 DCpowe_2'!$G$9/D156*(D156-'ver pressoflex 6p C3 DCpowe_2'!$M$11)</f>
        <v>0.68484160364653435</v>
      </c>
      <c r="I156" s="114">
        <f>'ver pressoflex 6p C3 DCpowe_2'!$G$9/D156*(D156-'ver pressoflex 6p C3 DCpowe_2'!$M$12)</f>
        <v>0.71136185641769356</v>
      </c>
      <c r="J156" s="114">
        <f>'ver pressoflex 6p C3 DCpowe_2'!$G$9/D156*(D156-'ver pressoflex 6p C3 DCpowe_2'!$M$13)</f>
        <v>0.73788210918885278</v>
      </c>
      <c r="K156" s="114">
        <f>'ver pressoflex 6p C3 DCpowe_2'!$G$9/D156*(D156-'ver pressoflex 6p C3 DCpowe_2'!$G$3)</f>
        <v>0.80418274111675081</v>
      </c>
      <c r="L156" s="113">
        <f>-'ver pressoflex 6p C3 DCpowe_2'!$G$2*'ver pressoflex 6p C3 DCpowe_2'!D156*'ver pressoflex 6p C3 DCpowe_2'!$G$17*'ver pressoflex 6p C3 DCpowe_2'!$G$13*'ver pressoflex 6p C3 DCpowe_2'!$G$11</f>
        <v>-4561.0425000000032</v>
      </c>
      <c r="M156" s="572">
        <f>IF(ABS(E156)&lt;'ver pressoflex 6p C3 DCpowe_2'!$G$7,'ver pressoflex 6p C3 DCpowe_2'!$G$16*E156*'ver pressoflex 6p C3 DCpowe_2'!$O$8,SIGN(E156)*'ver pressoflex 6p C3 DCpowe_2'!$G$15*'ver pressoflex 6p C3 DCpowe_2'!$O$8)</f>
        <v>17803.500000000004</v>
      </c>
      <c r="N156" s="572">
        <f>IF(ABS(F156)&lt;'ver pressoflex 6p C3 DCpowe_2'!$G$7,'ver pressoflex 6p C3 DCpowe_2'!$G$16*F156*'ver pressoflex 6p C3 DCpowe_2'!$O$9,SIGN(F156)*'ver pressoflex 6p C3 DCpowe_2'!$G$15*'ver pressoflex 6p C3 DCpowe_2'!$O$9)</f>
        <v>0</v>
      </c>
      <c r="O156" s="572">
        <f>IF(ABS(G156)&lt;'ver pressoflex 6p C3 DCpowe_2'!$G$7,'ver pressoflex 6p C3 DCpowe_2'!$G$16*G156*'ver pressoflex 6p C3 DCpowe_2'!$O$10,SIGN(G156)*'ver pressoflex 6p C3 DCpowe_2'!$G$15*'ver pressoflex 6p C3 DCpowe_2'!$O$10)</f>
        <v>0</v>
      </c>
      <c r="P156" s="572">
        <f>IF(ABS(H156)&lt;'ver pressoflex 6p C3 DCpowe_2'!$G$7,'ver pressoflex 6p C3 DCpowe_2'!$G$16*H156*'ver pressoflex 6p C3 DCpowe_2'!$O$11,SIGN(H156)*'ver pressoflex 6p C3 DCpowe_2'!$G$15*'ver pressoflex 6p C3 DCpowe_2'!$O$11)</f>
        <v>0</v>
      </c>
      <c r="Q156" s="572">
        <f>IF(ABS(I156)&lt;'ver pressoflex 6p C3 DCpowe_2'!$G$7,'ver pressoflex 6p C3 DCpowe_2'!$G$16*I156*'ver pressoflex 6p C3 DCpowe_2'!$O$12,SIGN(I156)*'ver pressoflex 6p C3 DCpowe_2'!$G$15*'ver pressoflex 6p C3 DCpowe_2'!$O$12)</f>
        <v>0</v>
      </c>
      <c r="R156" s="572">
        <f>IF(ABS(J156)&lt;'ver pressoflex 6p C3 DCpowe_2'!$G$7,'ver pressoflex 6p C3 DCpowe_2'!$G$16*J156*'ver pressoflex 6p C3 DCpowe_2'!$O$13,SIGN(J156)*'ver pressoflex 6p C3 DCpowe_2'!$G$15*'ver pressoflex 6p C3 DCpowe_2'!$O$13)</f>
        <v>17803.500000000004</v>
      </c>
      <c r="S156" s="113">
        <f t="shared" si="14"/>
        <v>31045.957500000004</v>
      </c>
      <c r="T156" s="575">
        <f>-L156*('ver pressoflex 6p C3 DCpowe_2'!$G$3/2-'ver pressoflex 6p C3 DCpowe_2'!$G$12*'ver pressoflex 6p C3 DCpowe_2'!D156)</f>
        <v>5541488.2095174044</v>
      </c>
      <c r="U156" s="29">
        <f t="shared" si="17"/>
        <v>-18248587.500000004</v>
      </c>
      <c r="V156" s="29">
        <f t="shared" si="18"/>
        <v>0</v>
      </c>
      <c r="W156" s="29">
        <f t="shared" si="19"/>
        <v>0</v>
      </c>
      <c r="X156" s="29">
        <f t="shared" si="20"/>
        <v>0</v>
      </c>
      <c r="Y156" s="29">
        <f t="shared" si="21"/>
        <v>0</v>
      </c>
      <c r="Z156" s="29">
        <f t="shared" si="22"/>
        <v>18248587.500000004</v>
      </c>
      <c r="AA156" s="113">
        <f t="shared" si="15"/>
        <v>5541488.2095174044</v>
      </c>
    </row>
    <row r="157" spans="2:27">
      <c r="B157" s="116">
        <f t="shared" si="13"/>
        <v>72999.652499999997</v>
      </c>
      <c r="C157" s="115">
        <f t="shared" si="16"/>
        <v>1.9900000000000013</v>
      </c>
      <c r="D157" s="68">
        <f>'ver pressoflex 6p C3 DCpowe_2'!$G$3/2/$C$557*C157</f>
        <v>24.377500000000015</v>
      </c>
      <c r="E157" s="114">
        <f>'ver pressoflex 6p C3 DCpowe_2'!$G$9/D157*(D157-'ver pressoflex 6p C3 DCpowe_2'!$M$8)</f>
        <v>5.7634293918572416E-2</v>
      </c>
      <c r="F157" s="114">
        <f>'ver pressoflex 6p C3 DCpowe_2'!$G$9/D157*(D157-'ver pressoflex 6p C3 DCpowe_2'!$M$9)</f>
        <v>8.3888011486001376E-2</v>
      </c>
      <c r="G157" s="114">
        <f>'ver pressoflex 6p C3 DCpowe_2'!$G$9/D157*(D157-'ver pressoflex 6p C3 DCpowe_2'!$M$10)</f>
        <v>0.11014172905343035</v>
      </c>
      <c r="H157" s="114">
        <f>'ver pressoflex 6p C3 DCpowe_2'!$G$9/D157*(D157-'ver pressoflex 6p C3 DCpowe_2'!$M$11)</f>
        <v>0.6778783714490817</v>
      </c>
      <c r="I157" s="114">
        <f>'ver pressoflex 6p C3 DCpowe_2'!$G$9/D157*(D157-'ver pressoflex 6p C3 DCpowe_2'!$M$12)</f>
        <v>0.7041320890165107</v>
      </c>
      <c r="J157" s="114">
        <f>'ver pressoflex 6p C3 DCpowe_2'!$G$9/D157*(D157-'ver pressoflex 6p C3 DCpowe_2'!$M$13)</f>
        <v>0.7303858065839397</v>
      </c>
      <c r="K157" s="114">
        <f>'ver pressoflex 6p C3 DCpowe_2'!$G$9/D157*(D157-'ver pressoflex 6p C3 DCpowe_2'!$G$3)</f>
        <v>0.79602010050251215</v>
      </c>
      <c r="L157" s="113">
        <f>-'ver pressoflex 6p C3 DCpowe_2'!$G$2*'ver pressoflex 6p C3 DCpowe_2'!D157*'ver pressoflex 6p C3 DCpowe_2'!$G$17*'ver pressoflex 6p C3 DCpowe_2'!$G$13*'ver pressoflex 6p C3 DCpowe_2'!$G$11</f>
        <v>-4607.3475000000035</v>
      </c>
      <c r="M157" s="572">
        <f>IF(ABS(E157)&lt;'ver pressoflex 6p C3 DCpowe_2'!$G$7,'ver pressoflex 6p C3 DCpowe_2'!$G$16*E157*'ver pressoflex 6p C3 DCpowe_2'!$O$8,SIGN(E157)*'ver pressoflex 6p C3 DCpowe_2'!$G$15*'ver pressoflex 6p C3 DCpowe_2'!$O$8)</f>
        <v>17803.500000000004</v>
      </c>
      <c r="N157" s="572">
        <f>IF(ABS(F157)&lt;'ver pressoflex 6p C3 DCpowe_2'!$G$7,'ver pressoflex 6p C3 DCpowe_2'!$G$16*F157*'ver pressoflex 6p C3 DCpowe_2'!$O$9,SIGN(F157)*'ver pressoflex 6p C3 DCpowe_2'!$G$15*'ver pressoflex 6p C3 DCpowe_2'!$O$9)</f>
        <v>0</v>
      </c>
      <c r="O157" s="572">
        <f>IF(ABS(G157)&lt;'ver pressoflex 6p C3 DCpowe_2'!$G$7,'ver pressoflex 6p C3 DCpowe_2'!$G$16*G157*'ver pressoflex 6p C3 DCpowe_2'!$O$10,SIGN(G157)*'ver pressoflex 6p C3 DCpowe_2'!$G$15*'ver pressoflex 6p C3 DCpowe_2'!$O$10)</f>
        <v>0</v>
      </c>
      <c r="P157" s="572">
        <f>IF(ABS(H157)&lt;'ver pressoflex 6p C3 DCpowe_2'!$G$7,'ver pressoflex 6p C3 DCpowe_2'!$G$16*H157*'ver pressoflex 6p C3 DCpowe_2'!$O$11,SIGN(H157)*'ver pressoflex 6p C3 DCpowe_2'!$G$15*'ver pressoflex 6p C3 DCpowe_2'!$O$11)</f>
        <v>0</v>
      </c>
      <c r="Q157" s="572">
        <f>IF(ABS(I157)&lt;'ver pressoflex 6p C3 DCpowe_2'!$G$7,'ver pressoflex 6p C3 DCpowe_2'!$G$16*I157*'ver pressoflex 6p C3 DCpowe_2'!$O$12,SIGN(I157)*'ver pressoflex 6p C3 DCpowe_2'!$G$15*'ver pressoflex 6p C3 DCpowe_2'!$O$12)</f>
        <v>0</v>
      </c>
      <c r="R157" s="572">
        <f>IF(ABS(J157)&lt;'ver pressoflex 6p C3 DCpowe_2'!$G$7,'ver pressoflex 6p C3 DCpowe_2'!$G$16*J157*'ver pressoflex 6p C3 DCpowe_2'!$O$13,SIGN(J157)*'ver pressoflex 6p C3 DCpowe_2'!$G$15*'ver pressoflex 6p C3 DCpowe_2'!$O$13)</f>
        <v>17803.500000000004</v>
      </c>
      <c r="S157" s="113">
        <f t="shared" si="14"/>
        <v>30999.652500000004</v>
      </c>
      <c r="T157" s="575">
        <f>-L157*('ver pressoflex 6p C3 DCpowe_2'!$G$3/2-'ver pressoflex 6p C3 DCpowe_2'!$G$12*'ver pressoflex 6p C3 DCpowe_2'!D157)</f>
        <v>5597277.3922086041</v>
      </c>
      <c r="U157" s="29">
        <f t="shared" si="17"/>
        <v>-18248587.500000004</v>
      </c>
      <c r="V157" s="29">
        <f t="shared" si="18"/>
        <v>0</v>
      </c>
      <c r="W157" s="29">
        <f t="shared" si="19"/>
        <v>0</v>
      </c>
      <c r="X157" s="29">
        <f t="shared" si="20"/>
        <v>0</v>
      </c>
      <c r="Y157" s="29">
        <f t="shared" si="21"/>
        <v>0</v>
      </c>
      <c r="Z157" s="29">
        <f t="shared" si="22"/>
        <v>18248587.500000004</v>
      </c>
      <c r="AA157" s="113">
        <f t="shared" si="15"/>
        <v>5597277.3922086041</v>
      </c>
    </row>
    <row r="158" spans="2:27">
      <c r="B158" s="116">
        <f t="shared" si="13"/>
        <v>72953.347500000003</v>
      </c>
      <c r="C158" s="115">
        <f t="shared" si="16"/>
        <v>2.0100000000000011</v>
      </c>
      <c r="D158" s="68">
        <f>'ver pressoflex 6p C3 DCpowe_2'!$G$3/2/$C$557*C158</f>
        <v>24.622500000000013</v>
      </c>
      <c r="E158" s="114">
        <f>'ver pressoflex 6p C3 DCpowe_2'!$G$9/D158*(D158-'ver pressoflex 6p C3 DCpowe_2'!$M$8)</f>
        <v>5.6981216367143844E-2</v>
      </c>
      <c r="F158" s="114">
        <f>'ver pressoflex 6p C3 DCpowe_2'!$G$9/D158*(D158-'ver pressoflex 6p C3 DCpowe_2'!$M$9)</f>
        <v>8.2973702914001385E-2</v>
      </c>
      <c r="G158" s="114">
        <f>'ver pressoflex 6p C3 DCpowe_2'!$G$9/D158*(D158-'ver pressoflex 6p C3 DCpowe_2'!$M$10)</f>
        <v>0.10896618946085893</v>
      </c>
      <c r="H158" s="114">
        <f>'ver pressoflex 6p C3 DCpowe_2'!$G$9/D158*(D158-'ver pressoflex 6p C3 DCpowe_2'!$M$11)</f>
        <v>0.67105371103665323</v>
      </c>
      <c r="I158" s="114">
        <f>'ver pressoflex 6p C3 DCpowe_2'!$G$9/D158*(D158-'ver pressoflex 6p C3 DCpowe_2'!$M$12)</f>
        <v>0.69704619758351072</v>
      </c>
      <c r="J158" s="114">
        <f>'ver pressoflex 6p C3 DCpowe_2'!$G$9/D158*(D158-'ver pressoflex 6p C3 DCpowe_2'!$M$13)</f>
        <v>0.7230386841303682</v>
      </c>
      <c r="K158" s="114">
        <f>'ver pressoflex 6p C3 DCpowe_2'!$G$9/D158*(D158-'ver pressoflex 6p C3 DCpowe_2'!$G$3)</f>
        <v>0.78801990049751214</v>
      </c>
      <c r="L158" s="113">
        <f>-'ver pressoflex 6p C3 DCpowe_2'!$G$2*'ver pressoflex 6p C3 DCpowe_2'!D158*'ver pressoflex 6p C3 DCpowe_2'!$G$17*'ver pressoflex 6p C3 DCpowe_2'!$G$13*'ver pressoflex 6p C3 DCpowe_2'!$G$11</f>
        <v>-4653.6525000000029</v>
      </c>
      <c r="M158" s="572">
        <f>IF(ABS(E158)&lt;'ver pressoflex 6p C3 DCpowe_2'!$G$7,'ver pressoflex 6p C3 DCpowe_2'!$G$16*E158*'ver pressoflex 6p C3 DCpowe_2'!$O$8,SIGN(E158)*'ver pressoflex 6p C3 DCpowe_2'!$G$15*'ver pressoflex 6p C3 DCpowe_2'!$O$8)</f>
        <v>17803.500000000004</v>
      </c>
      <c r="N158" s="572">
        <f>IF(ABS(F158)&lt;'ver pressoflex 6p C3 DCpowe_2'!$G$7,'ver pressoflex 6p C3 DCpowe_2'!$G$16*F158*'ver pressoflex 6p C3 DCpowe_2'!$O$9,SIGN(F158)*'ver pressoflex 6p C3 DCpowe_2'!$G$15*'ver pressoflex 6p C3 DCpowe_2'!$O$9)</f>
        <v>0</v>
      </c>
      <c r="O158" s="572">
        <f>IF(ABS(G158)&lt;'ver pressoflex 6p C3 DCpowe_2'!$G$7,'ver pressoflex 6p C3 DCpowe_2'!$G$16*G158*'ver pressoflex 6p C3 DCpowe_2'!$O$10,SIGN(G158)*'ver pressoflex 6p C3 DCpowe_2'!$G$15*'ver pressoflex 6p C3 DCpowe_2'!$O$10)</f>
        <v>0</v>
      </c>
      <c r="P158" s="572">
        <f>IF(ABS(H158)&lt;'ver pressoflex 6p C3 DCpowe_2'!$G$7,'ver pressoflex 6p C3 DCpowe_2'!$G$16*H158*'ver pressoflex 6p C3 DCpowe_2'!$O$11,SIGN(H158)*'ver pressoflex 6p C3 DCpowe_2'!$G$15*'ver pressoflex 6p C3 DCpowe_2'!$O$11)</f>
        <v>0</v>
      </c>
      <c r="Q158" s="572">
        <f>IF(ABS(I158)&lt;'ver pressoflex 6p C3 DCpowe_2'!$G$7,'ver pressoflex 6p C3 DCpowe_2'!$G$16*I158*'ver pressoflex 6p C3 DCpowe_2'!$O$12,SIGN(I158)*'ver pressoflex 6p C3 DCpowe_2'!$G$15*'ver pressoflex 6p C3 DCpowe_2'!$O$12)</f>
        <v>0</v>
      </c>
      <c r="R158" s="572">
        <f>IF(ABS(J158)&lt;'ver pressoflex 6p C3 DCpowe_2'!$G$7,'ver pressoflex 6p C3 DCpowe_2'!$G$16*J158*'ver pressoflex 6p C3 DCpowe_2'!$O$13,SIGN(J158)*'ver pressoflex 6p C3 DCpowe_2'!$G$15*'ver pressoflex 6p C3 DCpowe_2'!$O$13)</f>
        <v>17803.500000000004</v>
      </c>
      <c r="S158" s="113">
        <f t="shared" si="14"/>
        <v>30953.347500000003</v>
      </c>
      <c r="T158" s="575">
        <f>-L158*('ver pressoflex 6p C3 DCpowe_2'!$G$3/2-'ver pressoflex 6p C3 DCpowe_2'!$G$12*'ver pressoflex 6p C3 DCpowe_2'!D158)</f>
        <v>5653057.1360886032</v>
      </c>
      <c r="U158" s="29">
        <f t="shared" si="17"/>
        <v>-18248587.500000004</v>
      </c>
      <c r="V158" s="29">
        <f t="shared" si="18"/>
        <v>0</v>
      </c>
      <c r="W158" s="29">
        <f t="shared" si="19"/>
        <v>0</v>
      </c>
      <c r="X158" s="29">
        <f t="shared" si="20"/>
        <v>0</v>
      </c>
      <c r="Y158" s="29">
        <f t="shared" si="21"/>
        <v>0</v>
      </c>
      <c r="Z158" s="29">
        <f t="shared" si="22"/>
        <v>18248587.500000004</v>
      </c>
      <c r="AA158" s="113">
        <f t="shared" si="15"/>
        <v>5653057.1360886022</v>
      </c>
    </row>
    <row r="159" spans="2:27">
      <c r="B159" s="116">
        <f t="shared" si="13"/>
        <v>72907.04250000001</v>
      </c>
      <c r="C159" s="115">
        <f t="shared" si="16"/>
        <v>2.0300000000000011</v>
      </c>
      <c r="D159" s="68">
        <f>'ver pressoflex 6p C3 DCpowe_2'!$G$3/2/$C$557*C159</f>
        <v>24.867500000000014</v>
      </c>
      <c r="E159" s="114">
        <f>'ver pressoflex 6p C3 DCpowe_2'!$G$9/D159*(D159-'ver pressoflex 6p C3 DCpowe_2'!$M$8)</f>
        <v>5.6341007338896111E-2</v>
      </c>
      <c r="F159" s="114">
        <f>'ver pressoflex 6p C3 DCpowe_2'!$G$9/D159*(D159-'ver pressoflex 6p C3 DCpowe_2'!$M$9)</f>
        <v>8.207741027445456E-2</v>
      </c>
      <c r="G159" s="114">
        <f>'ver pressoflex 6p C3 DCpowe_2'!$G$9/D159*(D159-'ver pressoflex 6p C3 DCpowe_2'!$M$10)</f>
        <v>0.107813813210013</v>
      </c>
      <c r="H159" s="114">
        <f>'ver pressoflex 6p C3 DCpowe_2'!$G$9/D159*(D159-'ver pressoflex 6p C3 DCpowe_2'!$M$11)</f>
        <v>0.66436352669146437</v>
      </c>
      <c r="I159" s="114">
        <f>'ver pressoflex 6p C3 DCpowe_2'!$G$9/D159*(D159-'ver pressoflex 6p C3 DCpowe_2'!$M$12)</f>
        <v>0.69009992962702282</v>
      </c>
      <c r="J159" s="114">
        <f>'ver pressoflex 6p C3 DCpowe_2'!$G$9/D159*(D159-'ver pressoflex 6p C3 DCpowe_2'!$M$13)</f>
        <v>0.71583633256258128</v>
      </c>
      <c r="K159" s="114">
        <f>'ver pressoflex 6p C3 DCpowe_2'!$G$9/D159*(D159-'ver pressoflex 6p C3 DCpowe_2'!$G$3)</f>
        <v>0.78017733990147742</v>
      </c>
      <c r="L159" s="113">
        <f>-'ver pressoflex 6p C3 DCpowe_2'!$G$2*'ver pressoflex 6p C3 DCpowe_2'!D159*'ver pressoflex 6p C3 DCpowe_2'!$G$17*'ver pressoflex 6p C3 DCpowe_2'!$G$13*'ver pressoflex 6p C3 DCpowe_2'!$G$11</f>
        <v>-4699.9575000000032</v>
      </c>
      <c r="M159" s="572">
        <f>IF(ABS(E159)&lt;'ver pressoflex 6p C3 DCpowe_2'!$G$7,'ver pressoflex 6p C3 DCpowe_2'!$G$16*E159*'ver pressoflex 6p C3 DCpowe_2'!$O$8,SIGN(E159)*'ver pressoflex 6p C3 DCpowe_2'!$G$15*'ver pressoflex 6p C3 DCpowe_2'!$O$8)</f>
        <v>17803.500000000004</v>
      </c>
      <c r="N159" s="572">
        <f>IF(ABS(F159)&lt;'ver pressoflex 6p C3 DCpowe_2'!$G$7,'ver pressoflex 6p C3 DCpowe_2'!$G$16*F159*'ver pressoflex 6p C3 DCpowe_2'!$O$9,SIGN(F159)*'ver pressoflex 6p C3 DCpowe_2'!$G$15*'ver pressoflex 6p C3 DCpowe_2'!$O$9)</f>
        <v>0</v>
      </c>
      <c r="O159" s="572">
        <f>IF(ABS(G159)&lt;'ver pressoflex 6p C3 DCpowe_2'!$G$7,'ver pressoflex 6p C3 DCpowe_2'!$G$16*G159*'ver pressoflex 6p C3 DCpowe_2'!$O$10,SIGN(G159)*'ver pressoflex 6p C3 DCpowe_2'!$G$15*'ver pressoflex 6p C3 DCpowe_2'!$O$10)</f>
        <v>0</v>
      </c>
      <c r="P159" s="572">
        <f>IF(ABS(H159)&lt;'ver pressoflex 6p C3 DCpowe_2'!$G$7,'ver pressoflex 6p C3 DCpowe_2'!$G$16*H159*'ver pressoflex 6p C3 DCpowe_2'!$O$11,SIGN(H159)*'ver pressoflex 6p C3 DCpowe_2'!$G$15*'ver pressoflex 6p C3 DCpowe_2'!$O$11)</f>
        <v>0</v>
      </c>
      <c r="Q159" s="572">
        <f>IF(ABS(I159)&lt;'ver pressoflex 6p C3 DCpowe_2'!$G$7,'ver pressoflex 6p C3 DCpowe_2'!$G$16*I159*'ver pressoflex 6p C3 DCpowe_2'!$O$12,SIGN(I159)*'ver pressoflex 6p C3 DCpowe_2'!$G$15*'ver pressoflex 6p C3 DCpowe_2'!$O$12)</f>
        <v>0</v>
      </c>
      <c r="R159" s="572">
        <f>IF(ABS(J159)&lt;'ver pressoflex 6p C3 DCpowe_2'!$G$7,'ver pressoflex 6p C3 DCpowe_2'!$G$16*J159*'ver pressoflex 6p C3 DCpowe_2'!$O$13,SIGN(J159)*'ver pressoflex 6p C3 DCpowe_2'!$G$15*'ver pressoflex 6p C3 DCpowe_2'!$O$13)</f>
        <v>17803.500000000004</v>
      </c>
      <c r="S159" s="113">
        <f t="shared" si="14"/>
        <v>30907.042500000003</v>
      </c>
      <c r="T159" s="575">
        <f>-L159*('ver pressoflex 6p C3 DCpowe_2'!$G$3/2-'ver pressoflex 6p C3 DCpowe_2'!$G$12*'ver pressoflex 6p C3 DCpowe_2'!D159)</f>
        <v>5708827.4411574034</v>
      </c>
      <c r="U159" s="29">
        <f t="shared" si="17"/>
        <v>-18248587.500000004</v>
      </c>
      <c r="V159" s="29">
        <f t="shared" si="18"/>
        <v>0</v>
      </c>
      <c r="W159" s="29">
        <f t="shared" si="19"/>
        <v>0</v>
      </c>
      <c r="X159" s="29">
        <f t="shared" si="20"/>
        <v>0</v>
      </c>
      <c r="Y159" s="29">
        <f t="shared" si="21"/>
        <v>0</v>
      </c>
      <c r="Z159" s="29">
        <f t="shared" si="22"/>
        <v>18248587.500000004</v>
      </c>
      <c r="AA159" s="113">
        <f t="shared" si="15"/>
        <v>5708827.4411574043</v>
      </c>
    </row>
    <row r="160" spans="2:27">
      <c r="B160" s="116">
        <f t="shared" si="13"/>
        <v>72860.737500000003</v>
      </c>
      <c r="C160" s="115">
        <f t="shared" si="16"/>
        <v>2.0500000000000012</v>
      </c>
      <c r="D160" s="68">
        <f>'ver pressoflex 6p C3 DCpowe_2'!$G$3/2/$C$557*C160</f>
        <v>25.112500000000015</v>
      </c>
      <c r="E160" s="114">
        <f>'ver pressoflex 6p C3 DCpowe_2'!$G$9/D160*(D160-'ver pressoflex 6p C3 DCpowe_2'!$M$8)</f>
        <v>5.5713290194126394E-2</v>
      </c>
      <c r="F160" s="114">
        <f>'ver pressoflex 6p C3 DCpowe_2'!$G$9/D160*(D160-'ver pressoflex 6p C3 DCpowe_2'!$M$9)</f>
        <v>8.1198606271776955E-2</v>
      </c>
      <c r="G160" s="114">
        <f>'ver pressoflex 6p C3 DCpowe_2'!$G$9/D160*(D160-'ver pressoflex 6p C3 DCpowe_2'!$M$10)</f>
        <v>0.10668392234942752</v>
      </c>
      <c r="H160" s="114">
        <f>'ver pressoflex 6p C3 DCpowe_2'!$G$9/D160*(D160-'ver pressoflex 6p C3 DCpowe_2'!$M$11)</f>
        <v>0.65780388252862076</v>
      </c>
      <c r="I160" s="114">
        <f>'ver pressoflex 6p C3 DCpowe_2'!$G$9/D160*(D160-'ver pressoflex 6p C3 DCpowe_2'!$M$12)</f>
        <v>0.68328919860627135</v>
      </c>
      <c r="J160" s="114">
        <f>'ver pressoflex 6p C3 DCpowe_2'!$G$9/D160*(D160-'ver pressoflex 6p C3 DCpowe_2'!$M$13)</f>
        <v>0.70877451468392194</v>
      </c>
      <c r="K160" s="114">
        <f>'ver pressoflex 6p C3 DCpowe_2'!$G$9/D160*(D160-'ver pressoflex 6p C3 DCpowe_2'!$G$3)</f>
        <v>0.77248780487804836</v>
      </c>
      <c r="L160" s="113">
        <f>-'ver pressoflex 6p C3 DCpowe_2'!$G$2*'ver pressoflex 6p C3 DCpowe_2'!D160*'ver pressoflex 6p C3 DCpowe_2'!$G$17*'ver pressoflex 6p C3 DCpowe_2'!$G$13*'ver pressoflex 6p C3 DCpowe_2'!$G$11</f>
        <v>-4746.2625000000035</v>
      </c>
      <c r="M160" s="572">
        <f>IF(ABS(E160)&lt;'ver pressoflex 6p C3 DCpowe_2'!$G$7,'ver pressoflex 6p C3 DCpowe_2'!$G$16*E160*'ver pressoflex 6p C3 DCpowe_2'!$O$8,SIGN(E160)*'ver pressoflex 6p C3 DCpowe_2'!$G$15*'ver pressoflex 6p C3 DCpowe_2'!$O$8)</f>
        <v>17803.500000000004</v>
      </c>
      <c r="N160" s="572">
        <f>IF(ABS(F160)&lt;'ver pressoflex 6p C3 DCpowe_2'!$G$7,'ver pressoflex 6p C3 DCpowe_2'!$G$16*F160*'ver pressoflex 6p C3 DCpowe_2'!$O$9,SIGN(F160)*'ver pressoflex 6p C3 DCpowe_2'!$G$15*'ver pressoflex 6p C3 DCpowe_2'!$O$9)</f>
        <v>0</v>
      </c>
      <c r="O160" s="572">
        <f>IF(ABS(G160)&lt;'ver pressoflex 6p C3 DCpowe_2'!$G$7,'ver pressoflex 6p C3 DCpowe_2'!$G$16*G160*'ver pressoflex 6p C3 DCpowe_2'!$O$10,SIGN(G160)*'ver pressoflex 6p C3 DCpowe_2'!$G$15*'ver pressoflex 6p C3 DCpowe_2'!$O$10)</f>
        <v>0</v>
      </c>
      <c r="P160" s="572">
        <f>IF(ABS(H160)&lt;'ver pressoflex 6p C3 DCpowe_2'!$G$7,'ver pressoflex 6p C3 DCpowe_2'!$G$16*H160*'ver pressoflex 6p C3 DCpowe_2'!$O$11,SIGN(H160)*'ver pressoflex 6p C3 DCpowe_2'!$G$15*'ver pressoflex 6p C3 DCpowe_2'!$O$11)</f>
        <v>0</v>
      </c>
      <c r="Q160" s="572">
        <f>IF(ABS(I160)&lt;'ver pressoflex 6p C3 DCpowe_2'!$G$7,'ver pressoflex 6p C3 DCpowe_2'!$G$16*I160*'ver pressoflex 6p C3 DCpowe_2'!$O$12,SIGN(I160)*'ver pressoflex 6p C3 DCpowe_2'!$G$15*'ver pressoflex 6p C3 DCpowe_2'!$O$12)</f>
        <v>0</v>
      </c>
      <c r="R160" s="572">
        <f>IF(ABS(J160)&lt;'ver pressoflex 6p C3 DCpowe_2'!$G$7,'ver pressoflex 6p C3 DCpowe_2'!$G$16*J160*'ver pressoflex 6p C3 DCpowe_2'!$O$13,SIGN(J160)*'ver pressoflex 6p C3 DCpowe_2'!$G$15*'ver pressoflex 6p C3 DCpowe_2'!$O$13)</f>
        <v>17803.500000000004</v>
      </c>
      <c r="S160" s="113">
        <f t="shared" si="14"/>
        <v>30860.737500000003</v>
      </c>
      <c r="T160" s="575">
        <f>-L160*('ver pressoflex 6p C3 DCpowe_2'!$G$3/2-'ver pressoflex 6p C3 DCpowe_2'!$G$12*'ver pressoflex 6p C3 DCpowe_2'!D160)</f>
        <v>5764588.3074150048</v>
      </c>
      <c r="U160" s="29">
        <f t="shared" si="17"/>
        <v>-18248587.500000004</v>
      </c>
      <c r="V160" s="29">
        <f t="shared" si="18"/>
        <v>0</v>
      </c>
      <c r="W160" s="29">
        <f t="shared" si="19"/>
        <v>0</v>
      </c>
      <c r="X160" s="29">
        <f t="shared" si="20"/>
        <v>0</v>
      </c>
      <c r="Y160" s="29">
        <f t="shared" si="21"/>
        <v>0</v>
      </c>
      <c r="Z160" s="29">
        <f t="shared" si="22"/>
        <v>18248587.500000004</v>
      </c>
      <c r="AA160" s="113">
        <f t="shared" si="15"/>
        <v>5764588.3074150048</v>
      </c>
    </row>
    <row r="161" spans="2:27">
      <c r="B161" s="116">
        <f t="shared" si="13"/>
        <v>72814.432499999995</v>
      </c>
      <c r="C161" s="115">
        <f t="shared" si="16"/>
        <v>2.0700000000000012</v>
      </c>
      <c r="D161" s="68">
        <f>'ver pressoflex 6p C3 DCpowe_2'!$G$3/2/$C$557*C161</f>
        <v>25.357500000000016</v>
      </c>
      <c r="E161" s="114">
        <f>'ver pressoflex 6p C3 DCpowe_2'!$G$9/D161*(D161-'ver pressoflex 6p C3 DCpowe_2'!$M$8)</f>
        <v>5.5097702849255609E-2</v>
      </c>
      <c r="F161" s="114">
        <f>'ver pressoflex 6p C3 DCpowe_2'!$G$9/D161*(D161-'ver pressoflex 6p C3 DCpowe_2'!$M$9)</f>
        <v>8.0336783988957855E-2</v>
      </c>
      <c r="G161" s="114">
        <f>'ver pressoflex 6p C3 DCpowe_2'!$G$9/D161*(D161-'ver pressoflex 6p C3 DCpowe_2'!$M$10)</f>
        <v>0.1055758651286601</v>
      </c>
      <c r="H161" s="114">
        <f>'ver pressoflex 6p C3 DCpowe_2'!$G$9/D161*(D161-'ver pressoflex 6p C3 DCpowe_2'!$M$11)</f>
        <v>0.65137099477472105</v>
      </c>
      <c r="I161" s="114">
        <f>'ver pressoflex 6p C3 DCpowe_2'!$G$9/D161*(D161-'ver pressoflex 6p C3 DCpowe_2'!$M$12)</f>
        <v>0.67661007591442335</v>
      </c>
      <c r="J161" s="114">
        <f>'ver pressoflex 6p C3 DCpowe_2'!$G$9/D161*(D161-'ver pressoflex 6p C3 DCpowe_2'!$M$13)</f>
        <v>0.70184915705412554</v>
      </c>
      <c r="K161" s="114">
        <f>'ver pressoflex 6p C3 DCpowe_2'!$G$9/D161*(D161-'ver pressoflex 6p C3 DCpowe_2'!$G$3)</f>
        <v>0.76494685990338118</v>
      </c>
      <c r="L161" s="113">
        <f>-'ver pressoflex 6p C3 DCpowe_2'!$G$2*'ver pressoflex 6p C3 DCpowe_2'!D161*'ver pressoflex 6p C3 DCpowe_2'!$G$17*'ver pressoflex 6p C3 DCpowe_2'!$G$13*'ver pressoflex 6p C3 DCpowe_2'!$G$11</f>
        <v>-4792.5675000000028</v>
      </c>
      <c r="M161" s="572">
        <f>IF(ABS(E161)&lt;'ver pressoflex 6p C3 DCpowe_2'!$G$7,'ver pressoflex 6p C3 DCpowe_2'!$G$16*E161*'ver pressoflex 6p C3 DCpowe_2'!$O$8,SIGN(E161)*'ver pressoflex 6p C3 DCpowe_2'!$G$15*'ver pressoflex 6p C3 DCpowe_2'!$O$8)</f>
        <v>17803.500000000004</v>
      </c>
      <c r="N161" s="572">
        <f>IF(ABS(F161)&lt;'ver pressoflex 6p C3 DCpowe_2'!$G$7,'ver pressoflex 6p C3 DCpowe_2'!$G$16*F161*'ver pressoflex 6p C3 DCpowe_2'!$O$9,SIGN(F161)*'ver pressoflex 6p C3 DCpowe_2'!$G$15*'ver pressoflex 6p C3 DCpowe_2'!$O$9)</f>
        <v>0</v>
      </c>
      <c r="O161" s="572">
        <f>IF(ABS(G161)&lt;'ver pressoflex 6p C3 DCpowe_2'!$G$7,'ver pressoflex 6p C3 DCpowe_2'!$G$16*G161*'ver pressoflex 6p C3 DCpowe_2'!$O$10,SIGN(G161)*'ver pressoflex 6p C3 DCpowe_2'!$G$15*'ver pressoflex 6p C3 DCpowe_2'!$O$10)</f>
        <v>0</v>
      </c>
      <c r="P161" s="572">
        <f>IF(ABS(H161)&lt;'ver pressoflex 6p C3 DCpowe_2'!$G$7,'ver pressoflex 6p C3 DCpowe_2'!$G$16*H161*'ver pressoflex 6p C3 DCpowe_2'!$O$11,SIGN(H161)*'ver pressoflex 6p C3 DCpowe_2'!$G$15*'ver pressoflex 6p C3 DCpowe_2'!$O$11)</f>
        <v>0</v>
      </c>
      <c r="Q161" s="572">
        <f>IF(ABS(I161)&lt;'ver pressoflex 6p C3 DCpowe_2'!$G$7,'ver pressoflex 6p C3 DCpowe_2'!$G$16*I161*'ver pressoflex 6p C3 DCpowe_2'!$O$12,SIGN(I161)*'ver pressoflex 6p C3 DCpowe_2'!$G$15*'ver pressoflex 6p C3 DCpowe_2'!$O$12)</f>
        <v>0</v>
      </c>
      <c r="R161" s="572">
        <f>IF(ABS(J161)&lt;'ver pressoflex 6p C3 DCpowe_2'!$G$7,'ver pressoflex 6p C3 DCpowe_2'!$G$16*J161*'ver pressoflex 6p C3 DCpowe_2'!$O$13,SIGN(J161)*'ver pressoflex 6p C3 DCpowe_2'!$G$15*'ver pressoflex 6p C3 DCpowe_2'!$O$13)</f>
        <v>17803.500000000004</v>
      </c>
      <c r="S161" s="113">
        <f t="shared" si="14"/>
        <v>30814.432500000003</v>
      </c>
      <c r="T161" s="575">
        <f>-L161*('ver pressoflex 6p C3 DCpowe_2'!$G$3/2-'ver pressoflex 6p C3 DCpowe_2'!$G$12*'ver pressoflex 6p C3 DCpowe_2'!D161)</f>
        <v>5820339.7348614037</v>
      </c>
      <c r="U161" s="29">
        <f t="shared" si="17"/>
        <v>-18248587.500000004</v>
      </c>
      <c r="V161" s="29">
        <f t="shared" si="18"/>
        <v>0</v>
      </c>
      <c r="W161" s="29">
        <f t="shared" si="19"/>
        <v>0</v>
      </c>
      <c r="X161" s="29">
        <f t="shared" si="20"/>
        <v>0</v>
      </c>
      <c r="Y161" s="29">
        <f t="shared" si="21"/>
        <v>0</v>
      </c>
      <c r="Z161" s="29">
        <f t="shared" si="22"/>
        <v>18248587.500000004</v>
      </c>
      <c r="AA161" s="113">
        <f t="shared" si="15"/>
        <v>5820339.7348614037</v>
      </c>
    </row>
    <row r="162" spans="2:27">
      <c r="B162" s="116">
        <f t="shared" si="13"/>
        <v>72768.127500000002</v>
      </c>
      <c r="C162" s="115">
        <f t="shared" si="16"/>
        <v>2.0900000000000012</v>
      </c>
      <c r="D162" s="68">
        <f>'ver pressoflex 6p C3 DCpowe_2'!$G$3/2/$C$557*C162</f>
        <v>25.602500000000013</v>
      </c>
      <c r="E162" s="114">
        <f>'ver pressoflex 6p C3 DCpowe_2'!$G$9/D162*(D162-'ver pressoflex 6p C3 DCpowe_2'!$M$8)</f>
        <v>5.4493897080363216E-2</v>
      </c>
      <c r="F162" s="114">
        <f>'ver pressoflex 6p C3 DCpowe_2'!$G$9/D162*(D162-'ver pressoflex 6p C3 DCpowe_2'!$M$9)</f>
        <v>7.9491455912508502E-2</v>
      </c>
      <c r="G162" s="114">
        <f>'ver pressoflex 6p C3 DCpowe_2'!$G$9/D162*(D162-'ver pressoflex 6p C3 DCpowe_2'!$M$10)</f>
        <v>0.10448901474465379</v>
      </c>
      <c r="H162" s="114">
        <f>'ver pressoflex 6p C3 DCpowe_2'!$G$9/D162*(D162-'ver pressoflex 6p C3 DCpowe_2'!$M$11)</f>
        <v>0.64506122448979564</v>
      </c>
      <c r="I162" s="114">
        <f>'ver pressoflex 6p C3 DCpowe_2'!$G$9/D162*(D162-'ver pressoflex 6p C3 DCpowe_2'!$M$12)</f>
        <v>0.67005878332194091</v>
      </c>
      <c r="J162" s="114">
        <f>'ver pressoflex 6p C3 DCpowe_2'!$G$9/D162*(D162-'ver pressoflex 6p C3 DCpowe_2'!$M$13)</f>
        <v>0.69505634215408618</v>
      </c>
      <c r="K162" s="114">
        <f>'ver pressoflex 6p C3 DCpowe_2'!$G$9/D162*(D162-'ver pressoflex 6p C3 DCpowe_2'!$G$3)</f>
        <v>0.75755023923444942</v>
      </c>
      <c r="L162" s="113">
        <f>-'ver pressoflex 6p C3 DCpowe_2'!$G$2*'ver pressoflex 6p C3 DCpowe_2'!D162*'ver pressoflex 6p C3 DCpowe_2'!$G$17*'ver pressoflex 6p C3 DCpowe_2'!$G$13*'ver pressoflex 6p C3 DCpowe_2'!$G$11</f>
        <v>-4838.8725000000031</v>
      </c>
      <c r="M162" s="572">
        <f>IF(ABS(E162)&lt;'ver pressoflex 6p C3 DCpowe_2'!$G$7,'ver pressoflex 6p C3 DCpowe_2'!$G$16*E162*'ver pressoflex 6p C3 DCpowe_2'!$O$8,SIGN(E162)*'ver pressoflex 6p C3 DCpowe_2'!$G$15*'ver pressoflex 6p C3 DCpowe_2'!$O$8)</f>
        <v>17803.500000000004</v>
      </c>
      <c r="N162" s="572">
        <f>IF(ABS(F162)&lt;'ver pressoflex 6p C3 DCpowe_2'!$G$7,'ver pressoflex 6p C3 DCpowe_2'!$G$16*F162*'ver pressoflex 6p C3 DCpowe_2'!$O$9,SIGN(F162)*'ver pressoflex 6p C3 DCpowe_2'!$G$15*'ver pressoflex 6p C3 DCpowe_2'!$O$9)</f>
        <v>0</v>
      </c>
      <c r="O162" s="572">
        <f>IF(ABS(G162)&lt;'ver pressoflex 6p C3 DCpowe_2'!$G$7,'ver pressoflex 6p C3 DCpowe_2'!$G$16*G162*'ver pressoflex 6p C3 DCpowe_2'!$O$10,SIGN(G162)*'ver pressoflex 6p C3 DCpowe_2'!$G$15*'ver pressoflex 6p C3 DCpowe_2'!$O$10)</f>
        <v>0</v>
      </c>
      <c r="P162" s="572">
        <f>IF(ABS(H162)&lt;'ver pressoflex 6p C3 DCpowe_2'!$G$7,'ver pressoflex 6p C3 DCpowe_2'!$G$16*H162*'ver pressoflex 6p C3 DCpowe_2'!$O$11,SIGN(H162)*'ver pressoflex 6p C3 DCpowe_2'!$G$15*'ver pressoflex 6p C3 DCpowe_2'!$O$11)</f>
        <v>0</v>
      </c>
      <c r="Q162" s="572">
        <f>IF(ABS(I162)&lt;'ver pressoflex 6p C3 DCpowe_2'!$G$7,'ver pressoflex 6p C3 DCpowe_2'!$G$16*I162*'ver pressoflex 6p C3 DCpowe_2'!$O$12,SIGN(I162)*'ver pressoflex 6p C3 DCpowe_2'!$G$15*'ver pressoflex 6p C3 DCpowe_2'!$O$12)</f>
        <v>0</v>
      </c>
      <c r="R162" s="572">
        <f>IF(ABS(J162)&lt;'ver pressoflex 6p C3 DCpowe_2'!$G$7,'ver pressoflex 6p C3 DCpowe_2'!$G$16*J162*'ver pressoflex 6p C3 DCpowe_2'!$O$13,SIGN(J162)*'ver pressoflex 6p C3 DCpowe_2'!$G$15*'ver pressoflex 6p C3 DCpowe_2'!$O$13)</f>
        <v>17803.500000000004</v>
      </c>
      <c r="S162" s="113">
        <f t="shared" si="14"/>
        <v>30768.127500000002</v>
      </c>
      <c r="T162" s="575">
        <f>-L162*('ver pressoflex 6p C3 DCpowe_2'!$G$3/2-'ver pressoflex 6p C3 DCpowe_2'!$G$12*'ver pressoflex 6p C3 DCpowe_2'!D162)</f>
        <v>5876081.7234966038</v>
      </c>
      <c r="U162" s="29">
        <f t="shared" si="17"/>
        <v>-18248587.500000004</v>
      </c>
      <c r="V162" s="29">
        <f t="shared" si="18"/>
        <v>0</v>
      </c>
      <c r="W162" s="29">
        <f t="shared" si="19"/>
        <v>0</v>
      </c>
      <c r="X162" s="29">
        <f t="shared" si="20"/>
        <v>0</v>
      </c>
      <c r="Y162" s="29">
        <f t="shared" si="21"/>
        <v>0</v>
      </c>
      <c r="Z162" s="29">
        <f t="shared" si="22"/>
        <v>18248587.500000004</v>
      </c>
      <c r="AA162" s="113">
        <f t="shared" si="15"/>
        <v>5876081.7234966047</v>
      </c>
    </row>
    <row r="163" spans="2:27">
      <c r="B163" s="116">
        <f t="shared" si="13"/>
        <v>72721.822500000009</v>
      </c>
      <c r="C163" s="115">
        <f t="shared" si="16"/>
        <v>2.1100000000000012</v>
      </c>
      <c r="D163" s="68">
        <f>'ver pressoflex 6p C3 DCpowe_2'!$G$3/2/$C$557*C163</f>
        <v>25.847500000000014</v>
      </c>
      <c r="E163" s="114">
        <f>'ver pressoflex 6p C3 DCpowe_2'!$G$9/D163*(D163-'ver pressoflex 6p C3 DCpowe_2'!$M$8)</f>
        <v>5.3901537866331332E-2</v>
      </c>
      <c r="F163" s="114">
        <f>'ver pressoflex 6p C3 DCpowe_2'!$G$9/D163*(D163-'ver pressoflex 6p C3 DCpowe_2'!$M$9)</f>
        <v>7.8662153012863875E-2</v>
      </c>
      <c r="G163" s="114">
        <f>'ver pressoflex 6p C3 DCpowe_2'!$G$9/D163*(D163-'ver pressoflex 6p C3 DCpowe_2'!$M$10)</f>
        <v>0.1034227681593964</v>
      </c>
      <c r="H163" s="114">
        <f>'ver pressoflex 6p C3 DCpowe_2'!$G$9/D163*(D163-'ver pressoflex 6p C3 DCpowe_2'!$M$11)</f>
        <v>0.63887107070316251</v>
      </c>
      <c r="I163" s="114">
        <f>'ver pressoflex 6p C3 DCpowe_2'!$G$9/D163*(D163-'ver pressoflex 6p C3 DCpowe_2'!$M$12)</f>
        <v>0.66363168584969501</v>
      </c>
      <c r="J163" s="114">
        <f>'ver pressoflex 6p C3 DCpowe_2'!$G$9/D163*(D163-'ver pressoflex 6p C3 DCpowe_2'!$M$13)</f>
        <v>0.68839230099622761</v>
      </c>
      <c r="K163" s="114">
        <f>'ver pressoflex 6p C3 DCpowe_2'!$G$9/D163*(D163-'ver pressoflex 6p C3 DCpowe_2'!$G$3)</f>
        <v>0.75029383886255896</v>
      </c>
      <c r="L163" s="113">
        <f>-'ver pressoflex 6p C3 DCpowe_2'!$G$2*'ver pressoflex 6p C3 DCpowe_2'!D163*'ver pressoflex 6p C3 DCpowe_2'!$G$17*'ver pressoflex 6p C3 DCpowe_2'!$G$13*'ver pressoflex 6p C3 DCpowe_2'!$G$11</f>
        <v>-4885.1775000000034</v>
      </c>
      <c r="M163" s="572">
        <f>IF(ABS(E163)&lt;'ver pressoflex 6p C3 DCpowe_2'!$G$7,'ver pressoflex 6p C3 DCpowe_2'!$G$16*E163*'ver pressoflex 6p C3 DCpowe_2'!$O$8,SIGN(E163)*'ver pressoflex 6p C3 DCpowe_2'!$G$15*'ver pressoflex 6p C3 DCpowe_2'!$O$8)</f>
        <v>17803.500000000004</v>
      </c>
      <c r="N163" s="572">
        <f>IF(ABS(F163)&lt;'ver pressoflex 6p C3 DCpowe_2'!$G$7,'ver pressoflex 6p C3 DCpowe_2'!$G$16*F163*'ver pressoflex 6p C3 DCpowe_2'!$O$9,SIGN(F163)*'ver pressoflex 6p C3 DCpowe_2'!$G$15*'ver pressoflex 6p C3 DCpowe_2'!$O$9)</f>
        <v>0</v>
      </c>
      <c r="O163" s="572">
        <f>IF(ABS(G163)&lt;'ver pressoflex 6p C3 DCpowe_2'!$G$7,'ver pressoflex 6p C3 DCpowe_2'!$G$16*G163*'ver pressoflex 6p C3 DCpowe_2'!$O$10,SIGN(G163)*'ver pressoflex 6p C3 DCpowe_2'!$G$15*'ver pressoflex 6p C3 DCpowe_2'!$O$10)</f>
        <v>0</v>
      </c>
      <c r="P163" s="572">
        <f>IF(ABS(H163)&lt;'ver pressoflex 6p C3 DCpowe_2'!$G$7,'ver pressoflex 6p C3 DCpowe_2'!$G$16*H163*'ver pressoflex 6p C3 DCpowe_2'!$O$11,SIGN(H163)*'ver pressoflex 6p C3 DCpowe_2'!$G$15*'ver pressoflex 6p C3 DCpowe_2'!$O$11)</f>
        <v>0</v>
      </c>
      <c r="Q163" s="572">
        <f>IF(ABS(I163)&lt;'ver pressoflex 6p C3 DCpowe_2'!$G$7,'ver pressoflex 6p C3 DCpowe_2'!$G$16*I163*'ver pressoflex 6p C3 DCpowe_2'!$O$12,SIGN(I163)*'ver pressoflex 6p C3 DCpowe_2'!$G$15*'ver pressoflex 6p C3 DCpowe_2'!$O$12)</f>
        <v>0</v>
      </c>
      <c r="R163" s="572">
        <f>IF(ABS(J163)&lt;'ver pressoflex 6p C3 DCpowe_2'!$G$7,'ver pressoflex 6p C3 DCpowe_2'!$G$16*J163*'ver pressoflex 6p C3 DCpowe_2'!$O$13,SIGN(J163)*'ver pressoflex 6p C3 DCpowe_2'!$G$15*'ver pressoflex 6p C3 DCpowe_2'!$O$13)</f>
        <v>17803.500000000004</v>
      </c>
      <c r="S163" s="113">
        <f t="shared" si="14"/>
        <v>30721.822500000002</v>
      </c>
      <c r="T163" s="575">
        <f>-L163*('ver pressoflex 6p C3 DCpowe_2'!$G$3/2-'ver pressoflex 6p C3 DCpowe_2'!$G$12*'ver pressoflex 6p C3 DCpowe_2'!D163)</f>
        <v>5931814.273320605</v>
      </c>
      <c r="U163" s="29">
        <f t="shared" si="17"/>
        <v>-18248587.500000004</v>
      </c>
      <c r="V163" s="29">
        <f t="shared" si="18"/>
        <v>0</v>
      </c>
      <c r="W163" s="29">
        <f t="shared" si="19"/>
        <v>0</v>
      </c>
      <c r="X163" s="29">
        <f t="shared" si="20"/>
        <v>0</v>
      </c>
      <c r="Y163" s="29">
        <f t="shared" si="21"/>
        <v>0</v>
      </c>
      <c r="Z163" s="29">
        <f t="shared" si="22"/>
        <v>18248587.500000004</v>
      </c>
      <c r="AA163" s="113">
        <f t="shared" si="15"/>
        <v>5931814.2733206041</v>
      </c>
    </row>
    <row r="164" spans="2:27">
      <c r="B164" s="116">
        <f t="shared" si="13"/>
        <v>72675.517500000002</v>
      </c>
      <c r="C164" s="115">
        <f t="shared" si="16"/>
        <v>2.1300000000000012</v>
      </c>
      <c r="D164" s="68">
        <f>'ver pressoflex 6p C3 DCpowe_2'!$G$3/2/$C$557*C164</f>
        <v>26.092500000000015</v>
      </c>
      <c r="E164" s="114">
        <f>'ver pressoflex 6p C3 DCpowe_2'!$G$9/D164*(D164-'ver pressoflex 6p C3 DCpowe_2'!$M$8)</f>
        <v>5.3320302768994882E-2</v>
      </c>
      <c r="F164" s="114">
        <f>'ver pressoflex 6p C3 DCpowe_2'!$G$9/D164*(D164-'ver pressoflex 6p C3 DCpowe_2'!$M$9)</f>
        <v>7.784842387659284E-2</v>
      </c>
      <c r="G164" s="114">
        <f>'ver pressoflex 6p C3 DCpowe_2'!$G$9/D164*(D164-'ver pressoflex 6p C3 DCpowe_2'!$M$10)</f>
        <v>0.10237654498419078</v>
      </c>
      <c r="H164" s="114">
        <f>'ver pressoflex 6p C3 DCpowe_2'!$G$9/D164*(D164-'ver pressoflex 6p C3 DCpowe_2'!$M$11)</f>
        <v>0.6327971639359965</v>
      </c>
      <c r="I164" s="114">
        <f>'ver pressoflex 6p C3 DCpowe_2'!$G$9/D164*(D164-'ver pressoflex 6p C3 DCpowe_2'!$M$12)</f>
        <v>0.65732528504359444</v>
      </c>
      <c r="J164" s="114">
        <f>'ver pressoflex 6p C3 DCpowe_2'!$G$9/D164*(D164-'ver pressoflex 6p C3 DCpowe_2'!$M$13)</f>
        <v>0.68185340615119239</v>
      </c>
      <c r="K164" s="114">
        <f>'ver pressoflex 6p C3 DCpowe_2'!$G$9/D164*(D164-'ver pressoflex 6p C3 DCpowe_2'!$G$3)</f>
        <v>0.7431737089201873</v>
      </c>
      <c r="L164" s="113">
        <f>-'ver pressoflex 6p C3 DCpowe_2'!$G$2*'ver pressoflex 6p C3 DCpowe_2'!D164*'ver pressoflex 6p C3 DCpowe_2'!$G$17*'ver pressoflex 6p C3 DCpowe_2'!$G$13*'ver pressoflex 6p C3 DCpowe_2'!$G$11</f>
        <v>-4931.4825000000037</v>
      </c>
      <c r="M164" s="572">
        <f>IF(ABS(E164)&lt;'ver pressoflex 6p C3 DCpowe_2'!$G$7,'ver pressoflex 6p C3 DCpowe_2'!$G$16*E164*'ver pressoflex 6p C3 DCpowe_2'!$O$8,SIGN(E164)*'ver pressoflex 6p C3 DCpowe_2'!$G$15*'ver pressoflex 6p C3 DCpowe_2'!$O$8)</f>
        <v>17803.500000000004</v>
      </c>
      <c r="N164" s="572">
        <f>IF(ABS(F164)&lt;'ver pressoflex 6p C3 DCpowe_2'!$G$7,'ver pressoflex 6p C3 DCpowe_2'!$G$16*F164*'ver pressoflex 6p C3 DCpowe_2'!$O$9,SIGN(F164)*'ver pressoflex 6p C3 DCpowe_2'!$G$15*'ver pressoflex 6p C3 DCpowe_2'!$O$9)</f>
        <v>0</v>
      </c>
      <c r="O164" s="572">
        <f>IF(ABS(G164)&lt;'ver pressoflex 6p C3 DCpowe_2'!$G$7,'ver pressoflex 6p C3 DCpowe_2'!$G$16*G164*'ver pressoflex 6p C3 DCpowe_2'!$O$10,SIGN(G164)*'ver pressoflex 6p C3 DCpowe_2'!$G$15*'ver pressoflex 6p C3 DCpowe_2'!$O$10)</f>
        <v>0</v>
      </c>
      <c r="P164" s="572">
        <f>IF(ABS(H164)&lt;'ver pressoflex 6p C3 DCpowe_2'!$G$7,'ver pressoflex 6p C3 DCpowe_2'!$G$16*H164*'ver pressoflex 6p C3 DCpowe_2'!$O$11,SIGN(H164)*'ver pressoflex 6p C3 DCpowe_2'!$G$15*'ver pressoflex 6p C3 DCpowe_2'!$O$11)</f>
        <v>0</v>
      </c>
      <c r="Q164" s="572">
        <f>IF(ABS(I164)&lt;'ver pressoflex 6p C3 DCpowe_2'!$G$7,'ver pressoflex 6p C3 DCpowe_2'!$G$16*I164*'ver pressoflex 6p C3 DCpowe_2'!$O$12,SIGN(I164)*'ver pressoflex 6p C3 DCpowe_2'!$G$15*'ver pressoflex 6p C3 DCpowe_2'!$O$12)</f>
        <v>0</v>
      </c>
      <c r="R164" s="572">
        <f>IF(ABS(J164)&lt;'ver pressoflex 6p C3 DCpowe_2'!$G$7,'ver pressoflex 6p C3 DCpowe_2'!$G$16*J164*'ver pressoflex 6p C3 DCpowe_2'!$O$13,SIGN(J164)*'ver pressoflex 6p C3 DCpowe_2'!$G$15*'ver pressoflex 6p C3 DCpowe_2'!$O$13)</f>
        <v>17803.500000000004</v>
      </c>
      <c r="S164" s="113">
        <f t="shared" si="14"/>
        <v>30675.517500000002</v>
      </c>
      <c r="T164" s="575">
        <f>-L164*('ver pressoflex 6p C3 DCpowe_2'!$G$3/2-'ver pressoflex 6p C3 DCpowe_2'!$G$12*'ver pressoflex 6p C3 DCpowe_2'!D164)</f>
        <v>5987537.3843334047</v>
      </c>
      <c r="U164" s="29">
        <f t="shared" si="17"/>
        <v>-18248587.500000004</v>
      </c>
      <c r="V164" s="29">
        <f t="shared" si="18"/>
        <v>0</v>
      </c>
      <c r="W164" s="29">
        <f t="shared" si="19"/>
        <v>0</v>
      </c>
      <c r="X164" s="29">
        <f t="shared" si="20"/>
        <v>0</v>
      </c>
      <c r="Y164" s="29">
        <f t="shared" si="21"/>
        <v>0</v>
      </c>
      <c r="Z164" s="29">
        <f t="shared" si="22"/>
        <v>18248587.500000004</v>
      </c>
      <c r="AA164" s="113">
        <f t="shared" si="15"/>
        <v>5987537.3843334056</v>
      </c>
    </row>
    <row r="165" spans="2:27">
      <c r="B165" s="116">
        <f t="shared" si="13"/>
        <v>72629.212500000009</v>
      </c>
      <c r="C165" s="115">
        <f t="shared" si="16"/>
        <v>2.1500000000000012</v>
      </c>
      <c r="D165" s="68">
        <f>'ver pressoflex 6p C3 DCpowe_2'!$G$3/2/$C$557*C165</f>
        <v>26.337500000000016</v>
      </c>
      <c r="E165" s="114">
        <f>'ver pressoflex 6p C3 DCpowe_2'!$G$9/D165*(D165-'ver pressoflex 6p C3 DCpowe_2'!$M$8)</f>
        <v>5.274988134788796E-2</v>
      </c>
      <c r="F165" s="114">
        <f>'ver pressoflex 6p C3 DCpowe_2'!$G$9/D165*(D165-'ver pressoflex 6p C3 DCpowe_2'!$M$9)</f>
        <v>7.7049833887043145E-2</v>
      </c>
      <c r="G165" s="114">
        <f>'ver pressoflex 6p C3 DCpowe_2'!$G$9/D165*(D165-'ver pressoflex 6p C3 DCpowe_2'!$M$10)</f>
        <v>0.10134978642619832</v>
      </c>
      <c r="H165" s="114">
        <f>'ver pressoflex 6p C3 DCpowe_2'!$G$9/D165*(D165-'ver pressoflex 6p C3 DCpowe_2'!$M$11)</f>
        <v>0.62683626008542914</v>
      </c>
      <c r="I165" s="114">
        <f>'ver pressoflex 6p C3 DCpowe_2'!$G$9/D165*(D165-'ver pressoflex 6p C3 DCpowe_2'!$M$12)</f>
        <v>0.65113621262458432</v>
      </c>
      <c r="J165" s="114">
        <f>'ver pressoflex 6p C3 DCpowe_2'!$G$9/D165*(D165-'ver pressoflex 6p C3 DCpowe_2'!$M$13)</f>
        <v>0.6754361651637395</v>
      </c>
      <c r="K165" s="114">
        <f>'ver pressoflex 6p C3 DCpowe_2'!$G$9/D165*(D165-'ver pressoflex 6p C3 DCpowe_2'!$G$3)</f>
        <v>0.73618604651162745</v>
      </c>
      <c r="L165" s="113">
        <f>-'ver pressoflex 6p C3 DCpowe_2'!$G$2*'ver pressoflex 6p C3 DCpowe_2'!D165*'ver pressoflex 6p C3 DCpowe_2'!$G$17*'ver pressoflex 6p C3 DCpowe_2'!$G$13*'ver pressoflex 6p C3 DCpowe_2'!$G$11</f>
        <v>-4977.7875000000031</v>
      </c>
      <c r="M165" s="572">
        <f>IF(ABS(E165)&lt;'ver pressoflex 6p C3 DCpowe_2'!$G$7,'ver pressoflex 6p C3 DCpowe_2'!$G$16*E165*'ver pressoflex 6p C3 DCpowe_2'!$O$8,SIGN(E165)*'ver pressoflex 6p C3 DCpowe_2'!$G$15*'ver pressoflex 6p C3 DCpowe_2'!$O$8)</f>
        <v>17803.500000000004</v>
      </c>
      <c r="N165" s="572">
        <f>IF(ABS(F165)&lt;'ver pressoflex 6p C3 DCpowe_2'!$G$7,'ver pressoflex 6p C3 DCpowe_2'!$G$16*F165*'ver pressoflex 6p C3 DCpowe_2'!$O$9,SIGN(F165)*'ver pressoflex 6p C3 DCpowe_2'!$G$15*'ver pressoflex 6p C3 DCpowe_2'!$O$9)</f>
        <v>0</v>
      </c>
      <c r="O165" s="572">
        <f>IF(ABS(G165)&lt;'ver pressoflex 6p C3 DCpowe_2'!$G$7,'ver pressoflex 6p C3 DCpowe_2'!$G$16*G165*'ver pressoflex 6p C3 DCpowe_2'!$O$10,SIGN(G165)*'ver pressoflex 6p C3 DCpowe_2'!$G$15*'ver pressoflex 6p C3 DCpowe_2'!$O$10)</f>
        <v>0</v>
      </c>
      <c r="P165" s="572">
        <f>IF(ABS(H165)&lt;'ver pressoflex 6p C3 DCpowe_2'!$G$7,'ver pressoflex 6p C3 DCpowe_2'!$G$16*H165*'ver pressoflex 6p C3 DCpowe_2'!$O$11,SIGN(H165)*'ver pressoflex 6p C3 DCpowe_2'!$G$15*'ver pressoflex 6p C3 DCpowe_2'!$O$11)</f>
        <v>0</v>
      </c>
      <c r="Q165" s="572">
        <f>IF(ABS(I165)&lt;'ver pressoflex 6p C3 DCpowe_2'!$G$7,'ver pressoflex 6p C3 DCpowe_2'!$G$16*I165*'ver pressoflex 6p C3 DCpowe_2'!$O$12,SIGN(I165)*'ver pressoflex 6p C3 DCpowe_2'!$G$15*'ver pressoflex 6p C3 DCpowe_2'!$O$12)</f>
        <v>0</v>
      </c>
      <c r="R165" s="572">
        <f>IF(ABS(J165)&lt;'ver pressoflex 6p C3 DCpowe_2'!$G$7,'ver pressoflex 6p C3 DCpowe_2'!$G$16*J165*'ver pressoflex 6p C3 DCpowe_2'!$O$13,SIGN(J165)*'ver pressoflex 6p C3 DCpowe_2'!$G$15*'ver pressoflex 6p C3 DCpowe_2'!$O$13)</f>
        <v>17803.500000000004</v>
      </c>
      <c r="S165" s="113">
        <f t="shared" si="14"/>
        <v>30629.212500000005</v>
      </c>
      <c r="T165" s="575">
        <f>-L165*('ver pressoflex 6p C3 DCpowe_2'!$G$3/2-'ver pressoflex 6p C3 DCpowe_2'!$G$12*'ver pressoflex 6p C3 DCpowe_2'!D165)</f>
        <v>6043251.0565350037</v>
      </c>
      <c r="U165" s="29">
        <f t="shared" si="17"/>
        <v>-18248587.500000004</v>
      </c>
      <c r="V165" s="29">
        <f t="shared" si="18"/>
        <v>0</v>
      </c>
      <c r="W165" s="29">
        <f t="shared" si="19"/>
        <v>0</v>
      </c>
      <c r="X165" s="29">
        <f t="shared" si="20"/>
        <v>0</v>
      </c>
      <c r="Y165" s="29">
        <f t="shared" si="21"/>
        <v>0</v>
      </c>
      <c r="Z165" s="29">
        <f t="shared" si="22"/>
        <v>18248587.500000004</v>
      </c>
      <c r="AA165" s="113">
        <f t="shared" si="15"/>
        <v>6043251.0565350037</v>
      </c>
    </row>
    <row r="166" spans="2:27">
      <c r="B166" s="116">
        <f t="shared" si="13"/>
        <v>72582.907500000001</v>
      </c>
      <c r="C166" s="115">
        <f t="shared" si="16"/>
        <v>2.1700000000000013</v>
      </c>
      <c r="D166" s="68">
        <f>'ver pressoflex 6p C3 DCpowe_2'!$G$3/2/$C$557*C166</f>
        <v>26.582500000000014</v>
      </c>
      <c r="E166" s="114">
        <f>'ver pressoflex 6p C3 DCpowe_2'!$G$9/D166*(D166-'ver pressoflex 6p C3 DCpowe_2'!$M$8)</f>
        <v>5.2189974607354438E-2</v>
      </c>
      <c r="F166" s="114">
        <f>'ver pressoflex 6p C3 DCpowe_2'!$G$9/D166*(D166-'ver pressoflex 6p C3 DCpowe_2'!$M$9)</f>
        <v>7.6265964450296209E-2</v>
      </c>
      <c r="G166" s="114">
        <f>'ver pressoflex 6p C3 DCpowe_2'!$G$9/D166*(D166-'ver pressoflex 6p C3 DCpowe_2'!$M$10)</f>
        <v>0.10034195429323797</v>
      </c>
      <c r="H166" s="114">
        <f>'ver pressoflex 6p C3 DCpowe_2'!$G$9/D166*(D166-'ver pressoflex 6p C3 DCpowe_2'!$M$11)</f>
        <v>0.62098523464685385</v>
      </c>
      <c r="I166" s="114">
        <f>'ver pressoflex 6p C3 DCpowe_2'!$G$9/D166*(D166-'ver pressoflex 6p C3 DCpowe_2'!$M$12)</f>
        <v>0.64506122448979564</v>
      </c>
      <c r="J166" s="114">
        <f>'ver pressoflex 6p C3 DCpowe_2'!$G$9/D166*(D166-'ver pressoflex 6p C3 DCpowe_2'!$M$13)</f>
        <v>0.66913721433273743</v>
      </c>
      <c r="K166" s="114">
        <f>'ver pressoflex 6p C3 DCpowe_2'!$G$9/D166*(D166-'ver pressoflex 6p C3 DCpowe_2'!$G$3)</f>
        <v>0.72932718894009185</v>
      </c>
      <c r="L166" s="113">
        <f>-'ver pressoflex 6p C3 DCpowe_2'!$G$2*'ver pressoflex 6p C3 DCpowe_2'!D166*'ver pressoflex 6p C3 DCpowe_2'!$G$17*'ver pressoflex 6p C3 DCpowe_2'!$G$13*'ver pressoflex 6p C3 DCpowe_2'!$G$11</f>
        <v>-5024.0925000000034</v>
      </c>
      <c r="M166" s="572">
        <f>IF(ABS(E166)&lt;'ver pressoflex 6p C3 DCpowe_2'!$G$7,'ver pressoflex 6p C3 DCpowe_2'!$G$16*E166*'ver pressoflex 6p C3 DCpowe_2'!$O$8,SIGN(E166)*'ver pressoflex 6p C3 DCpowe_2'!$G$15*'ver pressoflex 6p C3 DCpowe_2'!$O$8)</f>
        <v>17803.500000000004</v>
      </c>
      <c r="N166" s="572">
        <f>IF(ABS(F166)&lt;'ver pressoflex 6p C3 DCpowe_2'!$G$7,'ver pressoflex 6p C3 DCpowe_2'!$G$16*F166*'ver pressoflex 6p C3 DCpowe_2'!$O$9,SIGN(F166)*'ver pressoflex 6p C3 DCpowe_2'!$G$15*'ver pressoflex 6p C3 DCpowe_2'!$O$9)</f>
        <v>0</v>
      </c>
      <c r="O166" s="572">
        <f>IF(ABS(G166)&lt;'ver pressoflex 6p C3 DCpowe_2'!$G$7,'ver pressoflex 6p C3 DCpowe_2'!$G$16*G166*'ver pressoflex 6p C3 DCpowe_2'!$O$10,SIGN(G166)*'ver pressoflex 6p C3 DCpowe_2'!$G$15*'ver pressoflex 6p C3 DCpowe_2'!$O$10)</f>
        <v>0</v>
      </c>
      <c r="P166" s="572">
        <f>IF(ABS(H166)&lt;'ver pressoflex 6p C3 DCpowe_2'!$G$7,'ver pressoflex 6p C3 DCpowe_2'!$G$16*H166*'ver pressoflex 6p C3 DCpowe_2'!$O$11,SIGN(H166)*'ver pressoflex 6p C3 DCpowe_2'!$G$15*'ver pressoflex 6p C3 DCpowe_2'!$O$11)</f>
        <v>0</v>
      </c>
      <c r="Q166" s="572">
        <f>IF(ABS(I166)&lt;'ver pressoflex 6p C3 DCpowe_2'!$G$7,'ver pressoflex 6p C3 DCpowe_2'!$G$16*I166*'ver pressoflex 6p C3 DCpowe_2'!$O$12,SIGN(I166)*'ver pressoflex 6p C3 DCpowe_2'!$G$15*'ver pressoflex 6p C3 DCpowe_2'!$O$12)</f>
        <v>0</v>
      </c>
      <c r="R166" s="572">
        <f>IF(ABS(J166)&lt;'ver pressoflex 6p C3 DCpowe_2'!$G$7,'ver pressoflex 6p C3 DCpowe_2'!$G$16*J166*'ver pressoflex 6p C3 DCpowe_2'!$O$13,SIGN(J166)*'ver pressoflex 6p C3 DCpowe_2'!$G$15*'ver pressoflex 6p C3 DCpowe_2'!$O$13)</f>
        <v>17803.500000000004</v>
      </c>
      <c r="S166" s="113">
        <f t="shared" si="14"/>
        <v>30582.907500000005</v>
      </c>
      <c r="T166" s="575">
        <f>-L166*('ver pressoflex 6p C3 DCpowe_2'!$G$3/2-'ver pressoflex 6p C3 DCpowe_2'!$G$12*'ver pressoflex 6p C3 DCpowe_2'!D166)</f>
        <v>6098955.2899254039</v>
      </c>
      <c r="U166" s="29">
        <f t="shared" si="17"/>
        <v>-18248587.500000004</v>
      </c>
      <c r="V166" s="29">
        <f t="shared" si="18"/>
        <v>0</v>
      </c>
      <c r="W166" s="29">
        <f t="shared" si="19"/>
        <v>0</v>
      </c>
      <c r="X166" s="29">
        <f t="shared" si="20"/>
        <v>0</v>
      </c>
      <c r="Y166" s="29">
        <f t="shared" si="21"/>
        <v>0</v>
      </c>
      <c r="Z166" s="29">
        <f t="shared" si="22"/>
        <v>18248587.500000004</v>
      </c>
      <c r="AA166" s="113">
        <f t="shared" si="15"/>
        <v>6098955.2899254039</v>
      </c>
    </row>
    <row r="167" spans="2:27">
      <c r="B167" s="116">
        <f t="shared" si="13"/>
        <v>72536.602500000008</v>
      </c>
      <c r="C167" s="115">
        <f t="shared" si="16"/>
        <v>2.1900000000000013</v>
      </c>
      <c r="D167" s="68">
        <f>'ver pressoflex 6p C3 DCpowe_2'!$G$3/2/$C$557*C167</f>
        <v>26.827500000000015</v>
      </c>
      <c r="E167" s="114">
        <f>'ver pressoflex 6p C3 DCpowe_2'!$G$9/D167*(D167-'ver pressoflex 6p C3 DCpowe_2'!$M$8)</f>
        <v>5.1640294473953928E-2</v>
      </c>
      <c r="F167" s="114">
        <f>'ver pressoflex 6p C3 DCpowe_2'!$G$9/D167*(D167-'ver pressoflex 6p C3 DCpowe_2'!$M$9)</f>
        <v>7.5496412263535498E-2</v>
      </c>
      <c r="G167" s="114">
        <f>'ver pressoflex 6p C3 DCpowe_2'!$G$9/D167*(D167-'ver pressoflex 6p C3 DCpowe_2'!$M$10)</f>
        <v>9.9352530053117089E-2</v>
      </c>
      <c r="H167" s="114">
        <f>'ver pressoflex 6p C3 DCpowe_2'!$G$9/D167*(D167-'ver pressoflex 6p C3 DCpowe_2'!$M$11)</f>
        <v>0.61524107725281862</v>
      </c>
      <c r="I167" s="114">
        <f>'ver pressoflex 6p C3 DCpowe_2'!$G$9/D167*(D167-'ver pressoflex 6p C3 DCpowe_2'!$M$12)</f>
        <v>0.63909719504240015</v>
      </c>
      <c r="J167" s="114">
        <f>'ver pressoflex 6p C3 DCpowe_2'!$G$9/D167*(D167-'ver pressoflex 6p C3 DCpowe_2'!$M$13)</f>
        <v>0.66295331283198178</v>
      </c>
      <c r="K167" s="114">
        <f>'ver pressoflex 6p C3 DCpowe_2'!$G$9/D167*(D167-'ver pressoflex 6p C3 DCpowe_2'!$G$3)</f>
        <v>0.72259360730593569</v>
      </c>
      <c r="L167" s="113">
        <f>-'ver pressoflex 6p C3 DCpowe_2'!$G$2*'ver pressoflex 6p C3 DCpowe_2'!D167*'ver pressoflex 6p C3 DCpowe_2'!$G$17*'ver pressoflex 6p C3 DCpowe_2'!$G$13*'ver pressoflex 6p C3 DCpowe_2'!$G$11</f>
        <v>-5070.3975000000037</v>
      </c>
      <c r="M167" s="572">
        <f>IF(ABS(E167)&lt;'ver pressoflex 6p C3 DCpowe_2'!$G$7,'ver pressoflex 6p C3 DCpowe_2'!$G$16*E167*'ver pressoflex 6p C3 DCpowe_2'!$O$8,SIGN(E167)*'ver pressoflex 6p C3 DCpowe_2'!$G$15*'ver pressoflex 6p C3 DCpowe_2'!$O$8)</f>
        <v>17803.500000000004</v>
      </c>
      <c r="N167" s="572">
        <f>IF(ABS(F167)&lt;'ver pressoflex 6p C3 DCpowe_2'!$G$7,'ver pressoflex 6p C3 DCpowe_2'!$G$16*F167*'ver pressoflex 6p C3 DCpowe_2'!$O$9,SIGN(F167)*'ver pressoflex 6p C3 DCpowe_2'!$G$15*'ver pressoflex 6p C3 DCpowe_2'!$O$9)</f>
        <v>0</v>
      </c>
      <c r="O167" s="572">
        <f>IF(ABS(G167)&lt;'ver pressoflex 6p C3 DCpowe_2'!$G$7,'ver pressoflex 6p C3 DCpowe_2'!$G$16*G167*'ver pressoflex 6p C3 DCpowe_2'!$O$10,SIGN(G167)*'ver pressoflex 6p C3 DCpowe_2'!$G$15*'ver pressoflex 6p C3 DCpowe_2'!$O$10)</f>
        <v>0</v>
      </c>
      <c r="P167" s="572">
        <f>IF(ABS(H167)&lt;'ver pressoflex 6p C3 DCpowe_2'!$G$7,'ver pressoflex 6p C3 DCpowe_2'!$G$16*H167*'ver pressoflex 6p C3 DCpowe_2'!$O$11,SIGN(H167)*'ver pressoflex 6p C3 DCpowe_2'!$G$15*'ver pressoflex 6p C3 DCpowe_2'!$O$11)</f>
        <v>0</v>
      </c>
      <c r="Q167" s="572">
        <f>IF(ABS(I167)&lt;'ver pressoflex 6p C3 DCpowe_2'!$G$7,'ver pressoflex 6p C3 DCpowe_2'!$G$16*I167*'ver pressoflex 6p C3 DCpowe_2'!$O$12,SIGN(I167)*'ver pressoflex 6p C3 DCpowe_2'!$G$15*'ver pressoflex 6p C3 DCpowe_2'!$O$12)</f>
        <v>0</v>
      </c>
      <c r="R167" s="572">
        <f>IF(ABS(J167)&lt;'ver pressoflex 6p C3 DCpowe_2'!$G$7,'ver pressoflex 6p C3 DCpowe_2'!$G$16*J167*'ver pressoflex 6p C3 DCpowe_2'!$O$13,SIGN(J167)*'ver pressoflex 6p C3 DCpowe_2'!$G$15*'ver pressoflex 6p C3 DCpowe_2'!$O$13)</f>
        <v>17803.500000000004</v>
      </c>
      <c r="S167" s="113">
        <f t="shared" si="14"/>
        <v>30536.602500000005</v>
      </c>
      <c r="T167" s="575">
        <f>-L167*('ver pressoflex 6p C3 DCpowe_2'!$G$3/2-'ver pressoflex 6p C3 DCpowe_2'!$G$12*'ver pressoflex 6p C3 DCpowe_2'!D167)</f>
        <v>6154650.0845046053</v>
      </c>
      <c r="U167" s="29">
        <f t="shared" si="17"/>
        <v>-18248587.500000004</v>
      </c>
      <c r="V167" s="29">
        <f t="shared" si="18"/>
        <v>0</v>
      </c>
      <c r="W167" s="29">
        <f t="shared" si="19"/>
        <v>0</v>
      </c>
      <c r="X167" s="29">
        <f t="shared" si="20"/>
        <v>0</v>
      </c>
      <c r="Y167" s="29">
        <f t="shared" si="21"/>
        <v>0</v>
      </c>
      <c r="Z167" s="29">
        <f t="shared" si="22"/>
        <v>18248587.500000004</v>
      </c>
      <c r="AA167" s="113">
        <f t="shared" si="15"/>
        <v>6154650.0845046043</v>
      </c>
    </row>
    <row r="168" spans="2:27">
      <c r="B168" s="116">
        <f t="shared" si="13"/>
        <v>72490.297500000001</v>
      </c>
      <c r="C168" s="115">
        <f t="shared" si="16"/>
        <v>2.2100000000000013</v>
      </c>
      <c r="D168" s="68">
        <f>'ver pressoflex 6p C3 DCpowe_2'!$G$3/2/$C$557*C168</f>
        <v>27.072500000000016</v>
      </c>
      <c r="E168" s="114">
        <f>'ver pressoflex 6p C3 DCpowe_2'!$G$9/D168*(D168-'ver pressoflex 6p C3 DCpowe_2'!$M$8)</f>
        <v>5.110056330224394E-2</v>
      </c>
      <c r="F168" s="114">
        <f>'ver pressoflex 6p C3 DCpowe_2'!$G$9/D168*(D168-'ver pressoflex 6p C3 DCpowe_2'!$M$9)</f>
        <v>7.4740788623141513E-2</v>
      </c>
      <c r="G168" s="114">
        <f>'ver pressoflex 6p C3 DCpowe_2'!$G$9/D168*(D168-'ver pressoflex 6p C3 DCpowe_2'!$M$10)</f>
        <v>9.83810139440391E-2</v>
      </c>
      <c r="H168" s="114">
        <f>'ver pressoflex 6p C3 DCpowe_2'!$G$9/D168*(D168-'ver pressoflex 6p C3 DCpowe_2'!$M$11)</f>
        <v>0.60960088650844912</v>
      </c>
      <c r="I168" s="114">
        <f>'ver pressoflex 6p C3 DCpowe_2'!$G$9/D168*(D168-'ver pressoflex 6p C3 DCpowe_2'!$M$12)</f>
        <v>0.63324111182934673</v>
      </c>
      <c r="J168" s="114">
        <f>'ver pressoflex 6p C3 DCpowe_2'!$G$9/D168*(D168-'ver pressoflex 6p C3 DCpowe_2'!$M$13)</f>
        <v>0.65688133715024422</v>
      </c>
      <c r="K168" s="114">
        <f>'ver pressoflex 6p C3 DCpowe_2'!$G$9/D168*(D168-'ver pressoflex 6p C3 DCpowe_2'!$G$3)</f>
        <v>0.71598190045248822</v>
      </c>
      <c r="L168" s="113">
        <f>-'ver pressoflex 6p C3 DCpowe_2'!$G$2*'ver pressoflex 6p C3 DCpowe_2'!D168*'ver pressoflex 6p C3 DCpowe_2'!$G$17*'ver pressoflex 6p C3 DCpowe_2'!$G$13*'ver pressoflex 6p C3 DCpowe_2'!$G$11</f>
        <v>-5116.702500000004</v>
      </c>
      <c r="M168" s="572">
        <f>IF(ABS(E168)&lt;'ver pressoflex 6p C3 DCpowe_2'!$G$7,'ver pressoflex 6p C3 DCpowe_2'!$G$16*E168*'ver pressoflex 6p C3 DCpowe_2'!$O$8,SIGN(E168)*'ver pressoflex 6p C3 DCpowe_2'!$G$15*'ver pressoflex 6p C3 DCpowe_2'!$O$8)</f>
        <v>17803.500000000004</v>
      </c>
      <c r="N168" s="572">
        <f>IF(ABS(F168)&lt;'ver pressoflex 6p C3 DCpowe_2'!$G$7,'ver pressoflex 6p C3 DCpowe_2'!$G$16*F168*'ver pressoflex 6p C3 DCpowe_2'!$O$9,SIGN(F168)*'ver pressoflex 6p C3 DCpowe_2'!$G$15*'ver pressoflex 6p C3 DCpowe_2'!$O$9)</f>
        <v>0</v>
      </c>
      <c r="O168" s="572">
        <f>IF(ABS(G168)&lt;'ver pressoflex 6p C3 DCpowe_2'!$G$7,'ver pressoflex 6p C3 DCpowe_2'!$G$16*G168*'ver pressoflex 6p C3 DCpowe_2'!$O$10,SIGN(G168)*'ver pressoflex 6p C3 DCpowe_2'!$G$15*'ver pressoflex 6p C3 DCpowe_2'!$O$10)</f>
        <v>0</v>
      </c>
      <c r="P168" s="572">
        <f>IF(ABS(H168)&lt;'ver pressoflex 6p C3 DCpowe_2'!$G$7,'ver pressoflex 6p C3 DCpowe_2'!$G$16*H168*'ver pressoflex 6p C3 DCpowe_2'!$O$11,SIGN(H168)*'ver pressoflex 6p C3 DCpowe_2'!$G$15*'ver pressoflex 6p C3 DCpowe_2'!$O$11)</f>
        <v>0</v>
      </c>
      <c r="Q168" s="572">
        <f>IF(ABS(I168)&lt;'ver pressoflex 6p C3 DCpowe_2'!$G$7,'ver pressoflex 6p C3 DCpowe_2'!$G$16*I168*'ver pressoflex 6p C3 DCpowe_2'!$O$12,SIGN(I168)*'ver pressoflex 6p C3 DCpowe_2'!$G$15*'ver pressoflex 6p C3 DCpowe_2'!$O$12)</f>
        <v>0</v>
      </c>
      <c r="R168" s="572">
        <f>IF(ABS(J168)&lt;'ver pressoflex 6p C3 DCpowe_2'!$G$7,'ver pressoflex 6p C3 DCpowe_2'!$G$16*J168*'ver pressoflex 6p C3 DCpowe_2'!$O$13,SIGN(J168)*'ver pressoflex 6p C3 DCpowe_2'!$G$15*'ver pressoflex 6p C3 DCpowe_2'!$O$13)</f>
        <v>17803.500000000004</v>
      </c>
      <c r="S168" s="113">
        <f t="shared" si="14"/>
        <v>30490.297500000004</v>
      </c>
      <c r="T168" s="575">
        <f>-L168*('ver pressoflex 6p C3 DCpowe_2'!$G$3/2-'ver pressoflex 6p C3 DCpowe_2'!$G$12*'ver pressoflex 6p C3 DCpowe_2'!D168)</f>
        <v>6210335.440272605</v>
      </c>
      <c r="U168" s="29">
        <f t="shared" si="17"/>
        <v>-18248587.500000004</v>
      </c>
      <c r="V168" s="29">
        <f t="shared" si="18"/>
        <v>0</v>
      </c>
      <c r="W168" s="29">
        <f t="shared" si="19"/>
        <v>0</v>
      </c>
      <c r="X168" s="29">
        <f t="shared" si="20"/>
        <v>0</v>
      </c>
      <c r="Y168" s="29">
        <f t="shared" si="21"/>
        <v>0</v>
      </c>
      <c r="Z168" s="29">
        <f t="shared" si="22"/>
        <v>18248587.500000004</v>
      </c>
      <c r="AA168" s="113">
        <f t="shared" si="15"/>
        <v>6210335.440272605</v>
      </c>
    </row>
    <row r="169" spans="2:27">
      <c r="B169" s="116">
        <f t="shared" si="13"/>
        <v>72443.992500000008</v>
      </c>
      <c r="C169" s="115">
        <f t="shared" si="16"/>
        <v>2.2300000000000013</v>
      </c>
      <c r="D169" s="68">
        <f>'ver pressoflex 6p C3 DCpowe_2'!$G$3/2/$C$557*C169</f>
        <v>27.317500000000017</v>
      </c>
      <c r="E169" s="114">
        <f>'ver pressoflex 6p C3 DCpowe_2'!$G$9/D169*(D169-'ver pressoflex 6p C3 DCpowe_2'!$M$8)</f>
        <v>5.0570513407156549E-2</v>
      </c>
      <c r="F169" s="114">
        <f>'ver pressoflex 6p C3 DCpowe_2'!$G$9/D169*(D169-'ver pressoflex 6p C3 DCpowe_2'!$M$9)</f>
        <v>7.3998718770019178E-2</v>
      </c>
      <c r="G169" s="114">
        <f>'ver pressoflex 6p C3 DCpowe_2'!$G$9/D169*(D169-'ver pressoflex 6p C3 DCpowe_2'!$M$10)</f>
        <v>9.7426924132881801E-2</v>
      </c>
      <c r="H169" s="114">
        <f>'ver pressoflex 6p C3 DCpowe_2'!$G$9/D169*(D169-'ver pressoflex 6p C3 DCpowe_2'!$M$11)</f>
        <v>0.60406186510478599</v>
      </c>
      <c r="I169" s="114">
        <f>'ver pressoflex 6p C3 DCpowe_2'!$G$9/D169*(D169-'ver pressoflex 6p C3 DCpowe_2'!$M$12)</f>
        <v>0.6274900704676486</v>
      </c>
      <c r="J169" s="114">
        <f>'ver pressoflex 6p C3 DCpowe_2'!$G$9/D169*(D169-'ver pressoflex 6p C3 DCpowe_2'!$M$13)</f>
        <v>0.65091827583051121</v>
      </c>
      <c r="K169" s="114">
        <f>'ver pressoflex 6p C3 DCpowe_2'!$G$9/D169*(D169-'ver pressoflex 6p C3 DCpowe_2'!$G$3)</f>
        <v>0.70948878923766778</v>
      </c>
      <c r="L169" s="113">
        <f>-'ver pressoflex 6p C3 DCpowe_2'!$G$2*'ver pressoflex 6p C3 DCpowe_2'!D169*'ver pressoflex 6p C3 DCpowe_2'!$G$17*'ver pressoflex 6p C3 DCpowe_2'!$G$13*'ver pressoflex 6p C3 DCpowe_2'!$G$11</f>
        <v>-5163.0075000000033</v>
      </c>
      <c r="M169" s="572">
        <f>IF(ABS(E169)&lt;'ver pressoflex 6p C3 DCpowe_2'!$G$7,'ver pressoflex 6p C3 DCpowe_2'!$G$16*E169*'ver pressoflex 6p C3 DCpowe_2'!$O$8,SIGN(E169)*'ver pressoflex 6p C3 DCpowe_2'!$G$15*'ver pressoflex 6p C3 DCpowe_2'!$O$8)</f>
        <v>17803.500000000004</v>
      </c>
      <c r="N169" s="572">
        <f>IF(ABS(F169)&lt;'ver pressoflex 6p C3 DCpowe_2'!$G$7,'ver pressoflex 6p C3 DCpowe_2'!$G$16*F169*'ver pressoflex 6p C3 DCpowe_2'!$O$9,SIGN(F169)*'ver pressoflex 6p C3 DCpowe_2'!$G$15*'ver pressoflex 6p C3 DCpowe_2'!$O$9)</f>
        <v>0</v>
      </c>
      <c r="O169" s="572">
        <f>IF(ABS(G169)&lt;'ver pressoflex 6p C3 DCpowe_2'!$G$7,'ver pressoflex 6p C3 DCpowe_2'!$G$16*G169*'ver pressoflex 6p C3 DCpowe_2'!$O$10,SIGN(G169)*'ver pressoflex 6p C3 DCpowe_2'!$G$15*'ver pressoflex 6p C3 DCpowe_2'!$O$10)</f>
        <v>0</v>
      </c>
      <c r="P169" s="572">
        <f>IF(ABS(H169)&lt;'ver pressoflex 6p C3 DCpowe_2'!$G$7,'ver pressoflex 6p C3 DCpowe_2'!$G$16*H169*'ver pressoflex 6p C3 DCpowe_2'!$O$11,SIGN(H169)*'ver pressoflex 6p C3 DCpowe_2'!$G$15*'ver pressoflex 6p C3 DCpowe_2'!$O$11)</f>
        <v>0</v>
      </c>
      <c r="Q169" s="572">
        <f>IF(ABS(I169)&lt;'ver pressoflex 6p C3 DCpowe_2'!$G$7,'ver pressoflex 6p C3 DCpowe_2'!$G$16*I169*'ver pressoflex 6p C3 DCpowe_2'!$O$12,SIGN(I169)*'ver pressoflex 6p C3 DCpowe_2'!$G$15*'ver pressoflex 6p C3 DCpowe_2'!$O$12)</f>
        <v>0</v>
      </c>
      <c r="R169" s="572">
        <f>IF(ABS(J169)&lt;'ver pressoflex 6p C3 DCpowe_2'!$G$7,'ver pressoflex 6p C3 DCpowe_2'!$G$16*J169*'ver pressoflex 6p C3 DCpowe_2'!$O$13,SIGN(J169)*'ver pressoflex 6p C3 DCpowe_2'!$G$15*'ver pressoflex 6p C3 DCpowe_2'!$O$13)</f>
        <v>17803.500000000004</v>
      </c>
      <c r="S169" s="113">
        <f t="shared" si="14"/>
        <v>30443.992500000004</v>
      </c>
      <c r="T169" s="575">
        <f>-L169*('ver pressoflex 6p C3 DCpowe_2'!$G$3/2-'ver pressoflex 6p C3 DCpowe_2'!$G$12*'ver pressoflex 6p C3 DCpowe_2'!D169)</f>
        <v>6266011.3572294042</v>
      </c>
      <c r="U169" s="29">
        <f t="shared" si="17"/>
        <v>-18248587.500000004</v>
      </c>
      <c r="V169" s="29">
        <f t="shared" si="18"/>
        <v>0</v>
      </c>
      <c r="W169" s="29">
        <f t="shared" si="19"/>
        <v>0</v>
      </c>
      <c r="X169" s="29">
        <f t="shared" si="20"/>
        <v>0</v>
      </c>
      <c r="Y169" s="29">
        <f t="shared" si="21"/>
        <v>0</v>
      </c>
      <c r="Z169" s="29">
        <f t="shared" si="22"/>
        <v>18248587.500000004</v>
      </c>
      <c r="AA169" s="113">
        <f t="shared" si="15"/>
        <v>6266011.3572294042</v>
      </c>
    </row>
    <row r="170" spans="2:27">
      <c r="B170" s="116">
        <f t="shared" si="13"/>
        <v>72397.6875</v>
      </c>
      <c r="C170" s="115">
        <f t="shared" si="16"/>
        <v>2.2500000000000013</v>
      </c>
      <c r="D170" s="68">
        <f>'ver pressoflex 6p C3 DCpowe_2'!$G$3/2/$C$557*C170</f>
        <v>27.562500000000018</v>
      </c>
      <c r="E170" s="114">
        <f>'ver pressoflex 6p C3 DCpowe_2'!$G$9/D170*(D170-'ver pressoflex 6p C3 DCpowe_2'!$M$8)</f>
        <v>5.0049886621315154E-2</v>
      </c>
      <c r="F170" s="114">
        <f>'ver pressoflex 6p C3 DCpowe_2'!$G$9/D170*(D170-'ver pressoflex 6p C3 DCpowe_2'!$M$9)</f>
        <v>7.3269841269841221E-2</v>
      </c>
      <c r="G170" s="114">
        <f>'ver pressoflex 6p C3 DCpowe_2'!$G$9/D170*(D170-'ver pressoflex 6p C3 DCpowe_2'!$M$10)</f>
        <v>9.6489795918367288E-2</v>
      </c>
      <c r="H170" s="114">
        <f>'ver pressoflex 6p C3 DCpowe_2'!$G$9/D170*(D170-'ver pressoflex 6p C3 DCpowe_2'!$M$11)</f>
        <v>0.59862131519274342</v>
      </c>
      <c r="I170" s="114">
        <f>'ver pressoflex 6p C3 DCpowe_2'!$G$9/D170*(D170-'ver pressoflex 6p C3 DCpowe_2'!$M$12)</f>
        <v>0.62184126984126953</v>
      </c>
      <c r="J170" s="114">
        <f>'ver pressoflex 6p C3 DCpowe_2'!$G$9/D170*(D170-'ver pressoflex 6p C3 DCpowe_2'!$M$13)</f>
        <v>0.64506122448979553</v>
      </c>
      <c r="K170" s="114">
        <f>'ver pressoflex 6p C3 DCpowe_2'!$G$9/D170*(D170-'ver pressoflex 6p C3 DCpowe_2'!$G$3)</f>
        <v>0.70311111111111069</v>
      </c>
      <c r="L170" s="113">
        <f>-'ver pressoflex 6p C3 DCpowe_2'!$G$2*'ver pressoflex 6p C3 DCpowe_2'!D170*'ver pressoflex 6p C3 DCpowe_2'!$G$17*'ver pressoflex 6p C3 DCpowe_2'!$G$13*'ver pressoflex 6p C3 DCpowe_2'!$G$11</f>
        <v>-5209.3125000000036</v>
      </c>
      <c r="M170" s="572">
        <f>IF(ABS(E170)&lt;'ver pressoflex 6p C3 DCpowe_2'!$G$7,'ver pressoflex 6p C3 DCpowe_2'!$G$16*E170*'ver pressoflex 6p C3 DCpowe_2'!$O$8,SIGN(E170)*'ver pressoflex 6p C3 DCpowe_2'!$G$15*'ver pressoflex 6p C3 DCpowe_2'!$O$8)</f>
        <v>17803.500000000004</v>
      </c>
      <c r="N170" s="572">
        <f>IF(ABS(F170)&lt;'ver pressoflex 6p C3 DCpowe_2'!$G$7,'ver pressoflex 6p C3 DCpowe_2'!$G$16*F170*'ver pressoflex 6p C3 DCpowe_2'!$O$9,SIGN(F170)*'ver pressoflex 6p C3 DCpowe_2'!$G$15*'ver pressoflex 6p C3 DCpowe_2'!$O$9)</f>
        <v>0</v>
      </c>
      <c r="O170" s="572">
        <f>IF(ABS(G170)&lt;'ver pressoflex 6p C3 DCpowe_2'!$G$7,'ver pressoflex 6p C3 DCpowe_2'!$G$16*G170*'ver pressoflex 6p C3 DCpowe_2'!$O$10,SIGN(G170)*'ver pressoflex 6p C3 DCpowe_2'!$G$15*'ver pressoflex 6p C3 DCpowe_2'!$O$10)</f>
        <v>0</v>
      </c>
      <c r="P170" s="572">
        <f>IF(ABS(H170)&lt;'ver pressoflex 6p C3 DCpowe_2'!$G$7,'ver pressoflex 6p C3 DCpowe_2'!$G$16*H170*'ver pressoflex 6p C3 DCpowe_2'!$O$11,SIGN(H170)*'ver pressoflex 6p C3 DCpowe_2'!$G$15*'ver pressoflex 6p C3 DCpowe_2'!$O$11)</f>
        <v>0</v>
      </c>
      <c r="Q170" s="572">
        <f>IF(ABS(I170)&lt;'ver pressoflex 6p C3 DCpowe_2'!$G$7,'ver pressoflex 6p C3 DCpowe_2'!$G$16*I170*'ver pressoflex 6p C3 DCpowe_2'!$O$12,SIGN(I170)*'ver pressoflex 6p C3 DCpowe_2'!$G$15*'ver pressoflex 6p C3 DCpowe_2'!$O$12)</f>
        <v>0</v>
      </c>
      <c r="R170" s="572">
        <f>IF(ABS(J170)&lt;'ver pressoflex 6p C3 DCpowe_2'!$G$7,'ver pressoflex 6p C3 DCpowe_2'!$G$16*J170*'ver pressoflex 6p C3 DCpowe_2'!$O$13,SIGN(J170)*'ver pressoflex 6p C3 DCpowe_2'!$G$15*'ver pressoflex 6p C3 DCpowe_2'!$O$13)</f>
        <v>17803.500000000004</v>
      </c>
      <c r="S170" s="113">
        <f t="shared" si="14"/>
        <v>30397.687500000004</v>
      </c>
      <c r="T170" s="575">
        <f>-L170*('ver pressoflex 6p C3 DCpowe_2'!$G$3/2-'ver pressoflex 6p C3 DCpowe_2'!$G$12*'ver pressoflex 6p C3 DCpowe_2'!D170)</f>
        <v>6321677.8353750054</v>
      </c>
      <c r="U170" s="29">
        <f t="shared" si="17"/>
        <v>-18248587.500000004</v>
      </c>
      <c r="V170" s="29">
        <f t="shared" si="18"/>
        <v>0</v>
      </c>
      <c r="W170" s="29">
        <f t="shared" si="19"/>
        <v>0</v>
      </c>
      <c r="X170" s="29">
        <f t="shared" si="20"/>
        <v>0</v>
      </c>
      <c r="Y170" s="29">
        <f t="shared" si="21"/>
        <v>0</v>
      </c>
      <c r="Z170" s="29">
        <f t="shared" si="22"/>
        <v>18248587.500000004</v>
      </c>
      <c r="AA170" s="113">
        <f t="shared" si="15"/>
        <v>6321677.8353750054</v>
      </c>
    </row>
    <row r="171" spans="2:27">
      <c r="B171" s="116">
        <f t="shared" si="13"/>
        <v>72351.382500000007</v>
      </c>
      <c r="C171" s="115">
        <f t="shared" si="16"/>
        <v>2.2700000000000014</v>
      </c>
      <c r="D171" s="68">
        <f>'ver pressoflex 6p C3 DCpowe_2'!$G$3/2/$C$557*C171</f>
        <v>27.807500000000015</v>
      </c>
      <c r="E171" s="114">
        <f>'ver pressoflex 6p C3 DCpowe_2'!$G$9/D171*(D171-'ver pressoflex 6p C3 DCpowe_2'!$M$8)</f>
        <v>4.9538433875752921E-2</v>
      </c>
      <c r="F171" s="114">
        <f>'ver pressoflex 6p C3 DCpowe_2'!$G$9/D171*(D171-'ver pressoflex 6p C3 DCpowe_2'!$M$9)</f>
        <v>7.2553807426054079E-2</v>
      </c>
      <c r="G171" s="114">
        <f>'ver pressoflex 6p C3 DCpowe_2'!$G$9/D171*(D171-'ver pressoflex 6p C3 DCpowe_2'!$M$10)</f>
        <v>9.556918097635525E-2</v>
      </c>
      <c r="H171" s="114">
        <f>'ver pressoflex 6p C3 DCpowe_2'!$G$9/D171*(D171-'ver pressoflex 6p C3 DCpowe_2'!$M$11)</f>
        <v>0.59327663400161801</v>
      </c>
      <c r="I171" s="114">
        <f>'ver pressoflex 6p C3 DCpowe_2'!$G$9/D171*(D171-'ver pressoflex 6p C3 DCpowe_2'!$M$12)</f>
        <v>0.61629200755191915</v>
      </c>
      <c r="J171" s="114">
        <f>'ver pressoflex 6p C3 DCpowe_2'!$G$9/D171*(D171-'ver pressoflex 6p C3 DCpowe_2'!$M$13)</f>
        <v>0.6393073811022203</v>
      </c>
      <c r="K171" s="114">
        <f>'ver pressoflex 6p C3 DCpowe_2'!$G$9/D171*(D171-'ver pressoflex 6p C3 DCpowe_2'!$G$3)</f>
        <v>0.69684581497797327</v>
      </c>
      <c r="L171" s="113">
        <f>-'ver pressoflex 6p C3 DCpowe_2'!$G$2*'ver pressoflex 6p C3 DCpowe_2'!D171*'ver pressoflex 6p C3 DCpowe_2'!$G$17*'ver pressoflex 6p C3 DCpowe_2'!$G$13*'ver pressoflex 6p C3 DCpowe_2'!$G$11</f>
        <v>-5255.6175000000039</v>
      </c>
      <c r="M171" s="572">
        <f>IF(ABS(E171)&lt;'ver pressoflex 6p C3 DCpowe_2'!$G$7,'ver pressoflex 6p C3 DCpowe_2'!$G$16*E171*'ver pressoflex 6p C3 DCpowe_2'!$O$8,SIGN(E171)*'ver pressoflex 6p C3 DCpowe_2'!$G$15*'ver pressoflex 6p C3 DCpowe_2'!$O$8)</f>
        <v>17803.500000000004</v>
      </c>
      <c r="N171" s="572">
        <f>IF(ABS(F171)&lt;'ver pressoflex 6p C3 DCpowe_2'!$G$7,'ver pressoflex 6p C3 DCpowe_2'!$G$16*F171*'ver pressoflex 6p C3 DCpowe_2'!$O$9,SIGN(F171)*'ver pressoflex 6p C3 DCpowe_2'!$G$15*'ver pressoflex 6p C3 DCpowe_2'!$O$9)</f>
        <v>0</v>
      </c>
      <c r="O171" s="572">
        <f>IF(ABS(G171)&lt;'ver pressoflex 6p C3 DCpowe_2'!$G$7,'ver pressoflex 6p C3 DCpowe_2'!$G$16*G171*'ver pressoflex 6p C3 DCpowe_2'!$O$10,SIGN(G171)*'ver pressoflex 6p C3 DCpowe_2'!$G$15*'ver pressoflex 6p C3 DCpowe_2'!$O$10)</f>
        <v>0</v>
      </c>
      <c r="P171" s="572">
        <f>IF(ABS(H171)&lt;'ver pressoflex 6p C3 DCpowe_2'!$G$7,'ver pressoflex 6p C3 DCpowe_2'!$G$16*H171*'ver pressoflex 6p C3 DCpowe_2'!$O$11,SIGN(H171)*'ver pressoflex 6p C3 DCpowe_2'!$G$15*'ver pressoflex 6p C3 DCpowe_2'!$O$11)</f>
        <v>0</v>
      </c>
      <c r="Q171" s="572">
        <f>IF(ABS(I171)&lt;'ver pressoflex 6p C3 DCpowe_2'!$G$7,'ver pressoflex 6p C3 DCpowe_2'!$G$16*I171*'ver pressoflex 6p C3 DCpowe_2'!$O$12,SIGN(I171)*'ver pressoflex 6p C3 DCpowe_2'!$G$15*'ver pressoflex 6p C3 DCpowe_2'!$O$12)</f>
        <v>0</v>
      </c>
      <c r="R171" s="572">
        <f>IF(ABS(J171)&lt;'ver pressoflex 6p C3 DCpowe_2'!$G$7,'ver pressoflex 6p C3 DCpowe_2'!$G$16*J171*'ver pressoflex 6p C3 DCpowe_2'!$O$13,SIGN(J171)*'ver pressoflex 6p C3 DCpowe_2'!$G$15*'ver pressoflex 6p C3 DCpowe_2'!$O$13)</f>
        <v>17803.500000000004</v>
      </c>
      <c r="S171" s="113">
        <f t="shared" si="14"/>
        <v>30351.382500000003</v>
      </c>
      <c r="T171" s="575">
        <f>-L171*('ver pressoflex 6p C3 DCpowe_2'!$G$3/2-'ver pressoflex 6p C3 DCpowe_2'!$G$12*'ver pressoflex 6p C3 DCpowe_2'!D171)</f>
        <v>6377334.874709405</v>
      </c>
      <c r="U171" s="29">
        <f t="shared" si="17"/>
        <v>-18248587.500000004</v>
      </c>
      <c r="V171" s="29">
        <f t="shared" si="18"/>
        <v>0</v>
      </c>
      <c r="W171" s="29">
        <f t="shared" si="19"/>
        <v>0</v>
      </c>
      <c r="X171" s="29">
        <f t="shared" si="20"/>
        <v>0</v>
      </c>
      <c r="Y171" s="29">
        <f t="shared" si="21"/>
        <v>0</v>
      </c>
      <c r="Z171" s="29">
        <f t="shared" si="22"/>
        <v>18248587.500000004</v>
      </c>
      <c r="AA171" s="113">
        <f t="shared" si="15"/>
        <v>6377334.874709405</v>
      </c>
    </row>
    <row r="172" spans="2:27">
      <c r="B172" s="116">
        <f t="shared" si="13"/>
        <v>72305.077499999999</v>
      </c>
      <c r="C172" s="115">
        <f t="shared" si="16"/>
        <v>2.2900000000000014</v>
      </c>
      <c r="D172" s="68">
        <f>'ver pressoflex 6p C3 DCpowe_2'!$G$3/2/$C$557*C172</f>
        <v>28.052500000000016</v>
      </c>
      <c r="E172" s="114">
        <f>'ver pressoflex 6p C3 DCpowe_2'!$G$9/D172*(D172-'ver pressoflex 6p C3 DCpowe_2'!$M$8)</f>
        <v>4.9035914802602235E-2</v>
      </c>
      <c r="F172" s="114">
        <f>'ver pressoflex 6p C3 DCpowe_2'!$G$9/D172*(D172-'ver pressoflex 6p C3 DCpowe_2'!$M$9)</f>
        <v>7.185028072364312E-2</v>
      </c>
      <c r="G172" s="114">
        <f>'ver pressoflex 6p C3 DCpowe_2'!$G$9/D172*(D172-'ver pressoflex 6p C3 DCpowe_2'!$M$10)</f>
        <v>9.466464664468402E-2</v>
      </c>
      <c r="H172" s="114">
        <f>'ver pressoflex 6p C3 DCpowe_2'!$G$9/D172*(D172-'ver pressoflex 6p C3 DCpowe_2'!$M$11)</f>
        <v>0.58802530968719324</v>
      </c>
      <c r="I172" s="114">
        <f>'ver pressoflex 6p C3 DCpowe_2'!$G$9/D172*(D172-'ver pressoflex 6p C3 DCpowe_2'!$M$12)</f>
        <v>0.61083967560823416</v>
      </c>
      <c r="J172" s="114">
        <f>'ver pressoflex 6p C3 DCpowe_2'!$G$9/D172*(D172-'ver pressoflex 6p C3 DCpowe_2'!$M$13)</f>
        <v>0.63365404152927507</v>
      </c>
      <c r="K172" s="114">
        <f>'ver pressoflex 6p C3 DCpowe_2'!$G$9/D172*(D172-'ver pressoflex 6p C3 DCpowe_2'!$G$3)</f>
        <v>0.69068995633187724</v>
      </c>
      <c r="L172" s="113">
        <f>-'ver pressoflex 6p C3 DCpowe_2'!$G$2*'ver pressoflex 6p C3 DCpowe_2'!D172*'ver pressoflex 6p C3 DCpowe_2'!$G$17*'ver pressoflex 6p C3 DCpowe_2'!$G$13*'ver pressoflex 6p C3 DCpowe_2'!$G$11</f>
        <v>-5301.9225000000042</v>
      </c>
      <c r="M172" s="572">
        <f>IF(ABS(E172)&lt;'ver pressoflex 6p C3 DCpowe_2'!$G$7,'ver pressoflex 6p C3 DCpowe_2'!$G$16*E172*'ver pressoflex 6p C3 DCpowe_2'!$O$8,SIGN(E172)*'ver pressoflex 6p C3 DCpowe_2'!$G$15*'ver pressoflex 6p C3 DCpowe_2'!$O$8)</f>
        <v>17803.500000000004</v>
      </c>
      <c r="N172" s="572">
        <f>IF(ABS(F172)&lt;'ver pressoflex 6p C3 DCpowe_2'!$G$7,'ver pressoflex 6p C3 DCpowe_2'!$G$16*F172*'ver pressoflex 6p C3 DCpowe_2'!$O$9,SIGN(F172)*'ver pressoflex 6p C3 DCpowe_2'!$G$15*'ver pressoflex 6p C3 DCpowe_2'!$O$9)</f>
        <v>0</v>
      </c>
      <c r="O172" s="572">
        <f>IF(ABS(G172)&lt;'ver pressoflex 6p C3 DCpowe_2'!$G$7,'ver pressoflex 6p C3 DCpowe_2'!$G$16*G172*'ver pressoflex 6p C3 DCpowe_2'!$O$10,SIGN(G172)*'ver pressoflex 6p C3 DCpowe_2'!$G$15*'ver pressoflex 6p C3 DCpowe_2'!$O$10)</f>
        <v>0</v>
      </c>
      <c r="P172" s="572">
        <f>IF(ABS(H172)&lt;'ver pressoflex 6p C3 DCpowe_2'!$G$7,'ver pressoflex 6p C3 DCpowe_2'!$G$16*H172*'ver pressoflex 6p C3 DCpowe_2'!$O$11,SIGN(H172)*'ver pressoflex 6p C3 DCpowe_2'!$G$15*'ver pressoflex 6p C3 DCpowe_2'!$O$11)</f>
        <v>0</v>
      </c>
      <c r="Q172" s="572">
        <f>IF(ABS(I172)&lt;'ver pressoflex 6p C3 DCpowe_2'!$G$7,'ver pressoflex 6p C3 DCpowe_2'!$G$16*I172*'ver pressoflex 6p C3 DCpowe_2'!$O$12,SIGN(I172)*'ver pressoflex 6p C3 DCpowe_2'!$G$15*'ver pressoflex 6p C3 DCpowe_2'!$O$12)</f>
        <v>0</v>
      </c>
      <c r="R172" s="572">
        <f>IF(ABS(J172)&lt;'ver pressoflex 6p C3 DCpowe_2'!$G$7,'ver pressoflex 6p C3 DCpowe_2'!$G$16*J172*'ver pressoflex 6p C3 DCpowe_2'!$O$13,SIGN(J172)*'ver pressoflex 6p C3 DCpowe_2'!$G$15*'ver pressoflex 6p C3 DCpowe_2'!$O$13)</f>
        <v>17803.500000000004</v>
      </c>
      <c r="S172" s="113">
        <f t="shared" si="14"/>
        <v>30305.077500000003</v>
      </c>
      <c r="T172" s="575">
        <f>-L172*('ver pressoflex 6p C3 DCpowe_2'!$G$3/2-'ver pressoflex 6p C3 DCpowe_2'!$G$12*'ver pressoflex 6p C3 DCpowe_2'!D172)</f>
        <v>6432982.4752326049</v>
      </c>
      <c r="U172" s="29">
        <f t="shared" si="17"/>
        <v>-18248587.500000004</v>
      </c>
      <c r="V172" s="29">
        <f t="shared" si="18"/>
        <v>0</v>
      </c>
      <c r="W172" s="29">
        <f t="shared" si="19"/>
        <v>0</v>
      </c>
      <c r="X172" s="29">
        <f t="shared" si="20"/>
        <v>0</v>
      </c>
      <c r="Y172" s="29">
        <f t="shared" si="21"/>
        <v>0</v>
      </c>
      <c r="Z172" s="29">
        <f t="shared" si="22"/>
        <v>18248587.500000004</v>
      </c>
      <c r="AA172" s="113">
        <f t="shared" si="15"/>
        <v>6432982.4752326049</v>
      </c>
    </row>
    <row r="173" spans="2:27">
      <c r="B173" s="116">
        <f t="shared" si="13"/>
        <v>72258.772500000006</v>
      </c>
      <c r="C173" s="115">
        <f t="shared" si="16"/>
        <v>2.3100000000000014</v>
      </c>
      <c r="D173" s="68">
        <f>'ver pressoflex 6p C3 DCpowe_2'!$G$3/2/$C$557*C173</f>
        <v>28.297500000000017</v>
      </c>
      <c r="E173" s="114">
        <f>'ver pressoflex 6p C3 DCpowe_2'!$G$9/D173*(D173-'ver pressoflex 6p C3 DCpowe_2'!$M$8)</f>
        <v>4.8542097358423859E-2</v>
      </c>
      <c r="F173" s="114">
        <f>'ver pressoflex 6p C3 DCpowe_2'!$G$9/D173*(D173-'ver pressoflex 6p C3 DCpowe_2'!$M$9)</f>
        <v>7.1158936301793402E-2</v>
      </c>
      <c r="G173" s="114">
        <f>'ver pressoflex 6p C3 DCpowe_2'!$G$9/D173*(D173-'ver pressoflex 6p C3 DCpowe_2'!$M$10)</f>
        <v>9.3775775245162951E-2</v>
      </c>
      <c r="H173" s="114">
        <f>'ver pressoflex 6p C3 DCpowe_2'!$G$9/D173*(D173-'ver pressoflex 6p C3 DCpowe_2'!$M$11)</f>
        <v>0.58286491739552926</v>
      </c>
      <c r="I173" s="114">
        <f>'ver pressoflex 6p C3 DCpowe_2'!$G$9/D173*(D173-'ver pressoflex 6p C3 DCpowe_2'!$M$12)</f>
        <v>0.60548175633889878</v>
      </c>
      <c r="J173" s="114">
        <f>'ver pressoflex 6p C3 DCpowe_2'!$G$9/D173*(D173-'ver pressoflex 6p C3 DCpowe_2'!$M$13)</f>
        <v>0.62809859528226841</v>
      </c>
      <c r="K173" s="114">
        <f>'ver pressoflex 6p C3 DCpowe_2'!$G$9/D173*(D173-'ver pressoflex 6p C3 DCpowe_2'!$G$3)</f>
        <v>0.68464069264069227</v>
      </c>
      <c r="L173" s="113">
        <f>-'ver pressoflex 6p C3 DCpowe_2'!$G$2*'ver pressoflex 6p C3 DCpowe_2'!D173*'ver pressoflex 6p C3 DCpowe_2'!$G$17*'ver pressoflex 6p C3 DCpowe_2'!$G$13*'ver pressoflex 6p C3 DCpowe_2'!$G$11</f>
        <v>-5348.2275000000036</v>
      </c>
      <c r="M173" s="572">
        <f>IF(ABS(E173)&lt;'ver pressoflex 6p C3 DCpowe_2'!$G$7,'ver pressoflex 6p C3 DCpowe_2'!$G$16*E173*'ver pressoflex 6p C3 DCpowe_2'!$O$8,SIGN(E173)*'ver pressoflex 6p C3 DCpowe_2'!$G$15*'ver pressoflex 6p C3 DCpowe_2'!$O$8)</f>
        <v>17803.500000000004</v>
      </c>
      <c r="N173" s="572">
        <f>IF(ABS(F173)&lt;'ver pressoflex 6p C3 DCpowe_2'!$G$7,'ver pressoflex 6p C3 DCpowe_2'!$G$16*F173*'ver pressoflex 6p C3 DCpowe_2'!$O$9,SIGN(F173)*'ver pressoflex 6p C3 DCpowe_2'!$G$15*'ver pressoflex 6p C3 DCpowe_2'!$O$9)</f>
        <v>0</v>
      </c>
      <c r="O173" s="572">
        <f>IF(ABS(G173)&lt;'ver pressoflex 6p C3 DCpowe_2'!$G$7,'ver pressoflex 6p C3 DCpowe_2'!$G$16*G173*'ver pressoflex 6p C3 DCpowe_2'!$O$10,SIGN(G173)*'ver pressoflex 6p C3 DCpowe_2'!$G$15*'ver pressoflex 6p C3 DCpowe_2'!$O$10)</f>
        <v>0</v>
      </c>
      <c r="P173" s="572">
        <f>IF(ABS(H173)&lt;'ver pressoflex 6p C3 DCpowe_2'!$G$7,'ver pressoflex 6p C3 DCpowe_2'!$G$16*H173*'ver pressoflex 6p C3 DCpowe_2'!$O$11,SIGN(H173)*'ver pressoflex 6p C3 DCpowe_2'!$G$15*'ver pressoflex 6p C3 DCpowe_2'!$O$11)</f>
        <v>0</v>
      </c>
      <c r="Q173" s="572">
        <f>IF(ABS(I173)&lt;'ver pressoflex 6p C3 DCpowe_2'!$G$7,'ver pressoflex 6p C3 DCpowe_2'!$G$16*I173*'ver pressoflex 6p C3 DCpowe_2'!$O$12,SIGN(I173)*'ver pressoflex 6p C3 DCpowe_2'!$G$15*'ver pressoflex 6p C3 DCpowe_2'!$O$12)</f>
        <v>0</v>
      </c>
      <c r="R173" s="572">
        <f>IF(ABS(J173)&lt;'ver pressoflex 6p C3 DCpowe_2'!$G$7,'ver pressoflex 6p C3 DCpowe_2'!$G$16*J173*'ver pressoflex 6p C3 DCpowe_2'!$O$13,SIGN(J173)*'ver pressoflex 6p C3 DCpowe_2'!$G$15*'ver pressoflex 6p C3 DCpowe_2'!$O$13)</f>
        <v>17803.500000000004</v>
      </c>
      <c r="S173" s="113">
        <f t="shared" si="14"/>
        <v>30258.772500000003</v>
      </c>
      <c r="T173" s="575">
        <f>-L173*('ver pressoflex 6p C3 DCpowe_2'!$G$3/2-'ver pressoflex 6p C3 DCpowe_2'!$G$12*'ver pressoflex 6p C3 DCpowe_2'!D173)</f>
        <v>6488620.6369446041</v>
      </c>
      <c r="U173" s="29">
        <f t="shared" si="17"/>
        <v>-18248587.500000004</v>
      </c>
      <c r="V173" s="29">
        <f t="shared" si="18"/>
        <v>0</v>
      </c>
      <c r="W173" s="29">
        <f t="shared" si="19"/>
        <v>0</v>
      </c>
      <c r="X173" s="29">
        <f t="shared" si="20"/>
        <v>0</v>
      </c>
      <c r="Y173" s="29">
        <f t="shared" si="21"/>
        <v>0</v>
      </c>
      <c r="Z173" s="29">
        <f t="shared" si="22"/>
        <v>18248587.500000004</v>
      </c>
      <c r="AA173" s="113">
        <f t="shared" si="15"/>
        <v>6488620.6369446032</v>
      </c>
    </row>
    <row r="174" spans="2:27">
      <c r="B174" s="116">
        <f t="shared" si="13"/>
        <v>72212.467499999999</v>
      </c>
      <c r="C174" s="115">
        <f t="shared" si="16"/>
        <v>2.3300000000000014</v>
      </c>
      <c r="D174" s="68">
        <f>'ver pressoflex 6p C3 DCpowe_2'!$G$3/2/$C$557*C174</f>
        <v>28.542500000000018</v>
      </c>
      <c r="E174" s="114">
        <f>'ver pressoflex 6p C3 DCpowe_2'!$G$9/D174*(D174-'ver pressoflex 6p C3 DCpowe_2'!$M$8)</f>
        <v>4.8056757466935232E-2</v>
      </c>
      <c r="F174" s="114">
        <f>'ver pressoflex 6p C3 DCpowe_2'!$G$9/D174*(D174-'ver pressoflex 6p C3 DCpowe_2'!$M$9)</f>
        <v>7.0479460453709328E-2</v>
      </c>
      <c r="G174" s="114">
        <f>'ver pressoflex 6p C3 DCpowe_2'!$G$9/D174*(D174-'ver pressoflex 6p C3 DCpowe_2'!$M$10)</f>
        <v>9.2902163440483423E-2</v>
      </c>
      <c r="H174" s="114">
        <f>'ver pressoflex 6p C3 DCpowe_2'!$G$9/D174*(D174-'ver pressoflex 6p C3 DCpowe_2'!$M$11)</f>
        <v>0.57779311552947321</v>
      </c>
      <c r="I174" s="114">
        <f>'ver pressoflex 6p C3 DCpowe_2'!$G$9/D174*(D174-'ver pressoflex 6p C3 DCpowe_2'!$M$12)</f>
        <v>0.60021581851624728</v>
      </c>
      <c r="J174" s="114">
        <f>'ver pressoflex 6p C3 DCpowe_2'!$G$9/D174*(D174-'ver pressoflex 6p C3 DCpowe_2'!$M$13)</f>
        <v>0.62263852150302135</v>
      </c>
      <c r="K174" s="114">
        <f>'ver pressoflex 6p C3 DCpowe_2'!$G$9/D174*(D174-'ver pressoflex 6p C3 DCpowe_2'!$G$3)</f>
        <v>0.67869527896995663</v>
      </c>
      <c r="L174" s="113">
        <f>-'ver pressoflex 6p C3 DCpowe_2'!$G$2*'ver pressoflex 6p C3 DCpowe_2'!D174*'ver pressoflex 6p C3 DCpowe_2'!$G$17*'ver pressoflex 6p C3 DCpowe_2'!$G$13*'ver pressoflex 6p C3 DCpowe_2'!$G$11</f>
        <v>-5394.5325000000039</v>
      </c>
      <c r="M174" s="572">
        <f>IF(ABS(E174)&lt;'ver pressoflex 6p C3 DCpowe_2'!$G$7,'ver pressoflex 6p C3 DCpowe_2'!$G$16*E174*'ver pressoflex 6p C3 DCpowe_2'!$O$8,SIGN(E174)*'ver pressoflex 6p C3 DCpowe_2'!$G$15*'ver pressoflex 6p C3 DCpowe_2'!$O$8)</f>
        <v>17803.500000000004</v>
      </c>
      <c r="N174" s="572">
        <f>IF(ABS(F174)&lt;'ver pressoflex 6p C3 DCpowe_2'!$G$7,'ver pressoflex 6p C3 DCpowe_2'!$G$16*F174*'ver pressoflex 6p C3 DCpowe_2'!$O$9,SIGN(F174)*'ver pressoflex 6p C3 DCpowe_2'!$G$15*'ver pressoflex 6p C3 DCpowe_2'!$O$9)</f>
        <v>0</v>
      </c>
      <c r="O174" s="572">
        <f>IF(ABS(G174)&lt;'ver pressoflex 6p C3 DCpowe_2'!$G$7,'ver pressoflex 6p C3 DCpowe_2'!$G$16*G174*'ver pressoflex 6p C3 DCpowe_2'!$O$10,SIGN(G174)*'ver pressoflex 6p C3 DCpowe_2'!$G$15*'ver pressoflex 6p C3 DCpowe_2'!$O$10)</f>
        <v>0</v>
      </c>
      <c r="P174" s="572">
        <f>IF(ABS(H174)&lt;'ver pressoflex 6p C3 DCpowe_2'!$G$7,'ver pressoflex 6p C3 DCpowe_2'!$G$16*H174*'ver pressoflex 6p C3 DCpowe_2'!$O$11,SIGN(H174)*'ver pressoflex 6p C3 DCpowe_2'!$G$15*'ver pressoflex 6p C3 DCpowe_2'!$O$11)</f>
        <v>0</v>
      </c>
      <c r="Q174" s="572">
        <f>IF(ABS(I174)&lt;'ver pressoflex 6p C3 DCpowe_2'!$G$7,'ver pressoflex 6p C3 DCpowe_2'!$G$16*I174*'ver pressoflex 6p C3 DCpowe_2'!$O$12,SIGN(I174)*'ver pressoflex 6p C3 DCpowe_2'!$G$15*'ver pressoflex 6p C3 DCpowe_2'!$O$12)</f>
        <v>0</v>
      </c>
      <c r="R174" s="572">
        <f>IF(ABS(J174)&lt;'ver pressoflex 6p C3 DCpowe_2'!$G$7,'ver pressoflex 6p C3 DCpowe_2'!$G$16*J174*'ver pressoflex 6p C3 DCpowe_2'!$O$13,SIGN(J174)*'ver pressoflex 6p C3 DCpowe_2'!$G$15*'ver pressoflex 6p C3 DCpowe_2'!$O$13)</f>
        <v>17803.500000000004</v>
      </c>
      <c r="S174" s="113">
        <f t="shared" si="14"/>
        <v>30212.467500000002</v>
      </c>
      <c r="T174" s="575">
        <f>-L174*('ver pressoflex 6p C3 DCpowe_2'!$G$3/2-'ver pressoflex 6p C3 DCpowe_2'!$G$12*'ver pressoflex 6p C3 DCpowe_2'!D174)</f>
        <v>6544249.3598454054</v>
      </c>
      <c r="U174" s="29">
        <f t="shared" si="17"/>
        <v>-18248587.500000004</v>
      </c>
      <c r="V174" s="29">
        <f t="shared" si="18"/>
        <v>0</v>
      </c>
      <c r="W174" s="29">
        <f t="shared" si="19"/>
        <v>0</v>
      </c>
      <c r="X174" s="29">
        <f t="shared" si="20"/>
        <v>0</v>
      </c>
      <c r="Y174" s="29">
        <f t="shared" si="21"/>
        <v>0</v>
      </c>
      <c r="Z174" s="29">
        <f t="shared" si="22"/>
        <v>18248587.500000004</v>
      </c>
      <c r="AA174" s="113">
        <f t="shared" si="15"/>
        <v>6544249.3598454054</v>
      </c>
    </row>
    <row r="175" spans="2:27">
      <c r="B175" s="116">
        <f t="shared" si="13"/>
        <v>72166.162500000006</v>
      </c>
      <c r="C175" s="115">
        <f t="shared" si="16"/>
        <v>2.3500000000000014</v>
      </c>
      <c r="D175" s="68">
        <f>'ver pressoflex 6p C3 DCpowe_2'!$G$3/2/$C$557*C175</f>
        <v>28.787500000000016</v>
      </c>
      <c r="E175" s="114">
        <f>'ver pressoflex 6p C3 DCpowe_2'!$G$9/D175*(D175-'ver pressoflex 6p C3 DCpowe_2'!$M$8)</f>
        <v>4.7579678679982598E-2</v>
      </c>
      <c r="F175" s="114">
        <f>'ver pressoflex 6p C3 DCpowe_2'!$G$9/D175*(D175-'ver pressoflex 6p C3 DCpowe_2'!$M$9)</f>
        <v>6.981155015197564E-2</v>
      </c>
      <c r="G175" s="114">
        <f>'ver pressoflex 6p C3 DCpowe_2'!$G$9/D175*(D175-'ver pressoflex 6p C3 DCpowe_2'!$M$10)</f>
        <v>9.2043421623968683E-2</v>
      </c>
      <c r="H175" s="114">
        <f>'ver pressoflex 6p C3 DCpowe_2'!$G$9/D175*(D175-'ver pressoflex 6p C3 DCpowe_2'!$M$11)</f>
        <v>0.57280764220581826</v>
      </c>
      <c r="I175" s="114">
        <f>'ver pressoflex 6p C3 DCpowe_2'!$G$9/D175*(D175-'ver pressoflex 6p C3 DCpowe_2'!$M$12)</f>
        <v>0.59503951367781127</v>
      </c>
      <c r="J175" s="114">
        <f>'ver pressoflex 6p C3 DCpowe_2'!$G$9/D175*(D175-'ver pressoflex 6p C3 DCpowe_2'!$M$13)</f>
        <v>0.61727138514980429</v>
      </c>
      <c r="K175" s="114">
        <f>'ver pressoflex 6p C3 DCpowe_2'!$G$9/D175*(D175-'ver pressoflex 6p C3 DCpowe_2'!$G$3)</f>
        <v>0.67285106382978688</v>
      </c>
      <c r="L175" s="113">
        <f>-'ver pressoflex 6p C3 DCpowe_2'!$G$2*'ver pressoflex 6p C3 DCpowe_2'!D175*'ver pressoflex 6p C3 DCpowe_2'!$G$17*'ver pressoflex 6p C3 DCpowe_2'!$G$13*'ver pressoflex 6p C3 DCpowe_2'!$G$11</f>
        <v>-5440.8375000000042</v>
      </c>
      <c r="M175" s="572">
        <f>IF(ABS(E175)&lt;'ver pressoflex 6p C3 DCpowe_2'!$G$7,'ver pressoflex 6p C3 DCpowe_2'!$G$16*E175*'ver pressoflex 6p C3 DCpowe_2'!$O$8,SIGN(E175)*'ver pressoflex 6p C3 DCpowe_2'!$G$15*'ver pressoflex 6p C3 DCpowe_2'!$O$8)</f>
        <v>17803.500000000004</v>
      </c>
      <c r="N175" s="572">
        <f>IF(ABS(F175)&lt;'ver pressoflex 6p C3 DCpowe_2'!$G$7,'ver pressoflex 6p C3 DCpowe_2'!$G$16*F175*'ver pressoflex 6p C3 DCpowe_2'!$O$9,SIGN(F175)*'ver pressoflex 6p C3 DCpowe_2'!$G$15*'ver pressoflex 6p C3 DCpowe_2'!$O$9)</f>
        <v>0</v>
      </c>
      <c r="O175" s="572">
        <f>IF(ABS(G175)&lt;'ver pressoflex 6p C3 DCpowe_2'!$G$7,'ver pressoflex 6p C3 DCpowe_2'!$G$16*G175*'ver pressoflex 6p C3 DCpowe_2'!$O$10,SIGN(G175)*'ver pressoflex 6p C3 DCpowe_2'!$G$15*'ver pressoflex 6p C3 DCpowe_2'!$O$10)</f>
        <v>0</v>
      </c>
      <c r="P175" s="572">
        <f>IF(ABS(H175)&lt;'ver pressoflex 6p C3 DCpowe_2'!$G$7,'ver pressoflex 6p C3 DCpowe_2'!$G$16*H175*'ver pressoflex 6p C3 DCpowe_2'!$O$11,SIGN(H175)*'ver pressoflex 6p C3 DCpowe_2'!$G$15*'ver pressoflex 6p C3 DCpowe_2'!$O$11)</f>
        <v>0</v>
      </c>
      <c r="Q175" s="572">
        <f>IF(ABS(I175)&lt;'ver pressoflex 6p C3 DCpowe_2'!$G$7,'ver pressoflex 6p C3 DCpowe_2'!$G$16*I175*'ver pressoflex 6p C3 DCpowe_2'!$O$12,SIGN(I175)*'ver pressoflex 6p C3 DCpowe_2'!$G$15*'ver pressoflex 6p C3 DCpowe_2'!$O$12)</f>
        <v>0</v>
      </c>
      <c r="R175" s="572">
        <f>IF(ABS(J175)&lt;'ver pressoflex 6p C3 DCpowe_2'!$G$7,'ver pressoflex 6p C3 DCpowe_2'!$G$16*J175*'ver pressoflex 6p C3 DCpowe_2'!$O$13,SIGN(J175)*'ver pressoflex 6p C3 DCpowe_2'!$G$15*'ver pressoflex 6p C3 DCpowe_2'!$O$13)</f>
        <v>17803.500000000004</v>
      </c>
      <c r="S175" s="113">
        <f t="shared" si="14"/>
        <v>30166.162500000002</v>
      </c>
      <c r="T175" s="575">
        <f>-L175*('ver pressoflex 6p C3 DCpowe_2'!$G$3/2-'ver pressoflex 6p C3 DCpowe_2'!$G$12*'ver pressoflex 6p C3 DCpowe_2'!D175)</f>
        <v>6599868.6439350052</v>
      </c>
      <c r="U175" s="29">
        <f t="shared" si="17"/>
        <v>-18248587.500000004</v>
      </c>
      <c r="V175" s="29">
        <f t="shared" si="18"/>
        <v>0</v>
      </c>
      <c r="W175" s="29">
        <f t="shared" si="19"/>
        <v>0</v>
      </c>
      <c r="X175" s="29">
        <f t="shared" si="20"/>
        <v>0</v>
      </c>
      <c r="Y175" s="29">
        <f t="shared" si="21"/>
        <v>0</v>
      </c>
      <c r="Z175" s="29">
        <f t="shared" si="22"/>
        <v>18248587.500000004</v>
      </c>
      <c r="AA175" s="113">
        <f t="shared" si="15"/>
        <v>6599868.6439350061</v>
      </c>
    </row>
    <row r="176" spans="2:27">
      <c r="B176" s="116">
        <f t="shared" si="13"/>
        <v>72119.857499999998</v>
      </c>
      <c r="C176" s="115">
        <f t="shared" si="16"/>
        <v>2.3700000000000014</v>
      </c>
      <c r="D176" s="68">
        <f>'ver pressoflex 6p C3 DCpowe_2'!$G$3/2/$C$557*C176</f>
        <v>29.032500000000017</v>
      </c>
      <c r="E176" s="114">
        <f>'ver pressoflex 6p C3 DCpowe_2'!$G$9/D176*(D176-'ver pressoflex 6p C3 DCpowe_2'!$M$8)</f>
        <v>4.7110651855678948E-2</v>
      </c>
      <c r="F176" s="114">
        <f>'ver pressoflex 6p C3 DCpowe_2'!$G$9/D176*(D176-'ver pressoflex 6p C3 DCpowe_2'!$M$9)</f>
        <v>6.9154912597950535E-2</v>
      </c>
      <c r="G176" s="114">
        <f>'ver pressoflex 6p C3 DCpowe_2'!$G$9/D176*(D176-'ver pressoflex 6p C3 DCpowe_2'!$M$10)</f>
        <v>9.1199173340222109E-2</v>
      </c>
      <c r="H176" s="114">
        <f>'ver pressoflex 6p C3 DCpowe_2'!$G$9/D176*(D176-'ver pressoflex 6p C3 DCpowe_2'!$M$11)</f>
        <v>0.56790631189184515</v>
      </c>
      <c r="I176" s="114">
        <f>'ver pressoflex 6p C3 DCpowe_2'!$G$9/D176*(D176-'ver pressoflex 6p C3 DCpowe_2'!$M$12)</f>
        <v>0.58995057263411665</v>
      </c>
      <c r="J176" s="114">
        <f>'ver pressoflex 6p C3 DCpowe_2'!$G$9/D176*(D176-'ver pressoflex 6p C3 DCpowe_2'!$M$13)</f>
        <v>0.61199483337638827</v>
      </c>
      <c r="K176" s="114">
        <f>'ver pressoflex 6p C3 DCpowe_2'!$G$9/D176*(D176-'ver pressoflex 6p C3 DCpowe_2'!$G$3)</f>
        <v>0.66710548523206725</v>
      </c>
      <c r="L176" s="113">
        <f>-'ver pressoflex 6p C3 DCpowe_2'!$G$2*'ver pressoflex 6p C3 DCpowe_2'!D176*'ver pressoflex 6p C3 DCpowe_2'!$G$17*'ver pressoflex 6p C3 DCpowe_2'!$G$13*'ver pressoflex 6p C3 DCpowe_2'!$G$11</f>
        <v>-5487.1425000000045</v>
      </c>
      <c r="M176" s="572">
        <f>IF(ABS(E176)&lt;'ver pressoflex 6p C3 DCpowe_2'!$G$7,'ver pressoflex 6p C3 DCpowe_2'!$G$16*E176*'ver pressoflex 6p C3 DCpowe_2'!$O$8,SIGN(E176)*'ver pressoflex 6p C3 DCpowe_2'!$G$15*'ver pressoflex 6p C3 DCpowe_2'!$O$8)</f>
        <v>17803.500000000004</v>
      </c>
      <c r="N176" s="572">
        <f>IF(ABS(F176)&lt;'ver pressoflex 6p C3 DCpowe_2'!$G$7,'ver pressoflex 6p C3 DCpowe_2'!$G$16*F176*'ver pressoflex 6p C3 DCpowe_2'!$O$9,SIGN(F176)*'ver pressoflex 6p C3 DCpowe_2'!$G$15*'ver pressoflex 6p C3 DCpowe_2'!$O$9)</f>
        <v>0</v>
      </c>
      <c r="O176" s="572">
        <f>IF(ABS(G176)&lt;'ver pressoflex 6p C3 DCpowe_2'!$G$7,'ver pressoflex 6p C3 DCpowe_2'!$G$16*G176*'ver pressoflex 6p C3 DCpowe_2'!$O$10,SIGN(G176)*'ver pressoflex 6p C3 DCpowe_2'!$G$15*'ver pressoflex 6p C3 DCpowe_2'!$O$10)</f>
        <v>0</v>
      </c>
      <c r="P176" s="572">
        <f>IF(ABS(H176)&lt;'ver pressoflex 6p C3 DCpowe_2'!$G$7,'ver pressoflex 6p C3 DCpowe_2'!$G$16*H176*'ver pressoflex 6p C3 DCpowe_2'!$O$11,SIGN(H176)*'ver pressoflex 6p C3 DCpowe_2'!$G$15*'ver pressoflex 6p C3 DCpowe_2'!$O$11)</f>
        <v>0</v>
      </c>
      <c r="Q176" s="572">
        <f>IF(ABS(I176)&lt;'ver pressoflex 6p C3 DCpowe_2'!$G$7,'ver pressoflex 6p C3 DCpowe_2'!$G$16*I176*'ver pressoflex 6p C3 DCpowe_2'!$O$12,SIGN(I176)*'ver pressoflex 6p C3 DCpowe_2'!$G$15*'ver pressoflex 6p C3 DCpowe_2'!$O$12)</f>
        <v>0</v>
      </c>
      <c r="R176" s="572">
        <f>IF(ABS(J176)&lt;'ver pressoflex 6p C3 DCpowe_2'!$G$7,'ver pressoflex 6p C3 DCpowe_2'!$G$16*J176*'ver pressoflex 6p C3 DCpowe_2'!$O$13,SIGN(J176)*'ver pressoflex 6p C3 DCpowe_2'!$G$15*'ver pressoflex 6p C3 DCpowe_2'!$O$13)</f>
        <v>17803.500000000004</v>
      </c>
      <c r="S176" s="113">
        <f t="shared" si="14"/>
        <v>30119.857500000002</v>
      </c>
      <c r="T176" s="575">
        <f>-L176*('ver pressoflex 6p C3 DCpowe_2'!$G$3/2-'ver pressoflex 6p C3 DCpowe_2'!$G$12*'ver pressoflex 6p C3 DCpowe_2'!D176)</f>
        <v>6655478.4892134052</v>
      </c>
      <c r="U176" s="29">
        <f t="shared" si="17"/>
        <v>-18248587.500000004</v>
      </c>
      <c r="V176" s="29">
        <f t="shared" si="18"/>
        <v>0</v>
      </c>
      <c r="W176" s="29">
        <f t="shared" si="19"/>
        <v>0</v>
      </c>
      <c r="X176" s="29">
        <f t="shared" si="20"/>
        <v>0</v>
      </c>
      <c r="Y176" s="29">
        <f t="shared" si="21"/>
        <v>0</v>
      </c>
      <c r="Z176" s="29">
        <f t="shared" si="22"/>
        <v>18248587.500000004</v>
      </c>
      <c r="AA176" s="113">
        <f t="shared" si="15"/>
        <v>6655478.4892134052</v>
      </c>
    </row>
    <row r="177" spans="2:27">
      <c r="B177" s="116">
        <f t="shared" si="13"/>
        <v>72073.552500000005</v>
      </c>
      <c r="C177" s="115">
        <f t="shared" si="16"/>
        <v>2.3900000000000015</v>
      </c>
      <c r="D177" s="68">
        <f>'ver pressoflex 6p C3 DCpowe_2'!$G$3/2/$C$557*C177</f>
        <v>29.277500000000018</v>
      </c>
      <c r="E177" s="114">
        <f>'ver pressoflex 6p C3 DCpowe_2'!$G$9/D177*(D177-'ver pressoflex 6p C3 DCpowe_2'!$M$8)</f>
        <v>4.6649474852702551E-2</v>
      </c>
      <c r="F177" s="114">
        <f>'ver pressoflex 6p C3 DCpowe_2'!$G$9/D177*(D177-'ver pressoflex 6p C3 DCpowe_2'!$M$9)</f>
        <v>6.8509264793783567E-2</v>
      </c>
      <c r="G177" s="114">
        <f>'ver pressoflex 6p C3 DCpowe_2'!$G$9/D177*(D177-'ver pressoflex 6p C3 DCpowe_2'!$M$10)</f>
        <v>9.036905473486459E-2</v>
      </c>
      <c r="H177" s="114">
        <f>'ver pressoflex 6p C3 DCpowe_2'!$G$9/D177*(D177-'ver pressoflex 6p C3 DCpowe_2'!$M$11)</f>
        <v>0.56308701221074164</v>
      </c>
      <c r="I177" s="114">
        <f>'ver pressoflex 6p C3 DCpowe_2'!$G$9/D177*(D177-'ver pressoflex 6p C3 DCpowe_2'!$M$12)</f>
        <v>0.58494680215182271</v>
      </c>
      <c r="J177" s="114">
        <f>'ver pressoflex 6p C3 DCpowe_2'!$G$9/D177*(D177-'ver pressoflex 6p C3 DCpowe_2'!$M$13)</f>
        <v>0.60680659209290366</v>
      </c>
      <c r="K177" s="114">
        <f>'ver pressoflex 6p C3 DCpowe_2'!$G$9/D177*(D177-'ver pressoflex 6p C3 DCpowe_2'!$G$3)</f>
        <v>0.66145606694560621</v>
      </c>
      <c r="L177" s="113">
        <f>-'ver pressoflex 6p C3 DCpowe_2'!$G$2*'ver pressoflex 6p C3 DCpowe_2'!D177*'ver pressoflex 6p C3 DCpowe_2'!$G$17*'ver pressoflex 6p C3 DCpowe_2'!$G$13*'ver pressoflex 6p C3 DCpowe_2'!$G$11</f>
        <v>-5533.4475000000039</v>
      </c>
      <c r="M177" s="572">
        <f>IF(ABS(E177)&lt;'ver pressoflex 6p C3 DCpowe_2'!$G$7,'ver pressoflex 6p C3 DCpowe_2'!$G$16*E177*'ver pressoflex 6p C3 DCpowe_2'!$O$8,SIGN(E177)*'ver pressoflex 6p C3 DCpowe_2'!$G$15*'ver pressoflex 6p C3 DCpowe_2'!$O$8)</f>
        <v>17803.500000000004</v>
      </c>
      <c r="N177" s="572">
        <f>IF(ABS(F177)&lt;'ver pressoflex 6p C3 DCpowe_2'!$G$7,'ver pressoflex 6p C3 DCpowe_2'!$G$16*F177*'ver pressoflex 6p C3 DCpowe_2'!$O$9,SIGN(F177)*'ver pressoflex 6p C3 DCpowe_2'!$G$15*'ver pressoflex 6p C3 DCpowe_2'!$O$9)</f>
        <v>0</v>
      </c>
      <c r="O177" s="572">
        <f>IF(ABS(G177)&lt;'ver pressoflex 6p C3 DCpowe_2'!$G$7,'ver pressoflex 6p C3 DCpowe_2'!$G$16*G177*'ver pressoflex 6p C3 DCpowe_2'!$O$10,SIGN(G177)*'ver pressoflex 6p C3 DCpowe_2'!$G$15*'ver pressoflex 6p C3 DCpowe_2'!$O$10)</f>
        <v>0</v>
      </c>
      <c r="P177" s="572">
        <f>IF(ABS(H177)&lt;'ver pressoflex 6p C3 DCpowe_2'!$G$7,'ver pressoflex 6p C3 DCpowe_2'!$G$16*H177*'ver pressoflex 6p C3 DCpowe_2'!$O$11,SIGN(H177)*'ver pressoflex 6p C3 DCpowe_2'!$G$15*'ver pressoflex 6p C3 DCpowe_2'!$O$11)</f>
        <v>0</v>
      </c>
      <c r="Q177" s="572">
        <f>IF(ABS(I177)&lt;'ver pressoflex 6p C3 DCpowe_2'!$G$7,'ver pressoflex 6p C3 DCpowe_2'!$G$16*I177*'ver pressoflex 6p C3 DCpowe_2'!$O$12,SIGN(I177)*'ver pressoflex 6p C3 DCpowe_2'!$G$15*'ver pressoflex 6p C3 DCpowe_2'!$O$12)</f>
        <v>0</v>
      </c>
      <c r="R177" s="572">
        <f>IF(ABS(J177)&lt;'ver pressoflex 6p C3 DCpowe_2'!$G$7,'ver pressoflex 6p C3 DCpowe_2'!$G$16*J177*'ver pressoflex 6p C3 DCpowe_2'!$O$13,SIGN(J177)*'ver pressoflex 6p C3 DCpowe_2'!$G$15*'ver pressoflex 6p C3 DCpowe_2'!$O$13)</f>
        <v>17803.500000000004</v>
      </c>
      <c r="S177" s="113">
        <f t="shared" si="14"/>
        <v>30073.552500000005</v>
      </c>
      <c r="T177" s="575">
        <f>-L177*('ver pressoflex 6p C3 DCpowe_2'!$G$3/2-'ver pressoflex 6p C3 DCpowe_2'!$G$12*'ver pressoflex 6p C3 DCpowe_2'!D177)</f>
        <v>6711078.8956806045</v>
      </c>
      <c r="U177" s="29">
        <f t="shared" si="17"/>
        <v>-18248587.500000004</v>
      </c>
      <c r="V177" s="29">
        <f t="shared" si="18"/>
        <v>0</v>
      </c>
      <c r="W177" s="29">
        <f t="shared" si="19"/>
        <v>0</v>
      </c>
      <c r="X177" s="29">
        <f t="shared" si="20"/>
        <v>0</v>
      </c>
      <c r="Y177" s="29">
        <f t="shared" si="21"/>
        <v>0</v>
      </c>
      <c r="Z177" s="29">
        <f t="shared" si="22"/>
        <v>18248587.500000004</v>
      </c>
      <c r="AA177" s="113">
        <f t="shared" si="15"/>
        <v>6711078.8956806045</v>
      </c>
    </row>
    <row r="178" spans="2:27">
      <c r="B178" s="116">
        <f t="shared" si="13"/>
        <v>72027.247499999998</v>
      </c>
      <c r="C178" s="115">
        <f t="shared" si="16"/>
        <v>2.4100000000000015</v>
      </c>
      <c r="D178" s="68">
        <f>'ver pressoflex 6p C3 DCpowe_2'!$G$3/2/$C$557*C178</f>
        <v>29.522500000000019</v>
      </c>
      <c r="E178" s="114">
        <f>'ver pressoflex 6p C3 DCpowe_2'!$G$9/D178*(D178-'ver pressoflex 6p C3 DCpowe_2'!$M$8)</f>
        <v>4.6195952239817061E-2</v>
      </c>
      <c r="F178" s="114">
        <f>'ver pressoflex 6p C3 DCpowe_2'!$G$9/D178*(D178-'ver pressoflex 6p C3 DCpowe_2'!$M$9)</f>
        <v>6.7874333135743883E-2</v>
      </c>
      <c r="G178" s="114">
        <f>'ver pressoflex 6p C3 DCpowe_2'!$G$9/D178*(D178-'ver pressoflex 6p C3 DCpowe_2'!$M$10)</f>
        <v>8.9552714031670699E-2</v>
      </c>
      <c r="H178" s="114">
        <f>'ver pressoflex 6p C3 DCpowe_2'!$G$9/D178*(D178-'ver pressoflex 6p C3 DCpowe_2'!$M$11)</f>
        <v>0.55834770090608821</v>
      </c>
      <c r="I178" s="114">
        <f>'ver pressoflex 6p C3 DCpowe_2'!$G$9/D178*(D178-'ver pressoflex 6p C3 DCpowe_2'!$M$12)</f>
        <v>0.58002608180201509</v>
      </c>
      <c r="J178" s="114">
        <f>'ver pressoflex 6p C3 DCpowe_2'!$G$9/D178*(D178-'ver pressoflex 6p C3 DCpowe_2'!$M$13)</f>
        <v>0.60170446269794187</v>
      </c>
      <c r="K178" s="114">
        <f>'ver pressoflex 6p C3 DCpowe_2'!$G$9/D178*(D178-'ver pressoflex 6p C3 DCpowe_2'!$G$3)</f>
        <v>0.65590041493775897</v>
      </c>
      <c r="L178" s="113">
        <f>-'ver pressoflex 6p C3 DCpowe_2'!$G$2*'ver pressoflex 6p C3 DCpowe_2'!D178*'ver pressoflex 6p C3 DCpowe_2'!$G$17*'ver pressoflex 6p C3 DCpowe_2'!$G$13*'ver pressoflex 6p C3 DCpowe_2'!$G$11</f>
        <v>-5579.7525000000041</v>
      </c>
      <c r="M178" s="572">
        <f>IF(ABS(E178)&lt;'ver pressoflex 6p C3 DCpowe_2'!$G$7,'ver pressoflex 6p C3 DCpowe_2'!$G$16*E178*'ver pressoflex 6p C3 DCpowe_2'!$O$8,SIGN(E178)*'ver pressoflex 6p C3 DCpowe_2'!$G$15*'ver pressoflex 6p C3 DCpowe_2'!$O$8)</f>
        <v>17803.500000000004</v>
      </c>
      <c r="N178" s="572">
        <f>IF(ABS(F178)&lt;'ver pressoflex 6p C3 DCpowe_2'!$G$7,'ver pressoflex 6p C3 DCpowe_2'!$G$16*F178*'ver pressoflex 6p C3 DCpowe_2'!$O$9,SIGN(F178)*'ver pressoflex 6p C3 DCpowe_2'!$G$15*'ver pressoflex 6p C3 DCpowe_2'!$O$9)</f>
        <v>0</v>
      </c>
      <c r="O178" s="572">
        <f>IF(ABS(G178)&lt;'ver pressoflex 6p C3 DCpowe_2'!$G$7,'ver pressoflex 6p C3 DCpowe_2'!$G$16*G178*'ver pressoflex 6p C3 DCpowe_2'!$O$10,SIGN(G178)*'ver pressoflex 6p C3 DCpowe_2'!$G$15*'ver pressoflex 6p C3 DCpowe_2'!$O$10)</f>
        <v>0</v>
      </c>
      <c r="P178" s="572">
        <f>IF(ABS(H178)&lt;'ver pressoflex 6p C3 DCpowe_2'!$G$7,'ver pressoflex 6p C3 DCpowe_2'!$G$16*H178*'ver pressoflex 6p C3 DCpowe_2'!$O$11,SIGN(H178)*'ver pressoflex 6p C3 DCpowe_2'!$G$15*'ver pressoflex 6p C3 DCpowe_2'!$O$11)</f>
        <v>0</v>
      </c>
      <c r="Q178" s="572">
        <f>IF(ABS(I178)&lt;'ver pressoflex 6p C3 DCpowe_2'!$G$7,'ver pressoflex 6p C3 DCpowe_2'!$G$16*I178*'ver pressoflex 6p C3 DCpowe_2'!$O$12,SIGN(I178)*'ver pressoflex 6p C3 DCpowe_2'!$G$15*'ver pressoflex 6p C3 DCpowe_2'!$O$12)</f>
        <v>0</v>
      </c>
      <c r="R178" s="572">
        <f>IF(ABS(J178)&lt;'ver pressoflex 6p C3 DCpowe_2'!$G$7,'ver pressoflex 6p C3 DCpowe_2'!$G$16*J178*'ver pressoflex 6p C3 DCpowe_2'!$O$13,SIGN(J178)*'ver pressoflex 6p C3 DCpowe_2'!$G$15*'ver pressoflex 6p C3 DCpowe_2'!$O$13)</f>
        <v>17803.500000000004</v>
      </c>
      <c r="S178" s="113">
        <f t="shared" si="14"/>
        <v>30027.247500000005</v>
      </c>
      <c r="T178" s="575">
        <f>-L178*('ver pressoflex 6p C3 DCpowe_2'!$G$3/2-'ver pressoflex 6p C3 DCpowe_2'!$G$12*'ver pressoflex 6p C3 DCpowe_2'!D178)</f>
        <v>6766669.863336605</v>
      </c>
      <c r="U178" s="29">
        <f t="shared" si="17"/>
        <v>-18248587.500000004</v>
      </c>
      <c r="V178" s="29">
        <f t="shared" si="18"/>
        <v>0</v>
      </c>
      <c r="W178" s="29">
        <f t="shared" si="19"/>
        <v>0</v>
      </c>
      <c r="X178" s="29">
        <f t="shared" si="20"/>
        <v>0</v>
      </c>
      <c r="Y178" s="29">
        <f t="shared" si="21"/>
        <v>0</v>
      </c>
      <c r="Z178" s="29">
        <f t="shared" si="22"/>
        <v>18248587.500000004</v>
      </c>
      <c r="AA178" s="113">
        <f t="shared" si="15"/>
        <v>6766669.8633366041</v>
      </c>
    </row>
    <row r="179" spans="2:27">
      <c r="B179" s="116">
        <f t="shared" si="13"/>
        <v>71980.942500000005</v>
      </c>
      <c r="C179" s="115">
        <f t="shared" si="16"/>
        <v>2.4300000000000015</v>
      </c>
      <c r="D179" s="68">
        <f>'ver pressoflex 6p C3 DCpowe_2'!$G$3/2/$C$557*C179</f>
        <v>29.76750000000002</v>
      </c>
      <c r="E179" s="114">
        <f>'ver pressoflex 6p C3 DCpowe_2'!$G$9/D179*(D179-'ver pressoflex 6p C3 DCpowe_2'!$M$8)</f>
        <v>4.574989501973626E-2</v>
      </c>
      <c r="F179" s="114">
        <f>'ver pressoflex 6p C3 DCpowe_2'!$G$9/D179*(D179-'ver pressoflex 6p C3 DCpowe_2'!$M$9)</f>
        <v>6.7249853027630771E-2</v>
      </c>
      <c r="G179" s="114">
        <f>'ver pressoflex 6p C3 DCpowe_2'!$G$9/D179*(D179-'ver pressoflex 6p C3 DCpowe_2'!$M$10)</f>
        <v>8.8749811035525261E-2</v>
      </c>
      <c r="H179" s="114">
        <f>'ver pressoflex 6p C3 DCpowe_2'!$G$9/D179*(D179-'ver pressoflex 6p C3 DCpowe_2'!$M$11)</f>
        <v>0.55368640295624394</v>
      </c>
      <c r="I179" s="114">
        <f>'ver pressoflex 6p C3 DCpowe_2'!$G$9/D179*(D179-'ver pressoflex 6p C3 DCpowe_2'!$M$12)</f>
        <v>0.57518636096413844</v>
      </c>
      <c r="J179" s="114">
        <f>'ver pressoflex 6p C3 DCpowe_2'!$G$9/D179*(D179-'ver pressoflex 6p C3 DCpowe_2'!$M$13)</f>
        <v>0.59668631897203295</v>
      </c>
      <c r="K179" s="114">
        <f>'ver pressoflex 6p C3 DCpowe_2'!$G$9/D179*(D179-'ver pressoflex 6p C3 DCpowe_2'!$G$3)</f>
        <v>0.65043621399176921</v>
      </c>
      <c r="L179" s="113">
        <f>-'ver pressoflex 6p C3 DCpowe_2'!$G$2*'ver pressoflex 6p C3 DCpowe_2'!D179*'ver pressoflex 6p C3 DCpowe_2'!$G$17*'ver pressoflex 6p C3 DCpowe_2'!$G$13*'ver pressoflex 6p C3 DCpowe_2'!$G$11</f>
        <v>-5626.0575000000044</v>
      </c>
      <c r="M179" s="572">
        <f>IF(ABS(E179)&lt;'ver pressoflex 6p C3 DCpowe_2'!$G$7,'ver pressoflex 6p C3 DCpowe_2'!$G$16*E179*'ver pressoflex 6p C3 DCpowe_2'!$O$8,SIGN(E179)*'ver pressoflex 6p C3 DCpowe_2'!$G$15*'ver pressoflex 6p C3 DCpowe_2'!$O$8)</f>
        <v>17803.500000000004</v>
      </c>
      <c r="N179" s="572">
        <f>IF(ABS(F179)&lt;'ver pressoflex 6p C3 DCpowe_2'!$G$7,'ver pressoflex 6p C3 DCpowe_2'!$G$16*F179*'ver pressoflex 6p C3 DCpowe_2'!$O$9,SIGN(F179)*'ver pressoflex 6p C3 DCpowe_2'!$G$15*'ver pressoflex 6p C3 DCpowe_2'!$O$9)</f>
        <v>0</v>
      </c>
      <c r="O179" s="572">
        <f>IF(ABS(G179)&lt;'ver pressoflex 6p C3 DCpowe_2'!$G$7,'ver pressoflex 6p C3 DCpowe_2'!$G$16*G179*'ver pressoflex 6p C3 DCpowe_2'!$O$10,SIGN(G179)*'ver pressoflex 6p C3 DCpowe_2'!$G$15*'ver pressoflex 6p C3 DCpowe_2'!$O$10)</f>
        <v>0</v>
      </c>
      <c r="P179" s="572">
        <f>IF(ABS(H179)&lt;'ver pressoflex 6p C3 DCpowe_2'!$G$7,'ver pressoflex 6p C3 DCpowe_2'!$G$16*H179*'ver pressoflex 6p C3 DCpowe_2'!$O$11,SIGN(H179)*'ver pressoflex 6p C3 DCpowe_2'!$G$15*'ver pressoflex 6p C3 DCpowe_2'!$O$11)</f>
        <v>0</v>
      </c>
      <c r="Q179" s="572">
        <f>IF(ABS(I179)&lt;'ver pressoflex 6p C3 DCpowe_2'!$G$7,'ver pressoflex 6p C3 DCpowe_2'!$G$16*I179*'ver pressoflex 6p C3 DCpowe_2'!$O$12,SIGN(I179)*'ver pressoflex 6p C3 DCpowe_2'!$G$15*'ver pressoflex 6p C3 DCpowe_2'!$O$12)</f>
        <v>0</v>
      </c>
      <c r="R179" s="572">
        <f>IF(ABS(J179)&lt;'ver pressoflex 6p C3 DCpowe_2'!$G$7,'ver pressoflex 6p C3 DCpowe_2'!$G$16*J179*'ver pressoflex 6p C3 DCpowe_2'!$O$13,SIGN(J179)*'ver pressoflex 6p C3 DCpowe_2'!$G$15*'ver pressoflex 6p C3 DCpowe_2'!$O$13)</f>
        <v>17803.500000000004</v>
      </c>
      <c r="S179" s="113">
        <f t="shared" si="14"/>
        <v>29980.942500000005</v>
      </c>
      <c r="T179" s="575">
        <f>-L179*('ver pressoflex 6p C3 DCpowe_2'!$G$3/2-'ver pressoflex 6p C3 DCpowe_2'!$G$12*'ver pressoflex 6p C3 DCpowe_2'!D179)</f>
        <v>6822251.3921814049</v>
      </c>
      <c r="U179" s="29">
        <f t="shared" si="17"/>
        <v>-18248587.500000004</v>
      </c>
      <c r="V179" s="29">
        <f t="shared" si="18"/>
        <v>0</v>
      </c>
      <c r="W179" s="29">
        <f t="shared" si="19"/>
        <v>0</v>
      </c>
      <c r="X179" s="29">
        <f t="shared" si="20"/>
        <v>0</v>
      </c>
      <c r="Y179" s="29">
        <f t="shared" si="21"/>
        <v>0</v>
      </c>
      <c r="Z179" s="29">
        <f t="shared" si="22"/>
        <v>18248587.500000004</v>
      </c>
      <c r="AA179" s="113">
        <f t="shared" si="15"/>
        <v>6822251.3921814039</v>
      </c>
    </row>
    <row r="180" spans="2:27">
      <c r="B180" s="116">
        <f t="shared" si="13"/>
        <v>71934.637500000012</v>
      </c>
      <c r="C180" s="115">
        <f t="shared" si="16"/>
        <v>2.4500000000000015</v>
      </c>
      <c r="D180" s="68">
        <f>'ver pressoflex 6p C3 DCpowe_2'!$G$3/2/$C$557*C180</f>
        <v>30.012500000000017</v>
      </c>
      <c r="E180" s="114">
        <f>'ver pressoflex 6p C3 DCpowe_2'!$G$9/D180*(D180-'ver pressoflex 6p C3 DCpowe_2'!$M$8)</f>
        <v>4.531112036651392E-2</v>
      </c>
      <c r="F180" s="114">
        <f>'ver pressoflex 6p C3 DCpowe_2'!$G$9/D180*(D180-'ver pressoflex 6p C3 DCpowe_2'!$M$9)</f>
        <v>6.6635568513119484E-2</v>
      </c>
      <c r="G180" s="114">
        <f>'ver pressoflex 6p C3 DCpowe_2'!$G$9/D180*(D180-'ver pressoflex 6p C3 DCpowe_2'!$M$10)</f>
        <v>8.796001665972504E-2</v>
      </c>
      <c r="H180" s="114">
        <f>'ver pressoflex 6p C3 DCpowe_2'!$G$9/D180*(D180-'ver pressoflex 6p C3 DCpowe_2'!$M$11)</f>
        <v>0.54910120783007055</v>
      </c>
      <c r="I180" s="114">
        <f>'ver pressoflex 6p C3 DCpowe_2'!$G$9/D180*(D180-'ver pressoflex 6p C3 DCpowe_2'!$M$12)</f>
        <v>0.57042565597667605</v>
      </c>
      <c r="J180" s="114">
        <f>'ver pressoflex 6p C3 DCpowe_2'!$G$9/D180*(D180-'ver pressoflex 6p C3 DCpowe_2'!$M$13)</f>
        <v>0.59175010412328166</v>
      </c>
      <c r="K180" s="114">
        <f>'ver pressoflex 6p C3 DCpowe_2'!$G$9/D180*(D180-'ver pressoflex 6p C3 DCpowe_2'!$G$3)</f>
        <v>0.64506122448979553</v>
      </c>
      <c r="L180" s="113">
        <f>-'ver pressoflex 6p C3 DCpowe_2'!$G$2*'ver pressoflex 6p C3 DCpowe_2'!D180*'ver pressoflex 6p C3 DCpowe_2'!$G$17*'ver pressoflex 6p C3 DCpowe_2'!$G$13*'ver pressoflex 6p C3 DCpowe_2'!$G$11</f>
        <v>-5672.3625000000047</v>
      </c>
      <c r="M180" s="572">
        <f>IF(ABS(E180)&lt;'ver pressoflex 6p C3 DCpowe_2'!$G$7,'ver pressoflex 6p C3 DCpowe_2'!$G$16*E180*'ver pressoflex 6p C3 DCpowe_2'!$O$8,SIGN(E180)*'ver pressoflex 6p C3 DCpowe_2'!$G$15*'ver pressoflex 6p C3 DCpowe_2'!$O$8)</f>
        <v>17803.500000000004</v>
      </c>
      <c r="N180" s="572">
        <f>IF(ABS(F180)&lt;'ver pressoflex 6p C3 DCpowe_2'!$G$7,'ver pressoflex 6p C3 DCpowe_2'!$G$16*F180*'ver pressoflex 6p C3 DCpowe_2'!$O$9,SIGN(F180)*'ver pressoflex 6p C3 DCpowe_2'!$G$15*'ver pressoflex 6p C3 DCpowe_2'!$O$9)</f>
        <v>0</v>
      </c>
      <c r="O180" s="572">
        <f>IF(ABS(G180)&lt;'ver pressoflex 6p C3 DCpowe_2'!$G$7,'ver pressoflex 6p C3 DCpowe_2'!$G$16*G180*'ver pressoflex 6p C3 DCpowe_2'!$O$10,SIGN(G180)*'ver pressoflex 6p C3 DCpowe_2'!$G$15*'ver pressoflex 6p C3 DCpowe_2'!$O$10)</f>
        <v>0</v>
      </c>
      <c r="P180" s="572">
        <f>IF(ABS(H180)&lt;'ver pressoflex 6p C3 DCpowe_2'!$G$7,'ver pressoflex 6p C3 DCpowe_2'!$G$16*H180*'ver pressoflex 6p C3 DCpowe_2'!$O$11,SIGN(H180)*'ver pressoflex 6p C3 DCpowe_2'!$G$15*'ver pressoflex 6p C3 DCpowe_2'!$O$11)</f>
        <v>0</v>
      </c>
      <c r="Q180" s="572">
        <f>IF(ABS(I180)&lt;'ver pressoflex 6p C3 DCpowe_2'!$G$7,'ver pressoflex 6p C3 DCpowe_2'!$G$16*I180*'ver pressoflex 6p C3 DCpowe_2'!$O$12,SIGN(I180)*'ver pressoflex 6p C3 DCpowe_2'!$G$15*'ver pressoflex 6p C3 DCpowe_2'!$O$12)</f>
        <v>0</v>
      </c>
      <c r="R180" s="572">
        <f>IF(ABS(J180)&lt;'ver pressoflex 6p C3 DCpowe_2'!$G$7,'ver pressoflex 6p C3 DCpowe_2'!$G$16*J180*'ver pressoflex 6p C3 DCpowe_2'!$O$13,SIGN(J180)*'ver pressoflex 6p C3 DCpowe_2'!$G$15*'ver pressoflex 6p C3 DCpowe_2'!$O$13)</f>
        <v>17803.500000000004</v>
      </c>
      <c r="S180" s="113">
        <f t="shared" si="14"/>
        <v>29934.637500000004</v>
      </c>
      <c r="T180" s="575">
        <f>-L180*('ver pressoflex 6p C3 DCpowe_2'!$G$3/2-'ver pressoflex 6p C3 DCpowe_2'!$G$12*'ver pressoflex 6p C3 DCpowe_2'!D180)</f>
        <v>6877823.482215005</v>
      </c>
      <c r="U180" s="29">
        <f t="shared" si="17"/>
        <v>-18248587.500000004</v>
      </c>
      <c r="V180" s="29">
        <f t="shared" si="18"/>
        <v>0</v>
      </c>
      <c r="W180" s="29">
        <f t="shared" si="19"/>
        <v>0</v>
      </c>
      <c r="X180" s="29">
        <f t="shared" si="20"/>
        <v>0</v>
      </c>
      <c r="Y180" s="29">
        <f t="shared" si="21"/>
        <v>0</v>
      </c>
      <c r="Z180" s="29">
        <f t="shared" si="22"/>
        <v>18248587.500000004</v>
      </c>
      <c r="AA180" s="113">
        <f t="shared" si="15"/>
        <v>6877823.4822150059</v>
      </c>
    </row>
    <row r="181" spans="2:27">
      <c r="B181" s="116">
        <f t="shared" si="13"/>
        <v>71888.332500000004</v>
      </c>
      <c r="C181" s="115">
        <f t="shared" si="16"/>
        <v>2.4700000000000015</v>
      </c>
      <c r="D181" s="68">
        <f>'ver pressoflex 6p C3 DCpowe_2'!$G$3/2/$C$557*C181</f>
        <v>30.257500000000018</v>
      </c>
      <c r="E181" s="114">
        <f>'ver pressoflex 6p C3 DCpowe_2'!$G$9/D181*(D181-'ver pressoflex 6p C3 DCpowe_2'!$M$8)</f>
        <v>4.4879451375691944E-2</v>
      </c>
      <c r="F181" s="114">
        <f>'ver pressoflex 6p C3 DCpowe_2'!$G$9/D181*(D181-'ver pressoflex 6p C3 DCpowe_2'!$M$9)</f>
        <v>6.6031231925968728E-2</v>
      </c>
      <c r="G181" s="114">
        <f>'ver pressoflex 6p C3 DCpowe_2'!$G$9/D181*(D181-'ver pressoflex 6p C3 DCpowe_2'!$M$10)</f>
        <v>8.7183012476245506E-2</v>
      </c>
      <c r="H181" s="114">
        <f>'ver pressoflex 6p C3 DCpowe_2'!$G$9/D181*(D181-'ver pressoflex 6p C3 DCpowe_2'!$M$11)</f>
        <v>0.54459026687598078</v>
      </c>
      <c r="I181" s="114">
        <f>'ver pressoflex 6p C3 DCpowe_2'!$G$9/D181*(D181-'ver pressoflex 6p C3 DCpowe_2'!$M$12)</f>
        <v>0.56574204742625755</v>
      </c>
      <c r="J181" s="114">
        <f>'ver pressoflex 6p C3 DCpowe_2'!$G$9/D181*(D181-'ver pressoflex 6p C3 DCpowe_2'!$M$13)</f>
        <v>0.58689382797653433</v>
      </c>
      <c r="K181" s="114">
        <f>'ver pressoflex 6p C3 DCpowe_2'!$G$9/D181*(D181-'ver pressoflex 6p C3 DCpowe_2'!$G$3)</f>
        <v>0.63977327935222628</v>
      </c>
      <c r="L181" s="113">
        <f>-'ver pressoflex 6p C3 DCpowe_2'!$G$2*'ver pressoflex 6p C3 DCpowe_2'!D181*'ver pressoflex 6p C3 DCpowe_2'!$G$17*'ver pressoflex 6p C3 DCpowe_2'!$G$13*'ver pressoflex 6p C3 DCpowe_2'!$G$11</f>
        <v>-5718.6675000000041</v>
      </c>
      <c r="M181" s="572">
        <f>IF(ABS(E181)&lt;'ver pressoflex 6p C3 DCpowe_2'!$G$7,'ver pressoflex 6p C3 DCpowe_2'!$G$16*E181*'ver pressoflex 6p C3 DCpowe_2'!$O$8,SIGN(E181)*'ver pressoflex 6p C3 DCpowe_2'!$G$15*'ver pressoflex 6p C3 DCpowe_2'!$O$8)</f>
        <v>17803.500000000004</v>
      </c>
      <c r="N181" s="572">
        <f>IF(ABS(F181)&lt;'ver pressoflex 6p C3 DCpowe_2'!$G$7,'ver pressoflex 6p C3 DCpowe_2'!$G$16*F181*'ver pressoflex 6p C3 DCpowe_2'!$O$9,SIGN(F181)*'ver pressoflex 6p C3 DCpowe_2'!$G$15*'ver pressoflex 6p C3 DCpowe_2'!$O$9)</f>
        <v>0</v>
      </c>
      <c r="O181" s="572">
        <f>IF(ABS(G181)&lt;'ver pressoflex 6p C3 DCpowe_2'!$G$7,'ver pressoflex 6p C3 DCpowe_2'!$G$16*G181*'ver pressoflex 6p C3 DCpowe_2'!$O$10,SIGN(G181)*'ver pressoflex 6p C3 DCpowe_2'!$G$15*'ver pressoflex 6p C3 DCpowe_2'!$O$10)</f>
        <v>0</v>
      </c>
      <c r="P181" s="572">
        <f>IF(ABS(H181)&lt;'ver pressoflex 6p C3 DCpowe_2'!$G$7,'ver pressoflex 6p C3 DCpowe_2'!$G$16*H181*'ver pressoflex 6p C3 DCpowe_2'!$O$11,SIGN(H181)*'ver pressoflex 6p C3 DCpowe_2'!$G$15*'ver pressoflex 6p C3 DCpowe_2'!$O$11)</f>
        <v>0</v>
      </c>
      <c r="Q181" s="572">
        <f>IF(ABS(I181)&lt;'ver pressoflex 6p C3 DCpowe_2'!$G$7,'ver pressoflex 6p C3 DCpowe_2'!$G$16*I181*'ver pressoflex 6p C3 DCpowe_2'!$O$12,SIGN(I181)*'ver pressoflex 6p C3 DCpowe_2'!$G$15*'ver pressoflex 6p C3 DCpowe_2'!$O$12)</f>
        <v>0</v>
      </c>
      <c r="R181" s="572">
        <f>IF(ABS(J181)&lt;'ver pressoflex 6p C3 DCpowe_2'!$G$7,'ver pressoflex 6p C3 DCpowe_2'!$G$16*J181*'ver pressoflex 6p C3 DCpowe_2'!$O$13,SIGN(J181)*'ver pressoflex 6p C3 DCpowe_2'!$G$15*'ver pressoflex 6p C3 DCpowe_2'!$O$13)</f>
        <v>17803.500000000004</v>
      </c>
      <c r="S181" s="113">
        <f t="shared" si="14"/>
        <v>29888.332500000004</v>
      </c>
      <c r="T181" s="575">
        <f>-L181*('ver pressoflex 6p C3 DCpowe_2'!$G$3/2-'ver pressoflex 6p C3 DCpowe_2'!$G$12*'ver pressoflex 6p C3 DCpowe_2'!D181)</f>
        <v>6933386.1334374053</v>
      </c>
      <c r="U181" s="29">
        <f t="shared" si="17"/>
        <v>-18248587.500000004</v>
      </c>
      <c r="V181" s="29">
        <f t="shared" si="18"/>
        <v>0</v>
      </c>
      <c r="W181" s="29">
        <f t="shared" si="19"/>
        <v>0</v>
      </c>
      <c r="X181" s="29">
        <f t="shared" si="20"/>
        <v>0</v>
      </c>
      <c r="Y181" s="29">
        <f t="shared" si="21"/>
        <v>0</v>
      </c>
      <c r="Z181" s="29">
        <f t="shared" si="22"/>
        <v>18248587.500000004</v>
      </c>
      <c r="AA181" s="113">
        <f t="shared" si="15"/>
        <v>6933386.1334374063</v>
      </c>
    </row>
    <row r="182" spans="2:27">
      <c r="B182" s="116">
        <f t="shared" si="13"/>
        <v>71842.027499999997</v>
      </c>
      <c r="C182" s="115">
        <f t="shared" si="16"/>
        <v>2.4900000000000015</v>
      </c>
      <c r="D182" s="68">
        <f>'ver pressoflex 6p C3 DCpowe_2'!$G$3/2/$C$557*C182</f>
        <v>30.502500000000019</v>
      </c>
      <c r="E182" s="114">
        <f>'ver pressoflex 6p C3 DCpowe_2'!$G$9/D182*(D182-'ver pressoflex 6p C3 DCpowe_2'!$M$8)</f>
        <v>4.4454716826489604E-2</v>
      </c>
      <c r="F182" s="114">
        <f>'ver pressoflex 6p C3 DCpowe_2'!$G$9/D182*(D182-'ver pressoflex 6p C3 DCpowe_2'!$M$9)</f>
        <v>6.5436603557085443E-2</v>
      </c>
      <c r="G182" s="114">
        <f>'ver pressoflex 6p C3 DCpowe_2'!$G$9/D182*(D182-'ver pressoflex 6p C3 DCpowe_2'!$M$10)</f>
        <v>8.6418490287681296E-2</v>
      </c>
      <c r="H182" s="114">
        <f>'ver pressoflex 6p C3 DCpowe_2'!$G$9/D182*(D182-'ver pressoflex 6p C3 DCpowe_2'!$M$11)</f>
        <v>0.5401517908368163</v>
      </c>
      <c r="I182" s="114">
        <f>'ver pressoflex 6p C3 DCpowe_2'!$G$9/D182*(D182-'ver pressoflex 6p C3 DCpowe_2'!$M$12)</f>
        <v>0.56113367756741217</v>
      </c>
      <c r="J182" s="114">
        <f>'ver pressoflex 6p C3 DCpowe_2'!$G$9/D182*(D182-'ver pressoflex 6p C3 DCpowe_2'!$M$13)</f>
        <v>0.58211556429800804</v>
      </c>
      <c r="K182" s="114">
        <f>'ver pressoflex 6p C3 DCpowe_2'!$G$9/D182*(D182-'ver pressoflex 6p C3 DCpowe_2'!$G$3)</f>
        <v>0.63457028112449765</v>
      </c>
      <c r="L182" s="113">
        <f>-'ver pressoflex 6p C3 DCpowe_2'!$G$2*'ver pressoflex 6p C3 DCpowe_2'!D182*'ver pressoflex 6p C3 DCpowe_2'!$G$17*'ver pressoflex 6p C3 DCpowe_2'!$G$13*'ver pressoflex 6p C3 DCpowe_2'!$G$11</f>
        <v>-5764.9725000000044</v>
      </c>
      <c r="M182" s="572">
        <f>IF(ABS(E182)&lt;'ver pressoflex 6p C3 DCpowe_2'!$G$7,'ver pressoflex 6p C3 DCpowe_2'!$G$16*E182*'ver pressoflex 6p C3 DCpowe_2'!$O$8,SIGN(E182)*'ver pressoflex 6p C3 DCpowe_2'!$G$15*'ver pressoflex 6p C3 DCpowe_2'!$O$8)</f>
        <v>17803.500000000004</v>
      </c>
      <c r="N182" s="572">
        <f>IF(ABS(F182)&lt;'ver pressoflex 6p C3 DCpowe_2'!$G$7,'ver pressoflex 6p C3 DCpowe_2'!$G$16*F182*'ver pressoflex 6p C3 DCpowe_2'!$O$9,SIGN(F182)*'ver pressoflex 6p C3 DCpowe_2'!$G$15*'ver pressoflex 6p C3 DCpowe_2'!$O$9)</f>
        <v>0</v>
      </c>
      <c r="O182" s="572">
        <f>IF(ABS(G182)&lt;'ver pressoflex 6p C3 DCpowe_2'!$G$7,'ver pressoflex 6p C3 DCpowe_2'!$G$16*G182*'ver pressoflex 6p C3 DCpowe_2'!$O$10,SIGN(G182)*'ver pressoflex 6p C3 DCpowe_2'!$G$15*'ver pressoflex 6p C3 DCpowe_2'!$O$10)</f>
        <v>0</v>
      </c>
      <c r="P182" s="572">
        <f>IF(ABS(H182)&lt;'ver pressoflex 6p C3 DCpowe_2'!$G$7,'ver pressoflex 6p C3 DCpowe_2'!$G$16*H182*'ver pressoflex 6p C3 DCpowe_2'!$O$11,SIGN(H182)*'ver pressoflex 6p C3 DCpowe_2'!$G$15*'ver pressoflex 6p C3 DCpowe_2'!$O$11)</f>
        <v>0</v>
      </c>
      <c r="Q182" s="572">
        <f>IF(ABS(I182)&lt;'ver pressoflex 6p C3 DCpowe_2'!$G$7,'ver pressoflex 6p C3 DCpowe_2'!$G$16*I182*'ver pressoflex 6p C3 DCpowe_2'!$O$12,SIGN(I182)*'ver pressoflex 6p C3 DCpowe_2'!$G$15*'ver pressoflex 6p C3 DCpowe_2'!$O$12)</f>
        <v>0</v>
      </c>
      <c r="R182" s="572">
        <f>IF(ABS(J182)&lt;'ver pressoflex 6p C3 DCpowe_2'!$G$7,'ver pressoflex 6p C3 DCpowe_2'!$G$16*J182*'ver pressoflex 6p C3 DCpowe_2'!$O$13,SIGN(J182)*'ver pressoflex 6p C3 DCpowe_2'!$G$15*'ver pressoflex 6p C3 DCpowe_2'!$O$13)</f>
        <v>17803.500000000004</v>
      </c>
      <c r="S182" s="113">
        <f t="shared" si="14"/>
        <v>29842.027500000004</v>
      </c>
      <c r="T182" s="575">
        <f>-L182*('ver pressoflex 6p C3 DCpowe_2'!$G$3/2-'ver pressoflex 6p C3 DCpowe_2'!$G$12*'ver pressoflex 6p C3 DCpowe_2'!D182)</f>
        <v>6988939.345848605</v>
      </c>
      <c r="U182" s="29">
        <f t="shared" si="17"/>
        <v>-18248587.500000004</v>
      </c>
      <c r="V182" s="29">
        <f t="shared" si="18"/>
        <v>0</v>
      </c>
      <c r="W182" s="29">
        <f t="shared" si="19"/>
        <v>0</v>
      </c>
      <c r="X182" s="29">
        <f t="shared" si="20"/>
        <v>0</v>
      </c>
      <c r="Y182" s="29">
        <f t="shared" si="21"/>
        <v>0</v>
      </c>
      <c r="Z182" s="29">
        <f t="shared" si="22"/>
        <v>18248587.500000004</v>
      </c>
      <c r="AA182" s="113">
        <f t="shared" si="15"/>
        <v>6988939.345848605</v>
      </c>
    </row>
    <row r="183" spans="2:27">
      <c r="B183" s="116">
        <f t="shared" si="13"/>
        <v>71795.722500000003</v>
      </c>
      <c r="C183" s="115">
        <f t="shared" si="16"/>
        <v>2.5100000000000016</v>
      </c>
      <c r="D183" s="68">
        <f>'ver pressoflex 6p C3 DCpowe_2'!$G$3/2/$C$557*C183</f>
        <v>30.74750000000002</v>
      </c>
      <c r="E183" s="114">
        <f>'ver pressoflex 6p C3 DCpowe_2'!$G$9/D183*(D183-'ver pressoflex 6p C3 DCpowe_2'!$M$8)</f>
        <v>4.4036750955362192E-2</v>
      </c>
      <c r="F183" s="114">
        <f>'ver pressoflex 6p C3 DCpowe_2'!$G$9/D183*(D183-'ver pressoflex 6p C3 DCpowe_2'!$M$9)</f>
        <v>6.4851451337507068E-2</v>
      </c>
      <c r="G183" s="114">
        <f>'ver pressoflex 6p C3 DCpowe_2'!$G$9/D183*(D183-'ver pressoflex 6p C3 DCpowe_2'!$M$10)</f>
        <v>8.5666151719651959E-2</v>
      </c>
      <c r="H183" s="114">
        <f>'ver pressoflex 6p C3 DCpowe_2'!$G$9/D183*(D183-'ver pressoflex 6p C3 DCpowe_2'!$M$11)</f>
        <v>0.53578404748353492</v>
      </c>
      <c r="I183" s="114">
        <f>'ver pressoflex 6p C3 DCpowe_2'!$G$9/D183*(D183-'ver pressoflex 6p C3 DCpowe_2'!$M$12)</f>
        <v>0.55659874786567987</v>
      </c>
      <c r="J183" s="114">
        <f>'ver pressoflex 6p C3 DCpowe_2'!$G$9/D183*(D183-'ver pressoflex 6p C3 DCpowe_2'!$M$13)</f>
        <v>0.5774134482478247</v>
      </c>
      <c r="K183" s="114">
        <f>'ver pressoflex 6p C3 DCpowe_2'!$G$9/D183*(D183-'ver pressoflex 6p C3 DCpowe_2'!$G$3)</f>
        <v>0.6294501992031869</v>
      </c>
      <c r="L183" s="113">
        <f>-'ver pressoflex 6p C3 DCpowe_2'!$G$2*'ver pressoflex 6p C3 DCpowe_2'!D183*'ver pressoflex 6p C3 DCpowe_2'!$G$17*'ver pressoflex 6p C3 DCpowe_2'!$G$13*'ver pressoflex 6p C3 DCpowe_2'!$G$11</f>
        <v>-5811.2775000000038</v>
      </c>
      <c r="M183" s="572">
        <f>IF(ABS(E183)&lt;'ver pressoflex 6p C3 DCpowe_2'!$G$7,'ver pressoflex 6p C3 DCpowe_2'!$G$16*E183*'ver pressoflex 6p C3 DCpowe_2'!$O$8,SIGN(E183)*'ver pressoflex 6p C3 DCpowe_2'!$G$15*'ver pressoflex 6p C3 DCpowe_2'!$O$8)</f>
        <v>17803.500000000004</v>
      </c>
      <c r="N183" s="572">
        <f>IF(ABS(F183)&lt;'ver pressoflex 6p C3 DCpowe_2'!$G$7,'ver pressoflex 6p C3 DCpowe_2'!$G$16*F183*'ver pressoflex 6p C3 DCpowe_2'!$O$9,SIGN(F183)*'ver pressoflex 6p C3 DCpowe_2'!$G$15*'ver pressoflex 6p C3 DCpowe_2'!$O$9)</f>
        <v>0</v>
      </c>
      <c r="O183" s="572">
        <f>IF(ABS(G183)&lt;'ver pressoflex 6p C3 DCpowe_2'!$G$7,'ver pressoflex 6p C3 DCpowe_2'!$G$16*G183*'ver pressoflex 6p C3 DCpowe_2'!$O$10,SIGN(G183)*'ver pressoflex 6p C3 DCpowe_2'!$G$15*'ver pressoflex 6p C3 DCpowe_2'!$O$10)</f>
        <v>0</v>
      </c>
      <c r="P183" s="572">
        <f>IF(ABS(H183)&lt;'ver pressoflex 6p C3 DCpowe_2'!$G$7,'ver pressoflex 6p C3 DCpowe_2'!$G$16*H183*'ver pressoflex 6p C3 DCpowe_2'!$O$11,SIGN(H183)*'ver pressoflex 6p C3 DCpowe_2'!$G$15*'ver pressoflex 6p C3 DCpowe_2'!$O$11)</f>
        <v>0</v>
      </c>
      <c r="Q183" s="572">
        <f>IF(ABS(I183)&lt;'ver pressoflex 6p C3 DCpowe_2'!$G$7,'ver pressoflex 6p C3 DCpowe_2'!$G$16*I183*'ver pressoflex 6p C3 DCpowe_2'!$O$12,SIGN(I183)*'ver pressoflex 6p C3 DCpowe_2'!$G$15*'ver pressoflex 6p C3 DCpowe_2'!$O$12)</f>
        <v>0</v>
      </c>
      <c r="R183" s="572">
        <f>IF(ABS(J183)&lt;'ver pressoflex 6p C3 DCpowe_2'!$G$7,'ver pressoflex 6p C3 DCpowe_2'!$G$16*J183*'ver pressoflex 6p C3 DCpowe_2'!$O$13,SIGN(J183)*'ver pressoflex 6p C3 DCpowe_2'!$G$15*'ver pressoflex 6p C3 DCpowe_2'!$O$13)</f>
        <v>17803.500000000004</v>
      </c>
      <c r="S183" s="113">
        <f t="shared" si="14"/>
        <v>29795.722500000003</v>
      </c>
      <c r="T183" s="575">
        <f>-L183*('ver pressoflex 6p C3 DCpowe_2'!$G$3/2-'ver pressoflex 6p C3 DCpowe_2'!$G$12*'ver pressoflex 6p C3 DCpowe_2'!D183)</f>
        <v>7044483.1194486041</v>
      </c>
      <c r="U183" s="29">
        <f t="shared" si="17"/>
        <v>-18248587.500000004</v>
      </c>
      <c r="V183" s="29">
        <f t="shared" si="18"/>
        <v>0</v>
      </c>
      <c r="W183" s="29">
        <f t="shared" si="19"/>
        <v>0</v>
      </c>
      <c r="X183" s="29">
        <f t="shared" si="20"/>
        <v>0</v>
      </c>
      <c r="Y183" s="29">
        <f t="shared" si="21"/>
        <v>0</v>
      </c>
      <c r="Z183" s="29">
        <f t="shared" si="22"/>
        <v>18248587.500000004</v>
      </c>
      <c r="AA183" s="113">
        <f t="shared" si="15"/>
        <v>7044483.1194486041</v>
      </c>
    </row>
    <row r="184" spans="2:27">
      <c r="B184" s="116">
        <f t="shared" si="13"/>
        <v>71749.41750000001</v>
      </c>
      <c r="C184" s="115">
        <f t="shared" si="16"/>
        <v>2.5300000000000016</v>
      </c>
      <c r="D184" s="68">
        <f>'ver pressoflex 6p C3 DCpowe_2'!$G$3/2/$C$557*C184</f>
        <v>30.992500000000021</v>
      </c>
      <c r="E184" s="114">
        <f>'ver pressoflex 6p C3 DCpowe_2'!$G$9/D184*(D184-'ver pressoflex 6p C3 DCpowe_2'!$M$8)</f>
        <v>4.3625393240300035E-2</v>
      </c>
      <c r="F184" s="114">
        <f>'ver pressoflex 6p C3 DCpowe_2'!$G$9/D184*(D184-'ver pressoflex 6p C3 DCpowe_2'!$M$9)</f>
        <v>6.4275550536420048E-2</v>
      </c>
      <c r="G184" s="114">
        <f>'ver pressoflex 6p C3 DCpowe_2'!$G$9/D184*(D184-'ver pressoflex 6p C3 DCpowe_2'!$M$10)</f>
        <v>8.4925707832540068E-2</v>
      </c>
      <c r="H184" s="114">
        <f>'ver pressoflex 6p C3 DCpowe_2'!$G$9/D184*(D184-'ver pressoflex 6p C3 DCpowe_2'!$M$11)</f>
        <v>0.53148535936113539</v>
      </c>
      <c r="I184" s="114">
        <f>'ver pressoflex 6p C3 DCpowe_2'!$G$9/D184*(D184-'ver pressoflex 6p C3 DCpowe_2'!$M$12)</f>
        <v>0.55213551665725547</v>
      </c>
      <c r="J184" s="114">
        <f>'ver pressoflex 6p C3 DCpowe_2'!$G$9/D184*(D184-'ver pressoflex 6p C3 DCpowe_2'!$M$13)</f>
        <v>0.57278567395337543</v>
      </c>
      <c r="K184" s="114">
        <f>'ver pressoflex 6p C3 DCpowe_2'!$G$9/D184*(D184-'ver pressoflex 6p C3 DCpowe_2'!$G$3)</f>
        <v>0.62441106719367545</v>
      </c>
      <c r="L184" s="113">
        <f>-'ver pressoflex 6p C3 DCpowe_2'!$G$2*'ver pressoflex 6p C3 DCpowe_2'!D184*'ver pressoflex 6p C3 DCpowe_2'!$G$17*'ver pressoflex 6p C3 DCpowe_2'!$G$13*'ver pressoflex 6p C3 DCpowe_2'!$G$11</f>
        <v>-5857.5825000000041</v>
      </c>
      <c r="M184" s="572">
        <f>IF(ABS(E184)&lt;'ver pressoflex 6p C3 DCpowe_2'!$G$7,'ver pressoflex 6p C3 DCpowe_2'!$G$16*E184*'ver pressoflex 6p C3 DCpowe_2'!$O$8,SIGN(E184)*'ver pressoflex 6p C3 DCpowe_2'!$G$15*'ver pressoflex 6p C3 DCpowe_2'!$O$8)</f>
        <v>17803.500000000004</v>
      </c>
      <c r="N184" s="572">
        <f>IF(ABS(F184)&lt;'ver pressoflex 6p C3 DCpowe_2'!$G$7,'ver pressoflex 6p C3 DCpowe_2'!$G$16*F184*'ver pressoflex 6p C3 DCpowe_2'!$O$9,SIGN(F184)*'ver pressoflex 6p C3 DCpowe_2'!$G$15*'ver pressoflex 6p C3 DCpowe_2'!$O$9)</f>
        <v>0</v>
      </c>
      <c r="O184" s="572">
        <f>IF(ABS(G184)&lt;'ver pressoflex 6p C3 DCpowe_2'!$G$7,'ver pressoflex 6p C3 DCpowe_2'!$G$16*G184*'ver pressoflex 6p C3 DCpowe_2'!$O$10,SIGN(G184)*'ver pressoflex 6p C3 DCpowe_2'!$G$15*'ver pressoflex 6p C3 DCpowe_2'!$O$10)</f>
        <v>0</v>
      </c>
      <c r="P184" s="572">
        <f>IF(ABS(H184)&lt;'ver pressoflex 6p C3 DCpowe_2'!$G$7,'ver pressoflex 6p C3 DCpowe_2'!$G$16*H184*'ver pressoflex 6p C3 DCpowe_2'!$O$11,SIGN(H184)*'ver pressoflex 6p C3 DCpowe_2'!$G$15*'ver pressoflex 6p C3 DCpowe_2'!$O$11)</f>
        <v>0</v>
      </c>
      <c r="Q184" s="572">
        <f>IF(ABS(I184)&lt;'ver pressoflex 6p C3 DCpowe_2'!$G$7,'ver pressoflex 6p C3 DCpowe_2'!$G$16*I184*'ver pressoflex 6p C3 DCpowe_2'!$O$12,SIGN(I184)*'ver pressoflex 6p C3 DCpowe_2'!$G$15*'ver pressoflex 6p C3 DCpowe_2'!$O$12)</f>
        <v>0</v>
      </c>
      <c r="R184" s="572">
        <f>IF(ABS(J184)&lt;'ver pressoflex 6p C3 DCpowe_2'!$G$7,'ver pressoflex 6p C3 DCpowe_2'!$G$16*J184*'ver pressoflex 6p C3 DCpowe_2'!$O$13,SIGN(J184)*'ver pressoflex 6p C3 DCpowe_2'!$G$15*'ver pressoflex 6p C3 DCpowe_2'!$O$13)</f>
        <v>17803.500000000004</v>
      </c>
      <c r="S184" s="113">
        <f t="shared" si="14"/>
        <v>29749.417500000003</v>
      </c>
      <c r="T184" s="575">
        <f>-L184*('ver pressoflex 6p C3 DCpowe_2'!$G$3/2-'ver pressoflex 6p C3 DCpowe_2'!$G$12*'ver pressoflex 6p C3 DCpowe_2'!D184)</f>
        <v>7100017.4542374043</v>
      </c>
      <c r="U184" s="29">
        <f t="shared" si="17"/>
        <v>-18248587.500000004</v>
      </c>
      <c r="V184" s="29">
        <f t="shared" si="18"/>
        <v>0</v>
      </c>
      <c r="W184" s="29">
        <f t="shared" si="19"/>
        <v>0</v>
      </c>
      <c r="X184" s="29">
        <f t="shared" si="20"/>
        <v>0</v>
      </c>
      <c r="Y184" s="29">
        <f t="shared" si="21"/>
        <v>0</v>
      </c>
      <c r="Z184" s="29">
        <f t="shared" si="22"/>
        <v>18248587.500000004</v>
      </c>
      <c r="AA184" s="113">
        <f t="shared" si="15"/>
        <v>7100017.4542374052</v>
      </c>
    </row>
    <row r="185" spans="2:27">
      <c r="B185" s="116">
        <f t="shared" si="13"/>
        <v>71703.112500000003</v>
      </c>
      <c r="C185" s="115">
        <f t="shared" si="16"/>
        <v>2.5500000000000016</v>
      </c>
      <c r="D185" s="68">
        <f>'ver pressoflex 6p C3 DCpowe_2'!$G$3/2/$C$557*C185</f>
        <v>31.237500000000018</v>
      </c>
      <c r="E185" s="114">
        <f>'ver pressoflex 6p C3 DCpowe_2'!$G$9/D185*(D185-'ver pressoflex 6p C3 DCpowe_2'!$M$8)</f>
        <v>4.3220488195278087E-2</v>
      </c>
      <c r="F185" s="114">
        <f>'ver pressoflex 6p C3 DCpowe_2'!$G$9/D185*(D185-'ver pressoflex 6p C3 DCpowe_2'!$M$9)</f>
        <v>6.3708683473389316E-2</v>
      </c>
      <c r="G185" s="114">
        <f>'ver pressoflex 6p C3 DCpowe_2'!$G$9/D185*(D185-'ver pressoflex 6p C3 DCpowe_2'!$M$10)</f>
        <v>8.4196878751500545E-2</v>
      </c>
      <c r="H185" s="114">
        <f>'ver pressoflex 6p C3 DCpowe_2'!$G$9/D185*(D185-'ver pressoflex 6p C3 DCpowe_2'!$M$11)</f>
        <v>0.52725410164065589</v>
      </c>
      <c r="I185" s="114">
        <f>'ver pressoflex 6p C3 DCpowe_2'!$G$9/D185*(D185-'ver pressoflex 6p C3 DCpowe_2'!$M$12)</f>
        <v>0.54774229691876719</v>
      </c>
      <c r="J185" s="114">
        <f>'ver pressoflex 6p C3 DCpowe_2'!$G$9/D185*(D185-'ver pressoflex 6p C3 DCpowe_2'!$M$13)</f>
        <v>0.56823049219687838</v>
      </c>
      <c r="K185" s="114">
        <f>'ver pressoflex 6p C3 DCpowe_2'!$G$9/D185*(D185-'ver pressoflex 6p C3 DCpowe_2'!$G$3)</f>
        <v>0.61945098039215651</v>
      </c>
      <c r="L185" s="113">
        <f>-'ver pressoflex 6p C3 DCpowe_2'!$G$2*'ver pressoflex 6p C3 DCpowe_2'!D185*'ver pressoflex 6p C3 DCpowe_2'!$G$17*'ver pressoflex 6p C3 DCpowe_2'!$G$13*'ver pressoflex 6p C3 DCpowe_2'!$G$11</f>
        <v>-5903.8875000000044</v>
      </c>
      <c r="M185" s="572">
        <f>IF(ABS(E185)&lt;'ver pressoflex 6p C3 DCpowe_2'!$G$7,'ver pressoflex 6p C3 DCpowe_2'!$G$16*E185*'ver pressoflex 6p C3 DCpowe_2'!$O$8,SIGN(E185)*'ver pressoflex 6p C3 DCpowe_2'!$G$15*'ver pressoflex 6p C3 DCpowe_2'!$O$8)</f>
        <v>17803.500000000004</v>
      </c>
      <c r="N185" s="572">
        <f>IF(ABS(F185)&lt;'ver pressoflex 6p C3 DCpowe_2'!$G$7,'ver pressoflex 6p C3 DCpowe_2'!$G$16*F185*'ver pressoflex 6p C3 DCpowe_2'!$O$9,SIGN(F185)*'ver pressoflex 6p C3 DCpowe_2'!$G$15*'ver pressoflex 6p C3 DCpowe_2'!$O$9)</f>
        <v>0</v>
      </c>
      <c r="O185" s="572">
        <f>IF(ABS(G185)&lt;'ver pressoflex 6p C3 DCpowe_2'!$G$7,'ver pressoflex 6p C3 DCpowe_2'!$G$16*G185*'ver pressoflex 6p C3 DCpowe_2'!$O$10,SIGN(G185)*'ver pressoflex 6p C3 DCpowe_2'!$G$15*'ver pressoflex 6p C3 DCpowe_2'!$O$10)</f>
        <v>0</v>
      </c>
      <c r="P185" s="572">
        <f>IF(ABS(H185)&lt;'ver pressoflex 6p C3 DCpowe_2'!$G$7,'ver pressoflex 6p C3 DCpowe_2'!$G$16*H185*'ver pressoflex 6p C3 DCpowe_2'!$O$11,SIGN(H185)*'ver pressoflex 6p C3 DCpowe_2'!$G$15*'ver pressoflex 6p C3 DCpowe_2'!$O$11)</f>
        <v>0</v>
      </c>
      <c r="Q185" s="572">
        <f>IF(ABS(I185)&lt;'ver pressoflex 6p C3 DCpowe_2'!$G$7,'ver pressoflex 6p C3 DCpowe_2'!$G$16*I185*'ver pressoflex 6p C3 DCpowe_2'!$O$12,SIGN(I185)*'ver pressoflex 6p C3 DCpowe_2'!$G$15*'ver pressoflex 6p C3 DCpowe_2'!$O$12)</f>
        <v>0</v>
      </c>
      <c r="R185" s="572">
        <f>IF(ABS(J185)&lt;'ver pressoflex 6p C3 DCpowe_2'!$G$7,'ver pressoflex 6p C3 DCpowe_2'!$G$16*J185*'ver pressoflex 6p C3 DCpowe_2'!$O$13,SIGN(J185)*'ver pressoflex 6p C3 DCpowe_2'!$G$15*'ver pressoflex 6p C3 DCpowe_2'!$O$13)</f>
        <v>17803.500000000004</v>
      </c>
      <c r="S185" s="113">
        <f t="shared" si="14"/>
        <v>29703.112500000003</v>
      </c>
      <c r="T185" s="575">
        <f>-L185*('ver pressoflex 6p C3 DCpowe_2'!$G$3/2-'ver pressoflex 6p C3 DCpowe_2'!$G$12*'ver pressoflex 6p C3 DCpowe_2'!D185)</f>
        <v>7155542.3502150057</v>
      </c>
      <c r="U185" s="29">
        <f t="shared" si="17"/>
        <v>-18248587.500000004</v>
      </c>
      <c r="V185" s="29">
        <f t="shared" si="18"/>
        <v>0</v>
      </c>
      <c r="W185" s="29">
        <f t="shared" si="19"/>
        <v>0</v>
      </c>
      <c r="X185" s="29">
        <f t="shared" si="20"/>
        <v>0</v>
      </c>
      <c r="Y185" s="29">
        <f t="shared" si="21"/>
        <v>0</v>
      </c>
      <c r="Z185" s="29">
        <f t="shared" si="22"/>
        <v>18248587.500000004</v>
      </c>
      <c r="AA185" s="113">
        <f t="shared" si="15"/>
        <v>7155542.3502150066</v>
      </c>
    </row>
    <row r="186" spans="2:27">
      <c r="B186" s="116">
        <f t="shared" ref="B186:B249" si="23">ABS(+S186-$C$53)</f>
        <v>71656.807499999995</v>
      </c>
      <c r="C186" s="115">
        <f t="shared" si="16"/>
        <v>2.5700000000000016</v>
      </c>
      <c r="D186" s="68">
        <f>'ver pressoflex 6p C3 DCpowe_2'!$G$3/2/$C$557*C186</f>
        <v>31.482500000000019</v>
      </c>
      <c r="E186" s="114">
        <f>'ver pressoflex 6p C3 DCpowe_2'!$G$9/D186*(D186-'ver pressoflex 6p C3 DCpowe_2'!$M$8)</f>
        <v>4.2821885174303152E-2</v>
      </c>
      <c r="F186" s="114">
        <f>'ver pressoflex 6p C3 DCpowe_2'!$G$9/D186*(D186-'ver pressoflex 6p C3 DCpowe_2'!$M$9)</f>
        <v>6.315063924402442E-2</v>
      </c>
      <c r="G186" s="114">
        <f>'ver pressoflex 6p C3 DCpowe_2'!$G$9/D186*(D186-'ver pressoflex 6p C3 DCpowe_2'!$M$10)</f>
        <v>8.3479393313745681E-2</v>
      </c>
      <c r="H186" s="114">
        <f>'ver pressoflex 6p C3 DCpowe_2'!$G$9/D186*(D186-'ver pressoflex 6p C3 DCpowe_2'!$M$11)</f>
        <v>0.5230887000714679</v>
      </c>
      <c r="I186" s="114">
        <f>'ver pressoflex 6p C3 DCpowe_2'!$G$9/D186*(D186-'ver pressoflex 6p C3 DCpowe_2'!$M$12)</f>
        <v>0.54341745414118914</v>
      </c>
      <c r="J186" s="114">
        <f>'ver pressoflex 6p C3 DCpowe_2'!$G$9/D186*(D186-'ver pressoflex 6p C3 DCpowe_2'!$M$13)</f>
        <v>0.56374620821091048</v>
      </c>
      <c r="K186" s="114">
        <f>'ver pressoflex 6p C3 DCpowe_2'!$G$9/D186*(D186-'ver pressoflex 6p C3 DCpowe_2'!$G$3)</f>
        <v>0.61456809338521357</v>
      </c>
      <c r="L186" s="113">
        <f>-'ver pressoflex 6p C3 DCpowe_2'!$G$2*'ver pressoflex 6p C3 DCpowe_2'!D186*'ver pressoflex 6p C3 DCpowe_2'!$G$17*'ver pressoflex 6p C3 DCpowe_2'!$G$13*'ver pressoflex 6p C3 DCpowe_2'!$G$11</f>
        <v>-5950.1925000000047</v>
      </c>
      <c r="M186" s="572">
        <f>IF(ABS(E186)&lt;'ver pressoflex 6p C3 DCpowe_2'!$G$7,'ver pressoflex 6p C3 DCpowe_2'!$G$16*E186*'ver pressoflex 6p C3 DCpowe_2'!$O$8,SIGN(E186)*'ver pressoflex 6p C3 DCpowe_2'!$G$15*'ver pressoflex 6p C3 DCpowe_2'!$O$8)</f>
        <v>17803.500000000004</v>
      </c>
      <c r="N186" s="572">
        <f>IF(ABS(F186)&lt;'ver pressoflex 6p C3 DCpowe_2'!$G$7,'ver pressoflex 6p C3 DCpowe_2'!$G$16*F186*'ver pressoflex 6p C3 DCpowe_2'!$O$9,SIGN(F186)*'ver pressoflex 6p C3 DCpowe_2'!$G$15*'ver pressoflex 6p C3 DCpowe_2'!$O$9)</f>
        <v>0</v>
      </c>
      <c r="O186" s="572">
        <f>IF(ABS(G186)&lt;'ver pressoflex 6p C3 DCpowe_2'!$G$7,'ver pressoflex 6p C3 DCpowe_2'!$G$16*G186*'ver pressoflex 6p C3 DCpowe_2'!$O$10,SIGN(G186)*'ver pressoflex 6p C3 DCpowe_2'!$G$15*'ver pressoflex 6p C3 DCpowe_2'!$O$10)</f>
        <v>0</v>
      </c>
      <c r="P186" s="572">
        <f>IF(ABS(H186)&lt;'ver pressoflex 6p C3 DCpowe_2'!$G$7,'ver pressoflex 6p C3 DCpowe_2'!$G$16*H186*'ver pressoflex 6p C3 DCpowe_2'!$O$11,SIGN(H186)*'ver pressoflex 6p C3 DCpowe_2'!$G$15*'ver pressoflex 6p C3 DCpowe_2'!$O$11)</f>
        <v>0</v>
      </c>
      <c r="Q186" s="572">
        <f>IF(ABS(I186)&lt;'ver pressoflex 6p C3 DCpowe_2'!$G$7,'ver pressoflex 6p C3 DCpowe_2'!$G$16*I186*'ver pressoflex 6p C3 DCpowe_2'!$O$12,SIGN(I186)*'ver pressoflex 6p C3 DCpowe_2'!$G$15*'ver pressoflex 6p C3 DCpowe_2'!$O$12)</f>
        <v>0</v>
      </c>
      <c r="R186" s="572">
        <f>IF(ABS(J186)&lt;'ver pressoflex 6p C3 DCpowe_2'!$G$7,'ver pressoflex 6p C3 DCpowe_2'!$G$16*J186*'ver pressoflex 6p C3 DCpowe_2'!$O$13,SIGN(J186)*'ver pressoflex 6p C3 DCpowe_2'!$G$15*'ver pressoflex 6p C3 DCpowe_2'!$O$13)</f>
        <v>17803.500000000004</v>
      </c>
      <c r="S186" s="113">
        <f t="shared" ref="S186:S249" si="24">L186+M186+N186+O186+P186+Q186+R186</f>
        <v>29656.807500000003</v>
      </c>
      <c r="T186" s="575">
        <f>-L186*('ver pressoflex 6p C3 DCpowe_2'!$G$3/2-'ver pressoflex 6p C3 DCpowe_2'!$G$12*'ver pressoflex 6p C3 DCpowe_2'!D186)</f>
        <v>7211057.8073814055</v>
      </c>
      <c r="U186" s="29">
        <f t="shared" si="17"/>
        <v>-18248587.500000004</v>
      </c>
      <c r="V186" s="29">
        <f t="shared" si="18"/>
        <v>0</v>
      </c>
      <c r="W186" s="29">
        <f t="shared" si="19"/>
        <v>0</v>
      </c>
      <c r="X186" s="29">
        <f t="shared" si="20"/>
        <v>0</v>
      </c>
      <c r="Y186" s="29">
        <f t="shared" si="21"/>
        <v>0</v>
      </c>
      <c r="Z186" s="29">
        <f t="shared" si="22"/>
        <v>18248587.500000004</v>
      </c>
      <c r="AA186" s="113">
        <f t="shared" ref="AA186:AA249" si="25">T186+U186+V186+W186+X186+Y186+Z186</f>
        <v>7211057.8073814064</v>
      </c>
    </row>
    <row r="187" spans="2:27">
      <c r="B187" s="116">
        <f t="shared" si="23"/>
        <v>71610.502500000002</v>
      </c>
      <c r="C187" s="115">
        <f t="shared" ref="C187:C250" si="26">+C186+0.02</f>
        <v>2.5900000000000016</v>
      </c>
      <c r="D187" s="68">
        <f>'ver pressoflex 6p C3 DCpowe_2'!$G$3/2/$C$557*C187</f>
        <v>31.72750000000002</v>
      </c>
      <c r="E187" s="114">
        <f>'ver pressoflex 6p C3 DCpowe_2'!$G$9/D187*(D187-'ver pressoflex 6p C3 DCpowe_2'!$M$8)</f>
        <v>4.2429438184540196E-2</v>
      </c>
      <c r="F187" s="114">
        <f>'ver pressoflex 6p C3 DCpowe_2'!$G$9/D187*(D187-'ver pressoflex 6p C3 DCpowe_2'!$M$9)</f>
        <v>6.2601213458356272E-2</v>
      </c>
      <c r="G187" s="114">
        <f>'ver pressoflex 6p C3 DCpowe_2'!$G$9/D187*(D187-'ver pressoflex 6p C3 DCpowe_2'!$M$10)</f>
        <v>8.2772988732172356E-2</v>
      </c>
      <c r="H187" s="114">
        <f>'ver pressoflex 6p C3 DCpowe_2'!$G$9/D187*(D187-'ver pressoflex 6p C3 DCpowe_2'!$M$11)</f>
        <v>0.51898762902844509</v>
      </c>
      <c r="I187" s="114">
        <f>'ver pressoflex 6p C3 DCpowe_2'!$G$9/D187*(D187-'ver pressoflex 6p C3 DCpowe_2'!$M$12)</f>
        <v>0.53915940430226117</v>
      </c>
      <c r="J187" s="114">
        <f>'ver pressoflex 6p C3 DCpowe_2'!$G$9/D187*(D187-'ver pressoflex 6p C3 DCpowe_2'!$M$13)</f>
        <v>0.55933117957607725</v>
      </c>
      <c r="K187" s="114">
        <f>'ver pressoflex 6p C3 DCpowe_2'!$G$9/D187*(D187-'ver pressoflex 6p C3 DCpowe_2'!$G$3)</f>
        <v>0.60976061776061741</v>
      </c>
      <c r="L187" s="113">
        <f>-'ver pressoflex 6p C3 DCpowe_2'!$G$2*'ver pressoflex 6p C3 DCpowe_2'!D187*'ver pressoflex 6p C3 DCpowe_2'!$G$17*'ver pressoflex 6p C3 DCpowe_2'!$G$13*'ver pressoflex 6p C3 DCpowe_2'!$G$11</f>
        <v>-5996.4975000000049</v>
      </c>
      <c r="M187" s="572">
        <f>IF(ABS(E187)&lt;'ver pressoflex 6p C3 DCpowe_2'!$G$7,'ver pressoflex 6p C3 DCpowe_2'!$G$16*E187*'ver pressoflex 6p C3 DCpowe_2'!$O$8,SIGN(E187)*'ver pressoflex 6p C3 DCpowe_2'!$G$15*'ver pressoflex 6p C3 DCpowe_2'!$O$8)</f>
        <v>17803.500000000004</v>
      </c>
      <c r="N187" s="572">
        <f>IF(ABS(F187)&lt;'ver pressoflex 6p C3 DCpowe_2'!$G$7,'ver pressoflex 6p C3 DCpowe_2'!$G$16*F187*'ver pressoflex 6p C3 DCpowe_2'!$O$9,SIGN(F187)*'ver pressoflex 6p C3 DCpowe_2'!$G$15*'ver pressoflex 6p C3 DCpowe_2'!$O$9)</f>
        <v>0</v>
      </c>
      <c r="O187" s="572">
        <f>IF(ABS(G187)&lt;'ver pressoflex 6p C3 DCpowe_2'!$G$7,'ver pressoflex 6p C3 DCpowe_2'!$G$16*G187*'ver pressoflex 6p C3 DCpowe_2'!$O$10,SIGN(G187)*'ver pressoflex 6p C3 DCpowe_2'!$G$15*'ver pressoflex 6p C3 DCpowe_2'!$O$10)</f>
        <v>0</v>
      </c>
      <c r="P187" s="572">
        <f>IF(ABS(H187)&lt;'ver pressoflex 6p C3 DCpowe_2'!$G$7,'ver pressoflex 6p C3 DCpowe_2'!$G$16*H187*'ver pressoflex 6p C3 DCpowe_2'!$O$11,SIGN(H187)*'ver pressoflex 6p C3 DCpowe_2'!$G$15*'ver pressoflex 6p C3 DCpowe_2'!$O$11)</f>
        <v>0</v>
      </c>
      <c r="Q187" s="572">
        <f>IF(ABS(I187)&lt;'ver pressoflex 6p C3 DCpowe_2'!$G$7,'ver pressoflex 6p C3 DCpowe_2'!$G$16*I187*'ver pressoflex 6p C3 DCpowe_2'!$O$12,SIGN(I187)*'ver pressoflex 6p C3 DCpowe_2'!$G$15*'ver pressoflex 6p C3 DCpowe_2'!$O$12)</f>
        <v>0</v>
      </c>
      <c r="R187" s="572">
        <f>IF(ABS(J187)&lt;'ver pressoflex 6p C3 DCpowe_2'!$G$7,'ver pressoflex 6p C3 DCpowe_2'!$G$16*J187*'ver pressoflex 6p C3 DCpowe_2'!$O$13,SIGN(J187)*'ver pressoflex 6p C3 DCpowe_2'!$G$15*'ver pressoflex 6p C3 DCpowe_2'!$O$13)</f>
        <v>17803.500000000004</v>
      </c>
      <c r="S187" s="113">
        <f t="shared" si="24"/>
        <v>29610.502500000002</v>
      </c>
      <c r="T187" s="575">
        <f>-L187*('ver pressoflex 6p C3 DCpowe_2'!$G$3/2-'ver pressoflex 6p C3 DCpowe_2'!$G$12*'ver pressoflex 6p C3 DCpowe_2'!D187)</f>
        <v>7266563.8257366056</v>
      </c>
      <c r="U187" s="29">
        <f t="shared" ref="U187:U250" si="27">M187*IF(($G$3/2-$M$8)&gt;0,($G$3/2-$M$8),$G$3/2-($G$3-$M$8))*IF(($G$3/2-$M$8)&gt;0,-1,1)</f>
        <v>-18248587.500000004</v>
      </c>
      <c r="V187" s="29">
        <f t="shared" ref="V187:V250" si="28">N187*IF(($G$3/2-$M$9)&gt;0,($G$3/2-$M$9),$G$3/2-($G$3-$M$9))*IF(($G$3/2-$M$9)&gt;0,-1,1)</f>
        <v>0</v>
      </c>
      <c r="W187" s="29">
        <f t="shared" ref="W187:W250" si="29">O187*IF(($G$3/2-$M$10)&gt;0,($G$3/2-$M$10),$G$3/2-($G$3-$M$10))*IF(($G$3/2-$M$10)&gt;0,-1,1)</f>
        <v>0</v>
      </c>
      <c r="X187" s="29">
        <f t="shared" ref="X187:X250" si="30">P187*IF(($G$3/2-$M$11)&gt;0,($G$3/2-$M$11),$G$3/2-($G$3-$M$11))*IF(($G$3/2-$M$11)&gt;0,-1,1)</f>
        <v>0</v>
      </c>
      <c r="Y187" s="29">
        <f t="shared" ref="Y187:Y250" si="31">Q187*IF(($G$3/2-$M$12)&gt;0,($G$3/2-$M$12),$G$3/2-($G$3-$M$12))*IF(($G$3/2-$M$12)&gt;0,-1,1)</f>
        <v>0</v>
      </c>
      <c r="Z187" s="29">
        <f t="shared" ref="Z187:Z250" si="32">R187*IF(($G$3/2-$M$13)&gt;0,($G$3/2-$M$13),$G$3/2-($G$3-$M$13))*IF(($G$3/2-$M$13)&gt;0,-1,1)</f>
        <v>18248587.500000004</v>
      </c>
      <c r="AA187" s="113">
        <f t="shared" si="25"/>
        <v>7266563.8257366046</v>
      </c>
    </row>
    <row r="188" spans="2:27">
      <c r="B188" s="116">
        <f t="shared" si="23"/>
        <v>71564.197500000009</v>
      </c>
      <c r="C188" s="115">
        <f t="shared" si="26"/>
        <v>2.6100000000000017</v>
      </c>
      <c r="D188" s="68">
        <f>'ver pressoflex 6p C3 DCpowe_2'!$G$3/2/$C$557*C188</f>
        <v>31.972500000000021</v>
      </c>
      <c r="E188" s="114">
        <f>'ver pressoflex 6p C3 DCpowe_2'!$G$9/D188*(D188-'ver pressoflex 6p C3 DCpowe_2'!$M$8)</f>
        <v>4.2043005708030309E-2</v>
      </c>
      <c r="F188" s="114">
        <f>'ver pressoflex 6p C3 DCpowe_2'!$G$9/D188*(D188-'ver pressoflex 6p C3 DCpowe_2'!$M$9)</f>
        <v>6.2060207991242435E-2</v>
      </c>
      <c r="G188" s="114">
        <f>'ver pressoflex 6p C3 DCpowe_2'!$G$9/D188*(D188-'ver pressoflex 6p C3 DCpowe_2'!$M$10)</f>
        <v>8.207741027445456E-2</v>
      </c>
      <c r="H188" s="114">
        <f>'ver pressoflex 6p C3 DCpowe_2'!$G$9/D188*(D188-'ver pressoflex 6p C3 DCpowe_2'!$M$11)</f>
        <v>0.51494940964891678</v>
      </c>
      <c r="I188" s="114">
        <f>'ver pressoflex 6p C3 DCpowe_2'!$G$9/D188*(D188-'ver pressoflex 6p C3 DCpowe_2'!$M$12)</f>
        <v>0.53496661193212891</v>
      </c>
      <c r="J188" s="114">
        <f>'ver pressoflex 6p C3 DCpowe_2'!$G$9/D188*(D188-'ver pressoflex 6p C3 DCpowe_2'!$M$13)</f>
        <v>0.55498381421534104</v>
      </c>
      <c r="K188" s="114">
        <f>'ver pressoflex 6p C3 DCpowe_2'!$G$9/D188*(D188-'ver pressoflex 6p C3 DCpowe_2'!$G$3)</f>
        <v>0.60502681992337137</v>
      </c>
      <c r="L188" s="113">
        <f>-'ver pressoflex 6p C3 DCpowe_2'!$G$2*'ver pressoflex 6p C3 DCpowe_2'!D188*'ver pressoflex 6p C3 DCpowe_2'!$G$17*'ver pressoflex 6p C3 DCpowe_2'!$G$13*'ver pressoflex 6p C3 DCpowe_2'!$G$11</f>
        <v>-6042.8025000000052</v>
      </c>
      <c r="M188" s="572">
        <f>IF(ABS(E188)&lt;'ver pressoflex 6p C3 DCpowe_2'!$G$7,'ver pressoflex 6p C3 DCpowe_2'!$G$16*E188*'ver pressoflex 6p C3 DCpowe_2'!$O$8,SIGN(E188)*'ver pressoflex 6p C3 DCpowe_2'!$G$15*'ver pressoflex 6p C3 DCpowe_2'!$O$8)</f>
        <v>17803.500000000004</v>
      </c>
      <c r="N188" s="572">
        <f>IF(ABS(F188)&lt;'ver pressoflex 6p C3 DCpowe_2'!$G$7,'ver pressoflex 6p C3 DCpowe_2'!$G$16*F188*'ver pressoflex 6p C3 DCpowe_2'!$O$9,SIGN(F188)*'ver pressoflex 6p C3 DCpowe_2'!$G$15*'ver pressoflex 6p C3 DCpowe_2'!$O$9)</f>
        <v>0</v>
      </c>
      <c r="O188" s="572">
        <f>IF(ABS(G188)&lt;'ver pressoflex 6p C3 DCpowe_2'!$G$7,'ver pressoflex 6p C3 DCpowe_2'!$G$16*G188*'ver pressoflex 6p C3 DCpowe_2'!$O$10,SIGN(G188)*'ver pressoflex 6p C3 DCpowe_2'!$G$15*'ver pressoflex 6p C3 DCpowe_2'!$O$10)</f>
        <v>0</v>
      </c>
      <c r="P188" s="572">
        <f>IF(ABS(H188)&lt;'ver pressoflex 6p C3 DCpowe_2'!$G$7,'ver pressoflex 6p C3 DCpowe_2'!$G$16*H188*'ver pressoflex 6p C3 DCpowe_2'!$O$11,SIGN(H188)*'ver pressoflex 6p C3 DCpowe_2'!$G$15*'ver pressoflex 6p C3 DCpowe_2'!$O$11)</f>
        <v>0</v>
      </c>
      <c r="Q188" s="572">
        <f>IF(ABS(I188)&lt;'ver pressoflex 6p C3 DCpowe_2'!$G$7,'ver pressoflex 6p C3 DCpowe_2'!$G$16*I188*'ver pressoflex 6p C3 DCpowe_2'!$O$12,SIGN(I188)*'ver pressoflex 6p C3 DCpowe_2'!$G$15*'ver pressoflex 6p C3 DCpowe_2'!$O$12)</f>
        <v>0</v>
      </c>
      <c r="R188" s="572">
        <f>IF(ABS(J188)&lt;'ver pressoflex 6p C3 DCpowe_2'!$G$7,'ver pressoflex 6p C3 DCpowe_2'!$G$16*J188*'ver pressoflex 6p C3 DCpowe_2'!$O$13,SIGN(J188)*'ver pressoflex 6p C3 DCpowe_2'!$G$15*'ver pressoflex 6p C3 DCpowe_2'!$O$13)</f>
        <v>17803.500000000004</v>
      </c>
      <c r="S188" s="113">
        <f t="shared" si="24"/>
        <v>29564.197500000002</v>
      </c>
      <c r="T188" s="575">
        <f>-L188*('ver pressoflex 6p C3 DCpowe_2'!$G$3/2-'ver pressoflex 6p C3 DCpowe_2'!$G$12*'ver pressoflex 6p C3 DCpowe_2'!D188)</f>
        <v>7322060.4052806068</v>
      </c>
      <c r="U188" s="29">
        <f t="shared" si="27"/>
        <v>-18248587.500000004</v>
      </c>
      <c r="V188" s="29">
        <f t="shared" si="28"/>
        <v>0</v>
      </c>
      <c r="W188" s="29">
        <f t="shared" si="29"/>
        <v>0</v>
      </c>
      <c r="X188" s="29">
        <f t="shared" si="30"/>
        <v>0</v>
      </c>
      <c r="Y188" s="29">
        <f t="shared" si="31"/>
        <v>0</v>
      </c>
      <c r="Z188" s="29">
        <f t="shared" si="32"/>
        <v>18248587.500000004</v>
      </c>
      <c r="AA188" s="113">
        <f t="shared" si="25"/>
        <v>7322060.4052806068</v>
      </c>
    </row>
    <row r="189" spans="2:27">
      <c r="B189" s="116">
        <f t="shared" si="23"/>
        <v>71517.892500000002</v>
      </c>
      <c r="C189" s="115">
        <f t="shared" si="26"/>
        <v>2.6300000000000017</v>
      </c>
      <c r="D189" s="68">
        <f>'ver pressoflex 6p C3 DCpowe_2'!$G$3/2/$C$557*C189</f>
        <v>32.217500000000022</v>
      </c>
      <c r="E189" s="114">
        <f>'ver pressoflex 6p C3 DCpowe_2'!$G$9/D189*(D189-'ver pressoflex 6p C3 DCpowe_2'!$M$8)</f>
        <v>4.1662450531543375E-2</v>
      </c>
      <c r="F189" s="114">
        <f>'ver pressoflex 6p C3 DCpowe_2'!$G$9/D189*(D189-'ver pressoflex 6p C3 DCpowe_2'!$M$9)</f>
        <v>6.1527430744160727E-2</v>
      </c>
      <c r="G189" s="114">
        <f>'ver pressoflex 6p C3 DCpowe_2'!$G$9/D189*(D189-'ver pressoflex 6p C3 DCpowe_2'!$M$10)</f>
        <v>8.1392410956778086E-2</v>
      </c>
      <c r="H189" s="114">
        <f>'ver pressoflex 6p C3 DCpowe_2'!$G$9/D189*(D189-'ver pressoflex 6p C3 DCpowe_2'!$M$11)</f>
        <v>0.5109726080546283</v>
      </c>
      <c r="I189" s="114">
        <f>'ver pressoflex 6p C3 DCpowe_2'!$G$9/D189*(D189-'ver pressoflex 6p C3 DCpowe_2'!$M$12)</f>
        <v>0.53083758826724559</v>
      </c>
      <c r="J189" s="114">
        <f>'ver pressoflex 6p C3 DCpowe_2'!$G$9/D189*(D189-'ver pressoflex 6p C3 DCpowe_2'!$M$13)</f>
        <v>0.55070256847986299</v>
      </c>
      <c r="K189" s="114">
        <f>'ver pressoflex 6p C3 DCpowe_2'!$G$9/D189*(D189-'ver pressoflex 6p C3 DCpowe_2'!$G$3)</f>
        <v>0.60036501901140638</v>
      </c>
      <c r="L189" s="113">
        <f>-'ver pressoflex 6p C3 DCpowe_2'!$G$2*'ver pressoflex 6p C3 DCpowe_2'!D189*'ver pressoflex 6p C3 DCpowe_2'!$G$17*'ver pressoflex 6p C3 DCpowe_2'!$G$13*'ver pressoflex 6p C3 DCpowe_2'!$G$11</f>
        <v>-6089.1075000000046</v>
      </c>
      <c r="M189" s="572">
        <f>IF(ABS(E189)&lt;'ver pressoflex 6p C3 DCpowe_2'!$G$7,'ver pressoflex 6p C3 DCpowe_2'!$G$16*E189*'ver pressoflex 6p C3 DCpowe_2'!$O$8,SIGN(E189)*'ver pressoflex 6p C3 DCpowe_2'!$G$15*'ver pressoflex 6p C3 DCpowe_2'!$O$8)</f>
        <v>17803.500000000004</v>
      </c>
      <c r="N189" s="572">
        <f>IF(ABS(F189)&lt;'ver pressoflex 6p C3 DCpowe_2'!$G$7,'ver pressoflex 6p C3 DCpowe_2'!$G$16*F189*'ver pressoflex 6p C3 DCpowe_2'!$O$9,SIGN(F189)*'ver pressoflex 6p C3 DCpowe_2'!$G$15*'ver pressoflex 6p C3 DCpowe_2'!$O$9)</f>
        <v>0</v>
      </c>
      <c r="O189" s="572">
        <f>IF(ABS(G189)&lt;'ver pressoflex 6p C3 DCpowe_2'!$G$7,'ver pressoflex 6p C3 DCpowe_2'!$G$16*G189*'ver pressoflex 6p C3 DCpowe_2'!$O$10,SIGN(G189)*'ver pressoflex 6p C3 DCpowe_2'!$G$15*'ver pressoflex 6p C3 DCpowe_2'!$O$10)</f>
        <v>0</v>
      </c>
      <c r="P189" s="572">
        <f>IF(ABS(H189)&lt;'ver pressoflex 6p C3 DCpowe_2'!$G$7,'ver pressoflex 6p C3 DCpowe_2'!$G$16*H189*'ver pressoflex 6p C3 DCpowe_2'!$O$11,SIGN(H189)*'ver pressoflex 6p C3 DCpowe_2'!$G$15*'ver pressoflex 6p C3 DCpowe_2'!$O$11)</f>
        <v>0</v>
      </c>
      <c r="Q189" s="572">
        <f>IF(ABS(I189)&lt;'ver pressoflex 6p C3 DCpowe_2'!$G$7,'ver pressoflex 6p C3 DCpowe_2'!$G$16*I189*'ver pressoflex 6p C3 DCpowe_2'!$O$12,SIGN(I189)*'ver pressoflex 6p C3 DCpowe_2'!$G$15*'ver pressoflex 6p C3 DCpowe_2'!$O$12)</f>
        <v>0</v>
      </c>
      <c r="R189" s="572">
        <f>IF(ABS(J189)&lt;'ver pressoflex 6p C3 DCpowe_2'!$G$7,'ver pressoflex 6p C3 DCpowe_2'!$G$16*J189*'ver pressoflex 6p C3 DCpowe_2'!$O$13,SIGN(J189)*'ver pressoflex 6p C3 DCpowe_2'!$G$15*'ver pressoflex 6p C3 DCpowe_2'!$O$13)</f>
        <v>17803.500000000004</v>
      </c>
      <c r="S189" s="113">
        <f t="shared" si="24"/>
        <v>29517.892500000002</v>
      </c>
      <c r="T189" s="575">
        <f>-L189*('ver pressoflex 6p C3 DCpowe_2'!$G$3/2-'ver pressoflex 6p C3 DCpowe_2'!$G$12*'ver pressoflex 6p C3 DCpowe_2'!D189)</f>
        <v>7377547.5460134055</v>
      </c>
      <c r="U189" s="29">
        <f t="shared" si="27"/>
        <v>-18248587.500000004</v>
      </c>
      <c r="V189" s="29">
        <f t="shared" si="28"/>
        <v>0</v>
      </c>
      <c r="W189" s="29">
        <f t="shared" si="29"/>
        <v>0</v>
      </c>
      <c r="X189" s="29">
        <f t="shared" si="30"/>
        <v>0</v>
      </c>
      <c r="Y189" s="29">
        <f t="shared" si="31"/>
        <v>0</v>
      </c>
      <c r="Z189" s="29">
        <f t="shared" si="32"/>
        <v>18248587.500000004</v>
      </c>
      <c r="AA189" s="113">
        <f t="shared" si="25"/>
        <v>7377547.5460134055</v>
      </c>
    </row>
    <row r="190" spans="2:27">
      <c r="B190" s="116">
        <f t="shared" si="23"/>
        <v>71471.587499999994</v>
      </c>
      <c r="C190" s="115">
        <f t="shared" si="26"/>
        <v>2.6500000000000017</v>
      </c>
      <c r="D190" s="68">
        <f>'ver pressoflex 6p C3 DCpowe_2'!$G$3/2/$C$557*C190</f>
        <v>32.46250000000002</v>
      </c>
      <c r="E190" s="114">
        <f>'ver pressoflex 6p C3 DCpowe_2'!$G$9/D190*(D190-'ver pressoflex 6p C3 DCpowe_2'!$M$8)</f>
        <v>4.1287639584135505E-2</v>
      </c>
      <c r="F190" s="114">
        <f>'ver pressoflex 6p C3 DCpowe_2'!$G$9/D190*(D190-'ver pressoflex 6p C3 DCpowe_2'!$M$9)</f>
        <v>6.1002695417789708E-2</v>
      </c>
      <c r="G190" s="114">
        <f>'ver pressoflex 6p C3 DCpowe_2'!$G$9/D190*(D190-'ver pressoflex 6p C3 DCpowe_2'!$M$10)</f>
        <v>8.0717751251443912E-2</v>
      </c>
      <c r="H190" s="114">
        <f>'ver pressoflex 6p C3 DCpowe_2'!$G$9/D190*(D190-'ver pressoflex 6p C3 DCpowe_2'!$M$11)</f>
        <v>0.50705583365421603</v>
      </c>
      <c r="I190" s="114">
        <f>'ver pressoflex 6p C3 DCpowe_2'!$G$9/D190*(D190-'ver pressoflex 6p C3 DCpowe_2'!$M$12)</f>
        <v>0.52677088948787021</v>
      </c>
      <c r="J190" s="114">
        <f>'ver pressoflex 6p C3 DCpowe_2'!$G$9/D190*(D190-'ver pressoflex 6p C3 DCpowe_2'!$M$13)</f>
        <v>0.5464859453215245</v>
      </c>
      <c r="K190" s="114">
        <f>'ver pressoflex 6p C3 DCpowe_2'!$G$9/D190*(D190-'ver pressoflex 6p C3 DCpowe_2'!$G$3)</f>
        <v>0.59577358490566001</v>
      </c>
      <c r="L190" s="113">
        <f>-'ver pressoflex 6p C3 DCpowe_2'!$G$2*'ver pressoflex 6p C3 DCpowe_2'!D190*'ver pressoflex 6p C3 DCpowe_2'!$G$17*'ver pressoflex 6p C3 DCpowe_2'!$G$13*'ver pressoflex 6p C3 DCpowe_2'!$G$11</f>
        <v>-6135.4125000000049</v>
      </c>
      <c r="M190" s="572">
        <f>IF(ABS(E190)&lt;'ver pressoflex 6p C3 DCpowe_2'!$G$7,'ver pressoflex 6p C3 DCpowe_2'!$G$16*E190*'ver pressoflex 6p C3 DCpowe_2'!$O$8,SIGN(E190)*'ver pressoflex 6p C3 DCpowe_2'!$G$15*'ver pressoflex 6p C3 DCpowe_2'!$O$8)</f>
        <v>17803.500000000004</v>
      </c>
      <c r="N190" s="572">
        <f>IF(ABS(F190)&lt;'ver pressoflex 6p C3 DCpowe_2'!$G$7,'ver pressoflex 6p C3 DCpowe_2'!$G$16*F190*'ver pressoflex 6p C3 DCpowe_2'!$O$9,SIGN(F190)*'ver pressoflex 6p C3 DCpowe_2'!$G$15*'ver pressoflex 6p C3 DCpowe_2'!$O$9)</f>
        <v>0</v>
      </c>
      <c r="O190" s="572">
        <f>IF(ABS(G190)&lt;'ver pressoflex 6p C3 DCpowe_2'!$G$7,'ver pressoflex 6p C3 DCpowe_2'!$G$16*G190*'ver pressoflex 6p C3 DCpowe_2'!$O$10,SIGN(G190)*'ver pressoflex 6p C3 DCpowe_2'!$G$15*'ver pressoflex 6p C3 DCpowe_2'!$O$10)</f>
        <v>0</v>
      </c>
      <c r="P190" s="572">
        <f>IF(ABS(H190)&lt;'ver pressoflex 6p C3 DCpowe_2'!$G$7,'ver pressoflex 6p C3 DCpowe_2'!$G$16*H190*'ver pressoflex 6p C3 DCpowe_2'!$O$11,SIGN(H190)*'ver pressoflex 6p C3 DCpowe_2'!$G$15*'ver pressoflex 6p C3 DCpowe_2'!$O$11)</f>
        <v>0</v>
      </c>
      <c r="Q190" s="572">
        <f>IF(ABS(I190)&lt;'ver pressoflex 6p C3 DCpowe_2'!$G$7,'ver pressoflex 6p C3 DCpowe_2'!$G$16*I190*'ver pressoflex 6p C3 DCpowe_2'!$O$12,SIGN(I190)*'ver pressoflex 6p C3 DCpowe_2'!$G$15*'ver pressoflex 6p C3 DCpowe_2'!$O$12)</f>
        <v>0</v>
      </c>
      <c r="R190" s="572">
        <f>IF(ABS(J190)&lt;'ver pressoflex 6p C3 DCpowe_2'!$G$7,'ver pressoflex 6p C3 DCpowe_2'!$G$16*J190*'ver pressoflex 6p C3 DCpowe_2'!$O$13,SIGN(J190)*'ver pressoflex 6p C3 DCpowe_2'!$G$15*'ver pressoflex 6p C3 DCpowe_2'!$O$13)</f>
        <v>17803.500000000004</v>
      </c>
      <c r="S190" s="113">
        <f t="shared" si="24"/>
        <v>29471.587500000001</v>
      </c>
      <c r="T190" s="575">
        <f>-L190*('ver pressoflex 6p C3 DCpowe_2'!$G$3/2-'ver pressoflex 6p C3 DCpowe_2'!$G$12*'ver pressoflex 6p C3 DCpowe_2'!D190)</f>
        <v>7433025.2479350055</v>
      </c>
      <c r="U190" s="29">
        <f t="shared" si="27"/>
        <v>-18248587.500000004</v>
      </c>
      <c r="V190" s="29">
        <f t="shared" si="28"/>
        <v>0</v>
      </c>
      <c r="W190" s="29">
        <f t="shared" si="29"/>
        <v>0</v>
      </c>
      <c r="X190" s="29">
        <f t="shared" si="30"/>
        <v>0</v>
      </c>
      <c r="Y190" s="29">
        <f t="shared" si="31"/>
        <v>0</v>
      </c>
      <c r="Z190" s="29">
        <f t="shared" si="32"/>
        <v>18248587.500000004</v>
      </c>
      <c r="AA190" s="113">
        <f t="shared" si="25"/>
        <v>7433025.2479350045</v>
      </c>
    </row>
    <row r="191" spans="2:27">
      <c r="B191" s="116">
        <f t="shared" si="23"/>
        <v>71425.282500000001</v>
      </c>
      <c r="C191" s="115">
        <f t="shared" si="26"/>
        <v>2.6700000000000017</v>
      </c>
      <c r="D191" s="68">
        <f>'ver pressoflex 6p C3 DCpowe_2'!$G$3/2/$C$557*C191</f>
        <v>32.707500000000024</v>
      </c>
      <c r="E191" s="114">
        <f>'ver pressoflex 6p C3 DCpowe_2'!$G$9/D191*(D191-'ver pressoflex 6p C3 DCpowe_2'!$M$8)</f>
        <v>4.0918443782007145E-2</v>
      </c>
      <c r="F191" s="114">
        <f>'ver pressoflex 6p C3 DCpowe_2'!$G$9/D191*(D191-'ver pressoflex 6p C3 DCpowe_2'!$M$9)</f>
        <v>6.0485821294810005E-2</v>
      </c>
      <c r="G191" s="114">
        <f>'ver pressoflex 6p C3 DCpowe_2'!$G$9/D191*(D191-'ver pressoflex 6p C3 DCpowe_2'!$M$10)</f>
        <v>8.0053198807612858E-2</v>
      </c>
      <c r="H191" s="114">
        <f>'ver pressoflex 6p C3 DCpowe_2'!$G$9/D191*(D191-'ver pressoflex 6p C3 DCpowe_2'!$M$11)</f>
        <v>0.50319773752197472</v>
      </c>
      <c r="I191" s="114">
        <f>'ver pressoflex 6p C3 DCpowe_2'!$G$9/D191*(D191-'ver pressoflex 6p C3 DCpowe_2'!$M$12)</f>
        <v>0.52276511503477752</v>
      </c>
      <c r="J191" s="114">
        <f>'ver pressoflex 6p C3 DCpowe_2'!$G$9/D191*(D191-'ver pressoflex 6p C3 DCpowe_2'!$M$13)</f>
        <v>0.54233249254758042</v>
      </c>
      <c r="K191" s="114">
        <f>'ver pressoflex 6p C3 DCpowe_2'!$G$9/D191*(D191-'ver pressoflex 6p C3 DCpowe_2'!$G$3)</f>
        <v>0.59125093632958758</v>
      </c>
      <c r="L191" s="113">
        <f>-'ver pressoflex 6p C3 DCpowe_2'!$G$2*'ver pressoflex 6p C3 DCpowe_2'!D191*'ver pressoflex 6p C3 DCpowe_2'!$G$17*'ver pressoflex 6p C3 DCpowe_2'!$G$13*'ver pressoflex 6p C3 DCpowe_2'!$G$11</f>
        <v>-6181.7175000000052</v>
      </c>
      <c r="M191" s="572">
        <f>IF(ABS(E191)&lt;'ver pressoflex 6p C3 DCpowe_2'!$G$7,'ver pressoflex 6p C3 DCpowe_2'!$G$16*E191*'ver pressoflex 6p C3 DCpowe_2'!$O$8,SIGN(E191)*'ver pressoflex 6p C3 DCpowe_2'!$G$15*'ver pressoflex 6p C3 DCpowe_2'!$O$8)</f>
        <v>17803.500000000004</v>
      </c>
      <c r="N191" s="572">
        <f>IF(ABS(F191)&lt;'ver pressoflex 6p C3 DCpowe_2'!$G$7,'ver pressoflex 6p C3 DCpowe_2'!$G$16*F191*'ver pressoflex 6p C3 DCpowe_2'!$O$9,SIGN(F191)*'ver pressoflex 6p C3 DCpowe_2'!$G$15*'ver pressoflex 6p C3 DCpowe_2'!$O$9)</f>
        <v>0</v>
      </c>
      <c r="O191" s="572">
        <f>IF(ABS(G191)&lt;'ver pressoflex 6p C3 DCpowe_2'!$G$7,'ver pressoflex 6p C3 DCpowe_2'!$G$16*G191*'ver pressoflex 6p C3 DCpowe_2'!$O$10,SIGN(G191)*'ver pressoflex 6p C3 DCpowe_2'!$G$15*'ver pressoflex 6p C3 DCpowe_2'!$O$10)</f>
        <v>0</v>
      </c>
      <c r="P191" s="572">
        <f>IF(ABS(H191)&lt;'ver pressoflex 6p C3 DCpowe_2'!$G$7,'ver pressoflex 6p C3 DCpowe_2'!$G$16*H191*'ver pressoflex 6p C3 DCpowe_2'!$O$11,SIGN(H191)*'ver pressoflex 6p C3 DCpowe_2'!$G$15*'ver pressoflex 6p C3 DCpowe_2'!$O$11)</f>
        <v>0</v>
      </c>
      <c r="Q191" s="572">
        <f>IF(ABS(I191)&lt;'ver pressoflex 6p C3 DCpowe_2'!$G$7,'ver pressoflex 6p C3 DCpowe_2'!$G$16*I191*'ver pressoflex 6p C3 DCpowe_2'!$O$12,SIGN(I191)*'ver pressoflex 6p C3 DCpowe_2'!$G$15*'ver pressoflex 6p C3 DCpowe_2'!$O$12)</f>
        <v>0</v>
      </c>
      <c r="R191" s="572">
        <f>IF(ABS(J191)&lt;'ver pressoflex 6p C3 DCpowe_2'!$G$7,'ver pressoflex 6p C3 DCpowe_2'!$G$16*J191*'ver pressoflex 6p C3 DCpowe_2'!$O$13,SIGN(J191)*'ver pressoflex 6p C3 DCpowe_2'!$G$15*'ver pressoflex 6p C3 DCpowe_2'!$O$13)</f>
        <v>17803.500000000004</v>
      </c>
      <c r="S191" s="113">
        <f t="shared" si="24"/>
        <v>29425.282500000001</v>
      </c>
      <c r="T191" s="575">
        <f>-L191*('ver pressoflex 6p C3 DCpowe_2'!$G$3/2-'ver pressoflex 6p C3 DCpowe_2'!$G$12*'ver pressoflex 6p C3 DCpowe_2'!D191)</f>
        <v>7488493.5110454056</v>
      </c>
      <c r="U191" s="29">
        <f t="shared" si="27"/>
        <v>-18248587.500000004</v>
      </c>
      <c r="V191" s="29">
        <f t="shared" si="28"/>
        <v>0</v>
      </c>
      <c r="W191" s="29">
        <f t="shared" si="29"/>
        <v>0</v>
      </c>
      <c r="X191" s="29">
        <f t="shared" si="30"/>
        <v>0</v>
      </c>
      <c r="Y191" s="29">
        <f t="shared" si="31"/>
        <v>0</v>
      </c>
      <c r="Z191" s="29">
        <f t="shared" si="32"/>
        <v>18248587.500000004</v>
      </c>
      <c r="AA191" s="113">
        <f t="shared" si="25"/>
        <v>7488493.5110454056</v>
      </c>
    </row>
    <row r="192" spans="2:27">
      <c r="B192" s="116">
        <f t="shared" si="23"/>
        <v>71378.977500000008</v>
      </c>
      <c r="C192" s="115">
        <f t="shared" si="26"/>
        <v>2.6900000000000017</v>
      </c>
      <c r="D192" s="68">
        <f>'ver pressoflex 6p C3 DCpowe_2'!$G$3/2/$C$557*C192</f>
        <v>32.952500000000022</v>
      </c>
      <c r="E192" s="114">
        <f>'ver pressoflex 6p C3 DCpowe_2'!$G$9/D192*(D192-'ver pressoflex 6p C3 DCpowe_2'!$M$8)</f>
        <v>4.0554737880282195E-2</v>
      </c>
      <c r="F192" s="114">
        <f>'ver pressoflex 6p C3 DCpowe_2'!$G$9/D192*(D192-'ver pressoflex 6p C3 DCpowe_2'!$M$9)</f>
        <v>5.9976633032395067E-2</v>
      </c>
      <c r="G192" s="114">
        <f>'ver pressoflex 6p C3 DCpowe_2'!$G$9/D192*(D192-'ver pressoflex 6p C3 DCpowe_2'!$M$10)</f>
        <v>7.9398528184507947E-2</v>
      </c>
      <c r="H192" s="114">
        <f>'ver pressoflex 6p C3 DCpowe_2'!$G$9/D192*(D192-'ver pressoflex 6p C3 DCpowe_2'!$M$11)</f>
        <v>0.49939701084894894</v>
      </c>
      <c r="I192" s="114">
        <f>'ver pressoflex 6p C3 DCpowe_2'!$G$9/D192*(D192-'ver pressoflex 6p C3 DCpowe_2'!$M$12)</f>
        <v>0.51881890600106184</v>
      </c>
      <c r="J192" s="114">
        <f>'ver pressoflex 6p C3 DCpowe_2'!$G$9/D192*(D192-'ver pressoflex 6p C3 DCpowe_2'!$M$13)</f>
        <v>0.53824080115317474</v>
      </c>
      <c r="K192" s="114">
        <f>'ver pressoflex 6p C3 DCpowe_2'!$G$9/D192*(D192-'ver pressoflex 6p C3 DCpowe_2'!$G$3)</f>
        <v>0.58679553903345694</v>
      </c>
      <c r="L192" s="113">
        <f>-'ver pressoflex 6p C3 DCpowe_2'!$G$2*'ver pressoflex 6p C3 DCpowe_2'!D192*'ver pressoflex 6p C3 DCpowe_2'!$G$17*'ver pressoflex 6p C3 DCpowe_2'!$G$13*'ver pressoflex 6p C3 DCpowe_2'!$G$11</f>
        <v>-6228.0225000000055</v>
      </c>
      <c r="M192" s="572">
        <f>IF(ABS(E192)&lt;'ver pressoflex 6p C3 DCpowe_2'!$G$7,'ver pressoflex 6p C3 DCpowe_2'!$G$16*E192*'ver pressoflex 6p C3 DCpowe_2'!$O$8,SIGN(E192)*'ver pressoflex 6p C3 DCpowe_2'!$G$15*'ver pressoflex 6p C3 DCpowe_2'!$O$8)</f>
        <v>17803.500000000004</v>
      </c>
      <c r="N192" s="572">
        <f>IF(ABS(F192)&lt;'ver pressoflex 6p C3 DCpowe_2'!$G$7,'ver pressoflex 6p C3 DCpowe_2'!$G$16*F192*'ver pressoflex 6p C3 DCpowe_2'!$O$9,SIGN(F192)*'ver pressoflex 6p C3 DCpowe_2'!$G$15*'ver pressoflex 6p C3 DCpowe_2'!$O$9)</f>
        <v>0</v>
      </c>
      <c r="O192" s="572">
        <f>IF(ABS(G192)&lt;'ver pressoflex 6p C3 DCpowe_2'!$G$7,'ver pressoflex 6p C3 DCpowe_2'!$G$16*G192*'ver pressoflex 6p C3 DCpowe_2'!$O$10,SIGN(G192)*'ver pressoflex 6p C3 DCpowe_2'!$G$15*'ver pressoflex 6p C3 DCpowe_2'!$O$10)</f>
        <v>0</v>
      </c>
      <c r="P192" s="572">
        <f>IF(ABS(H192)&lt;'ver pressoflex 6p C3 DCpowe_2'!$G$7,'ver pressoflex 6p C3 DCpowe_2'!$G$16*H192*'ver pressoflex 6p C3 DCpowe_2'!$O$11,SIGN(H192)*'ver pressoflex 6p C3 DCpowe_2'!$G$15*'ver pressoflex 6p C3 DCpowe_2'!$O$11)</f>
        <v>0</v>
      </c>
      <c r="Q192" s="572">
        <f>IF(ABS(I192)&lt;'ver pressoflex 6p C3 DCpowe_2'!$G$7,'ver pressoflex 6p C3 DCpowe_2'!$G$16*I192*'ver pressoflex 6p C3 DCpowe_2'!$O$12,SIGN(I192)*'ver pressoflex 6p C3 DCpowe_2'!$G$15*'ver pressoflex 6p C3 DCpowe_2'!$O$12)</f>
        <v>0</v>
      </c>
      <c r="R192" s="572">
        <f>IF(ABS(J192)&lt;'ver pressoflex 6p C3 DCpowe_2'!$G$7,'ver pressoflex 6p C3 DCpowe_2'!$G$16*J192*'ver pressoflex 6p C3 DCpowe_2'!$O$13,SIGN(J192)*'ver pressoflex 6p C3 DCpowe_2'!$G$15*'ver pressoflex 6p C3 DCpowe_2'!$O$13)</f>
        <v>17803.500000000004</v>
      </c>
      <c r="S192" s="113">
        <f t="shared" si="24"/>
        <v>29378.977500000001</v>
      </c>
      <c r="T192" s="575">
        <f>-L192*('ver pressoflex 6p C3 DCpowe_2'!$G$3/2-'ver pressoflex 6p C3 DCpowe_2'!$G$12*'ver pressoflex 6p C3 DCpowe_2'!D192)</f>
        <v>7543952.335344607</v>
      </c>
      <c r="U192" s="29">
        <f t="shared" si="27"/>
        <v>-18248587.500000004</v>
      </c>
      <c r="V192" s="29">
        <f t="shared" si="28"/>
        <v>0</v>
      </c>
      <c r="W192" s="29">
        <f t="shared" si="29"/>
        <v>0</v>
      </c>
      <c r="X192" s="29">
        <f t="shared" si="30"/>
        <v>0</v>
      </c>
      <c r="Y192" s="29">
        <f t="shared" si="31"/>
        <v>0</v>
      </c>
      <c r="Z192" s="29">
        <f t="shared" si="32"/>
        <v>18248587.500000004</v>
      </c>
      <c r="AA192" s="113">
        <f t="shared" si="25"/>
        <v>7543952.335344607</v>
      </c>
    </row>
    <row r="193" spans="2:27">
      <c r="B193" s="116">
        <f t="shared" si="23"/>
        <v>71332.672500000001</v>
      </c>
      <c r="C193" s="115">
        <f t="shared" si="26"/>
        <v>2.7100000000000017</v>
      </c>
      <c r="D193" s="68">
        <f>'ver pressoflex 6p C3 DCpowe_2'!$G$3/2/$C$557*C193</f>
        <v>33.197500000000019</v>
      </c>
      <c r="E193" s="114">
        <f>'ver pressoflex 6p C3 DCpowe_2'!$G$9/D193*(D193-'ver pressoflex 6p C3 DCpowe_2'!$M$8)</f>
        <v>4.0196400331350225E-2</v>
      </c>
      <c r="F193" s="114">
        <f>'ver pressoflex 6p C3 DCpowe_2'!$G$9/D193*(D193-'ver pressoflex 6p C3 DCpowe_2'!$M$9)</f>
        <v>5.9474960463890315E-2</v>
      </c>
      <c r="G193" s="114">
        <f>'ver pressoflex 6p C3 DCpowe_2'!$G$9/D193*(D193-'ver pressoflex 6p C3 DCpowe_2'!$M$10)</f>
        <v>7.8753520596430412E-2</v>
      </c>
      <c r="H193" s="114">
        <f>'ver pressoflex 6p C3 DCpowe_2'!$G$9/D193*(D193-'ver pressoflex 6p C3 DCpowe_2'!$M$11)</f>
        <v>0.49565238346260976</v>
      </c>
      <c r="I193" s="114">
        <f>'ver pressoflex 6p C3 DCpowe_2'!$G$9/D193*(D193-'ver pressoflex 6p C3 DCpowe_2'!$M$12)</f>
        <v>0.5149309435951499</v>
      </c>
      <c r="J193" s="114">
        <f>'ver pressoflex 6p C3 DCpowe_2'!$G$9/D193*(D193-'ver pressoflex 6p C3 DCpowe_2'!$M$13)</f>
        <v>0.53420950372768994</v>
      </c>
      <c r="K193" s="114">
        <f>'ver pressoflex 6p C3 DCpowe_2'!$G$9/D193*(D193-'ver pressoflex 6p C3 DCpowe_2'!$G$3)</f>
        <v>0.58240590405904014</v>
      </c>
      <c r="L193" s="113">
        <f>-'ver pressoflex 6p C3 DCpowe_2'!$G$2*'ver pressoflex 6p C3 DCpowe_2'!D193*'ver pressoflex 6p C3 DCpowe_2'!$G$17*'ver pressoflex 6p C3 DCpowe_2'!$G$13*'ver pressoflex 6p C3 DCpowe_2'!$G$11</f>
        <v>-6274.327500000004</v>
      </c>
      <c r="M193" s="572">
        <f>IF(ABS(E193)&lt;'ver pressoflex 6p C3 DCpowe_2'!$G$7,'ver pressoflex 6p C3 DCpowe_2'!$G$16*E193*'ver pressoflex 6p C3 DCpowe_2'!$O$8,SIGN(E193)*'ver pressoflex 6p C3 DCpowe_2'!$G$15*'ver pressoflex 6p C3 DCpowe_2'!$O$8)</f>
        <v>17803.500000000004</v>
      </c>
      <c r="N193" s="572">
        <f>IF(ABS(F193)&lt;'ver pressoflex 6p C3 DCpowe_2'!$G$7,'ver pressoflex 6p C3 DCpowe_2'!$G$16*F193*'ver pressoflex 6p C3 DCpowe_2'!$O$9,SIGN(F193)*'ver pressoflex 6p C3 DCpowe_2'!$G$15*'ver pressoflex 6p C3 DCpowe_2'!$O$9)</f>
        <v>0</v>
      </c>
      <c r="O193" s="572">
        <f>IF(ABS(G193)&lt;'ver pressoflex 6p C3 DCpowe_2'!$G$7,'ver pressoflex 6p C3 DCpowe_2'!$G$16*G193*'ver pressoflex 6p C3 DCpowe_2'!$O$10,SIGN(G193)*'ver pressoflex 6p C3 DCpowe_2'!$G$15*'ver pressoflex 6p C3 DCpowe_2'!$O$10)</f>
        <v>0</v>
      </c>
      <c r="P193" s="572">
        <f>IF(ABS(H193)&lt;'ver pressoflex 6p C3 DCpowe_2'!$G$7,'ver pressoflex 6p C3 DCpowe_2'!$G$16*H193*'ver pressoflex 6p C3 DCpowe_2'!$O$11,SIGN(H193)*'ver pressoflex 6p C3 DCpowe_2'!$G$15*'ver pressoflex 6p C3 DCpowe_2'!$O$11)</f>
        <v>0</v>
      </c>
      <c r="Q193" s="572">
        <f>IF(ABS(I193)&lt;'ver pressoflex 6p C3 DCpowe_2'!$G$7,'ver pressoflex 6p C3 DCpowe_2'!$G$16*I193*'ver pressoflex 6p C3 DCpowe_2'!$O$12,SIGN(I193)*'ver pressoflex 6p C3 DCpowe_2'!$G$15*'ver pressoflex 6p C3 DCpowe_2'!$O$12)</f>
        <v>0</v>
      </c>
      <c r="R193" s="572">
        <f>IF(ABS(J193)&lt;'ver pressoflex 6p C3 DCpowe_2'!$G$7,'ver pressoflex 6p C3 DCpowe_2'!$G$16*J193*'ver pressoflex 6p C3 DCpowe_2'!$O$13,SIGN(J193)*'ver pressoflex 6p C3 DCpowe_2'!$G$15*'ver pressoflex 6p C3 DCpowe_2'!$O$13)</f>
        <v>17803.500000000004</v>
      </c>
      <c r="S193" s="113">
        <f t="shared" si="24"/>
        <v>29332.672500000004</v>
      </c>
      <c r="T193" s="575">
        <f>-L193*('ver pressoflex 6p C3 DCpowe_2'!$G$3/2-'ver pressoflex 6p C3 DCpowe_2'!$G$12*'ver pressoflex 6p C3 DCpowe_2'!D193)</f>
        <v>7599401.7208326049</v>
      </c>
      <c r="U193" s="29">
        <f t="shared" si="27"/>
        <v>-18248587.500000004</v>
      </c>
      <c r="V193" s="29">
        <f t="shared" si="28"/>
        <v>0</v>
      </c>
      <c r="W193" s="29">
        <f t="shared" si="29"/>
        <v>0</v>
      </c>
      <c r="X193" s="29">
        <f t="shared" si="30"/>
        <v>0</v>
      </c>
      <c r="Y193" s="29">
        <f t="shared" si="31"/>
        <v>0</v>
      </c>
      <c r="Z193" s="29">
        <f t="shared" si="32"/>
        <v>18248587.500000004</v>
      </c>
      <c r="AA193" s="113">
        <f t="shared" si="25"/>
        <v>7599401.7208326049</v>
      </c>
    </row>
    <row r="194" spans="2:27">
      <c r="B194" s="116">
        <f t="shared" si="23"/>
        <v>71286.367499999993</v>
      </c>
      <c r="C194" s="115">
        <f t="shared" si="26"/>
        <v>2.7300000000000018</v>
      </c>
      <c r="D194" s="68">
        <f>'ver pressoflex 6p C3 DCpowe_2'!$G$3/2/$C$557*C194</f>
        <v>33.442500000000024</v>
      </c>
      <c r="E194" s="114">
        <f>'ver pressoflex 6p C3 DCpowe_2'!$G$9/D194*(D194-'ver pressoflex 6p C3 DCpowe_2'!$M$8)</f>
        <v>3.9843313149435566E-2</v>
      </c>
      <c r="F194" s="114">
        <f>'ver pressoflex 6p C3 DCpowe_2'!$G$9/D194*(D194-'ver pressoflex 6p C3 DCpowe_2'!$M$9)</f>
        <v>5.8980638409209793E-2</v>
      </c>
      <c r="G194" s="114">
        <f>'ver pressoflex 6p C3 DCpowe_2'!$G$9/D194*(D194-'ver pressoflex 6p C3 DCpowe_2'!$M$10)</f>
        <v>7.811796366898402E-2</v>
      </c>
      <c r="H194" s="114">
        <f>'ver pressoflex 6p C3 DCpowe_2'!$G$9/D194*(D194-'ver pressoflex 6p C3 DCpowe_2'!$M$11)</f>
        <v>0.49196262241160166</v>
      </c>
      <c r="I194" s="114">
        <f>'ver pressoflex 6p C3 DCpowe_2'!$G$9/D194*(D194-'ver pressoflex 6p C3 DCpowe_2'!$M$12)</f>
        <v>0.5110999476713759</v>
      </c>
      <c r="J194" s="114">
        <f>'ver pressoflex 6p C3 DCpowe_2'!$G$9/D194*(D194-'ver pressoflex 6p C3 DCpowe_2'!$M$13)</f>
        <v>0.53023727293115008</v>
      </c>
      <c r="K194" s="114">
        <f>'ver pressoflex 6p C3 DCpowe_2'!$G$9/D194*(D194-'ver pressoflex 6p C3 DCpowe_2'!$G$3)</f>
        <v>0.57808058608058566</v>
      </c>
      <c r="L194" s="113">
        <f>-'ver pressoflex 6p C3 DCpowe_2'!$G$2*'ver pressoflex 6p C3 DCpowe_2'!D194*'ver pressoflex 6p C3 DCpowe_2'!$G$17*'ver pressoflex 6p C3 DCpowe_2'!$G$13*'ver pressoflex 6p C3 DCpowe_2'!$G$11</f>
        <v>-6320.6325000000052</v>
      </c>
      <c r="M194" s="572">
        <f>IF(ABS(E194)&lt;'ver pressoflex 6p C3 DCpowe_2'!$G$7,'ver pressoflex 6p C3 DCpowe_2'!$G$16*E194*'ver pressoflex 6p C3 DCpowe_2'!$O$8,SIGN(E194)*'ver pressoflex 6p C3 DCpowe_2'!$G$15*'ver pressoflex 6p C3 DCpowe_2'!$O$8)</f>
        <v>17803.500000000004</v>
      </c>
      <c r="N194" s="572">
        <f>IF(ABS(F194)&lt;'ver pressoflex 6p C3 DCpowe_2'!$G$7,'ver pressoflex 6p C3 DCpowe_2'!$G$16*F194*'ver pressoflex 6p C3 DCpowe_2'!$O$9,SIGN(F194)*'ver pressoflex 6p C3 DCpowe_2'!$G$15*'ver pressoflex 6p C3 DCpowe_2'!$O$9)</f>
        <v>0</v>
      </c>
      <c r="O194" s="572">
        <f>IF(ABS(G194)&lt;'ver pressoflex 6p C3 DCpowe_2'!$G$7,'ver pressoflex 6p C3 DCpowe_2'!$G$16*G194*'ver pressoflex 6p C3 DCpowe_2'!$O$10,SIGN(G194)*'ver pressoflex 6p C3 DCpowe_2'!$G$15*'ver pressoflex 6p C3 DCpowe_2'!$O$10)</f>
        <v>0</v>
      </c>
      <c r="P194" s="572">
        <f>IF(ABS(H194)&lt;'ver pressoflex 6p C3 DCpowe_2'!$G$7,'ver pressoflex 6p C3 DCpowe_2'!$G$16*H194*'ver pressoflex 6p C3 DCpowe_2'!$O$11,SIGN(H194)*'ver pressoflex 6p C3 DCpowe_2'!$G$15*'ver pressoflex 6p C3 DCpowe_2'!$O$11)</f>
        <v>0</v>
      </c>
      <c r="Q194" s="572">
        <f>IF(ABS(I194)&lt;'ver pressoflex 6p C3 DCpowe_2'!$G$7,'ver pressoflex 6p C3 DCpowe_2'!$G$16*I194*'ver pressoflex 6p C3 DCpowe_2'!$O$12,SIGN(I194)*'ver pressoflex 6p C3 DCpowe_2'!$G$15*'ver pressoflex 6p C3 DCpowe_2'!$O$12)</f>
        <v>0</v>
      </c>
      <c r="R194" s="572">
        <f>IF(ABS(J194)&lt;'ver pressoflex 6p C3 DCpowe_2'!$G$7,'ver pressoflex 6p C3 DCpowe_2'!$G$16*J194*'ver pressoflex 6p C3 DCpowe_2'!$O$13,SIGN(J194)*'ver pressoflex 6p C3 DCpowe_2'!$G$15*'ver pressoflex 6p C3 DCpowe_2'!$O$13)</f>
        <v>17803.500000000004</v>
      </c>
      <c r="S194" s="113">
        <f t="shared" si="24"/>
        <v>29286.3675</v>
      </c>
      <c r="T194" s="575">
        <f>-L194*('ver pressoflex 6p C3 DCpowe_2'!$G$3/2-'ver pressoflex 6p C3 DCpowe_2'!$G$12*'ver pressoflex 6p C3 DCpowe_2'!D194)</f>
        <v>7654841.6675094059</v>
      </c>
      <c r="U194" s="29">
        <f t="shared" si="27"/>
        <v>-18248587.500000004</v>
      </c>
      <c r="V194" s="29">
        <f t="shared" si="28"/>
        <v>0</v>
      </c>
      <c r="W194" s="29">
        <f t="shared" si="29"/>
        <v>0</v>
      </c>
      <c r="X194" s="29">
        <f t="shared" si="30"/>
        <v>0</v>
      </c>
      <c r="Y194" s="29">
        <f t="shared" si="31"/>
        <v>0</v>
      </c>
      <c r="Z194" s="29">
        <f t="shared" si="32"/>
        <v>18248587.500000004</v>
      </c>
      <c r="AA194" s="113">
        <f t="shared" si="25"/>
        <v>7654841.6675094068</v>
      </c>
    </row>
    <row r="195" spans="2:27">
      <c r="B195" s="116">
        <f t="shared" si="23"/>
        <v>71240.0625</v>
      </c>
      <c r="C195" s="115">
        <f t="shared" si="26"/>
        <v>2.7500000000000018</v>
      </c>
      <c r="D195" s="68">
        <f>'ver pressoflex 6p C3 DCpowe_2'!$G$3/2/$C$557*C195</f>
        <v>33.687500000000021</v>
      </c>
      <c r="E195" s="114">
        <f>'ver pressoflex 6p C3 DCpowe_2'!$G$9/D195*(D195-'ver pressoflex 6p C3 DCpowe_2'!$M$8)</f>
        <v>3.9495361781076037E-2</v>
      </c>
      <c r="F195" s="114">
        <f>'ver pressoflex 6p C3 DCpowe_2'!$G$9/D195*(D195-'ver pressoflex 6p C3 DCpowe_2'!$M$9)</f>
        <v>5.8493506493506452E-2</v>
      </c>
      <c r="G195" s="114">
        <f>'ver pressoflex 6p C3 DCpowe_2'!$G$9/D195*(D195-'ver pressoflex 6p C3 DCpowe_2'!$M$10)</f>
        <v>7.7491651205936873E-2</v>
      </c>
      <c r="H195" s="114">
        <f>'ver pressoflex 6p C3 DCpowe_2'!$G$9/D195*(D195-'ver pressoflex 6p C3 DCpowe_2'!$M$11)</f>
        <v>0.48832653061224457</v>
      </c>
      <c r="I195" s="114">
        <f>'ver pressoflex 6p C3 DCpowe_2'!$G$9/D195*(D195-'ver pressoflex 6p C3 DCpowe_2'!$M$12)</f>
        <v>0.50732467532467496</v>
      </c>
      <c r="J195" s="114">
        <f>'ver pressoflex 6p C3 DCpowe_2'!$G$9/D195*(D195-'ver pressoflex 6p C3 DCpowe_2'!$M$13)</f>
        <v>0.5263228200371054</v>
      </c>
      <c r="K195" s="114">
        <f>'ver pressoflex 6p C3 DCpowe_2'!$G$9/D195*(D195-'ver pressoflex 6p C3 DCpowe_2'!$G$3)</f>
        <v>0.57381818181818145</v>
      </c>
      <c r="L195" s="113">
        <f>-'ver pressoflex 6p C3 DCpowe_2'!$G$2*'ver pressoflex 6p C3 DCpowe_2'!D195*'ver pressoflex 6p C3 DCpowe_2'!$G$17*'ver pressoflex 6p C3 DCpowe_2'!$G$13*'ver pressoflex 6p C3 DCpowe_2'!$G$11</f>
        <v>-6366.9375000000045</v>
      </c>
      <c r="M195" s="572">
        <f>IF(ABS(E195)&lt;'ver pressoflex 6p C3 DCpowe_2'!$G$7,'ver pressoflex 6p C3 DCpowe_2'!$G$16*E195*'ver pressoflex 6p C3 DCpowe_2'!$O$8,SIGN(E195)*'ver pressoflex 6p C3 DCpowe_2'!$G$15*'ver pressoflex 6p C3 DCpowe_2'!$O$8)</f>
        <v>17803.500000000004</v>
      </c>
      <c r="N195" s="572">
        <f>IF(ABS(F195)&lt;'ver pressoflex 6p C3 DCpowe_2'!$G$7,'ver pressoflex 6p C3 DCpowe_2'!$G$16*F195*'ver pressoflex 6p C3 DCpowe_2'!$O$9,SIGN(F195)*'ver pressoflex 6p C3 DCpowe_2'!$G$15*'ver pressoflex 6p C3 DCpowe_2'!$O$9)</f>
        <v>0</v>
      </c>
      <c r="O195" s="572">
        <f>IF(ABS(G195)&lt;'ver pressoflex 6p C3 DCpowe_2'!$G$7,'ver pressoflex 6p C3 DCpowe_2'!$G$16*G195*'ver pressoflex 6p C3 DCpowe_2'!$O$10,SIGN(G195)*'ver pressoflex 6p C3 DCpowe_2'!$G$15*'ver pressoflex 6p C3 DCpowe_2'!$O$10)</f>
        <v>0</v>
      </c>
      <c r="P195" s="572">
        <f>IF(ABS(H195)&lt;'ver pressoflex 6p C3 DCpowe_2'!$G$7,'ver pressoflex 6p C3 DCpowe_2'!$G$16*H195*'ver pressoflex 6p C3 DCpowe_2'!$O$11,SIGN(H195)*'ver pressoflex 6p C3 DCpowe_2'!$G$15*'ver pressoflex 6p C3 DCpowe_2'!$O$11)</f>
        <v>0</v>
      </c>
      <c r="Q195" s="572">
        <f>IF(ABS(I195)&lt;'ver pressoflex 6p C3 DCpowe_2'!$G$7,'ver pressoflex 6p C3 DCpowe_2'!$G$16*I195*'ver pressoflex 6p C3 DCpowe_2'!$O$12,SIGN(I195)*'ver pressoflex 6p C3 DCpowe_2'!$G$15*'ver pressoflex 6p C3 DCpowe_2'!$O$12)</f>
        <v>0</v>
      </c>
      <c r="R195" s="572">
        <f>IF(ABS(J195)&lt;'ver pressoflex 6p C3 DCpowe_2'!$G$7,'ver pressoflex 6p C3 DCpowe_2'!$G$16*J195*'ver pressoflex 6p C3 DCpowe_2'!$O$13,SIGN(J195)*'ver pressoflex 6p C3 DCpowe_2'!$G$15*'ver pressoflex 6p C3 DCpowe_2'!$O$13)</f>
        <v>17803.500000000004</v>
      </c>
      <c r="S195" s="113">
        <f t="shared" si="24"/>
        <v>29240.062500000004</v>
      </c>
      <c r="T195" s="575">
        <f>-L195*('ver pressoflex 6p C3 DCpowe_2'!$G$3/2-'ver pressoflex 6p C3 DCpowe_2'!$G$12*'ver pressoflex 6p C3 DCpowe_2'!D195)</f>
        <v>7710272.1753750062</v>
      </c>
      <c r="U195" s="29">
        <f t="shared" si="27"/>
        <v>-18248587.500000004</v>
      </c>
      <c r="V195" s="29">
        <f t="shared" si="28"/>
        <v>0</v>
      </c>
      <c r="W195" s="29">
        <f t="shared" si="29"/>
        <v>0</v>
      </c>
      <c r="X195" s="29">
        <f t="shared" si="30"/>
        <v>0</v>
      </c>
      <c r="Y195" s="29">
        <f t="shared" si="31"/>
        <v>0</v>
      </c>
      <c r="Z195" s="29">
        <f t="shared" si="32"/>
        <v>18248587.500000004</v>
      </c>
      <c r="AA195" s="113">
        <f t="shared" si="25"/>
        <v>7710272.1753750071</v>
      </c>
    </row>
    <row r="196" spans="2:27">
      <c r="B196" s="116">
        <f t="shared" si="23"/>
        <v>71193.757500000007</v>
      </c>
      <c r="C196" s="115">
        <f t="shared" si="26"/>
        <v>2.7700000000000018</v>
      </c>
      <c r="D196" s="68">
        <f>'ver pressoflex 6p C3 DCpowe_2'!$G$3/2/$C$557*C196</f>
        <v>33.932500000000019</v>
      </c>
      <c r="E196" s="114">
        <f>'ver pressoflex 6p C3 DCpowe_2'!$G$9/D196*(D196-'ver pressoflex 6p C3 DCpowe_2'!$M$8)</f>
        <v>3.915243498121268E-2</v>
      </c>
      <c r="F196" s="114">
        <f>'ver pressoflex 6p C3 DCpowe_2'!$G$9/D196*(D196-'ver pressoflex 6p C3 DCpowe_2'!$M$9)</f>
        <v>5.801340897369775E-2</v>
      </c>
      <c r="G196" s="114">
        <f>'ver pressoflex 6p C3 DCpowe_2'!$G$9/D196*(D196-'ver pressoflex 6p C3 DCpowe_2'!$M$10)</f>
        <v>7.6874382966182819E-2</v>
      </c>
      <c r="H196" s="114">
        <f>'ver pressoflex 6p C3 DCpowe_2'!$G$9/D196*(D196-'ver pressoflex 6p C3 DCpowe_2'!$M$11)</f>
        <v>0.48474294555367248</v>
      </c>
      <c r="I196" s="114">
        <f>'ver pressoflex 6p C3 DCpowe_2'!$G$9/D196*(D196-'ver pressoflex 6p C3 DCpowe_2'!$M$12)</f>
        <v>0.50360391954615757</v>
      </c>
      <c r="J196" s="114">
        <f>'ver pressoflex 6p C3 DCpowe_2'!$G$9/D196*(D196-'ver pressoflex 6p C3 DCpowe_2'!$M$13)</f>
        <v>0.52246489353864267</v>
      </c>
      <c r="K196" s="114">
        <f>'ver pressoflex 6p C3 DCpowe_2'!$G$9/D196*(D196-'ver pressoflex 6p C3 DCpowe_2'!$G$3)</f>
        <v>0.56961732851985536</v>
      </c>
      <c r="L196" s="113">
        <f>-'ver pressoflex 6p C3 DCpowe_2'!$G$2*'ver pressoflex 6p C3 DCpowe_2'!D196*'ver pressoflex 6p C3 DCpowe_2'!$G$17*'ver pressoflex 6p C3 DCpowe_2'!$G$13*'ver pressoflex 6p C3 DCpowe_2'!$G$11</f>
        <v>-6413.2425000000048</v>
      </c>
      <c r="M196" s="572">
        <f>IF(ABS(E196)&lt;'ver pressoflex 6p C3 DCpowe_2'!$G$7,'ver pressoflex 6p C3 DCpowe_2'!$G$16*E196*'ver pressoflex 6p C3 DCpowe_2'!$O$8,SIGN(E196)*'ver pressoflex 6p C3 DCpowe_2'!$G$15*'ver pressoflex 6p C3 DCpowe_2'!$O$8)</f>
        <v>17803.500000000004</v>
      </c>
      <c r="N196" s="572">
        <f>IF(ABS(F196)&lt;'ver pressoflex 6p C3 DCpowe_2'!$G$7,'ver pressoflex 6p C3 DCpowe_2'!$G$16*F196*'ver pressoflex 6p C3 DCpowe_2'!$O$9,SIGN(F196)*'ver pressoflex 6p C3 DCpowe_2'!$G$15*'ver pressoflex 6p C3 DCpowe_2'!$O$9)</f>
        <v>0</v>
      </c>
      <c r="O196" s="572">
        <f>IF(ABS(G196)&lt;'ver pressoflex 6p C3 DCpowe_2'!$G$7,'ver pressoflex 6p C3 DCpowe_2'!$G$16*G196*'ver pressoflex 6p C3 DCpowe_2'!$O$10,SIGN(G196)*'ver pressoflex 6p C3 DCpowe_2'!$G$15*'ver pressoflex 6p C3 DCpowe_2'!$O$10)</f>
        <v>0</v>
      </c>
      <c r="P196" s="572">
        <f>IF(ABS(H196)&lt;'ver pressoflex 6p C3 DCpowe_2'!$G$7,'ver pressoflex 6p C3 DCpowe_2'!$G$16*H196*'ver pressoflex 6p C3 DCpowe_2'!$O$11,SIGN(H196)*'ver pressoflex 6p C3 DCpowe_2'!$G$15*'ver pressoflex 6p C3 DCpowe_2'!$O$11)</f>
        <v>0</v>
      </c>
      <c r="Q196" s="572">
        <f>IF(ABS(I196)&lt;'ver pressoflex 6p C3 DCpowe_2'!$G$7,'ver pressoflex 6p C3 DCpowe_2'!$G$16*I196*'ver pressoflex 6p C3 DCpowe_2'!$O$12,SIGN(I196)*'ver pressoflex 6p C3 DCpowe_2'!$G$15*'ver pressoflex 6p C3 DCpowe_2'!$O$12)</f>
        <v>0</v>
      </c>
      <c r="R196" s="572">
        <f>IF(ABS(J196)&lt;'ver pressoflex 6p C3 DCpowe_2'!$G$7,'ver pressoflex 6p C3 DCpowe_2'!$G$16*J196*'ver pressoflex 6p C3 DCpowe_2'!$O$13,SIGN(J196)*'ver pressoflex 6p C3 DCpowe_2'!$G$15*'ver pressoflex 6p C3 DCpowe_2'!$O$13)</f>
        <v>17803.500000000004</v>
      </c>
      <c r="S196" s="113">
        <f t="shared" si="24"/>
        <v>29193.757500000003</v>
      </c>
      <c r="T196" s="575">
        <f>-L196*('ver pressoflex 6p C3 DCpowe_2'!$G$3/2-'ver pressoflex 6p C3 DCpowe_2'!$G$12*'ver pressoflex 6p C3 DCpowe_2'!D196)</f>
        <v>7765693.2444294058</v>
      </c>
      <c r="U196" s="29">
        <f t="shared" si="27"/>
        <v>-18248587.500000004</v>
      </c>
      <c r="V196" s="29">
        <f t="shared" si="28"/>
        <v>0</v>
      </c>
      <c r="W196" s="29">
        <f t="shared" si="29"/>
        <v>0</v>
      </c>
      <c r="X196" s="29">
        <f t="shared" si="30"/>
        <v>0</v>
      </c>
      <c r="Y196" s="29">
        <f t="shared" si="31"/>
        <v>0</v>
      </c>
      <c r="Z196" s="29">
        <f t="shared" si="32"/>
        <v>18248587.500000004</v>
      </c>
      <c r="AA196" s="113">
        <f t="shared" si="25"/>
        <v>7765693.2444294058</v>
      </c>
    </row>
    <row r="197" spans="2:27">
      <c r="B197" s="116">
        <f t="shared" si="23"/>
        <v>71147.452499999999</v>
      </c>
      <c r="C197" s="115">
        <f t="shared" si="26"/>
        <v>2.7900000000000018</v>
      </c>
      <c r="D197" s="68">
        <f>'ver pressoflex 6p C3 DCpowe_2'!$G$3/2/$C$557*C197</f>
        <v>34.177500000000023</v>
      </c>
      <c r="E197" s="114">
        <f>'ver pressoflex 6p C3 DCpowe_2'!$G$9/D197*(D197-'ver pressoflex 6p C3 DCpowe_2'!$M$8)</f>
        <v>3.8814424694609002E-2</v>
      </c>
      <c r="F197" s="114">
        <f>'ver pressoflex 6p C3 DCpowe_2'!$G$9/D197*(D197-'ver pressoflex 6p C3 DCpowe_2'!$M$9)</f>
        <v>5.7540194572452602E-2</v>
      </c>
      <c r="G197" s="114">
        <f>'ver pressoflex 6p C3 DCpowe_2'!$G$9/D197*(D197-'ver pressoflex 6p C3 DCpowe_2'!$M$10)</f>
        <v>7.6265964450296195E-2</v>
      </c>
      <c r="H197" s="114">
        <f>'ver pressoflex 6p C3 DCpowe_2'!$G$9/D197*(D197-'ver pressoflex 6p C3 DCpowe_2'!$M$11)</f>
        <v>0.48121073805866399</v>
      </c>
      <c r="I197" s="114">
        <f>'ver pressoflex 6p C3 DCpowe_2'!$G$9/D197*(D197-'ver pressoflex 6p C3 DCpowe_2'!$M$12)</f>
        <v>0.49993650793650757</v>
      </c>
      <c r="J197" s="114">
        <f>'ver pressoflex 6p C3 DCpowe_2'!$G$9/D197*(D197-'ver pressoflex 6p C3 DCpowe_2'!$M$13)</f>
        <v>0.51866227781435115</v>
      </c>
      <c r="K197" s="114">
        <f>'ver pressoflex 6p C3 DCpowe_2'!$G$9/D197*(D197-'ver pressoflex 6p C3 DCpowe_2'!$G$3)</f>
        <v>0.56547670250896021</v>
      </c>
      <c r="L197" s="113">
        <f>-'ver pressoflex 6p C3 DCpowe_2'!$G$2*'ver pressoflex 6p C3 DCpowe_2'!D197*'ver pressoflex 6p C3 DCpowe_2'!$G$17*'ver pressoflex 6p C3 DCpowe_2'!$G$13*'ver pressoflex 6p C3 DCpowe_2'!$G$11</f>
        <v>-6459.5475000000051</v>
      </c>
      <c r="M197" s="572">
        <f>IF(ABS(E197)&lt;'ver pressoflex 6p C3 DCpowe_2'!$G$7,'ver pressoflex 6p C3 DCpowe_2'!$G$16*E197*'ver pressoflex 6p C3 DCpowe_2'!$O$8,SIGN(E197)*'ver pressoflex 6p C3 DCpowe_2'!$G$15*'ver pressoflex 6p C3 DCpowe_2'!$O$8)</f>
        <v>17803.500000000004</v>
      </c>
      <c r="N197" s="572">
        <f>IF(ABS(F197)&lt;'ver pressoflex 6p C3 DCpowe_2'!$G$7,'ver pressoflex 6p C3 DCpowe_2'!$G$16*F197*'ver pressoflex 6p C3 DCpowe_2'!$O$9,SIGN(F197)*'ver pressoflex 6p C3 DCpowe_2'!$G$15*'ver pressoflex 6p C3 DCpowe_2'!$O$9)</f>
        <v>0</v>
      </c>
      <c r="O197" s="572">
        <f>IF(ABS(G197)&lt;'ver pressoflex 6p C3 DCpowe_2'!$G$7,'ver pressoflex 6p C3 DCpowe_2'!$G$16*G197*'ver pressoflex 6p C3 DCpowe_2'!$O$10,SIGN(G197)*'ver pressoflex 6p C3 DCpowe_2'!$G$15*'ver pressoflex 6p C3 DCpowe_2'!$O$10)</f>
        <v>0</v>
      </c>
      <c r="P197" s="572">
        <f>IF(ABS(H197)&lt;'ver pressoflex 6p C3 DCpowe_2'!$G$7,'ver pressoflex 6p C3 DCpowe_2'!$G$16*H197*'ver pressoflex 6p C3 DCpowe_2'!$O$11,SIGN(H197)*'ver pressoflex 6p C3 DCpowe_2'!$G$15*'ver pressoflex 6p C3 DCpowe_2'!$O$11)</f>
        <v>0</v>
      </c>
      <c r="Q197" s="572">
        <f>IF(ABS(I197)&lt;'ver pressoflex 6p C3 DCpowe_2'!$G$7,'ver pressoflex 6p C3 DCpowe_2'!$G$16*I197*'ver pressoflex 6p C3 DCpowe_2'!$O$12,SIGN(I197)*'ver pressoflex 6p C3 DCpowe_2'!$G$15*'ver pressoflex 6p C3 DCpowe_2'!$O$12)</f>
        <v>0</v>
      </c>
      <c r="R197" s="572">
        <f>IF(ABS(J197)&lt;'ver pressoflex 6p C3 DCpowe_2'!$G$7,'ver pressoflex 6p C3 DCpowe_2'!$G$16*J197*'ver pressoflex 6p C3 DCpowe_2'!$O$13,SIGN(J197)*'ver pressoflex 6p C3 DCpowe_2'!$G$15*'ver pressoflex 6p C3 DCpowe_2'!$O$13)</f>
        <v>17803.500000000004</v>
      </c>
      <c r="S197" s="113">
        <f t="shared" si="24"/>
        <v>29147.452500000003</v>
      </c>
      <c r="T197" s="575">
        <f>-L197*('ver pressoflex 6p C3 DCpowe_2'!$G$3/2-'ver pressoflex 6p C3 DCpowe_2'!$G$12*'ver pressoflex 6p C3 DCpowe_2'!D197)</f>
        <v>7821104.8746726057</v>
      </c>
      <c r="U197" s="29">
        <f t="shared" si="27"/>
        <v>-18248587.500000004</v>
      </c>
      <c r="V197" s="29">
        <f t="shared" si="28"/>
        <v>0</v>
      </c>
      <c r="W197" s="29">
        <f t="shared" si="29"/>
        <v>0</v>
      </c>
      <c r="X197" s="29">
        <f t="shared" si="30"/>
        <v>0</v>
      </c>
      <c r="Y197" s="29">
        <f t="shared" si="31"/>
        <v>0</v>
      </c>
      <c r="Z197" s="29">
        <f t="shared" si="32"/>
        <v>18248587.500000004</v>
      </c>
      <c r="AA197" s="113">
        <f t="shared" si="25"/>
        <v>7821104.8746726066</v>
      </c>
    </row>
    <row r="198" spans="2:27">
      <c r="B198" s="116">
        <f t="shared" si="23"/>
        <v>71101.147500000006</v>
      </c>
      <c r="C198" s="115">
        <f t="shared" si="26"/>
        <v>2.8100000000000018</v>
      </c>
      <c r="D198" s="68">
        <f>'ver pressoflex 6p C3 DCpowe_2'!$G$3/2/$C$557*C198</f>
        <v>34.422500000000021</v>
      </c>
      <c r="E198" s="114">
        <f>'ver pressoflex 6p C3 DCpowe_2'!$G$9/D198*(D198-'ver pressoflex 6p C3 DCpowe_2'!$M$8)</f>
        <v>3.8481225942334205E-2</v>
      </c>
      <c r="F198" s="114">
        <f>'ver pressoflex 6p C3 DCpowe_2'!$G$9/D198*(D198-'ver pressoflex 6p C3 DCpowe_2'!$M$9)</f>
        <v>5.7073716319267886E-2</v>
      </c>
      <c r="G198" s="114">
        <f>'ver pressoflex 6p C3 DCpowe_2'!$G$9/D198*(D198-'ver pressoflex 6p C3 DCpowe_2'!$M$10)</f>
        <v>7.5666206696201568E-2</v>
      </c>
      <c r="H198" s="114">
        <f>'ver pressoflex 6p C3 DCpowe_2'!$G$9/D198*(D198-'ver pressoflex 6p C3 DCpowe_2'!$M$11)</f>
        <v>0.4777288110973924</v>
      </c>
      <c r="I198" s="114">
        <f>'ver pressoflex 6p C3 DCpowe_2'!$G$9/D198*(D198-'ver pressoflex 6p C3 DCpowe_2'!$M$12)</f>
        <v>0.49632130147432607</v>
      </c>
      <c r="J198" s="114">
        <f>'ver pressoflex 6p C3 DCpowe_2'!$G$9/D198*(D198-'ver pressoflex 6p C3 DCpowe_2'!$M$13)</f>
        <v>0.51491379185125974</v>
      </c>
      <c r="K198" s="114">
        <f>'ver pressoflex 6p C3 DCpowe_2'!$G$9/D198*(D198-'ver pressoflex 6p C3 DCpowe_2'!$G$3)</f>
        <v>0.56139501779359391</v>
      </c>
      <c r="L198" s="113">
        <f>-'ver pressoflex 6p C3 DCpowe_2'!$G$2*'ver pressoflex 6p C3 DCpowe_2'!D198*'ver pressoflex 6p C3 DCpowe_2'!$G$17*'ver pressoflex 6p C3 DCpowe_2'!$G$13*'ver pressoflex 6p C3 DCpowe_2'!$G$11</f>
        <v>-6505.8525000000054</v>
      </c>
      <c r="M198" s="572">
        <f>IF(ABS(E198)&lt;'ver pressoflex 6p C3 DCpowe_2'!$G$7,'ver pressoflex 6p C3 DCpowe_2'!$G$16*E198*'ver pressoflex 6p C3 DCpowe_2'!$O$8,SIGN(E198)*'ver pressoflex 6p C3 DCpowe_2'!$G$15*'ver pressoflex 6p C3 DCpowe_2'!$O$8)</f>
        <v>17803.500000000004</v>
      </c>
      <c r="N198" s="572">
        <f>IF(ABS(F198)&lt;'ver pressoflex 6p C3 DCpowe_2'!$G$7,'ver pressoflex 6p C3 DCpowe_2'!$G$16*F198*'ver pressoflex 6p C3 DCpowe_2'!$O$9,SIGN(F198)*'ver pressoflex 6p C3 DCpowe_2'!$G$15*'ver pressoflex 6p C3 DCpowe_2'!$O$9)</f>
        <v>0</v>
      </c>
      <c r="O198" s="572">
        <f>IF(ABS(G198)&lt;'ver pressoflex 6p C3 DCpowe_2'!$G$7,'ver pressoflex 6p C3 DCpowe_2'!$G$16*G198*'ver pressoflex 6p C3 DCpowe_2'!$O$10,SIGN(G198)*'ver pressoflex 6p C3 DCpowe_2'!$G$15*'ver pressoflex 6p C3 DCpowe_2'!$O$10)</f>
        <v>0</v>
      </c>
      <c r="P198" s="572">
        <f>IF(ABS(H198)&lt;'ver pressoflex 6p C3 DCpowe_2'!$G$7,'ver pressoflex 6p C3 DCpowe_2'!$G$16*H198*'ver pressoflex 6p C3 DCpowe_2'!$O$11,SIGN(H198)*'ver pressoflex 6p C3 DCpowe_2'!$G$15*'ver pressoflex 6p C3 DCpowe_2'!$O$11)</f>
        <v>0</v>
      </c>
      <c r="Q198" s="572">
        <f>IF(ABS(I198)&lt;'ver pressoflex 6p C3 DCpowe_2'!$G$7,'ver pressoflex 6p C3 DCpowe_2'!$G$16*I198*'ver pressoflex 6p C3 DCpowe_2'!$O$12,SIGN(I198)*'ver pressoflex 6p C3 DCpowe_2'!$G$15*'ver pressoflex 6p C3 DCpowe_2'!$O$12)</f>
        <v>0</v>
      </c>
      <c r="R198" s="572">
        <f>IF(ABS(J198)&lt;'ver pressoflex 6p C3 DCpowe_2'!$G$7,'ver pressoflex 6p C3 DCpowe_2'!$G$16*J198*'ver pressoflex 6p C3 DCpowe_2'!$O$13,SIGN(J198)*'ver pressoflex 6p C3 DCpowe_2'!$G$15*'ver pressoflex 6p C3 DCpowe_2'!$O$13)</f>
        <v>17803.500000000004</v>
      </c>
      <c r="S198" s="113">
        <f t="shared" si="24"/>
        <v>29101.147500000003</v>
      </c>
      <c r="T198" s="575">
        <f>-L198*('ver pressoflex 6p C3 DCpowe_2'!$G$3/2-'ver pressoflex 6p C3 DCpowe_2'!$G$12*'ver pressoflex 6p C3 DCpowe_2'!D198)</f>
        <v>7876507.0661046058</v>
      </c>
      <c r="U198" s="29">
        <f t="shared" si="27"/>
        <v>-18248587.500000004</v>
      </c>
      <c r="V198" s="29">
        <f t="shared" si="28"/>
        <v>0</v>
      </c>
      <c r="W198" s="29">
        <f t="shared" si="29"/>
        <v>0</v>
      </c>
      <c r="X198" s="29">
        <f t="shared" si="30"/>
        <v>0</v>
      </c>
      <c r="Y198" s="29">
        <f t="shared" si="31"/>
        <v>0</v>
      </c>
      <c r="Z198" s="29">
        <f t="shared" si="32"/>
        <v>18248587.500000004</v>
      </c>
      <c r="AA198" s="113">
        <f t="shared" si="25"/>
        <v>7876507.0661046058</v>
      </c>
    </row>
    <row r="199" spans="2:27">
      <c r="B199" s="116">
        <f t="shared" si="23"/>
        <v>71054.842499999999</v>
      </c>
      <c r="C199" s="115">
        <f t="shared" si="26"/>
        <v>2.8300000000000018</v>
      </c>
      <c r="D199" s="68">
        <f>'ver pressoflex 6p C3 DCpowe_2'!$G$3/2/$C$557*C199</f>
        <v>34.667500000000025</v>
      </c>
      <c r="E199" s="114">
        <f>'ver pressoflex 6p C3 DCpowe_2'!$G$9/D199*(D199-'ver pressoflex 6p C3 DCpowe_2'!$M$8)</f>
        <v>3.815273671305975E-2</v>
      </c>
      <c r="F199" s="114">
        <f>'ver pressoflex 6p C3 DCpowe_2'!$G$9/D199*(D199-'ver pressoflex 6p C3 DCpowe_2'!$M$9)</f>
        <v>5.6613831398283652E-2</v>
      </c>
      <c r="G199" s="114">
        <f>'ver pressoflex 6p C3 DCpowe_2'!$G$9/D199*(D199-'ver pressoflex 6p C3 DCpowe_2'!$M$10)</f>
        <v>7.5074926083507548E-2</v>
      </c>
      <c r="H199" s="114">
        <f>'ver pressoflex 6p C3 DCpowe_2'!$G$9/D199*(D199-'ver pressoflex 6p C3 DCpowe_2'!$M$11)</f>
        <v>0.47429609865147437</v>
      </c>
      <c r="I199" s="114">
        <f>'ver pressoflex 6p C3 DCpowe_2'!$G$9/D199*(D199-'ver pressoflex 6p C3 DCpowe_2'!$M$12)</f>
        <v>0.49275719333669832</v>
      </c>
      <c r="J199" s="114">
        <f>'ver pressoflex 6p C3 DCpowe_2'!$G$9/D199*(D199-'ver pressoflex 6p C3 DCpowe_2'!$M$13)</f>
        <v>0.51121828802192215</v>
      </c>
      <c r="K199" s="114">
        <f>'ver pressoflex 6p C3 DCpowe_2'!$G$9/D199*(D199-'ver pressoflex 6p C3 DCpowe_2'!$G$3)</f>
        <v>0.5573710247349819</v>
      </c>
      <c r="L199" s="113">
        <f>-'ver pressoflex 6p C3 DCpowe_2'!$G$2*'ver pressoflex 6p C3 DCpowe_2'!D199*'ver pressoflex 6p C3 DCpowe_2'!$G$17*'ver pressoflex 6p C3 DCpowe_2'!$G$13*'ver pressoflex 6p C3 DCpowe_2'!$G$11</f>
        <v>-6552.1575000000057</v>
      </c>
      <c r="M199" s="572">
        <f>IF(ABS(E199)&lt;'ver pressoflex 6p C3 DCpowe_2'!$G$7,'ver pressoflex 6p C3 DCpowe_2'!$G$16*E199*'ver pressoflex 6p C3 DCpowe_2'!$O$8,SIGN(E199)*'ver pressoflex 6p C3 DCpowe_2'!$G$15*'ver pressoflex 6p C3 DCpowe_2'!$O$8)</f>
        <v>17803.500000000004</v>
      </c>
      <c r="N199" s="572">
        <f>IF(ABS(F199)&lt;'ver pressoflex 6p C3 DCpowe_2'!$G$7,'ver pressoflex 6p C3 DCpowe_2'!$G$16*F199*'ver pressoflex 6p C3 DCpowe_2'!$O$9,SIGN(F199)*'ver pressoflex 6p C3 DCpowe_2'!$G$15*'ver pressoflex 6p C3 DCpowe_2'!$O$9)</f>
        <v>0</v>
      </c>
      <c r="O199" s="572">
        <f>IF(ABS(G199)&lt;'ver pressoflex 6p C3 DCpowe_2'!$G$7,'ver pressoflex 6p C3 DCpowe_2'!$G$16*G199*'ver pressoflex 6p C3 DCpowe_2'!$O$10,SIGN(G199)*'ver pressoflex 6p C3 DCpowe_2'!$G$15*'ver pressoflex 6p C3 DCpowe_2'!$O$10)</f>
        <v>0</v>
      </c>
      <c r="P199" s="572">
        <f>IF(ABS(H199)&lt;'ver pressoflex 6p C3 DCpowe_2'!$G$7,'ver pressoflex 6p C3 DCpowe_2'!$G$16*H199*'ver pressoflex 6p C3 DCpowe_2'!$O$11,SIGN(H199)*'ver pressoflex 6p C3 DCpowe_2'!$G$15*'ver pressoflex 6p C3 DCpowe_2'!$O$11)</f>
        <v>0</v>
      </c>
      <c r="Q199" s="572">
        <f>IF(ABS(I199)&lt;'ver pressoflex 6p C3 DCpowe_2'!$G$7,'ver pressoflex 6p C3 DCpowe_2'!$G$16*I199*'ver pressoflex 6p C3 DCpowe_2'!$O$12,SIGN(I199)*'ver pressoflex 6p C3 DCpowe_2'!$G$15*'ver pressoflex 6p C3 DCpowe_2'!$O$12)</f>
        <v>0</v>
      </c>
      <c r="R199" s="572">
        <f>IF(ABS(J199)&lt;'ver pressoflex 6p C3 DCpowe_2'!$G$7,'ver pressoflex 6p C3 DCpowe_2'!$G$16*J199*'ver pressoflex 6p C3 DCpowe_2'!$O$13,SIGN(J199)*'ver pressoflex 6p C3 DCpowe_2'!$G$15*'ver pressoflex 6p C3 DCpowe_2'!$O$13)</f>
        <v>17803.500000000004</v>
      </c>
      <c r="S199" s="113">
        <f t="shared" si="24"/>
        <v>29054.842500000002</v>
      </c>
      <c r="T199" s="575">
        <f>-L199*('ver pressoflex 6p C3 DCpowe_2'!$G$3/2-'ver pressoflex 6p C3 DCpowe_2'!$G$12*'ver pressoflex 6p C3 DCpowe_2'!D199)</f>
        <v>7931899.8187254071</v>
      </c>
      <c r="U199" s="29">
        <f t="shared" si="27"/>
        <v>-18248587.500000004</v>
      </c>
      <c r="V199" s="29">
        <f t="shared" si="28"/>
        <v>0</v>
      </c>
      <c r="W199" s="29">
        <f t="shared" si="29"/>
        <v>0</v>
      </c>
      <c r="X199" s="29">
        <f t="shared" si="30"/>
        <v>0</v>
      </c>
      <c r="Y199" s="29">
        <f t="shared" si="31"/>
        <v>0</v>
      </c>
      <c r="Z199" s="29">
        <f t="shared" si="32"/>
        <v>18248587.500000004</v>
      </c>
      <c r="AA199" s="113">
        <f t="shared" si="25"/>
        <v>7931899.8187254071</v>
      </c>
    </row>
    <row r="200" spans="2:27">
      <c r="B200" s="116">
        <f t="shared" si="23"/>
        <v>71008.537500000006</v>
      </c>
      <c r="C200" s="115">
        <f t="shared" si="26"/>
        <v>2.8500000000000019</v>
      </c>
      <c r="D200" s="68">
        <f>'ver pressoflex 6p C3 DCpowe_2'!$G$3/2/$C$557*C200</f>
        <v>34.912500000000023</v>
      </c>
      <c r="E200" s="114">
        <f>'ver pressoflex 6p C3 DCpowe_2'!$G$9/D200*(D200-'ver pressoflex 6p C3 DCpowe_2'!$M$8)</f>
        <v>3.7828857858933022E-2</v>
      </c>
      <c r="F200" s="114">
        <f>'ver pressoflex 6p C3 DCpowe_2'!$G$9/D200*(D200-'ver pressoflex 6p C3 DCpowe_2'!$M$9)</f>
        <v>5.616040100250623E-2</v>
      </c>
      <c r="G200" s="114">
        <f>'ver pressoflex 6p C3 DCpowe_2'!$G$9/D200*(D200-'ver pressoflex 6p C3 DCpowe_2'!$M$10)</f>
        <v>7.4491944146079431E-2</v>
      </c>
      <c r="H200" s="114">
        <f>'ver pressoflex 6p C3 DCpowe_2'!$G$9/D200*(D200-'ver pressoflex 6p C3 DCpowe_2'!$M$11)</f>
        <v>0.4709115646258501</v>
      </c>
      <c r="I200" s="114">
        <f>'ver pressoflex 6p C3 DCpowe_2'!$G$9/D200*(D200-'ver pressoflex 6p C3 DCpowe_2'!$M$12)</f>
        <v>0.48924310776942331</v>
      </c>
      <c r="J200" s="114">
        <f>'ver pressoflex 6p C3 DCpowe_2'!$G$9/D200*(D200-'ver pressoflex 6p C3 DCpowe_2'!$M$13)</f>
        <v>0.50757465091299647</v>
      </c>
      <c r="K200" s="114">
        <f>'ver pressoflex 6p C3 DCpowe_2'!$G$9/D200*(D200-'ver pressoflex 6p C3 DCpowe_2'!$G$3)</f>
        <v>0.55340350877192956</v>
      </c>
      <c r="L200" s="113">
        <f>-'ver pressoflex 6p C3 DCpowe_2'!$G$2*'ver pressoflex 6p C3 DCpowe_2'!D200*'ver pressoflex 6p C3 DCpowe_2'!$G$17*'ver pressoflex 6p C3 DCpowe_2'!$G$13*'ver pressoflex 6p C3 DCpowe_2'!$G$11</f>
        <v>-6598.462500000006</v>
      </c>
      <c r="M200" s="572">
        <f>IF(ABS(E200)&lt;'ver pressoflex 6p C3 DCpowe_2'!$G$7,'ver pressoflex 6p C3 DCpowe_2'!$G$16*E200*'ver pressoflex 6p C3 DCpowe_2'!$O$8,SIGN(E200)*'ver pressoflex 6p C3 DCpowe_2'!$G$15*'ver pressoflex 6p C3 DCpowe_2'!$O$8)</f>
        <v>17803.500000000004</v>
      </c>
      <c r="N200" s="572">
        <f>IF(ABS(F200)&lt;'ver pressoflex 6p C3 DCpowe_2'!$G$7,'ver pressoflex 6p C3 DCpowe_2'!$G$16*F200*'ver pressoflex 6p C3 DCpowe_2'!$O$9,SIGN(F200)*'ver pressoflex 6p C3 DCpowe_2'!$G$15*'ver pressoflex 6p C3 DCpowe_2'!$O$9)</f>
        <v>0</v>
      </c>
      <c r="O200" s="572">
        <f>IF(ABS(G200)&lt;'ver pressoflex 6p C3 DCpowe_2'!$G$7,'ver pressoflex 6p C3 DCpowe_2'!$G$16*G200*'ver pressoflex 6p C3 DCpowe_2'!$O$10,SIGN(G200)*'ver pressoflex 6p C3 DCpowe_2'!$G$15*'ver pressoflex 6p C3 DCpowe_2'!$O$10)</f>
        <v>0</v>
      </c>
      <c r="P200" s="572">
        <f>IF(ABS(H200)&lt;'ver pressoflex 6p C3 DCpowe_2'!$G$7,'ver pressoflex 6p C3 DCpowe_2'!$G$16*H200*'ver pressoflex 6p C3 DCpowe_2'!$O$11,SIGN(H200)*'ver pressoflex 6p C3 DCpowe_2'!$G$15*'ver pressoflex 6p C3 DCpowe_2'!$O$11)</f>
        <v>0</v>
      </c>
      <c r="Q200" s="572">
        <f>IF(ABS(I200)&lt;'ver pressoflex 6p C3 DCpowe_2'!$G$7,'ver pressoflex 6p C3 DCpowe_2'!$G$16*I200*'ver pressoflex 6p C3 DCpowe_2'!$O$12,SIGN(I200)*'ver pressoflex 6p C3 DCpowe_2'!$G$15*'ver pressoflex 6p C3 DCpowe_2'!$O$12)</f>
        <v>0</v>
      </c>
      <c r="R200" s="572">
        <f>IF(ABS(J200)&lt;'ver pressoflex 6p C3 DCpowe_2'!$G$7,'ver pressoflex 6p C3 DCpowe_2'!$G$16*J200*'ver pressoflex 6p C3 DCpowe_2'!$O$13,SIGN(J200)*'ver pressoflex 6p C3 DCpowe_2'!$G$15*'ver pressoflex 6p C3 DCpowe_2'!$O$13)</f>
        <v>17803.500000000004</v>
      </c>
      <c r="S200" s="113">
        <f t="shared" si="24"/>
        <v>29008.537500000002</v>
      </c>
      <c r="T200" s="575">
        <f>-L200*('ver pressoflex 6p C3 DCpowe_2'!$G$3/2-'ver pressoflex 6p C3 DCpowe_2'!$G$12*'ver pressoflex 6p C3 DCpowe_2'!D200)</f>
        <v>7987283.1325350078</v>
      </c>
      <c r="U200" s="29">
        <f t="shared" si="27"/>
        <v>-18248587.500000004</v>
      </c>
      <c r="V200" s="29">
        <f t="shared" si="28"/>
        <v>0</v>
      </c>
      <c r="W200" s="29">
        <f t="shared" si="29"/>
        <v>0</v>
      </c>
      <c r="X200" s="29">
        <f t="shared" si="30"/>
        <v>0</v>
      </c>
      <c r="Y200" s="29">
        <f t="shared" si="31"/>
        <v>0</v>
      </c>
      <c r="Z200" s="29">
        <f t="shared" si="32"/>
        <v>18248587.500000004</v>
      </c>
      <c r="AA200" s="113">
        <f t="shared" si="25"/>
        <v>7987283.1325350069</v>
      </c>
    </row>
    <row r="201" spans="2:27">
      <c r="B201" s="116">
        <f t="shared" si="23"/>
        <v>70962.232499999998</v>
      </c>
      <c r="C201" s="115">
        <f t="shared" si="26"/>
        <v>2.8700000000000019</v>
      </c>
      <c r="D201" s="68">
        <f>'ver pressoflex 6p C3 DCpowe_2'!$G$3/2/$C$557*C201</f>
        <v>35.15750000000002</v>
      </c>
      <c r="E201" s="114">
        <f>'ver pressoflex 6p C3 DCpowe_2'!$G$9/D201*(D201-'ver pressoflex 6p C3 DCpowe_2'!$M$8)</f>
        <v>3.7509492995804569E-2</v>
      </c>
      <c r="F201" s="114">
        <f>'ver pressoflex 6p C3 DCpowe_2'!$G$9/D201*(D201-'ver pressoflex 6p C3 DCpowe_2'!$M$9)</f>
        <v>5.5713290194126394E-2</v>
      </c>
      <c r="G201" s="114">
        <f>'ver pressoflex 6p C3 DCpowe_2'!$G$9/D201*(D201-'ver pressoflex 6p C3 DCpowe_2'!$M$10)</f>
        <v>7.3917087392448219E-2</v>
      </c>
      <c r="H201" s="114">
        <f>'ver pressoflex 6p C3 DCpowe_2'!$G$9/D201*(D201-'ver pressoflex 6p C3 DCpowe_2'!$M$11)</f>
        <v>0.46757420180615783</v>
      </c>
      <c r="I201" s="114">
        <f>'ver pressoflex 6p C3 DCpowe_2'!$G$9/D201*(D201-'ver pressoflex 6p C3 DCpowe_2'!$M$12)</f>
        <v>0.48577799900447965</v>
      </c>
      <c r="J201" s="114">
        <f>'ver pressoflex 6p C3 DCpowe_2'!$G$9/D201*(D201-'ver pressoflex 6p C3 DCpowe_2'!$M$13)</f>
        <v>0.50398179620280148</v>
      </c>
      <c r="K201" s="114">
        <f>'ver pressoflex 6p C3 DCpowe_2'!$G$9/D201*(D201-'ver pressoflex 6p C3 DCpowe_2'!$G$3)</f>
        <v>0.54949128919860601</v>
      </c>
      <c r="L201" s="113">
        <f>-'ver pressoflex 6p C3 DCpowe_2'!$G$2*'ver pressoflex 6p C3 DCpowe_2'!D201*'ver pressoflex 6p C3 DCpowe_2'!$G$17*'ver pressoflex 6p C3 DCpowe_2'!$G$13*'ver pressoflex 6p C3 DCpowe_2'!$G$11</f>
        <v>-6644.7675000000045</v>
      </c>
      <c r="M201" s="572">
        <f>IF(ABS(E201)&lt;'ver pressoflex 6p C3 DCpowe_2'!$G$7,'ver pressoflex 6p C3 DCpowe_2'!$G$16*E201*'ver pressoflex 6p C3 DCpowe_2'!$O$8,SIGN(E201)*'ver pressoflex 6p C3 DCpowe_2'!$G$15*'ver pressoflex 6p C3 DCpowe_2'!$O$8)</f>
        <v>17803.500000000004</v>
      </c>
      <c r="N201" s="572">
        <f>IF(ABS(F201)&lt;'ver pressoflex 6p C3 DCpowe_2'!$G$7,'ver pressoflex 6p C3 DCpowe_2'!$G$16*F201*'ver pressoflex 6p C3 DCpowe_2'!$O$9,SIGN(F201)*'ver pressoflex 6p C3 DCpowe_2'!$G$15*'ver pressoflex 6p C3 DCpowe_2'!$O$9)</f>
        <v>0</v>
      </c>
      <c r="O201" s="572">
        <f>IF(ABS(G201)&lt;'ver pressoflex 6p C3 DCpowe_2'!$G$7,'ver pressoflex 6p C3 DCpowe_2'!$G$16*G201*'ver pressoflex 6p C3 DCpowe_2'!$O$10,SIGN(G201)*'ver pressoflex 6p C3 DCpowe_2'!$G$15*'ver pressoflex 6p C3 DCpowe_2'!$O$10)</f>
        <v>0</v>
      </c>
      <c r="P201" s="572">
        <f>IF(ABS(H201)&lt;'ver pressoflex 6p C3 DCpowe_2'!$G$7,'ver pressoflex 6p C3 DCpowe_2'!$G$16*H201*'ver pressoflex 6p C3 DCpowe_2'!$O$11,SIGN(H201)*'ver pressoflex 6p C3 DCpowe_2'!$G$15*'ver pressoflex 6p C3 DCpowe_2'!$O$11)</f>
        <v>0</v>
      </c>
      <c r="Q201" s="572">
        <f>IF(ABS(I201)&lt;'ver pressoflex 6p C3 DCpowe_2'!$G$7,'ver pressoflex 6p C3 DCpowe_2'!$G$16*I201*'ver pressoflex 6p C3 DCpowe_2'!$O$12,SIGN(I201)*'ver pressoflex 6p C3 DCpowe_2'!$G$15*'ver pressoflex 6p C3 DCpowe_2'!$O$12)</f>
        <v>0</v>
      </c>
      <c r="R201" s="572">
        <f>IF(ABS(J201)&lt;'ver pressoflex 6p C3 DCpowe_2'!$G$7,'ver pressoflex 6p C3 DCpowe_2'!$G$16*J201*'ver pressoflex 6p C3 DCpowe_2'!$O$13,SIGN(J201)*'ver pressoflex 6p C3 DCpowe_2'!$G$15*'ver pressoflex 6p C3 DCpowe_2'!$O$13)</f>
        <v>17803.500000000004</v>
      </c>
      <c r="S201" s="113">
        <f t="shared" si="24"/>
        <v>28962.232500000002</v>
      </c>
      <c r="T201" s="575">
        <f>-L201*('ver pressoflex 6p C3 DCpowe_2'!$G$3/2-'ver pressoflex 6p C3 DCpowe_2'!$G$12*'ver pressoflex 6p C3 DCpowe_2'!D201)</f>
        <v>8042657.007533405</v>
      </c>
      <c r="U201" s="29">
        <f t="shared" si="27"/>
        <v>-18248587.500000004</v>
      </c>
      <c r="V201" s="29">
        <f t="shared" si="28"/>
        <v>0</v>
      </c>
      <c r="W201" s="29">
        <f t="shared" si="29"/>
        <v>0</v>
      </c>
      <c r="X201" s="29">
        <f t="shared" si="30"/>
        <v>0</v>
      </c>
      <c r="Y201" s="29">
        <f t="shared" si="31"/>
        <v>0</v>
      </c>
      <c r="Z201" s="29">
        <f t="shared" si="32"/>
        <v>18248587.500000004</v>
      </c>
      <c r="AA201" s="113">
        <f t="shared" si="25"/>
        <v>8042657.007533405</v>
      </c>
    </row>
    <row r="202" spans="2:27">
      <c r="B202" s="116">
        <f t="shared" si="23"/>
        <v>70915.927500000005</v>
      </c>
      <c r="C202" s="115">
        <f t="shared" si="26"/>
        <v>2.8900000000000019</v>
      </c>
      <c r="D202" s="68">
        <f>'ver pressoflex 6p C3 DCpowe_2'!$G$3/2/$C$557*C202</f>
        <v>35.402500000000025</v>
      </c>
      <c r="E202" s="114">
        <f>'ver pressoflex 6p C3 DCpowe_2'!$G$9/D202*(D202-'ver pressoflex 6p C3 DCpowe_2'!$M$8)</f>
        <v>3.7194548407598296E-2</v>
      </c>
      <c r="F202" s="114">
        <f>'ver pressoflex 6p C3 DCpowe_2'!$G$9/D202*(D202-'ver pressoflex 6p C3 DCpowe_2'!$M$9)</f>
        <v>5.5272367770637619E-2</v>
      </c>
      <c r="G202" s="114">
        <f>'ver pressoflex 6p C3 DCpowe_2'!$G$9/D202*(D202-'ver pressoflex 6p C3 DCpowe_2'!$M$10)</f>
        <v>7.3350187133676942E-2</v>
      </c>
      <c r="H202" s="114">
        <f>'ver pressoflex 6p C3 DCpowe_2'!$G$9/D202*(D202-'ver pressoflex 6p C3 DCpowe_2'!$M$11)</f>
        <v>0.4642830308594022</v>
      </c>
      <c r="I202" s="114">
        <f>'ver pressoflex 6p C3 DCpowe_2'!$G$9/D202*(D202-'ver pressoflex 6p C3 DCpowe_2'!$M$12)</f>
        <v>0.48236085022244152</v>
      </c>
      <c r="J202" s="114">
        <f>'ver pressoflex 6p C3 DCpowe_2'!$G$9/D202*(D202-'ver pressoflex 6p C3 DCpowe_2'!$M$13)</f>
        <v>0.50043866958548089</v>
      </c>
      <c r="K202" s="114">
        <f>'ver pressoflex 6p C3 DCpowe_2'!$G$9/D202*(D202-'ver pressoflex 6p C3 DCpowe_2'!$G$3)</f>
        <v>0.54563321799307918</v>
      </c>
      <c r="L202" s="113">
        <f>-'ver pressoflex 6p C3 DCpowe_2'!$G$2*'ver pressoflex 6p C3 DCpowe_2'!D202*'ver pressoflex 6p C3 DCpowe_2'!$G$17*'ver pressoflex 6p C3 DCpowe_2'!$G$13*'ver pressoflex 6p C3 DCpowe_2'!$G$11</f>
        <v>-6691.0725000000057</v>
      </c>
      <c r="M202" s="572">
        <f>IF(ABS(E202)&lt;'ver pressoflex 6p C3 DCpowe_2'!$G$7,'ver pressoflex 6p C3 DCpowe_2'!$G$16*E202*'ver pressoflex 6p C3 DCpowe_2'!$O$8,SIGN(E202)*'ver pressoflex 6p C3 DCpowe_2'!$G$15*'ver pressoflex 6p C3 DCpowe_2'!$O$8)</f>
        <v>17803.500000000004</v>
      </c>
      <c r="N202" s="572">
        <f>IF(ABS(F202)&lt;'ver pressoflex 6p C3 DCpowe_2'!$G$7,'ver pressoflex 6p C3 DCpowe_2'!$G$16*F202*'ver pressoflex 6p C3 DCpowe_2'!$O$9,SIGN(F202)*'ver pressoflex 6p C3 DCpowe_2'!$G$15*'ver pressoflex 6p C3 DCpowe_2'!$O$9)</f>
        <v>0</v>
      </c>
      <c r="O202" s="572">
        <f>IF(ABS(G202)&lt;'ver pressoflex 6p C3 DCpowe_2'!$G$7,'ver pressoflex 6p C3 DCpowe_2'!$G$16*G202*'ver pressoflex 6p C3 DCpowe_2'!$O$10,SIGN(G202)*'ver pressoflex 6p C3 DCpowe_2'!$G$15*'ver pressoflex 6p C3 DCpowe_2'!$O$10)</f>
        <v>0</v>
      </c>
      <c r="P202" s="572">
        <f>IF(ABS(H202)&lt;'ver pressoflex 6p C3 DCpowe_2'!$G$7,'ver pressoflex 6p C3 DCpowe_2'!$G$16*H202*'ver pressoflex 6p C3 DCpowe_2'!$O$11,SIGN(H202)*'ver pressoflex 6p C3 DCpowe_2'!$G$15*'ver pressoflex 6p C3 DCpowe_2'!$O$11)</f>
        <v>0</v>
      </c>
      <c r="Q202" s="572">
        <f>IF(ABS(I202)&lt;'ver pressoflex 6p C3 DCpowe_2'!$G$7,'ver pressoflex 6p C3 DCpowe_2'!$G$16*I202*'ver pressoflex 6p C3 DCpowe_2'!$O$12,SIGN(I202)*'ver pressoflex 6p C3 DCpowe_2'!$G$15*'ver pressoflex 6p C3 DCpowe_2'!$O$12)</f>
        <v>0</v>
      </c>
      <c r="R202" s="572">
        <f>IF(ABS(J202)&lt;'ver pressoflex 6p C3 DCpowe_2'!$G$7,'ver pressoflex 6p C3 DCpowe_2'!$G$16*J202*'ver pressoflex 6p C3 DCpowe_2'!$O$13,SIGN(J202)*'ver pressoflex 6p C3 DCpowe_2'!$G$15*'ver pressoflex 6p C3 DCpowe_2'!$O$13)</f>
        <v>17803.500000000004</v>
      </c>
      <c r="S202" s="113">
        <f t="shared" si="24"/>
        <v>28915.927500000002</v>
      </c>
      <c r="T202" s="575">
        <f>-L202*('ver pressoflex 6p C3 DCpowe_2'!$G$3/2-'ver pressoflex 6p C3 DCpowe_2'!$G$12*'ver pressoflex 6p C3 DCpowe_2'!D202)</f>
        <v>8098021.4437206062</v>
      </c>
      <c r="U202" s="29">
        <f t="shared" si="27"/>
        <v>-18248587.500000004</v>
      </c>
      <c r="V202" s="29">
        <f t="shared" si="28"/>
        <v>0</v>
      </c>
      <c r="W202" s="29">
        <f t="shared" si="29"/>
        <v>0</v>
      </c>
      <c r="X202" s="29">
        <f t="shared" si="30"/>
        <v>0</v>
      </c>
      <c r="Y202" s="29">
        <f t="shared" si="31"/>
        <v>0</v>
      </c>
      <c r="Z202" s="29">
        <f t="shared" si="32"/>
        <v>18248587.500000004</v>
      </c>
      <c r="AA202" s="113">
        <f t="shared" si="25"/>
        <v>8098021.4437206052</v>
      </c>
    </row>
    <row r="203" spans="2:27">
      <c r="B203" s="116">
        <f t="shared" si="23"/>
        <v>70869.622499999998</v>
      </c>
      <c r="C203" s="115">
        <f t="shared" si="26"/>
        <v>2.9100000000000019</v>
      </c>
      <c r="D203" s="68">
        <f>'ver pressoflex 6p C3 DCpowe_2'!$G$3/2/$C$557*C203</f>
        <v>35.647500000000022</v>
      </c>
      <c r="E203" s="114">
        <f>'ver pressoflex 6p C3 DCpowe_2'!$G$9/D203*(D203-'ver pressoflex 6p C3 DCpowe_2'!$M$8)</f>
        <v>3.6883932954625116E-2</v>
      </c>
      <c r="F203" s="114">
        <f>'ver pressoflex 6p C3 DCpowe_2'!$G$9/D203*(D203-'ver pressoflex 6p C3 DCpowe_2'!$M$9)</f>
        <v>5.4837506136475166E-2</v>
      </c>
      <c r="G203" s="114">
        <f>'ver pressoflex 6p C3 DCpowe_2'!$G$9/D203*(D203-'ver pressoflex 6p C3 DCpowe_2'!$M$10)</f>
        <v>7.2791079318325208E-2</v>
      </c>
      <c r="H203" s="114">
        <f>'ver pressoflex 6p C3 DCpowe_2'!$G$9/D203*(D203-'ver pressoflex 6p C3 DCpowe_2'!$M$11)</f>
        <v>0.46103709937583254</v>
      </c>
      <c r="I203" s="114">
        <f>'ver pressoflex 6p C3 DCpowe_2'!$G$9/D203*(D203-'ver pressoflex 6p C3 DCpowe_2'!$M$12)</f>
        <v>0.47899067255768257</v>
      </c>
      <c r="J203" s="114">
        <f>'ver pressoflex 6p C3 DCpowe_2'!$G$9/D203*(D203-'ver pressoflex 6p C3 DCpowe_2'!$M$13)</f>
        <v>0.49694424573953261</v>
      </c>
      <c r="K203" s="114">
        <f>'ver pressoflex 6p C3 DCpowe_2'!$G$9/D203*(D203-'ver pressoflex 6p C3 DCpowe_2'!$G$3)</f>
        <v>0.54182817869415778</v>
      </c>
      <c r="L203" s="113">
        <f>-'ver pressoflex 6p C3 DCpowe_2'!$G$2*'ver pressoflex 6p C3 DCpowe_2'!D203*'ver pressoflex 6p C3 DCpowe_2'!$G$17*'ver pressoflex 6p C3 DCpowe_2'!$G$13*'ver pressoflex 6p C3 DCpowe_2'!$G$11</f>
        <v>-6737.3775000000051</v>
      </c>
      <c r="M203" s="572">
        <f>IF(ABS(E203)&lt;'ver pressoflex 6p C3 DCpowe_2'!$G$7,'ver pressoflex 6p C3 DCpowe_2'!$G$16*E203*'ver pressoflex 6p C3 DCpowe_2'!$O$8,SIGN(E203)*'ver pressoflex 6p C3 DCpowe_2'!$G$15*'ver pressoflex 6p C3 DCpowe_2'!$O$8)</f>
        <v>17803.500000000004</v>
      </c>
      <c r="N203" s="572">
        <f>IF(ABS(F203)&lt;'ver pressoflex 6p C3 DCpowe_2'!$G$7,'ver pressoflex 6p C3 DCpowe_2'!$G$16*F203*'ver pressoflex 6p C3 DCpowe_2'!$O$9,SIGN(F203)*'ver pressoflex 6p C3 DCpowe_2'!$G$15*'ver pressoflex 6p C3 DCpowe_2'!$O$9)</f>
        <v>0</v>
      </c>
      <c r="O203" s="572">
        <f>IF(ABS(G203)&lt;'ver pressoflex 6p C3 DCpowe_2'!$G$7,'ver pressoflex 6p C3 DCpowe_2'!$G$16*G203*'ver pressoflex 6p C3 DCpowe_2'!$O$10,SIGN(G203)*'ver pressoflex 6p C3 DCpowe_2'!$G$15*'ver pressoflex 6p C3 DCpowe_2'!$O$10)</f>
        <v>0</v>
      </c>
      <c r="P203" s="572">
        <f>IF(ABS(H203)&lt;'ver pressoflex 6p C3 DCpowe_2'!$G$7,'ver pressoflex 6p C3 DCpowe_2'!$G$16*H203*'ver pressoflex 6p C3 DCpowe_2'!$O$11,SIGN(H203)*'ver pressoflex 6p C3 DCpowe_2'!$G$15*'ver pressoflex 6p C3 DCpowe_2'!$O$11)</f>
        <v>0</v>
      </c>
      <c r="Q203" s="572">
        <f>IF(ABS(I203)&lt;'ver pressoflex 6p C3 DCpowe_2'!$G$7,'ver pressoflex 6p C3 DCpowe_2'!$G$16*I203*'ver pressoflex 6p C3 DCpowe_2'!$O$12,SIGN(I203)*'ver pressoflex 6p C3 DCpowe_2'!$G$15*'ver pressoflex 6p C3 DCpowe_2'!$O$12)</f>
        <v>0</v>
      </c>
      <c r="R203" s="572">
        <f>IF(ABS(J203)&lt;'ver pressoflex 6p C3 DCpowe_2'!$G$7,'ver pressoflex 6p C3 DCpowe_2'!$G$16*J203*'ver pressoflex 6p C3 DCpowe_2'!$O$13,SIGN(J203)*'ver pressoflex 6p C3 DCpowe_2'!$G$15*'ver pressoflex 6p C3 DCpowe_2'!$O$13)</f>
        <v>17803.500000000004</v>
      </c>
      <c r="S203" s="113">
        <f t="shared" si="24"/>
        <v>28869.622500000001</v>
      </c>
      <c r="T203" s="575">
        <f>-L203*('ver pressoflex 6p C3 DCpowe_2'!$G$3/2-'ver pressoflex 6p C3 DCpowe_2'!$G$12*'ver pressoflex 6p C3 DCpowe_2'!D203)</f>
        <v>8153376.4410966067</v>
      </c>
      <c r="U203" s="29">
        <f t="shared" si="27"/>
        <v>-18248587.500000004</v>
      </c>
      <c r="V203" s="29">
        <f t="shared" si="28"/>
        <v>0</v>
      </c>
      <c r="W203" s="29">
        <f t="shared" si="29"/>
        <v>0</v>
      </c>
      <c r="X203" s="29">
        <f t="shared" si="30"/>
        <v>0</v>
      </c>
      <c r="Y203" s="29">
        <f t="shared" si="31"/>
        <v>0</v>
      </c>
      <c r="Z203" s="29">
        <f t="shared" si="32"/>
        <v>18248587.500000004</v>
      </c>
      <c r="AA203" s="113">
        <f t="shared" si="25"/>
        <v>8153376.4410966076</v>
      </c>
    </row>
    <row r="204" spans="2:27">
      <c r="B204" s="116">
        <f t="shared" si="23"/>
        <v>70823.317500000005</v>
      </c>
      <c r="C204" s="115">
        <f t="shared" si="26"/>
        <v>2.9300000000000019</v>
      </c>
      <c r="D204" s="68">
        <f>'ver pressoflex 6p C3 DCpowe_2'!$G$3/2/$C$557*C204</f>
        <v>35.892500000000027</v>
      </c>
      <c r="E204" s="114">
        <f>'ver pressoflex 6p C3 DCpowe_2'!$G$9/D204*(D204-'ver pressoflex 6p C3 DCpowe_2'!$M$8)</f>
        <v>3.6577557985651564E-2</v>
      </c>
      <c r="F204" s="114">
        <f>'ver pressoflex 6p C3 DCpowe_2'!$G$9/D204*(D204-'ver pressoflex 6p C3 DCpowe_2'!$M$9)</f>
        <v>5.4408581179912187E-2</v>
      </c>
      <c r="G204" s="114">
        <f>'ver pressoflex 6p C3 DCpowe_2'!$G$9/D204*(D204-'ver pressoflex 6p C3 DCpowe_2'!$M$10)</f>
        <v>7.2239604374172817E-2</v>
      </c>
      <c r="H204" s="114">
        <f>'ver pressoflex 6p C3 DCpowe_2'!$G$9/D204*(D204-'ver pressoflex 6p C3 DCpowe_2'!$M$11)</f>
        <v>0.45783548095005888</v>
      </c>
      <c r="I204" s="114">
        <f>'ver pressoflex 6p C3 DCpowe_2'!$G$9/D204*(D204-'ver pressoflex 6p C3 DCpowe_2'!$M$12)</f>
        <v>0.47566650414431949</v>
      </c>
      <c r="J204" s="114">
        <f>'ver pressoflex 6p C3 DCpowe_2'!$G$9/D204*(D204-'ver pressoflex 6p C3 DCpowe_2'!$M$13)</f>
        <v>0.4934975273385801</v>
      </c>
      <c r="K204" s="114">
        <f>'ver pressoflex 6p C3 DCpowe_2'!$G$9/D204*(D204-'ver pressoflex 6p C3 DCpowe_2'!$G$3)</f>
        <v>0.53807508532423165</v>
      </c>
      <c r="L204" s="113">
        <f>-'ver pressoflex 6p C3 DCpowe_2'!$G$2*'ver pressoflex 6p C3 DCpowe_2'!D204*'ver pressoflex 6p C3 DCpowe_2'!$G$17*'ver pressoflex 6p C3 DCpowe_2'!$G$13*'ver pressoflex 6p C3 DCpowe_2'!$G$11</f>
        <v>-6783.6825000000063</v>
      </c>
      <c r="M204" s="572">
        <f>IF(ABS(E204)&lt;'ver pressoflex 6p C3 DCpowe_2'!$G$7,'ver pressoflex 6p C3 DCpowe_2'!$G$16*E204*'ver pressoflex 6p C3 DCpowe_2'!$O$8,SIGN(E204)*'ver pressoflex 6p C3 DCpowe_2'!$G$15*'ver pressoflex 6p C3 DCpowe_2'!$O$8)</f>
        <v>17803.500000000004</v>
      </c>
      <c r="N204" s="572">
        <f>IF(ABS(F204)&lt;'ver pressoflex 6p C3 DCpowe_2'!$G$7,'ver pressoflex 6p C3 DCpowe_2'!$G$16*F204*'ver pressoflex 6p C3 DCpowe_2'!$O$9,SIGN(F204)*'ver pressoflex 6p C3 DCpowe_2'!$G$15*'ver pressoflex 6p C3 DCpowe_2'!$O$9)</f>
        <v>0</v>
      </c>
      <c r="O204" s="572">
        <f>IF(ABS(G204)&lt;'ver pressoflex 6p C3 DCpowe_2'!$G$7,'ver pressoflex 6p C3 DCpowe_2'!$G$16*G204*'ver pressoflex 6p C3 DCpowe_2'!$O$10,SIGN(G204)*'ver pressoflex 6p C3 DCpowe_2'!$G$15*'ver pressoflex 6p C3 DCpowe_2'!$O$10)</f>
        <v>0</v>
      </c>
      <c r="P204" s="572">
        <f>IF(ABS(H204)&lt;'ver pressoflex 6p C3 DCpowe_2'!$G$7,'ver pressoflex 6p C3 DCpowe_2'!$G$16*H204*'ver pressoflex 6p C3 DCpowe_2'!$O$11,SIGN(H204)*'ver pressoflex 6p C3 DCpowe_2'!$G$15*'ver pressoflex 6p C3 DCpowe_2'!$O$11)</f>
        <v>0</v>
      </c>
      <c r="Q204" s="572">
        <f>IF(ABS(I204)&lt;'ver pressoflex 6p C3 DCpowe_2'!$G$7,'ver pressoflex 6p C3 DCpowe_2'!$G$16*I204*'ver pressoflex 6p C3 DCpowe_2'!$O$12,SIGN(I204)*'ver pressoflex 6p C3 DCpowe_2'!$G$15*'ver pressoflex 6p C3 DCpowe_2'!$O$12)</f>
        <v>0</v>
      </c>
      <c r="R204" s="572">
        <f>IF(ABS(J204)&lt;'ver pressoflex 6p C3 DCpowe_2'!$G$7,'ver pressoflex 6p C3 DCpowe_2'!$G$16*J204*'ver pressoflex 6p C3 DCpowe_2'!$O$13,SIGN(J204)*'ver pressoflex 6p C3 DCpowe_2'!$G$15*'ver pressoflex 6p C3 DCpowe_2'!$O$13)</f>
        <v>17803.500000000004</v>
      </c>
      <c r="S204" s="113">
        <f t="shared" si="24"/>
        <v>28823.317500000001</v>
      </c>
      <c r="T204" s="575">
        <f>-L204*('ver pressoflex 6p C3 DCpowe_2'!$G$3/2-'ver pressoflex 6p C3 DCpowe_2'!$G$12*'ver pressoflex 6p C3 DCpowe_2'!D204)</f>
        <v>8208721.9996614074</v>
      </c>
      <c r="U204" s="29">
        <f t="shared" si="27"/>
        <v>-18248587.500000004</v>
      </c>
      <c r="V204" s="29">
        <f t="shared" si="28"/>
        <v>0</v>
      </c>
      <c r="W204" s="29">
        <f t="shared" si="29"/>
        <v>0</v>
      </c>
      <c r="X204" s="29">
        <f t="shared" si="30"/>
        <v>0</v>
      </c>
      <c r="Y204" s="29">
        <f t="shared" si="31"/>
        <v>0</v>
      </c>
      <c r="Z204" s="29">
        <f t="shared" si="32"/>
        <v>18248587.500000004</v>
      </c>
      <c r="AA204" s="113">
        <f t="shared" si="25"/>
        <v>8208721.9996614084</v>
      </c>
    </row>
    <row r="205" spans="2:27">
      <c r="B205" s="116">
        <f t="shared" si="23"/>
        <v>70777.012499999997</v>
      </c>
      <c r="C205" s="115">
        <f t="shared" si="26"/>
        <v>2.950000000000002</v>
      </c>
      <c r="D205" s="68">
        <f>'ver pressoflex 6p C3 DCpowe_2'!$G$3/2/$C$557*C205</f>
        <v>36.137500000000024</v>
      </c>
      <c r="E205" s="114">
        <f>'ver pressoflex 6p C3 DCpowe_2'!$G$9/D205*(D205-'ver pressoflex 6p C3 DCpowe_2'!$M$8)</f>
        <v>3.627533725354546E-2</v>
      </c>
      <c r="F205" s="114">
        <f>'ver pressoflex 6p C3 DCpowe_2'!$G$9/D205*(D205-'ver pressoflex 6p C3 DCpowe_2'!$M$9)</f>
        <v>5.3985472154963639E-2</v>
      </c>
      <c r="G205" s="114">
        <f>'ver pressoflex 6p C3 DCpowe_2'!$G$9/D205*(D205-'ver pressoflex 6p C3 DCpowe_2'!$M$10)</f>
        <v>7.1695607056381824E-2</v>
      </c>
      <c r="H205" s="114">
        <f>'ver pressoflex 6p C3 DCpowe_2'!$G$9/D205*(D205-'ver pressoflex 6p C3 DCpowe_2'!$M$11)</f>
        <v>0.45467727429955007</v>
      </c>
      <c r="I205" s="114">
        <f>'ver pressoflex 6p C3 DCpowe_2'!$G$9/D205*(D205-'ver pressoflex 6p C3 DCpowe_2'!$M$12)</f>
        <v>0.47238740920096828</v>
      </c>
      <c r="J205" s="114">
        <f>'ver pressoflex 6p C3 DCpowe_2'!$G$9/D205*(D205-'ver pressoflex 6p C3 DCpowe_2'!$M$13)</f>
        <v>0.49009754410238643</v>
      </c>
      <c r="K205" s="114">
        <f>'ver pressoflex 6p C3 DCpowe_2'!$G$9/D205*(D205-'ver pressoflex 6p C3 DCpowe_2'!$G$3)</f>
        <v>0.53437288135593186</v>
      </c>
      <c r="L205" s="113">
        <f>-'ver pressoflex 6p C3 DCpowe_2'!$G$2*'ver pressoflex 6p C3 DCpowe_2'!D205*'ver pressoflex 6p C3 DCpowe_2'!$G$17*'ver pressoflex 6p C3 DCpowe_2'!$G$13*'ver pressoflex 6p C3 DCpowe_2'!$G$11</f>
        <v>-6829.9875000000056</v>
      </c>
      <c r="M205" s="572">
        <f>IF(ABS(E205)&lt;'ver pressoflex 6p C3 DCpowe_2'!$G$7,'ver pressoflex 6p C3 DCpowe_2'!$G$16*E205*'ver pressoflex 6p C3 DCpowe_2'!$O$8,SIGN(E205)*'ver pressoflex 6p C3 DCpowe_2'!$G$15*'ver pressoflex 6p C3 DCpowe_2'!$O$8)</f>
        <v>17803.500000000004</v>
      </c>
      <c r="N205" s="572">
        <f>IF(ABS(F205)&lt;'ver pressoflex 6p C3 DCpowe_2'!$G$7,'ver pressoflex 6p C3 DCpowe_2'!$G$16*F205*'ver pressoflex 6p C3 DCpowe_2'!$O$9,SIGN(F205)*'ver pressoflex 6p C3 DCpowe_2'!$G$15*'ver pressoflex 6p C3 DCpowe_2'!$O$9)</f>
        <v>0</v>
      </c>
      <c r="O205" s="572">
        <f>IF(ABS(G205)&lt;'ver pressoflex 6p C3 DCpowe_2'!$G$7,'ver pressoflex 6p C3 DCpowe_2'!$G$16*G205*'ver pressoflex 6p C3 DCpowe_2'!$O$10,SIGN(G205)*'ver pressoflex 6p C3 DCpowe_2'!$G$15*'ver pressoflex 6p C3 DCpowe_2'!$O$10)</f>
        <v>0</v>
      </c>
      <c r="P205" s="572">
        <f>IF(ABS(H205)&lt;'ver pressoflex 6p C3 DCpowe_2'!$G$7,'ver pressoflex 6p C3 DCpowe_2'!$G$16*H205*'ver pressoflex 6p C3 DCpowe_2'!$O$11,SIGN(H205)*'ver pressoflex 6p C3 DCpowe_2'!$G$15*'ver pressoflex 6p C3 DCpowe_2'!$O$11)</f>
        <v>0</v>
      </c>
      <c r="Q205" s="572">
        <f>IF(ABS(I205)&lt;'ver pressoflex 6p C3 DCpowe_2'!$G$7,'ver pressoflex 6p C3 DCpowe_2'!$G$16*I205*'ver pressoflex 6p C3 DCpowe_2'!$O$12,SIGN(I205)*'ver pressoflex 6p C3 DCpowe_2'!$G$15*'ver pressoflex 6p C3 DCpowe_2'!$O$12)</f>
        <v>0</v>
      </c>
      <c r="R205" s="572">
        <f>IF(ABS(J205)&lt;'ver pressoflex 6p C3 DCpowe_2'!$G$7,'ver pressoflex 6p C3 DCpowe_2'!$G$16*J205*'ver pressoflex 6p C3 DCpowe_2'!$O$13,SIGN(J205)*'ver pressoflex 6p C3 DCpowe_2'!$G$15*'ver pressoflex 6p C3 DCpowe_2'!$O$13)</f>
        <v>17803.500000000004</v>
      </c>
      <c r="S205" s="113">
        <f t="shared" si="24"/>
        <v>28777.012500000001</v>
      </c>
      <c r="T205" s="575">
        <f>-L205*('ver pressoflex 6p C3 DCpowe_2'!$G$3/2-'ver pressoflex 6p C3 DCpowe_2'!$G$12*'ver pressoflex 6p C3 DCpowe_2'!D205)</f>
        <v>8264058.1194150066</v>
      </c>
      <c r="U205" s="29">
        <f t="shared" si="27"/>
        <v>-18248587.500000004</v>
      </c>
      <c r="V205" s="29">
        <f t="shared" si="28"/>
        <v>0</v>
      </c>
      <c r="W205" s="29">
        <f t="shared" si="29"/>
        <v>0</v>
      </c>
      <c r="X205" s="29">
        <f t="shared" si="30"/>
        <v>0</v>
      </c>
      <c r="Y205" s="29">
        <f t="shared" si="31"/>
        <v>0</v>
      </c>
      <c r="Z205" s="29">
        <f t="shared" si="32"/>
        <v>18248587.500000004</v>
      </c>
      <c r="AA205" s="113">
        <f t="shared" si="25"/>
        <v>8264058.1194150075</v>
      </c>
    </row>
    <row r="206" spans="2:27">
      <c r="B206" s="116">
        <f t="shared" si="23"/>
        <v>70730.707500000004</v>
      </c>
      <c r="C206" s="115">
        <f t="shared" si="26"/>
        <v>2.970000000000002</v>
      </c>
      <c r="D206" s="68">
        <f>'ver pressoflex 6p C3 DCpowe_2'!$G$3/2/$C$557*C206</f>
        <v>36.382500000000022</v>
      </c>
      <c r="E206" s="114">
        <f>'ver pressoflex 6p C3 DCpowe_2'!$G$9/D206*(D206-'ver pressoflex 6p C3 DCpowe_2'!$M$8)</f>
        <v>3.5977186834329669E-2</v>
      </c>
      <c r="F206" s="114">
        <f>'ver pressoflex 6p C3 DCpowe_2'!$G$9/D206*(D206-'ver pressoflex 6p C3 DCpowe_2'!$M$9)</f>
        <v>5.3568061568061535E-2</v>
      </c>
      <c r="G206" s="114">
        <f>'ver pressoflex 6p C3 DCpowe_2'!$G$9/D206*(D206-'ver pressoflex 6p C3 DCpowe_2'!$M$10)</f>
        <v>7.1158936301793388E-2</v>
      </c>
      <c r="H206" s="114">
        <f>'ver pressoflex 6p C3 DCpowe_2'!$G$9/D206*(D206-'ver pressoflex 6p C3 DCpowe_2'!$M$11)</f>
        <v>0.45156160241874499</v>
      </c>
      <c r="I206" s="114">
        <f>'ver pressoflex 6p C3 DCpowe_2'!$G$9/D206*(D206-'ver pressoflex 6p C3 DCpowe_2'!$M$12)</f>
        <v>0.46915247715247688</v>
      </c>
      <c r="J206" s="114">
        <f>'ver pressoflex 6p C3 DCpowe_2'!$G$9/D206*(D206-'ver pressoflex 6p C3 DCpowe_2'!$M$13)</f>
        <v>0.48674335188620871</v>
      </c>
      <c r="K206" s="114">
        <f>'ver pressoflex 6p C3 DCpowe_2'!$G$9/D206*(D206-'ver pressoflex 6p C3 DCpowe_2'!$G$3)</f>
        <v>0.53072053872053837</v>
      </c>
      <c r="L206" s="113">
        <f>-'ver pressoflex 6p C3 DCpowe_2'!$G$2*'ver pressoflex 6p C3 DCpowe_2'!D206*'ver pressoflex 6p C3 DCpowe_2'!$G$17*'ver pressoflex 6p C3 DCpowe_2'!$G$13*'ver pressoflex 6p C3 DCpowe_2'!$G$11</f>
        <v>-6876.292500000005</v>
      </c>
      <c r="M206" s="572">
        <f>IF(ABS(E206)&lt;'ver pressoflex 6p C3 DCpowe_2'!$G$7,'ver pressoflex 6p C3 DCpowe_2'!$G$16*E206*'ver pressoflex 6p C3 DCpowe_2'!$O$8,SIGN(E206)*'ver pressoflex 6p C3 DCpowe_2'!$G$15*'ver pressoflex 6p C3 DCpowe_2'!$O$8)</f>
        <v>17803.500000000004</v>
      </c>
      <c r="N206" s="572">
        <f>IF(ABS(F206)&lt;'ver pressoflex 6p C3 DCpowe_2'!$G$7,'ver pressoflex 6p C3 DCpowe_2'!$G$16*F206*'ver pressoflex 6p C3 DCpowe_2'!$O$9,SIGN(F206)*'ver pressoflex 6p C3 DCpowe_2'!$G$15*'ver pressoflex 6p C3 DCpowe_2'!$O$9)</f>
        <v>0</v>
      </c>
      <c r="O206" s="572">
        <f>IF(ABS(G206)&lt;'ver pressoflex 6p C3 DCpowe_2'!$G$7,'ver pressoflex 6p C3 DCpowe_2'!$G$16*G206*'ver pressoflex 6p C3 DCpowe_2'!$O$10,SIGN(G206)*'ver pressoflex 6p C3 DCpowe_2'!$G$15*'ver pressoflex 6p C3 DCpowe_2'!$O$10)</f>
        <v>0</v>
      </c>
      <c r="P206" s="572">
        <f>IF(ABS(H206)&lt;'ver pressoflex 6p C3 DCpowe_2'!$G$7,'ver pressoflex 6p C3 DCpowe_2'!$G$16*H206*'ver pressoflex 6p C3 DCpowe_2'!$O$11,SIGN(H206)*'ver pressoflex 6p C3 DCpowe_2'!$G$15*'ver pressoflex 6p C3 DCpowe_2'!$O$11)</f>
        <v>0</v>
      </c>
      <c r="Q206" s="572">
        <f>IF(ABS(I206)&lt;'ver pressoflex 6p C3 DCpowe_2'!$G$7,'ver pressoflex 6p C3 DCpowe_2'!$G$16*I206*'ver pressoflex 6p C3 DCpowe_2'!$O$12,SIGN(I206)*'ver pressoflex 6p C3 DCpowe_2'!$G$15*'ver pressoflex 6p C3 DCpowe_2'!$O$12)</f>
        <v>0</v>
      </c>
      <c r="R206" s="572">
        <f>IF(ABS(J206)&lt;'ver pressoflex 6p C3 DCpowe_2'!$G$7,'ver pressoflex 6p C3 DCpowe_2'!$G$16*J206*'ver pressoflex 6p C3 DCpowe_2'!$O$13,SIGN(J206)*'ver pressoflex 6p C3 DCpowe_2'!$G$15*'ver pressoflex 6p C3 DCpowe_2'!$O$13)</f>
        <v>17803.500000000004</v>
      </c>
      <c r="S206" s="113">
        <f t="shared" si="24"/>
        <v>28730.707500000004</v>
      </c>
      <c r="T206" s="575">
        <f>-L206*('ver pressoflex 6p C3 DCpowe_2'!$G$3/2-'ver pressoflex 6p C3 DCpowe_2'!$G$12*'ver pressoflex 6p C3 DCpowe_2'!D206)</f>
        <v>8319384.800357407</v>
      </c>
      <c r="U206" s="29">
        <f t="shared" si="27"/>
        <v>-18248587.500000004</v>
      </c>
      <c r="V206" s="29">
        <f t="shared" si="28"/>
        <v>0</v>
      </c>
      <c r="W206" s="29">
        <f t="shared" si="29"/>
        <v>0</v>
      </c>
      <c r="X206" s="29">
        <f t="shared" si="30"/>
        <v>0</v>
      </c>
      <c r="Y206" s="29">
        <f t="shared" si="31"/>
        <v>0</v>
      </c>
      <c r="Z206" s="29">
        <f t="shared" si="32"/>
        <v>18248587.500000004</v>
      </c>
      <c r="AA206" s="113">
        <f t="shared" si="25"/>
        <v>8319384.800357407</v>
      </c>
    </row>
    <row r="207" spans="2:27">
      <c r="B207" s="116">
        <f t="shared" si="23"/>
        <v>70684.402499999997</v>
      </c>
      <c r="C207" s="115">
        <f t="shared" si="26"/>
        <v>2.990000000000002</v>
      </c>
      <c r="D207" s="68">
        <f>'ver pressoflex 6p C3 DCpowe_2'!$G$3/2/$C$557*C207</f>
        <v>36.627500000000026</v>
      </c>
      <c r="E207" s="114">
        <f>'ver pressoflex 6p C3 DCpowe_2'!$G$9/D207*(D207-'ver pressoflex 6p C3 DCpowe_2'!$M$8)</f>
        <v>3.5683025049484646E-2</v>
      </c>
      <c r="F207" s="114">
        <f>'ver pressoflex 6p C3 DCpowe_2'!$G$9/D207*(D207-'ver pressoflex 6p C3 DCpowe_2'!$M$9)</f>
        <v>5.3156235069278503E-2</v>
      </c>
      <c r="G207" s="114">
        <f>'ver pressoflex 6p C3 DCpowe_2'!$G$9/D207*(D207-'ver pressoflex 6p C3 DCpowe_2'!$M$10)</f>
        <v>7.062944508907236E-2</v>
      </c>
      <c r="H207" s="114">
        <f>'ver pressoflex 6p C3 DCpowe_2'!$G$9/D207*(D207-'ver pressoflex 6p C3 DCpowe_2'!$M$11)</f>
        <v>0.44848761176711455</v>
      </c>
      <c r="I207" s="114">
        <f>'ver pressoflex 6p C3 DCpowe_2'!$G$9/D207*(D207-'ver pressoflex 6p C3 DCpowe_2'!$M$12)</f>
        <v>0.4659608217869084</v>
      </c>
      <c r="J207" s="114">
        <f>'ver pressoflex 6p C3 DCpowe_2'!$G$9/D207*(D207-'ver pressoflex 6p C3 DCpowe_2'!$M$13)</f>
        <v>0.48343403180670225</v>
      </c>
      <c r="K207" s="114">
        <f>'ver pressoflex 6p C3 DCpowe_2'!$G$9/D207*(D207-'ver pressoflex 6p C3 DCpowe_2'!$G$3)</f>
        <v>0.52711705685618693</v>
      </c>
      <c r="L207" s="113">
        <f>-'ver pressoflex 6p C3 DCpowe_2'!$G$2*'ver pressoflex 6p C3 DCpowe_2'!D207*'ver pressoflex 6p C3 DCpowe_2'!$G$17*'ver pressoflex 6p C3 DCpowe_2'!$G$13*'ver pressoflex 6p C3 DCpowe_2'!$G$11</f>
        <v>-6922.5975000000062</v>
      </c>
      <c r="M207" s="572">
        <f>IF(ABS(E207)&lt;'ver pressoflex 6p C3 DCpowe_2'!$G$7,'ver pressoflex 6p C3 DCpowe_2'!$G$16*E207*'ver pressoflex 6p C3 DCpowe_2'!$O$8,SIGN(E207)*'ver pressoflex 6p C3 DCpowe_2'!$G$15*'ver pressoflex 6p C3 DCpowe_2'!$O$8)</f>
        <v>17803.500000000004</v>
      </c>
      <c r="N207" s="572">
        <f>IF(ABS(F207)&lt;'ver pressoflex 6p C3 DCpowe_2'!$G$7,'ver pressoflex 6p C3 DCpowe_2'!$G$16*F207*'ver pressoflex 6p C3 DCpowe_2'!$O$9,SIGN(F207)*'ver pressoflex 6p C3 DCpowe_2'!$G$15*'ver pressoflex 6p C3 DCpowe_2'!$O$9)</f>
        <v>0</v>
      </c>
      <c r="O207" s="572">
        <f>IF(ABS(G207)&lt;'ver pressoflex 6p C3 DCpowe_2'!$G$7,'ver pressoflex 6p C3 DCpowe_2'!$G$16*G207*'ver pressoflex 6p C3 DCpowe_2'!$O$10,SIGN(G207)*'ver pressoflex 6p C3 DCpowe_2'!$G$15*'ver pressoflex 6p C3 DCpowe_2'!$O$10)</f>
        <v>0</v>
      </c>
      <c r="P207" s="572">
        <f>IF(ABS(H207)&lt;'ver pressoflex 6p C3 DCpowe_2'!$G$7,'ver pressoflex 6p C3 DCpowe_2'!$G$16*H207*'ver pressoflex 6p C3 DCpowe_2'!$O$11,SIGN(H207)*'ver pressoflex 6p C3 DCpowe_2'!$G$15*'ver pressoflex 6p C3 DCpowe_2'!$O$11)</f>
        <v>0</v>
      </c>
      <c r="Q207" s="572">
        <f>IF(ABS(I207)&lt;'ver pressoflex 6p C3 DCpowe_2'!$G$7,'ver pressoflex 6p C3 DCpowe_2'!$G$16*I207*'ver pressoflex 6p C3 DCpowe_2'!$O$12,SIGN(I207)*'ver pressoflex 6p C3 DCpowe_2'!$G$15*'ver pressoflex 6p C3 DCpowe_2'!$O$12)</f>
        <v>0</v>
      </c>
      <c r="R207" s="572">
        <f>IF(ABS(J207)&lt;'ver pressoflex 6p C3 DCpowe_2'!$G$7,'ver pressoflex 6p C3 DCpowe_2'!$G$16*J207*'ver pressoflex 6p C3 DCpowe_2'!$O$13,SIGN(J207)*'ver pressoflex 6p C3 DCpowe_2'!$G$15*'ver pressoflex 6p C3 DCpowe_2'!$O$13)</f>
        <v>17803.500000000004</v>
      </c>
      <c r="S207" s="113">
        <f t="shared" si="24"/>
        <v>28684.4025</v>
      </c>
      <c r="T207" s="575">
        <f>-L207*('ver pressoflex 6p C3 DCpowe_2'!$G$3/2-'ver pressoflex 6p C3 DCpowe_2'!$G$12*'ver pressoflex 6p C3 DCpowe_2'!D207)</f>
        <v>8374702.0424886076</v>
      </c>
      <c r="U207" s="29">
        <f t="shared" si="27"/>
        <v>-18248587.500000004</v>
      </c>
      <c r="V207" s="29">
        <f t="shared" si="28"/>
        <v>0</v>
      </c>
      <c r="W207" s="29">
        <f t="shared" si="29"/>
        <v>0</v>
      </c>
      <c r="X207" s="29">
        <f t="shared" si="30"/>
        <v>0</v>
      </c>
      <c r="Y207" s="29">
        <f t="shared" si="31"/>
        <v>0</v>
      </c>
      <c r="Z207" s="29">
        <f t="shared" si="32"/>
        <v>18248587.500000004</v>
      </c>
      <c r="AA207" s="113">
        <f t="shared" si="25"/>
        <v>8374702.0424886085</v>
      </c>
    </row>
    <row r="208" spans="2:27">
      <c r="B208" s="116">
        <f t="shared" si="23"/>
        <v>70638.097500000003</v>
      </c>
      <c r="C208" s="115">
        <f t="shared" si="26"/>
        <v>3.010000000000002</v>
      </c>
      <c r="D208" s="68">
        <f>'ver pressoflex 6p C3 DCpowe_2'!$G$3/2/$C$557*C208</f>
        <v>36.872500000000024</v>
      </c>
      <c r="E208" s="114">
        <f>'ver pressoflex 6p C3 DCpowe_2'!$G$9/D208*(D208-'ver pressoflex 6p C3 DCpowe_2'!$M$8)</f>
        <v>3.539277239134854E-2</v>
      </c>
      <c r="F208" s="114">
        <f>'ver pressoflex 6p C3 DCpowe_2'!$G$9/D208*(D208-'ver pressoflex 6p C3 DCpowe_2'!$M$9)</f>
        <v>5.2749881347887953E-2</v>
      </c>
      <c r="G208" s="114">
        <f>'ver pressoflex 6p C3 DCpowe_2'!$G$9/D208*(D208-'ver pressoflex 6p C3 DCpowe_2'!$M$10)</f>
        <v>7.010699030442738E-2</v>
      </c>
      <c r="H208" s="114">
        <f>'ver pressoflex 6p C3 DCpowe_2'!$G$9/D208*(D208-'ver pressoflex 6p C3 DCpowe_2'!$M$11)</f>
        <v>0.44545447148959222</v>
      </c>
      <c r="I208" s="114">
        <f>'ver pressoflex 6p C3 DCpowe_2'!$G$9/D208*(D208-'ver pressoflex 6p C3 DCpowe_2'!$M$12)</f>
        <v>0.46281158044613163</v>
      </c>
      <c r="J208" s="114">
        <f>'ver pressoflex 6p C3 DCpowe_2'!$G$9/D208*(D208-'ver pressoflex 6p C3 DCpowe_2'!$M$13)</f>
        <v>0.4801686894026711</v>
      </c>
      <c r="K208" s="114">
        <f>'ver pressoflex 6p C3 DCpowe_2'!$G$9/D208*(D208-'ver pressoflex 6p C3 DCpowe_2'!$G$3)</f>
        <v>0.52356146179401963</v>
      </c>
      <c r="L208" s="113">
        <f>-'ver pressoflex 6p C3 DCpowe_2'!$G$2*'ver pressoflex 6p C3 DCpowe_2'!D208*'ver pressoflex 6p C3 DCpowe_2'!$G$17*'ver pressoflex 6p C3 DCpowe_2'!$G$13*'ver pressoflex 6p C3 DCpowe_2'!$G$11</f>
        <v>-6968.9025000000056</v>
      </c>
      <c r="M208" s="572">
        <f>IF(ABS(E208)&lt;'ver pressoflex 6p C3 DCpowe_2'!$G$7,'ver pressoflex 6p C3 DCpowe_2'!$G$16*E208*'ver pressoflex 6p C3 DCpowe_2'!$O$8,SIGN(E208)*'ver pressoflex 6p C3 DCpowe_2'!$G$15*'ver pressoflex 6p C3 DCpowe_2'!$O$8)</f>
        <v>17803.500000000004</v>
      </c>
      <c r="N208" s="572">
        <f>IF(ABS(F208)&lt;'ver pressoflex 6p C3 DCpowe_2'!$G$7,'ver pressoflex 6p C3 DCpowe_2'!$G$16*F208*'ver pressoflex 6p C3 DCpowe_2'!$O$9,SIGN(F208)*'ver pressoflex 6p C3 DCpowe_2'!$G$15*'ver pressoflex 6p C3 DCpowe_2'!$O$9)</f>
        <v>0</v>
      </c>
      <c r="O208" s="572">
        <f>IF(ABS(G208)&lt;'ver pressoflex 6p C3 DCpowe_2'!$G$7,'ver pressoflex 6p C3 DCpowe_2'!$G$16*G208*'ver pressoflex 6p C3 DCpowe_2'!$O$10,SIGN(G208)*'ver pressoflex 6p C3 DCpowe_2'!$G$15*'ver pressoflex 6p C3 DCpowe_2'!$O$10)</f>
        <v>0</v>
      </c>
      <c r="P208" s="572">
        <f>IF(ABS(H208)&lt;'ver pressoflex 6p C3 DCpowe_2'!$G$7,'ver pressoflex 6p C3 DCpowe_2'!$G$16*H208*'ver pressoflex 6p C3 DCpowe_2'!$O$11,SIGN(H208)*'ver pressoflex 6p C3 DCpowe_2'!$G$15*'ver pressoflex 6p C3 DCpowe_2'!$O$11)</f>
        <v>0</v>
      </c>
      <c r="Q208" s="572">
        <f>IF(ABS(I208)&lt;'ver pressoflex 6p C3 DCpowe_2'!$G$7,'ver pressoflex 6p C3 DCpowe_2'!$G$16*I208*'ver pressoflex 6p C3 DCpowe_2'!$O$12,SIGN(I208)*'ver pressoflex 6p C3 DCpowe_2'!$G$15*'ver pressoflex 6p C3 DCpowe_2'!$O$12)</f>
        <v>0</v>
      </c>
      <c r="R208" s="572">
        <f>IF(ABS(J208)&lt;'ver pressoflex 6p C3 DCpowe_2'!$G$7,'ver pressoflex 6p C3 DCpowe_2'!$G$16*J208*'ver pressoflex 6p C3 DCpowe_2'!$O$13,SIGN(J208)*'ver pressoflex 6p C3 DCpowe_2'!$G$15*'ver pressoflex 6p C3 DCpowe_2'!$O$13)</f>
        <v>17803.500000000004</v>
      </c>
      <c r="S208" s="113">
        <f t="shared" si="24"/>
        <v>28638.097500000003</v>
      </c>
      <c r="T208" s="575">
        <f>-L208*('ver pressoflex 6p C3 DCpowe_2'!$G$3/2-'ver pressoflex 6p C3 DCpowe_2'!$G$12*'ver pressoflex 6p C3 DCpowe_2'!D208)</f>
        <v>8430009.8458086066</v>
      </c>
      <c r="U208" s="29">
        <f t="shared" si="27"/>
        <v>-18248587.500000004</v>
      </c>
      <c r="V208" s="29">
        <f t="shared" si="28"/>
        <v>0</v>
      </c>
      <c r="W208" s="29">
        <f t="shared" si="29"/>
        <v>0</v>
      </c>
      <c r="X208" s="29">
        <f t="shared" si="30"/>
        <v>0</v>
      </c>
      <c r="Y208" s="29">
        <f t="shared" si="31"/>
        <v>0</v>
      </c>
      <c r="Z208" s="29">
        <f t="shared" si="32"/>
        <v>18248587.500000004</v>
      </c>
      <c r="AA208" s="113">
        <f t="shared" si="25"/>
        <v>8430009.8458086066</v>
      </c>
    </row>
    <row r="209" spans="2:27">
      <c r="B209" s="116">
        <f t="shared" si="23"/>
        <v>70591.792499999996</v>
      </c>
      <c r="C209" s="115">
        <f t="shared" si="26"/>
        <v>3.030000000000002</v>
      </c>
      <c r="D209" s="68">
        <f>'ver pressoflex 6p C3 DCpowe_2'!$G$3/2/$C$557*C209</f>
        <v>37.117500000000028</v>
      </c>
      <c r="E209" s="114">
        <f>'ver pressoflex 6p C3 DCpowe_2'!$G$9/D209*(D209-'ver pressoflex 6p C3 DCpowe_2'!$M$8)</f>
        <v>3.5106351451471646E-2</v>
      </c>
      <c r="F209" s="114">
        <f>'ver pressoflex 6p C3 DCpowe_2'!$G$9/D209*(D209-'ver pressoflex 6p C3 DCpowe_2'!$M$9)</f>
        <v>5.23488920320603E-2</v>
      </c>
      <c r="G209" s="114">
        <f>'ver pressoflex 6p C3 DCpowe_2'!$G$9/D209*(D209-'ver pressoflex 6p C3 DCpowe_2'!$M$10)</f>
        <v>6.9591432612648968E-2</v>
      </c>
      <c r="H209" s="114">
        <f>'ver pressoflex 6p C3 DCpowe_2'!$G$9/D209*(D209-'ver pressoflex 6p C3 DCpowe_2'!$M$11)</f>
        <v>0.44246137266787872</v>
      </c>
      <c r="I209" s="114">
        <f>'ver pressoflex 6p C3 DCpowe_2'!$G$9/D209*(D209-'ver pressoflex 6p C3 DCpowe_2'!$M$12)</f>
        <v>0.45970391324846738</v>
      </c>
      <c r="J209" s="114">
        <f>'ver pressoflex 6p C3 DCpowe_2'!$G$9/D209*(D209-'ver pressoflex 6p C3 DCpowe_2'!$M$13)</f>
        <v>0.47694645382905604</v>
      </c>
      <c r="K209" s="114">
        <f>'ver pressoflex 6p C3 DCpowe_2'!$G$9/D209*(D209-'ver pressoflex 6p C3 DCpowe_2'!$G$3)</f>
        <v>0.52005280528052766</v>
      </c>
      <c r="L209" s="113">
        <f>-'ver pressoflex 6p C3 DCpowe_2'!$G$2*'ver pressoflex 6p C3 DCpowe_2'!D209*'ver pressoflex 6p C3 DCpowe_2'!$G$17*'ver pressoflex 6p C3 DCpowe_2'!$G$13*'ver pressoflex 6p C3 DCpowe_2'!$G$11</f>
        <v>-7015.2075000000068</v>
      </c>
      <c r="M209" s="572">
        <f>IF(ABS(E209)&lt;'ver pressoflex 6p C3 DCpowe_2'!$G$7,'ver pressoflex 6p C3 DCpowe_2'!$G$16*E209*'ver pressoflex 6p C3 DCpowe_2'!$O$8,SIGN(E209)*'ver pressoflex 6p C3 DCpowe_2'!$G$15*'ver pressoflex 6p C3 DCpowe_2'!$O$8)</f>
        <v>17803.500000000004</v>
      </c>
      <c r="N209" s="572">
        <f>IF(ABS(F209)&lt;'ver pressoflex 6p C3 DCpowe_2'!$G$7,'ver pressoflex 6p C3 DCpowe_2'!$G$16*F209*'ver pressoflex 6p C3 DCpowe_2'!$O$9,SIGN(F209)*'ver pressoflex 6p C3 DCpowe_2'!$G$15*'ver pressoflex 6p C3 DCpowe_2'!$O$9)</f>
        <v>0</v>
      </c>
      <c r="O209" s="572">
        <f>IF(ABS(G209)&lt;'ver pressoflex 6p C3 DCpowe_2'!$G$7,'ver pressoflex 6p C3 DCpowe_2'!$G$16*G209*'ver pressoflex 6p C3 DCpowe_2'!$O$10,SIGN(G209)*'ver pressoflex 6p C3 DCpowe_2'!$G$15*'ver pressoflex 6p C3 DCpowe_2'!$O$10)</f>
        <v>0</v>
      </c>
      <c r="P209" s="572">
        <f>IF(ABS(H209)&lt;'ver pressoflex 6p C3 DCpowe_2'!$G$7,'ver pressoflex 6p C3 DCpowe_2'!$G$16*H209*'ver pressoflex 6p C3 DCpowe_2'!$O$11,SIGN(H209)*'ver pressoflex 6p C3 DCpowe_2'!$G$15*'ver pressoflex 6p C3 DCpowe_2'!$O$11)</f>
        <v>0</v>
      </c>
      <c r="Q209" s="572">
        <f>IF(ABS(I209)&lt;'ver pressoflex 6p C3 DCpowe_2'!$G$7,'ver pressoflex 6p C3 DCpowe_2'!$G$16*I209*'ver pressoflex 6p C3 DCpowe_2'!$O$12,SIGN(I209)*'ver pressoflex 6p C3 DCpowe_2'!$G$15*'ver pressoflex 6p C3 DCpowe_2'!$O$12)</f>
        <v>0</v>
      </c>
      <c r="R209" s="572">
        <f>IF(ABS(J209)&lt;'ver pressoflex 6p C3 DCpowe_2'!$G$7,'ver pressoflex 6p C3 DCpowe_2'!$G$16*J209*'ver pressoflex 6p C3 DCpowe_2'!$O$13,SIGN(J209)*'ver pressoflex 6p C3 DCpowe_2'!$G$15*'ver pressoflex 6p C3 DCpowe_2'!$O$13)</f>
        <v>17803.500000000004</v>
      </c>
      <c r="S209" s="113">
        <f t="shared" si="24"/>
        <v>28591.7925</v>
      </c>
      <c r="T209" s="575">
        <f>-L209*('ver pressoflex 6p C3 DCpowe_2'!$G$3/2-'ver pressoflex 6p C3 DCpowe_2'!$G$12*'ver pressoflex 6p C3 DCpowe_2'!D209)</f>
        <v>8485308.2103174068</v>
      </c>
      <c r="U209" s="29">
        <f t="shared" si="27"/>
        <v>-18248587.500000004</v>
      </c>
      <c r="V209" s="29">
        <f t="shared" si="28"/>
        <v>0</v>
      </c>
      <c r="W209" s="29">
        <f t="shared" si="29"/>
        <v>0</v>
      </c>
      <c r="X209" s="29">
        <f t="shared" si="30"/>
        <v>0</v>
      </c>
      <c r="Y209" s="29">
        <f t="shared" si="31"/>
        <v>0</v>
      </c>
      <c r="Z209" s="29">
        <f t="shared" si="32"/>
        <v>18248587.500000004</v>
      </c>
      <c r="AA209" s="113">
        <f t="shared" si="25"/>
        <v>8485308.2103174068</v>
      </c>
    </row>
    <row r="210" spans="2:27">
      <c r="B210" s="116">
        <f t="shared" si="23"/>
        <v>70545.487500000003</v>
      </c>
      <c r="C210" s="115">
        <f t="shared" si="26"/>
        <v>3.050000000000002</v>
      </c>
      <c r="D210" s="68">
        <f>'ver pressoflex 6p C3 DCpowe_2'!$G$3/2/$C$557*C210</f>
        <v>37.362500000000026</v>
      </c>
      <c r="E210" s="114">
        <f>'ver pressoflex 6p C3 DCpowe_2'!$G$9/D210*(D210-'ver pressoflex 6p C3 DCpowe_2'!$M$8)</f>
        <v>3.4823686851789874E-2</v>
      </c>
      <c r="F210" s="114">
        <f>'ver pressoflex 6p C3 DCpowe_2'!$G$9/D210*(D210-'ver pressoflex 6p C3 DCpowe_2'!$M$9)</f>
        <v>5.195316159250582E-2</v>
      </c>
      <c r="G210" s="114">
        <f>'ver pressoflex 6p C3 DCpowe_2'!$G$9/D210*(D210-'ver pressoflex 6p C3 DCpowe_2'!$M$10)</f>
        <v>6.9082636333221772E-2</v>
      </c>
      <c r="H210" s="114">
        <f>'ver pressoflex 6p C3 DCpowe_2'!$G$9/D210*(D210-'ver pressoflex 6p C3 DCpowe_2'!$M$11)</f>
        <v>0.4395075276012041</v>
      </c>
      <c r="I210" s="114">
        <f>'ver pressoflex 6p C3 DCpowe_2'!$G$9/D210*(D210-'ver pressoflex 6p C3 DCpowe_2'!$M$12)</f>
        <v>0.45663700234192006</v>
      </c>
      <c r="J210" s="114">
        <f>'ver pressoflex 6p C3 DCpowe_2'!$G$9/D210*(D210-'ver pressoflex 6p C3 DCpowe_2'!$M$13)</f>
        <v>0.47376647708263597</v>
      </c>
      <c r="K210" s="114">
        <f>'ver pressoflex 6p C3 DCpowe_2'!$G$9/D210*(D210-'ver pressoflex 6p C3 DCpowe_2'!$G$3)</f>
        <v>0.51659016393442581</v>
      </c>
      <c r="L210" s="113">
        <f>-'ver pressoflex 6p C3 DCpowe_2'!$G$2*'ver pressoflex 6p C3 DCpowe_2'!D210*'ver pressoflex 6p C3 DCpowe_2'!$G$17*'ver pressoflex 6p C3 DCpowe_2'!$G$13*'ver pressoflex 6p C3 DCpowe_2'!$G$11</f>
        <v>-7061.5125000000062</v>
      </c>
      <c r="M210" s="572">
        <f>IF(ABS(E210)&lt;'ver pressoflex 6p C3 DCpowe_2'!$G$7,'ver pressoflex 6p C3 DCpowe_2'!$G$16*E210*'ver pressoflex 6p C3 DCpowe_2'!$O$8,SIGN(E210)*'ver pressoflex 6p C3 DCpowe_2'!$G$15*'ver pressoflex 6p C3 DCpowe_2'!$O$8)</f>
        <v>17803.500000000004</v>
      </c>
      <c r="N210" s="572">
        <f>IF(ABS(F210)&lt;'ver pressoflex 6p C3 DCpowe_2'!$G$7,'ver pressoflex 6p C3 DCpowe_2'!$G$16*F210*'ver pressoflex 6p C3 DCpowe_2'!$O$9,SIGN(F210)*'ver pressoflex 6p C3 DCpowe_2'!$G$15*'ver pressoflex 6p C3 DCpowe_2'!$O$9)</f>
        <v>0</v>
      </c>
      <c r="O210" s="572">
        <f>IF(ABS(G210)&lt;'ver pressoflex 6p C3 DCpowe_2'!$G$7,'ver pressoflex 6p C3 DCpowe_2'!$G$16*G210*'ver pressoflex 6p C3 DCpowe_2'!$O$10,SIGN(G210)*'ver pressoflex 6p C3 DCpowe_2'!$G$15*'ver pressoflex 6p C3 DCpowe_2'!$O$10)</f>
        <v>0</v>
      </c>
      <c r="P210" s="572">
        <f>IF(ABS(H210)&lt;'ver pressoflex 6p C3 DCpowe_2'!$G$7,'ver pressoflex 6p C3 DCpowe_2'!$G$16*H210*'ver pressoflex 6p C3 DCpowe_2'!$O$11,SIGN(H210)*'ver pressoflex 6p C3 DCpowe_2'!$G$15*'ver pressoflex 6p C3 DCpowe_2'!$O$11)</f>
        <v>0</v>
      </c>
      <c r="Q210" s="572">
        <f>IF(ABS(I210)&lt;'ver pressoflex 6p C3 DCpowe_2'!$G$7,'ver pressoflex 6p C3 DCpowe_2'!$G$16*I210*'ver pressoflex 6p C3 DCpowe_2'!$O$12,SIGN(I210)*'ver pressoflex 6p C3 DCpowe_2'!$G$15*'ver pressoflex 6p C3 DCpowe_2'!$O$12)</f>
        <v>0</v>
      </c>
      <c r="R210" s="572">
        <f>IF(ABS(J210)&lt;'ver pressoflex 6p C3 DCpowe_2'!$G$7,'ver pressoflex 6p C3 DCpowe_2'!$G$16*J210*'ver pressoflex 6p C3 DCpowe_2'!$O$13,SIGN(J210)*'ver pressoflex 6p C3 DCpowe_2'!$G$15*'ver pressoflex 6p C3 DCpowe_2'!$O$13)</f>
        <v>17803.500000000004</v>
      </c>
      <c r="S210" s="113">
        <f t="shared" si="24"/>
        <v>28545.487500000003</v>
      </c>
      <c r="T210" s="575">
        <f>-L210*('ver pressoflex 6p C3 DCpowe_2'!$G$3/2-'ver pressoflex 6p C3 DCpowe_2'!$G$12*'ver pressoflex 6p C3 DCpowe_2'!D210)</f>
        <v>8540597.1360150073</v>
      </c>
      <c r="U210" s="29">
        <f t="shared" si="27"/>
        <v>-18248587.500000004</v>
      </c>
      <c r="V210" s="29">
        <f t="shared" si="28"/>
        <v>0</v>
      </c>
      <c r="W210" s="29">
        <f t="shared" si="29"/>
        <v>0</v>
      </c>
      <c r="X210" s="29">
        <f t="shared" si="30"/>
        <v>0</v>
      </c>
      <c r="Y210" s="29">
        <f t="shared" si="31"/>
        <v>0</v>
      </c>
      <c r="Z210" s="29">
        <f t="shared" si="32"/>
        <v>18248587.500000004</v>
      </c>
      <c r="AA210" s="113">
        <f t="shared" si="25"/>
        <v>8540597.1360150073</v>
      </c>
    </row>
    <row r="211" spans="2:27">
      <c r="B211" s="116">
        <f t="shared" si="23"/>
        <v>70499.182499999995</v>
      </c>
      <c r="C211" s="115">
        <f t="shared" si="26"/>
        <v>3.0700000000000021</v>
      </c>
      <c r="D211" s="68">
        <f>'ver pressoflex 6p C3 DCpowe_2'!$G$3/2/$C$557*C211</f>
        <v>37.607500000000023</v>
      </c>
      <c r="E211" s="114">
        <f>'ver pressoflex 6p C3 DCpowe_2'!$G$9/D211*(D211-'ver pressoflex 6p C3 DCpowe_2'!$M$8)</f>
        <v>3.4544705178488309E-2</v>
      </c>
      <c r="F211" s="114">
        <f>'ver pressoflex 6p C3 DCpowe_2'!$G$9/D211*(D211-'ver pressoflex 6p C3 DCpowe_2'!$M$9)</f>
        <v>5.1562587249883635E-2</v>
      </c>
      <c r="G211" s="114">
        <f>'ver pressoflex 6p C3 DCpowe_2'!$G$9/D211*(D211-'ver pressoflex 6p C3 DCpowe_2'!$M$10)</f>
        <v>6.8580469321278953E-2</v>
      </c>
      <c r="H211" s="114">
        <f>'ver pressoflex 6p C3 DCpowe_2'!$G$9/D211*(D211-'ver pressoflex 6p C3 DCpowe_2'!$M$11)</f>
        <v>0.43659216911520282</v>
      </c>
      <c r="I211" s="114">
        <f>'ver pressoflex 6p C3 DCpowe_2'!$G$9/D211*(D211-'ver pressoflex 6p C3 DCpowe_2'!$M$12)</f>
        <v>0.45361005118659814</v>
      </c>
      <c r="J211" s="114">
        <f>'ver pressoflex 6p C3 DCpowe_2'!$G$9/D211*(D211-'ver pressoflex 6p C3 DCpowe_2'!$M$13)</f>
        <v>0.47062793325799346</v>
      </c>
      <c r="K211" s="114">
        <f>'ver pressoflex 6p C3 DCpowe_2'!$G$9/D211*(D211-'ver pressoflex 6p C3 DCpowe_2'!$G$3)</f>
        <v>0.51317263843648175</v>
      </c>
      <c r="L211" s="113">
        <f>-'ver pressoflex 6p C3 DCpowe_2'!$G$2*'ver pressoflex 6p C3 DCpowe_2'!D211*'ver pressoflex 6p C3 DCpowe_2'!$G$17*'ver pressoflex 6p C3 DCpowe_2'!$G$13*'ver pressoflex 6p C3 DCpowe_2'!$G$11</f>
        <v>-7107.8175000000056</v>
      </c>
      <c r="M211" s="572">
        <f>IF(ABS(E211)&lt;'ver pressoflex 6p C3 DCpowe_2'!$G$7,'ver pressoflex 6p C3 DCpowe_2'!$G$16*E211*'ver pressoflex 6p C3 DCpowe_2'!$O$8,SIGN(E211)*'ver pressoflex 6p C3 DCpowe_2'!$G$15*'ver pressoflex 6p C3 DCpowe_2'!$O$8)</f>
        <v>17803.500000000004</v>
      </c>
      <c r="N211" s="572">
        <f>IF(ABS(F211)&lt;'ver pressoflex 6p C3 DCpowe_2'!$G$7,'ver pressoflex 6p C3 DCpowe_2'!$G$16*F211*'ver pressoflex 6p C3 DCpowe_2'!$O$9,SIGN(F211)*'ver pressoflex 6p C3 DCpowe_2'!$G$15*'ver pressoflex 6p C3 DCpowe_2'!$O$9)</f>
        <v>0</v>
      </c>
      <c r="O211" s="572">
        <f>IF(ABS(G211)&lt;'ver pressoflex 6p C3 DCpowe_2'!$G$7,'ver pressoflex 6p C3 DCpowe_2'!$G$16*G211*'ver pressoflex 6p C3 DCpowe_2'!$O$10,SIGN(G211)*'ver pressoflex 6p C3 DCpowe_2'!$G$15*'ver pressoflex 6p C3 DCpowe_2'!$O$10)</f>
        <v>0</v>
      </c>
      <c r="P211" s="572">
        <f>IF(ABS(H211)&lt;'ver pressoflex 6p C3 DCpowe_2'!$G$7,'ver pressoflex 6p C3 DCpowe_2'!$G$16*H211*'ver pressoflex 6p C3 DCpowe_2'!$O$11,SIGN(H211)*'ver pressoflex 6p C3 DCpowe_2'!$G$15*'ver pressoflex 6p C3 DCpowe_2'!$O$11)</f>
        <v>0</v>
      </c>
      <c r="Q211" s="572">
        <f>IF(ABS(I211)&lt;'ver pressoflex 6p C3 DCpowe_2'!$G$7,'ver pressoflex 6p C3 DCpowe_2'!$G$16*I211*'ver pressoflex 6p C3 DCpowe_2'!$O$12,SIGN(I211)*'ver pressoflex 6p C3 DCpowe_2'!$G$15*'ver pressoflex 6p C3 DCpowe_2'!$O$12)</f>
        <v>0</v>
      </c>
      <c r="R211" s="572">
        <f>IF(ABS(J211)&lt;'ver pressoflex 6p C3 DCpowe_2'!$G$7,'ver pressoflex 6p C3 DCpowe_2'!$G$16*J211*'ver pressoflex 6p C3 DCpowe_2'!$O$13,SIGN(J211)*'ver pressoflex 6p C3 DCpowe_2'!$G$15*'ver pressoflex 6p C3 DCpowe_2'!$O$13)</f>
        <v>17803.500000000004</v>
      </c>
      <c r="S211" s="113">
        <f t="shared" si="24"/>
        <v>28499.182500000003</v>
      </c>
      <c r="T211" s="575">
        <f>-L211*('ver pressoflex 6p C3 DCpowe_2'!$G$3/2-'ver pressoflex 6p C3 DCpowe_2'!$G$12*'ver pressoflex 6p C3 DCpowe_2'!D211)</f>
        <v>8595876.6229014061</v>
      </c>
      <c r="U211" s="29">
        <f t="shared" si="27"/>
        <v>-18248587.500000004</v>
      </c>
      <c r="V211" s="29">
        <f t="shared" si="28"/>
        <v>0</v>
      </c>
      <c r="W211" s="29">
        <f t="shared" si="29"/>
        <v>0</v>
      </c>
      <c r="X211" s="29">
        <f t="shared" si="30"/>
        <v>0</v>
      </c>
      <c r="Y211" s="29">
        <f t="shared" si="31"/>
        <v>0</v>
      </c>
      <c r="Z211" s="29">
        <f t="shared" si="32"/>
        <v>18248587.500000004</v>
      </c>
      <c r="AA211" s="113">
        <f t="shared" si="25"/>
        <v>8595876.6229014061</v>
      </c>
    </row>
    <row r="212" spans="2:27">
      <c r="B212" s="116">
        <f t="shared" si="23"/>
        <v>70452.877500000002</v>
      </c>
      <c r="C212" s="115">
        <f t="shared" si="26"/>
        <v>3.0900000000000021</v>
      </c>
      <c r="D212" s="68">
        <f>'ver pressoflex 6p C3 DCpowe_2'!$G$3/2/$C$557*C212</f>
        <v>37.852500000000028</v>
      </c>
      <c r="E212" s="114">
        <f>'ver pressoflex 6p C3 DCpowe_2'!$G$9/D212*(D212-'ver pressoflex 6p C3 DCpowe_2'!$M$8)</f>
        <v>3.4269334918433363E-2</v>
      </c>
      <c r="F212" s="114">
        <f>'ver pressoflex 6p C3 DCpowe_2'!$G$9/D212*(D212-'ver pressoflex 6p C3 DCpowe_2'!$M$9)</f>
        <v>5.1177068885806705E-2</v>
      </c>
      <c r="G212" s="114">
        <f>'ver pressoflex 6p C3 DCpowe_2'!$G$9/D212*(D212-'ver pressoflex 6p C3 DCpowe_2'!$M$10)</f>
        <v>6.8084802853180054E-2</v>
      </c>
      <c r="H212" s="114">
        <f>'ver pressoflex 6p C3 DCpowe_2'!$G$9/D212*(D212-'ver pressoflex 6p C3 DCpowe_2'!$M$11)</f>
        <v>0.43371454989762864</v>
      </c>
      <c r="I212" s="114">
        <f>'ver pressoflex 6p C3 DCpowe_2'!$G$9/D212*(D212-'ver pressoflex 6p C3 DCpowe_2'!$M$12)</f>
        <v>0.45062228386500197</v>
      </c>
      <c r="J212" s="114">
        <f>'ver pressoflex 6p C3 DCpowe_2'!$G$9/D212*(D212-'ver pressoflex 6p C3 DCpowe_2'!$M$13)</f>
        <v>0.4675300178323753</v>
      </c>
      <c r="K212" s="114">
        <f>'ver pressoflex 6p C3 DCpowe_2'!$G$9/D212*(D212-'ver pressoflex 6p C3 DCpowe_2'!$G$3)</f>
        <v>0.50979935275080868</v>
      </c>
      <c r="L212" s="113">
        <f>-'ver pressoflex 6p C3 DCpowe_2'!$G$2*'ver pressoflex 6p C3 DCpowe_2'!D212*'ver pressoflex 6p C3 DCpowe_2'!$G$17*'ver pressoflex 6p C3 DCpowe_2'!$G$13*'ver pressoflex 6p C3 DCpowe_2'!$G$11</f>
        <v>-7154.1225000000068</v>
      </c>
      <c r="M212" s="572">
        <f>IF(ABS(E212)&lt;'ver pressoflex 6p C3 DCpowe_2'!$G$7,'ver pressoflex 6p C3 DCpowe_2'!$G$16*E212*'ver pressoflex 6p C3 DCpowe_2'!$O$8,SIGN(E212)*'ver pressoflex 6p C3 DCpowe_2'!$G$15*'ver pressoflex 6p C3 DCpowe_2'!$O$8)</f>
        <v>17803.500000000004</v>
      </c>
      <c r="N212" s="572">
        <f>IF(ABS(F212)&lt;'ver pressoflex 6p C3 DCpowe_2'!$G$7,'ver pressoflex 6p C3 DCpowe_2'!$G$16*F212*'ver pressoflex 6p C3 DCpowe_2'!$O$9,SIGN(F212)*'ver pressoflex 6p C3 DCpowe_2'!$G$15*'ver pressoflex 6p C3 DCpowe_2'!$O$9)</f>
        <v>0</v>
      </c>
      <c r="O212" s="572">
        <f>IF(ABS(G212)&lt;'ver pressoflex 6p C3 DCpowe_2'!$G$7,'ver pressoflex 6p C3 DCpowe_2'!$G$16*G212*'ver pressoflex 6p C3 DCpowe_2'!$O$10,SIGN(G212)*'ver pressoflex 6p C3 DCpowe_2'!$G$15*'ver pressoflex 6p C3 DCpowe_2'!$O$10)</f>
        <v>0</v>
      </c>
      <c r="P212" s="572">
        <f>IF(ABS(H212)&lt;'ver pressoflex 6p C3 DCpowe_2'!$G$7,'ver pressoflex 6p C3 DCpowe_2'!$G$16*H212*'ver pressoflex 6p C3 DCpowe_2'!$O$11,SIGN(H212)*'ver pressoflex 6p C3 DCpowe_2'!$G$15*'ver pressoflex 6p C3 DCpowe_2'!$O$11)</f>
        <v>0</v>
      </c>
      <c r="Q212" s="572">
        <f>IF(ABS(I212)&lt;'ver pressoflex 6p C3 DCpowe_2'!$G$7,'ver pressoflex 6p C3 DCpowe_2'!$G$16*I212*'ver pressoflex 6p C3 DCpowe_2'!$O$12,SIGN(I212)*'ver pressoflex 6p C3 DCpowe_2'!$G$15*'ver pressoflex 6p C3 DCpowe_2'!$O$12)</f>
        <v>0</v>
      </c>
      <c r="R212" s="572">
        <f>IF(ABS(J212)&lt;'ver pressoflex 6p C3 DCpowe_2'!$G$7,'ver pressoflex 6p C3 DCpowe_2'!$G$16*J212*'ver pressoflex 6p C3 DCpowe_2'!$O$13,SIGN(J212)*'ver pressoflex 6p C3 DCpowe_2'!$G$15*'ver pressoflex 6p C3 DCpowe_2'!$O$13)</f>
        <v>17803.500000000004</v>
      </c>
      <c r="S212" s="113">
        <f t="shared" si="24"/>
        <v>28452.877500000002</v>
      </c>
      <c r="T212" s="575">
        <f>-L212*('ver pressoflex 6p C3 DCpowe_2'!$G$3/2-'ver pressoflex 6p C3 DCpowe_2'!$G$12*'ver pressoflex 6p C3 DCpowe_2'!D212)</f>
        <v>8651146.6709766071</v>
      </c>
      <c r="U212" s="29">
        <f t="shared" si="27"/>
        <v>-18248587.500000004</v>
      </c>
      <c r="V212" s="29">
        <f t="shared" si="28"/>
        <v>0</v>
      </c>
      <c r="W212" s="29">
        <f t="shared" si="29"/>
        <v>0</v>
      </c>
      <c r="X212" s="29">
        <f t="shared" si="30"/>
        <v>0</v>
      </c>
      <c r="Y212" s="29">
        <f t="shared" si="31"/>
        <v>0</v>
      </c>
      <c r="Z212" s="29">
        <f t="shared" si="32"/>
        <v>18248587.500000004</v>
      </c>
      <c r="AA212" s="113">
        <f t="shared" si="25"/>
        <v>8651146.6709766071</v>
      </c>
    </row>
    <row r="213" spans="2:27">
      <c r="B213" s="116">
        <f t="shared" si="23"/>
        <v>70406.572500000009</v>
      </c>
      <c r="C213" s="115">
        <f t="shared" si="26"/>
        <v>3.1100000000000021</v>
      </c>
      <c r="D213" s="68">
        <f>'ver pressoflex 6p C3 DCpowe_2'!$G$3/2/$C$557*C213</f>
        <v>38.097500000000025</v>
      </c>
      <c r="E213" s="114">
        <f>'ver pressoflex 6p C3 DCpowe_2'!$G$9/D213*(D213-'ver pressoflex 6p C3 DCpowe_2'!$M$8)</f>
        <v>3.3997506398057591E-2</v>
      </c>
      <c r="F213" s="114">
        <f>'ver pressoflex 6p C3 DCpowe_2'!$G$9/D213*(D213-'ver pressoflex 6p C3 DCpowe_2'!$M$9)</f>
        <v>5.0796508957280627E-2</v>
      </c>
      <c r="G213" s="114">
        <f>'ver pressoflex 6p C3 DCpowe_2'!$G$9/D213*(D213-'ver pressoflex 6p C3 DCpowe_2'!$M$10)</f>
        <v>6.7595511516503656E-2</v>
      </c>
      <c r="H213" s="114">
        <f>'ver pressoflex 6p C3 DCpowe_2'!$G$9/D213*(D213-'ver pressoflex 6p C3 DCpowe_2'!$M$11)</f>
        <v>0.43087394185970185</v>
      </c>
      <c r="I213" s="114">
        <f>'ver pressoflex 6p C3 DCpowe_2'!$G$9/D213*(D213-'ver pressoflex 6p C3 DCpowe_2'!$M$12)</f>
        <v>0.44767294441892486</v>
      </c>
      <c r="J213" s="114">
        <f>'ver pressoflex 6p C3 DCpowe_2'!$G$9/D213*(D213-'ver pressoflex 6p C3 DCpowe_2'!$M$13)</f>
        <v>0.46447194697814792</v>
      </c>
      <c r="K213" s="114">
        <f>'ver pressoflex 6p C3 DCpowe_2'!$G$9/D213*(D213-'ver pressoflex 6p C3 DCpowe_2'!$G$3)</f>
        <v>0.50646945337620553</v>
      </c>
      <c r="L213" s="113">
        <f>-'ver pressoflex 6p C3 DCpowe_2'!$G$2*'ver pressoflex 6p C3 DCpowe_2'!D213*'ver pressoflex 6p C3 DCpowe_2'!$G$17*'ver pressoflex 6p C3 DCpowe_2'!$G$13*'ver pressoflex 6p C3 DCpowe_2'!$G$11</f>
        <v>-7200.4275000000061</v>
      </c>
      <c r="M213" s="572">
        <f>IF(ABS(E213)&lt;'ver pressoflex 6p C3 DCpowe_2'!$G$7,'ver pressoflex 6p C3 DCpowe_2'!$G$16*E213*'ver pressoflex 6p C3 DCpowe_2'!$O$8,SIGN(E213)*'ver pressoflex 6p C3 DCpowe_2'!$G$15*'ver pressoflex 6p C3 DCpowe_2'!$O$8)</f>
        <v>17803.500000000004</v>
      </c>
      <c r="N213" s="572">
        <f>IF(ABS(F213)&lt;'ver pressoflex 6p C3 DCpowe_2'!$G$7,'ver pressoflex 6p C3 DCpowe_2'!$G$16*F213*'ver pressoflex 6p C3 DCpowe_2'!$O$9,SIGN(F213)*'ver pressoflex 6p C3 DCpowe_2'!$G$15*'ver pressoflex 6p C3 DCpowe_2'!$O$9)</f>
        <v>0</v>
      </c>
      <c r="O213" s="572">
        <f>IF(ABS(G213)&lt;'ver pressoflex 6p C3 DCpowe_2'!$G$7,'ver pressoflex 6p C3 DCpowe_2'!$G$16*G213*'ver pressoflex 6p C3 DCpowe_2'!$O$10,SIGN(G213)*'ver pressoflex 6p C3 DCpowe_2'!$G$15*'ver pressoflex 6p C3 DCpowe_2'!$O$10)</f>
        <v>0</v>
      </c>
      <c r="P213" s="572">
        <f>IF(ABS(H213)&lt;'ver pressoflex 6p C3 DCpowe_2'!$G$7,'ver pressoflex 6p C3 DCpowe_2'!$G$16*H213*'ver pressoflex 6p C3 DCpowe_2'!$O$11,SIGN(H213)*'ver pressoflex 6p C3 DCpowe_2'!$G$15*'ver pressoflex 6p C3 DCpowe_2'!$O$11)</f>
        <v>0</v>
      </c>
      <c r="Q213" s="572">
        <f>IF(ABS(I213)&lt;'ver pressoflex 6p C3 DCpowe_2'!$G$7,'ver pressoflex 6p C3 DCpowe_2'!$G$16*I213*'ver pressoflex 6p C3 DCpowe_2'!$O$12,SIGN(I213)*'ver pressoflex 6p C3 DCpowe_2'!$G$15*'ver pressoflex 6p C3 DCpowe_2'!$O$12)</f>
        <v>0</v>
      </c>
      <c r="R213" s="572">
        <f>IF(ABS(J213)&lt;'ver pressoflex 6p C3 DCpowe_2'!$G$7,'ver pressoflex 6p C3 DCpowe_2'!$G$16*J213*'ver pressoflex 6p C3 DCpowe_2'!$O$13,SIGN(J213)*'ver pressoflex 6p C3 DCpowe_2'!$G$15*'ver pressoflex 6p C3 DCpowe_2'!$O$13)</f>
        <v>17803.500000000004</v>
      </c>
      <c r="S213" s="113">
        <f t="shared" si="24"/>
        <v>28406.572500000002</v>
      </c>
      <c r="T213" s="575">
        <f>-L213*('ver pressoflex 6p C3 DCpowe_2'!$G$3/2-'ver pressoflex 6p C3 DCpowe_2'!$G$12*'ver pressoflex 6p C3 DCpowe_2'!D213)</f>
        <v>8706407.2802406084</v>
      </c>
      <c r="U213" s="29">
        <f t="shared" si="27"/>
        <v>-18248587.500000004</v>
      </c>
      <c r="V213" s="29">
        <f t="shared" si="28"/>
        <v>0</v>
      </c>
      <c r="W213" s="29">
        <f t="shared" si="29"/>
        <v>0</v>
      </c>
      <c r="X213" s="29">
        <f t="shared" si="30"/>
        <v>0</v>
      </c>
      <c r="Y213" s="29">
        <f t="shared" si="31"/>
        <v>0</v>
      </c>
      <c r="Z213" s="29">
        <f t="shared" si="32"/>
        <v>18248587.500000004</v>
      </c>
      <c r="AA213" s="113">
        <f t="shared" si="25"/>
        <v>8706407.2802406084</v>
      </c>
    </row>
    <row r="214" spans="2:27">
      <c r="B214" s="116">
        <f t="shared" si="23"/>
        <v>70360.267500000002</v>
      </c>
      <c r="C214" s="115">
        <f t="shared" si="26"/>
        <v>3.1300000000000021</v>
      </c>
      <c r="D214" s="68">
        <f>'ver pressoflex 6p C3 DCpowe_2'!$G$3/2/$C$557*C214</f>
        <v>38.342500000000022</v>
      </c>
      <c r="E214" s="114">
        <f>'ver pressoflex 6p C3 DCpowe_2'!$G$9/D214*(D214-'ver pressoflex 6p C3 DCpowe_2'!$M$8)</f>
        <v>3.3729151724587576E-2</v>
      </c>
      <c r="F214" s="114">
        <f>'ver pressoflex 6p C3 DCpowe_2'!$G$9/D214*(D214-'ver pressoflex 6p C3 DCpowe_2'!$M$9)</f>
        <v>5.0420812414422603E-2</v>
      </c>
      <c r="G214" s="114">
        <f>'ver pressoflex 6p C3 DCpowe_2'!$G$9/D214*(D214-'ver pressoflex 6p C3 DCpowe_2'!$M$10)</f>
        <v>6.7112473104257636E-2</v>
      </c>
      <c r="H214" s="114">
        <f>'ver pressoflex 6p C3 DCpowe_2'!$G$9/D214*(D214-'ver pressoflex 6p C3 DCpowe_2'!$M$11)</f>
        <v>0.42806963552194016</v>
      </c>
      <c r="I214" s="114">
        <f>'ver pressoflex 6p C3 DCpowe_2'!$G$9/D214*(D214-'ver pressoflex 6p C3 DCpowe_2'!$M$12)</f>
        <v>0.44476129621177518</v>
      </c>
      <c r="J214" s="114">
        <f>'ver pressoflex 6p C3 DCpowe_2'!$G$9/D214*(D214-'ver pressoflex 6p C3 DCpowe_2'!$M$13)</f>
        <v>0.4614529569016102</v>
      </c>
      <c r="K214" s="114">
        <f>'ver pressoflex 6p C3 DCpowe_2'!$G$9/D214*(D214-'ver pressoflex 6p C3 DCpowe_2'!$G$3)</f>
        <v>0.50318210862619783</v>
      </c>
      <c r="L214" s="113">
        <f>-'ver pressoflex 6p C3 DCpowe_2'!$G$2*'ver pressoflex 6p C3 DCpowe_2'!D214*'ver pressoflex 6p C3 DCpowe_2'!$G$17*'ver pressoflex 6p C3 DCpowe_2'!$G$13*'ver pressoflex 6p C3 DCpowe_2'!$G$11</f>
        <v>-7246.7325000000055</v>
      </c>
      <c r="M214" s="572">
        <f>IF(ABS(E214)&lt;'ver pressoflex 6p C3 DCpowe_2'!$G$7,'ver pressoflex 6p C3 DCpowe_2'!$G$16*E214*'ver pressoflex 6p C3 DCpowe_2'!$O$8,SIGN(E214)*'ver pressoflex 6p C3 DCpowe_2'!$G$15*'ver pressoflex 6p C3 DCpowe_2'!$O$8)</f>
        <v>17803.500000000004</v>
      </c>
      <c r="N214" s="572">
        <f>IF(ABS(F214)&lt;'ver pressoflex 6p C3 DCpowe_2'!$G$7,'ver pressoflex 6p C3 DCpowe_2'!$G$16*F214*'ver pressoflex 6p C3 DCpowe_2'!$O$9,SIGN(F214)*'ver pressoflex 6p C3 DCpowe_2'!$G$15*'ver pressoflex 6p C3 DCpowe_2'!$O$9)</f>
        <v>0</v>
      </c>
      <c r="O214" s="572">
        <f>IF(ABS(G214)&lt;'ver pressoflex 6p C3 DCpowe_2'!$G$7,'ver pressoflex 6p C3 DCpowe_2'!$G$16*G214*'ver pressoflex 6p C3 DCpowe_2'!$O$10,SIGN(G214)*'ver pressoflex 6p C3 DCpowe_2'!$G$15*'ver pressoflex 6p C3 DCpowe_2'!$O$10)</f>
        <v>0</v>
      </c>
      <c r="P214" s="572">
        <f>IF(ABS(H214)&lt;'ver pressoflex 6p C3 DCpowe_2'!$G$7,'ver pressoflex 6p C3 DCpowe_2'!$G$16*H214*'ver pressoflex 6p C3 DCpowe_2'!$O$11,SIGN(H214)*'ver pressoflex 6p C3 DCpowe_2'!$G$15*'ver pressoflex 6p C3 DCpowe_2'!$O$11)</f>
        <v>0</v>
      </c>
      <c r="Q214" s="572">
        <f>IF(ABS(I214)&lt;'ver pressoflex 6p C3 DCpowe_2'!$G$7,'ver pressoflex 6p C3 DCpowe_2'!$G$16*I214*'ver pressoflex 6p C3 DCpowe_2'!$O$12,SIGN(I214)*'ver pressoflex 6p C3 DCpowe_2'!$G$15*'ver pressoflex 6p C3 DCpowe_2'!$O$12)</f>
        <v>0</v>
      </c>
      <c r="R214" s="572">
        <f>IF(ABS(J214)&lt;'ver pressoflex 6p C3 DCpowe_2'!$G$7,'ver pressoflex 6p C3 DCpowe_2'!$G$16*J214*'ver pressoflex 6p C3 DCpowe_2'!$O$13,SIGN(J214)*'ver pressoflex 6p C3 DCpowe_2'!$G$15*'ver pressoflex 6p C3 DCpowe_2'!$O$13)</f>
        <v>17803.500000000004</v>
      </c>
      <c r="S214" s="113">
        <f t="shared" si="24"/>
        <v>28360.267500000002</v>
      </c>
      <c r="T214" s="575">
        <f>-L214*('ver pressoflex 6p C3 DCpowe_2'!$G$3/2-'ver pressoflex 6p C3 DCpowe_2'!$G$12*'ver pressoflex 6p C3 DCpowe_2'!D214)</f>
        <v>8761658.4506934062</v>
      </c>
      <c r="U214" s="29">
        <f t="shared" si="27"/>
        <v>-18248587.500000004</v>
      </c>
      <c r="V214" s="29">
        <f t="shared" si="28"/>
        <v>0</v>
      </c>
      <c r="W214" s="29">
        <f t="shared" si="29"/>
        <v>0</v>
      </c>
      <c r="X214" s="29">
        <f t="shared" si="30"/>
        <v>0</v>
      </c>
      <c r="Y214" s="29">
        <f t="shared" si="31"/>
        <v>0</v>
      </c>
      <c r="Z214" s="29">
        <f t="shared" si="32"/>
        <v>18248587.500000004</v>
      </c>
      <c r="AA214" s="113">
        <f t="shared" si="25"/>
        <v>8761658.4506934062</v>
      </c>
    </row>
    <row r="215" spans="2:27">
      <c r="B215" s="116">
        <f t="shared" si="23"/>
        <v>70313.962499999994</v>
      </c>
      <c r="C215" s="115">
        <f t="shared" si="26"/>
        <v>3.1500000000000021</v>
      </c>
      <c r="D215" s="68">
        <f>'ver pressoflex 6p C3 DCpowe_2'!$G$3/2/$C$557*C215</f>
        <v>38.587500000000027</v>
      </c>
      <c r="E215" s="114">
        <f>'ver pressoflex 6p C3 DCpowe_2'!$G$9/D215*(D215-'ver pressoflex 6p C3 DCpowe_2'!$M$8)</f>
        <v>3.3464204729510824E-2</v>
      </c>
      <c r="F215" s="114">
        <f>'ver pressoflex 6p C3 DCpowe_2'!$G$9/D215*(D215-'ver pressoflex 6p C3 DCpowe_2'!$M$9)</f>
        <v>5.0049886621315154E-2</v>
      </c>
      <c r="G215" s="114">
        <f>'ver pressoflex 6p C3 DCpowe_2'!$G$9/D215*(D215-'ver pressoflex 6p C3 DCpowe_2'!$M$10)</f>
        <v>6.6635568513119484E-2</v>
      </c>
      <c r="H215" s="114">
        <f>'ver pressoflex 6p C3 DCpowe_2'!$G$9/D215*(D215-'ver pressoflex 6p C3 DCpowe_2'!$M$11)</f>
        <v>0.42530093942338815</v>
      </c>
      <c r="I215" s="114">
        <f>'ver pressoflex 6p C3 DCpowe_2'!$G$9/D215*(D215-'ver pressoflex 6p C3 DCpowe_2'!$M$12)</f>
        <v>0.44188662131519246</v>
      </c>
      <c r="J215" s="114">
        <f>'ver pressoflex 6p C3 DCpowe_2'!$G$9/D215*(D215-'ver pressoflex 6p C3 DCpowe_2'!$M$13)</f>
        <v>0.45847230320699678</v>
      </c>
      <c r="K215" s="114">
        <f>'ver pressoflex 6p C3 DCpowe_2'!$G$9/D215*(D215-'ver pressoflex 6p C3 DCpowe_2'!$G$3)</f>
        <v>0.49993650793650762</v>
      </c>
      <c r="L215" s="113">
        <f>-'ver pressoflex 6p C3 DCpowe_2'!$G$2*'ver pressoflex 6p C3 DCpowe_2'!D215*'ver pressoflex 6p C3 DCpowe_2'!$G$17*'ver pressoflex 6p C3 DCpowe_2'!$G$13*'ver pressoflex 6p C3 DCpowe_2'!$G$11</f>
        <v>-7293.0375000000067</v>
      </c>
      <c r="M215" s="572">
        <f>IF(ABS(E215)&lt;'ver pressoflex 6p C3 DCpowe_2'!$G$7,'ver pressoflex 6p C3 DCpowe_2'!$G$16*E215*'ver pressoflex 6p C3 DCpowe_2'!$O$8,SIGN(E215)*'ver pressoflex 6p C3 DCpowe_2'!$G$15*'ver pressoflex 6p C3 DCpowe_2'!$O$8)</f>
        <v>17803.500000000004</v>
      </c>
      <c r="N215" s="572">
        <f>IF(ABS(F215)&lt;'ver pressoflex 6p C3 DCpowe_2'!$G$7,'ver pressoflex 6p C3 DCpowe_2'!$G$16*F215*'ver pressoflex 6p C3 DCpowe_2'!$O$9,SIGN(F215)*'ver pressoflex 6p C3 DCpowe_2'!$G$15*'ver pressoflex 6p C3 DCpowe_2'!$O$9)</f>
        <v>0</v>
      </c>
      <c r="O215" s="572">
        <f>IF(ABS(G215)&lt;'ver pressoflex 6p C3 DCpowe_2'!$G$7,'ver pressoflex 6p C3 DCpowe_2'!$G$16*G215*'ver pressoflex 6p C3 DCpowe_2'!$O$10,SIGN(G215)*'ver pressoflex 6p C3 DCpowe_2'!$G$15*'ver pressoflex 6p C3 DCpowe_2'!$O$10)</f>
        <v>0</v>
      </c>
      <c r="P215" s="572">
        <f>IF(ABS(H215)&lt;'ver pressoflex 6p C3 DCpowe_2'!$G$7,'ver pressoflex 6p C3 DCpowe_2'!$G$16*H215*'ver pressoflex 6p C3 DCpowe_2'!$O$11,SIGN(H215)*'ver pressoflex 6p C3 DCpowe_2'!$G$15*'ver pressoflex 6p C3 DCpowe_2'!$O$11)</f>
        <v>0</v>
      </c>
      <c r="Q215" s="572">
        <f>IF(ABS(I215)&lt;'ver pressoflex 6p C3 DCpowe_2'!$G$7,'ver pressoflex 6p C3 DCpowe_2'!$G$16*I215*'ver pressoflex 6p C3 DCpowe_2'!$O$12,SIGN(I215)*'ver pressoflex 6p C3 DCpowe_2'!$G$15*'ver pressoflex 6p C3 DCpowe_2'!$O$12)</f>
        <v>0</v>
      </c>
      <c r="R215" s="572">
        <f>IF(ABS(J215)&lt;'ver pressoflex 6p C3 DCpowe_2'!$G$7,'ver pressoflex 6p C3 DCpowe_2'!$G$16*J215*'ver pressoflex 6p C3 DCpowe_2'!$O$13,SIGN(J215)*'ver pressoflex 6p C3 DCpowe_2'!$G$15*'ver pressoflex 6p C3 DCpowe_2'!$O$13)</f>
        <v>17803.500000000004</v>
      </c>
      <c r="S215" s="113">
        <f t="shared" si="24"/>
        <v>28313.962500000001</v>
      </c>
      <c r="T215" s="575">
        <f>-L215*('ver pressoflex 6p C3 DCpowe_2'!$G$3/2-'ver pressoflex 6p C3 DCpowe_2'!$G$12*'ver pressoflex 6p C3 DCpowe_2'!D215)</f>
        <v>8816900.1823350079</v>
      </c>
      <c r="U215" s="29">
        <f t="shared" si="27"/>
        <v>-18248587.500000004</v>
      </c>
      <c r="V215" s="29">
        <f t="shared" si="28"/>
        <v>0</v>
      </c>
      <c r="W215" s="29">
        <f t="shared" si="29"/>
        <v>0</v>
      </c>
      <c r="X215" s="29">
        <f t="shared" si="30"/>
        <v>0</v>
      </c>
      <c r="Y215" s="29">
        <f t="shared" si="31"/>
        <v>0</v>
      </c>
      <c r="Z215" s="29">
        <f t="shared" si="32"/>
        <v>18248587.500000004</v>
      </c>
      <c r="AA215" s="113">
        <f t="shared" si="25"/>
        <v>8816900.1823350079</v>
      </c>
    </row>
    <row r="216" spans="2:27">
      <c r="B216" s="116">
        <f t="shared" si="23"/>
        <v>70267.657500000001</v>
      </c>
      <c r="C216" s="115">
        <f t="shared" si="26"/>
        <v>3.1700000000000021</v>
      </c>
      <c r="D216" s="68">
        <f>'ver pressoflex 6p C3 DCpowe_2'!$G$3/2/$C$557*C216</f>
        <v>38.832500000000024</v>
      </c>
      <c r="E216" s="114">
        <f>'ver pressoflex 6p C3 DCpowe_2'!$G$9/D216*(D216-'ver pressoflex 6p C3 DCpowe_2'!$M$8)</f>
        <v>3.320260091418268E-2</v>
      </c>
      <c r="F216" s="114">
        <f>'ver pressoflex 6p C3 DCpowe_2'!$G$9/D216*(D216-'ver pressoflex 6p C3 DCpowe_2'!$M$9)</f>
        <v>4.9683641279855757E-2</v>
      </c>
      <c r="G216" s="114">
        <f>'ver pressoflex 6p C3 DCpowe_2'!$G$9/D216*(D216-'ver pressoflex 6p C3 DCpowe_2'!$M$10)</f>
        <v>6.6164681645528828E-2</v>
      </c>
      <c r="H216" s="114">
        <f>'ver pressoflex 6p C3 DCpowe_2'!$G$9/D216*(D216-'ver pressoflex 6p C3 DCpowe_2'!$M$11)</f>
        <v>0.42256717955320905</v>
      </c>
      <c r="I216" s="114">
        <f>'ver pressoflex 6p C3 DCpowe_2'!$G$9/D216*(D216-'ver pressoflex 6p C3 DCpowe_2'!$M$12)</f>
        <v>0.43904821991888215</v>
      </c>
      <c r="J216" s="114">
        <f>'ver pressoflex 6p C3 DCpowe_2'!$G$9/D216*(D216-'ver pressoflex 6p C3 DCpowe_2'!$M$13)</f>
        <v>0.4555292602845552</v>
      </c>
      <c r="K216" s="114">
        <f>'ver pressoflex 6p C3 DCpowe_2'!$G$9/D216*(D216-'ver pressoflex 6p C3 DCpowe_2'!$G$3)</f>
        <v>0.49673186119873791</v>
      </c>
      <c r="L216" s="113">
        <f>-'ver pressoflex 6p C3 DCpowe_2'!$G$2*'ver pressoflex 6p C3 DCpowe_2'!D216*'ver pressoflex 6p C3 DCpowe_2'!$G$17*'ver pressoflex 6p C3 DCpowe_2'!$G$13*'ver pressoflex 6p C3 DCpowe_2'!$G$11</f>
        <v>-7339.3425000000061</v>
      </c>
      <c r="M216" s="572">
        <f>IF(ABS(E216)&lt;'ver pressoflex 6p C3 DCpowe_2'!$G$7,'ver pressoflex 6p C3 DCpowe_2'!$G$16*E216*'ver pressoflex 6p C3 DCpowe_2'!$O$8,SIGN(E216)*'ver pressoflex 6p C3 DCpowe_2'!$G$15*'ver pressoflex 6p C3 DCpowe_2'!$O$8)</f>
        <v>17803.500000000004</v>
      </c>
      <c r="N216" s="572">
        <f>IF(ABS(F216)&lt;'ver pressoflex 6p C3 DCpowe_2'!$G$7,'ver pressoflex 6p C3 DCpowe_2'!$G$16*F216*'ver pressoflex 6p C3 DCpowe_2'!$O$9,SIGN(F216)*'ver pressoflex 6p C3 DCpowe_2'!$G$15*'ver pressoflex 6p C3 DCpowe_2'!$O$9)</f>
        <v>0</v>
      </c>
      <c r="O216" s="572">
        <f>IF(ABS(G216)&lt;'ver pressoflex 6p C3 DCpowe_2'!$G$7,'ver pressoflex 6p C3 DCpowe_2'!$G$16*G216*'ver pressoflex 6p C3 DCpowe_2'!$O$10,SIGN(G216)*'ver pressoflex 6p C3 DCpowe_2'!$G$15*'ver pressoflex 6p C3 DCpowe_2'!$O$10)</f>
        <v>0</v>
      </c>
      <c r="P216" s="572">
        <f>IF(ABS(H216)&lt;'ver pressoflex 6p C3 DCpowe_2'!$G$7,'ver pressoflex 6p C3 DCpowe_2'!$G$16*H216*'ver pressoflex 6p C3 DCpowe_2'!$O$11,SIGN(H216)*'ver pressoflex 6p C3 DCpowe_2'!$G$15*'ver pressoflex 6p C3 DCpowe_2'!$O$11)</f>
        <v>0</v>
      </c>
      <c r="Q216" s="572">
        <f>IF(ABS(I216)&lt;'ver pressoflex 6p C3 DCpowe_2'!$G$7,'ver pressoflex 6p C3 DCpowe_2'!$G$16*I216*'ver pressoflex 6p C3 DCpowe_2'!$O$12,SIGN(I216)*'ver pressoflex 6p C3 DCpowe_2'!$G$15*'ver pressoflex 6p C3 DCpowe_2'!$O$12)</f>
        <v>0</v>
      </c>
      <c r="R216" s="572">
        <f>IF(ABS(J216)&lt;'ver pressoflex 6p C3 DCpowe_2'!$G$7,'ver pressoflex 6p C3 DCpowe_2'!$G$16*J216*'ver pressoflex 6p C3 DCpowe_2'!$O$13,SIGN(J216)*'ver pressoflex 6p C3 DCpowe_2'!$G$15*'ver pressoflex 6p C3 DCpowe_2'!$O$13)</f>
        <v>17803.500000000004</v>
      </c>
      <c r="S216" s="113">
        <f t="shared" si="24"/>
        <v>28267.657500000001</v>
      </c>
      <c r="T216" s="575">
        <f>-L216*('ver pressoflex 6p C3 DCpowe_2'!$G$3/2-'ver pressoflex 6p C3 DCpowe_2'!$G$12*'ver pressoflex 6p C3 DCpowe_2'!D216)</f>
        <v>8872132.4751654062</v>
      </c>
      <c r="U216" s="29">
        <f t="shared" si="27"/>
        <v>-18248587.500000004</v>
      </c>
      <c r="V216" s="29">
        <f t="shared" si="28"/>
        <v>0</v>
      </c>
      <c r="W216" s="29">
        <f t="shared" si="29"/>
        <v>0</v>
      </c>
      <c r="X216" s="29">
        <f t="shared" si="30"/>
        <v>0</v>
      </c>
      <c r="Y216" s="29">
        <f t="shared" si="31"/>
        <v>0</v>
      </c>
      <c r="Z216" s="29">
        <f t="shared" si="32"/>
        <v>18248587.500000004</v>
      </c>
      <c r="AA216" s="113">
        <f t="shared" si="25"/>
        <v>8872132.4751654062</v>
      </c>
    </row>
    <row r="217" spans="2:27">
      <c r="B217" s="116">
        <f t="shared" si="23"/>
        <v>70221.352500000008</v>
      </c>
      <c r="C217" s="115">
        <f t="shared" si="26"/>
        <v>3.1900000000000022</v>
      </c>
      <c r="D217" s="68">
        <f>'ver pressoflex 6p C3 DCpowe_2'!$G$3/2/$C$557*C217</f>
        <v>39.077500000000029</v>
      </c>
      <c r="E217" s="114">
        <f>'ver pressoflex 6p C3 DCpowe_2'!$G$9/D217*(D217-'ver pressoflex 6p C3 DCpowe_2'!$M$8)</f>
        <v>3.2944277397479335E-2</v>
      </c>
      <c r="F217" s="114">
        <f>'ver pressoflex 6p C3 DCpowe_2'!$G$9/D217*(D217-'ver pressoflex 6p C3 DCpowe_2'!$M$9)</f>
        <v>4.9321988356471072E-2</v>
      </c>
      <c r="G217" s="114">
        <f>'ver pressoflex 6p C3 DCpowe_2'!$G$9/D217*(D217-'ver pressoflex 6p C3 DCpowe_2'!$M$10)</f>
        <v>6.5699699315462809E-2</v>
      </c>
      <c r="H217" s="114">
        <f>'ver pressoflex 6p C3 DCpowe_2'!$G$9/D217*(D217-'ver pressoflex 6p C3 DCpowe_2'!$M$11)</f>
        <v>0.4198676988036591</v>
      </c>
      <c r="I217" s="114">
        <f>'ver pressoflex 6p C3 DCpowe_2'!$G$9/D217*(D217-'ver pressoflex 6p C3 DCpowe_2'!$M$12)</f>
        <v>0.43624540976265086</v>
      </c>
      <c r="J217" s="114">
        <f>'ver pressoflex 6p C3 DCpowe_2'!$G$9/D217*(D217-'ver pressoflex 6p C3 DCpowe_2'!$M$13)</f>
        <v>0.45262312072164257</v>
      </c>
      <c r="K217" s="114">
        <f>'ver pressoflex 6p C3 DCpowe_2'!$G$9/D217*(D217-'ver pressoflex 6p C3 DCpowe_2'!$G$3)</f>
        <v>0.49356739811912193</v>
      </c>
      <c r="L217" s="113">
        <f>-'ver pressoflex 6p C3 DCpowe_2'!$G$2*'ver pressoflex 6p C3 DCpowe_2'!D217*'ver pressoflex 6p C3 DCpowe_2'!$G$17*'ver pressoflex 6p C3 DCpowe_2'!$G$13*'ver pressoflex 6p C3 DCpowe_2'!$G$11</f>
        <v>-7385.6475000000073</v>
      </c>
      <c r="M217" s="572">
        <f>IF(ABS(E217)&lt;'ver pressoflex 6p C3 DCpowe_2'!$G$7,'ver pressoflex 6p C3 DCpowe_2'!$G$16*E217*'ver pressoflex 6p C3 DCpowe_2'!$O$8,SIGN(E217)*'ver pressoflex 6p C3 DCpowe_2'!$G$15*'ver pressoflex 6p C3 DCpowe_2'!$O$8)</f>
        <v>17803.500000000004</v>
      </c>
      <c r="N217" s="572">
        <f>IF(ABS(F217)&lt;'ver pressoflex 6p C3 DCpowe_2'!$G$7,'ver pressoflex 6p C3 DCpowe_2'!$G$16*F217*'ver pressoflex 6p C3 DCpowe_2'!$O$9,SIGN(F217)*'ver pressoflex 6p C3 DCpowe_2'!$G$15*'ver pressoflex 6p C3 DCpowe_2'!$O$9)</f>
        <v>0</v>
      </c>
      <c r="O217" s="572">
        <f>IF(ABS(G217)&lt;'ver pressoflex 6p C3 DCpowe_2'!$G$7,'ver pressoflex 6p C3 DCpowe_2'!$G$16*G217*'ver pressoflex 6p C3 DCpowe_2'!$O$10,SIGN(G217)*'ver pressoflex 6p C3 DCpowe_2'!$G$15*'ver pressoflex 6p C3 DCpowe_2'!$O$10)</f>
        <v>0</v>
      </c>
      <c r="P217" s="572">
        <f>IF(ABS(H217)&lt;'ver pressoflex 6p C3 DCpowe_2'!$G$7,'ver pressoflex 6p C3 DCpowe_2'!$G$16*H217*'ver pressoflex 6p C3 DCpowe_2'!$O$11,SIGN(H217)*'ver pressoflex 6p C3 DCpowe_2'!$G$15*'ver pressoflex 6p C3 DCpowe_2'!$O$11)</f>
        <v>0</v>
      </c>
      <c r="Q217" s="572">
        <f>IF(ABS(I217)&lt;'ver pressoflex 6p C3 DCpowe_2'!$G$7,'ver pressoflex 6p C3 DCpowe_2'!$G$16*I217*'ver pressoflex 6p C3 DCpowe_2'!$O$12,SIGN(I217)*'ver pressoflex 6p C3 DCpowe_2'!$G$15*'ver pressoflex 6p C3 DCpowe_2'!$O$12)</f>
        <v>0</v>
      </c>
      <c r="R217" s="572">
        <f>IF(ABS(J217)&lt;'ver pressoflex 6p C3 DCpowe_2'!$G$7,'ver pressoflex 6p C3 DCpowe_2'!$G$16*J217*'ver pressoflex 6p C3 DCpowe_2'!$O$13,SIGN(J217)*'ver pressoflex 6p C3 DCpowe_2'!$G$15*'ver pressoflex 6p C3 DCpowe_2'!$O$13)</f>
        <v>17803.500000000004</v>
      </c>
      <c r="S217" s="113">
        <f t="shared" si="24"/>
        <v>28221.352500000001</v>
      </c>
      <c r="T217" s="575">
        <f>-L217*('ver pressoflex 6p C3 DCpowe_2'!$G$3/2-'ver pressoflex 6p C3 DCpowe_2'!$G$12*'ver pressoflex 6p C3 DCpowe_2'!D217)</f>
        <v>8927355.3291846085</v>
      </c>
      <c r="U217" s="29">
        <f t="shared" si="27"/>
        <v>-18248587.500000004</v>
      </c>
      <c r="V217" s="29">
        <f t="shared" si="28"/>
        <v>0</v>
      </c>
      <c r="W217" s="29">
        <f t="shared" si="29"/>
        <v>0</v>
      </c>
      <c r="X217" s="29">
        <f t="shared" si="30"/>
        <v>0</v>
      </c>
      <c r="Y217" s="29">
        <f t="shared" si="31"/>
        <v>0</v>
      </c>
      <c r="Z217" s="29">
        <f t="shared" si="32"/>
        <v>18248587.500000004</v>
      </c>
      <c r="AA217" s="113">
        <f t="shared" si="25"/>
        <v>8927355.3291846085</v>
      </c>
    </row>
    <row r="218" spans="2:27">
      <c r="B218" s="116">
        <f t="shared" si="23"/>
        <v>70175.047500000001</v>
      </c>
      <c r="C218" s="115">
        <f t="shared" si="26"/>
        <v>3.2100000000000022</v>
      </c>
      <c r="D218" s="68">
        <f>'ver pressoflex 6p C3 DCpowe_2'!$G$3/2/$C$557*C218</f>
        <v>39.322500000000026</v>
      </c>
      <c r="E218" s="114">
        <f>'ver pressoflex 6p C3 DCpowe_2'!$G$9/D218*(D218-'ver pressoflex 6p C3 DCpowe_2'!$M$8)</f>
        <v>3.2689172865407824E-2</v>
      </c>
      <c r="F218" s="114">
        <f>'ver pressoflex 6p C3 DCpowe_2'!$G$9/D218*(D218-'ver pressoflex 6p C3 DCpowe_2'!$M$9)</f>
        <v>4.8964842011570947E-2</v>
      </c>
      <c r="G218" s="114">
        <f>'ver pressoflex 6p C3 DCpowe_2'!$G$9/D218*(D218-'ver pressoflex 6p C3 DCpowe_2'!$M$10)</f>
        <v>6.5240511157734077E-2</v>
      </c>
      <c r="H218" s="114">
        <f>'ver pressoflex 6p C3 DCpowe_2'!$G$9/D218*(D218-'ver pressoflex 6p C3 DCpowe_2'!$M$11)</f>
        <v>0.41720185644351165</v>
      </c>
      <c r="I218" s="114">
        <f>'ver pressoflex 6p C3 DCpowe_2'!$G$9/D218*(D218-'ver pressoflex 6p C3 DCpowe_2'!$M$12)</f>
        <v>0.43347752558967478</v>
      </c>
      <c r="J218" s="114">
        <f>'ver pressoflex 6p C3 DCpowe_2'!$G$9/D218*(D218-'ver pressoflex 6p C3 DCpowe_2'!$M$13)</f>
        <v>0.44975319473583791</v>
      </c>
      <c r="K218" s="114">
        <f>'ver pressoflex 6p C3 DCpowe_2'!$G$9/D218*(D218-'ver pressoflex 6p C3 DCpowe_2'!$G$3)</f>
        <v>0.49044236760124577</v>
      </c>
      <c r="L218" s="113">
        <f>-'ver pressoflex 6p C3 DCpowe_2'!$G$2*'ver pressoflex 6p C3 DCpowe_2'!D218*'ver pressoflex 6p C3 DCpowe_2'!$G$17*'ver pressoflex 6p C3 DCpowe_2'!$G$13*'ver pressoflex 6p C3 DCpowe_2'!$G$11</f>
        <v>-7431.9525000000049</v>
      </c>
      <c r="M218" s="572">
        <f>IF(ABS(E218)&lt;'ver pressoflex 6p C3 DCpowe_2'!$G$7,'ver pressoflex 6p C3 DCpowe_2'!$G$16*E218*'ver pressoflex 6p C3 DCpowe_2'!$O$8,SIGN(E218)*'ver pressoflex 6p C3 DCpowe_2'!$G$15*'ver pressoflex 6p C3 DCpowe_2'!$O$8)</f>
        <v>17803.500000000004</v>
      </c>
      <c r="N218" s="572">
        <f>IF(ABS(F218)&lt;'ver pressoflex 6p C3 DCpowe_2'!$G$7,'ver pressoflex 6p C3 DCpowe_2'!$G$16*F218*'ver pressoflex 6p C3 DCpowe_2'!$O$9,SIGN(F218)*'ver pressoflex 6p C3 DCpowe_2'!$G$15*'ver pressoflex 6p C3 DCpowe_2'!$O$9)</f>
        <v>0</v>
      </c>
      <c r="O218" s="572">
        <f>IF(ABS(G218)&lt;'ver pressoflex 6p C3 DCpowe_2'!$G$7,'ver pressoflex 6p C3 DCpowe_2'!$G$16*G218*'ver pressoflex 6p C3 DCpowe_2'!$O$10,SIGN(G218)*'ver pressoflex 6p C3 DCpowe_2'!$G$15*'ver pressoflex 6p C3 DCpowe_2'!$O$10)</f>
        <v>0</v>
      </c>
      <c r="P218" s="572">
        <f>IF(ABS(H218)&lt;'ver pressoflex 6p C3 DCpowe_2'!$G$7,'ver pressoflex 6p C3 DCpowe_2'!$G$16*H218*'ver pressoflex 6p C3 DCpowe_2'!$O$11,SIGN(H218)*'ver pressoflex 6p C3 DCpowe_2'!$G$15*'ver pressoflex 6p C3 DCpowe_2'!$O$11)</f>
        <v>0</v>
      </c>
      <c r="Q218" s="572">
        <f>IF(ABS(I218)&lt;'ver pressoflex 6p C3 DCpowe_2'!$G$7,'ver pressoflex 6p C3 DCpowe_2'!$G$16*I218*'ver pressoflex 6p C3 DCpowe_2'!$O$12,SIGN(I218)*'ver pressoflex 6p C3 DCpowe_2'!$G$15*'ver pressoflex 6p C3 DCpowe_2'!$O$12)</f>
        <v>0</v>
      </c>
      <c r="R218" s="572">
        <f>IF(ABS(J218)&lt;'ver pressoflex 6p C3 DCpowe_2'!$G$7,'ver pressoflex 6p C3 DCpowe_2'!$G$16*J218*'ver pressoflex 6p C3 DCpowe_2'!$O$13,SIGN(J218)*'ver pressoflex 6p C3 DCpowe_2'!$G$15*'ver pressoflex 6p C3 DCpowe_2'!$O$13)</f>
        <v>17803.500000000004</v>
      </c>
      <c r="S218" s="113">
        <f t="shared" si="24"/>
        <v>28175.047500000001</v>
      </c>
      <c r="T218" s="575">
        <f>-L218*('ver pressoflex 6p C3 DCpowe_2'!$G$3/2-'ver pressoflex 6p C3 DCpowe_2'!$G$12*'ver pressoflex 6p C3 DCpowe_2'!D218)</f>
        <v>8982568.7443926055</v>
      </c>
      <c r="U218" s="29">
        <f t="shared" si="27"/>
        <v>-18248587.500000004</v>
      </c>
      <c r="V218" s="29">
        <f t="shared" si="28"/>
        <v>0</v>
      </c>
      <c r="W218" s="29">
        <f t="shared" si="29"/>
        <v>0</v>
      </c>
      <c r="X218" s="29">
        <f t="shared" si="30"/>
        <v>0</v>
      </c>
      <c r="Y218" s="29">
        <f t="shared" si="31"/>
        <v>0</v>
      </c>
      <c r="Z218" s="29">
        <f t="shared" si="32"/>
        <v>18248587.500000004</v>
      </c>
      <c r="AA218" s="113">
        <f t="shared" si="25"/>
        <v>8982568.7443926055</v>
      </c>
    </row>
    <row r="219" spans="2:27">
      <c r="B219" s="116">
        <f t="shared" si="23"/>
        <v>70128.742499999993</v>
      </c>
      <c r="C219" s="115">
        <f t="shared" si="26"/>
        <v>3.2300000000000022</v>
      </c>
      <c r="D219" s="68">
        <f>'ver pressoflex 6p C3 DCpowe_2'!$G$3/2/$C$557*C219</f>
        <v>39.567500000000024</v>
      </c>
      <c r="E219" s="114">
        <f>'ver pressoflex 6p C3 DCpowe_2'!$G$9/D219*(D219-'ver pressoflex 6p C3 DCpowe_2'!$M$8)</f>
        <v>3.2437227522587958E-2</v>
      </c>
      <c r="F219" s="114">
        <f>'ver pressoflex 6p C3 DCpowe_2'!$G$9/D219*(D219-'ver pressoflex 6p C3 DCpowe_2'!$M$9)</f>
        <v>4.8612118531623144E-2</v>
      </c>
      <c r="G219" s="114">
        <f>'ver pressoflex 6p C3 DCpowe_2'!$G$9/D219*(D219-'ver pressoflex 6p C3 DCpowe_2'!$M$10)</f>
        <v>6.478700954065833E-2</v>
      </c>
      <c r="H219" s="114">
        <f>'ver pressoflex 6p C3 DCpowe_2'!$G$9/D219*(D219-'ver pressoflex 6p C3 DCpowe_2'!$M$11)</f>
        <v>0.41456902761104414</v>
      </c>
      <c r="I219" s="114">
        <f>'ver pressoflex 6p C3 DCpowe_2'!$G$9/D219*(D219-'ver pressoflex 6p C3 DCpowe_2'!$M$12)</f>
        <v>0.43074391862007932</v>
      </c>
      <c r="J219" s="114">
        <f>'ver pressoflex 6p C3 DCpowe_2'!$G$9/D219*(D219-'ver pressoflex 6p C3 DCpowe_2'!$M$13)</f>
        <v>0.44691880962911451</v>
      </c>
      <c r="K219" s="114">
        <f>'ver pressoflex 6p C3 DCpowe_2'!$G$9/D219*(D219-'ver pressoflex 6p C3 DCpowe_2'!$G$3)</f>
        <v>0.4873560371517025</v>
      </c>
      <c r="L219" s="113">
        <f>-'ver pressoflex 6p C3 DCpowe_2'!$G$2*'ver pressoflex 6p C3 DCpowe_2'!D219*'ver pressoflex 6p C3 DCpowe_2'!$G$17*'ver pressoflex 6p C3 DCpowe_2'!$G$13*'ver pressoflex 6p C3 DCpowe_2'!$G$11</f>
        <v>-7478.2575000000061</v>
      </c>
      <c r="M219" s="572">
        <f>IF(ABS(E219)&lt;'ver pressoflex 6p C3 DCpowe_2'!$G$7,'ver pressoflex 6p C3 DCpowe_2'!$G$16*E219*'ver pressoflex 6p C3 DCpowe_2'!$O$8,SIGN(E219)*'ver pressoflex 6p C3 DCpowe_2'!$G$15*'ver pressoflex 6p C3 DCpowe_2'!$O$8)</f>
        <v>17803.500000000004</v>
      </c>
      <c r="N219" s="572">
        <f>IF(ABS(F219)&lt;'ver pressoflex 6p C3 DCpowe_2'!$G$7,'ver pressoflex 6p C3 DCpowe_2'!$G$16*F219*'ver pressoflex 6p C3 DCpowe_2'!$O$9,SIGN(F219)*'ver pressoflex 6p C3 DCpowe_2'!$G$15*'ver pressoflex 6p C3 DCpowe_2'!$O$9)</f>
        <v>0</v>
      </c>
      <c r="O219" s="572">
        <f>IF(ABS(G219)&lt;'ver pressoflex 6p C3 DCpowe_2'!$G$7,'ver pressoflex 6p C3 DCpowe_2'!$G$16*G219*'ver pressoflex 6p C3 DCpowe_2'!$O$10,SIGN(G219)*'ver pressoflex 6p C3 DCpowe_2'!$G$15*'ver pressoflex 6p C3 DCpowe_2'!$O$10)</f>
        <v>0</v>
      </c>
      <c r="P219" s="572">
        <f>IF(ABS(H219)&lt;'ver pressoflex 6p C3 DCpowe_2'!$G$7,'ver pressoflex 6p C3 DCpowe_2'!$G$16*H219*'ver pressoflex 6p C3 DCpowe_2'!$O$11,SIGN(H219)*'ver pressoflex 6p C3 DCpowe_2'!$G$15*'ver pressoflex 6p C3 DCpowe_2'!$O$11)</f>
        <v>0</v>
      </c>
      <c r="Q219" s="572">
        <f>IF(ABS(I219)&lt;'ver pressoflex 6p C3 DCpowe_2'!$G$7,'ver pressoflex 6p C3 DCpowe_2'!$G$16*I219*'ver pressoflex 6p C3 DCpowe_2'!$O$12,SIGN(I219)*'ver pressoflex 6p C3 DCpowe_2'!$G$15*'ver pressoflex 6p C3 DCpowe_2'!$O$12)</f>
        <v>0</v>
      </c>
      <c r="R219" s="572">
        <f>IF(ABS(J219)&lt;'ver pressoflex 6p C3 DCpowe_2'!$G$7,'ver pressoflex 6p C3 DCpowe_2'!$G$16*J219*'ver pressoflex 6p C3 DCpowe_2'!$O$13,SIGN(J219)*'ver pressoflex 6p C3 DCpowe_2'!$G$15*'ver pressoflex 6p C3 DCpowe_2'!$O$13)</f>
        <v>17803.500000000004</v>
      </c>
      <c r="S219" s="113">
        <f t="shared" si="24"/>
        <v>28128.7425</v>
      </c>
      <c r="T219" s="575">
        <f>-L219*('ver pressoflex 6p C3 DCpowe_2'!$G$3/2-'ver pressoflex 6p C3 DCpowe_2'!$G$12*'ver pressoflex 6p C3 DCpowe_2'!D219)</f>
        <v>9037772.7207894064</v>
      </c>
      <c r="U219" s="29">
        <f t="shared" si="27"/>
        <v>-18248587.500000004</v>
      </c>
      <c r="V219" s="29">
        <f t="shared" si="28"/>
        <v>0</v>
      </c>
      <c r="W219" s="29">
        <f t="shared" si="29"/>
        <v>0</v>
      </c>
      <c r="X219" s="29">
        <f t="shared" si="30"/>
        <v>0</v>
      </c>
      <c r="Y219" s="29">
        <f t="shared" si="31"/>
        <v>0</v>
      </c>
      <c r="Z219" s="29">
        <f t="shared" si="32"/>
        <v>18248587.500000004</v>
      </c>
      <c r="AA219" s="113">
        <f t="shared" si="25"/>
        <v>9037772.7207894064</v>
      </c>
    </row>
    <row r="220" spans="2:27">
      <c r="B220" s="116">
        <f t="shared" si="23"/>
        <v>70082.4375</v>
      </c>
      <c r="C220" s="115">
        <f t="shared" si="26"/>
        <v>3.2500000000000022</v>
      </c>
      <c r="D220" s="68">
        <f>'ver pressoflex 6p C3 DCpowe_2'!$G$3/2/$C$557*C220</f>
        <v>39.812500000000028</v>
      </c>
      <c r="E220" s="114">
        <f>'ver pressoflex 6p C3 DCpowe_2'!$G$9/D220*(D220-'ver pressoflex 6p C3 DCpowe_2'!$M$8)</f>
        <v>3.2188383045525876E-2</v>
      </c>
      <c r="F220" s="114">
        <f>'ver pressoflex 6p C3 DCpowe_2'!$G$9/D220*(D220-'ver pressoflex 6p C3 DCpowe_2'!$M$9)</f>
        <v>4.8263736263736229E-2</v>
      </c>
      <c r="G220" s="114">
        <f>'ver pressoflex 6p C3 DCpowe_2'!$G$9/D220*(D220-'ver pressoflex 6p C3 DCpowe_2'!$M$10)</f>
        <v>6.4339089481946582E-2</v>
      </c>
      <c r="H220" s="114">
        <f>'ver pressoflex 6p C3 DCpowe_2'!$G$9/D220*(D220-'ver pressoflex 6p C3 DCpowe_2'!$M$11)</f>
        <v>0.41196860282574543</v>
      </c>
      <c r="I220" s="114">
        <f>'ver pressoflex 6p C3 DCpowe_2'!$G$9/D220*(D220-'ver pressoflex 6p C3 DCpowe_2'!$M$12)</f>
        <v>0.42804395604395579</v>
      </c>
      <c r="J220" s="114">
        <f>'ver pressoflex 6p C3 DCpowe_2'!$G$9/D220*(D220-'ver pressoflex 6p C3 DCpowe_2'!$M$13)</f>
        <v>0.44411930926216614</v>
      </c>
      <c r="K220" s="114">
        <f>'ver pressoflex 6p C3 DCpowe_2'!$G$9/D220*(D220-'ver pressoflex 6p C3 DCpowe_2'!$G$3)</f>
        <v>0.48430769230769199</v>
      </c>
      <c r="L220" s="113">
        <f>-'ver pressoflex 6p C3 DCpowe_2'!$G$2*'ver pressoflex 6p C3 DCpowe_2'!D220*'ver pressoflex 6p C3 DCpowe_2'!$G$17*'ver pressoflex 6p C3 DCpowe_2'!$G$13*'ver pressoflex 6p C3 DCpowe_2'!$G$11</f>
        <v>-7524.5625000000055</v>
      </c>
      <c r="M220" s="572">
        <f>IF(ABS(E220)&lt;'ver pressoflex 6p C3 DCpowe_2'!$G$7,'ver pressoflex 6p C3 DCpowe_2'!$G$16*E220*'ver pressoflex 6p C3 DCpowe_2'!$O$8,SIGN(E220)*'ver pressoflex 6p C3 DCpowe_2'!$G$15*'ver pressoflex 6p C3 DCpowe_2'!$O$8)</f>
        <v>17803.500000000004</v>
      </c>
      <c r="N220" s="572">
        <f>IF(ABS(F220)&lt;'ver pressoflex 6p C3 DCpowe_2'!$G$7,'ver pressoflex 6p C3 DCpowe_2'!$G$16*F220*'ver pressoflex 6p C3 DCpowe_2'!$O$9,SIGN(F220)*'ver pressoflex 6p C3 DCpowe_2'!$G$15*'ver pressoflex 6p C3 DCpowe_2'!$O$9)</f>
        <v>0</v>
      </c>
      <c r="O220" s="572">
        <f>IF(ABS(G220)&lt;'ver pressoflex 6p C3 DCpowe_2'!$G$7,'ver pressoflex 6p C3 DCpowe_2'!$G$16*G220*'ver pressoflex 6p C3 DCpowe_2'!$O$10,SIGN(G220)*'ver pressoflex 6p C3 DCpowe_2'!$G$15*'ver pressoflex 6p C3 DCpowe_2'!$O$10)</f>
        <v>0</v>
      </c>
      <c r="P220" s="572">
        <f>IF(ABS(H220)&lt;'ver pressoflex 6p C3 DCpowe_2'!$G$7,'ver pressoflex 6p C3 DCpowe_2'!$G$16*H220*'ver pressoflex 6p C3 DCpowe_2'!$O$11,SIGN(H220)*'ver pressoflex 6p C3 DCpowe_2'!$G$15*'ver pressoflex 6p C3 DCpowe_2'!$O$11)</f>
        <v>0</v>
      </c>
      <c r="Q220" s="572">
        <f>IF(ABS(I220)&lt;'ver pressoflex 6p C3 DCpowe_2'!$G$7,'ver pressoflex 6p C3 DCpowe_2'!$G$16*I220*'ver pressoflex 6p C3 DCpowe_2'!$O$12,SIGN(I220)*'ver pressoflex 6p C3 DCpowe_2'!$G$15*'ver pressoflex 6p C3 DCpowe_2'!$O$12)</f>
        <v>0</v>
      </c>
      <c r="R220" s="572">
        <f>IF(ABS(J220)&lt;'ver pressoflex 6p C3 DCpowe_2'!$G$7,'ver pressoflex 6p C3 DCpowe_2'!$G$16*J220*'ver pressoflex 6p C3 DCpowe_2'!$O$13,SIGN(J220)*'ver pressoflex 6p C3 DCpowe_2'!$G$15*'ver pressoflex 6p C3 DCpowe_2'!$O$13)</f>
        <v>17803.500000000004</v>
      </c>
      <c r="S220" s="113">
        <f t="shared" si="24"/>
        <v>28082.4375</v>
      </c>
      <c r="T220" s="575">
        <f>-L220*('ver pressoflex 6p C3 DCpowe_2'!$G$3/2-'ver pressoflex 6p C3 DCpowe_2'!$G$12*'ver pressoflex 6p C3 DCpowe_2'!D220)</f>
        <v>9092967.2583750077</v>
      </c>
      <c r="U220" s="29">
        <f t="shared" si="27"/>
        <v>-18248587.500000004</v>
      </c>
      <c r="V220" s="29">
        <f t="shared" si="28"/>
        <v>0</v>
      </c>
      <c r="W220" s="29">
        <f t="shared" si="29"/>
        <v>0</v>
      </c>
      <c r="X220" s="29">
        <f t="shared" si="30"/>
        <v>0</v>
      </c>
      <c r="Y220" s="29">
        <f t="shared" si="31"/>
        <v>0</v>
      </c>
      <c r="Z220" s="29">
        <f t="shared" si="32"/>
        <v>18248587.500000004</v>
      </c>
      <c r="AA220" s="113">
        <f t="shared" si="25"/>
        <v>9092967.2583750077</v>
      </c>
    </row>
    <row r="221" spans="2:27">
      <c r="B221" s="116">
        <f t="shared" si="23"/>
        <v>70036.132500000007</v>
      </c>
      <c r="C221" s="115">
        <f t="shared" si="26"/>
        <v>3.2700000000000022</v>
      </c>
      <c r="D221" s="68">
        <f>'ver pressoflex 6p C3 DCpowe_2'!$G$3/2/$C$557*C221</f>
        <v>40.057500000000026</v>
      </c>
      <c r="E221" s="114">
        <f>'ver pressoflex 6p C3 DCpowe_2'!$G$9/D221*(D221-'ver pressoflex 6p C3 DCpowe_2'!$M$8)</f>
        <v>3.1942582537602168E-2</v>
      </c>
      <c r="F221" s="114">
        <f>'ver pressoflex 6p C3 DCpowe_2'!$G$9/D221*(D221-'ver pressoflex 6p C3 DCpowe_2'!$M$9)</f>
        <v>4.7919615552643041E-2</v>
      </c>
      <c r="G221" s="114">
        <f>'ver pressoflex 6p C3 DCpowe_2'!$G$9/D221*(D221-'ver pressoflex 6p C3 DCpowe_2'!$M$10)</f>
        <v>6.3896648567683914E-2</v>
      </c>
      <c r="H221" s="114">
        <f>'ver pressoflex 6p C3 DCpowe_2'!$G$9/D221*(D221-'ver pressoflex 6p C3 DCpowe_2'!$M$11)</f>
        <v>0.40939998751794271</v>
      </c>
      <c r="I221" s="114">
        <f>'ver pressoflex 6p C3 DCpowe_2'!$G$9/D221*(D221-'ver pressoflex 6p C3 DCpowe_2'!$M$12)</f>
        <v>0.4253770205329836</v>
      </c>
      <c r="J221" s="114">
        <f>'ver pressoflex 6p C3 DCpowe_2'!$G$9/D221*(D221-'ver pressoflex 6p C3 DCpowe_2'!$M$13)</f>
        <v>0.44135405354802448</v>
      </c>
      <c r="K221" s="114">
        <f>'ver pressoflex 6p C3 DCpowe_2'!$G$9/D221*(D221-'ver pressoflex 6p C3 DCpowe_2'!$G$3)</f>
        <v>0.48129663608562662</v>
      </c>
      <c r="L221" s="113">
        <f>-'ver pressoflex 6p C3 DCpowe_2'!$G$2*'ver pressoflex 6p C3 DCpowe_2'!D221*'ver pressoflex 6p C3 DCpowe_2'!$G$17*'ver pressoflex 6p C3 DCpowe_2'!$G$13*'ver pressoflex 6p C3 DCpowe_2'!$G$11</f>
        <v>-7570.8675000000067</v>
      </c>
      <c r="M221" s="572">
        <f>IF(ABS(E221)&lt;'ver pressoflex 6p C3 DCpowe_2'!$G$7,'ver pressoflex 6p C3 DCpowe_2'!$G$16*E221*'ver pressoflex 6p C3 DCpowe_2'!$O$8,SIGN(E221)*'ver pressoflex 6p C3 DCpowe_2'!$G$15*'ver pressoflex 6p C3 DCpowe_2'!$O$8)</f>
        <v>17803.500000000004</v>
      </c>
      <c r="N221" s="572">
        <f>IF(ABS(F221)&lt;'ver pressoflex 6p C3 DCpowe_2'!$G$7,'ver pressoflex 6p C3 DCpowe_2'!$G$16*F221*'ver pressoflex 6p C3 DCpowe_2'!$O$9,SIGN(F221)*'ver pressoflex 6p C3 DCpowe_2'!$G$15*'ver pressoflex 6p C3 DCpowe_2'!$O$9)</f>
        <v>0</v>
      </c>
      <c r="O221" s="572">
        <f>IF(ABS(G221)&lt;'ver pressoflex 6p C3 DCpowe_2'!$G$7,'ver pressoflex 6p C3 DCpowe_2'!$G$16*G221*'ver pressoflex 6p C3 DCpowe_2'!$O$10,SIGN(G221)*'ver pressoflex 6p C3 DCpowe_2'!$G$15*'ver pressoflex 6p C3 DCpowe_2'!$O$10)</f>
        <v>0</v>
      </c>
      <c r="P221" s="572">
        <f>IF(ABS(H221)&lt;'ver pressoflex 6p C3 DCpowe_2'!$G$7,'ver pressoflex 6p C3 DCpowe_2'!$G$16*H221*'ver pressoflex 6p C3 DCpowe_2'!$O$11,SIGN(H221)*'ver pressoflex 6p C3 DCpowe_2'!$G$15*'ver pressoflex 6p C3 DCpowe_2'!$O$11)</f>
        <v>0</v>
      </c>
      <c r="Q221" s="572">
        <f>IF(ABS(I221)&lt;'ver pressoflex 6p C3 DCpowe_2'!$G$7,'ver pressoflex 6p C3 DCpowe_2'!$G$16*I221*'ver pressoflex 6p C3 DCpowe_2'!$O$12,SIGN(I221)*'ver pressoflex 6p C3 DCpowe_2'!$G$15*'ver pressoflex 6p C3 DCpowe_2'!$O$12)</f>
        <v>0</v>
      </c>
      <c r="R221" s="572">
        <f>IF(ABS(J221)&lt;'ver pressoflex 6p C3 DCpowe_2'!$G$7,'ver pressoflex 6p C3 DCpowe_2'!$G$16*J221*'ver pressoflex 6p C3 DCpowe_2'!$O$13,SIGN(J221)*'ver pressoflex 6p C3 DCpowe_2'!$G$15*'ver pressoflex 6p C3 DCpowe_2'!$O$13)</f>
        <v>17803.500000000004</v>
      </c>
      <c r="S221" s="113">
        <f t="shared" si="24"/>
        <v>28036.1325</v>
      </c>
      <c r="T221" s="575">
        <f>-L221*('ver pressoflex 6p C3 DCpowe_2'!$G$3/2-'ver pressoflex 6p C3 DCpowe_2'!$G$12*'ver pressoflex 6p C3 DCpowe_2'!D221)</f>
        <v>9148152.3571494091</v>
      </c>
      <c r="U221" s="29">
        <f t="shared" si="27"/>
        <v>-18248587.500000004</v>
      </c>
      <c r="V221" s="29">
        <f t="shared" si="28"/>
        <v>0</v>
      </c>
      <c r="W221" s="29">
        <f t="shared" si="29"/>
        <v>0</v>
      </c>
      <c r="X221" s="29">
        <f t="shared" si="30"/>
        <v>0</v>
      </c>
      <c r="Y221" s="29">
        <f t="shared" si="31"/>
        <v>0</v>
      </c>
      <c r="Z221" s="29">
        <f t="shared" si="32"/>
        <v>18248587.500000004</v>
      </c>
      <c r="AA221" s="113">
        <f t="shared" si="25"/>
        <v>9148152.3571494091</v>
      </c>
    </row>
    <row r="222" spans="2:27">
      <c r="B222" s="116">
        <f t="shared" si="23"/>
        <v>69989.827499999999</v>
      </c>
      <c r="C222" s="115">
        <f t="shared" si="26"/>
        <v>3.2900000000000023</v>
      </c>
      <c r="D222" s="68">
        <f>'ver pressoflex 6p C3 DCpowe_2'!$G$3/2/$C$557*C222</f>
        <v>40.30250000000003</v>
      </c>
      <c r="E222" s="114">
        <f>'ver pressoflex 6p C3 DCpowe_2'!$G$9/D222*(D222-'ver pressoflex 6p C3 DCpowe_2'!$M$8)</f>
        <v>3.1699770485701849E-2</v>
      </c>
      <c r="F222" s="114">
        <f>'ver pressoflex 6p C3 DCpowe_2'!$G$9/D222*(D222-'ver pressoflex 6p C3 DCpowe_2'!$M$9)</f>
        <v>4.7579678679982591E-2</v>
      </c>
      <c r="G222" s="114">
        <f>'ver pressoflex 6p C3 DCpowe_2'!$G$9/D222*(D222-'ver pressoflex 6p C3 DCpowe_2'!$M$10)</f>
        <v>6.3459586874263341E-2</v>
      </c>
      <c r="H222" s="114">
        <f>'ver pressoflex 6p C3 DCpowe_2'!$G$9/D222*(D222-'ver pressoflex 6p C3 DCpowe_2'!$M$11)</f>
        <v>0.40686260157558429</v>
      </c>
      <c r="I222" s="114">
        <f>'ver pressoflex 6p C3 DCpowe_2'!$G$9/D222*(D222-'ver pressoflex 6p C3 DCpowe_2'!$M$12)</f>
        <v>0.42274250976986505</v>
      </c>
      <c r="J222" s="114">
        <f>'ver pressoflex 6p C3 DCpowe_2'!$G$9/D222*(D222-'ver pressoflex 6p C3 DCpowe_2'!$M$13)</f>
        <v>0.43862241796414581</v>
      </c>
      <c r="K222" s="114">
        <f>'ver pressoflex 6p C3 DCpowe_2'!$G$9/D222*(D222-'ver pressoflex 6p C3 DCpowe_2'!$G$3)</f>
        <v>0.47832218844984764</v>
      </c>
      <c r="L222" s="113">
        <f>-'ver pressoflex 6p C3 DCpowe_2'!$G$2*'ver pressoflex 6p C3 DCpowe_2'!D222*'ver pressoflex 6p C3 DCpowe_2'!$G$17*'ver pressoflex 6p C3 DCpowe_2'!$G$13*'ver pressoflex 6p C3 DCpowe_2'!$G$11</f>
        <v>-7617.172500000006</v>
      </c>
      <c r="M222" s="572">
        <f>IF(ABS(E222)&lt;'ver pressoflex 6p C3 DCpowe_2'!$G$7,'ver pressoflex 6p C3 DCpowe_2'!$G$16*E222*'ver pressoflex 6p C3 DCpowe_2'!$O$8,SIGN(E222)*'ver pressoflex 6p C3 DCpowe_2'!$G$15*'ver pressoflex 6p C3 DCpowe_2'!$O$8)</f>
        <v>17803.500000000004</v>
      </c>
      <c r="N222" s="572">
        <f>IF(ABS(F222)&lt;'ver pressoflex 6p C3 DCpowe_2'!$G$7,'ver pressoflex 6p C3 DCpowe_2'!$G$16*F222*'ver pressoflex 6p C3 DCpowe_2'!$O$9,SIGN(F222)*'ver pressoflex 6p C3 DCpowe_2'!$G$15*'ver pressoflex 6p C3 DCpowe_2'!$O$9)</f>
        <v>0</v>
      </c>
      <c r="O222" s="572">
        <f>IF(ABS(G222)&lt;'ver pressoflex 6p C3 DCpowe_2'!$G$7,'ver pressoflex 6p C3 DCpowe_2'!$G$16*G222*'ver pressoflex 6p C3 DCpowe_2'!$O$10,SIGN(G222)*'ver pressoflex 6p C3 DCpowe_2'!$G$15*'ver pressoflex 6p C3 DCpowe_2'!$O$10)</f>
        <v>0</v>
      </c>
      <c r="P222" s="572">
        <f>IF(ABS(H222)&lt;'ver pressoflex 6p C3 DCpowe_2'!$G$7,'ver pressoflex 6p C3 DCpowe_2'!$G$16*H222*'ver pressoflex 6p C3 DCpowe_2'!$O$11,SIGN(H222)*'ver pressoflex 6p C3 DCpowe_2'!$G$15*'ver pressoflex 6p C3 DCpowe_2'!$O$11)</f>
        <v>0</v>
      </c>
      <c r="Q222" s="572">
        <f>IF(ABS(I222)&lt;'ver pressoflex 6p C3 DCpowe_2'!$G$7,'ver pressoflex 6p C3 DCpowe_2'!$G$16*I222*'ver pressoflex 6p C3 DCpowe_2'!$O$12,SIGN(I222)*'ver pressoflex 6p C3 DCpowe_2'!$G$15*'ver pressoflex 6p C3 DCpowe_2'!$O$12)</f>
        <v>0</v>
      </c>
      <c r="R222" s="572">
        <f>IF(ABS(J222)&lt;'ver pressoflex 6p C3 DCpowe_2'!$G$7,'ver pressoflex 6p C3 DCpowe_2'!$G$16*J222*'ver pressoflex 6p C3 DCpowe_2'!$O$13,SIGN(J222)*'ver pressoflex 6p C3 DCpowe_2'!$G$15*'ver pressoflex 6p C3 DCpowe_2'!$O$13)</f>
        <v>17803.500000000004</v>
      </c>
      <c r="S222" s="113">
        <f t="shared" si="24"/>
        <v>27989.827499999999</v>
      </c>
      <c r="T222" s="575">
        <f>-L222*('ver pressoflex 6p C3 DCpowe_2'!$G$3/2-'ver pressoflex 6p C3 DCpowe_2'!$G$12*'ver pressoflex 6p C3 DCpowe_2'!D222)</f>
        <v>9203328.0171126071</v>
      </c>
      <c r="U222" s="29">
        <f t="shared" si="27"/>
        <v>-18248587.500000004</v>
      </c>
      <c r="V222" s="29">
        <f t="shared" si="28"/>
        <v>0</v>
      </c>
      <c r="W222" s="29">
        <f t="shared" si="29"/>
        <v>0</v>
      </c>
      <c r="X222" s="29">
        <f t="shared" si="30"/>
        <v>0</v>
      </c>
      <c r="Y222" s="29">
        <f t="shared" si="31"/>
        <v>0</v>
      </c>
      <c r="Z222" s="29">
        <f t="shared" si="32"/>
        <v>18248587.500000004</v>
      </c>
      <c r="AA222" s="113">
        <f t="shared" si="25"/>
        <v>9203328.0171126071</v>
      </c>
    </row>
    <row r="223" spans="2:27">
      <c r="B223" s="116">
        <f t="shared" si="23"/>
        <v>69943.522499999992</v>
      </c>
      <c r="C223" s="115">
        <f t="shared" si="26"/>
        <v>3.3100000000000023</v>
      </c>
      <c r="D223" s="68">
        <f>'ver pressoflex 6p C3 DCpowe_2'!$G$3/2/$C$557*C223</f>
        <v>40.547500000000028</v>
      </c>
      <c r="E223" s="114">
        <f>'ver pressoflex 6p C3 DCpowe_2'!$G$9/D223*(D223-'ver pressoflex 6p C3 DCpowe_2'!$M$8)</f>
        <v>3.1459892718416649E-2</v>
      </c>
      <c r="F223" s="114">
        <f>'ver pressoflex 6p C3 DCpowe_2'!$G$9/D223*(D223-'ver pressoflex 6p C3 DCpowe_2'!$M$9)</f>
        <v>4.7243849805783306E-2</v>
      </c>
      <c r="G223" s="114">
        <f>'ver pressoflex 6p C3 DCpowe_2'!$G$9/D223*(D223-'ver pressoflex 6p C3 DCpowe_2'!$M$10)</f>
        <v>6.3027806893149962E-2</v>
      </c>
      <c r="H223" s="114">
        <f>'ver pressoflex 6p C3 DCpowe_2'!$G$9/D223*(D223-'ver pressoflex 6p C3 DCpowe_2'!$M$11)</f>
        <v>0.40435587890745389</v>
      </c>
      <c r="I223" s="114">
        <f>'ver pressoflex 6p C3 DCpowe_2'!$G$9/D223*(D223-'ver pressoflex 6p C3 DCpowe_2'!$M$12)</f>
        <v>0.42013983599482058</v>
      </c>
      <c r="J223" s="114">
        <f>'ver pressoflex 6p C3 DCpowe_2'!$G$9/D223*(D223-'ver pressoflex 6p C3 DCpowe_2'!$M$13)</f>
        <v>0.43592379308218721</v>
      </c>
      <c r="K223" s="114">
        <f>'ver pressoflex 6p C3 DCpowe_2'!$G$9/D223*(D223-'ver pressoflex 6p C3 DCpowe_2'!$G$3)</f>
        <v>0.47538368580060386</v>
      </c>
      <c r="L223" s="113">
        <f>-'ver pressoflex 6p C3 DCpowe_2'!$G$2*'ver pressoflex 6p C3 DCpowe_2'!D223*'ver pressoflex 6p C3 DCpowe_2'!$G$17*'ver pressoflex 6p C3 DCpowe_2'!$G$13*'ver pressoflex 6p C3 DCpowe_2'!$G$11</f>
        <v>-7663.4775000000072</v>
      </c>
      <c r="M223" s="572">
        <f>IF(ABS(E223)&lt;'ver pressoflex 6p C3 DCpowe_2'!$G$7,'ver pressoflex 6p C3 DCpowe_2'!$G$16*E223*'ver pressoflex 6p C3 DCpowe_2'!$O$8,SIGN(E223)*'ver pressoflex 6p C3 DCpowe_2'!$G$15*'ver pressoflex 6p C3 DCpowe_2'!$O$8)</f>
        <v>17803.500000000004</v>
      </c>
      <c r="N223" s="572">
        <f>IF(ABS(F223)&lt;'ver pressoflex 6p C3 DCpowe_2'!$G$7,'ver pressoflex 6p C3 DCpowe_2'!$G$16*F223*'ver pressoflex 6p C3 DCpowe_2'!$O$9,SIGN(F223)*'ver pressoflex 6p C3 DCpowe_2'!$G$15*'ver pressoflex 6p C3 DCpowe_2'!$O$9)</f>
        <v>0</v>
      </c>
      <c r="O223" s="572">
        <f>IF(ABS(G223)&lt;'ver pressoflex 6p C3 DCpowe_2'!$G$7,'ver pressoflex 6p C3 DCpowe_2'!$G$16*G223*'ver pressoflex 6p C3 DCpowe_2'!$O$10,SIGN(G223)*'ver pressoflex 6p C3 DCpowe_2'!$G$15*'ver pressoflex 6p C3 DCpowe_2'!$O$10)</f>
        <v>0</v>
      </c>
      <c r="P223" s="572">
        <f>IF(ABS(H223)&lt;'ver pressoflex 6p C3 DCpowe_2'!$G$7,'ver pressoflex 6p C3 DCpowe_2'!$G$16*H223*'ver pressoflex 6p C3 DCpowe_2'!$O$11,SIGN(H223)*'ver pressoflex 6p C3 DCpowe_2'!$G$15*'ver pressoflex 6p C3 DCpowe_2'!$O$11)</f>
        <v>0</v>
      </c>
      <c r="Q223" s="572">
        <f>IF(ABS(I223)&lt;'ver pressoflex 6p C3 DCpowe_2'!$G$7,'ver pressoflex 6p C3 DCpowe_2'!$G$16*I223*'ver pressoflex 6p C3 DCpowe_2'!$O$12,SIGN(I223)*'ver pressoflex 6p C3 DCpowe_2'!$G$15*'ver pressoflex 6p C3 DCpowe_2'!$O$12)</f>
        <v>0</v>
      </c>
      <c r="R223" s="572">
        <f>IF(ABS(J223)&lt;'ver pressoflex 6p C3 DCpowe_2'!$G$7,'ver pressoflex 6p C3 DCpowe_2'!$G$16*J223*'ver pressoflex 6p C3 DCpowe_2'!$O$13,SIGN(J223)*'ver pressoflex 6p C3 DCpowe_2'!$G$15*'ver pressoflex 6p C3 DCpowe_2'!$O$13)</f>
        <v>17803.500000000004</v>
      </c>
      <c r="S223" s="113">
        <f t="shared" si="24"/>
        <v>27943.522499999999</v>
      </c>
      <c r="T223" s="575">
        <f>-L223*('ver pressoflex 6p C3 DCpowe_2'!$G$3/2-'ver pressoflex 6p C3 DCpowe_2'!$G$12*'ver pressoflex 6p C3 DCpowe_2'!D223)</f>
        <v>9258494.2382646073</v>
      </c>
      <c r="U223" s="29">
        <f t="shared" si="27"/>
        <v>-18248587.500000004</v>
      </c>
      <c r="V223" s="29">
        <f t="shared" si="28"/>
        <v>0</v>
      </c>
      <c r="W223" s="29">
        <f t="shared" si="29"/>
        <v>0</v>
      </c>
      <c r="X223" s="29">
        <f t="shared" si="30"/>
        <v>0</v>
      </c>
      <c r="Y223" s="29">
        <f t="shared" si="31"/>
        <v>0</v>
      </c>
      <c r="Z223" s="29">
        <f t="shared" si="32"/>
        <v>18248587.500000004</v>
      </c>
      <c r="AA223" s="113">
        <f t="shared" si="25"/>
        <v>9258494.2382646073</v>
      </c>
    </row>
    <row r="224" spans="2:27">
      <c r="B224" s="116">
        <f t="shared" si="23"/>
        <v>69897.217499999999</v>
      </c>
      <c r="C224" s="115">
        <f t="shared" si="26"/>
        <v>3.3300000000000023</v>
      </c>
      <c r="D224" s="68">
        <f>'ver pressoflex 6p C3 DCpowe_2'!$G$3/2/$C$557*C224</f>
        <v>40.792500000000025</v>
      </c>
      <c r="E224" s="114">
        <f>'ver pressoflex 6p C3 DCpowe_2'!$G$9/D224*(D224-'ver pressoflex 6p C3 DCpowe_2'!$M$8)</f>
        <v>3.1222896365753487E-2</v>
      </c>
      <c r="F224" s="114">
        <f>'ver pressoflex 6p C3 DCpowe_2'!$G$9/D224*(D224-'ver pressoflex 6p C3 DCpowe_2'!$M$9)</f>
        <v>4.6912054912054878E-2</v>
      </c>
      <c r="G224" s="114">
        <f>'ver pressoflex 6p C3 DCpowe_2'!$G$9/D224*(D224-'ver pressoflex 6p C3 DCpowe_2'!$M$10)</f>
        <v>6.2601213458356272E-2</v>
      </c>
      <c r="H224" s="114">
        <f>'ver pressoflex 6p C3 DCpowe_2'!$G$9/D224*(D224-'ver pressoflex 6p C3 DCpowe_2'!$M$11)</f>
        <v>0.4018792670221239</v>
      </c>
      <c r="I224" s="114">
        <f>'ver pressoflex 6p C3 DCpowe_2'!$G$9/D224*(D224-'ver pressoflex 6p C3 DCpowe_2'!$M$12)</f>
        <v>0.41756842556842533</v>
      </c>
      <c r="J224" s="114">
        <f>'ver pressoflex 6p C3 DCpowe_2'!$G$9/D224*(D224-'ver pressoflex 6p C3 DCpowe_2'!$M$13)</f>
        <v>0.4332575841147267</v>
      </c>
      <c r="K224" s="114">
        <f>'ver pressoflex 6p C3 DCpowe_2'!$G$9/D224*(D224-'ver pressoflex 6p C3 DCpowe_2'!$G$3)</f>
        <v>0.47248048048048019</v>
      </c>
      <c r="L224" s="113">
        <f>-'ver pressoflex 6p C3 DCpowe_2'!$G$2*'ver pressoflex 6p C3 DCpowe_2'!D224*'ver pressoflex 6p C3 DCpowe_2'!$G$17*'ver pressoflex 6p C3 DCpowe_2'!$G$13*'ver pressoflex 6p C3 DCpowe_2'!$G$11</f>
        <v>-7709.7825000000048</v>
      </c>
      <c r="M224" s="572">
        <f>IF(ABS(E224)&lt;'ver pressoflex 6p C3 DCpowe_2'!$G$7,'ver pressoflex 6p C3 DCpowe_2'!$G$16*E224*'ver pressoflex 6p C3 DCpowe_2'!$O$8,SIGN(E224)*'ver pressoflex 6p C3 DCpowe_2'!$G$15*'ver pressoflex 6p C3 DCpowe_2'!$O$8)</f>
        <v>17803.500000000004</v>
      </c>
      <c r="N224" s="572">
        <f>IF(ABS(F224)&lt;'ver pressoflex 6p C3 DCpowe_2'!$G$7,'ver pressoflex 6p C3 DCpowe_2'!$G$16*F224*'ver pressoflex 6p C3 DCpowe_2'!$O$9,SIGN(F224)*'ver pressoflex 6p C3 DCpowe_2'!$G$15*'ver pressoflex 6p C3 DCpowe_2'!$O$9)</f>
        <v>0</v>
      </c>
      <c r="O224" s="572">
        <f>IF(ABS(G224)&lt;'ver pressoflex 6p C3 DCpowe_2'!$G$7,'ver pressoflex 6p C3 DCpowe_2'!$G$16*G224*'ver pressoflex 6p C3 DCpowe_2'!$O$10,SIGN(G224)*'ver pressoflex 6p C3 DCpowe_2'!$G$15*'ver pressoflex 6p C3 DCpowe_2'!$O$10)</f>
        <v>0</v>
      </c>
      <c r="P224" s="572">
        <f>IF(ABS(H224)&lt;'ver pressoflex 6p C3 DCpowe_2'!$G$7,'ver pressoflex 6p C3 DCpowe_2'!$G$16*H224*'ver pressoflex 6p C3 DCpowe_2'!$O$11,SIGN(H224)*'ver pressoflex 6p C3 DCpowe_2'!$G$15*'ver pressoflex 6p C3 DCpowe_2'!$O$11)</f>
        <v>0</v>
      </c>
      <c r="Q224" s="572">
        <f>IF(ABS(I224)&lt;'ver pressoflex 6p C3 DCpowe_2'!$G$7,'ver pressoflex 6p C3 DCpowe_2'!$G$16*I224*'ver pressoflex 6p C3 DCpowe_2'!$O$12,SIGN(I224)*'ver pressoflex 6p C3 DCpowe_2'!$G$15*'ver pressoflex 6p C3 DCpowe_2'!$O$12)</f>
        <v>0</v>
      </c>
      <c r="R224" s="572">
        <f>IF(ABS(J224)&lt;'ver pressoflex 6p C3 DCpowe_2'!$G$7,'ver pressoflex 6p C3 DCpowe_2'!$G$16*J224*'ver pressoflex 6p C3 DCpowe_2'!$O$13,SIGN(J224)*'ver pressoflex 6p C3 DCpowe_2'!$G$15*'ver pressoflex 6p C3 DCpowe_2'!$O$13)</f>
        <v>17803.500000000004</v>
      </c>
      <c r="S224" s="113">
        <f t="shared" si="24"/>
        <v>27897.217500000002</v>
      </c>
      <c r="T224" s="575">
        <f>-L224*('ver pressoflex 6p C3 DCpowe_2'!$G$3/2-'ver pressoflex 6p C3 DCpowe_2'!$G$12*'ver pressoflex 6p C3 DCpowe_2'!D224)</f>
        <v>9313651.0206054058</v>
      </c>
      <c r="U224" s="29">
        <f t="shared" si="27"/>
        <v>-18248587.500000004</v>
      </c>
      <c r="V224" s="29">
        <f t="shared" si="28"/>
        <v>0</v>
      </c>
      <c r="W224" s="29">
        <f t="shared" si="29"/>
        <v>0</v>
      </c>
      <c r="X224" s="29">
        <f t="shared" si="30"/>
        <v>0</v>
      </c>
      <c r="Y224" s="29">
        <f t="shared" si="31"/>
        <v>0</v>
      </c>
      <c r="Z224" s="29">
        <f t="shared" si="32"/>
        <v>18248587.500000004</v>
      </c>
      <c r="AA224" s="113">
        <f t="shared" si="25"/>
        <v>9313651.0206054058</v>
      </c>
    </row>
    <row r="225" spans="2:27">
      <c r="B225" s="116">
        <f t="shared" si="23"/>
        <v>69850.912500000006</v>
      </c>
      <c r="C225" s="115">
        <f t="shared" si="26"/>
        <v>3.3500000000000023</v>
      </c>
      <c r="D225" s="68">
        <f>'ver pressoflex 6p C3 DCpowe_2'!$G$3/2/$C$557*C225</f>
        <v>41.03750000000003</v>
      </c>
      <c r="E225" s="114">
        <f>'ver pressoflex 6p C3 DCpowe_2'!$G$9/D225*(D225-'ver pressoflex 6p C3 DCpowe_2'!$M$8)</f>
        <v>3.0988729820286297E-2</v>
      </c>
      <c r="F225" s="114">
        <f>'ver pressoflex 6p C3 DCpowe_2'!$G$9/D225*(D225-'ver pressoflex 6p C3 DCpowe_2'!$M$9)</f>
        <v>4.6584221748400816E-2</v>
      </c>
      <c r="G225" s="114">
        <f>'ver pressoflex 6p C3 DCpowe_2'!$G$9/D225*(D225-'ver pressoflex 6p C3 DCpowe_2'!$M$10)</f>
        <v>6.2179713676515334E-2</v>
      </c>
      <c r="H225" s="114">
        <f>'ver pressoflex 6p C3 DCpowe_2'!$G$9/D225*(D225-'ver pressoflex 6p C3 DCpowe_2'!$M$11)</f>
        <v>0.39943222662199179</v>
      </c>
      <c r="I225" s="114">
        <f>'ver pressoflex 6p C3 DCpowe_2'!$G$9/D225*(D225-'ver pressoflex 6p C3 DCpowe_2'!$M$12)</f>
        <v>0.41502771855010634</v>
      </c>
      <c r="J225" s="114">
        <f>'ver pressoflex 6p C3 DCpowe_2'!$G$9/D225*(D225-'ver pressoflex 6p C3 DCpowe_2'!$M$13)</f>
        <v>0.43062321047822083</v>
      </c>
      <c r="K225" s="114">
        <f>'ver pressoflex 6p C3 DCpowe_2'!$G$9/D225*(D225-'ver pressoflex 6p C3 DCpowe_2'!$G$3)</f>
        <v>0.46961194029850717</v>
      </c>
      <c r="L225" s="113">
        <f>-'ver pressoflex 6p C3 DCpowe_2'!$G$2*'ver pressoflex 6p C3 DCpowe_2'!D225*'ver pressoflex 6p C3 DCpowe_2'!$G$17*'ver pressoflex 6p C3 DCpowe_2'!$G$13*'ver pressoflex 6p C3 DCpowe_2'!$G$11</f>
        <v>-7756.0875000000078</v>
      </c>
      <c r="M225" s="572">
        <f>IF(ABS(E225)&lt;'ver pressoflex 6p C3 DCpowe_2'!$G$7,'ver pressoflex 6p C3 DCpowe_2'!$G$16*E225*'ver pressoflex 6p C3 DCpowe_2'!$O$8,SIGN(E225)*'ver pressoflex 6p C3 DCpowe_2'!$G$15*'ver pressoflex 6p C3 DCpowe_2'!$O$8)</f>
        <v>17803.500000000004</v>
      </c>
      <c r="N225" s="572">
        <f>IF(ABS(F225)&lt;'ver pressoflex 6p C3 DCpowe_2'!$G$7,'ver pressoflex 6p C3 DCpowe_2'!$G$16*F225*'ver pressoflex 6p C3 DCpowe_2'!$O$9,SIGN(F225)*'ver pressoflex 6p C3 DCpowe_2'!$G$15*'ver pressoflex 6p C3 DCpowe_2'!$O$9)</f>
        <v>0</v>
      </c>
      <c r="O225" s="572">
        <f>IF(ABS(G225)&lt;'ver pressoflex 6p C3 DCpowe_2'!$G$7,'ver pressoflex 6p C3 DCpowe_2'!$G$16*G225*'ver pressoflex 6p C3 DCpowe_2'!$O$10,SIGN(G225)*'ver pressoflex 6p C3 DCpowe_2'!$G$15*'ver pressoflex 6p C3 DCpowe_2'!$O$10)</f>
        <v>0</v>
      </c>
      <c r="P225" s="572">
        <f>IF(ABS(H225)&lt;'ver pressoflex 6p C3 DCpowe_2'!$G$7,'ver pressoflex 6p C3 DCpowe_2'!$G$16*H225*'ver pressoflex 6p C3 DCpowe_2'!$O$11,SIGN(H225)*'ver pressoflex 6p C3 DCpowe_2'!$G$15*'ver pressoflex 6p C3 DCpowe_2'!$O$11)</f>
        <v>0</v>
      </c>
      <c r="Q225" s="572">
        <f>IF(ABS(I225)&lt;'ver pressoflex 6p C3 DCpowe_2'!$G$7,'ver pressoflex 6p C3 DCpowe_2'!$G$16*I225*'ver pressoflex 6p C3 DCpowe_2'!$O$12,SIGN(I225)*'ver pressoflex 6p C3 DCpowe_2'!$G$15*'ver pressoflex 6p C3 DCpowe_2'!$O$12)</f>
        <v>0</v>
      </c>
      <c r="R225" s="572">
        <f>IF(ABS(J225)&lt;'ver pressoflex 6p C3 DCpowe_2'!$G$7,'ver pressoflex 6p C3 DCpowe_2'!$G$16*J225*'ver pressoflex 6p C3 DCpowe_2'!$O$13,SIGN(J225)*'ver pressoflex 6p C3 DCpowe_2'!$G$15*'ver pressoflex 6p C3 DCpowe_2'!$O$13)</f>
        <v>17803.500000000004</v>
      </c>
      <c r="S225" s="113">
        <f t="shared" si="24"/>
        <v>27850.912499999999</v>
      </c>
      <c r="T225" s="575">
        <f>-L225*('ver pressoflex 6p C3 DCpowe_2'!$G$3/2-'ver pressoflex 6p C3 DCpowe_2'!$G$12*'ver pressoflex 6p C3 DCpowe_2'!D225)</f>
        <v>9368798.3641350102</v>
      </c>
      <c r="U225" s="29">
        <f t="shared" si="27"/>
        <v>-18248587.500000004</v>
      </c>
      <c r="V225" s="29">
        <f t="shared" si="28"/>
        <v>0</v>
      </c>
      <c r="W225" s="29">
        <f t="shared" si="29"/>
        <v>0</v>
      </c>
      <c r="X225" s="29">
        <f t="shared" si="30"/>
        <v>0</v>
      </c>
      <c r="Y225" s="29">
        <f t="shared" si="31"/>
        <v>0</v>
      </c>
      <c r="Z225" s="29">
        <f t="shared" si="32"/>
        <v>18248587.500000004</v>
      </c>
      <c r="AA225" s="113">
        <f t="shared" si="25"/>
        <v>9368798.3641350102</v>
      </c>
    </row>
    <row r="226" spans="2:27">
      <c r="B226" s="116">
        <f t="shared" si="23"/>
        <v>69804.607499999998</v>
      </c>
      <c r="C226" s="115">
        <f t="shared" si="26"/>
        <v>3.3700000000000023</v>
      </c>
      <c r="D226" s="68">
        <f>'ver pressoflex 6p C3 DCpowe_2'!$G$3/2/$C$557*C226</f>
        <v>41.282500000000027</v>
      </c>
      <c r="E226" s="114">
        <f>'ver pressoflex 6p C3 DCpowe_2'!$G$9/D226*(D226-'ver pressoflex 6p C3 DCpowe_2'!$M$8)</f>
        <v>3.0757342699691128E-2</v>
      </c>
      <c r="F226" s="114">
        <f>'ver pressoflex 6p C3 DCpowe_2'!$G$9/D226*(D226-'ver pressoflex 6p C3 DCpowe_2'!$M$9)</f>
        <v>4.6260279779567579E-2</v>
      </c>
      <c r="G226" s="114">
        <f>'ver pressoflex 6p C3 DCpowe_2'!$G$9/D226*(D226-'ver pressoflex 6p C3 DCpowe_2'!$M$10)</f>
        <v>6.1763216859444033E-2</v>
      </c>
      <c r="H226" s="114">
        <f>'ver pressoflex 6p C3 DCpowe_2'!$G$9/D226*(D226-'ver pressoflex 6p C3 DCpowe_2'!$M$11)</f>
        <v>0.39701423121177226</v>
      </c>
      <c r="I226" s="114">
        <f>'ver pressoflex 6p C3 DCpowe_2'!$G$9/D226*(D226-'ver pressoflex 6p C3 DCpowe_2'!$M$12)</f>
        <v>0.41251716829164869</v>
      </c>
      <c r="J226" s="114">
        <f>'ver pressoflex 6p C3 DCpowe_2'!$G$9/D226*(D226-'ver pressoflex 6p C3 DCpowe_2'!$M$13)</f>
        <v>0.42802010537152518</v>
      </c>
      <c r="K226" s="114">
        <f>'ver pressoflex 6p C3 DCpowe_2'!$G$9/D226*(D226-'ver pressoflex 6p C3 DCpowe_2'!$G$3)</f>
        <v>0.46677744807121629</v>
      </c>
      <c r="L226" s="113">
        <f>-'ver pressoflex 6p C3 DCpowe_2'!$G$2*'ver pressoflex 6p C3 DCpowe_2'!D226*'ver pressoflex 6p C3 DCpowe_2'!$G$17*'ver pressoflex 6p C3 DCpowe_2'!$G$13*'ver pressoflex 6p C3 DCpowe_2'!$G$11</f>
        <v>-7802.3925000000054</v>
      </c>
      <c r="M226" s="572">
        <f>IF(ABS(E226)&lt;'ver pressoflex 6p C3 DCpowe_2'!$G$7,'ver pressoflex 6p C3 DCpowe_2'!$G$16*E226*'ver pressoflex 6p C3 DCpowe_2'!$O$8,SIGN(E226)*'ver pressoflex 6p C3 DCpowe_2'!$G$15*'ver pressoflex 6p C3 DCpowe_2'!$O$8)</f>
        <v>17803.500000000004</v>
      </c>
      <c r="N226" s="572">
        <f>IF(ABS(F226)&lt;'ver pressoflex 6p C3 DCpowe_2'!$G$7,'ver pressoflex 6p C3 DCpowe_2'!$G$16*F226*'ver pressoflex 6p C3 DCpowe_2'!$O$9,SIGN(F226)*'ver pressoflex 6p C3 DCpowe_2'!$G$15*'ver pressoflex 6p C3 DCpowe_2'!$O$9)</f>
        <v>0</v>
      </c>
      <c r="O226" s="572">
        <f>IF(ABS(G226)&lt;'ver pressoflex 6p C3 DCpowe_2'!$G$7,'ver pressoflex 6p C3 DCpowe_2'!$G$16*G226*'ver pressoflex 6p C3 DCpowe_2'!$O$10,SIGN(G226)*'ver pressoflex 6p C3 DCpowe_2'!$G$15*'ver pressoflex 6p C3 DCpowe_2'!$O$10)</f>
        <v>0</v>
      </c>
      <c r="P226" s="572">
        <f>IF(ABS(H226)&lt;'ver pressoflex 6p C3 DCpowe_2'!$G$7,'ver pressoflex 6p C3 DCpowe_2'!$G$16*H226*'ver pressoflex 6p C3 DCpowe_2'!$O$11,SIGN(H226)*'ver pressoflex 6p C3 DCpowe_2'!$G$15*'ver pressoflex 6p C3 DCpowe_2'!$O$11)</f>
        <v>0</v>
      </c>
      <c r="Q226" s="572">
        <f>IF(ABS(I226)&lt;'ver pressoflex 6p C3 DCpowe_2'!$G$7,'ver pressoflex 6p C3 DCpowe_2'!$G$16*I226*'ver pressoflex 6p C3 DCpowe_2'!$O$12,SIGN(I226)*'ver pressoflex 6p C3 DCpowe_2'!$G$15*'ver pressoflex 6p C3 DCpowe_2'!$O$12)</f>
        <v>0</v>
      </c>
      <c r="R226" s="572">
        <f>IF(ABS(J226)&lt;'ver pressoflex 6p C3 DCpowe_2'!$G$7,'ver pressoflex 6p C3 DCpowe_2'!$G$16*J226*'ver pressoflex 6p C3 DCpowe_2'!$O$13,SIGN(J226)*'ver pressoflex 6p C3 DCpowe_2'!$G$15*'ver pressoflex 6p C3 DCpowe_2'!$O$13)</f>
        <v>17803.500000000004</v>
      </c>
      <c r="S226" s="113">
        <f t="shared" si="24"/>
        <v>27804.607500000002</v>
      </c>
      <c r="T226" s="575">
        <f>-L226*('ver pressoflex 6p C3 DCpowe_2'!$G$3/2-'ver pressoflex 6p C3 DCpowe_2'!$G$12*'ver pressoflex 6p C3 DCpowe_2'!D226)</f>
        <v>9423936.2688534055</v>
      </c>
      <c r="U226" s="29">
        <f t="shared" si="27"/>
        <v>-18248587.500000004</v>
      </c>
      <c r="V226" s="29">
        <f t="shared" si="28"/>
        <v>0</v>
      </c>
      <c r="W226" s="29">
        <f t="shared" si="29"/>
        <v>0</v>
      </c>
      <c r="X226" s="29">
        <f t="shared" si="30"/>
        <v>0</v>
      </c>
      <c r="Y226" s="29">
        <f t="shared" si="31"/>
        <v>0</v>
      </c>
      <c r="Z226" s="29">
        <f t="shared" si="32"/>
        <v>18248587.500000004</v>
      </c>
      <c r="AA226" s="113">
        <f t="shared" si="25"/>
        <v>9423936.2688534055</v>
      </c>
    </row>
    <row r="227" spans="2:27">
      <c r="B227" s="116">
        <f t="shared" si="23"/>
        <v>69758.302500000005</v>
      </c>
      <c r="C227" s="115">
        <f t="shared" si="26"/>
        <v>3.3900000000000023</v>
      </c>
      <c r="D227" s="68">
        <f>'ver pressoflex 6p C3 DCpowe_2'!$G$3/2/$C$557*C227</f>
        <v>41.527500000000032</v>
      </c>
      <c r="E227" s="114">
        <f>'ver pressoflex 6p C3 DCpowe_2'!$G$9/D227*(D227-'ver pressoflex 6p C3 DCpowe_2'!$M$8)</f>
        <v>3.0528685810607397E-2</v>
      </c>
      <c r="F227" s="114">
        <f>'ver pressoflex 6p C3 DCpowe_2'!$G$9/D227*(D227-'ver pressoflex 6p C3 DCpowe_2'!$M$9)</f>
        <v>4.5940160134850354E-2</v>
      </c>
      <c r="G227" s="114">
        <f>'ver pressoflex 6p C3 DCpowe_2'!$G$9/D227*(D227-'ver pressoflex 6p C3 DCpowe_2'!$M$10)</f>
        <v>6.1351634459093314E-2</v>
      </c>
      <c r="H227" s="114">
        <f>'ver pressoflex 6p C3 DCpowe_2'!$G$9/D227*(D227-'ver pressoflex 6p C3 DCpowe_2'!$M$11)</f>
        <v>0.39462476672084729</v>
      </c>
      <c r="I227" s="114">
        <f>'ver pressoflex 6p C3 DCpowe_2'!$G$9/D227*(D227-'ver pressoflex 6p C3 DCpowe_2'!$M$12)</f>
        <v>0.41003624104509023</v>
      </c>
      <c r="J227" s="114">
        <f>'ver pressoflex 6p C3 DCpowe_2'!$G$9/D227*(D227-'ver pressoflex 6p C3 DCpowe_2'!$M$13)</f>
        <v>0.42544771536933318</v>
      </c>
      <c r="K227" s="114">
        <f>'ver pressoflex 6p C3 DCpowe_2'!$G$9/D227*(D227-'ver pressoflex 6p C3 DCpowe_2'!$G$3)</f>
        <v>0.4639764011799406</v>
      </c>
      <c r="L227" s="113">
        <f>-'ver pressoflex 6p C3 DCpowe_2'!$G$2*'ver pressoflex 6p C3 DCpowe_2'!D227*'ver pressoflex 6p C3 DCpowe_2'!$G$17*'ver pressoflex 6p C3 DCpowe_2'!$G$13*'ver pressoflex 6p C3 DCpowe_2'!$G$11</f>
        <v>-7848.6975000000066</v>
      </c>
      <c r="M227" s="572">
        <f>IF(ABS(E227)&lt;'ver pressoflex 6p C3 DCpowe_2'!$G$7,'ver pressoflex 6p C3 DCpowe_2'!$G$16*E227*'ver pressoflex 6p C3 DCpowe_2'!$O$8,SIGN(E227)*'ver pressoflex 6p C3 DCpowe_2'!$G$15*'ver pressoflex 6p C3 DCpowe_2'!$O$8)</f>
        <v>17803.500000000004</v>
      </c>
      <c r="N227" s="572">
        <f>IF(ABS(F227)&lt;'ver pressoflex 6p C3 DCpowe_2'!$G$7,'ver pressoflex 6p C3 DCpowe_2'!$G$16*F227*'ver pressoflex 6p C3 DCpowe_2'!$O$9,SIGN(F227)*'ver pressoflex 6p C3 DCpowe_2'!$G$15*'ver pressoflex 6p C3 DCpowe_2'!$O$9)</f>
        <v>0</v>
      </c>
      <c r="O227" s="572">
        <f>IF(ABS(G227)&lt;'ver pressoflex 6p C3 DCpowe_2'!$G$7,'ver pressoflex 6p C3 DCpowe_2'!$G$16*G227*'ver pressoflex 6p C3 DCpowe_2'!$O$10,SIGN(G227)*'ver pressoflex 6p C3 DCpowe_2'!$G$15*'ver pressoflex 6p C3 DCpowe_2'!$O$10)</f>
        <v>0</v>
      </c>
      <c r="P227" s="572">
        <f>IF(ABS(H227)&lt;'ver pressoflex 6p C3 DCpowe_2'!$G$7,'ver pressoflex 6p C3 DCpowe_2'!$G$16*H227*'ver pressoflex 6p C3 DCpowe_2'!$O$11,SIGN(H227)*'ver pressoflex 6p C3 DCpowe_2'!$G$15*'ver pressoflex 6p C3 DCpowe_2'!$O$11)</f>
        <v>0</v>
      </c>
      <c r="Q227" s="572">
        <f>IF(ABS(I227)&lt;'ver pressoflex 6p C3 DCpowe_2'!$G$7,'ver pressoflex 6p C3 DCpowe_2'!$G$16*I227*'ver pressoflex 6p C3 DCpowe_2'!$O$12,SIGN(I227)*'ver pressoflex 6p C3 DCpowe_2'!$G$15*'ver pressoflex 6p C3 DCpowe_2'!$O$12)</f>
        <v>0</v>
      </c>
      <c r="R227" s="572">
        <f>IF(ABS(J227)&lt;'ver pressoflex 6p C3 DCpowe_2'!$G$7,'ver pressoflex 6p C3 DCpowe_2'!$G$16*J227*'ver pressoflex 6p C3 DCpowe_2'!$O$13,SIGN(J227)*'ver pressoflex 6p C3 DCpowe_2'!$G$15*'ver pressoflex 6p C3 DCpowe_2'!$O$13)</f>
        <v>17803.500000000004</v>
      </c>
      <c r="S227" s="113">
        <f t="shared" si="24"/>
        <v>27758.302500000002</v>
      </c>
      <c r="T227" s="575">
        <f>-L227*('ver pressoflex 6p C3 DCpowe_2'!$G$3/2-'ver pressoflex 6p C3 DCpowe_2'!$G$12*'ver pressoflex 6p C3 DCpowe_2'!D227)</f>
        <v>9479064.7347606067</v>
      </c>
      <c r="U227" s="29">
        <f t="shared" si="27"/>
        <v>-18248587.500000004</v>
      </c>
      <c r="V227" s="29">
        <f t="shared" si="28"/>
        <v>0</v>
      </c>
      <c r="W227" s="29">
        <f t="shared" si="29"/>
        <v>0</v>
      </c>
      <c r="X227" s="29">
        <f t="shared" si="30"/>
        <v>0</v>
      </c>
      <c r="Y227" s="29">
        <f t="shared" si="31"/>
        <v>0</v>
      </c>
      <c r="Z227" s="29">
        <f t="shared" si="32"/>
        <v>18248587.500000004</v>
      </c>
      <c r="AA227" s="113">
        <f t="shared" si="25"/>
        <v>9479064.7347606067</v>
      </c>
    </row>
    <row r="228" spans="2:27">
      <c r="B228" s="116">
        <f t="shared" si="23"/>
        <v>69711.997499999998</v>
      </c>
      <c r="C228" s="115">
        <f t="shared" si="26"/>
        <v>3.4100000000000024</v>
      </c>
      <c r="D228" s="68">
        <f>'ver pressoflex 6p C3 DCpowe_2'!$G$3/2/$C$557*C228</f>
        <v>41.772500000000029</v>
      </c>
      <c r="E228" s="114">
        <f>'ver pressoflex 6p C3 DCpowe_2'!$G$9/D228*(D228-'ver pressoflex 6p C3 DCpowe_2'!$M$8)</f>
        <v>3.0302711113770996E-2</v>
      </c>
      <c r="F228" s="114">
        <f>'ver pressoflex 6p C3 DCpowe_2'!$G$9/D228*(D228-'ver pressoflex 6p C3 DCpowe_2'!$M$9)</f>
        <v>4.5623795559279395E-2</v>
      </c>
      <c r="G228" s="114">
        <f>'ver pressoflex 6p C3 DCpowe_2'!$G$9/D228*(D228-'ver pressoflex 6p C3 DCpowe_2'!$M$10)</f>
        <v>6.0944880004787788E-2</v>
      </c>
      <c r="H228" s="114">
        <f>'ver pressoflex 6p C3 DCpowe_2'!$G$9/D228*(D228-'ver pressoflex 6p C3 DCpowe_2'!$M$11)</f>
        <v>0.39226333113890693</v>
      </c>
      <c r="I228" s="114">
        <f>'ver pressoflex 6p C3 DCpowe_2'!$G$9/D228*(D228-'ver pressoflex 6p C3 DCpowe_2'!$M$12)</f>
        <v>0.40758441558441533</v>
      </c>
      <c r="J228" s="114">
        <f>'ver pressoflex 6p C3 DCpowe_2'!$G$9/D228*(D228-'ver pressoflex 6p C3 DCpowe_2'!$M$13)</f>
        <v>0.42290550002992372</v>
      </c>
      <c r="K228" s="114">
        <f>'ver pressoflex 6p C3 DCpowe_2'!$G$9/D228*(D228-'ver pressoflex 6p C3 DCpowe_2'!$G$3)</f>
        <v>0.4612082111436947</v>
      </c>
      <c r="L228" s="113">
        <f>-'ver pressoflex 6p C3 DCpowe_2'!$G$2*'ver pressoflex 6p C3 DCpowe_2'!D228*'ver pressoflex 6p C3 DCpowe_2'!$G$17*'ver pressoflex 6p C3 DCpowe_2'!$G$13*'ver pressoflex 6p C3 DCpowe_2'!$G$11</f>
        <v>-7895.002500000006</v>
      </c>
      <c r="M228" s="572">
        <f>IF(ABS(E228)&lt;'ver pressoflex 6p C3 DCpowe_2'!$G$7,'ver pressoflex 6p C3 DCpowe_2'!$G$16*E228*'ver pressoflex 6p C3 DCpowe_2'!$O$8,SIGN(E228)*'ver pressoflex 6p C3 DCpowe_2'!$G$15*'ver pressoflex 6p C3 DCpowe_2'!$O$8)</f>
        <v>17803.500000000004</v>
      </c>
      <c r="N228" s="572">
        <f>IF(ABS(F228)&lt;'ver pressoflex 6p C3 DCpowe_2'!$G$7,'ver pressoflex 6p C3 DCpowe_2'!$G$16*F228*'ver pressoflex 6p C3 DCpowe_2'!$O$9,SIGN(F228)*'ver pressoflex 6p C3 DCpowe_2'!$G$15*'ver pressoflex 6p C3 DCpowe_2'!$O$9)</f>
        <v>0</v>
      </c>
      <c r="O228" s="572">
        <f>IF(ABS(G228)&lt;'ver pressoflex 6p C3 DCpowe_2'!$G$7,'ver pressoflex 6p C3 DCpowe_2'!$G$16*G228*'ver pressoflex 6p C3 DCpowe_2'!$O$10,SIGN(G228)*'ver pressoflex 6p C3 DCpowe_2'!$G$15*'ver pressoflex 6p C3 DCpowe_2'!$O$10)</f>
        <v>0</v>
      </c>
      <c r="P228" s="572">
        <f>IF(ABS(H228)&lt;'ver pressoflex 6p C3 DCpowe_2'!$G$7,'ver pressoflex 6p C3 DCpowe_2'!$G$16*H228*'ver pressoflex 6p C3 DCpowe_2'!$O$11,SIGN(H228)*'ver pressoflex 6p C3 DCpowe_2'!$G$15*'ver pressoflex 6p C3 DCpowe_2'!$O$11)</f>
        <v>0</v>
      </c>
      <c r="Q228" s="572">
        <f>IF(ABS(I228)&lt;'ver pressoflex 6p C3 DCpowe_2'!$G$7,'ver pressoflex 6p C3 DCpowe_2'!$G$16*I228*'ver pressoflex 6p C3 DCpowe_2'!$O$12,SIGN(I228)*'ver pressoflex 6p C3 DCpowe_2'!$G$15*'ver pressoflex 6p C3 DCpowe_2'!$O$12)</f>
        <v>0</v>
      </c>
      <c r="R228" s="572">
        <f>IF(ABS(J228)&lt;'ver pressoflex 6p C3 DCpowe_2'!$G$7,'ver pressoflex 6p C3 DCpowe_2'!$G$16*J228*'ver pressoflex 6p C3 DCpowe_2'!$O$13,SIGN(J228)*'ver pressoflex 6p C3 DCpowe_2'!$G$15*'ver pressoflex 6p C3 DCpowe_2'!$O$13)</f>
        <v>17803.500000000004</v>
      </c>
      <c r="S228" s="113">
        <f t="shared" si="24"/>
        <v>27711.997500000001</v>
      </c>
      <c r="T228" s="575">
        <f>-L228*('ver pressoflex 6p C3 DCpowe_2'!$G$3/2-'ver pressoflex 6p C3 DCpowe_2'!$G$12*'ver pressoflex 6p C3 DCpowe_2'!D228)</f>
        <v>9534183.7618566081</v>
      </c>
      <c r="U228" s="29">
        <f t="shared" si="27"/>
        <v>-18248587.500000004</v>
      </c>
      <c r="V228" s="29">
        <f t="shared" si="28"/>
        <v>0</v>
      </c>
      <c r="W228" s="29">
        <f t="shared" si="29"/>
        <v>0</v>
      </c>
      <c r="X228" s="29">
        <f t="shared" si="30"/>
        <v>0</v>
      </c>
      <c r="Y228" s="29">
        <f t="shared" si="31"/>
        <v>0</v>
      </c>
      <c r="Z228" s="29">
        <f t="shared" si="32"/>
        <v>18248587.500000004</v>
      </c>
      <c r="AA228" s="113">
        <f t="shared" si="25"/>
        <v>9534183.7618566081</v>
      </c>
    </row>
    <row r="229" spans="2:27">
      <c r="B229" s="116">
        <f t="shared" si="23"/>
        <v>69665.692500000005</v>
      </c>
      <c r="C229" s="115">
        <f t="shared" si="26"/>
        <v>3.4300000000000024</v>
      </c>
      <c r="D229" s="68">
        <f>'ver pressoflex 6p C3 DCpowe_2'!$G$3/2/$C$557*C229</f>
        <v>42.017500000000027</v>
      </c>
      <c r="E229" s="114">
        <f>'ver pressoflex 6p C3 DCpowe_2'!$G$9/D229*(D229-'ver pressoflex 6p C3 DCpowe_2'!$M$8)</f>
        <v>3.0079371690367084E-2</v>
      </c>
      <c r="F229" s="114">
        <f>'ver pressoflex 6p C3 DCpowe_2'!$G$9/D229*(D229-'ver pressoflex 6p C3 DCpowe_2'!$M$9)</f>
        <v>4.531112036651392E-2</v>
      </c>
      <c r="G229" s="114">
        <f>'ver pressoflex 6p C3 DCpowe_2'!$G$9/D229*(D229-'ver pressoflex 6p C3 DCpowe_2'!$M$10)</f>
        <v>6.0542869042660749E-2</v>
      </c>
      <c r="H229" s="114">
        <f>'ver pressoflex 6p C3 DCpowe_2'!$G$9/D229*(D229-'ver pressoflex 6p C3 DCpowe_2'!$M$11)</f>
        <v>0.38992943416433606</v>
      </c>
      <c r="I229" s="114">
        <f>'ver pressoflex 6p C3 DCpowe_2'!$G$9/D229*(D229-'ver pressoflex 6p C3 DCpowe_2'!$M$12)</f>
        <v>0.40516118284048291</v>
      </c>
      <c r="J229" s="114">
        <f>'ver pressoflex 6p C3 DCpowe_2'!$G$9/D229*(D229-'ver pressoflex 6p C3 DCpowe_2'!$M$13)</f>
        <v>0.42039293151662971</v>
      </c>
      <c r="K229" s="114">
        <f>'ver pressoflex 6p C3 DCpowe_2'!$G$9/D229*(D229-'ver pressoflex 6p C3 DCpowe_2'!$G$3)</f>
        <v>0.45847230320699683</v>
      </c>
      <c r="L229" s="113">
        <f>-'ver pressoflex 6p C3 DCpowe_2'!$G$2*'ver pressoflex 6p C3 DCpowe_2'!D229*'ver pressoflex 6p C3 DCpowe_2'!$G$17*'ver pressoflex 6p C3 DCpowe_2'!$G$13*'ver pressoflex 6p C3 DCpowe_2'!$G$11</f>
        <v>-7941.3075000000053</v>
      </c>
      <c r="M229" s="572">
        <f>IF(ABS(E229)&lt;'ver pressoflex 6p C3 DCpowe_2'!$G$7,'ver pressoflex 6p C3 DCpowe_2'!$G$16*E229*'ver pressoflex 6p C3 DCpowe_2'!$O$8,SIGN(E229)*'ver pressoflex 6p C3 DCpowe_2'!$G$15*'ver pressoflex 6p C3 DCpowe_2'!$O$8)</f>
        <v>17803.500000000004</v>
      </c>
      <c r="N229" s="572">
        <f>IF(ABS(F229)&lt;'ver pressoflex 6p C3 DCpowe_2'!$G$7,'ver pressoflex 6p C3 DCpowe_2'!$G$16*F229*'ver pressoflex 6p C3 DCpowe_2'!$O$9,SIGN(F229)*'ver pressoflex 6p C3 DCpowe_2'!$G$15*'ver pressoflex 6p C3 DCpowe_2'!$O$9)</f>
        <v>0</v>
      </c>
      <c r="O229" s="572">
        <f>IF(ABS(G229)&lt;'ver pressoflex 6p C3 DCpowe_2'!$G$7,'ver pressoflex 6p C3 DCpowe_2'!$G$16*G229*'ver pressoflex 6p C3 DCpowe_2'!$O$10,SIGN(G229)*'ver pressoflex 6p C3 DCpowe_2'!$G$15*'ver pressoflex 6p C3 DCpowe_2'!$O$10)</f>
        <v>0</v>
      </c>
      <c r="P229" s="572">
        <f>IF(ABS(H229)&lt;'ver pressoflex 6p C3 DCpowe_2'!$G$7,'ver pressoflex 6p C3 DCpowe_2'!$G$16*H229*'ver pressoflex 6p C3 DCpowe_2'!$O$11,SIGN(H229)*'ver pressoflex 6p C3 DCpowe_2'!$G$15*'ver pressoflex 6p C3 DCpowe_2'!$O$11)</f>
        <v>0</v>
      </c>
      <c r="Q229" s="572">
        <f>IF(ABS(I229)&lt;'ver pressoflex 6p C3 DCpowe_2'!$G$7,'ver pressoflex 6p C3 DCpowe_2'!$G$16*I229*'ver pressoflex 6p C3 DCpowe_2'!$O$12,SIGN(I229)*'ver pressoflex 6p C3 DCpowe_2'!$G$15*'ver pressoflex 6p C3 DCpowe_2'!$O$12)</f>
        <v>0</v>
      </c>
      <c r="R229" s="572">
        <f>IF(ABS(J229)&lt;'ver pressoflex 6p C3 DCpowe_2'!$G$7,'ver pressoflex 6p C3 DCpowe_2'!$G$16*J229*'ver pressoflex 6p C3 DCpowe_2'!$O$13,SIGN(J229)*'ver pressoflex 6p C3 DCpowe_2'!$G$15*'ver pressoflex 6p C3 DCpowe_2'!$O$13)</f>
        <v>17803.500000000004</v>
      </c>
      <c r="S229" s="113">
        <f t="shared" si="24"/>
        <v>27665.692500000001</v>
      </c>
      <c r="T229" s="575">
        <f>-L229*('ver pressoflex 6p C3 DCpowe_2'!$G$3/2-'ver pressoflex 6p C3 DCpowe_2'!$G$12*'ver pressoflex 6p C3 DCpowe_2'!D229)</f>
        <v>9589293.3501414061</v>
      </c>
      <c r="U229" s="29">
        <f t="shared" si="27"/>
        <v>-18248587.500000004</v>
      </c>
      <c r="V229" s="29">
        <f t="shared" si="28"/>
        <v>0</v>
      </c>
      <c r="W229" s="29">
        <f t="shared" si="29"/>
        <v>0</v>
      </c>
      <c r="X229" s="29">
        <f t="shared" si="30"/>
        <v>0</v>
      </c>
      <c r="Y229" s="29">
        <f t="shared" si="31"/>
        <v>0</v>
      </c>
      <c r="Z229" s="29">
        <f t="shared" si="32"/>
        <v>18248587.500000004</v>
      </c>
      <c r="AA229" s="113">
        <f t="shared" si="25"/>
        <v>9589293.3501414061</v>
      </c>
    </row>
    <row r="230" spans="2:27">
      <c r="B230" s="116">
        <f t="shared" si="23"/>
        <v>69619.387499999997</v>
      </c>
      <c r="C230" s="115">
        <f t="shared" si="26"/>
        <v>3.4500000000000024</v>
      </c>
      <c r="D230" s="68">
        <f>'ver pressoflex 6p C3 DCpowe_2'!$G$3/2/$C$557*C230</f>
        <v>42.262500000000031</v>
      </c>
      <c r="E230" s="114">
        <f>'ver pressoflex 6p C3 DCpowe_2'!$G$9/D230*(D230-'ver pressoflex 6p C3 DCpowe_2'!$M$8)</f>
        <v>2.9858621709553355E-2</v>
      </c>
      <c r="F230" s="114">
        <f>'ver pressoflex 6p C3 DCpowe_2'!$G$9/D230*(D230-'ver pressoflex 6p C3 DCpowe_2'!$M$9)</f>
        <v>4.5002070393374699E-2</v>
      </c>
      <c r="G230" s="114">
        <f>'ver pressoflex 6p C3 DCpowe_2'!$G$9/D230*(D230-'ver pressoflex 6p C3 DCpowe_2'!$M$10)</f>
        <v>6.0145519077196043E-2</v>
      </c>
      <c r="H230" s="114">
        <f>'ver pressoflex 6p C3 DCpowe_2'!$G$9/D230*(D230-'ver pressoflex 6p C3 DCpowe_2'!$M$11)</f>
        <v>0.38762259686483258</v>
      </c>
      <c r="I230" s="114">
        <f>'ver pressoflex 6p C3 DCpowe_2'!$G$9/D230*(D230-'ver pressoflex 6p C3 DCpowe_2'!$M$12)</f>
        <v>0.40276604554865397</v>
      </c>
      <c r="J230" s="114">
        <f>'ver pressoflex 6p C3 DCpowe_2'!$G$9/D230*(D230-'ver pressoflex 6p C3 DCpowe_2'!$M$13)</f>
        <v>0.41790949423247531</v>
      </c>
      <c r="K230" s="114">
        <f>'ver pressoflex 6p C3 DCpowe_2'!$G$9/D230*(D230-'ver pressoflex 6p C3 DCpowe_2'!$G$3)</f>
        <v>0.45576811594202871</v>
      </c>
      <c r="L230" s="113">
        <f>-'ver pressoflex 6p C3 DCpowe_2'!$G$2*'ver pressoflex 6p C3 DCpowe_2'!D230*'ver pressoflex 6p C3 DCpowe_2'!$G$17*'ver pressoflex 6p C3 DCpowe_2'!$G$13*'ver pressoflex 6p C3 DCpowe_2'!$G$11</f>
        <v>-7987.6125000000065</v>
      </c>
      <c r="M230" s="572">
        <f>IF(ABS(E230)&lt;'ver pressoflex 6p C3 DCpowe_2'!$G$7,'ver pressoflex 6p C3 DCpowe_2'!$G$16*E230*'ver pressoflex 6p C3 DCpowe_2'!$O$8,SIGN(E230)*'ver pressoflex 6p C3 DCpowe_2'!$G$15*'ver pressoflex 6p C3 DCpowe_2'!$O$8)</f>
        <v>17803.500000000004</v>
      </c>
      <c r="N230" s="572">
        <f>IF(ABS(F230)&lt;'ver pressoflex 6p C3 DCpowe_2'!$G$7,'ver pressoflex 6p C3 DCpowe_2'!$G$16*F230*'ver pressoflex 6p C3 DCpowe_2'!$O$9,SIGN(F230)*'ver pressoflex 6p C3 DCpowe_2'!$G$15*'ver pressoflex 6p C3 DCpowe_2'!$O$9)</f>
        <v>0</v>
      </c>
      <c r="O230" s="572">
        <f>IF(ABS(G230)&lt;'ver pressoflex 6p C3 DCpowe_2'!$G$7,'ver pressoflex 6p C3 DCpowe_2'!$G$16*G230*'ver pressoflex 6p C3 DCpowe_2'!$O$10,SIGN(G230)*'ver pressoflex 6p C3 DCpowe_2'!$G$15*'ver pressoflex 6p C3 DCpowe_2'!$O$10)</f>
        <v>0</v>
      </c>
      <c r="P230" s="572">
        <f>IF(ABS(H230)&lt;'ver pressoflex 6p C3 DCpowe_2'!$G$7,'ver pressoflex 6p C3 DCpowe_2'!$G$16*H230*'ver pressoflex 6p C3 DCpowe_2'!$O$11,SIGN(H230)*'ver pressoflex 6p C3 DCpowe_2'!$G$15*'ver pressoflex 6p C3 DCpowe_2'!$O$11)</f>
        <v>0</v>
      </c>
      <c r="Q230" s="572">
        <f>IF(ABS(I230)&lt;'ver pressoflex 6p C3 DCpowe_2'!$G$7,'ver pressoflex 6p C3 DCpowe_2'!$G$16*I230*'ver pressoflex 6p C3 DCpowe_2'!$O$12,SIGN(I230)*'ver pressoflex 6p C3 DCpowe_2'!$G$15*'ver pressoflex 6p C3 DCpowe_2'!$O$12)</f>
        <v>0</v>
      </c>
      <c r="R230" s="572">
        <f>IF(ABS(J230)&lt;'ver pressoflex 6p C3 DCpowe_2'!$G$7,'ver pressoflex 6p C3 DCpowe_2'!$G$16*J230*'ver pressoflex 6p C3 DCpowe_2'!$O$13,SIGN(J230)*'ver pressoflex 6p C3 DCpowe_2'!$G$15*'ver pressoflex 6p C3 DCpowe_2'!$O$13)</f>
        <v>17803.500000000004</v>
      </c>
      <c r="S230" s="113">
        <f t="shared" si="24"/>
        <v>27619.387500000001</v>
      </c>
      <c r="T230" s="575">
        <f>-L230*('ver pressoflex 6p C3 DCpowe_2'!$G$3/2-'ver pressoflex 6p C3 DCpowe_2'!$G$12*'ver pressoflex 6p C3 DCpowe_2'!D230)</f>
        <v>9644393.499615008</v>
      </c>
      <c r="U230" s="29">
        <f t="shared" si="27"/>
        <v>-18248587.500000004</v>
      </c>
      <c r="V230" s="29">
        <f t="shared" si="28"/>
        <v>0</v>
      </c>
      <c r="W230" s="29">
        <f t="shared" si="29"/>
        <v>0</v>
      </c>
      <c r="X230" s="29">
        <f t="shared" si="30"/>
        <v>0</v>
      </c>
      <c r="Y230" s="29">
        <f t="shared" si="31"/>
        <v>0</v>
      </c>
      <c r="Z230" s="29">
        <f t="shared" si="32"/>
        <v>18248587.500000004</v>
      </c>
      <c r="AA230" s="113">
        <f t="shared" si="25"/>
        <v>9644393.499615008</v>
      </c>
    </row>
    <row r="231" spans="2:27">
      <c r="B231" s="116">
        <f t="shared" si="23"/>
        <v>69573.082500000004</v>
      </c>
      <c r="C231" s="115">
        <f t="shared" si="26"/>
        <v>3.4700000000000024</v>
      </c>
      <c r="D231" s="68">
        <f>'ver pressoflex 6p C3 DCpowe_2'!$G$3/2/$C$557*C231</f>
        <v>42.507500000000029</v>
      </c>
      <c r="E231" s="114">
        <f>'ver pressoflex 6p C3 DCpowe_2'!$G$9/D231*(D231-'ver pressoflex 6p C3 DCpowe_2'!$M$8)</f>
        <v>2.9640416397106368E-2</v>
      </c>
      <c r="F231" s="114">
        <f>'ver pressoflex 6p C3 DCpowe_2'!$G$9/D231*(D231-'ver pressoflex 6p C3 DCpowe_2'!$M$9)</f>
        <v>4.4696582955948916E-2</v>
      </c>
      <c r="G231" s="114">
        <f>'ver pressoflex 6p C3 DCpowe_2'!$G$9/D231*(D231-'ver pressoflex 6p C3 DCpowe_2'!$M$10)</f>
        <v>5.9752749514791453E-2</v>
      </c>
      <c r="H231" s="114">
        <f>'ver pressoflex 6p C3 DCpowe_2'!$G$9/D231*(D231-'ver pressoflex 6p C3 DCpowe_2'!$M$11)</f>
        <v>0.38534235134976152</v>
      </c>
      <c r="I231" s="114">
        <f>'ver pressoflex 6p C3 DCpowe_2'!$G$9/D231*(D231-'ver pressoflex 6p C3 DCpowe_2'!$M$12)</f>
        <v>0.40039851790860403</v>
      </c>
      <c r="J231" s="114">
        <f>'ver pressoflex 6p C3 DCpowe_2'!$G$9/D231*(D231-'ver pressoflex 6p C3 DCpowe_2'!$M$13)</f>
        <v>0.4154546844674466</v>
      </c>
      <c r="K231" s="114">
        <f>'ver pressoflex 6p C3 DCpowe_2'!$G$9/D231*(D231-'ver pressoflex 6p C3 DCpowe_2'!$G$3)</f>
        <v>0.45309510086455296</v>
      </c>
      <c r="L231" s="113">
        <f>-'ver pressoflex 6p C3 DCpowe_2'!$G$2*'ver pressoflex 6p C3 DCpowe_2'!D231*'ver pressoflex 6p C3 DCpowe_2'!$G$17*'ver pressoflex 6p C3 DCpowe_2'!$G$13*'ver pressoflex 6p C3 DCpowe_2'!$G$11</f>
        <v>-8033.9175000000059</v>
      </c>
      <c r="M231" s="572">
        <f>IF(ABS(E231)&lt;'ver pressoflex 6p C3 DCpowe_2'!$G$7,'ver pressoflex 6p C3 DCpowe_2'!$G$16*E231*'ver pressoflex 6p C3 DCpowe_2'!$O$8,SIGN(E231)*'ver pressoflex 6p C3 DCpowe_2'!$G$15*'ver pressoflex 6p C3 DCpowe_2'!$O$8)</f>
        <v>17803.500000000004</v>
      </c>
      <c r="N231" s="572">
        <f>IF(ABS(F231)&lt;'ver pressoflex 6p C3 DCpowe_2'!$G$7,'ver pressoflex 6p C3 DCpowe_2'!$G$16*F231*'ver pressoflex 6p C3 DCpowe_2'!$O$9,SIGN(F231)*'ver pressoflex 6p C3 DCpowe_2'!$G$15*'ver pressoflex 6p C3 DCpowe_2'!$O$9)</f>
        <v>0</v>
      </c>
      <c r="O231" s="572">
        <f>IF(ABS(G231)&lt;'ver pressoflex 6p C3 DCpowe_2'!$G$7,'ver pressoflex 6p C3 DCpowe_2'!$G$16*G231*'ver pressoflex 6p C3 DCpowe_2'!$O$10,SIGN(G231)*'ver pressoflex 6p C3 DCpowe_2'!$G$15*'ver pressoflex 6p C3 DCpowe_2'!$O$10)</f>
        <v>0</v>
      </c>
      <c r="P231" s="572">
        <f>IF(ABS(H231)&lt;'ver pressoflex 6p C3 DCpowe_2'!$G$7,'ver pressoflex 6p C3 DCpowe_2'!$G$16*H231*'ver pressoflex 6p C3 DCpowe_2'!$O$11,SIGN(H231)*'ver pressoflex 6p C3 DCpowe_2'!$G$15*'ver pressoflex 6p C3 DCpowe_2'!$O$11)</f>
        <v>0</v>
      </c>
      <c r="Q231" s="572">
        <f>IF(ABS(I231)&lt;'ver pressoflex 6p C3 DCpowe_2'!$G$7,'ver pressoflex 6p C3 DCpowe_2'!$G$16*I231*'ver pressoflex 6p C3 DCpowe_2'!$O$12,SIGN(I231)*'ver pressoflex 6p C3 DCpowe_2'!$G$15*'ver pressoflex 6p C3 DCpowe_2'!$O$12)</f>
        <v>0</v>
      </c>
      <c r="R231" s="572">
        <f>IF(ABS(J231)&lt;'ver pressoflex 6p C3 DCpowe_2'!$G$7,'ver pressoflex 6p C3 DCpowe_2'!$G$16*J231*'ver pressoflex 6p C3 DCpowe_2'!$O$13,SIGN(J231)*'ver pressoflex 6p C3 DCpowe_2'!$G$15*'ver pressoflex 6p C3 DCpowe_2'!$O$13)</f>
        <v>17803.500000000004</v>
      </c>
      <c r="S231" s="113">
        <f t="shared" si="24"/>
        <v>27573.0825</v>
      </c>
      <c r="T231" s="575">
        <f>-L231*('ver pressoflex 6p C3 DCpowe_2'!$G$3/2-'ver pressoflex 6p C3 DCpowe_2'!$G$12*'ver pressoflex 6p C3 DCpowe_2'!D231)</f>
        <v>9699484.2102774084</v>
      </c>
      <c r="U231" s="29">
        <f t="shared" si="27"/>
        <v>-18248587.500000004</v>
      </c>
      <c r="V231" s="29">
        <f t="shared" si="28"/>
        <v>0</v>
      </c>
      <c r="W231" s="29">
        <f t="shared" si="29"/>
        <v>0</v>
      </c>
      <c r="X231" s="29">
        <f t="shared" si="30"/>
        <v>0</v>
      </c>
      <c r="Y231" s="29">
        <f t="shared" si="31"/>
        <v>0</v>
      </c>
      <c r="Z231" s="29">
        <f t="shared" si="32"/>
        <v>18248587.500000004</v>
      </c>
      <c r="AA231" s="113">
        <f t="shared" si="25"/>
        <v>9699484.2102774084</v>
      </c>
    </row>
    <row r="232" spans="2:27">
      <c r="B232" s="116">
        <f t="shared" si="23"/>
        <v>69526.777499999997</v>
      </c>
      <c r="C232" s="115">
        <f t="shared" si="26"/>
        <v>3.4900000000000024</v>
      </c>
      <c r="D232" s="68">
        <f>'ver pressoflex 6p C3 DCpowe_2'!$G$3/2/$C$557*C232</f>
        <v>42.752500000000033</v>
      </c>
      <c r="E232" s="114">
        <f>'ver pressoflex 6p C3 DCpowe_2'!$G$9/D232*(D232-'ver pressoflex 6p C3 DCpowe_2'!$M$8)</f>
        <v>2.9424712005145872E-2</v>
      </c>
      <c r="F232" s="114">
        <f>'ver pressoflex 6p C3 DCpowe_2'!$G$9/D232*(D232-'ver pressoflex 6p C3 DCpowe_2'!$M$9)</f>
        <v>4.4394596807204222E-2</v>
      </c>
      <c r="G232" s="114">
        <f>'ver pressoflex 6p C3 DCpowe_2'!$G$9/D232*(D232-'ver pressoflex 6p C3 DCpowe_2'!$M$10)</f>
        <v>5.9364481609262561E-2</v>
      </c>
      <c r="H232" s="114">
        <f>'ver pressoflex 6p C3 DCpowe_2'!$G$9/D232*(D232-'ver pressoflex 6p C3 DCpowe_2'!$M$11)</f>
        <v>0.38308824045377432</v>
      </c>
      <c r="I232" s="114">
        <f>'ver pressoflex 6p C3 DCpowe_2'!$G$9/D232*(D232-'ver pressoflex 6p C3 DCpowe_2'!$M$12)</f>
        <v>0.39805812525583267</v>
      </c>
      <c r="J232" s="114">
        <f>'ver pressoflex 6p C3 DCpowe_2'!$G$9/D232*(D232-'ver pressoflex 6p C3 DCpowe_2'!$M$13)</f>
        <v>0.41302801005789103</v>
      </c>
      <c r="K232" s="114">
        <f>'ver pressoflex 6p C3 DCpowe_2'!$G$9/D232*(D232-'ver pressoflex 6p C3 DCpowe_2'!$G$3)</f>
        <v>0.45045272206303694</v>
      </c>
      <c r="L232" s="113">
        <f>-'ver pressoflex 6p C3 DCpowe_2'!$G$2*'ver pressoflex 6p C3 DCpowe_2'!D232*'ver pressoflex 6p C3 DCpowe_2'!$G$17*'ver pressoflex 6p C3 DCpowe_2'!$G$13*'ver pressoflex 6p C3 DCpowe_2'!$G$11</f>
        <v>-8080.2225000000071</v>
      </c>
      <c r="M232" s="572">
        <f>IF(ABS(E232)&lt;'ver pressoflex 6p C3 DCpowe_2'!$G$7,'ver pressoflex 6p C3 DCpowe_2'!$G$16*E232*'ver pressoflex 6p C3 DCpowe_2'!$O$8,SIGN(E232)*'ver pressoflex 6p C3 DCpowe_2'!$G$15*'ver pressoflex 6p C3 DCpowe_2'!$O$8)</f>
        <v>17803.500000000004</v>
      </c>
      <c r="N232" s="572">
        <f>IF(ABS(F232)&lt;'ver pressoflex 6p C3 DCpowe_2'!$G$7,'ver pressoflex 6p C3 DCpowe_2'!$G$16*F232*'ver pressoflex 6p C3 DCpowe_2'!$O$9,SIGN(F232)*'ver pressoflex 6p C3 DCpowe_2'!$G$15*'ver pressoflex 6p C3 DCpowe_2'!$O$9)</f>
        <v>0</v>
      </c>
      <c r="O232" s="572">
        <f>IF(ABS(G232)&lt;'ver pressoflex 6p C3 DCpowe_2'!$G$7,'ver pressoflex 6p C3 DCpowe_2'!$G$16*G232*'ver pressoflex 6p C3 DCpowe_2'!$O$10,SIGN(G232)*'ver pressoflex 6p C3 DCpowe_2'!$G$15*'ver pressoflex 6p C3 DCpowe_2'!$O$10)</f>
        <v>0</v>
      </c>
      <c r="P232" s="572">
        <f>IF(ABS(H232)&lt;'ver pressoflex 6p C3 DCpowe_2'!$G$7,'ver pressoflex 6p C3 DCpowe_2'!$G$16*H232*'ver pressoflex 6p C3 DCpowe_2'!$O$11,SIGN(H232)*'ver pressoflex 6p C3 DCpowe_2'!$G$15*'ver pressoflex 6p C3 DCpowe_2'!$O$11)</f>
        <v>0</v>
      </c>
      <c r="Q232" s="572">
        <f>IF(ABS(I232)&lt;'ver pressoflex 6p C3 DCpowe_2'!$G$7,'ver pressoflex 6p C3 DCpowe_2'!$G$16*I232*'ver pressoflex 6p C3 DCpowe_2'!$O$12,SIGN(I232)*'ver pressoflex 6p C3 DCpowe_2'!$G$15*'ver pressoflex 6p C3 DCpowe_2'!$O$12)</f>
        <v>0</v>
      </c>
      <c r="R232" s="572">
        <f>IF(ABS(J232)&lt;'ver pressoflex 6p C3 DCpowe_2'!$G$7,'ver pressoflex 6p C3 DCpowe_2'!$G$16*J232*'ver pressoflex 6p C3 DCpowe_2'!$O$13,SIGN(J232)*'ver pressoflex 6p C3 DCpowe_2'!$G$15*'ver pressoflex 6p C3 DCpowe_2'!$O$13)</f>
        <v>17803.500000000004</v>
      </c>
      <c r="S232" s="113">
        <f t="shared" si="24"/>
        <v>27526.7775</v>
      </c>
      <c r="T232" s="575">
        <f>-L232*('ver pressoflex 6p C3 DCpowe_2'!$G$3/2-'ver pressoflex 6p C3 DCpowe_2'!$G$12*'ver pressoflex 6p C3 DCpowe_2'!D232)</f>
        <v>9754565.482128609</v>
      </c>
      <c r="U232" s="29">
        <f t="shared" si="27"/>
        <v>-18248587.500000004</v>
      </c>
      <c r="V232" s="29">
        <f t="shared" si="28"/>
        <v>0</v>
      </c>
      <c r="W232" s="29">
        <f t="shared" si="29"/>
        <v>0</v>
      </c>
      <c r="X232" s="29">
        <f t="shared" si="30"/>
        <v>0</v>
      </c>
      <c r="Y232" s="29">
        <f t="shared" si="31"/>
        <v>0</v>
      </c>
      <c r="Z232" s="29">
        <f t="shared" si="32"/>
        <v>18248587.500000004</v>
      </c>
      <c r="AA232" s="113">
        <f t="shared" si="25"/>
        <v>9754565.482128609</v>
      </c>
    </row>
    <row r="233" spans="2:27">
      <c r="B233" s="116">
        <f t="shared" si="23"/>
        <v>69480.472500000003</v>
      </c>
      <c r="C233" s="115">
        <f t="shared" si="26"/>
        <v>3.5100000000000025</v>
      </c>
      <c r="D233" s="68">
        <f>'ver pressoflex 6p C3 DCpowe_2'!$G$3/2/$C$557*C233</f>
        <v>42.997500000000031</v>
      </c>
      <c r="E233" s="114">
        <f>'ver pressoflex 6p C3 DCpowe_2'!$G$9/D233*(D233-'ver pressoflex 6p C3 DCpowe_2'!$M$8)</f>
        <v>2.9211465782894328E-2</v>
      </c>
      <c r="F233" s="114">
        <f>'ver pressoflex 6p C3 DCpowe_2'!$G$9/D233*(D233-'ver pressoflex 6p C3 DCpowe_2'!$M$9)</f>
        <v>4.4096052096052059E-2</v>
      </c>
      <c r="G233" s="114">
        <f>'ver pressoflex 6p C3 DCpowe_2'!$G$9/D233*(D233-'ver pressoflex 6p C3 DCpowe_2'!$M$10)</f>
        <v>5.8980638409209786E-2</v>
      </c>
      <c r="H233" s="114">
        <f>'ver pressoflex 6p C3 DCpowe_2'!$G$9/D233*(D233-'ver pressoflex 6p C3 DCpowe_2'!$M$11)</f>
        <v>0.38085981743124575</v>
      </c>
      <c r="I233" s="114">
        <f>'ver pressoflex 6p C3 DCpowe_2'!$G$9/D233*(D233-'ver pressoflex 6p C3 DCpowe_2'!$M$12)</f>
        <v>0.39574440374440345</v>
      </c>
      <c r="J233" s="114">
        <f>'ver pressoflex 6p C3 DCpowe_2'!$G$9/D233*(D233-'ver pressoflex 6p C3 DCpowe_2'!$M$13)</f>
        <v>0.41062899005756121</v>
      </c>
      <c r="K233" s="114">
        <f>'ver pressoflex 6p C3 DCpowe_2'!$G$9/D233*(D233-'ver pressoflex 6p C3 DCpowe_2'!$G$3)</f>
        <v>0.44784045584045551</v>
      </c>
      <c r="L233" s="113">
        <f>-'ver pressoflex 6p C3 DCpowe_2'!$G$2*'ver pressoflex 6p C3 DCpowe_2'!D233*'ver pressoflex 6p C3 DCpowe_2'!$G$17*'ver pressoflex 6p C3 DCpowe_2'!$G$13*'ver pressoflex 6p C3 DCpowe_2'!$G$11</f>
        <v>-8126.5275000000065</v>
      </c>
      <c r="M233" s="572">
        <f>IF(ABS(E233)&lt;'ver pressoflex 6p C3 DCpowe_2'!$G$7,'ver pressoflex 6p C3 DCpowe_2'!$G$16*E233*'ver pressoflex 6p C3 DCpowe_2'!$O$8,SIGN(E233)*'ver pressoflex 6p C3 DCpowe_2'!$G$15*'ver pressoflex 6p C3 DCpowe_2'!$O$8)</f>
        <v>17803.500000000004</v>
      </c>
      <c r="N233" s="572">
        <f>IF(ABS(F233)&lt;'ver pressoflex 6p C3 DCpowe_2'!$G$7,'ver pressoflex 6p C3 DCpowe_2'!$G$16*F233*'ver pressoflex 6p C3 DCpowe_2'!$O$9,SIGN(F233)*'ver pressoflex 6p C3 DCpowe_2'!$G$15*'ver pressoflex 6p C3 DCpowe_2'!$O$9)</f>
        <v>0</v>
      </c>
      <c r="O233" s="572">
        <f>IF(ABS(G233)&lt;'ver pressoflex 6p C3 DCpowe_2'!$G$7,'ver pressoflex 6p C3 DCpowe_2'!$G$16*G233*'ver pressoflex 6p C3 DCpowe_2'!$O$10,SIGN(G233)*'ver pressoflex 6p C3 DCpowe_2'!$G$15*'ver pressoflex 6p C3 DCpowe_2'!$O$10)</f>
        <v>0</v>
      </c>
      <c r="P233" s="572">
        <f>IF(ABS(H233)&lt;'ver pressoflex 6p C3 DCpowe_2'!$G$7,'ver pressoflex 6p C3 DCpowe_2'!$G$16*H233*'ver pressoflex 6p C3 DCpowe_2'!$O$11,SIGN(H233)*'ver pressoflex 6p C3 DCpowe_2'!$G$15*'ver pressoflex 6p C3 DCpowe_2'!$O$11)</f>
        <v>0</v>
      </c>
      <c r="Q233" s="572">
        <f>IF(ABS(I233)&lt;'ver pressoflex 6p C3 DCpowe_2'!$G$7,'ver pressoflex 6p C3 DCpowe_2'!$G$16*I233*'ver pressoflex 6p C3 DCpowe_2'!$O$12,SIGN(I233)*'ver pressoflex 6p C3 DCpowe_2'!$G$15*'ver pressoflex 6p C3 DCpowe_2'!$O$12)</f>
        <v>0</v>
      </c>
      <c r="R233" s="572">
        <f>IF(ABS(J233)&lt;'ver pressoflex 6p C3 DCpowe_2'!$G$7,'ver pressoflex 6p C3 DCpowe_2'!$G$16*J233*'ver pressoflex 6p C3 DCpowe_2'!$O$13,SIGN(J233)*'ver pressoflex 6p C3 DCpowe_2'!$G$15*'ver pressoflex 6p C3 DCpowe_2'!$O$13)</f>
        <v>17803.500000000004</v>
      </c>
      <c r="S233" s="113">
        <f t="shared" si="24"/>
        <v>27480.4725</v>
      </c>
      <c r="T233" s="575">
        <f>-L233*('ver pressoflex 6p C3 DCpowe_2'!$G$3/2-'ver pressoflex 6p C3 DCpowe_2'!$G$12*'ver pressoflex 6p C3 DCpowe_2'!D233)</f>
        <v>9809637.315168608</v>
      </c>
      <c r="U233" s="29">
        <f t="shared" si="27"/>
        <v>-18248587.500000004</v>
      </c>
      <c r="V233" s="29">
        <f t="shared" si="28"/>
        <v>0</v>
      </c>
      <c r="W233" s="29">
        <f t="shared" si="29"/>
        <v>0</v>
      </c>
      <c r="X233" s="29">
        <f t="shared" si="30"/>
        <v>0</v>
      </c>
      <c r="Y233" s="29">
        <f t="shared" si="31"/>
        <v>0</v>
      </c>
      <c r="Z233" s="29">
        <f t="shared" si="32"/>
        <v>18248587.500000004</v>
      </c>
      <c r="AA233" s="113">
        <f t="shared" si="25"/>
        <v>9809637.315168608</v>
      </c>
    </row>
    <row r="234" spans="2:27">
      <c r="B234" s="116">
        <f t="shared" si="23"/>
        <v>69434.167499999996</v>
      </c>
      <c r="C234" s="115">
        <f t="shared" si="26"/>
        <v>3.5300000000000025</v>
      </c>
      <c r="D234" s="68">
        <f>'ver pressoflex 6p C3 DCpowe_2'!$G$3/2/$C$557*C234</f>
        <v>43.242500000000028</v>
      </c>
      <c r="E234" s="114">
        <f>'ver pressoflex 6p C3 DCpowe_2'!$G$9/D234*(D234-'ver pressoflex 6p C3 DCpowe_2'!$M$8)</f>
        <v>2.9000635948430342E-2</v>
      </c>
      <c r="F234" s="114">
        <f>'ver pressoflex 6p C3 DCpowe_2'!$G$9/D234*(D234-'ver pressoflex 6p C3 DCpowe_2'!$M$9)</f>
        <v>4.3800890327802475E-2</v>
      </c>
      <c r="G234" s="114">
        <f>'ver pressoflex 6p C3 DCpowe_2'!$G$9/D234*(D234-'ver pressoflex 6p C3 DCpowe_2'!$M$10)</f>
        <v>5.8601144707174618E-2</v>
      </c>
      <c r="H234" s="114">
        <f>'ver pressoflex 6p C3 DCpowe_2'!$G$9/D234*(D234-'ver pressoflex 6p C3 DCpowe_2'!$M$11)</f>
        <v>0.37865664566109708</v>
      </c>
      <c r="I234" s="114">
        <f>'ver pressoflex 6p C3 DCpowe_2'!$G$9/D234*(D234-'ver pressoflex 6p C3 DCpowe_2'!$M$12)</f>
        <v>0.39345690004046924</v>
      </c>
      <c r="J234" s="114">
        <f>'ver pressoflex 6p C3 DCpowe_2'!$G$9/D234*(D234-'ver pressoflex 6p C3 DCpowe_2'!$M$13)</f>
        <v>0.40825715441984139</v>
      </c>
      <c r="K234" s="114">
        <f>'ver pressoflex 6p C3 DCpowe_2'!$G$9/D234*(D234-'ver pressoflex 6p C3 DCpowe_2'!$G$3)</f>
        <v>0.44525779036827173</v>
      </c>
      <c r="L234" s="113">
        <f>-'ver pressoflex 6p C3 DCpowe_2'!$G$2*'ver pressoflex 6p C3 DCpowe_2'!D234*'ver pressoflex 6p C3 DCpowe_2'!$G$17*'ver pressoflex 6p C3 DCpowe_2'!$G$13*'ver pressoflex 6p C3 DCpowe_2'!$G$11</f>
        <v>-8172.8325000000077</v>
      </c>
      <c r="M234" s="572">
        <f>IF(ABS(E234)&lt;'ver pressoflex 6p C3 DCpowe_2'!$G$7,'ver pressoflex 6p C3 DCpowe_2'!$G$16*E234*'ver pressoflex 6p C3 DCpowe_2'!$O$8,SIGN(E234)*'ver pressoflex 6p C3 DCpowe_2'!$G$15*'ver pressoflex 6p C3 DCpowe_2'!$O$8)</f>
        <v>17803.500000000004</v>
      </c>
      <c r="N234" s="572">
        <f>IF(ABS(F234)&lt;'ver pressoflex 6p C3 DCpowe_2'!$G$7,'ver pressoflex 6p C3 DCpowe_2'!$G$16*F234*'ver pressoflex 6p C3 DCpowe_2'!$O$9,SIGN(F234)*'ver pressoflex 6p C3 DCpowe_2'!$G$15*'ver pressoflex 6p C3 DCpowe_2'!$O$9)</f>
        <v>0</v>
      </c>
      <c r="O234" s="572">
        <f>IF(ABS(G234)&lt;'ver pressoflex 6p C3 DCpowe_2'!$G$7,'ver pressoflex 6p C3 DCpowe_2'!$G$16*G234*'ver pressoflex 6p C3 DCpowe_2'!$O$10,SIGN(G234)*'ver pressoflex 6p C3 DCpowe_2'!$G$15*'ver pressoflex 6p C3 DCpowe_2'!$O$10)</f>
        <v>0</v>
      </c>
      <c r="P234" s="572">
        <f>IF(ABS(H234)&lt;'ver pressoflex 6p C3 DCpowe_2'!$G$7,'ver pressoflex 6p C3 DCpowe_2'!$G$16*H234*'ver pressoflex 6p C3 DCpowe_2'!$O$11,SIGN(H234)*'ver pressoflex 6p C3 DCpowe_2'!$G$15*'ver pressoflex 6p C3 DCpowe_2'!$O$11)</f>
        <v>0</v>
      </c>
      <c r="Q234" s="572">
        <f>IF(ABS(I234)&lt;'ver pressoflex 6p C3 DCpowe_2'!$G$7,'ver pressoflex 6p C3 DCpowe_2'!$G$16*I234*'ver pressoflex 6p C3 DCpowe_2'!$O$12,SIGN(I234)*'ver pressoflex 6p C3 DCpowe_2'!$G$15*'ver pressoflex 6p C3 DCpowe_2'!$O$12)</f>
        <v>0</v>
      </c>
      <c r="R234" s="572">
        <f>IF(ABS(J234)&lt;'ver pressoflex 6p C3 DCpowe_2'!$G$7,'ver pressoflex 6p C3 DCpowe_2'!$G$16*J234*'ver pressoflex 6p C3 DCpowe_2'!$O$13,SIGN(J234)*'ver pressoflex 6p C3 DCpowe_2'!$G$15*'ver pressoflex 6p C3 DCpowe_2'!$O$13)</f>
        <v>17803.500000000004</v>
      </c>
      <c r="S234" s="113">
        <f t="shared" si="24"/>
        <v>27434.1675</v>
      </c>
      <c r="T234" s="575">
        <f>-L234*('ver pressoflex 6p C3 DCpowe_2'!$G$3/2-'ver pressoflex 6p C3 DCpowe_2'!$G$12*'ver pressoflex 6p C3 DCpowe_2'!D234)</f>
        <v>9864699.7093974091</v>
      </c>
      <c r="U234" s="29">
        <f t="shared" si="27"/>
        <v>-18248587.500000004</v>
      </c>
      <c r="V234" s="29">
        <f t="shared" si="28"/>
        <v>0</v>
      </c>
      <c r="W234" s="29">
        <f t="shared" si="29"/>
        <v>0</v>
      </c>
      <c r="X234" s="29">
        <f t="shared" si="30"/>
        <v>0</v>
      </c>
      <c r="Y234" s="29">
        <f t="shared" si="31"/>
        <v>0</v>
      </c>
      <c r="Z234" s="29">
        <f t="shared" si="32"/>
        <v>18248587.500000004</v>
      </c>
      <c r="AA234" s="113">
        <f t="shared" si="25"/>
        <v>9864699.7093974091</v>
      </c>
    </row>
    <row r="235" spans="2:27">
      <c r="B235" s="116">
        <f t="shared" si="23"/>
        <v>69387.862500000003</v>
      </c>
      <c r="C235" s="115">
        <f t="shared" si="26"/>
        <v>3.5500000000000025</v>
      </c>
      <c r="D235" s="68">
        <f>'ver pressoflex 6p C3 DCpowe_2'!$G$3/2/$C$557*C235</f>
        <v>43.487500000000033</v>
      </c>
      <c r="E235" s="114">
        <f>'ver pressoflex 6p C3 DCpowe_2'!$G$9/D235*(D235-'ver pressoflex 6p C3 DCpowe_2'!$M$8)</f>
        <v>2.8792181661396923E-2</v>
      </c>
      <c r="F235" s="114">
        <f>'ver pressoflex 6p C3 DCpowe_2'!$G$9/D235*(D235-'ver pressoflex 6p C3 DCpowe_2'!$M$9)</f>
        <v>4.3509054325955698E-2</v>
      </c>
      <c r="G235" s="114">
        <f>'ver pressoflex 6p C3 DCpowe_2'!$G$9/D235*(D235-'ver pressoflex 6p C3 DCpowe_2'!$M$10)</f>
        <v>5.8225926990514473E-2</v>
      </c>
      <c r="H235" s="114">
        <f>'ver pressoflex 6p C3 DCpowe_2'!$G$9/D235*(D235-'ver pressoflex 6p C3 DCpowe_2'!$M$11)</f>
        <v>0.37647829836159791</v>
      </c>
      <c r="I235" s="114">
        <f>'ver pressoflex 6p C3 DCpowe_2'!$G$9/D235*(D235-'ver pressoflex 6p C3 DCpowe_2'!$M$12)</f>
        <v>0.39119517102615664</v>
      </c>
      <c r="J235" s="114">
        <f>'ver pressoflex 6p C3 DCpowe_2'!$G$9/D235*(D235-'ver pressoflex 6p C3 DCpowe_2'!$M$13)</f>
        <v>0.40591204369071537</v>
      </c>
      <c r="K235" s="114">
        <f>'ver pressoflex 6p C3 DCpowe_2'!$G$9/D235*(D235-'ver pressoflex 6p C3 DCpowe_2'!$G$3)</f>
        <v>0.44270422535211235</v>
      </c>
      <c r="L235" s="113">
        <f>-'ver pressoflex 6p C3 DCpowe_2'!$G$2*'ver pressoflex 6p C3 DCpowe_2'!D235*'ver pressoflex 6p C3 DCpowe_2'!$G$17*'ver pressoflex 6p C3 DCpowe_2'!$G$13*'ver pressoflex 6p C3 DCpowe_2'!$G$11</f>
        <v>-8219.1375000000062</v>
      </c>
      <c r="M235" s="572">
        <f>IF(ABS(E235)&lt;'ver pressoflex 6p C3 DCpowe_2'!$G$7,'ver pressoflex 6p C3 DCpowe_2'!$G$16*E235*'ver pressoflex 6p C3 DCpowe_2'!$O$8,SIGN(E235)*'ver pressoflex 6p C3 DCpowe_2'!$G$15*'ver pressoflex 6p C3 DCpowe_2'!$O$8)</f>
        <v>17803.500000000004</v>
      </c>
      <c r="N235" s="572">
        <f>IF(ABS(F235)&lt;'ver pressoflex 6p C3 DCpowe_2'!$G$7,'ver pressoflex 6p C3 DCpowe_2'!$G$16*F235*'ver pressoflex 6p C3 DCpowe_2'!$O$9,SIGN(F235)*'ver pressoflex 6p C3 DCpowe_2'!$G$15*'ver pressoflex 6p C3 DCpowe_2'!$O$9)</f>
        <v>0</v>
      </c>
      <c r="O235" s="572">
        <f>IF(ABS(G235)&lt;'ver pressoflex 6p C3 DCpowe_2'!$G$7,'ver pressoflex 6p C3 DCpowe_2'!$G$16*G235*'ver pressoflex 6p C3 DCpowe_2'!$O$10,SIGN(G235)*'ver pressoflex 6p C3 DCpowe_2'!$G$15*'ver pressoflex 6p C3 DCpowe_2'!$O$10)</f>
        <v>0</v>
      </c>
      <c r="P235" s="572">
        <f>IF(ABS(H235)&lt;'ver pressoflex 6p C3 DCpowe_2'!$G$7,'ver pressoflex 6p C3 DCpowe_2'!$G$16*H235*'ver pressoflex 6p C3 DCpowe_2'!$O$11,SIGN(H235)*'ver pressoflex 6p C3 DCpowe_2'!$G$15*'ver pressoflex 6p C3 DCpowe_2'!$O$11)</f>
        <v>0</v>
      </c>
      <c r="Q235" s="572">
        <f>IF(ABS(I235)&lt;'ver pressoflex 6p C3 DCpowe_2'!$G$7,'ver pressoflex 6p C3 DCpowe_2'!$G$16*I235*'ver pressoflex 6p C3 DCpowe_2'!$O$12,SIGN(I235)*'ver pressoflex 6p C3 DCpowe_2'!$G$15*'ver pressoflex 6p C3 DCpowe_2'!$O$12)</f>
        <v>0</v>
      </c>
      <c r="R235" s="572">
        <f>IF(ABS(J235)&lt;'ver pressoflex 6p C3 DCpowe_2'!$G$7,'ver pressoflex 6p C3 DCpowe_2'!$G$16*J235*'ver pressoflex 6p C3 DCpowe_2'!$O$13,SIGN(J235)*'ver pressoflex 6p C3 DCpowe_2'!$G$15*'ver pressoflex 6p C3 DCpowe_2'!$O$13)</f>
        <v>17803.500000000004</v>
      </c>
      <c r="S235" s="113">
        <f t="shared" si="24"/>
        <v>27387.862500000003</v>
      </c>
      <c r="T235" s="575">
        <f>-L235*('ver pressoflex 6p C3 DCpowe_2'!$G$3/2-'ver pressoflex 6p C3 DCpowe_2'!$G$12*'ver pressoflex 6p C3 DCpowe_2'!D235)</f>
        <v>9919752.6648150086</v>
      </c>
      <c r="U235" s="29">
        <f t="shared" si="27"/>
        <v>-18248587.500000004</v>
      </c>
      <c r="V235" s="29">
        <f t="shared" si="28"/>
        <v>0</v>
      </c>
      <c r="W235" s="29">
        <f t="shared" si="29"/>
        <v>0</v>
      </c>
      <c r="X235" s="29">
        <f t="shared" si="30"/>
        <v>0</v>
      </c>
      <c r="Y235" s="29">
        <f t="shared" si="31"/>
        <v>0</v>
      </c>
      <c r="Z235" s="29">
        <f t="shared" si="32"/>
        <v>18248587.500000004</v>
      </c>
      <c r="AA235" s="113">
        <f t="shared" si="25"/>
        <v>9919752.6648150086</v>
      </c>
    </row>
    <row r="236" spans="2:27">
      <c r="B236" s="116">
        <f t="shared" si="23"/>
        <v>69341.557499999995</v>
      </c>
      <c r="C236" s="115">
        <f t="shared" si="26"/>
        <v>3.5700000000000025</v>
      </c>
      <c r="D236" s="68">
        <f>'ver pressoflex 6p C3 DCpowe_2'!$G$3/2/$C$557*C236</f>
        <v>43.73250000000003</v>
      </c>
      <c r="E236" s="114">
        <f>'ver pressoflex 6p C3 DCpowe_2'!$G$9/D236*(D236-'ver pressoflex 6p C3 DCpowe_2'!$M$8)</f>
        <v>2.85860629966272E-2</v>
      </c>
      <c r="F236" s="114">
        <f>'ver pressoflex 6p C3 DCpowe_2'!$G$9/D236*(D236-'ver pressoflex 6p C3 DCpowe_2'!$M$9)</f>
        <v>4.322048819527808E-2</v>
      </c>
      <c r="G236" s="114">
        <f>'ver pressoflex 6p C3 DCpowe_2'!$G$9/D236*(D236-'ver pressoflex 6p C3 DCpowe_2'!$M$10)</f>
        <v>5.785491339392896E-2</v>
      </c>
      <c r="H236" s="114">
        <f>'ver pressoflex 6p C3 DCpowe_2'!$G$9/D236*(D236-'ver pressoflex 6p C3 DCpowe_2'!$M$11)</f>
        <v>0.37432435831475425</v>
      </c>
      <c r="I236" s="114">
        <f>'ver pressoflex 6p C3 DCpowe_2'!$G$9/D236*(D236-'ver pressoflex 6p C3 DCpowe_2'!$M$12)</f>
        <v>0.38895878351340513</v>
      </c>
      <c r="J236" s="114">
        <f>'ver pressoflex 6p C3 DCpowe_2'!$G$9/D236*(D236-'ver pressoflex 6p C3 DCpowe_2'!$M$13)</f>
        <v>0.40359320871205601</v>
      </c>
      <c r="K236" s="114">
        <f>'ver pressoflex 6p C3 DCpowe_2'!$G$9/D236*(D236-'ver pressoflex 6p C3 DCpowe_2'!$G$3)</f>
        <v>0.44017927170868315</v>
      </c>
      <c r="L236" s="113">
        <f>-'ver pressoflex 6p C3 DCpowe_2'!$G$2*'ver pressoflex 6p C3 DCpowe_2'!D236*'ver pressoflex 6p C3 DCpowe_2'!$G$17*'ver pressoflex 6p C3 DCpowe_2'!$G$13*'ver pressoflex 6p C3 DCpowe_2'!$G$11</f>
        <v>-8265.4425000000065</v>
      </c>
      <c r="M236" s="572">
        <f>IF(ABS(E236)&lt;'ver pressoflex 6p C3 DCpowe_2'!$G$7,'ver pressoflex 6p C3 DCpowe_2'!$G$16*E236*'ver pressoflex 6p C3 DCpowe_2'!$O$8,SIGN(E236)*'ver pressoflex 6p C3 DCpowe_2'!$G$15*'ver pressoflex 6p C3 DCpowe_2'!$O$8)</f>
        <v>17803.500000000004</v>
      </c>
      <c r="N236" s="572">
        <f>IF(ABS(F236)&lt;'ver pressoflex 6p C3 DCpowe_2'!$G$7,'ver pressoflex 6p C3 DCpowe_2'!$G$16*F236*'ver pressoflex 6p C3 DCpowe_2'!$O$9,SIGN(F236)*'ver pressoflex 6p C3 DCpowe_2'!$G$15*'ver pressoflex 6p C3 DCpowe_2'!$O$9)</f>
        <v>0</v>
      </c>
      <c r="O236" s="572">
        <f>IF(ABS(G236)&lt;'ver pressoflex 6p C3 DCpowe_2'!$G$7,'ver pressoflex 6p C3 DCpowe_2'!$G$16*G236*'ver pressoflex 6p C3 DCpowe_2'!$O$10,SIGN(G236)*'ver pressoflex 6p C3 DCpowe_2'!$G$15*'ver pressoflex 6p C3 DCpowe_2'!$O$10)</f>
        <v>0</v>
      </c>
      <c r="P236" s="572">
        <f>IF(ABS(H236)&lt;'ver pressoflex 6p C3 DCpowe_2'!$G$7,'ver pressoflex 6p C3 DCpowe_2'!$G$16*H236*'ver pressoflex 6p C3 DCpowe_2'!$O$11,SIGN(H236)*'ver pressoflex 6p C3 DCpowe_2'!$G$15*'ver pressoflex 6p C3 DCpowe_2'!$O$11)</f>
        <v>0</v>
      </c>
      <c r="Q236" s="572">
        <f>IF(ABS(I236)&lt;'ver pressoflex 6p C3 DCpowe_2'!$G$7,'ver pressoflex 6p C3 DCpowe_2'!$G$16*I236*'ver pressoflex 6p C3 DCpowe_2'!$O$12,SIGN(I236)*'ver pressoflex 6p C3 DCpowe_2'!$G$15*'ver pressoflex 6p C3 DCpowe_2'!$O$12)</f>
        <v>0</v>
      </c>
      <c r="R236" s="572">
        <f>IF(ABS(J236)&lt;'ver pressoflex 6p C3 DCpowe_2'!$G$7,'ver pressoflex 6p C3 DCpowe_2'!$G$16*J236*'ver pressoflex 6p C3 DCpowe_2'!$O$13,SIGN(J236)*'ver pressoflex 6p C3 DCpowe_2'!$G$15*'ver pressoflex 6p C3 DCpowe_2'!$O$13)</f>
        <v>17803.500000000004</v>
      </c>
      <c r="S236" s="113">
        <f t="shared" si="24"/>
        <v>27341.557500000003</v>
      </c>
      <c r="T236" s="575">
        <f>-L236*('ver pressoflex 6p C3 DCpowe_2'!$G$3/2-'ver pressoflex 6p C3 DCpowe_2'!$G$12*'ver pressoflex 6p C3 DCpowe_2'!D236)</f>
        <v>9974796.1814214084</v>
      </c>
      <c r="U236" s="29">
        <f t="shared" si="27"/>
        <v>-18248587.500000004</v>
      </c>
      <c r="V236" s="29">
        <f t="shared" si="28"/>
        <v>0</v>
      </c>
      <c r="W236" s="29">
        <f t="shared" si="29"/>
        <v>0</v>
      </c>
      <c r="X236" s="29">
        <f t="shared" si="30"/>
        <v>0</v>
      </c>
      <c r="Y236" s="29">
        <f t="shared" si="31"/>
        <v>0</v>
      </c>
      <c r="Z236" s="29">
        <f t="shared" si="32"/>
        <v>18248587.500000004</v>
      </c>
      <c r="AA236" s="113">
        <f t="shared" si="25"/>
        <v>9974796.1814214084</v>
      </c>
    </row>
    <row r="237" spans="2:27">
      <c r="B237" s="116">
        <f t="shared" si="23"/>
        <v>69295.252500000002</v>
      </c>
      <c r="C237" s="115">
        <f t="shared" si="26"/>
        <v>3.5900000000000025</v>
      </c>
      <c r="D237" s="68">
        <f>'ver pressoflex 6p C3 DCpowe_2'!$G$3/2/$C$557*C237</f>
        <v>43.977500000000028</v>
      </c>
      <c r="E237" s="114">
        <f>'ver pressoflex 6p C3 DCpowe_2'!$G$9/D237*(D237-'ver pressoflex 6p C3 DCpowe_2'!$M$8)</f>
        <v>2.8382240918651561E-2</v>
      </c>
      <c r="F237" s="114">
        <f>'ver pressoflex 6p C3 DCpowe_2'!$G$9/D237*(D237-'ver pressoflex 6p C3 DCpowe_2'!$M$9)</f>
        <v>4.2935137286112188E-2</v>
      </c>
      <c r="G237" s="114">
        <f>'ver pressoflex 6p C3 DCpowe_2'!$G$9/D237*(D237-'ver pressoflex 6p C3 DCpowe_2'!$M$10)</f>
        <v>5.7488033653572808E-2</v>
      </c>
      <c r="H237" s="114">
        <f>'ver pressoflex 6p C3 DCpowe_2'!$G$9/D237*(D237-'ver pressoflex 6p C3 DCpowe_2'!$M$11)</f>
        <v>0.37219441759990879</v>
      </c>
      <c r="I237" s="114">
        <f>'ver pressoflex 6p C3 DCpowe_2'!$G$9/D237*(D237-'ver pressoflex 6p C3 DCpowe_2'!$M$12)</f>
        <v>0.38674731396736944</v>
      </c>
      <c r="J237" s="114">
        <f>'ver pressoflex 6p C3 DCpowe_2'!$G$9/D237*(D237-'ver pressoflex 6p C3 DCpowe_2'!$M$13)</f>
        <v>0.40130021033483004</v>
      </c>
      <c r="K237" s="114">
        <f>'ver pressoflex 6p C3 DCpowe_2'!$G$9/D237*(D237-'ver pressoflex 6p C3 DCpowe_2'!$G$3)</f>
        <v>0.4376824512534816</v>
      </c>
      <c r="L237" s="113">
        <f>-'ver pressoflex 6p C3 DCpowe_2'!$G$2*'ver pressoflex 6p C3 DCpowe_2'!D237*'ver pressoflex 6p C3 DCpowe_2'!$G$17*'ver pressoflex 6p C3 DCpowe_2'!$G$13*'ver pressoflex 6p C3 DCpowe_2'!$G$11</f>
        <v>-8311.7475000000068</v>
      </c>
      <c r="M237" s="572">
        <f>IF(ABS(E237)&lt;'ver pressoflex 6p C3 DCpowe_2'!$G$7,'ver pressoflex 6p C3 DCpowe_2'!$G$16*E237*'ver pressoflex 6p C3 DCpowe_2'!$O$8,SIGN(E237)*'ver pressoflex 6p C3 DCpowe_2'!$G$15*'ver pressoflex 6p C3 DCpowe_2'!$O$8)</f>
        <v>17803.500000000004</v>
      </c>
      <c r="N237" s="572">
        <f>IF(ABS(F237)&lt;'ver pressoflex 6p C3 DCpowe_2'!$G$7,'ver pressoflex 6p C3 DCpowe_2'!$G$16*F237*'ver pressoflex 6p C3 DCpowe_2'!$O$9,SIGN(F237)*'ver pressoflex 6p C3 DCpowe_2'!$G$15*'ver pressoflex 6p C3 DCpowe_2'!$O$9)</f>
        <v>0</v>
      </c>
      <c r="O237" s="572">
        <f>IF(ABS(G237)&lt;'ver pressoflex 6p C3 DCpowe_2'!$G$7,'ver pressoflex 6p C3 DCpowe_2'!$G$16*G237*'ver pressoflex 6p C3 DCpowe_2'!$O$10,SIGN(G237)*'ver pressoflex 6p C3 DCpowe_2'!$G$15*'ver pressoflex 6p C3 DCpowe_2'!$O$10)</f>
        <v>0</v>
      </c>
      <c r="P237" s="572">
        <f>IF(ABS(H237)&lt;'ver pressoflex 6p C3 DCpowe_2'!$G$7,'ver pressoflex 6p C3 DCpowe_2'!$G$16*H237*'ver pressoflex 6p C3 DCpowe_2'!$O$11,SIGN(H237)*'ver pressoflex 6p C3 DCpowe_2'!$G$15*'ver pressoflex 6p C3 DCpowe_2'!$O$11)</f>
        <v>0</v>
      </c>
      <c r="Q237" s="572">
        <f>IF(ABS(I237)&lt;'ver pressoflex 6p C3 DCpowe_2'!$G$7,'ver pressoflex 6p C3 DCpowe_2'!$G$16*I237*'ver pressoflex 6p C3 DCpowe_2'!$O$12,SIGN(I237)*'ver pressoflex 6p C3 DCpowe_2'!$G$15*'ver pressoflex 6p C3 DCpowe_2'!$O$12)</f>
        <v>0</v>
      </c>
      <c r="R237" s="572">
        <f>IF(ABS(J237)&lt;'ver pressoflex 6p C3 DCpowe_2'!$G$7,'ver pressoflex 6p C3 DCpowe_2'!$G$16*J237*'ver pressoflex 6p C3 DCpowe_2'!$O$13,SIGN(J237)*'ver pressoflex 6p C3 DCpowe_2'!$G$15*'ver pressoflex 6p C3 DCpowe_2'!$O$13)</f>
        <v>17803.500000000004</v>
      </c>
      <c r="S237" s="113">
        <f t="shared" si="24"/>
        <v>27295.252500000002</v>
      </c>
      <c r="T237" s="575">
        <f>-L237*('ver pressoflex 6p C3 DCpowe_2'!$G$3/2-'ver pressoflex 6p C3 DCpowe_2'!$G$12*'ver pressoflex 6p C3 DCpowe_2'!D237)</f>
        <v>10029830.259216608</v>
      </c>
      <c r="U237" s="29">
        <f t="shared" si="27"/>
        <v>-18248587.500000004</v>
      </c>
      <c r="V237" s="29">
        <f t="shared" si="28"/>
        <v>0</v>
      </c>
      <c r="W237" s="29">
        <f t="shared" si="29"/>
        <v>0</v>
      </c>
      <c r="X237" s="29">
        <f t="shared" si="30"/>
        <v>0</v>
      </c>
      <c r="Y237" s="29">
        <f t="shared" si="31"/>
        <v>0</v>
      </c>
      <c r="Z237" s="29">
        <f t="shared" si="32"/>
        <v>18248587.500000004</v>
      </c>
      <c r="AA237" s="113">
        <f t="shared" si="25"/>
        <v>10029830.259216608</v>
      </c>
    </row>
    <row r="238" spans="2:27">
      <c r="B238" s="116">
        <f t="shared" si="23"/>
        <v>69248.947500000009</v>
      </c>
      <c r="C238" s="115">
        <f t="shared" si="26"/>
        <v>3.6100000000000025</v>
      </c>
      <c r="D238" s="68">
        <f>'ver pressoflex 6p C3 DCpowe_2'!$G$3/2/$C$557*C238</f>
        <v>44.222500000000032</v>
      </c>
      <c r="E238" s="114">
        <f>'ver pressoflex 6p C3 DCpowe_2'!$G$9/D238*(D238-'ver pressoflex 6p C3 DCpowe_2'!$M$8)</f>
        <v>2.8180677257052381E-2</v>
      </c>
      <c r="F238" s="114">
        <f>'ver pressoflex 6p C3 DCpowe_2'!$G$9/D238*(D238-'ver pressoflex 6p C3 DCpowe_2'!$M$9)</f>
        <v>4.2652948159873333E-2</v>
      </c>
      <c r="G238" s="114">
        <f>'ver pressoflex 6p C3 DCpowe_2'!$G$9/D238*(D238-'ver pressoflex 6p C3 DCpowe_2'!$M$10)</f>
        <v>5.7125219062694278E-2</v>
      </c>
      <c r="H238" s="114">
        <f>'ver pressoflex 6p C3 DCpowe_2'!$G$9/D238*(D238-'ver pressoflex 6p C3 DCpowe_2'!$M$11)</f>
        <v>0.37008807733619736</v>
      </c>
      <c r="I238" s="114">
        <f>'ver pressoflex 6p C3 DCpowe_2'!$G$9/D238*(D238-'ver pressoflex 6p C3 DCpowe_2'!$M$12)</f>
        <v>0.3845603482390183</v>
      </c>
      <c r="J238" s="114">
        <f>'ver pressoflex 6p C3 DCpowe_2'!$G$9/D238*(D238-'ver pressoflex 6p C3 DCpowe_2'!$M$13)</f>
        <v>0.3990326191418393</v>
      </c>
      <c r="K238" s="114">
        <f>'ver pressoflex 6p C3 DCpowe_2'!$G$9/D238*(D238-'ver pressoflex 6p C3 DCpowe_2'!$G$3)</f>
        <v>0.43521329639889167</v>
      </c>
      <c r="L238" s="113">
        <f>-'ver pressoflex 6p C3 DCpowe_2'!$G$2*'ver pressoflex 6p C3 DCpowe_2'!D238*'ver pressoflex 6p C3 DCpowe_2'!$G$17*'ver pressoflex 6p C3 DCpowe_2'!$G$13*'ver pressoflex 6p C3 DCpowe_2'!$G$11</f>
        <v>-8358.0525000000071</v>
      </c>
      <c r="M238" s="572">
        <f>IF(ABS(E238)&lt;'ver pressoflex 6p C3 DCpowe_2'!$G$7,'ver pressoflex 6p C3 DCpowe_2'!$G$16*E238*'ver pressoflex 6p C3 DCpowe_2'!$O$8,SIGN(E238)*'ver pressoflex 6p C3 DCpowe_2'!$G$15*'ver pressoflex 6p C3 DCpowe_2'!$O$8)</f>
        <v>17803.500000000004</v>
      </c>
      <c r="N238" s="572">
        <f>IF(ABS(F238)&lt;'ver pressoflex 6p C3 DCpowe_2'!$G$7,'ver pressoflex 6p C3 DCpowe_2'!$G$16*F238*'ver pressoflex 6p C3 DCpowe_2'!$O$9,SIGN(F238)*'ver pressoflex 6p C3 DCpowe_2'!$G$15*'ver pressoflex 6p C3 DCpowe_2'!$O$9)</f>
        <v>0</v>
      </c>
      <c r="O238" s="572">
        <f>IF(ABS(G238)&lt;'ver pressoflex 6p C3 DCpowe_2'!$G$7,'ver pressoflex 6p C3 DCpowe_2'!$G$16*G238*'ver pressoflex 6p C3 DCpowe_2'!$O$10,SIGN(G238)*'ver pressoflex 6p C3 DCpowe_2'!$G$15*'ver pressoflex 6p C3 DCpowe_2'!$O$10)</f>
        <v>0</v>
      </c>
      <c r="P238" s="572">
        <f>IF(ABS(H238)&lt;'ver pressoflex 6p C3 DCpowe_2'!$G$7,'ver pressoflex 6p C3 DCpowe_2'!$G$16*H238*'ver pressoflex 6p C3 DCpowe_2'!$O$11,SIGN(H238)*'ver pressoflex 6p C3 DCpowe_2'!$G$15*'ver pressoflex 6p C3 DCpowe_2'!$O$11)</f>
        <v>0</v>
      </c>
      <c r="Q238" s="572">
        <f>IF(ABS(I238)&lt;'ver pressoflex 6p C3 DCpowe_2'!$G$7,'ver pressoflex 6p C3 DCpowe_2'!$G$16*I238*'ver pressoflex 6p C3 DCpowe_2'!$O$12,SIGN(I238)*'ver pressoflex 6p C3 DCpowe_2'!$G$15*'ver pressoflex 6p C3 DCpowe_2'!$O$12)</f>
        <v>0</v>
      </c>
      <c r="R238" s="572">
        <f>IF(ABS(J238)&lt;'ver pressoflex 6p C3 DCpowe_2'!$G$7,'ver pressoflex 6p C3 DCpowe_2'!$G$16*J238*'ver pressoflex 6p C3 DCpowe_2'!$O$13,SIGN(J238)*'ver pressoflex 6p C3 DCpowe_2'!$G$15*'ver pressoflex 6p C3 DCpowe_2'!$O$13)</f>
        <v>17803.500000000004</v>
      </c>
      <c r="S238" s="113">
        <f t="shared" si="24"/>
        <v>27248.947500000002</v>
      </c>
      <c r="T238" s="575">
        <f>-L238*('ver pressoflex 6p C3 DCpowe_2'!$G$3/2-'ver pressoflex 6p C3 DCpowe_2'!$G$12*'ver pressoflex 6p C3 DCpowe_2'!D238)</f>
        <v>10084854.898200609</v>
      </c>
      <c r="U238" s="29">
        <f t="shared" si="27"/>
        <v>-18248587.500000004</v>
      </c>
      <c r="V238" s="29">
        <f t="shared" si="28"/>
        <v>0</v>
      </c>
      <c r="W238" s="29">
        <f t="shared" si="29"/>
        <v>0</v>
      </c>
      <c r="X238" s="29">
        <f t="shared" si="30"/>
        <v>0</v>
      </c>
      <c r="Y238" s="29">
        <f t="shared" si="31"/>
        <v>0</v>
      </c>
      <c r="Z238" s="29">
        <f t="shared" si="32"/>
        <v>18248587.500000004</v>
      </c>
      <c r="AA238" s="113">
        <f t="shared" si="25"/>
        <v>10084854.898200609</v>
      </c>
    </row>
    <row r="239" spans="2:27">
      <c r="B239" s="116">
        <f t="shared" si="23"/>
        <v>69202.642500000002</v>
      </c>
      <c r="C239" s="115">
        <f t="shared" si="26"/>
        <v>3.6300000000000026</v>
      </c>
      <c r="D239" s="68">
        <f>'ver pressoflex 6p C3 DCpowe_2'!$G$3/2/$C$557*C239</f>
        <v>44.46750000000003</v>
      </c>
      <c r="E239" s="114">
        <f>'ver pressoflex 6p C3 DCpowe_2'!$G$9/D239*(D239-'ver pressoflex 6p C3 DCpowe_2'!$M$8)</f>
        <v>2.798133468263336E-2</v>
      </c>
      <c r="F239" s="114">
        <f>'ver pressoflex 6p C3 DCpowe_2'!$G$9/D239*(D239-'ver pressoflex 6p C3 DCpowe_2'!$M$9)</f>
        <v>4.2373868555686707E-2</v>
      </c>
      <c r="G239" s="114">
        <f>'ver pressoflex 6p C3 DCpowe_2'!$G$9/D239*(D239-'ver pressoflex 6p C3 DCpowe_2'!$M$10)</f>
        <v>5.6766402428740051E-2</v>
      </c>
      <c r="H239" s="114">
        <f>'ver pressoflex 6p C3 DCpowe_2'!$G$9/D239*(D239-'ver pressoflex 6p C3 DCpowe_2'!$M$11)</f>
        <v>0.36800494743351864</v>
      </c>
      <c r="I239" s="114">
        <f>'ver pressoflex 6p C3 DCpowe_2'!$G$9/D239*(D239-'ver pressoflex 6p C3 DCpowe_2'!$M$12)</f>
        <v>0.38239748130657192</v>
      </c>
      <c r="J239" s="114">
        <f>'ver pressoflex 6p C3 DCpowe_2'!$G$9/D239*(D239-'ver pressoflex 6p C3 DCpowe_2'!$M$13)</f>
        <v>0.39679001517962526</v>
      </c>
      <c r="K239" s="114">
        <f>'ver pressoflex 6p C3 DCpowe_2'!$G$9/D239*(D239-'ver pressoflex 6p C3 DCpowe_2'!$G$3)</f>
        <v>0.43277134986225863</v>
      </c>
      <c r="L239" s="113">
        <f>-'ver pressoflex 6p C3 DCpowe_2'!$G$2*'ver pressoflex 6p C3 DCpowe_2'!D239*'ver pressoflex 6p C3 DCpowe_2'!$G$17*'ver pressoflex 6p C3 DCpowe_2'!$G$13*'ver pressoflex 6p C3 DCpowe_2'!$G$11</f>
        <v>-8404.3575000000073</v>
      </c>
      <c r="M239" s="572">
        <f>IF(ABS(E239)&lt;'ver pressoflex 6p C3 DCpowe_2'!$G$7,'ver pressoflex 6p C3 DCpowe_2'!$G$16*E239*'ver pressoflex 6p C3 DCpowe_2'!$O$8,SIGN(E239)*'ver pressoflex 6p C3 DCpowe_2'!$G$15*'ver pressoflex 6p C3 DCpowe_2'!$O$8)</f>
        <v>17803.500000000004</v>
      </c>
      <c r="N239" s="572">
        <f>IF(ABS(F239)&lt;'ver pressoflex 6p C3 DCpowe_2'!$G$7,'ver pressoflex 6p C3 DCpowe_2'!$G$16*F239*'ver pressoflex 6p C3 DCpowe_2'!$O$9,SIGN(F239)*'ver pressoflex 6p C3 DCpowe_2'!$G$15*'ver pressoflex 6p C3 DCpowe_2'!$O$9)</f>
        <v>0</v>
      </c>
      <c r="O239" s="572">
        <f>IF(ABS(G239)&lt;'ver pressoflex 6p C3 DCpowe_2'!$G$7,'ver pressoflex 6p C3 DCpowe_2'!$G$16*G239*'ver pressoflex 6p C3 DCpowe_2'!$O$10,SIGN(G239)*'ver pressoflex 6p C3 DCpowe_2'!$G$15*'ver pressoflex 6p C3 DCpowe_2'!$O$10)</f>
        <v>0</v>
      </c>
      <c r="P239" s="572">
        <f>IF(ABS(H239)&lt;'ver pressoflex 6p C3 DCpowe_2'!$G$7,'ver pressoflex 6p C3 DCpowe_2'!$G$16*H239*'ver pressoflex 6p C3 DCpowe_2'!$O$11,SIGN(H239)*'ver pressoflex 6p C3 DCpowe_2'!$G$15*'ver pressoflex 6p C3 DCpowe_2'!$O$11)</f>
        <v>0</v>
      </c>
      <c r="Q239" s="572">
        <f>IF(ABS(I239)&lt;'ver pressoflex 6p C3 DCpowe_2'!$G$7,'ver pressoflex 6p C3 DCpowe_2'!$G$16*I239*'ver pressoflex 6p C3 DCpowe_2'!$O$12,SIGN(I239)*'ver pressoflex 6p C3 DCpowe_2'!$G$15*'ver pressoflex 6p C3 DCpowe_2'!$O$12)</f>
        <v>0</v>
      </c>
      <c r="R239" s="572">
        <f>IF(ABS(J239)&lt;'ver pressoflex 6p C3 DCpowe_2'!$G$7,'ver pressoflex 6p C3 DCpowe_2'!$G$16*J239*'ver pressoflex 6p C3 DCpowe_2'!$O$13,SIGN(J239)*'ver pressoflex 6p C3 DCpowe_2'!$G$15*'ver pressoflex 6p C3 DCpowe_2'!$O$13)</f>
        <v>17803.500000000004</v>
      </c>
      <c r="S239" s="113">
        <f t="shared" si="24"/>
        <v>27202.642500000002</v>
      </c>
      <c r="T239" s="575">
        <f>-L239*('ver pressoflex 6p C3 DCpowe_2'!$G$3/2-'ver pressoflex 6p C3 DCpowe_2'!$G$12*'ver pressoflex 6p C3 DCpowe_2'!D239)</f>
        <v>10139870.098373409</v>
      </c>
      <c r="U239" s="29">
        <f t="shared" si="27"/>
        <v>-18248587.500000004</v>
      </c>
      <c r="V239" s="29">
        <f t="shared" si="28"/>
        <v>0</v>
      </c>
      <c r="W239" s="29">
        <f t="shared" si="29"/>
        <v>0</v>
      </c>
      <c r="X239" s="29">
        <f t="shared" si="30"/>
        <v>0</v>
      </c>
      <c r="Y239" s="29">
        <f t="shared" si="31"/>
        <v>0</v>
      </c>
      <c r="Z239" s="29">
        <f t="shared" si="32"/>
        <v>18248587.500000004</v>
      </c>
      <c r="AA239" s="113">
        <f t="shared" si="25"/>
        <v>10139870.098373409</v>
      </c>
    </row>
    <row r="240" spans="2:27">
      <c r="B240" s="116">
        <f t="shared" si="23"/>
        <v>69156.337499999994</v>
      </c>
      <c r="C240" s="115">
        <f t="shared" si="26"/>
        <v>3.6500000000000026</v>
      </c>
      <c r="D240" s="68">
        <f>'ver pressoflex 6p C3 DCpowe_2'!$G$3/2/$C$557*C240</f>
        <v>44.712500000000034</v>
      </c>
      <c r="E240" s="114">
        <f>'ver pressoflex 6p C3 DCpowe_2'!$G$9/D240*(D240-'ver pressoflex 6p C3 DCpowe_2'!$M$8)</f>
        <v>2.7784176684372351E-2</v>
      </c>
      <c r="F240" s="114">
        <f>'ver pressoflex 6p C3 DCpowe_2'!$G$9/D240*(D240-'ver pressoflex 6p C3 DCpowe_2'!$M$9)</f>
        <v>4.209784735812129E-2</v>
      </c>
      <c r="G240" s="114">
        <f>'ver pressoflex 6p C3 DCpowe_2'!$G$9/D240*(D240-'ver pressoflex 6p C3 DCpowe_2'!$M$10)</f>
        <v>5.6411518031870236E-2</v>
      </c>
      <c r="H240" s="114">
        <f>'ver pressoflex 6p C3 DCpowe_2'!$G$9/D240*(D240-'ver pressoflex 6p C3 DCpowe_2'!$M$11)</f>
        <v>0.36594464635169105</v>
      </c>
      <c r="I240" s="114">
        <f>'ver pressoflex 6p C3 DCpowe_2'!$G$9/D240*(D240-'ver pressoflex 6p C3 DCpowe_2'!$M$12)</f>
        <v>0.38025831702544</v>
      </c>
      <c r="J240" s="114">
        <f>'ver pressoflex 6p C3 DCpowe_2'!$G$9/D240*(D240-'ver pressoflex 6p C3 DCpowe_2'!$M$13)</f>
        <v>0.39457198769918894</v>
      </c>
      <c r="K240" s="114">
        <f>'ver pressoflex 6p C3 DCpowe_2'!$G$9/D240*(D240-'ver pressoflex 6p C3 DCpowe_2'!$G$3)</f>
        <v>0.43035616438356128</v>
      </c>
      <c r="L240" s="113">
        <f>-'ver pressoflex 6p C3 DCpowe_2'!$G$2*'ver pressoflex 6p C3 DCpowe_2'!D240*'ver pressoflex 6p C3 DCpowe_2'!$G$17*'ver pressoflex 6p C3 DCpowe_2'!$G$13*'ver pressoflex 6p C3 DCpowe_2'!$G$11</f>
        <v>-8450.6625000000076</v>
      </c>
      <c r="M240" s="572">
        <f>IF(ABS(E240)&lt;'ver pressoflex 6p C3 DCpowe_2'!$G$7,'ver pressoflex 6p C3 DCpowe_2'!$G$16*E240*'ver pressoflex 6p C3 DCpowe_2'!$O$8,SIGN(E240)*'ver pressoflex 6p C3 DCpowe_2'!$G$15*'ver pressoflex 6p C3 DCpowe_2'!$O$8)</f>
        <v>17803.500000000004</v>
      </c>
      <c r="N240" s="572">
        <f>IF(ABS(F240)&lt;'ver pressoflex 6p C3 DCpowe_2'!$G$7,'ver pressoflex 6p C3 DCpowe_2'!$G$16*F240*'ver pressoflex 6p C3 DCpowe_2'!$O$9,SIGN(F240)*'ver pressoflex 6p C3 DCpowe_2'!$G$15*'ver pressoflex 6p C3 DCpowe_2'!$O$9)</f>
        <v>0</v>
      </c>
      <c r="O240" s="572">
        <f>IF(ABS(G240)&lt;'ver pressoflex 6p C3 DCpowe_2'!$G$7,'ver pressoflex 6p C3 DCpowe_2'!$G$16*G240*'ver pressoflex 6p C3 DCpowe_2'!$O$10,SIGN(G240)*'ver pressoflex 6p C3 DCpowe_2'!$G$15*'ver pressoflex 6p C3 DCpowe_2'!$O$10)</f>
        <v>0</v>
      </c>
      <c r="P240" s="572">
        <f>IF(ABS(H240)&lt;'ver pressoflex 6p C3 DCpowe_2'!$G$7,'ver pressoflex 6p C3 DCpowe_2'!$G$16*H240*'ver pressoflex 6p C3 DCpowe_2'!$O$11,SIGN(H240)*'ver pressoflex 6p C3 DCpowe_2'!$G$15*'ver pressoflex 6p C3 DCpowe_2'!$O$11)</f>
        <v>0</v>
      </c>
      <c r="Q240" s="572">
        <f>IF(ABS(I240)&lt;'ver pressoflex 6p C3 DCpowe_2'!$G$7,'ver pressoflex 6p C3 DCpowe_2'!$G$16*I240*'ver pressoflex 6p C3 DCpowe_2'!$O$12,SIGN(I240)*'ver pressoflex 6p C3 DCpowe_2'!$G$15*'ver pressoflex 6p C3 DCpowe_2'!$O$12)</f>
        <v>0</v>
      </c>
      <c r="R240" s="572">
        <f>IF(ABS(J240)&lt;'ver pressoflex 6p C3 DCpowe_2'!$G$7,'ver pressoflex 6p C3 DCpowe_2'!$G$16*J240*'ver pressoflex 6p C3 DCpowe_2'!$O$13,SIGN(J240)*'ver pressoflex 6p C3 DCpowe_2'!$G$15*'ver pressoflex 6p C3 DCpowe_2'!$O$13)</f>
        <v>17803.500000000004</v>
      </c>
      <c r="S240" s="113">
        <f t="shared" si="24"/>
        <v>27156.337500000001</v>
      </c>
      <c r="T240" s="575">
        <f>-L240*('ver pressoflex 6p C3 DCpowe_2'!$G$3/2-'ver pressoflex 6p C3 DCpowe_2'!$G$12*'ver pressoflex 6p C3 DCpowe_2'!D240)</f>
        <v>10194875.859735008</v>
      </c>
      <c r="U240" s="29">
        <f t="shared" si="27"/>
        <v>-18248587.500000004</v>
      </c>
      <c r="V240" s="29">
        <f t="shared" si="28"/>
        <v>0</v>
      </c>
      <c r="W240" s="29">
        <f t="shared" si="29"/>
        <v>0</v>
      </c>
      <c r="X240" s="29">
        <f t="shared" si="30"/>
        <v>0</v>
      </c>
      <c r="Y240" s="29">
        <f t="shared" si="31"/>
        <v>0</v>
      </c>
      <c r="Z240" s="29">
        <f t="shared" si="32"/>
        <v>18248587.500000004</v>
      </c>
      <c r="AA240" s="113">
        <f t="shared" si="25"/>
        <v>10194875.859735008</v>
      </c>
    </row>
    <row r="241" spans="2:27">
      <c r="B241" s="116">
        <f t="shared" si="23"/>
        <v>69110.032500000001</v>
      </c>
      <c r="C241" s="115">
        <f t="shared" si="26"/>
        <v>3.6700000000000026</v>
      </c>
      <c r="D241" s="68">
        <f>'ver pressoflex 6p C3 DCpowe_2'!$G$3/2/$C$557*C241</f>
        <v>44.957500000000032</v>
      </c>
      <c r="E241" s="114">
        <f>'ver pressoflex 6p C3 DCpowe_2'!$G$9/D241*(D241-'ver pressoflex 6p C3 DCpowe_2'!$M$8)</f>
        <v>2.7589167547127817E-2</v>
      </c>
      <c r="F241" s="114">
        <f>'ver pressoflex 6p C3 DCpowe_2'!$G$9/D241*(D241-'ver pressoflex 6p C3 DCpowe_2'!$M$9)</f>
        <v>4.1824834565978943E-2</v>
      </c>
      <c r="G241" s="114">
        <f>'ver pressoflex 6p C3 DCpowe_2'!$G$9/D241*(D241-'ver pressoflex 6p C3 DCpowe_2'!$M$10)</f>
        <v>5.6060501584830072E-2</v>
      </c>
      <c r="H241" s="114">
        <f>'ver pressoflex 6p C3 DCpowe_2'!$G$9/D241*(D241-'ver pressoflex 6p C3 DCpowe_2'!$M$11)</f>
        <v>0.36390680086748572</v>
      </c>
      <c r="I241" s="114">
        <f>'ver pressoflex 6p C3 DCpowe_2'!$G$9/D241*(D241-'ver pressoflex 6p C3 DCpowe_2'!$M$12)</f>
        <v>0.37814246788633687</v>
      </c>
      <c r="J241" s="114">
        <f>'ver pressoflex 6p C3 DCpowe_2'!$G$9/D241*(D241-'ver pressoflex 6p C3 DCpowe_2'!$M$13)</f>
        <v>0.39237813490518797</v>
      </c>
      <c r="K241" s="114">
        <f>'ver pressoflex 6p C3 DCpowe_2'!$G$9/D241*(D241-'ver pressoflex 6p C3 DCpowe_2'!$G$3)</f>
        <v>0.42796730245231579</v>
      </c>
      <c r="L241" s="113">
        <f>-'ver pressoflex 6p C3 DCpowe_2'!$G$2*'ver pressoflex 6p C3 DCpowe_2'!D241*'ver pressoflex 6p C3 DCpowe_2'!$G$17*'ver pressoflex 6p C3 DCpowe_2'!$G$13*'ver pressoflex 6p C3 DCpowe_2'!$G$11</f>
        <v>-8496.9675000000061</v>
      </c>
      <c r="M241" s="572">
        <f>IF(ABS(E241)&lt;'ver pressoflex 6p C3 DCpowe_2'!$G$7,'ver pressoflex 6p C3 DCpowe_2'!$G$16*E241*'ver pressoflex 6p C3 DCpowe_2'!$O$8,SIGN(E241)*'ver pressoflex 6p C3 DCpowe_2'!$G$15*'ver pressoflex 6p C3 DCpowe_2'!$O$8)</f>
        <v>17803.500000000004</v>
      </c>
      <c r="N241" s="572">
        <f>IF(ABS(F241)&lt;'ver pressoflex 6p C3 DCpowe_2'!$G$7,'ver pressoflex 6p C3 DCpowe_2'!$G$16*F241*'ver pressoflex 6p C3 DCpowe_2'!$O$9,SIGN(F241)*'ver pressoflex 6p C3 DCpowe_2'!$G$15*'ver pressoflex 6p C3 DCpowe_2'!$O$9)</f>
        <v>0</v>
      </c>
      <c r="O241" s="572">
        <f>IF(ABS(G241)&lt;'ver pressoflex 6p C3 DCpowe_2'!$G$7,'ver pressoflex 6p C3 DCpowe_2'!$G$16*G241*'ver pressoflex 6p C3 DCpowe_2'!$O$10,SIGN(G241)*'ver pressoflex 6p C3 DCpowe_2'!$G$15*'ver pressoflex 6p C3 DCpowe_2'!$O$10)</f>
        <v>0</v>
      </c>
      <c r="P241" s="572">
        <f>IF(ABS(H241)&lt;'ver pressoflex 6p C3 DCpowe_2'!$G$7,'ver pressoflex 6p C3 DCpowe_2'!$G$16*H241*'ver pressoflex 6p C3 DCpowe_2'!$O$11,SIGN(H241)*'ver pressoflex 6p C3 DCpowe_2'!$G$15*'ver pressoflex 6p C3 DCpowe_2'!$O$11)</f>
        <v>0</v>
      </c>
      <c r="Q241" s="572">
        <f>IF(ABS(I241)&lt;'ver pressoflex 6p C3 DCpowe_2'!$G$7,'ver pressoflex 6p C3 DCpowe_2'!$G$16*I241*'ver pressoflex 6p C3 DCpowe_2'!$O$12,SIGN(I241)*'ver pressoflex 6p C3 DCpowe_2'!$G$15*'ver pressoflex 6p C3 DCpowe_2'!$O$12)</f>
        <v>0</v>
      </c>
      <c r="R241" s="572">
        <f>IF(ABS(J241)&lt;'ver pressoflex 6p C3 DCpowe_2'!$G$7,'ver pressoflex 6p C3 DCpowe_2'!$G$16*J241*'ver pressoflex 6p C3 DCpowe_2'!$O$13,SIGN(J241)*'ver pressoflex 6p C3 DCpowe_2'!$G$15*'ver pressoflex 6p C3 DCpowe_2'!$O$13)</f>
        <v>17803.500000000004</v>
      </c>
      <c r="S241" s="113">
        <f t="shared" si="24"/>
        <v>27110.032500000001</v>
      </c>
      <c r="T241" s="575">
        <f>-L241*('ver pressoflex 6p C3 DCpowe_2'!$G$3/2-'ver pressoflex 6p C3 DCpowe_2'!$G$12*'ver pressoflex 6p C3 DCpowe_2'!D241)</f>
        <v>10249872.182285406</v>
      </c>
      <c r="U241" s="29">
        <f t="shared" si="27"/>
        <v>-18248587.500000004</v>
      </c>
      <c r="V241" s="29">
        <f t="shared" si="28"/>
        <v>0</v>
      </c>
      <c r="W241" s="29">
        <f t="shared" si="29"/>
        <v>0</v>
      </c>
      <c r="X241" s="29">
        <f t="shared" si="30"/>
        <v>0</v>
      </c>
      <c r="Y241" s="29">
        <f t="shared" si="31"/>
        <v>0</v>
      </c>
      <c r="Z241" s="29">
        <f t="shared" si="32"/>
        <v>18248587.500000004</v>
      </c>
      <c r="AA241" s="113">
        <f t="shared" si="25"/>
        <v>10249872.182285406</v>
      </c>
    </row>
    <row r="242" spans="2:27">
      <c r="B242" s="116">
        <f t="shared" si="23"/>
        <v>69063.727500000008</v>
      </c>
      <c r="C242" s="115">
        <f t="shared" si="26"/>
        <v>3.6900000000000026</v>
      </c>
      <c r="D242" s="68">
        <f>'ver pressoflex 6p C3 DCpowe_2'!$G$3/2/$C$557*C242</f>
        <v>45.202500000000029</v>
      </c>
      <c r="E242" s="114">
        <f>'ver pressoflex 6p C3 DCpowe_2'!$G$9/D242*(D242-'ver pressoflex 6p C3 DCpowe_2'!$M$8)</f>
        <v>2.7396272330070217E-2</v>
      </c>
      <c r="F242" s="114">
        <f>'ver pressoflex 6p C3 DCpowe_2'!$G$9/D242*(D242-'ver pressoflex 6p C3 DCpowe_2'!$M$9)</f>
        <v>4.1554781262098307E-2</v>
      </c>
      <c r="G242" s="114">
        <f>'ver pressoflex 6p C3 DCpowe_2'!$G$9/D242*(D242-'ver pressoflex 6p C3 DCpowe_2'!$M$10)</f>
        <v>5.5713290194126394E-2</v>
      </c>
      <c r="H242" s="114">
        <f>'ver pressoflex 6p C3 DCpowe_2'!$G$9/D242*(D242-'ver pressoflex 6p C3 DCpowe_2'!$M$11)</f>
        <v>0.36189104584923376</v>
      </c>
      <c r="I242" s="114">
        <f>'ver pressoflex 6p C3 DCpowe_2'!$G$9/D242*(D242-'ver pressoflex 6p C3 DCpowe_2'!$M$12)</f>
        <v>0.3760495547812619</v>
      </c>
      <c r="J242" s="114">
        <f>'ver pressoflex 6p C3 DCpowe_2'!$G$9/D242*(D242-'ver pressoflex 6p C3 DCpowe_2'!$M$13)</f>
        <v>0.39020806371328998</v>
      </c>
      <c r="K242" s="114">
        <f>'ver pressoflex 6p C3 DCpowe_2'!$G$9/D242*(D242-'ver pressoflex 6p C3 DCpowe_2'!$G$3)</f>
        <v>0.42560433604336023</v>
      </c>
      <c r="L242" s="113">
        <f>-'ver pressoflex 6p C3 DCpowe_2'!$G$2*'ver pressoflex 6p C3 DCpowe_2'!D242*'ver pressoflex 6p C3 DCpowe_2'!$G$17*'ver pressoflex 6p C3 DCpowe_2'!$G$13*'ver pressoflex 6p C3 DCpowe_2'!$G$11</f>
        <v>-8543.2725000000064</v>
      </c>
      <c r="M242" s="572">
        <f>IF(ABS(E242)&lt;'ver pressoflex 6p C3 DCpowe_2'!$G$7,'ver pressoflex 6p C3 DCpowe_2'!$G$16*E242*'ver pressoflex 6p C3 DCpowe_2'!$O$8,SIGN(E242)*'ver pressoflex 6p C3 DCpowe_2'!$G$15*'ver pressoflex 6p C3 DCpowe_2'!$O$8)</f>
        <v>17803.500000000004</v>
      </c>
      <c r="N242" s="572">
        <f>IF(ABS(F242)&lt;'ver pressoflex 6p C3 DCpowe_2'!$G$7,'ver pressoflex 6p C3 DCpowe_2'!$G$16*F242*'ver pressoflex 6p C3 DCpowe_2'!$O$9,SIGN(F242)*'ver pressoflex 6p C3 DCpowe_2'!$G$15*'ver pressoflex 6p C3 DCpowe_2'!$O$9)</f>
        <v>0</v>
      </c>
      <c r="O242" s="572">
        <f>IF(ABS(G242)&lt;'ver pressoflex 6p C3 DCpowe_2'!$G$7,'ver pressoflex 6p C3 DCpowe_2'!$G$16*G242*'ver pressoflex 6p C3 DCpowe_2'!$O$10,SIGN(G242)*'ver pressoflex 6p C3 DCpowe_2'!$G$15*'ver pressoflex 6p C3 DCpowe_2'!$O$10)</f>
        <v>0</v>
      </c>
      <c r="P242" s="572">
        <f>IF(ABS(H242)&lt;'ver pressoflex 6p C3 DCpowe_2'!$G$7,'ver pressoflex 6p C3 DCpowe_2'!$G$16*H242*'ver pressoflex 6p C3 DCpowe_2'!$O$11,SIGN(H242)*'ver pressoflex 6p C3 DCpowe_2'!$G$15*'ver pressoflex 6p C3 DCpowe_2'!$O$11)</f>
        <v>0</v>
      </c>
      <c r="Q242" s="572">
        <f>IF(ABS(I242)&lt;'ver pressoflex 6p C3 DCpowe_2'!$G$7,'ver pressoflex 6p C3 DCpowe_2'!$G$16*I242*'ver pressoflex 6p C3 DCpowe_2'!$O$12,SIGN(I242)*'ver pressoflex 6p C3 DCpowe_2'!$G$15*'ver pressoflex 6p C3 DCpowe_2'!$O$12)</f>
        <v>0</v>
      </c>
      <c r="R242" s="572">
        <f>IF(ABS(J242)&lt;'ver pressoflex 6p C3 DCpowe_2'!$G$7,'ver pressoflex 6p C3 DCpowe_2'!$G$16*J242*'ver pressoflex 6p C3 DCpowe_2'!$O$13,SIGN(J242)*'ver pressoflex 6p C3 DCpowe_2'!$G$15*'ver pressoflex 6p C3 DCpowe_2'!$O$13)</f>
        <v>17803.500000000004</v>
      </c>
      <c r="S242" s="113">
        <f t="shared" si="24"/>
        <v>27063.727500000001</v>
      </c>
      <c r="T242" s="575">
        <f>-L242*('ver pressoflex 6p C3 DCpowe_2'!$G$3/2-'ver pressoflex 6p C3 DCpowe_2'!$G$12*'ver pressoflex 6p C3 DCpowe_2'!D242)</f>
        <v>10304859.066024609</v>
      </c>
      <c r="U242" s="29">
        <f t="shared" si="27"/>
        <v>-18248587.500000004</v>
      </c>
      <c r="V242" s="29">
        <f t="shared" si="28"/>
        <v>0</v>
      </c>
      <c r="W242" s="29">
        <f t="shared" si="29"/>
        <v>0</v>
      </c>
      <c r="X242" s="29">
        <f t="shared" si="30"/>
        <v>0</v>
      </c>
      <c r="Y242" s="29">
        <f t="shared" si="31"/>
        <v>0</v>
      </c>
      <c r="Z242" s="29">
        <f t="shared" si="32"/>
        <v>18248587.500000004</v>
      </c>
      <c r="AA242" s="113">
        <f t="shared" si="25"/>
        <v>10304859.066024609</v>
      </c>
    </row>
    <row r="243" spans="2:27">
      <c r="B243" s="116">
        <f t="shared" si="23"/>
        <v>69017.422500000001</v>
      </c>
      <c r="C243" s="115">
        <f t="shared" si="26"/>
        <v>3.7100000000000026</v>
      </c>
      <c r="D243" s="68">
        <f>'ver pressoflex 6p C3 DCpowe_2'!$G$3/2/$C$557*C243</f>
        <v>45.447500000000034</v>
      </c>
      <c r="E243" s="114">
        <f>'ver pressoflex 6p C3 DCpowe_2'!$G$9/D243*(D243-'ver pressoflex 6p C3 DCpowe_2'!$M$8)</f>
        <v>2.7205456845811073E-2</v>
      </c>
      <c r="F243" s="114">
        <f>'ver pressoflex 6p C3 DCpowe_2'!$G$9/D243*(D243-'ver pressoflex 6p C3 DCpowe_2'!$M$9)</f>
        <v>4.1287639584135505E-2</v>
      </c>
      <c r="G243" s="114">
        <f>'ver pressoflex 6p C3 DCpowe_2'!$G$9/D243*(D243-'ver pressoflex 6p C3 DCpowe_2'!$M$10)</f>
        <v>5.5369822322459933E-2</v>
      </c>
      <c r="H243" s="114">
        <f>'ver pressoflex 6p C3 DCpowe_2'!$G$9/D243*(D243-'ver pressoflex 6p C3 DCpowe_2'!$M$11)</f>
        <v>0.35989702403872575</v>
      </c>
      <c r="I243" s="114">
        <f>'ver pressoflex 6p C3 DCpowe_2'!$G$9/D243*(D243-'ver pressoflex 6p C3 DCpowe_2'!$M$12)</f>
        <v>0.3739792067770501</v>
      </c>
      <c r="J243" s="114">
        <f>'ver pressoflex 6p C3 DCpowe_2'!$G$9/D243*(D243-'ver pressoflex 6p C3 DCpowe_2'!$M$13)</f>
        <v>0.38806138951537456</v>
      </c>
      <c r="K243" s="114">
        <f>'ver pressoflex 6p C3 DCpowe_2'!$G$9/D243*(D243-'ver pressoflex 6p C3 DCpowe_2'!$G$3)</f>
        <v>0.42326684636118561</v>
      </c>
      <c r="L243" s="113">
        <f>-'ver pressoflex 6p C3 DCpowe_2'!$G$2*'ver pressoflex 6p C3 DCpowe_2'!D243*'ver pressoflex 6p C3 DCpowe_2'!$G$17*'ver pressoflex 6p C3 DCpowe_2'!$G$13*'ver pressoflex 6p C3 DCpowe_2'!$G$11</f>
        <v>-8589.5775000000067</v>
      </c>
      <c r="M243" s="572">
        <f>IF(ABS(E243)&lt;'ver pressoflex 6p C3 DCpowe_2'!$G$7,'ver pressoflex 6p C3 DCpowe_2'!$G$16*E243*'ver pressoflex 6p C3 DCpowe_2'!$O$8,SIGN(E243)*'ver pressoflex 6p C3 DCpowe_2'!$G$15*'ver pressoflex 6p C3 DCpowe_2'!$O$8)</f>
        <v>17803.500000000004</v>
      </c>
      <c r="N243" s="572">
        <f>IF(ABS(F243)&lt;'ver pressoflex 6p C3 DCpowe_2'!$G$7,'ver pressoflex 6p C3 DCpowe_2'!$G$16*F243*'ver pressoflex 6p C3 DCpowe_2'!$O$9,SIGN(F243)*'ver pressoflex 6p C3 DCpowe_2'!$G$15*'ver pressoflex 6p C3 DCpowe_2'!$O$9)</f>
        <v>0</v>
      </c>
      <c r="O243" s="572">
        <f>IF(ABS(G243)&lt;'ver pressoflex 6p C3 DCpowe_2'!$G$7,'ver pressoflex 6p C3 DCpowe_2'!$G$16*G243*'ver pressoflex 6p C3 DCpowe_2'!$O$10,SIGN(G243)*'ver pressoflex 6p C3 DCpowe_2'!$G$15*'ver pressoflex 6p C3 DCpowe_2'!$O$10)</f>
        <v>0</v>
      </c>
      <c r="P243" s="572">
        <f>IF(ABS(H243)&lt;'ver pressoflex 6p C3 DCpowe_2'!$G$7,'ver pressoflex 6p C3 DCpowe_2'!$G$16*H243*'ver pressoflex 6p C3 DCpowe_2'!$O$11,SIGN(H243)*'ver pressoflex 6p C3 DCpowe_2'!$G$15*'ver pressoflex 6p C3 DCpowe_2'!$O$11)</f>
        <v>0</v>
      </c>
      <c r="Q243" s="572">
        <f>IF(ABS(I243)&lt;'ver pressoflex 6p C3 DCpowe_2'!$G$7,'ver pressoflex 6p C3 DCpowe_2'!$G$16*I243*'ver pressoflex 6p C3 DCpowe_2'!$O$12,SIGN(I243)*'ver pressoflex 6p C3 DCpowe_2'!$G$15*'ver pressoflex 6p C3 DCpowe_2'!$O$12)</f>
        <v>0</v>
      </c>
      <c r="R243" s="572">
        <f>IF(ABS(J243)&lt;'ver pressoflex 6p C3 DCpowe_2'!$G$7,'ver pressoflex 6p C3 DCpowe_2'!$G$16*J243*'ver pressoflex 6p C3 DCpowe_2'!$O$13,SIGN(J243)*'ver pressoflex 6p C3 DCpowe_2'!$G$15*'ver pressoflex 6p C3 DCpowe_2'!$O$13)</f>
        <v>17803.500000000004</v>
      </c>
      <c r="S243" s="113">
        <f t="shared" si="24"/>
        <v>27017.422500000001</v>
      </c>
      <c r="T243" s="575">
        <f>-L243*('ver pressoflex 6p C3 DCpowe_2'!$G$3/2-'ver pressoflex 6p C3 DCpowe_2'!$G$12*'ver pressoflex 6p C3 DCpowe_2'!D243)</f>
        <v>10359836.510952609</v>
      </c>
      <c r="U243" s="29">
        <f t="shared" si="27"/>
        <v>-18248587.500000004</v>
      </c>
      <c r="V243" s="29">
        <f t="shared" si="28"/>
        <v>0</v>
      </c>
      <c r="W243" s="29">
        <f t="shared" si="29"/>
        <v>0</v>
      </c>
      <c r="X243" s="29">
        <f t="shared" si="30"/>
        <v>0</v>
      </c>
      <c r="Y243" s="29">
        <f t="shared" si="31"/>
        <v>0</v>
      </c>
      <c r="Z243" s="29">
        <f t="shared" si="32"/>
        <v>18248587.500000004</v>
      </c>
      <c r="AA243" s="113">
        <f t="shared" si="25"/>
        <v>10359836.510952609</v>
      </c>
    </row>
    <row r="244" spans="2:27">
      <c r="B244" s="116">
        <f t="shared" si="23"/>
        <v>68971.117499999993</v>
      </c>
      <c r="C244" s="115">
        <f t="shared" si="26"/>
        <v>3.7300000000000026</v>
      </c>
      <c r="D244" s="68">
        <f>'ver pressoflex 6p C3 DCpowe_2'!$G$3/2/$C$557*C244</f>
        <v>45.692500000000031</v>
      </c>
      <c r="E244" s="114">
        <f>'ver pressoflex 6p C3 DCpowe_2'!$G$9/D244*(D244-'ver pressoflex 6p C3 DCpowe_2'!$M$8)</f>
        <v>2.7016687640203513E-2</v>
      </c>
      <c r="F244" s="114">
        <f>'ver pressoflex 6p C3 DCpowe_2'!$G$9/D244*(D244-'ver pressoflex 6p C3 DCpowe_2'!$M$9)</f>
        <v>4.1023362696284912E-2</v>
      </c>
      <c r="G244" s="114">
        <f>'ver pressoflex 6p C3 DCpowe_2'!$G$9/D244*(D244-'ver pressoflex 6p C3 DCpowe_2'!$M$10)</f>
        <v>5.5030037752366312E-2</v>
      </c>
      <c r="H244" s="114">
        <f>'ver pressoflex 6p C3 DCpowe_2'!$G$9/D244*(D244-'ver pressoflex 6p C3 DCpowe_2'!$M$11)</f>
        <v>0.35792438584012665</v>
      </c>
      <c r="I244" s="114">
        <f>'ver pressoflex 6p C3 DCpowe_2'!$G$9/D244*(D244-'ver pressoflex 6p C3 DCpowe_2'!$M$12)</f>
        <v>0.37193106089620809</v>
      </c>
      <c r="J244" s="114">
        <f>'ver pressoflex 6p C3 DCpowe_2'!$G$9/D244*(D244-'ver pressoflex 6p C3 DCpowe_2'!$M$13)</f>
        <v>0.38593773595228947</v>
      </c>
      <c r="K244" s="114">
        <f>'ver pressoflex 6p C3 DCpowe_2'!$G$9/D244*(D244-'ver pressoflex 6p C3 DCpowe_2'!$G$3)</f>
        <v>0.42095442359249297</v>
      </c>
      <c r="L244" s="113">
        <f>-'ver pressoflex 6p C3 DCpowe_2'!$G$2*'ver pressoflex 6p C3 DCpowe_2'!D244*'ver pressoflex 6p C3 DCpowe_2'!$G$17*'ver pressoflex 6p C3 DCpowe_2'!$G$13*'ver pressoflex 6p C3 DCpowe_2'!$G$11</f>
        <v>-8635.882500000007</v>
      </c>
      <c r="M244" s="572">
        <f>IF(ABS(E244)&lt;'ver pressoflex 6p C3 DCpowe_2'!$G$7,'ver pressoflex 6p C3 DCpowe_2'!$G$16*E244*'ver pressoflex 6p C3 DCpowe_2'!$O$8,SIGN(E244)*'ver pressoflex 6p C3 DCpowe_2'!$G$15*'ver pressoflex 6p C3 DCpowe_2'!$O$8)</f>
        <v>17803.500000000004</v>
      </c>
      <c r="N244" s="572">
        <f>IF(ABS(F244)&lt;'ver pressoflex 6p C3 DCpowe_2'!$G$7,'ver pressoflex 6p C3 DCpowe_2'!$G$16*F244*'ver pressoflex 6p C3 DCpowe_2'!$O$9,SIGN(F244)*'ver pressoflex 6p C3 DCpowe_2'!$G$15*'ver pressoflex 6p C3 DCpowe_2'!$O$9)</f>
        <v>0</v>
      </c>
      <c r="O244" s="572">
        <f>IF(ABS(G244)&lt;'ver pressoflex 6p C3 DCpowe_2'!$G$7,'ver pressoflex 6p C3 DCpowe_2'!$G$16*G244*'ver pressoflex 6p C3 DCpowe_2'!$O$10,SIGN(G244)*'ver pressoflex 6p C3 DCpowe_2'!$G$15*'ver pressoflex 6p C3 DCpowe_2'!$O$10)</f>
        <v>0</v>
      </c>
      <c r="P244" s="572">
        <f>IF(ABS(H244)&lt;'ver pressoflex 6p C3 DCpowe_2'!$G$7,'ver pressoflex 6p C3 DCpowe_2'!$G$16*H244*'ver pressoflex 6p C3 DCpowe_2'!$O$11,SIGN(H244)*'ver pressoflex 6p C3 DCpowe_2'!$G$15*'ver pressoflex 6p C3 DCpowe_2'!$O$11)</f>
        <v>0</v>
      </c>
      <c r="Q244" s="572">
        <f>IF(ABS(I244)&lt;'ver pressoflex 6p C3 DCpowe_2'!$G$7,'ver pressoflex 6p C3 DCpowe_2'!$G$16*I244*'ver pressoflex 6p C3 DCpowe_2'!$O$12,SIGN(I244)*'ver pressoflex 6p C3 DCpowe_2'!$G$15*'ver pressoflex 6p C3 DCpowe_2'!$O$12)</f>
        <v>0</v>
      </c>
      <c r="R244" s="572">
        <f>IF(ABS(J244)&lt;'ver pressoflex 6p C3 DCpowe_2'!$G$7,'ver pressoflex 6p C3 DCpowe_2'!$G$16*J244*'ver pressoflex 6p C3 DCpowe_2'!$O$13,SIGN(J244)*'ver pressoflex 6p C3 DCpowe_2'!$G$15*'ver pressoflex 6p C3 DCpowe_2'!$O$13)</f>
        <v>17803.500000000004</v>
      </c>
      <c r="S244" s="113">
        <f t="shared" si="24"/>
        <v>26971.1175</v>
      </c>
      <c r="T244" s="575">
        <f>-L244*('ver pressoflex 6p C3 DCpowe_2'!$G$3/2-'ver pressoflex 6p C3 DCpowe_2'!$G$12*'ver pressoflex 6p C3 DCpowe_2'!D244)</f>
        <v>10414804.517069409</v>
      </c>
      <c r="U244" s="29">
        <f t="shared" si="27"/>
        <v>-18248587.500000004</v>
      </c>
      <c r="V244" s="29">
        <f t="shared" si="28"/>
        <v>0</v>
      </c>
      <c r="W244" s="29">
        <f t="shared" si="29"/>
        <v>0</v>
      </c>
      <c r="X244" s="29">
        <f t="shared" si="30"/>
        <v>0</v>
      </c>
      <c r="Y244" s="29">
        <f t="shared" si="31"/>
        <v>0</v>
      </c>
      <c r="Z244" s="29">
        <f t="shared" si="32"/>
        <v>18248587.500000004</v>
      </c>
      <c r="AA244" s="113">
        <f t="shared" si="25"/>
        <v>10414804.517069409</v>
      </c>
    </row>
    <row r="245" spans="2:27">
      <c r="B245" s="116">
        <f t="shared" si="23"/>
        <v>68924.8125</v>
      </c>
      <c r="C245" s="115">
        <f t="shared" si="26"/>
        <v>3.7500000000000027</v>
      </c>
      <c r="D245" s="68">
        <f>'ver pressoflex 6p C3 DCpowe_2'!$G$3/2/$C$557*C245</f>
        <v>45.937500000000036</v>
      </c>
      <c r="E245" s="114">
        <f>'ver pressoflex 6p C3 DCpowe_2'!$G$9/D245*(D245-'ver pressoflex 6p C3 DCpowe_2'!$M$8)</f>
        <v>2.682993197278909E-2</v>
      </c>
      <c r="F245" s="114">
        <f>'ver pressoflex 6p C3 DCpowe_2'!$G$9/D245*(D245-'ver pressoflex 6p C3 DCpowe_2'!$M$9)</f>
        <v>4.0761904761904728E-2</v>
      </c>
      <c r="G245" s="114">
        <f>'ver pressoflex 6p C3 DCpowe_2'!$G$9/D245*(D245-'ver pressoflex 6p C3 DCpowe_2'!$M$10)</f>
        <v>5.4693877551020363E-2</v>
      </c>
      <c r="H245" s="114">
        <f>'ver pressoflex 6p C3 DCpowe_2'!$G$9/D245*(D245-'ver pressoflex 6p C3 DCpowe_2'!$M$11)</f>
        <v>0.355972789115646</v>
      </c>
      <c r="I245" s="114">
        <f>'ver pressoflex 6p C3 DCpowe_2'!$G$9/D245*(D245-'ver pressoflex 6p C3 DCpowe_2'!$M$12)</f>
        <v>0.36990476190476163</v>
      </c>
      <c r="J245" s="114">
        <f>'ver pressoflex 6p C3 DCpowe_2'!$G$9/D245*(D245-'ver pressoflex 6p C3 DCpowe_2'!$M$13)</f>
        <v>0.3838367346938773</v>
      </c>
      <c r="K245" s="114">
        <f>'ver pressoflex 6p C3 DCpowe_2'!$G$9/D245*(D245-'ver pressoflex 6p C3 DCpowe_2'!$G$3)</f>
        <v>0.41866666666666635</v>
      </c>
      <c r="L245" s="113">
        <f>-'ver pressoflex 6p C3 DCpowe_2'!$G$2*'ver pressoflex 6p C3 DCpowe_2'!D245*'ver pressoflex 6p C3 DCpowe_2'!$G$17*'ver pressoflex 6p C3 DCpowe_2'!$G$13*'ver pressoflex 6p C3 DCpowe_2'!$G$11</f>
        <v>-8682.1875000000073</v>
      </c>
      <c r="M245" s="572">
        <f>IF(ABS(E245)&lt;'ver pressoflex 6p C3 DCpowe_2'!$G$7,'ver pressoflex 6p C3 DCpowe_2'!$G$16*E245*'ver pressoflex 6p C3 DCpowe_2'!$O$8,SIGN(E245)*'ver pressoflex 6p C3 DCpowe_2'!$G$15*'ver pressoflex 6p C3 DCpowe_2'!$O$8)</f>
        <v>17803.500000000004</v>
      </c>
      <c r="N245" s="572">
        <f>IF(ABS(F245)&lt;'ver pressoflex 6p C3 DCpowe_2'!$G$7,'ver pressoflex 6p C3 DCpowe_2'!$G$16*F245*'ver pressoflex 6p C3 DCpowe_2'!$O$9,SIGN(F245)*'ver pressoflex 6p C3 DCpowe_2'!$G$15*'ver pressoflex 6p C3 DCpowe_2'!$O$9)</f>
        <v>0</v>
      </c>
      <c r="O245" s="572">
        <f>IF(ABS(G245)&lt;'ver pressoflex 6p C3 DCpowe_2'!$G$7,'ver pressoflex 6p C3 DCpowe_2'!$G$16*G245*'ver pressoflex 6p C3 DCpowe_2'!$O$10,SIGN(G245)*'ver pressoflex 6p C3 DCpowe_2'!$G$15*'ver pressoflex 6p C3 DCpowe_2'!$O$10)</f>
        <v>0</v>
      </c>
      <c r="P245" s="572">
        <f>IF(ABS(H245)&lt;'ver pressoflex 6p C3 DCpowe_2'!$G$7,'ver pressoflex 6p C3 DCpowe_2'!$G$16*H245*'ver pressoflex 6p C3 DCpowe_2'!$O$11,SIGN(H245)*'ver pressoflex 6p C3 DCpowe_2'!$G$15*'ver pressoflex 6p C3 DCpowe_2'!$O$11)</f>
        <v>0</v>
      </c>
      <c r="Q245" s="572">
        <f>IF(ABS(I245)&lt;'ver pressoflex 6p C3 DCpowe_2'!$G$7,'ver pressoflex 6p C3 DCpowe_2'!$G$16*I245*'ver pressoflex 6p C3 DCpowe_2'!$O$12,SIGN(I245)*'ver pressoflex 6p C3 DCpowe_2'!$G$15*'ver pressoflex 6p C3 DCpowe_2'!$O$12)</f>
        <v>0</v>
      </c>
      <c r="R245" s="572">
        <f>IF(ABS(J245)&lt;'ver pressoflex 6p C3 DCpowe_2'!$G$7,'ver pressoflex 6p C3 DCpowe_2'!$G$16*J245*'ver pressoflex 6p C3 DCpowe_2'!$O$13,SIGN(J245)*'ver pressoflex 6p C3 DCpowe_2'!$G$15*'ver pressoflex 6p C3 DCpowe_2'!$O$13)</f>
        <v>17803.500000000004</v>
      </c>
      <c r="S245" s="113">
        <f t="shared" si="24"/>
        <v>26924.8125</v>
      </c>
      <c r="T245" s="575">
        <f>-L245*('ver pressoflex 6p C3 DCpowe_2'!$G$3/2-'ver pressoflex 6p C3 DCpowe_2'!$G$12*'ver pressoflex 6p C3 DCpowe_2'!D245)</f>
        <v>10469763.084375007</v>
      </c>
      <c r="U245" s="29">
        <f t="shared" si="27"/>
        <v>-18248587.500000004</v>
      </c>
      <c r="V245" s="29">
        <f t="shared" si="28"/>
        <v>0</v>
      </c>
      <c r="W245" s="29">
        <f t="shared" si="29"/>
        <v>0</v>
      </c>
      <c r="X245" s="29">
        <f t="shared" si="30"/>
        <v>0</v>
      </c>
      <c r="Y245" s="29">
        <f t="shared" si="31"/>
        <v>0</v>
      </c>
      <c r="Z245" s="29">
        <f t="shared" si="32"/>
        <v>18248587.500000004</v>
      </c>
      <c r="AA245" s="113">
        <f t="shared" si="25"/>
        <v>10469763.084375007</v>
      </c>
    </row>
    <row r="246" spans="2:27">
      <c r="B246" s="116">
        <f t="shared" si="23"/>
        <v>68878.507500000007</v>
      </c>
      <c r="C246" s="115">
        <f t="shared" si="26"/>
        <v>3.7700000000000027</v>
      </c>
      <c r="D246" s="68">
        <f>'ver pressoflex 6p C3 DCpowe_2'!$G$3/2/$C$557*C246</f>
        <v>46.182500000000033</v>
      </c>
      <c r="E246" s="114">
        <f>'ver pressoflex 6p C3 DCpowe_2'!$G$9/D246*(D246-'ver pressoflex 6p C3 DCpowe_2'!$M$8)</f>
        <v>2.6645157797867133E-2</v>
      </c>
      <c r="F246" s="114">
        <f>'ver pressoflex 6p C3 DCpowe_2'!$G$9/D246*(D246-'ver pressoflex 6p C3 DCpowe_2'!$M$9)</f>
        <v>4.0503220917013985E-2</v>
      </c>
      <c r="G246" s="114">
        <f>'ver pressoflex 6p C3 DCpowe_2'!$G$9/D246*(D246-'ver pressoflex 6p C3 DCpowe_2'!$M$10)</f>
        <v>5.4361284036160848E-2</v>
      </c>
      <c r="H246" s="114">
        <f>'ver pressoflex 6p C3 DCpowe_2'!$G$9/D246*(D246-'ver pressoflex 6p C3 DCpowe_2'!$M$11)</f>
        <v>0.35404189898771155</v>
      </c>
      <c r="I246" s="114">
        <f>'ver pressoflex 6p C3 DCpowe_2'!$G$9/D246*(D246-'ver pressoflex 6p C3 DCpowe_2'!$M$12)</f>
        <v>0.36789996210685844</v>
      </c>
      <c r="J246" s="114">
        <f>'ver pressoflex 6p C3 DCpowe_2'!$G$9/D246*(D246-'ver pressoflex 6p C3 DCpowe_2'!$M$13)</f>
        <v>0.38175802522600527</v>
      </c>
      <c r="K246" s="114">
        <f>'ver pressoflex 6p C3 DCpowe_2'!$G$9/D246*(D246-'ver pressoflex 6p C3 DCpowe_2'!$G$3)</f>
        <v>0.41640318302387241</v>
      </c>
      <c r="L246" s="113">
        <f>-'ver pressoflex 6p C3 DCpowe_2'!$G$2*'ver pressoflex 6p C3 DCpowe_2'!D246*'ver pressoflex 6p C3 DCpowe_2'!$G$17*'ver pressoflex 6p C3 DCpowe_2'!$G$13*'ver pressoflex 6p C3 DCpowe_2'!$G$11</f>
        <v>-8728.4925000000076</v>
      </c>
      <c r="M246" s="572">
        <f>IF(ABS(E246)&lt;'ver pressoflex 6p C3 DCpowe_2'!$G$7,'ver pressoflex 6p C3 DCpowe_2'!$G$16*E246*'ver pressoflex 6p C3 DCpowe_2'!$O$8,SIGN(E246)*'ver pressoflex 6p C3 DCpowe_2'!$G$15*'ver pressoflex 6p C3 DCpowe_2'!$O$8)</f>
        <v>17803.500000000004</v>
      </c>
      <c r="N246" s="572">
        <f>IF(ABS(F246)&lt;'ver pressoflex 6p C3 DCpowe_2'!$G$7,'ver pressoflex 6p C3 DCpowe_2'!$G$16*F246*'ver pressoflex 6p C3 DCpowe_2'!$O$9,SIGN(F246)*'ver pressoflex 6p C3 DCpowe_2'!$G$15*'ver pressoflex 6p C3 DCpowe_2'!$O$9)</f>
        <v>0</v>
      </c>
      <c r="O246" s="572">
        <f>IF(ABS(G246)&lt;'ver pressoflex 6p C3 DCpowe_2'!$G$7,'ver pressoflex 6p C3 DCpowe_2'!$G$16*G246*'ver pressoflex 6p C3 DCpowe_2'!$O$10,SIGN(G246)*'ver pressoflex 6p C3 DCpowe_2'!$G$15*'ver pressoflex 6p C3 DCpowe_2'!$O$10)</f>
        <v>0</v>
      </c>
      <c r="P246" s="572">
        <f>IF(ABS(H246)&lt;'ver pressoflex 6p C3 DCpowe_2'!$G$7,'ver pressoflex 6p C3 DCpowe_2'!$G$16*H246*'ver pressoflex 6p C3 DCpowe_2'!$O$11,SIGN(H246)*'ver pressoflex 6p C3 DCpowe_2'!$G$15*'ver pressoflex 6p C3 DCpowe_2'!$O$11)</f>
        <v>0</v>
      </c>
      <c r="Q246" s="572">
        <f>IF(ABS(I246)&lt;'ver pressoflex 6p C3 DCpowe_2'!$G$7,'ver pressoflex 6p C3 DCpowe_2'!$G$16*I246*'ver pressoflex 6p C3 DCpowe_2'!$O$12,SIGN(I246)*'ver pressoflex 6p C3 DCpowe_2'!$G$15*'ver pressoflex 6p C3 DCpowe_2'!$O$12)</f>
        <v>0</v>
      </c>
      <c r="R246" s="572">
        <f>IF(ABS(J246)&lt;'ver pressoflex 6p C3 DCpowe_2'!$G$7,'ver pressoflex 6p C3 DCpowe_2'!$G$16*J246*'ver pressoflex 6p C3 DCpowe_2'!$O$13,SIGN(J246)*'ver pressoflex 6p C3 DCpowe_2'!$G$15*'ver pressoflex 6p C3 DCpowe_2'!$O$13)</f>
        <v>17803.500000000004</v>
      </c>
      <c r="S246" s="113">
        <f t="shared" si="24"/>
        <v>26878.5075</v>
      </c>
      <c r="T246" s="575">
        <f>-L246*('ver pressoflex 6p C3 DCpowe_2'!$G$3/2-'ver pressoflex 6p C3 DCpowe_2'!$G$12*'ver pressoflex 6p C3 DCpowe_2'!D246)</f>
        <v>10524712.212869409</v>
      </c>
      <c r="U246" s="29">
        <f t="shared" si="27"/>
        <v>-18248587.500000004</v>
      </c>
      <c r="V246" s="29">
        <f t="shared" si="28"/>
        <v>0</v>
      </c>
      <c r="W246" s="29">
        <f t="shared" si="29"/>
        <v>0</v>
      </c>
      <c r="X246" s="29">
        <f t="shared" si="30"/>
        <v>0</v>
      </c>
      <c r="Y246" s="29">
        <f t="shared" si="31"/>
        <v>0</v>
      </c>
      <c r="Z246" s="29">
        <f t="shared" si="32"/>
        <v>18248587.500000004</v>
      </c>
      <c r="AA246" s="113">
        <f t="shared" si="25"/>
        <v>10524712.212869409</v>
      </c>
    </row>
    <row r="247" spans="2:27">
      <c r="B247" s="116">
        <f t="shared" si="23"/>
        <v>68832.202499999999</v>
      </c>
      <c r="C247" s="115">
        <f t="shared" si="26"/>
        <v>3.7900000000000027</v>
      </c>
      <c r="D247" s="68">
        <f>'ver pressoflex 6p C3 DCpowe_2'!$G$3/2/$C$557*C247</f>
        <v>46.42750000000003</v>
      </c>
      <c r="E247" s="114">
        <f>'ver pressoflex 6p C3 DCpowe_2'!$G$9/D247*(D247-'ver pressoflex 6p C3 DCpowe_2'!$M$8)</f>
        <v>2.6462333746163351E-2</v>
      </c>
      <c r="F247" s="114">
        <f>'ver pressoflex 6p C3 DCpowe_2'!$G$9/D247*(D247-'ver pressoflex 6p C3 DCpowe_2'!$M$9)</f>
        <v>4.0247267244628689E-2</v>
      </c>
      <c r="G247" s="114">
        <f>'ver pressoflex 6p C3 DCpowe_2'!$G$9/D247*(D247-'ver pressoflex 6p C3 DCpowe_2'!$M$10)</f>
        <v>5.4032200743094033E-2</v>
      </c>
      <c r="H247" s="114">
        <f>'ver pressoflex 6p C3 DCpowe_2'!$G$9/D247*(D247-'ver pressoflex 6p C3 DCpowe_2'!$M$11)</f>
        <v>0.35213138764740703</v>
      </c>
      <c r="I247" s="114">
        <f>'ver pressoflex 6p C3 DCpowe_2'!$G$9/D247*(D247-'ver pressoflex 6p C3 DCpowe_2'!$M$12)</f>
        <v>0.3659163211458723</v>
      </c>
      <c r="J247" s="114">
        <f>'ver pressoflex 6p C3 DCpowe_2'!$G$9/D247*(D247-'ver pressoflex 6p C3 DCpowe_2'!$M$13)</f>
        <v>0.37970125464433768</v>
      </c>
      <c r="K247" s="114">
        <f>'ver pressoflex 6p C3 DCpowe_2'!$G$9/D247*(D247-'ver pressoflex 6p C3 DCpowe_2'!$G$3)</f>
        <v>0.41416358839050105</v>
      </c>
      <c r="L247" s="113">
        <f>-'ver pressoflex 6p C3 DCpowe_2'!$G$2*'ver pressoflex 6p C3 DCpowe_2'!D247*'ver pressoflex 6p C3 DCpowe_2'!$G$17*'ver pressoflex 6p C3 DCpowe_2'!$G$13*'ver pressoflex 6p C3 DCpowe_2'!$G$11</f>
        <v>-8774.7975000000079</v>
      </c>
      <c r="M247" s="572">
        <f>IF(ABS(E247)&lt;'ver pressoflex 6p C3 DCpowe_2'!$G$7,'ver pressoflex 6p C3 DCpowe_2'!$G$16*E247*'ver pressoflex 6p C3 DCpowe_2'!$O$8,SIGN(E247)*'ver pressoflex 6p C3 DCpowe_2'!$G$15*'ver pressoflex 6p C3 DCpowe_2'!$O$8)</f>
        <v>17803.500000000004</v>
      </c>
      <c r="N247" s="572">
        <f>IF(ABS(F247)&lt;'ver pressoflex 6p C3 DCpowe_2'!$G$7,'ver pressoflex 6p C3 DCpowe_2'!$G$16*F247*'ver pressoflex 6p C3 DCpowe_2'!$O$9,SIGN(F247)*'ver pressoflex 6p C3 DCpowe_2'!$G$15*'ver pressoflex 6p C3 DCpowe_2'!$O$9)</f>
        <v>0</v>
      </c>
      <c r="O247" s="572">
        <f>IF(ABS(G247)&lt;'ver pressoflex 6p C3 DCpowe_2'!$G$7,'ver pressoflex 6p C3 DCpowe_2'!$G$16*G247*'ver pressoflex 6p C3 DCpowe_2'!$O$10,SIGN(G247)*'ver pressoflex 6p C3 DCpowe_2'!$G$15*'ver pressoflex 6p C3 DCpowe_2'!$O$10)</f>
        <v>0</v>
      </c>
      <c r="P247" s="572">
        <f>IF(ABS(H247)&lt;'ver pressoflex 6p C3 DCpowe_2'!$G$7,'ver pressoflex 6p C3 DCpowe_2'!$G$16*H247*'ver pressoflex 6p C3 DCpowe_2'!$O$11,SIGN(H247)*'ver pressoflex 6p C3 DCpowe_2'!$G$15*'ver pressoflex 6p C3 DCpowe_2'!$O$11)</f>
        <v>0</v>
      </c>
      <c r="Q247" s="572">
        <f>IF(ABS(I247)&lt;'ver pressoflex 6p C3 DCpowe_2'!$G$7,'ver pressoflex 6p C3 DCpowe_2'!$G$16*I247*'ver pressoflex 6p C3 DCpowe_2'!$O$12,SIGN(I247)*'ver pressoflex 6p C3 DCpowe_2'!$G$15*'ver pressoflex 6p C3 DCpowe_2'!$O$12)</f>
        <v>0</v>
      </c>
      <c r="R247" s="572">
        <f>IF(ABS(J247)&lt;'ver pressoflex 6p C3 DCpowe_2'!$G$7,'ver pressoflex 6p C3 DCpowe_2'!$G$16*J247*'ver pressoflex 6p C3 DCpowe_2'!$O$13,SIGN(J247)*'ver pressoflex 6p C3 DCpowe_2'!$G$15*'ver pressoflex 6p C3 DCpowe_2'!$O$13)</f>
        <v>17803.500000000004</v>
      </c>
      <c r="S247" s="113">
        <f t="shared" si="24"/>
        <v>26832.202499999999</v>
      </c>
      <c r="T247" s="575">
        <f>-L247*('ver pressoflex 6p C3 DCpowe_2'!$G$3/2-'ver pressoflex 6p C3 DCpowe_2'!$G$12*'ver pressoflex 6p C3 DCpowe_2'!D247)</f>
        <v>10579651.902552608</v>
      </c>
      <c r="U247" s="29">
        <f t="shared" si="27"/>
        <v>-18248587.500000004</v>
      </c>
      <c r="V247" s="29">
        <f t="shared" si="28"/>
        <v>0</v>
      </c>
      <c r="W247" s="29">
        <f t="shared" si="29"/>
        <v>0</v>
      </c>
      <c r="X247" s="29">
        <f t="shared" si="30"/>
        <v>0</v>
      </c>
      <c r="Y247" s="29">
        <f t="shared" si="31"/>
        <v>0</v>
      </c>
      <c r="Z247" s="29">
        <f t="shared" si="32"/>
        <v>18248587.500000004</v>
      </c>
      <c r="AA247" s="113">
        <f t="shared" si="25"/>
        <v>10579651.902552608</v>
      </c>
    </row>
    <row r="248" spans="2:27">
      <c r="B248" s="116">
        <f t="shared" si="23"/>
        <v>68785.897499999992</v>
      </c>
      <c r="C248" s="115">
        <f t="shared" si="26"/>
        <v>3.8100000000000027</v>
      </c>
      <c r="D248" s="68">
        <f>'ver pressoflex 6p C3 DCpowe_2'!$G$3/2/$C$557*C248</f>
        <v>46.672500000000035</v>
      </c>
      <c r="E248" s="114">
        <f>'ver pressoflex 6p C3 DCpowe_2'!$G$9/D248*(D248-'ver pressoflex 6p C3 DCpowe_2'!$M$8)</f>
        <v>2.6281429107075874E-2</v>
      </c>
      <c r="F248" s="114">
        <f>'ver pressoflex 6p C3 DCpowe_2'!$G$9/D248*(D248-'ver pressoflex 6p C3 DCpowe_2'!$M$9)</f>
        <v>3.9994000749906222E-2</v>
      </c>
      <c r="G248" s="114">
        <f>'ver pressoflex 6p C3 DCpowe_2'!$G$9/D248*(D248-'ver pressoflex 6p C3 DCpowe_2'!$M$10)</f>
        <v>5.3706572392736573E-2</v>
      </c>
      <c r="H248" s="114">
        <f>'ver pressoflex 6p C3 DCpowe_2'!$G$9/D248*(D248-'ver pressoflex 6p C3 DCpowe_2'!$M$11)</f>
        <v>0.35024093416894286</v>
      </c>
      <c r="I248" s="114">
        <f>'ver pressoflex 6p C3 DCpowe_2'!$G$9/D248*(D248-'ver pressoflex 6p C3 DCpowe_2'!$M$12)</f>
        <v>0.36395350581177321</v>
      </c>
      <c r="J248" s="114">
        <f>'ver pressoflex 6p C3 DCpowe_2'!$G$9/D248*(D248-'ver pressoflex 6p C3 DCpowe_2'!$M$13)</f>
        <v>0.37766607745460357</v>
      </c>
      <c r="K248" s="114">
        <f>'ver pressoflex 6p C3 DCpowe_2'!$G$9/D248*(D248-'ver pressoflex 6p C3 DCpowe_2'!$G$3)</f>
        <v>0.41194750656167944</v>
      </c>
      <c r="L248" s="113">
        <f>-'ver pressoflex 6p C3 DCpowe_2'!$G$2*'ver pressoflex 6p C3 DCpowe_2'!D248*'ver pressoflex 6p C3 DCpowe_2'!$G$17*'ver pressoflex 6p C3 DCpowe_2'!$G$13*'ver pressoflex 6p C3 DCpowe_2'!$G$11</f>
        <v>-8821.1025000000081</v>
      </c>
      <c r="M248" s="572">
        <f>IF(ABS(E248)&lt;'ver pressoflex 6p C3 DCpowe_2'!$G$7,'ver pressoflex 6p C3 DCpowe_2'!$G$16*E248*'ver pressoflex 6p C3 DCpowe_2'!$O$8,SIGN(E248)*'ver pressoflex 6p C3 DCpowe_2'!$G$15*'ver pressoflex 6p C3 DCpowe_2'!$O$8)</f>
        <v>17803.500000000004</v>
      </c>
      <c r="N248" s="572">
        <f>IF(ABS(F248)&lt;'ver pressoflex 6p C3 DCpowe_2'!$G$7,'ver pressoflex 6p C3 DCpowe_2'!$G$16*F248*'ver pressoflex 6p C3 DCpowe_2'!$O$9,SIGN(F248)*'ver pressoflex 6p C3 DCpowe_2'!$G$15*'ver pressoflex 6p C3 DCpowe_2'!$O$9)</f>
        <v>0</v>
      </c>
      <c r="O248" s="572">
        <f>IF(ABS(G248)&lt;'ver pressoflex 6p C3 DCpowe_2'!$G$7,'ver pressoflex 6p C3 DCpowe_2'!$G$16*G248*'ver pressoflex 6p C3 DCpowe_2'!$O$10,SIGN(G248)*'ver pressoflex 6p C3 DCpowe_2'!$G$15*'ver pressoflex 6p C3 DCpowe_2'!$O$10)</f>
        <v>0</v>
      </c>
      <c r="P248" s="572">
        <f>IF(ABS(H248)&lt;'ver pressoflex 6p C3 DCpowe_2'!$G$7,'ver pressoflex 6p C3 DCpowe_2'!$G$16*H248*'ver pressoflex 6p C3 DCpowe_2'!$O$11,SIGN(H248)*'ver pressoflex 6p C3 DCpowe_2'!$G$15*'ver pressoflex 6p C3 DCpowe_2'!$O$11)</f>
        <v>0</v>
      </c>
      <c r="Q248" s="572">
        <f>IF(ABS(I248)&lt;'ver pressoflex 6p C3 DCpowe_2'!$G$7,'ver pressoflex 6p C3 DCpowe_2'!$G$16*I248*'ver pressoflex 6p C3 DCpowe_2'!$O$12,SIGN(I248)*'ver pressoflex 6p C3 DCpowe_2'!$G$15*'ver pressoflex 6p C3 DCpowe_2'!$O$12)</f>
        <v>0</v>
      </c>
      <c r="R248" s="572">
        <f>IF(ABS(J248)&lt;'ver pressoflex 6p C3 DCpowe_2'!$G$7,'ver pressoflex 6p C3 DCpowe_2'!$G$16*J248*'ver pressoflex 6p C3 DCpowe_2'!$O$13,SIGN(J248)*'ver pressoflex 6p C3 DCpowe_2'!$G$15*'ver pressoflex 6p C3 DCpowe_2'!$O$13)</f>
        <v>17803.500000000004</v>
      </c>
      <c r="S248" s="113">
        <f t="shared" si="24"/>
        <v>26785.897499999999</v>
      </c>
      <c r="T248" s="575">
        <f>-L248*('ver pressoflex 6p C3 DCpowe_2'!$G$3/2-'ver pressoflex 6p C3 DCpowe_2'!$G$12*'ver pressoflex 6p C3 DCpowe_2'!D248)</f>
        <v>10634582.153424609</v>
      </c>
      <c r="U248" s="29">
        <f t="shared" si="27"/>
        <v>-18248587.500000004</v>
      </c>
      <c r="V248" s="29">
        <f t="shared" si="28"/>
        <v>0</v>
      </c>
      <c r="W248" s="29">
        <f t="shared" si="29"/>
        <v>0</v>
      </c>
      <c r="X248" s="29">
        <f t="shared" si="30"/>
        <v>0</v>
      </c>
      <c r="Y248" s="29">
        <f t="shared" si="31"/>
        <v>0</v>
      </c>
      <c r="Z248" s="29">
        <f t="shared" si="32"/>
        <v>18248587.500000004</v>
      </c>
      <c r="AA248" s="113">
        <f t="shared" si="25"/>
        <v>10634582.153424609</v>
      </c>
    </row>
    <row r="249" spans="2:27">
      <c r="B249" s="116">
        <f t="shared" si="23"/>
        <v>68739.592499999999</v>
      </c>
      <c r="C249" s="115">
        <f t="shared" si="26"/>
        <v>3.8300000000000027</v>
      </c>
      <c r="D249" s="68">
        <f>'ver pressoflex 6p C3 DCpowe_2'!$G$3/2/$C$557*C249</f>
        <v>46.917500000000032</v>
      </c>
      <c r="E249" s="114">
        <f>'ver pressoflex 6p C3 DCpowe_2'!$G$9/D249*(D249-'ver pressoflex 6p C3 DCpowe_2'!$M$8)</f>
        <v>2.6102413811477571E-2</v>
      </c>
      <c r="F249" s="114">
        <f>'ver pressoflex 6p C3 DCpowe_2'!$G$9/D249*(D249-'ver pressoflex 6p C3 DCpowe_2'!$M$9)</f>
        <v>3.9743379336068599E-2</v>
      </c>
      <c r="G249" s="114">
        <f>'ver pressoflex 6p C3 DCpowe_2'!$G$9/D249*(D249-'ver pressoflex 6p C3 DCpowe_2'!$M$10)</f>
        <v>5.3384344860659627E-2</v>
      </c>
      <c r="H249" s="114">
        <f>'ver pressoflex 6p C3 DCpowe_2'!$G$9/D249*(D249-'ver pressoflex 6p C3 DCpowe_2'!$M$11)</f>
        <v>0.34837022432994058</v>
      </c>
      <c r="I249" s="114">
        <f>'ver pressoflex 6p C3 DCpowe_2'!$G$9/D249*(D249-'ver pressoflex 6p C3 DCpowe_2'!$M$12)</f>
        <v>0.36201118985453162</v>
      </c>
      <c r="J249" s="114">
        <f>'ver pressoflex 6p C3 DCpowe_2'!$G$9/D249*(D249-'ver pressoflex 6p C3 DCpowe_2'!$M$13)</f>
        <v>0.37565215537912267</v>
      </c>
      <c r="K249" s="114">
        <f>'ver pressoflex 6p C3 DCpowe_2'!$G$9/D249*(D249-'ver pressoflex 6p C3 DCpowe_2'!$G$3)</f>
        <v>0.40975456919060022</v>
      </c>
      <c r="L249" s="113">
        <f>-'ver pressoflex 6p C3 DCpowe_2'!$G$2*'ver pressoflex 6p C3 DCpowe_2'!D249*'ver pressoflex 6p C3 DCpowe_2'!$G$17*'ver pressoflex 6p C3 DCpowe_2'!$G$13*'ver pressoflex 6p C3 DCpowe_2'!$G$11</f>
        <v>-8867.4075000000066</v>
      </c>
      <c r="M249" s="572">
        <f>IF(ABS(E249)&lt;'ver pressoflex 6p C3 DCpowe_2'!$G$7,'ver pressoflex 6p C3 DCpowe_2'!$G$16*E249*'ver pressoflex 6p C3 DCpowe_2'!$O$8,SIGN(E249)*'ver pressoflex 6p C3 DCpowe_2'!$G$15*'ver pressoflex 6p C3 DCpowe_2'!$O$8)</f>
        <v>17803.500000000004</v>
      </c>
      <c r="N249" s="572">
        <f>IF(ABS(F249)&lt;'ver pressoflex 6p C3 DCpowe_2'!$G$7,'ver pressoflex 6p C3 DCpowe_2'!$G$16*F249*'ver pressoflex 6p C3 DCpowe_2'!$O$9,SIGN(F249)*'ver pressoflex 6p C3 DCpowe_2'!$G$15*'ver pressoflex 6p C3 DCpowe_2'!$O$9)</f>
        <v>0</v>
      </c>
      <c r="O249" s="572">
        <f>IF(ABS(G249)&lt;'ver pressoflex 6p C3 DCpowe_2'!$G$7,'ver pressoflex 6p C3 DCpowe_2'!$G$16*G249*'ver pressoflex 6p C3 DCpowe_2'!$O$10,SIGN(G249)*'ver pressoflex 6p C3 DCpowe_2'!$G$15*'ver pressoflex 6p C3 DCpowe_2'!$O$10)</f>
        <v>0</v>
      </c>
      <c r="P249" s="572">
        <f>IF(ABS(H249)&lt;'ver pressoflex 6p C3 DCpowe_2'!$G$7,'ver pressoflex 6p C3 DCpowe_2'!$G$16*H249*'ver pressoflex 6p C3 DCpowe_2'!$O$11,SIGN(H249)*'ver pressoflex 6p C3 DCpowe_2'!$G$15*'ver pressoflex 6p C3 DCpowe_2'!$O$11)</f>
        <v>0</v>
      </c>
      <c r="Q249" s="572">
        <f>IF(ABS(I249)&lt;'ver pressoflex 6p C3 DCpowe_2'!$G$7,'ver pressoflex 6p C3 DCpowe_2'!$G$16*I249*'ver pressoflex 6p C3 DCpowe_2'!$O$12,SIGN(I249)*'ver pressoflex 6p C3 DCpowe_2'!$G$15*'ver pressoflex 6p C3 DCpowe_2'!$O$12)</f>
        <v>0</v>
      </c>
      <c r="R249" s="572">
        <f>IF(ABS(J249)&lt;'ver pressoflex 6p C3 DCpowe_2'!$G$7,'ver pressoflex 6p C3 DCpowe_2'!$G$16*J249*'ver pressoflex 6p C3 DCpowe_2'!$O$13,SIGN(J249)*'ver pressoflex 6p C3 DCpowe_2'!$G$15*'ver pressoflex 6p C3 DCpowe_2'!$O$13)</f>
        <v>17803.500000000004</v>
      </c>
      <c r="S249" s="113">
        <f t="shared" si="24"/>
        <v>26739.592499999999</v>
      </c>
      <c r="T249" s="575">
        <f>-L249*('ver pressoflex 6p C3 DCpowe_2'!$G$3/2-'ver pressoflex 6p C3 DCpowe_2'!$G$12*'ver pressoflex 6p C3 DCpowe_2'!D249)</f>
        <v>10689502.965485409</v>
      </c>
      <c r="U249" s="29">
        <f t="shared" si="27"/>
        <v>-18248587.500000004</v>
      </c>
      <c r="V249" s="29">
        <f t="shared" si="28"/>
        <v>0</v>
      </c>
      <c r="W249" s="29">
        <f t="shared" si="29"/>
        <v>0</v>
      </c>
      <c r="X249" s="29">
        <f t="shared" si="30"/>
        <v>0</v>
      </c>
      <c r="Y249" s="29">
        <f t="shared" si="31"/>
        <v>0</v>
      </c>
      <c r="Z249" s="29">
        <f t="shared" si="32"/>
        <v>18248587.500000004</v>
      </c>
      <c r="AA249" s="113">
        <f t="shared" si="25"/>
        <v>10689502.965485409</v>
      </c>
    </row>
    <row r="250" spans="2:27">
      <c r="B250" s="116">
        <f t="shared" ref="B250:B313" si="33">ABS(+S250-$C$53)</f>
        <v>68693.287500000006</v>
      </c>
      <c r="C250" s="115">
        <f t="shared" si="26"/>
        <v>3.8500000000000028</v>
      </c>
      <c r="D250" s="68">
        <f>'ver pressoflex 6p C3 DCpowe_2'!$G$3/2/$C$557*C250</f>
        <v>47.162500000000037</v>
      </c>
      <c r="E250" s="114">
        <f>'ver pressoflex 6p C3 DCpowe_2'!$G$9/D250*(D250-'ver pressoflex 6p C3 DCpowe_2'!$M$8)</f>
        <v>2.5925258415054307E-2</v>
      </c>
      <c r="F250" s="114">
        <f>'ver pressoflex 6p C3 DCpowe_2'!$G$9/D250*(D250-'ver pressoflex 6p C3 DCpowe_2'!$M$9)</f>
        <v>3.949536178107603E-2</v>
      </c>
      <c r="G250" s="114">
        <f>'ver pressoflex 6p C3 DCpowe_2'!$G$9/D250*(D250-'ver pressoflex 6p C3 DCpowe_2'!$M$10)</f>
        <v>5.306546514709775E-2</v>
      </c>
      <c r="H250" s="114">
        <f>'ver pressoflex 6p C3 DCpowe_2'!$G$9/D250*(D250-'ver pressoflex 6p C3 DCpowe_2'!$M$11)</f>
        <v>0.34651895043731745</v>
      </c>
      <c r="I250" s="114">
        <f>'ver pressoflex 6p C3 DCpowe_2'!$G$9/D250*(D250-'ver pressoflex 6p C3 DCpowe_2'!$M$12)</f>
        <v>0.36008905380333922</v>
      </c>
      <c r="J250" s="114">
        <f>'ver pressoflex 6p C3 DCpowe_2'!$G$9/D250*(D250-'ver pressoflex 6p C3 DCpowe_2'!$M$13)</f>
        <v>0.37365915716936093</v>
      </c>
      <c r="K250" s="114">
        <f>'ver pressoflex 6p C3 DCpowe_2'!$G$9/D250*(D250-'ver pressoflex 6p C3 DCpowe_2'!$G$3)</f>
        <v>0.40758441558441527</v>
      </c>
      <c r="L250" s="113">
        <f>-'ver pressoflex 6p C3 DCpowe_2'!$G$2*'ver pressoflex 6p C3 DCpowe_2'!D250*'ver pressoflex 6p C3 DCpowe_2'!$G$17*'ver pressoflex 6p C3 DCpowe_2'!$G$13*'ver pressoflex 6p C3 DCpowe_2'!$G$11</f>
        <v>-8913.7125000000087</v>
      </c>
      <c r="M250" s="572">
        <f>IF(ABS(E250)&lt;'ver pressoflex 6p C3 DCpowe_2'!$G$7,'ver pressoflex 6p C3 DCpowe_2'!$G$16*E250*'ver pressoflex 6p C3 DCpowe_2'!$O$8,SIGN(E250)*'ver pressoflex 6p C3 DCpowe_2'!$G$15*'ver pressoflex 6p C3 DCpowe_2'!$O$8)</f>
        <v>17803.500000000004</v>
      </c>
      <c r="N250" s="572">
        <f>IF(ABS(F250)&lt;'ver pressoflex 6p C3 DCpowe_2'!$G$7,'ver pressoflex 6p C3 DCpowe_2'!$G$16*F250*'ver pressoflex 6p C3 DCpowe_2'!$O$9,SIGN(F250)*'ver pressoflex 6p C3 DCpowe_2'!$G$15*'ver pressoflex 6p C3 DCpowe_2'!$O$9)</f>
        <v>0</v>
      </c>
      <c r="O250" s="572">
        <f>IF(ABS(G250)&lt;'ver pressoflex 6p C3 DCpowe_2'!$G$7,'ver pressoflex 6p C3 DCpowe_2'!$G$16*G250*'ver pressoflex 6p C3 DCpowe_2'!$O$10,SIGN(G250)*'ver pressoflex 6p C3 DCpowe_2'!$G$15*'ver pressoflex 6p C3 DCpowe_2'!$O$10)</f>
        <v>0</v>
      </c>
      <c r="P250" s="572">
        <f>IF(ABS(H250)&lt;'ver pressoflex 6p C3 DCpowe_2'!$G$7,'ver pressoflex 6p C3 DCpowe_2'!$G$16*H250*'ver pressoflex 6p C3 DCpowe_2'!$O$11,SIGN(H250)*'ver pressoflex 6p C3 DCpowe_2'!$G$15*'ver pressoflex 6p C3 DCpowe_2'!$O$11)</f>
        <v>0</v>
      </c>
      <c r="Q250" s="572">
        <f>IF(ABS(I250)&lt;'ver pressoflex 6p C3 DCpowe_2'!$G$7,'ver pressoflex 6p C3 DCpowe_2'!$G$16*I250*'ver pressoflex 6p C3 DCpowe_2'!$O$12,SIGN(I250)*'ver pressoflex 6p C3 DCpowe_2'!$G$15*'ver pressoflex 6p C3 DCpowe_2'!$O$12)</f>
        <v>0</v>
      </c>
      <c r="R250" s="572">
        <f>IF(ABS(J250)&lt;'ver pressoflex 6p C3 DCpowe_2'!$G$7,'ver pressoflex 6p C3 DCpowe_2'!$G$16*J250*'ver pressoflex 6p C3 DCpowe_2'!$O$13,SIGN(J250)*'ver pressoflex 6p C3 DCpowe_2'!$G$15*'ver pressoflex 6p C3 DCpowe_2'!$O$13)</f>
        <v>17803.500000000004</v>
      </c>
      <c r="S250" s="113">
        <f t="shared" ref="S250:S313" si="34">L250+M250+N250+O250+P250+Q250+R250</f>
        <v>26693.287499999999</v>
      </c>
      <c r="T250" s="575">
        <f>-L250*('ver pressoflex 6p C3 DCpowe_2'!$G$3/2-'ver pressoflex 6p C3 DCpowe_2'!$G$12*'ver pressoflex 6p C3 DCpowe_2'!D250)</f>
        <v>10744414.33873501</v>
      </c>
      <c r="U250" s="29">
        <f t="shared" si="27"/>
        <v>-18248587.500000004</v>
      </c>
      <c r="V250" s="29">
        <f t="shared" si="28"/>
        <v>0</v>
      </c>
      <c r="W250" s="29">
        <f t="shared" si="29"/>
        <v>0</v>
      </c>
      <c r="X250" s="29">
        <f t="shared" si="30"/>
        <v>0</v>
      </c>
      <c r="Y250" s="29">
        <f t="shared" si="31"/>
        <v>0</v>
      </c>
      <c r="Z250" s="29">
        <f t="shared" si="32"/>
        <v>18248587.500000004</v>
      </c>
      <c r="AA250" s="113">
        <f t="shared" ref="AA250:AA313" si="35">T250+U250+V250+W250+X250+Y250+Z250</f>
        <v>10744414.33873501</v>
      </c>
    </row>
    <row r="251" spans="2:27">
      <c r="B251" s="116">
        <f t="shared" si="33"/>
        <v>68646.982499999998</v>
      </c>
      <c r="C251" s="115">
        <f t="shared" ref="C251:C271" si="36">+C250+0.02</f>
        <v>3.8700000000000028</v>
      </c>
      <c r="D251" s="68">
        <f>'ver pressoflex 6p C3 DCpowe_2'!$G$3/2/$C$557*C251</f>
        <v>47.407500000000034</v>
      </c>
      <c r="E251" s="114">
        <f>'ver pressoflex 6p C3 DCpowe_2'!$G$9/D251*(D251-'ver pressoflex 6p C3 DCpowe_2'!$M$8)</f>
        <v>2.5749934082159975E-2</v>
      </c>
      <c r="F251" s="114">
        <f>'ver pressoflex 6p C3 DCpowe_2'!$G$9/D251*(D251-'ver pressoflex 6p C3 DCpowe_2'!$M$9)</f>
        <v>3.9249907715023964E-2</v>
      </c>
      <c r="G251" s="114">
        <f>'ver pressoflex 6p C3 DCpowe_2'!$G$9/D251*(D251-'ver pressoflex 6p C3 DCpowe_2'!$M$10)</f>
        <v>5.2749881347887953E-2</v>
      </c>
      <c r="H251" s="114">
        <f>'ver pressoflex 6p C3 DCpowe_2'!$G$9/D251*(D251-'ver pressoflex 6p C3 DCpowe_2'!$M$11)</f>
        <v>0.34468681115857169</v>
      </c>
      <c r="I251" s="114">
        <f>'ver pressoflex 6p C3 DCpowe_2'!$G$9/D251*(D251-'ver pressoflex 6p C3 DCpowe_2'!$M$12)</f>
        <v>0.35818678479143568</v>
      </c>
      <c r="J251" s="114">
        <f>'ver pressoflex 6p C3 DCpowe_2'!$G$9/D251*(D251-'ver pressoflex 6p C3 DCpowe_2'!$M$13)</f>
        <v>0.37168675842429966</v>
      </c>
      <c r="K251" s="114">
        <f>'ver pressoflex 6p C3 DCpowe_2'!$G$9/D251*(D251-'ver pressoflex 6p C3 DCpowe_2'!$G$3)</f>
        <v>0.40543669250645964</v>
      </c>
      <c r="L251" s="113">
        <f>-'ver pressoflex 6p C3 DCpowe_2'!$G$2*'ver pressoflex 6p C3 DCpowe_2'!D251*'ver pressoflex 6p C3 DCpowe_2'!$G$17*'ver pressoflex 6p C3 DCpowe_2'!$G$13*'ver pressoflex 6p C3 DCpowe_2'!$G$11</f>
        <v>-8960.0175000000072</v>
      </c>
      <c r="M251" s="572">
        <f>IF(ABS(E251)&lt;'ver pressoflex 6p C3 DCpowe_2'!$G$7,'ver pressoflex 6p C3 DCpowe_2'!$G$16*E251*'ver pressoflex 6p C3 DCpowe_2'!$O$8,SIGN(E251)*'ver pressoflex 6p C3 DCpowe_2'!$G$15*'ver pressoflex 6p C3 DCpowe_2'!$O$8)</f>
        <v>17803.500000000004</v>
      </c>
      <c r="N251" s="572">
        <f>IF(ABS(F251)&lt;'ver pressoflex 6p C3 DCpowe_2'!$G$7,'ver pressoflex 6p C3 DCpowe_2'!$G$16*F251*'ver pressoflex 6p C3 DCpowe_2'!$O$9,SIGN(F251)*'ver pressoflex 6p C3 DCpowe_2'!$G$15*'ver pressoflex 6p C3 DCpowe_2'!$O$9)</f>
        <v>0</v>
      </c>
      <c r="O251" s="572">
        <f>IF(ABS(G251)&lt;'ver pressoflex 6p C3 DCpowe_2'!$G$7,'ver pressoflex 6p C3 DCpowe_2'!$G$16*G251*'ver pressoflex 6p C3 DCpowe_2'!$O$10,SIGN(G251)*'ver pressoflex 6p C3 DCpowe_2'!$G$15*'ver pressoflex 6p C3 DCpowe_2'!$O$10)</f>
        <v>0</v>
      </c>
      <c r="P251" s="572">
        <f>IF(ABS(H251)&lt;'ver pressoflex 6p C3 DCpowe_2'!$G$7,'ver pressoflex 6p C3 DCpowe_2'!$G$16*H251*'ver pressoflex 6p C3 DCpowe_2'!$O$11,SIGN(H251)*'ver pressoflex 6p C3 DCpowe_2'!$G$15*'ver pressoflex 6p C3 DCpowe_2'!$O$11)</f>
        <v>0</v>
      </c>
      <c r="Q251" s="572">
        <f>IF(ABS(I251)&lt;'ver pressoflex 6p C3 DCpowe_2'!$G$7,'ver pressoflex 6p C3 DCpowe_2'!$G$16*I251*'ver pressoflex 6p C3 DCpowe_2'!$O$12,SIGN(I251)*'ver pressoflex 6p C3 DCpowe_2'!$G$15*'ver pressoflex 6p C3 DCpowe_2'!$O$12)</f>
        <v>0</v>
      </c>
      <c r="R251" s="572">
        <f>IF(ABS(J251)&lt;'ver pressoflex 6p C3 DCpowe_2'!$G$7,'ver pressoflex 6p C3 DCpowe_2'!$G$16*J251*'ver pressoflex 6p C3 DCpowe_2'!$O$13,SIGN(J251)*'ver pressoflex 6p C3 DCpowe_2'!$G$15*'ver pressoflex 6p C3 DCpowe_2'!$O$13)</f>
        <v>17803.500000000004</v>
      </c>
      <c r="S251" s="113">
        <f t="shared" si="34"/>
        <v>26646.982499999998</v>
      </c>
      <c r="T251" s="575">
        <f>-L251*('ver pressoflex 6p C3 DCpowe_2'!$G$3/2-'ver pressoflex 6p C3 DCpowe_2'!$G$12*'ver pressoflex 6p C3 DCpowe_2'!D251)</f>
        <v>10799316.273173409</v>
      </c>
      <c r="U251" s="29">
        <f t="shared" ref="U251:U314" si="37">M251*IF(($G$3/2-$M$8)&gt;0,($G$3/2-$M$8),$G$3/2-($G$3-$M$8))*IF(($G$3/2-$M$8)&gt;0,-1,1)</f>
        <v>-18248587.500000004</v>
      </c>
      <c r="V251" s="29">
        <f t="shared" ref="V251:V314" si="38">N251*IF(($G$3/2-$M$9)&gt;0,($G$3/2-$M$9),$G$3/2-($G$3-$M$9))*IF(($G$3/2-$M$9)&gt;0,-1,1)</f>
        <v>0</v>
      </c>
      <c r="W251" s="29">
        <f t="shared" ref="W251:W314" si="39">O251*IF(($G$3/2-$M$10)&gt;0,($G$3/2-$M$10),$G$3/2-($G$3-$M$10))*IF(($G$3/2-$M$10)&gt;0,-1,1)</f>
        <v>0</v>
      </c>
      <c r="X251" s="29">
        <f t="shared" ref="X251:X314" si="40">P251*IF(($G$3/2-$M$11)&gt;0,($G$3/2-$M$11),$G$3/2-($G$3-$M$11))*IF(($G$3/2-$M$11)&gt;0,-1,1)</f>
        <v>0</v>
      </c>
      <c r="Y251" s="29">
        <f t="shared" ref="Y251:Y314" si="41">Q251*IF(($G$3/2-$M$12)&gt;0,($G$3/2-$M$12),$G$3/2-($G$3-$M$12))*IF(($G$3/2-$M$12)&gt;0,-1,1)</f>
        <v>0</v>
      </c>
      <c r="Z251" s="29">
        <f t="shared" ref="Z251:Z314" si="42">R251*IF(($G$3/2-$M$13)&gt;0,($G$3/2-$M$13),$G$3/2-($G$3-$M$13))*IF(($G$3/2-$M$13)&gt;0,-1,1)</f>
        <v>18248587.500000004</v>
      </c>
      <c r="AA251" s="113">
        <f t="shared" si="35"/>
        <v>10799316.273173409</v>
      </c>
    </row>
    <row r="252" spans="2:27">
      <c r="B252" s="116">
        <f t="shared" si="33"/>
        <v>68600.677500000005</v>
      </c>
      <c r="C252" s="115">
        <f t="shared" si="36"/>
        <v>3.8900000000000028</v>
      </c>
      <c r="D252" s="68">
        <f>'ver pressoflex 6p C3 DCpowe_2'!$G$3/2/$C$557*C252</f>
        <v>47.652500000000032</v>
      </c>
      <c r="E252" s="114">
        <f>'ver pressoflex 6p C3 DCpowe_2'!$G$9/D252*(D252-'ver pressoflex 6p C3 DCpowe_2'!$M$8)</f>
        <v>2.5576412570169432E-2</v>
      </c>
      <c r="F252" s="114">
        <f>'ver pressoflex 6p C3 DCpowe_2'!$G$9/D252*(D252-'ver pressoflex 6p C3 DCpowe_2'!$M$9)</f>
        <v>3.9006977598237208E-2</v>
      </c>
      <c r="G252" s="114">
        <f>'ver pressoflex 6p C3 DCpowe_2'!$G$9/D252*(D252-'ver pressoflex 6p C3 DCpowe_2'!$M$10)</f>
        <v>5.2437542626304984E-2</v>
      </c>
      <c r="H252" s="114">
        <f>'ver pressoflex 6p C3 DCpowe_2'!$G$9/D252*(D252-'ver pressoflex 6p C3 DCpowe_2'!$M$11)</f>
        <v>0.34287351135827054</v>
      </c>
      <c r="I252" s="114">
        <f>'ver pressoflex 6p C3 DCpowe_2'!$G$9/D252*(D252-'ver pressoflex 6p C3 DCpowe_2'!$M$12)</f>
        <v>0.35630407638633832</v>
      </c>
      <c r="J252" s="114">
        <f>'ver pressoflex 6p C3 DCpowe_2'!$G$9/D252*(D252-'ver pressoflex 6p C3 DCpowe_2'!$M$13)</f>
        <v>0.3697346414144061</v>
      </c>
      <c r="K252" s="114">
        <f>'ver pressoflex 6p C3 DCpowe_2'!$G$9/D252*(D252-'ver pressoflex 6p C3 DCpowe_2'!$G$3)</f>
        <v>0.40331105398457556</v>
      </c>
      <c r="L252" s="113">
        <f>-'ver pressoflex 6p C3 DCpowe_2'!$G$2*'ver pressoflex 6p C3 DCpowe_2'!D252*'ver pressoflex 6p C3 DCpowe_2'!$G$17*'ver pressoflex 6p C3 DCpowe_2'!$G$13*'ver pressoflex 6p C3 DCpowe_2'!$G$11</f>
        <v>-9006.3225000000057</v>
      </c>
      <c r="M252" s="572">
        <f>IF(ABS(E252)&lt;'ver pressoflex 6p C3 DCpowe_2'!$G$7,'ver pressoflex 6p C3 DCpowe_2'!$G$16*E252*'ver pressoflex 6p C3 DCpowe_2'!$O$8,SIGN(E252)*'ver pressoflex 6p C3 DCpowe_2'!$G$15*'ver pressoflex 6p C3 DCpowe_2'!$O$8)</f>
        <v>17803.500000000004</v>
      </c>
      <c r="N252" s="572">
        <f>IF(ABS(F252)&lt;'ver pressoflex 6p C3 DCpowe_2'!$G$7,'ver pressoflex 6p C3 DCpowe_2'!$G$16*F252*'ver pressoflex 6p C3 DCpowe_2'!$O$9,SIGN(F252)*'ver pressoflex 6p C3 DCpowe_2'!$G$15*'ver pressoflex 6p C3 DCpowe_2'!$O$9)</f>
        <v>0</v>
      </c>
      <c r="O252" s="572">
        <f>IF(ABS(G252)&lt;'ver pressoflex 6p C3 DCpowe_2'!$G$7,'ver pressoflex 6p C3 DCpowe_2'!$G$16*G252*'ver pressoflex 6p C3 DCpowe_2'!$O$10,SIGN(G252)*'ver pressoflex 6p C3 DCpowe_2'!$G$15*'ver pressoflex 6p C3 DCpowe_2'!$O$10)</f>
        <v>0</v>
      </c>
      <c r="P252" s="572">
        <f>IF(ABS(H252)&lt;'ver pressoflex 6p C3 DCpowe_2'!$G$7,'ver pressoflex 6p C3 DCpowe_2'!$G$16*H252*'ver pressoflex 6p C3 DCpowe_2'!$O$11,SIGN(H252)*'ver pressoflex 6p C3 DCpowe_2'!$G$15*'ver pressoflex 6p C3 DCpowe_2'!$O$11)</f>
        <v>0</v>
      </c>
      <c r="Q252" s="572">
        <f>IF(ABS(I252)&lt;'ver pressoflex 6p C3 DCpowe_2'!$G$7,'ver pressoflex 6p C3 DCpowe_2'!$G$16*I252*'ver pressoflex 6p C3 DCpowe_2'!$O$12,SIGN(I252)*'ver pressoflex 6p C3 DCpowe_2'!$G$15*'ver pressoflex 6p C3 DCpowe_2'!$O$12)</f>
        <v>0</v>
      </c>
      <c r="R252" s="572">
        <f>IF(ABS(J252)&lt;'ver pressoflex 6p C3 DCpowe_2'!$G$7,'ver pressoflex 6p C3 DCpowe_2'!$G$16*J252*'ver pressoflex 6p C3 DCpowe_2'!$O$13,SIGN(J252)*'ver pressoflex 6p C3 DCpowe_2'!$G$15*'ver pressoflex 6p C3 DCpowe_2'!$O$13)</f>
        <v>17803.500000000004</v>
      </c>
      <c r="S252" s="113">
        <f t="shared" si="34"/>
        <v>26600.677500000002</v>
      </c>
      <c r="T252" s="575">
        <f>-L252*('ver pressoflex 6p C3 DCpowe_2'!$G$3/2-'ver pressoflex 6p C3 DCpowe_2'!$G$12*'ver pressoflex 6p C3 DCpowe_2'!D252)</f>
        <v>10854208.768800605</v>
      </c>
      <c r="U252" s="29">
        <f t="shared" si="37"/>
        <v>-18248587.500000004</v>
      </c>
      <c r="V252" s="29">
        <f t="shared" si="38"/>
        <v>0</v>
      </c>
      <c r="W252" s="29">
        <f t="shared" si="39"/>
        <v>0</v>
      </c>
      <c r="X252" s="29">
        <f t="shared" si="40"/>
        <v>0</v>
      </c>
      <c r="Y252" s="29">
        <f t="shared" si="41"/>
        <v>0</v>
      </c>
      <c r="Z252" s="29">
        <f t="shared" si="42"/>
        <v>18248587.500000004</v>
      </c>
      <c r="AA252" s="113">
        <f t="shared" si="35"/>
        <v>10854208.768800605</v>
      </c>
    </row>
    <row r="253" spans="2:27">
      <c r="B253" s="116">
        <f t="shared" si="33"/>
        <v>68554.372499999998</v>
      </c>
      <c r="C253" s="115">
        <f t="shared" si="36"/>
        <v>3.9100000000000028</v>
      </c>
      <c r="D253" s="68">
        <f>'ver pressoflex 6p C3 DCpowe_2'!$G$3/2/$C$557*C253</f>
        <v>47.897500000000036</v>
      </c>
      <c r="E253" s="114">
        <f>'ver pressoflex 6p C3 DCpowe_2'!$G$9/D253*(D253-'ver pressoflex 6p C3 DCpowe_2'!$M$8)</f>
        <v>2.5404666214311786E-2</v>
      </c>
      <c r="F253" s="114">
        <f>'ver pressoflex 6p C3 DCpowe_2'!$G$9/D253*(D253-'ver pressoflex 6p C3 DCpowe_2'!$M$9)</f>
        <v>3.87665327000365E-2</v>
      </c>
      <c r="G253" s="114">
        <f>'ver pressoflex 6p C3 DCpowe_2'!$G$9/D253*(D253-'ver pressoflex 6p C3 DCpowe_2'!$M$10)</f>
        <v>5.2128399185761211E-2</v>
      </c>
      <c r="H253" s="114">
        <f>'ver pressoflex 6p C3 DCpowe_2'!$G$9/D253*(D253-'ver pressoflex 6p C3 DCpowe_2'!$M$11)</f>
        <v>0.34107876193955816</v>
      </c>
      <c r="I253" s="114">
        <f>'ver pressoflex 6p C3 DCpowe_2'!$G$9/D253*(D253-'ver pressoflex 6p C3 DCpowe_2'!$M$12)</f>
        <v>0.35444062842528284</v>
      </c>
      <c r="J253" s="114">
        <f>'ver pressoflex 6p C3 DCpowe_2'!$G$9/D253*(D253-'ver pressoflex 6p C3 DCpowe_2'!$M$13)</f>
        <v>0.36780249491100758</v>
      </c>
      <c r="K253" s="114">
        <f>'ver pressoflex 6p C3 DCpowe_2'!$G$9/D253*(D253-'ver pressoflex 6p C3 DCpowe_2'!$G$3)</f>
        <v>0.40120716112531934</v>
      </c>
      <c r="L253" s="113">
        <f>-'ver pressoflex 6p C3 DCpowe_2'!$G$2*'ver pressoflex 6p C3 DCpowe_2'!D253*'ver pressoflex 6p C3 DCpowe_2'!$G$17*'ver pressoflex 6p C3 DCpowe_2'!$G$13*'ver pressoflex 6p C3 DCpowe_2'!$G$11</f>
        <v>-9052.6275000000078</v>
      </c>
      <c r="M253" s="572">
        <f>IF(ABS(E253)&lt;'ver pressoflex 6p C3 DCpowe_2'!$G$7,'ver pressoflex 6p C3 DCpowe_2'!$G$16*E253*'ver pressoflex 6p C3 DCpowe_2'!$O$8,SIGN(E253)*'ver pressoflex 6p C3 DCpowe_2'!$G$15*'ver pressoflex 6p C3 DCpowe_2'!$O$8)</f>
        <v>17803.500000000004</v>
      </c>
      <c r="N253" s="572">
        <f>IF(ABS(F253)&lt;'ver pressoflex 6p C3 DCpowe_2'!$G$7,'ver pressoflex 6p C3 DCpowe_2'!$G$16*F253*'ver pressoflex 6p C3 DCpowe_2'!$O$9,SIGN(F253)*'ver pressoflex 6p C3 DCpowe_2'!$G$15*'ver pressoflex 6p C3 DCpowe_2'!$O$9)</f>
        <v>0</v>
      </c>
      <c r="O253" s="572">
        <f>IF(ABS(G253)&lt;'ver pressoflex 6p C3 DCpowe_2'!$G$7,'ver pressoflex 6p C3 DCpowe_2'!$G$16*G253*'ver pressoflex 6p C3 DCpowe_2'!$O$10,SIGN(G253)*'ver pressoflex 6p C3 DCpowe_2'!$G$15*'ver pressoflex 6p C3 DCpowe_2'!$O$10)</f>
        <v>0</v>
      </c>
      <c r="P253" s="572">
        <f>IF(ABS(H253)&lt;'ver pressoflex 6p C3 DCpowe_2'!$G$7,'ver pressoflex 6p C3 DCpowe_2'!$G$16*H253*'ver pressoflex 6p C3 DCpowe_2'!$O$11,SIGN(H253)*'ver pressoflex 6p C3 DCpowe_2'!$G$15*'ver pressoflex 6p C3 DCpowe_2'!$O$11)</f>
        <v>0</v>
      </c>
      <c r="Q253" s="572">
        <f>IF(ABS(I253)&lt;'ver pressoflex 6p C3 DCpowe_2'!$G$7,'ver pressoflex 6p C3 DCpowe_2'!$G$16*I253*'ver pressoflex 6p C3 DCpowe_2'!$O$12,SIGN(I253)*'ver pressoflex 6p C3 DCpowe_2'!$G$15*'ver pressoflex 6p C3 DCpowe_2'!$O$12)</f>
        <v>0</v>
      </c>
      <c r="R253" s="572">
        <f>IF(ABS(J253)&lt;'ver pressoflex 6p C3 DCpowe_2'!$G$7,'ver pressoflex 6p C3 DCpowe_2'!$G$16*J253*'ver pressoflex 6p C3 DCpowe_2'!$O$13,SIGN(J253)*'ver pressoflex 6p C3 DCpowe_2'!$G$15*'ver pressoflex 6p C3 DCpowe_2'!$O$13)</f>
        <v>17803.500000000004</v>
      </c>
      <c r="S253" s="113">
        <f t="shared" si="34"/>
        <v>26554.372499999998</v>
      </c>
      <c r="T253" s="575">
        <f>-L253*('ver pressoflex 6p C3 DCpowe_2'!$G$3/2-'ver pressoflex 6p C3 DCpowe_2'!$G$12*'ver pressoflex 6p C3 DCpowe_2'!D253)</f>
        <v>10909091.825616609</v>
      </c>
      <c r="U253" s="29">
        <f t="shared" si="37"/>
        <v>-18248587.500000004</v>
      </c>
      <c r="V253" s="29">
        <f t="shared" si="38"/>
        <v>0</v>
      </c>
      <c r="W253" s="29">
        <f t="shared" si="39"/>
        <v>0</v>
      </c>
      <c r="X253" s="29">
        <f t="shared" si="40"/>
        <v>0</v>
      </c>
      <c r="Y253" s="29">
        <f t="shared" si="41"/>
        <v>0</v>
      </c>
      <c r="Z253" s="29">
        <f t="shared" si="42"/>
        <v>18248587.500000004</v>
      </c>
      <c r="AA253" s="113">
        <f t="shared" si="35"/>
        <v>10909091.825616609</v>
      </c>
    </row>
    <row r="254" spans="2:27">
      <c r="B254" s="116">
        <f t="shared" si="33"/>
        <v>68508.067500000005</v>
      </c>
      <c r="C254" s="115">
        <f t="shared" si="36"/>
        <v>3.9300000000000028</v>
      </c>
      <c r="D254" s="68">
        <f>'ver pressoflex 6p C3 DCpowe_2'!$G$3/2/$C$557*C254</f>
        <v>48.142500000000034</v>
      </c>
      <c r="E254" s="114">
        <f>'ver pressoflex 6p C3 DCpowe_2'!$G$9/D254*(D254-'ver pressoflex 6p C3 DCpowe_2'!$M$8)</f>
        <v>2.5234667912966691E-2</v>
      </c>
      <c r="F254" s="114">
        <f>'ver pressoflex 6p C3 DCpowe_2'!$G$9/D254*(D254-'ver pressoflex 6p C3 DCpowe_2'!$M$9)</f>
        <v>3.8528535078153368E-2</v>
      </c>
      <c r="G254" s="114">
        <f>'ver pressoflex 6p C3 DCpowe_2'!$G$9/D254*(D254-'ver pressoflex 6p C3 DCpowe_2'!$M$10)</f>
        <v>5.1822402243340039E-2</v>
      </c>
      <c r="H254" s="114">
        <f>'ver pressoflex 6p C3 DCpowe_2'!$G$9/D254*(D254-'ver pressoflex 6p C3 DCpowe_2'!$M$11)</f>
        <v>0.33930227969050192</v>
      </c>
      <c r="I254" s="114">
        <f>'ver pressoflex 6p C3 DCpowe_2'!$G$9/D254*(D254-'ver pressoflex 6p C3 DCpowe_2'!$M$12)</f>
        <v>0.35259614685568863</v>
      </c>
      <c r="J254" s="114">
        <f>'ver pressoflex 6p C3 DCpowe_2'!$G$9/D254*(D254-'ver pressoflex 6p C3 DCpowe_2'!$M$13)</f>
        <v>0.36589001402087529</v>
      </c>
      <c r="K254" s="114">
        <f>'ver pressoflex 6p C3 DCpowe_2'!$G$9/D254*(D254-'ver pressoflex 6p C3 DCpowe_2'!$G$3)</f>
        <v>0.39912468193384198</v>
      </c>
      <c r="L254" s="113">
        <f>-'ver pressoflex 6p C3 DCpowe_2'!$G$2*'ver pressoflex 6p C3 DCpowe_2'!D254*'ver pressoflex 6p C3 DCpowe_2'!$G$17*'ver pressoflex 6p C3 DCpowe_2'!$G$13*'ver pressoflex 6p C3 DCpowe_2'!$G$11</f>
        <v>-9098.9325000000063</v>
      </c>
      <c r="M254" s="572">
        <f>IF(ABS(E254)&lt;'ver pressoflex 6p C3 DCpowe_2'!$G$7,'ver pressoflex 6p C3 DCpowe_2'!$G$16*E254*'ver pressoflex 6p C3 DCpowe_2'!$O$8,SIGN(E254)*'ver pressoflex 6p C3 DCpowe_2'!$G$15*'ver pressoflex 6p C3 DCpowe_2'!$O$8)</f>
        <v>17803.500000000004</v>
      </c>
      <c r="N254" s="572">
        <f>IF(ABS(F254)&lt;'ver pressoflex 6p C3 DCpowe_2'!$G$7,'ver pressoflex 6p C3 DCpowe_2'!$G$16*F254*'ver pressoflex 6p C3 DCpowe_2'!$O$9,SIGN(F254)*'ver pressoflex 6p C3 DCpowe_2'!$G$15*'ver pressoflex 6p C3 DCpowe_2'!$O$9)</f>
        <v>0</v>
      </c>
      <c r="O254" s="572">
        <f>IF(ABS(G254)&lt;'ver pressoflex 6p C3 DCpowe_2'!$G$7,'ver pressoflex 6p C3 DCpowe_2'!$G$16*G254*'ver pressoflex 6p C3 DCpowe_2'!$O$10,SIGN(G254)*'ver pressoflex 6p C3 DCpowe_2'!$G$15*'ver pressoflex 6p C3 DCpowe_2'!$O$10)</f>
        <v>0</v>
      </c>
      <c r="P254" s="572">
        <f>IF(ABS(H254)&lt;'ver pressoflex 6p C3 DCpowe_2'!$G$7,'ver pressoflex 6p C3 DCpowe_2'!$G$16*H254*'ver pressoflex 6p C3 DCpowe_2'!$O$11,SIGN(H254)*'ver pressoflex 6p C3 DCpowe_2'!$G$15*'ver pressoflex 6p C3 DCpowe_2'!$O$11)</f>
        <v>0</v>
      </c>
      <c r="Q254" s="572">
        <f>IF(ABS(I254)&lt;'ver pressoflex 6p C3 DCpowe_2'!$G$7,'ver pressoflex 6p C3 DCpowe_2'!$G$16*I254*'ver pressoflex 6p C3 DCpowe_2'!$O$12,SIGN(I254)*'ver pressoflex 6p C3 DCpowe_2'!$G$15*'ver pressoflex 6p C3 DCpowe_2'!$O$12)</f>
        <v>0</v>
      </c>
      <c r="R254" s="572">
        <f>IF(ABS(J254)&lt;'ver pressoflex 6p C3 DCpowe_2'!$G$7,'ver pressoflex 6p C3 DCpowe_2'!$G$16*J254*'ver pressoflex 6p C3 DCpowe_2'!$O$13,SIGN(J254)*'ver pressoflex 6p C3 DCpowe_2'!$G$15*'ver pressoflex 6p C3 DCpowe_2'!$O$13)</f>
        <v>17803.500000000004</v>
      </c>
      <c r="S254" s="113">
        <f t="shared" si="34"/>
        <v>26508.067500000001</v>
      </c>
      <c r="T254" s="575">
        <f>-L254*('ver pressoflex 6p C3 DCpowe_2'!$G$3/2-'ver pressoflex 6p C3 DCpowe_2'!$G$12*'ver pressoflex 6p C3 DCpowe_2'!D254)</f>
        <v>10963965.443621408</v>
      </c>
      <c r="U254" s="29">
        <f t="shared" si="37"/>
        <v>-18248587.500000004</v>
      </c>
      <c r="V254" s="29">
        <f t="shared" si="38"/>
        <v>0</v>
      </c>
      <c r="W254" s="29">
        <f t="shared" si="39"/>
        <v>0</v>
      </c>
      <c r="X254" s="29">
        <f t="shared" si="40"/>
        <v>0</v>
      </c>
      <c r="Y254" s="29">
        <f t="shared" si="41"/>
        <v>0</v>
      </c>
      <c r="Z254" s="29">
        <f t="shared" si="42"/>
        <v>18248587.500000004</v>
      </c>
      <c r="AA254" s="113">
        <f t="shared" si="35"/>
        <v>10963965.443621408</v>
      </c>
    </row>
    <row r="255" spans="2:27">
      <c r="B255" s="116">
        <f t="shared" si="33"/>
        <v>68461.762499999997</v>
      </c>
      <c r="C255" s="115">
        <f t="shared" si="36"/>
        <v>3.9500000000000028</v>
      </c>
      <c r="D255" s="68">
        <f>'ver pressoflex 6p C3 DCpowe_2'!$G$3/2/$C$557*C255</f>
        <v>48.387500000000031</v>
      </c>
      <c r="E255" s="114">
        <f>'ver pressoflex 6p C3 DCpowe_2'!$G$9/D255*(D255-'ver pressoflex 6p C3 DCpowe_2'!$M$8)</f>
        <v>2.5066391113407364E-2</v>
      </c>
      <c r="F255" s="114">
        <f>'ver pressoflex 6p C3 DCpowe_2'!$G$9/D255*(D255-'ver pressoflex 6p C3 DCpowe_2'!$M$9)</f>
        <v>3.8292947558770309E-2</v>
      </c>
      <c r="G255" s="114">
        <f>'ver pressoflex 6p C3 DCpowe_2'!$G$9/D255*(D255-'ver pressoflex 6p C3 DCpowe_2'!$M$10)</f>
        <v>5.1519504004133257E-2</v>
      </c>
      <c r="H255" s="114">
        <f>'ver pressoflex 6p C3 DCpowe_2'!$G$9/D255*(D255-'ver pressoflex 6p C3 DCpowe_2'!$M$11)</f>
        <v>0.33754378713510697</v>
      </c>
      <c r="I255" s="114">
        <f>'ver pressoflex 6p C3 DCpowe_2'!$G$9/D255*(D255-'ver pressoflex 6p C3 DCpowe_2'!$M$12)</f>
        <v>0.35077034358046993</v>
      </c>
      <c r="J255" s="114">
        <f>'ver pressoflex 6p C3 DCpowe_2'!$G$9/D255*(D255-'ver pressoflex 6p C3 DCpowe_2'!$M$13)</f>
        <v>0.3639969000258329</v>
      </c>
      <c r="K255" s="114">
        <f>'ver pressoflex 6p C3 DCpowe_2'!$G$9/D255*(D255-'ver pressoflex 6p C3 DCpowe_2'!$G$3)</f>
        <v>0.39706329113924027</v>
      </c>
      <c r="L255" s="113">
        <f>-'ver pressoflex 6p C3 DCpowe_2'!$G$2*'ver pressoflex 6p C3 DCpowe_2'!D255*'ver pressoflex 6p C3 DCpowe_2'!$G$17*'ver pressoflex 6p C3 DCpowe_2'!$G$13*'ver pressoflex 6p C3 DCpowe_2'!$G$11</f>
        <v>-9145.2375000000084</v>
      </c>
      <c r="M255" s="572">
        <f>IF(ABS(E255)&lt;'ver pressoflex 6p C3 DCpowe_2'!$G$7,'ver pressoflex 6p C3 DCpowe_2'!$G$16*E255*'ver pressoflex 6p C3 DCpowe_2'!$O$8,SIGN(E255)*'ver pressoflex 6p C3 DCpowe_2'!$G$15*'ver pressoflex 6p C3 DCpowe_2'!$O$8)</f>
        <v>17803.500000000004</v>
      </c>
      <c r="N255" s="572">
        <f>IF(ABS(F255)&lt;'ver pressoflex 6p C3 DCpowe_2'!$G$7,'ver pressoflex 6p C3 DCpowe_2'!$G$16*F255*'ver pressoflex 6p C3 DCpowe_2'!$O$9,SIGN(F255)*'ver pressoflex 6p C3 DCpowe_2'!$G$15*'ver pressoflex 6p C3 DCpowe_2'!$O$9)</f>
        <v>0</v>
      </c>
      <c r="O255" s="572">
        <f>IF(ABS(G255)&lt;'ver pressoflex 6p C3 DCpowe_2'!$G$7,'ver pressoflex 6p C3 DCpowe_2'!$G$16*G255*'ver pressoflex 6p C3 DCpowe_2'!$O$10,SIGN(G255)*'ver pressoflex 6p C3 DCpowe_2'!$G$15*'ver pressoflex 6p C3 DCpowe_2'!$O$10)</f>
        <v>0</v>
      </c>
      <c r="P255" s="572">
        <f>IF(ABS(H255)&lt;'ver pressoflex 6p C3 DCpowe_2'!$G$7,'ver pressoflex 6p C3 DCpowe_2'!$G$16*H255*'ver pressoflex 6p C3 DCpowe_2'!$O$11,SIGN(H255)*'ver pressoflex 6p C3 DCpowe_2'!$G$15*'ver pressoflex 6p C3 DCpowe_2'!$O$11)</f>
        <v>0</v>
      </c>
      <c r="Q255" s="572">
        <f>IF(ABS(I255)&lt;'ver pressoflex 6p C3 DCpowe_2'!$G$7,'ver pressoflex 6p C3 DCpowe_2'!$G$16*I255*'ver pressoflex 6p C3 DCpowe_2'!$O$12,SIGN(I255)*'ver pressoflex 6p C3 DCpowe_2'!$G$15*'ver pressoflex 6p C3 DCpowe_2'!$O$12)</f>
        <v>0</v>
      </c>
      <c r="R255" s="572">
        <f>IF(ABS(J255)&lt;'ver pressoflex 6p C3 DCpowe_2'!$G$7,'ver pressoflex 6p C3 DCpowe_2'!$G$16*J255*'ver pressoflex 6p C3 DCpowe_2'!$O$13,SIGN(J255)*'ver pressoflex 6p C3 DCpowe_2'!$G$15*'ver pressoflex 6p C3 DCpowe_2'!$O$13)</f>
        <v>17803.500000000004</v>
      </c>
      <c r="S255" s="113">
        <f t="shared" si="34"/>
        <v>26461.762499999997</v>
      </c>
      <c r="T255" s="575">
        <f>-L255*('ver pressoflex 6p C3 DCpowe_2'!$G$3/2-'ver pressoflex 6p C3 DCpowe_2'!$G$12*'ver pressoflex 6p C3 DCpowe_2'!D255)</f>
        <v>11018829.622815009</v>
      </c>
      <c r="U255" s="29">
        <f t="shared" si="37"/>
        <v>-18248587.500000004</v>
      </c>
      <c r="V255" s="29">
        <f t="shared" si="38"/>
        <v>0</v>
      </c>
      <c r="W255" s="29">
        <f t="shared" si="39"/>
        <v>0</v>
      </c>
      <c r="X255" s="29">
        <f t="shared" si="40"/>
        <v>0</v>
      </c>
      <c r="Y255" s="29">
        <f t="shared" si="41"/>
        <v>0</v>
      </c>
      <c r="Z255" s="29">
        <f t="shared" si="42"/>
        <v>18248587.500000004</v>
      </c>
      <c r="AA255" s="113">
        <f t="shared" si="35"/>
        <v>11018829.622815009</v>
      </c>
    </row>
    <row r="256" spans="2:27">
      <c r="B256" s="116">
        <f t="shared" si="33"/>
        <v>68415.457500000004</v>
      </c>
      <c r="C256" s="115">
        <f t="shared" si="36"/>
        <v>3.9700000000000029</v>
      </c>
      <c r="D256" s="68">
        <f>'ver pressoflex 6p C3 DCpowe_2'!$G$3/2/$C$557*C256</f>
        <v>48.632500000000036</v>
      </c>
      <c r="E256" s="114">
        <f>'ver pressoflex 6p C3 DCpowe_2'!$G$9/D256*(D256-'ver pressoflex 6p C3 DCpowe_2'!$M$8)</f>
        <v>2.4899809797974581E-2</v>
      </c>
      <c r="F256" s="114">
        <f>'ver pressoflex 6p C3 DCpowe_2'!$G$9/D256*(D256-'ver pressoflex 6p C3 DCpowe_2'!$M$9)</f>
        <v>3.8059733717164416E-2</v>
      </c>
      <c r="G256" s="114">
        <f>'ver pressoflex 6p C3 DCpowe_2'!$G$9/D256*(D256-'ver pressoflex 6p C3 DCpowe_2'!$M$10)</f>
        <v>5.1219657636354249E-2</v>
      </c>
      <c r="H256" s="114">
        <f>'ver pressoflex 6p C3 DCpowe_2'!$G$9/D256*(D256-'ver pressoflex 6p C3 DCpowe_2'!$M$11)</f>
        <v>0.33580301238883442</v>
      </c>
      <c r="I256" s="114">
        <f>'ver pressoflex 6p C3 DCpowe_2'!$G$9/D256*(D256-'ver pressoflex 6p C3 DCpowe_2'!$M$12)</f>
        <v>0.34896293630802422</v>
      </c>
      <c r="J256" s="114">
        <f>'ver pressoflex 6p C3 DCpowe_2'!$G$9/D256*(D256-'ver pressoflex 6p C3 DCpowe_2'!$M$13)</f>
        <v>0.36212286022721407</v>
      </c>
      <c r="K256" s="114">
        <f>'ver pressoflex 6p C3 DCpowe_2'!$G$9/D256*(D256-'ver pressoflex 6p C3 DCpowe_2'!$G$3)</f>
        <v>0.39502267002518865</v>
      </c>
      <c r="L256" s="113">
        <f>-'ver pressoflex 6p C3 DCpowe_2'!$G$2*'ver pressoflex 6p C3 DCpowe_2'!D256*'ver pressoflex 6p C3 DCpowe_2'!$G$17*'ver pressoflex 6p C3 DCpowe_2'!$G$13*'ver pressoflex 6p C3 DCpowe_2'!$G$11</f>
        <v>-9191.5425000000068</v>
      </c>
      <c r="M256" s="572">
        <f>IF(ABS(E256)&lt;'ver pressoflex 6p C3 DCpowe_2'!$G$7,'ver pressoflex 6p C3 DCpowe_2'!$G$16*E256*'ver pressoflex 6p C3 DCpowe_2'!$O$8,SIGN(E256)*'ver pressoflex 6p C3 DCpowe_2'!$G$15*'ver pressoflex 6p C3 DCpowe_2'!$O$8)</f>
        <v>17803.500000000004</v>
      </c>
      <c r="N256" s="572">
        <f>IF(ABS(F256)&lt;'ver pressoflex 6p C3 DCpowe_2'!$G$7,'ver pressoflex 6p C3 DCpowe_2'!$G$16*F256*'ver pressoflex 6p C3 DCpowe_2'!$O$9,SIGN(F256)*'ver pressoflex 6p C3 DCpowe_2'!$G$15*'ver pressoflex 6p C3 DCpowe_2'!$O$9)</f>
        <v>0</v>
      </c>
      <c r="O256" s="572">
        <f>IF(ABS(G256)&lt;'ver pressoflex 6p C3 DCpowe_2'!$G$7,'ver pressoflex 6p C3 DCpowe_2'!$G$16*G256*'ver pressoflex 6p C3 DCpowe_2'!$O$10,SIGN(G256)*'ver pressoflex 6p C3 DCpowe_2'!$G$15*'ver pressoflex 6p C3 DCpowe_2'!$O$10)</f>
        <v>0</v>
      </c>
      <c r="P256" s="572">
        <f>IF(ABS(H256)&lt;'ver pressoflex 6p C3 DCpowe_2'!$G$7,'ver pressoflex 6p C3 DCpowe_2'!$G$16*H256*'ver pressoflex 6p C3 DCpowe_2'!$O$11,SIGN(H256)*'ver pressoflex 6p C3 DCpowe_2'!$G$15*'ver pressoflex 6p C3 DCpowe_2'!$O$11)</f>
        <v>0</v>
      </c>
      <c r="Q256" s="572">
        <f>IF(ABS(I256)&lt;'ver pressoflex 6p C3 DCpowe_2'!$G$7,'ver pressoflex 6p C3 DCpowe_2'!$G$16*I256*'ver pressoflex 6p C3 DCpowe_2'!$O$12,SIGN(I256)*'ver pressoflex 6p C3 DCpowe_2'!$G$15*'ver pressoflex 6p C3 DCpowe_2'!$O$12)</f>
        <v>0</v>
      </c>
      <c r="R256" s="572">
        <f>IF(ABS(J256)&lt;'ver pressoflex 6p C3 DCpowe_2'!$G$7,'ver pressoflex 6p C3 DCpowe_2'!$G$16*J256*'ver pressoflex 6p C3 DCpowe_2'!$O$13,SIGN(J256)*'ver pressoflex 6p C3 DCpowe_2'!$G$15*'ver pressoflex 6p C3 DCpowe_2'!$O$13)</f>
        <v>17803.500000000004</v>
      </c>
      <c r="S256" s="113">
        <f t="shared" si="34"/>
        <v>26415.4575</v>
      </c>
      <c r="T256" s="575">
        <f>-L256*('ver pressoflex 6p C3 DCpowe_2'!$G$3/2-'ver pressoflex 6p C3 DCpowe_2'!$G$12*'ver pressoflex 6p C3 DCpowe_2'!D256)</f>
        <v>11073684.363197409</v>
      </c>
      <c r="U256" s="29">
        <f t="shared" si="37"/>
        <v>-18248587.500000004</v>
      </c>
      <c r="V256" s="29">
        <f t="shared" si="38"/>
        <v>0</v>
      </c>
      <c r="W256" s="29">
        <f t="shared" si="39"/>
        <v>0</v>
      </c>
      <c r="X256" s="29">
        <f t="shared" si="40"/>
        <v>0</v>
      </c>
      <c r="Y256" s="29">
        <f t="shared" si="41"/>
        <v>0</v>
      </c>
      <c r="Z256" s="29">
        <f t="shared" si="42"/>
        <v>18248587.500000004</v>
      </c>
      <c r="AA256" s="113">
        <f t="shared" si="35"/>
        <v>11073684.363197409</v>
      </c>
    </row>
    <row r="257" spans="2:27">
      <c r="B257" s="116">
        <f t="shared" si="33"/>
        <v>68369.152499999997</v>
      </c>
      <c r="C257" s="115">
        <f t="shared" si="36"/>
        <v>3.9900000000000029</v>
      </c>
      <c r="D257" s="68">
        <f>'ver pressoflex 6p C3 DCpowe_2'!$G$3/2/$C$557*C257</f>
        <v>48.877500000000033</v>
      </c>
      <c r="E257" s="114">
        <f>'ver pressoflex 6p C3 DCpowe_2'!$G$9/D257*(D257-'ver pressoflex 6p C3 DCpowe_2'!$M$8)</f>
        <v>2.4734898470666442E-2</v>
      </c>
      <c r="F257" s="114">
        <f>'ver pressoflex 6p C3 DCpowe_2'!$G$9/D257*(D257-'ver pressoflex 6p C3 DCpowe_2'!$M$9)</f>
        <v>3.7828857858933015E-2</v>
      </c>
      <c r="G257" s="114">
        <f>'ver pressoflex 6p C3 DCpowe_2'!$G$9/D257*(D257-'ver pressoflex 6p C3 DCpowe_2'!$M$10)</f>
        <v>5.0922817247199589E-2</v>
      </c>
      <c r="H257" s="114">
        <f>'ver pressoflex 6p C3 DCpowe_2'!$G$9/D257*(D257-'ver pressoflex 6p C3 DCpowe_2'!$M$11)</f>
        <v>0.3340796890184643</v>
      </c>
      <c r="I257" s="114">
        <f>'ver pressoflex 6p C3 DCpowe_2'!$G$9/D257*(D257-'ver pressoflex 6p C3 DCpowe_2'!$M$12)</f>
        <v>0.34717364840673087</v>
      </c>
      <c r="J257" s="114">
        <f>'ver pressoflex 6p C3 DCpowe_2'!$G$9/D257*(D257-'ver pressoflex 6p C3 DCpowe_2'!$M$13)</f>
        <v>0.36026760779499745</v>
      </c>
      <c r="K257" s="114">
        <f>'ver pressoflex 6p C3 DCpowe_2'!$G$9/D257*(D257-'ver pressoflex 6p C3 DCpowe_2'!$G$3)</f>
        <v>0.39300250626566385</v>
      </c>
      <c r="L257" s="113">
        <f>-'ver pressoflex 6p C3 DCpowe_2'!$G$2*'ver pressoflex 6p C3 DCpowe_2'!D257*'ver pressoflex 6p C3 DCpowe_2'!$G$17*'ver pressoflex 6p C3 DCpowe_2'!$G$13*'ver pressoflex 6p C3 DCpowe_2'!$G$11</f>
        <v>-9237.8475000000071</v>
      </c>
      <c r="M257" s="572">
        <f>IF(ABS(E257)&lt;'ver pressoflex 6p C3 DCpowe_2'!$G$7,'ver pressoflex 6p C3 DCpowe_2'!$G$16*E257*'ver pressoflex 6p C3 DCpowe_2'!$O$8,SIGN(E257)*'ver pressoflex 6p C3 DCpowe_2'!$G$15*'ver pressoflex 6p C3 DCpowe_2'!$O$8)</f>
        <v>17803.500000000004</v>
      </c>
      <c r="N257" s="572">
        <f>IF(ABS(F257)&lt;'ver pressoflex 6p C3 DCpowe_2'!$G$7,'ver pressoflex 6p C3 DCpowe_2'!$G$16*F257*'ver pressoflex 6p C3 DCpowe_2'!$O$9,SIGN(F257)*'ver pressoflex 6p C3 DCpowe_2'!$G$15*'ver pressoflex 6p C3 DCpowe_2'!$O$9)</f>
        <v>0</v>
      </c>
      <c r="O257" s="572">
        <f>IF(ABS(G257)&lt;'ver pressoflex 6p C3 DCpowe_2'!$G$7,'ver pressoflex 6p C3 DCpowe_2'!$G$16*G257*'ver pressoflex 6p C3 DCpowe_2'!$O$10,SIGN(G257)*'ver pressoflex 6p C3 DCpowe_2'!$G$15*'ver pressoflex 6p C3 DCpowe_2'!$O$10)</f>
        <v>0</v>
      </c>
      <c r="P257" s="572">
        <f>IF(ABS(H257)&lt;'ver pressoflex 6p C3 DCpowe_2'!$G$7,'ver pressoflex 6p C3 DCpowe_2'!$G$16*H257*'ver pressoflex 6p C3 DCpowe_2'!$O$11,SIGN(H257)*'ver pressoflex 6p C3 DCpowe_2'!$G$15*'ver pressoflex 6p C3 DCpowe_2'!$O$11)</f>
        <v>0</v>
      </c>
      <c r="Q257" s="572">
        <f>IF(ABS(I257)&lt;'ver pressoflex 6p C3 DCpowe_2'!$G$7,'ver pressoflex 6p C3 DCpowe_2'!$G$16*I257*'ver pressoflex 6p C3 DCpowe_2'!$O$12,SIGN(I257)*'ver pressoflex 6p C3 DCpowe_2'!$G$15*'ver pressoflex 6p C3 DCpowe_2'!$O$12)</f>
        <v>0</v>
      </c>
      <c r="R257" s="572">
        <f>IF(ABS(J257)&lt;'ver pressoflex 6p C3 DCpowe_2'!$G$7,'ver pressoflex 6p C3 DCpowe_2'!$G$16*J257*'ver pressoflex 6p C3 DCpowe_2'!$O$13,SIGN(J257)*'ver pressoflex 6p C3 DCpowe_2'!$G$15*'ver pressoflex 6p C3 DCpowe_2'!$O$13)</f>
        <v>17803.500000000004</v>
      </c>
      <c r="S257" s="113">
        <f t="shared" si="34"/>
        <v>26369.1525</v>
      </c>
      <c r="T257" s="575">
        <f>-L257*('ver pressoflex 6p C3 DCpowe_2'!$G$3/2-'ver pressoflex 6p C3 DCpowe_2'!$G$12*'ver pressoflex 6p C3 DCpowe_2'!D257)</f>
        <v>11128529.664768608</v>
      </c>
      <c r="U257" s="29">
        <f t="shared" si="37"/>
        <v>-18248587.500000004</v>
      </c>
      <c r="V257" s="29">
        <f t="shared" si="38"/>
        <v>0</v>
      </c>
      <c r="W257" s="29">
        <f t="shared" si="39"/>
        <v>0</v>
      </c>
      <c r="X257" s="29">
        <f t="shared" si="40"/>
        <v>0</v>
      </c>
      <c r="Y257" s="29">
        <f t="shared" si="41"/>
        <v>0</v>
      </c>
      <c r="Z257" s="29">
        <f t="shared" si="42"/>
        <v>18248587.500000004</v>
      </c>
      <c r="AA257" s="113">
        <f t="shared" si="35"/>
        <v>11128529.664768608</v>
      </c>
    </row>
    <row r="258" spans="2:27">
      <c r="B258" s="116">
        <f t="shared" si="33"/>
        <v>68322.847500000003</v>
      </c>
      <c r="C258" s="115">
        <f t="shared" si="36"/>
        <v>4.0100000000000025</v>
      </c>
      <c r="D258" s="68">
        <f>'ver pressoflex 6p C3 DCpowe_2'!$G$3/2/$C$557*C258</f>
        <v>49.122500000000031</v>
      </c>
      <c r="E258" s="114">
        <f>'ver pressoflex 6p C3 DCpowe_2'!$G$9/D258*(D258-'ver pressoflex 6p C3 DCpowe_2'!$M$8)</f>
        <v>2.4571632144129451E-2</v>
      </c>
      <c r="F258" s="114">
        <f>'ver pressoflex 6p C3 DCpowe_2'!$G$9/D258*(D258-'ver pressoflex 6p C3 DCpowe_2'!$M$9)</f>
        <v>3.7600285001781232E-2</v>
      </c>
      <c r="G258" s="114">
        <f>'ver pressoflex 6p C3 DCpowe_2'!$G$9/D258*(D258-'ver pressoflex 6p C3 DCpowe_2'!$M$10)</f>
        <v>5.062893785943301E-2</v>
      </c>
      <c r="H258" s="114">
        <f>'ver pressoflex 6p C3 DCpowe_2'!$G$9/D258*(D258-'ver pressoflex 6p C3 DCpowe_2'!$M$11)</f>
        <v>0.33237355590615281</v>
      </c>
      <c r="I258" s="114">
        <f>'ver pressoflex 6p C3 DCpowe_2'!$G$9/D258*(D258-'ver pressoflex 6p C3 DCpowe_2'!$M$12)</f>
        <v>0.34540220876380456</v>
      </c>
      <c r="J258" s="114">
        <f>'ver pressoflex 6p C3 DCpowe_2'!$G$9/D258*(D258-'ver pressoflex 6p C3 DCpowe_2'!$M$13)</f>
        <v>0.35843086162145632</v>
      </c>
      <c r="K258" s="114">
        <f>'ver pressoflex 6p C3 DCpowe_2'!$G$9/D258*(D258-'ver pressoflex 6p C3 DCpowe_2'!$G$3)</f>
        <v>0.39100249376558582</v>
      </c>
      <c r="L258" s="113">
        <f>-'ver pressoflex 6p C3 DCpowe_2'!$G$2*'ver pressoflex 6p C3 DCpowe_2'!D258*'ver pressoflex 6p C3 DCpowe_2'!$G$17*'ver pressoflex 6p C3 DCpowe_2'!$G$13*'ver pressoflex 6p C3 DCpowe_2'!$G$11</f>
        <v>-9284.1525000000056</v>
      </c>
      <c r="M258" s="572">
        <f>IF(ABS(E258)&lt;'ver pressoflex 6p C3 DCpowe_2'!$G$7,'ver pressoflex 6p C3 DCpowe_2'!$G$16*E258*'ver pressoflex 6p C3 DCpowe_2'!$O$8,SIGN(E258)*'ver pressoflex 6p C3 DCpowe_2'!$G$15*'ver pressoflex 6p C3 DCpowe_2'!$O$8)</f>
        <v>17803.500000000004</v>
      </c>
      <c r="N258" s="572">
        <f>IF(ABS(F258)&lt;'ver pressoflex 6p C3 DCpowe_2'!$G$7,'ver pressoflex 6p C3 DCpowe_2'!$G$16*F258*'ver pressoflex 6p C3 DCpowe_2'!$O$9,SIGN(F258)*'ver pressoflex 6p C3 DCpowe_2'!$G$15*'ver pressoflex 6p C3 DCpowe_2'!$O$9)</f>
        <v>0</v>
      </c>
      <c r="O258" s="572">
        <f>IF(ABS(G258)&lt;'ver pressoflex 6p C3 DCpowe_2'!$G$7,'ver pressoflex 6p C3 DCpowe_2'!$G$16*G258*'ver pressoflex 6p C3 DCpowe_2'!$O$10,SIGN(G258)*'ver pressoflex 6p C3 DCpowe_2'!$G$15*'ver pressoflex 6p C3 DCpowe_2'!$O$10)</f>
        <v>0</v>
      </c>
      <c r="P258" s="572">
        <f>IF(ABS(H258)&lt;'ver pressoflex 6p C3 DCpowe_2'!$G$7,'ver pressoflex 6p C3 DCpowe_2'!$G$16*H258*'ver pressoflex 6p C3 DCpowe_2'!$O$11,SIGN(H258)*'ver pressoflex 6p C3 DCpowe_2'!$G$15*'ver pressoflex 6p C3 DCpowe_2'!$O$11)</f>
        <v>0</v>
      </c>
      <c r="Q258" s="572">
        <f>IF(ABS(I258)&lt;'ver pressoflex 6p C3 DCpowe_2'!$G$7,'ver pressoflex 6p C3 DCpowe_2'!$G$16*I258*'ver pressoflex 6p C3 DCpowe_2'!$O$12,SIGN(I258)*'ver pressoflex 6p C3 DCpowe_2'!$G$15*'ver pressoflex 6p C3 DCpowe_2'!$O$12)</f>
        <v>0</v>
      </c>
      <c r="R258" s="572">
        <f>IF(ABS(J258)&lt;'ver pressoflex 6p C3 DCpowe_2'!$G$7,'ver pressoflex 6p C3 DCpowe_2'!$G$16*J258*'ver pressoflex 6p C3 DCpowe_2'!$O$13,SIGN(J258)*'ver pressoflex 6p C3 DCpowe_2'!$G$15*'ver pressoflex 6p C3 DCpowe_2'!$O$13)</f>
        <v>17803.500000000004</v>
      </c>
      <c r="S258" s="113">
        <f t="shared" si="34"/>
        <v>26322.847500000003</v>
      </c>
      <c r="T258" s="575">
        <f>-L258*('ver pressoflex 6p C3 DCpowe_2'!$G$3/2-'ver pressoflex 6p C3 DCpowe_2'!$G$12*'ver pressoflex 6p C3 DCpowe_2'!D258)</f>
        <v>11183365.527528606</v>
      </c>
      <c r="U258" s="29">
        <f t="shared" si="37"/>
        <v>-18248587.500000004</v>
      </c>
      <c r="V258" s="29">
        <f t="shared" si="38"/>
        <v>0</v>
      </c>
      <c r="W258" s="29">
        <f t="shared" si="39"/>
        <v>0</v>
      </c>
      <c r="X258" s="29">
        <f t="shared" si="40"/>
        <v>0</v>
      </c>
      <c r="Y258" s="29">
        <f t="shared" si="41"/>
        <v>0</v>
      </c>
      <c r="Z258" s="29">
        <f t="shared" si="42"/>
        <v>18248587.500000004</v>
      </c>
      <c r="AA258" s="113">
        <f t="shared" si="35"/>
        <v>11183365.527528606</v>
      </c>
    </row>
    <row r="259" spans="2:27">
      <c r="B259" s="116">
        <f t="shared" si="33"/>
        <v>68276.542499999996</v>
      </c>
      <c r="C259" s="115">
        <f t="shared" si="36"/>
        <v>4.030000000000002</v>
      </c>
      <c r="D259" s="68">
        <f>'ver pressoflex 6p C3 DCpowe_2'!$G$3/2/$C$557*C259</f>
        <v>49.367500000000028</v>
      </c>
      <c r="E259" s="114">
        <f>'ver pressoflex 6p C3 DCpowe_2'!$G$9/D259*(D259-'ver pressoflex 6p C3 DCpowe_2'!$M$8)</f>
        <v>2.4409986327037E-2</v>
      </c>
      <c r="F259" s="114">
        <f>'ver pressoflex 6p C3 DCpowe_2'!$G$9/D259*(D259-'ver pressoflex 6p C3 DCpowe_2'!$M$9)</f>
        <v>3.7373980857851798E-2</v>
      </c>
      <c r="G259" s="114">
        <f>'ver pressoflex 6p C3 DCpowe_2'!$G$9/D259*(D259-'ver pressoflex 6p C3 DCpowe_2'!$M$10)</f>
        <v>5.0337975388666606E-2</v>
      </c>
      <c r="H259" s="114">
        <f>'ver pressoflex 6p C3 DCpowe_2'!$G$9/D259*(D259-'ver pressoflex 6p C3 DCpowe_2'!$M$11)</f>
        <v>0.33068435711753663</v>
      </c>
      <c r="I259" s="114">
        <f>'ver pressoflex 6p C3 DCpowe_2'!$G$9/D259*(D259-'ver pressoflex 6p C3 DCpowe_2'!$M$12)</f>
        <v>0.3436483516483515</v>
      </c>
      <c r="J259" s="114">
        <f>'ver pressoflex 6p C3 DCpowe_2'!$G$9/D259*(D259-'ver pressoflex 6p C3 DCpowe_2'!$M$13)</f>
        <v>0.35661234617916632</v>
      </c>
      <c r="K259" s="114">
        <f>'ver pressoflex 6p C3 DCpowe_2'!$G$9/D259*(D259-'ver pressoflex 6p C3 DCpowe_2'!$G$3)</f>
        <v>0.38902233250620327</v>
      </c>
      <c r="L259" s="113">
        <f>-'ver pressoflex 6p C3 DCpowe_2'!$G$2*'ver pressoflex 6p C3 DCpowe_2'!D259*'ver pressoflex 6p C3 DCpowe_2'!$G$17*'ver pressoflex 6p C3 DCpowe_2'!$G$13*'ver pressoflex 6p C3 DCpowe_2'!$G$11</f>
        <v>-9330.4575000000077</v>
      </c>
      <c r="M259" s="572">
        <f>IF(ABS(E259)&lt;'ver pressoflex 6p C3 DCpowe_2'!$G$7,'ver pressoflex 6p C3 DCpowe_2'!$G$16*E259*'ver pressoflex 6p C3 DCpowe_2'!$O$8,SIGN(E259)*'ver pressoflex 6p C3 DCpowe_2'!$G$15*'ver pressoflex 6p C3 DCpowe_2'!$O$8)</f>
        <v>17803.500000000004</v>
      </c>
      <c r="N259" s="572">
        <f>IF(ABS(F259)&lt;'ver pressoflex 6p C3 DCpowe_2'!$G$7,'ver pressoflex 6p C3 DCpowe_2'!$G$16*F259*'ver pressoflex 6p C3 DCpowe_2'!$O$9,SIGN(F259)*'ver pressoflex 6p C3 DCpowe_2'!$G$15*'ver pressoflex 6p C3 DCpowe_2'!$O$9)</f>
        <v>0</v>
      </c>
      <c r="O259" s="572">
        <f>IF(ABS(G259)&lt;'ver pressoflex 6p C3 DCpowe_2'!$G$7,'ver pressoflex 6p C3 DCpowe_2'!$G$16*G259*'ver pressoflex 6p C3 DCpowe_2'!$O$10,SIGN(G259)*'ver pressoflex 6p C3 DCpowe_2'!$G$15*'ver pressoflex 6p C3 DCpowe_2'!$O$10)</f>
        <v>0</v>
      </c>
      <c r="P259" s="572">
        <f>IF(ABS(H259)&lt;'ver pressoflex 6p C3 DCpowe_2'!$G$7,'ver pressoflex 6p C3 DCpowe_2'!$G$16*H259*'ver pressoflex 6p C3 DCpowe_2'!$O$11,SIGN(H259)*'ver pressoflex 6p C3 DCpowe_2'!$G$15*'ver pressoflex 6p C3 DCpowe_2'!$O$11)</f>
        <v>0</v>
      </c>
      <c r="Q259" s="572">
        <f>IF(ABS(I259)&lt;'ver pressoflex 6p C3 DCpowe_2'!$G$7,'ver pressoflex 6p C3 DCpowe_2'!$G$16*I259*'ver pressoflex 6p C3 DCpowe_2'!$O$12,SIGN(I259)*'ver pressoflex 6p C3 DCpowe_2'!$G$15*'ver pressoflex 6p C3 DCpowe_2'!$O$12)</f>
        <v>0</v>
      </c>
      <c r="R259" s="572">
        <f>IF(ABS(J259)&lt;'ver pressoflex 6p C3 DCpowe_2'!$G$7,'ver pressoflex 6p C3 DCpowe_2'!$G$16*J259*'ver pressoflex 6p C3 DCpowe_2'!$O$13,SIGN(J259)*'ver pressoflex 6p C3 DCpowe_2'!$G$15*'ver pressoflex 6p C3 DCpowe_2'!$O$13)</f>
        <v>17803.500000000004</v>
      </c>
      <c r="S259" s="113">
        <f t="shared" si="34"/>
        <v>26276.5425</v>
      </c>
      <c r="T259" s="575">
        <f>-L259*('ver pressoflex 6p C3 DCpowe_2'!$G$3/2-'ver pressoflex 6p C3 DCpowe_2'!$G$12*'ver pressoflex 6p C3 DCpowe_2'!D259)</f>
        <v>11238191.951477408</v>
      </c>
      <c r="U259" s="29">
        <f t="shared" si="37"/>
        <v>-18248587.500000004</v>
      </c>
      <c r="V259" s="29">
        <f t="shared" si="38"/>
        <v>0</v>
      </c>
      <c r="W259" s="29">
        <f t="shared" si="39"/>
        <v>0</v>
      </c>
      <c r="X259" s="29">
        <f t="shared" si="40"/>
        <v>0</v>
      </c>
      <c r="Y259" s="29">
        <f t="shared" si="41"/>
        <v>0</v>
      </c>
      <c r="Z259" s="29">
        <f t="shared" si="42"/>
        <v>18248587.500000004</v>
      </c>
      <c r="AA259" s="113">
        <f t="shared" si="35"/>
        <v>11238191.951477408</v>
      </c>
    </row>
    <row r="260" spans="2:27">
      <c r="B260" s="116">
        <f t="shared" si="33"/>
        <v>68230.237500000003</v>
      </c>
      <c r="C260" s="115">
        <f t="shared" si="36"/>
        <v>4.0500000000000016</v>
      </c>
      <c r="D260" s="68">
        <f>'ver pressoflex 6p C3 DCpowe_2'!$G$3/2/$C$557*C260</f>
        <v>49.612500000000018</v>
      </c>
      <c r="E260" s="114">
        <f>'ver pressoflex 6p C3 DCpowe_2'!$G$9/D260*(D260-'ver pressoflex 6p C3 DCpowe_2'!$M$8)</f>
        <v>2.4249937011841766E-2</v>
      </c>
      <c r="F260" s="114">
        <f>'ver pressoflex 6p C3 DCpowe_2'!$G$9/D260*(D260-'ver pressoflex 6p C3 DCpowe_2'!$M$9)</f>
        <v>3.7149911816578472E-2</v>
      </c>
      <c r="G260" s="114">
        <f>'ver pressoflex 6p C3 DCpowe_2'!$G$9/D260*(D260-'ver pressoflex 6p C3 DCpowe_2'!$M$10)</f>
        <v>5.0049886621315175E-2</v>
      </c>
      <c r="H260" s="114">
        <f>'ver pressoflex 6p C3 DCpowe_2'!$G$9/D260*(D260-'ver pressoflex 6p C3 DCpowe_2'!$M$11)</f>
        <v>0.32901184177374643</v>
      </c>
      <c r="I260" s="114">
        <f>'ver pressoflex 6p C3 DCpowe_2'!$G$9/D260*(D260-'ver pressoflex 6p C3 DCpowe_2'!$M$12)</f>
        <v>0.34191181657848313</v>
      </c>
      <c r="J260" s="114">
        <f>'ver pressoflex 6p C3 DCpowe_2'!$G$9/D260*(D260-'ver pressoflex 6p C3 DCpowe_2'!$M$13)</f>
        <v>0.35481179138321983</v>
      </c>
      <c r="K260" s="114">
        <f>'ver pressoflex 6p C3 DCpowe_2'!$G$9/D260*(D260-'ver pressoflex 6p C3 DCpowe_2'!$G$3)</f>
        <v>0.38706172839506159</v>
      </c>
      <c r="L260" s="113">
        <f>-'ver pressoflex 6p C3 DCpowe_2'!$G$2*'ver pressoflex 6p C3 DCpowe_2'!D260*'ver pressoflex 6p C3 DCpowe_2'!$G$17*'ver pressoflex 6p C3 DCpowe_2'!$G$13*'ver pressoflex 6p C3 DCpowe_2'!$G$11</f>
        <v>-9376.7625000000044</v>
      </c>
      <c r="M260" s="572">
        <f>IF(ABS(E260)&lt;'ver pressoflex 6p C3 DCpowe_2'!$G$7,'ver pressoflex 6p C3 DCpowe_2'!$G$16*E260*'ver pressoflex 6p C3 DCpowe_2'!$O$8,SIGN(E260)*'ver pressoflex 6p C3 DCpowe_2'!$G$15*'ver pressoflex 6p C3 DCpowe_2'!$O$8)</f>
        <v>17803.500000000004</v>
      </c>
      <c r="N260" s="572">
        <f>IF(ABS(F260)&lt;'ver pressoflex 6p C3 DCpowe_2'!$G$7,'ver pressoflex 6p C3 DCpowe_2'!$G$16*F260*'ver pressoflex 6p C3 DCpowe_2'!$O$9,SIGN(F260)*'ver pressoflex 6p C3 DCpowe_2'!$G$15*'ver pressoflex 6p C3 DCpowe_2'!$O$9)</f>
        <v>0</v>
      </c>
      <c r="O260" s="572">
        <f>IF(ABS(G260)&lt;'ver pressoflex 6p C3 DCpowe_2'!$G$7,'ver pressoflex 6p C3 DCpowe_2'!$G$16*G260*'ver pressoflex 6p C3 DCpowe_2'!$O$10,SIGN(G260)*'ver pressoflex 6p C3 DCpowe_2'!$G$15*'ver pressoflex 6p C3 DCpowe_2'!$O$10)</f>
        <v>0</v>
      </c>
      <c r="P260" s="572">
        <f>IF(ABS(H260)&lt;'ver pressoflex 6p C3 DCpowe_2'!$G$7,'ver pressoflex 6p C3 DCpowe_2'!$G$16*H260*'ver pressoflex 6p C3 DCpowe_2'!$O$11,SIGN(H260)*'ver pressoflex 6p C3 DCpowe_2'!$G$15*'ver pressoflex 6p C3 DCpowe_2'!$O$11)</f>
        <v>0</v>
      </c>
      <c r="Q260" s="572">
        <f>IF(ABS(I260)&lt;'ver pressoflex 6p C3 DCpowe_2'!$G$7,'ver pressoflex 6p C3 DCpowe_2'!$G$16*I260*'ver pressoflex 6p C3 DCpowe_2'!$O$12,SIGN(I260)*'ver pressoflex 6p C3 DCpowe_2'!$G$15*'ver pressoflex 6p C3 DCpowe_2'!$O$12)</f>
        <v>0</v>
      </c>
      <c r="R260" s="572">
        <f>IF(ABS(J260)&lt;'ver pressoflex 6p C3 DCpowe_2'!$G$7,'ver pressoflex 6p C3 DCpowe_2'!$G$16*J260*'ver pressoflex 6p C3 DCpowe_2'!$O$13,SIGN(J260)*'ver pressoflex 6p C3 DCpowe_2'!$G$15*'ver pressoflex 6p C3 DCpowe_2'!$O$13)</f>
        <v>17803.500000000004</v>
      </c>
      <c r="S260" s="113">
        <f t="shared" si="34"/>
        <v>26230.237500000003</v>
      </c>
      <c r="T260" s="575">
        <f>-L260*('ver pressoflex 6p C3 DCpowe_2'!$G$3/2-'ver pressoflex 6p C3 DCpowe_2'!$G$12*'ver pressoflex 6p C3 DCpowe_2'!D260)</f>
        <v>11293008.936615005</v>
      </c>
      <c r="U260" s="29">
        <f t="shared" si="37"/>
        <v>-18248587.500000004</v>
      </c>
      <c r="V260" s="29">
        <f t="shared" si="38"/>
        <v>0</v>
      </c>
      <c r="W260" s="29">
        <f t="shared" si="39"/>
        <v>0</v>
      </c>
      <c r="X260" s="29">
        <f t="shared" si="40"/>
        <v>0</v>
      </c>
      <c r="Y260" s="29">
        <f t="shared" si="41"/>
        <v>0</v>
      </c>
      <c r="Z260" s="29">
        <f t="shared" si="42"/>
        <v>18248587.500000004</v>
      </c>
      <c r="AA260" s="113">
        <f t="shared" si="35"/>
        <v>11293008.936615005</v>
      </c>
    </row>
    <row r="261" spans="2:27">
      <c r="B261" s="116">
        <f t="shared" si="33"/>
        <v>68183.932499999995</v>
      </c>
      <c r="C261" s="115">
        <f t="shared" si="36"/>
        <v>4.0700000000000012</v>
      </c>
      <c r="D261" s="68">
        <f>'ver pressoflex 6p C3 DCpowe_2'!$G$3/2/$C$557*C261</f>
        <v>49.857500000000016</v>
      </c>
      <c r="E261" s="114">
        <f>'ver pressoflex 6p C3 DCpowe_2'!$G$9/D261*(D261-'ver pressoflex 6p C3 DCpowe_2'!$M$8)</f>
        <v>2.4091460662889225E-2</v>
      </c>
      <c r="F261" s="114">
        <f>'ver pressoflex 6p C3 DCpowe_2'!$G$9/D261*(D261-'ver pressoflex 6p C3 DCpowe_2'!$M$9)</f>
        <v>3.6928044928044912E-2</v>
      </c>
      <c r="G261" s="114">
        <f>'ver pressoflex 6p C3 DCpowe_2'!$G$9/D261*(D261-'ver pressoflex 6p C3 DCpowe_2'!$M$10)</f>
        <v>4.9764629193200606E-2</v>
      </c>
      <c r="H261" s="114">
        <f>'ver pressoflex 6p C3 DCpowe_2'!$G$9/D261*(D261-'ver pressoflex 6p C3 DCpowe_2'!$M$11)</f>
        <v>0.3273557639271924</v>
      </c>
      <c r="I261" s="114">
        <f>'ver pressoflex 6p C3 DCpowe_2'!$G$9/D261*(D261-'ver pressoflex 6p C3 DCpowe_2'!$M$12)</f>
        <v>0.34019234819234806</v>
      </c>
      <c r="J261" s="114">
        <f>'ver pressoflex 6p C3 DCpowe_2'!$G$9/D261*(D261-'ver pressoflex 6p C3 DCpowe_2'!$M$13)</f>
        <v>0.35302893245750377</v>
      </c>
      <c r="K261" s="114">
        <f>'ver pressoflex 6p C3 DCpowe_2'!$G$9/D261*(D261-'ver pressoflex 6p C3 DCpowe_2'!$G$3)</f>
        <v>0.38512039312039298</v>
      </c>
      <c r="L261" s="113">
        <f>-'ver pressoflex 6p C3 DCpowe_2'!$G$2*'ver pressoflex 6p C3 DCpowe_2'!D261*'ver pressoflex 6p C3 DCpowe_2'!$G$17*'ver pressoflex 6p C3 DCpowe_2'!$G$13*'ver pressoflex 6p C3 DCpowe_2'!$G$11</f>
        <v>-9423.0675000000028</v>
      </c>
      <c r="M261" s="572">
        <f>IF(ABS(E261)&lt;'ver pressoflex 6p C3 DCpowe_2'!$G$7,'ver pressoflex 6p C3 DCpowe_2'!$G$16*E261*'ver pressoflex 6p C3 DCpowe_2'!$O$8,SIGN(E261)*'ver pressoflex 6p C3 DCpowe_2'!$G$15*'ver pressoflex 6p C3 DCpowe_2'!$O$8)</f>
        <v>17803.500000000004</v>
      </c>
      <c r="N261" s="572">
        <f>IF(ABS(F261)&lt;'ver pressoflex 6p C3 DCpowe_2'!$G$7,'ver pressoflex 6p C3 DCpowe_2'!$G$16*F261*'ver pressoflex 6p C3 DCpowe_2'!$O$9,SIGN(F261)*'ver pressoflex 6p C3 DCpowe_2'!$G$15*'ver pressoflex 6p C3 DCpowe_2'!$O$9)</f>
        <v>0</v>
      </c>
      <c r="O261" s="572">
        <f>IF(ABS(G261)&lt;'ver pressoflex 6p C3 DCpowe_2'!$G$7,'ver pressoflex 6p C3 DCpowe_2'!$G$16*G261*'ver pressoflex 6p C3 DCpowe_2'!$O$10,SIGN(G261)*'ver pressoflex 6p C3 DCpowe_2'!$G$15*'ver pressoflex 6p C3 DCpowe_2'!$O$10)</f>
        <v>0</v>
      </c>
      <c r="P261" s="572">
        <f>IF(ABS(H261)&lt;'ver pressoflex 6p C3 DCpowe_2'!$G$7,'ver pressoflex 6p C3 DCpowe_2'!$G$16*H261*'ver pressoflex 6p C3 DCpowe_2'!$O$11,SIGN(H261)*'ver pressoflex 6p C3 DCpowe_2'!$G$15*'ver pressoflex 6p C3 DCpowe_2'!$O$11)</f>
        <v>0</v>
      </c>
      <c r="Q261" s="572">
        <f>IF(ABS(I261)&lt;'ver pressoflex 6p C3 DCpowe_2'!$G$7,'ver pressoflex 6p C3 DCpowe_2'!$G$16*I261*'ver pressoflex 6p C3 DCpowe_2'!$O$12,SIGN(I261)*'ver pressoflex 6p C3 DCpowe_2'!$G$15*'ver pressoflex 6p C3 DCpowe_2'!$O$12)</f>
        <v>0</v>
      </c>
      <c r="R261" s="572">
        <f>IF(ABS(J261)&lt;'ver pressoflex 6p C3 DCpowe_2'!$G$7,'ver pressoflex 6p C3 DCpowe_2'!$G$16*J261*'ver pressoflex 6p C3 DCpowe_2'!$O$13,SIGN(J261)*'ver pressoflex 6p C3 DCpowe_2'!$G$15*'ver pressoflex 6p C3 DCpowe_2'!$O$13)</f>
        <v>17803.500000000004</v>
      </c>
      <c r="S261" s="113">
        <f t="shared" si="34"/>
        <v>26183.932500000003</v>
      </c>
      <c r="T261" s="575">
        <f>-L261*('ver pressoflex 6p C3 DCpowe_2'!$G$3/2-'ver pressoflex 6p C3 DCpowe_2'!$G$12*'ver pressoflex 6p C3 DCpowe_2'!D261)</f>
        <v>11347816.482941404</v>
      </c>
      <c r="U261" s="29">
        <f t="shared" si="37"/>
        <v>-18248587.500000004</v>
      </c>
      <c r="V261" s="29">
        <f t="shared" si="38"/>
        <v>0</v>
      </c>
      <c r="W261" s="29">
        <f t="shared" si="39"/>
        <v>0</v>
      </c>
      <c r="X261" s="29">
        <f t="shared" si="40"/>
        <v>0</v>
      </c>
      <c r="Y261" s="29">
        <f t="shared" si="41"/>
        <v>0</v>
      </c>
      <c r="Z261" s="29">
        <f t="shared" si="42"/>
        <v>18248587.500000004</v>
      </c>
      <c r="AA261" s="113">
        <f t="shared" si="35"/>
        <v>11347816.482941404</v>
      </c>
    </row>
    <row r="262" spans="2:27">
      <c r="B262" s="116">
        <f t="shared" si="33"/>
        <v>68137.627500000002</v>
      </c>
      <c r="C262" s="115">
        <f t="shared" si="36"/>
        <v>4.0900000000000007</v>
      </c>
      <c r="D262" s="68">
        <f>'ver pressoflex 6p C3 DCpowe_2'!$G$3/2/$C$557*C262</f>
        <v>50.102500000000006</v>
      </c>
      <c r="E262" s="114">
        <f>'ver pressoflex 6p C3 DCpowe_2'!$G$9/D262*(D262-'ver pressoflex 6p C3 DCpowe_2'!$M$8)</f>
        <v>2.3934534204879992E-2</v>
      </c>
      <c r="F262" s="114">
        <f>'ver pressoflex 6p C3 DCpowe_2'!$G$9/D262*(D262-'ver pressoflex 6p C3 DCpowe_2'!$M$9)</f>
        <v>3.6708347886831992E-2</v>
      </c>
      <c r="G262" s="114">
        <f>'ver pressoflex 6p C3 DCpowe_2'!$G$9/D262*(D262-'ver pressoflex 6p C3 DCpowe_2'!$M$10)</f>
        <v>4.9482161568783989E-2</v>
      </c>
      <c r="H262" s="114">
        <f>'ver pressoflex 6p C3 DCpowe_2'!$G$9/D262*(D262-'ver pressoflex 6p C3 DCpowe_2'!$M$11)</f>
        <v>0.32571588244099592</v>
      </c>
      <c r="I262" s="114">
        <f>'ver pressoflex 6p C3 DCpowe_2'!$G$9/D262*(D262-'ver pressoflex 6p C3 DCpowe_2'!$M$12)</f>
        <v>0.33848969612294794</v>
      </c>
      <c r="J262" s="114">
        <f>'ver pressoflex 6p C3 DCpowe_2'!$G$9/D262*(D262-'ver pressoflex 6p C3 DCpowe_2'!$M$13)</f>
        <v>0.35126350980489995</v>
      </c>
      <c r="K262" s="114">
        <f>'ver pressoflex 6p C3 DCpowe_2'!$G$9/D262*(D262-'ver pressoflex 6p C3 DCpowe_2'!$G$3)</f>
        <v>0.38319804400977991</v>
      </c>
      <c r="L262" s="113">
        <f>-'ver pressoflex 6p C3 DCpowe_2'!$G$2*'ver pressoflex 6p C3 DCpowe_2'!D262*'ver pressoflex 6p C3 DCpowe_2'!$G$17*'ver pressoflex 6p C3 DCpowe_2'!$G$13*'ver pressoflex 6p C3 DCpowe_2'!$G$11</f>
        <v>-9469.3725000000031</v>
      </c>
      <c r="M262" s="572">
        <f>IF(ABS(E262)&lt;'ver pressoflex 6p C3 DCpowe_2'!$G$7,'ver pressoflex 6p C3 DCpowe_2'!$G$16*E262*'ver pressoflex 6p C3 DCpowe_2'!$O$8,SIGN(E262)*'ver pressoflex 6p C3 DCpowe_2'!$G$15*'ver pressoflex 6p C3 DCpowe_2'!$O$8)</f>
        <v>17803.500000000004</v>
      </c>
      <c r="N262" s="572">
        <f>IF(ABS(F262)&lt;'ver pressoflex 6p C3 DCpowe_2'!$G$7,'ver pressoflex 6p C3 DCpowe_2'!$G$16*F262*'ver pressoflex 6p C3 DCpowe_2'!$O$9,SIGN(F262)*'ver pressoflex 6p C3 DCpowe_2'!$G$15*'ver pressoflex 6p C3 DCpowe_2'!$O$9)</f>
        <v>0</v>
      </c>
      <c r="O262" s="572">
        <f>IF(ABS(G262)&lt;'ver pressoflex 6p C3 DCpowe_2'!$G$7,'ver pressoflex 6p C3 DCpowe_2'!$G$16*G262*'ver pressoflex 6p C3 DCpowe_2'!$O$10,SIGN(G262)*'ver pressoflex 6p C3 DCpowe_2'!$G$15*'ver pressoflex 6p C3 DCpowe_2'!$O$10)</f>
        <v>0</v>
      </c>
      <c r="P262" s="572">
        <f>IF(ABS(H262)&lt;'ver pressoflex 6p C3 DCpowe_2'!$G$7,'ver pressoflex 6p C3 DCpowe_2'!$G$16*H262*'ver pressoflex 6p C3 DCpowe_2'!$O$11,SIGN(H262)*'ver pressoflex 6p C3 DCpowe_2'!$G$15*'ver pressoflex 6p C3 DCpowe_2'!$O$11)</f>
        <v>0</v>
      </c>
      <c r="Q262" s="572">
        <f>IF(ABS(I262)&lt;'ver pressoflex 6p C3 DCpowe_2'!$G$7,'ver pressoflex 6p C3 DCpowe_2'!$G$16*I262*'ver pressoflex 6p C3 DCpowe_2'!$O$12,SIGN(I262)*'ver pressoflex 6p C3 DCpowe_2'!$G$15*'ver pressoflex 6p C3 DCpowe_2'!$O$12)</f>
        <v>0</v>
      </c>
      <c r="R262" s="572">
        <f>IF(ABS(J262)&lt;'ver pressoflex 6p C3 DCpowe_2'!$G$7,'ver pressoflex 6p C3 DCpowe_2'!$G$16*J262*'ver pressoflex 6p C3 DCpowe_2'!$O$13,SIGN(J262)*'ver pressoflex 6p C3 DCpowe_2'!$G$15*'ver pressoflex 6p C3 DCpowe_2'!$O$13)</f>
        <v>17803.500000000004</v>
      </c>
      <c r="S262" s="113">
        <f t="shared" si="34"/>
        <v>26137.627500000002</v>
      </c>
      <c r="T262" s="575">
        <f>-L262*('ver pressoflex 6p C3 DCpowe_2'!$G$3/2-'ver pressoflex 6p C3 DCpowe_2'!$G$12*'ver pressoflex 6p C3 DCpowe_2'!D262)</f>
        <v>11402614.590456603</v>
      </c>
      <c r="U262" s="29">
        <f t="shared" si="37"/>
        <v>-18248587.500000004</v>
      </c>
      <c r="V262" s="29">
        <f t="shared" si="38"/>
        <v>0</v>
      </c>
      <c r="W262" s="29">
        <f t="shared" si="39"/>
        <v>0</v>
      </c>
      <c r="X262" s="29">
        <f t="shared" si="40"/>
        <v>0</v>
      </c>
      <c r="Y262" s="29">
        <f t="shared" si="41"/>
        <v>0</v>
      </c>
      <c r="Z262" s="29">
        <f t="shared" si="42"/>
        <v>18248587.500000004</v>
      </c>
      <c r="AA262" s="113">
        <f t="shared" si="35"/>
        <v>11402614.590456603</v>
      </c>
    </row>
    <row r="263" spans="2:27">
      <c r="B263" s="116">
        <f t="shared" si="33"/>
        <v>68091.322500000009</v>
      </c>
      <c r="C263" s="115">
        <f t="shared" si="36"/>
        <v>4.1100000000000003</v>
      </c>
      <c r="D263" s="68">
        <f>'ver pressoflex 6p C3 DCpowe_2'!$G$3/2/$C$557*C263</f>
        <v>50.347500000000004</v>
      </c>
      <c r="E263" s="114">
        <f>'ver pressoflex 6p C3 DCpowe_2'!$G$9/D263*(D263-'ver pressoflex 6p C3 DCpowe_2'!$M$8)</f>
        <v>2.3779135011668902E-2</v>
      </c>
      <c r="F263" s="114">
        <f>'ver pressoflex 6p C3 DCpowe_2'!$G$9/D263*(D263-'ver pressoflex 6p C3 DCpowe_2'!$M$9)</f>
        <v>3.6490789016336463E-2</v>
      </c>
      <c r="G263" s="114">
        <f>'ver pressoflex 6p C3 DCpowe_2'!$G$9/D263*(D263-'ver pressoflex 6p C3 DCpowe_2'!$M$10)</f>
        <v>4.9202443021004016E-2</v>
      </c>
      <c r="H263" s="114">
        <f>'ver pressoflex 6p C3 DCpowe_2'!$G$9/D263*(D263-'ver pressoflex 6p C3 DCpowe_2'!$M$11)</f>
        <v>0.32409196087193998</v>
      </c>
      <c r="I263" s="114">
        <f>'ver pressoflex 6p C3 DCpowe_2'!$G$9/D263*(D263-'ver pressoflex 6p C3 DCpowe_2'!$M$12)</f>
        <v>0.33680361487660759</v>
      </c>
      <c r="J263" s="114">
        <f>'ver pressoflex 6p C3 DCpowe_2'!$G$9/D263*(D263-'ver pressoflex 6p C3 DCpowe_2'!$M$13)</f>
        <v>0.34951526888127515</v>
      </c>
      <c r="K263" s="114">
        <f>'ver pressoflex 6p C3 DCpowe_2'!$G$9/D263*(D263-'ver pressoflex 6p C3 DCpowe_2'!$G$3)</f>
        <v>0.38129440389294406</v>
      </c>
      <c r="L263" s="113">
        <f>-'ver pressoflex 6p C3 DCpowe_2'!$G$2*'ver pressoflex 6p C3 DCpowe_2'!D263*'ver pressoflex 6p C3 DCpowe_2'!$G$17*'ver pressoflex 6p C3 DCpowe_2'!$G$13*'ver pressoflex 6p C3 DCpowe_2'!$G$11</f>
        <v>-9515.6775000000016</v>
      </c>
      <c r="M263" s="572">
        <f>IF(ABS(E263)&lt;'ver pressoflex 6p C3 DCpowe_2'!$G$7,'ver pressoflex 6p C3 DCpowe_2'!$G$16*E263*'ver pressoflex 6p C3 DCpowe_2'!$O$8,SIGN(E263)*'ver pressoflex 6p C3 DCpowe_2'!$G$15*'ver pressoflex 6p C3 DCpowe_2'!$O$8)</f>
        <v>17803.500000000004</v>
      </c>
      <c r="N263" s="572">
        <f>IF(ABS(F263)&lt;'ver pressoflex 6p C3 DCpowe_2'!$G$7,'ver pressoflex 6p C3 DCpowe_2'!$G$16*F263*'ver pressoflex 6p C3 DCpowe_2'!$O$9,SIGN(F263)*'ver pressoflex 6p C3 DCpowe_2'!$G$15*'ver pressoflex 6p C3 DCpowe_2'!$O$9)</f>
        <v>0</v>
      </c>
      <c r="O263" s="572">
        <f>IF(ABS(G263)&lt;'ver pressoflex 6p C3 DCpowe_2'!$G$7,'ver pressoflex 6p C3 DCpowe_2'!$G$16*G263*'ver pressoflex 6p C3 DCpowe_2'!$O$10,SIGN(G263)*'ver pressoflex 6p C3 DCpowe_2'!$G$15*'ver pressoflex 6p C3 DCpowe_2'!$O$10)</f>
        <v>0</v>
      </c>
      <c r="P263" s="572">
        <f>IF(ABS(H263)&lt;'ver pressoflex 6p C3 DCpowe_2'!$G$7,'ver pressoflex 6p C3 DCpowe_2'!$G$16*H263*'ver pressoflex 6p C3 DCpowe_2'!$O$11,SIGN(H263)*'ver pressoflex 6p C3 DCpowe_2'!$G$15*'ver pressoflex 6p C3 DCpowe_2'!$O$11)</f>
        <v>0</v>
      </c>
      <c r="Q263" s="572">
        <f>IF(ABS(I263)&lt;'ver pressoflex 6p C3 DCpowe_2'!$G$7,'ver pressoflex 6p C3 DCpowe_2'!$G$16*I263*'ver pressoflex 6p C3 DCpowe_2'!$O$12,SIGN(I263)*'ver pressoflex 6p C3 DCpowe_2'!$G$15*'ver pressoflex 6p C3 DCpowe_2'!$O$12)</f>
        <v>0</v>
      </c>
      <c r="R263" s="572">
        <f>IF(ABS(J263)&lt;'ver pressoflex 6p C3 DCpowe_2'!$G$7,'ver pressoflex 6p C3 DCpowe_2'!$G$16*J263*'ver pressoflex 6p C3 DCpowe_2'!$O$13,SIGN(J263)*'ver pressoflex 6p C3 DCpowe_2'!$G$15*'ver pressoflex 6p C3 DCpowe_2'!$O$13)</f>
        <v>17803.500000000004</v>
      </c>
      <c r="S263" s="113">
        <f t="shared" si="34"/>
        <v>26091.322500000006</v>
      </c>
      <c r="T263" s="575">
        <f>-L263*('ver pressoflex 6p C3 DCpowe_2'!$G$3/2-'ver pressoflex 6p C3 DCpowe_2'!$G$12*'ver pressoflex 6p C3 DCpowe_2'!D263)</f>
        <v>11457403.259160602</v>
      </c>
      <c r="U263" s="29">
        <f t="shared" si="37"/>
        <v>-18248587.500000004</v>
      </c>
      <c r="V263" s="29">
        <f t="shared" si="38"/>
        <v>0</v>
      </c>
      <c r="W263" s="29">
        <f t="shared" si="39"/>
        <v>0</v>
      </c>
      <c r="X263" s="29">
        <f t="shared" si="40"/>
        <v>0</v>
      </c>
      <c r="Y263" s="29">
        <f t="shared" si="41"/>
        <v>0</v>
      </c>
      <c r="Z263" s="29">
        <f t="shared" si="42"/>
        <v>18248587.500000004</v>
      </c>
      <c r="AA263" s="113">
        <f t="shared" si="35"/>
        <v>11457403.259160602</v>
      </c>
    </row>
    <row r="264" spans="2:27">
      <c r="B264" s="116">
        <f t="shared" si="33"/>
        <v>68045.017500000016</v>
      </c>
      <c r="C264" s="115">
        <f t="shared" si="36"/>
        <v>4.13</v>
      </c>
      <c r="D264" s="68">
        <f>'ver pressoflex 6p C3 DCpowe_2'!$G$3/2/$C$557*C264</f>
        <v>50.592500000000001</v>
      </c>
      <c r="E264" s="114">
        <f>'ver pressoflex 6p C3 DCpowe_2'!$G$9/D264*(D264-'ver pressoflex 6p C3 DCpowe_2'!$M$8)</f>
        <v>2.3625240895389633E-2</v>
      </c>
      <c r="F264" s="114">
        <f>'ver pressoflex 6p C3 DCpowe_2'!$G$9/D264*(D264-'ver pressoflex 6p C3 DCpowe_2'!$M$9)</f>
        <v>3.6275337253545488E-2</v>
      </c>
      <c r="G264" s="114">
        <f>'ver pressoflex 6p C3 DCpowe_2'!$G$9/D264*(D264-'ver pressoflex 6p C3 DCpowe_2'!$M$10)</f>
        <v>4.8925433611701347E-2</v>
      </c>
      <c r="H264" s="114">
        <f>'ver pressoflex 6p C3 DCpowe_2'!$G$9/D264*(D264-'ver pressoflex 6p C3 DCpowe_2'!$M$11)</f>
        <v>0.32248376735682166</v>
      </c>
      <c r="I264" s="114">
        <f>'ver pressoflex 6p C3 DCpowe_2'!$G$9/D264*(D264-'ver pressoflex 6p C3 DCpowe_2'!$M$12)</f>
        <v>0.3351338637149775</v>
      </c>
      <c r="J264" s="114">
        <f>'ver pressoflex 6p C3 DCpowe_2'!$G$9/D264*(D264-'ver pressoflex 6p C3 DCpowe_2'!$M$13)</f>
        <v>0.34778396007313334</v>
      </c>
      <c r="K264" s="114">
        <f>'ver pressoflex 6p C3 DCpowe_2'!$G$9/D264*(D264-'ver pressoflex 6p C3 DCpowe_2'!$G$3)</f>
        <v>0.37940920096852299</v>
      </c>
      <c r="L264" s="113">
        <f>-'ver pressoflex 6p C3 DCpowe_2'!$G$2*'ver pressoflex 6p C3 DCpowe_2'!D264*'ver pressoflex 6p C3 DCpowe_2'!$G$17*'ver pressoflex 6p C3 DCpowe_2'!$G$13*'ver pressoflex 6p C3 DCpowe_2'!$G$11</f>
        <v>-9561.9825000000001</v>
      </c>
      <c r="M264" s="572">
        <f>IF(ABS(E264)&lt;'ver pressoflex 6p C3 DCpowe_2'!$G$7,'ver pressoflex 6p C3 DCpowe_2'!$G$16*E264*'ver pressoflex 6p C3 DCpowe_2'!$O$8,SIGN(E264)*'ver pressoflex 6p C3 DCpowe_2'!$G$15*'ver pressoflex 6p C3 DCpowe_2'!$O$8)</f>
        <v>17803.500000000004</v>
      </c>
      <c r="N264" s="572">
        <f>IF(ABS(F264)&lt;'ver pressoflex 6p C3 DCpowe_2'!$G$7,'ver pressoflex 6p C3 DCpowe_2'!$G$16*F264*'ver pressoflex 6p C3 DCpowe_2'!$O$9,SIGN(F264)*'ver pressoflex 6p C3 DCpowe_2'!$G$15*'ver pressoflex 6p C3 DCpowe_2'!$O$9)</f>
        <v>0</v>
      </c>
      <c r="O264" s="572">
        <f>IF(ABS(G264)&lt;'ver pressoflex 6p C3 DCpowe_2'!$G$7,'ver pressoflex 6p C3 DCpowe_2'!$G$16*G264*'ver pressoflex 6p C3 DCpowe_2'!$O$10,SIGN(G264)*'ver pressoflex 6p C3 DCpowe_2'!$G$15*'ver pressoflex 6p C3 DCpowe_2'!$O$10)</f>
        <v>0</v>
      </c>
      <c r="P264" s="572">
        <f>IF(ABS(H264)&lt;'ver pressoflex 6p C3 DCpowe_2'!$G$7,'ver pressoflex 6p C3 DCpowe_2'!$G$16*H264*'ver pressoflex 6p C3 DCpowe_2'!$O$11,SIGN(H264)*'ver pressoflex 6p C3 DCpowe_2'!$G$15*'ver pressoflex 6p C3 DCpowe_2'!$O$11)</f>
        <v>0</v>
      </c>
      <c r="Q264" s="572">
        <f>IF(ABS(I264)&lt;'ver pressoflex 6p C3 DCpowe_2'!$G$7,'ver pressoflex 6p C3 DCpowe_2'!$G$16*I264*'ver pressoflex 6p C3 DCpowe_2'!$O$12,SIGN(I264)*'ver pressoflex 6p C3 DCpowe_2'!$G$15*'ver pressoflex 6p C3 DCpowe_2'!$O$12)</f>
        <v>0</v>
      </c>
      <c r="R264" s="572">
        <f>IF(ABS(J264)&lt;'ver pressoflex 6p C3 DCpowe_2'!$G$7,'ver pressoflex 6p C3 DCpowe_2'!$G$16*J264*'ver pressoflex 6p C3 DCpowe_2'!$O$13,SIGN(J264)*'ver pressoflex 6p C3 DCpowe_2'!$G$15*'ver pressoflex 6p C3 DCpowe_2'!$O$13)</f>
        <v>17803.500000000004</v>
      </c>
      <c r="S264" s="113">
        <f t="shared" si="34"/>
        <v>26045.017500000009</v>
      </c>
      <c r="T264" s="575">
        <f>-L264*('ver pressoflex 6p C3 DCpowe_2'!$G$3/2-'ver pressoflex 6p C3 DCpowe_2'!$G$12*'ver pressoflex 6p C3 DCpowe_2'!D264)</f>
        <v>11512182.4890534</v>
      </c>
      <c r="U264" s="29">
        <f t="shared" si="37"/>
        <v>-18248587.500000004</v>
      </c>
      <c r="V264" s="29">
        <f t="shared" si="38"/>
        <v>0</v>
      </c>
      <c r="W264" s="29">
        <f t="shared" si="39"/>
        <v>0</v>
      </c>
      <c r="X264" s="29">
        <f t="shared" si="40"/>
        <v>0</v>
      </c>
      <c r="Y264" s="29">
        <f t="shared" si="41"/>
        <v>0</v>
      </c>
      <c r="Z264" s="29">
        <f t="shared" si="42"/>
        <v>18248587.500000004</v>
      </c>
      <c r="AA264" s="113">
        <f t="shared" si="35"/>
        <v>11512182.4890534</v>
      </c>
    </row>
    <row r="265" spans="2:27">
      <c r="B265" s="116">
        <f t="shared" si="33"/>
        <v>67998.712500000009</v>
      </c>
      <c r="C265" s="115">
        <f t="shared" si="36"/>
        <v>4.1499999999999995</v>
      </c>
      <c r="D265" s="68">
        <f>'ver pressoflex 6p C3 DCpowe_2'!$G$3/2/$C$557*C265</f>
        <v>50.837499999999991</v>
      </c>
      <c r="E265" s="114">
        <f>'ver pressoflex 6p C3 DCpowe_2'!$G$9/D265*(D265-'ver pressoflex 6p C3 DCpowe_2'!$M$8)</f>
        <v>2.3472830095893786E-2</v>
      </c>
      <c r="F265" s="114">
        <f>'ver pressoflex 6p C3 DCpowe_2'!$G$9/D265*(D265-'ver pressoflex 6p C3 DCpowe_2'!$M$9)</f>
        <v>3.6061962134251301E-2</v>
      </c>
      <c r="G265" s="114">
        <f>'ver pressoflex 6p C3 DCpowe_2'!$G$9/D265*(D265-'ver pressoflex 6p C3 DCpowe_2'!$M$10)</f>
        <v>4.8651094172608815E-2</v>
      </c>
      <c r="H265" s="114">
        <f>'ver pressoflex 6p C3 DCpowe_2'!$G$9/D265*(D265-'ver pressoflex 6p C3 DCpowe_2'!$M$11)</f>
        <v>0.32089107450209003</v>
      </c>
      <c r="I265" s="114">
        <f>'ver pressoflex 6p C3 DCpowe_2'!$G$9/D265*(D265-'ver pressoflex 6p C3 DCpowe_2'!$M$12)</f>
        <v>0.33348020654044758</v>
      </c>
      <c r="J265" s="114">
        <f>'ver pressoflex 6p C3 DCpowe_2'!$G$9/D265*(D265-'ver pressoflex 6p C3 DCpowe_2'!$M$13)</f>
        <v>0.34606933857880506</v>
      </c>
      <c r="K265" s="114">
        <f>'ver pressoflex 6p C3 DCpowe_2'!$G$9/D265*(D265-'ver pressoflex 6p C3 DCpowe_2'!$G$3)</f>
        <v>0.37754216867469886</v>
      </c>
      <c r="L265" s="113">
        <f>-'ver pressoflex 6p C3 DCpowe_2'!$G$2*'ver pressoflex 6p C3 DCpowe_2'!D265*'ver pressoflex 6p C3 DCpowe_2'!$G$17*'ver pressoflex 6p C3 DCpowe_2'!$G$13*'ver pressoflex 6p C3 DCpowe_2'!$G$11</f>
        <v>-9608.2875000000004</v>
      </c>
      <c r="M265" s="572">
        <f>IF(ABS(E265)&lt;'ver pressoflex 6p C3 DCpowe_2'!$G$7,'ver pressoflex 6p C3 DCpowe_2'!$G$16*E265*'ver pressoflex 6p C3 DCpowe_2'!$O$8,SIGN(E265)*'ver pressoflex 6p C3 DCpowe_2'!$G$15*'ver pressoflex 6p C3 DCpowe_2'!$O$8)</f>
        <v>17803.500000000004</v>
      </c>
      <c r="N265" s="572">
        <f>IF(ABS(F265)&lt;'ver pressoflex 6p C3 DCpowe_2'!$G$7,'ver pressoflex 6p C3 DCpowe_2'!$G$16*F265*'ver pressoflex 6p C3 DCpowe_2'!$O$9,SIGN(F265)*'ver pressoflex 6p C3 DCpowe_2'!$G$15*'ver pressoflex 6p C3 DCpowe_2'!$O$9)</f>
        <v>0</v>
      </c>
      <c r="O265" s="572">
        <f>IF(ABS(G265)&lt;'ver pressoflex 6p C3 DCpowe_2'!$G$7,'ver pressoflex 6p C3 DCpowe_2'!$G$16*G265*'ver pressoflex 6p C3 DCpowe_2'!$O$10,SIGN(G265)*'ver pressoflex 6p C3 DCpowe_2'!$G$15*'ver pressoflex 6p C3 DCpowe_2'!$O$10)</f>
        <v>0</v>
      </c>
      <c r="P265" s="572">
        <f>IF(ABS(H265)&lt;'ver pressoflex 6p C3 DCpowe_2'!$G$7,'ver pressoflex 6p C3 DCpowe_2'!$G$16*H265*'ver pressoflex 6p C3 DCpowe_2'!$O$11,SIGN(H265)*'ver pressoflex 6p C3 DCpowe_2'!$G$15*'ver pressoflex 6p C3 DCpowe_2'!$O$11)</f>
        <v>0</v>
      </c>
      <c r="Q265" s="572">
        <f>IF(ABS(I265)&lt;'ver pressoflex 6p C3 DCpowe_2'!$G$7,'ver pressoflex 6p C3 DCpowe_2'!$G$16*I265*'ver pressoflex 6p C3 DCpowe_2'!$O$12,SIGN(I265)*'ver pressoflex 6p C3 DCpowe_2'!$G$15*'ver pressoflex 6p C3 DCpowe_2'!$O$12)</f>
        <v>0</v>
      </c>
      <c r="R265" s="572">
        <f>IF(ABS(J265)&lt;'ver pressoflex 6p C3 DCpowe_2'!$G$7,'ver pressoflex 6p C3 DCpowe_2'!$G$16*J265*'ver pressoflex 6p C3 DCpowe_2'!$O$13,SIGN(J265)*'ver pressoflex 6p C3 DCpowe_2'!$G$15*'ver pressoflex 6p C3 DCpowe_2'!$O$13)</f>
        <v>17803.500000000004</v>
      </c>
      <c r="S265" s="113">
        <f t="shared" si="34"/>
        <v>25998.712500000009</v>
      </c>
      <c r="T265" s="575">
        <f>-L265*('ver pressoflex 6p C3 DCpowe_2'!$G$3/2-'ver pressoflex 6p C3 DCpowe_2'!$G$12*'ver pressoflex 6p C3 DCpowe_2'!D265)</f>
        <v>11566952.280135</v>
      </c>
      <c r="U265" s="29">
        <f t="shared" si="37"/>
        <v>-18248587.500000004</v>
      </c>
      <c r="V265" s="29">
        <f t="shared" si="38"/>
        <v>0</v>
      </c>
      <c r="W265" s="29">
        <f t="shared" si="39"/>
        <v>0</v>
      </c>
      <c r="X265" s="29">
        <f t="shared" si="40"/>
        <v>0</v>
      </c>
      <c r="Y265" s="29">
        <f t="shared" si="41"/>
        <v>0</v>
      </c>
      <c r="Z265" s="29">
        <f t="shared" si="42"/>
        <v>18248587.500000004</v>
      </c>
      <c r="AA265" s="113">
        <f t="shared" si="35"/>
        <v>11566952.280135</v>
      </c>
    </row>
    <row r="266" spans="2:27">
      <c r="B266" s="116">
        <f t="shared" si="33"/>
        <v>67952.407500000001</v>
      </c>
      <c r="C266" s="115">
        <f t="shared" si="36"/>
        <v>4.169999999999999</v>
      </c>
      <c r="D266" s="68">
        <f>'ver pressoflex 6p C3 DCpowe_2'!$G$3/2/$C$557*C266</f>
        <v>51.082499999999989</v>
      </c>
      <c r="E266" s="114">
        <f>'ver pressoflex 6p C3 DCpowe_2'!$G$9/D266*(D266-'ver pressoflex 6p C3 DCpowe_2'!$M$8)</f>
        <v>2.3321881270493817E-2</v>
      </c>
      <c r="F266" s="114">
        <f>'ver pressoflex 6p C3 DCpowe_2'!$G$9/D266*(D266-'ver pressoflex 6p C3 DCpowe_2'!$M$9)</f>
        <v>3.585063377869134E-2</v>
      </c>
      <c r="G266" s="114">
        <f>'ver pressoflex 6p C3 DCpowe_2'!$G$9/D266*(D266-'ver pressoflex 6p C3 DCpowe_2'!$M$10)</f>
        <v>4.837938628688887E-2</v>
      </c>
      <c r="H266" s="114">
        <f>'ver pressoflex 6p C3 DCpowe_2'!$G$9/D266*(D266-'ver pressoflex 6p C3 DCpowe_2'!$M$11)</f>
        <v>0.31931365927666039</v>
      </c>
      <c r="I266" s="114">
        <f>'ver pressoflex 6p C3 DCpowe_2'!$G$9/D266*(D266-'ver pressoflex 6p C3 DCpowe_2'!$M$12)</f>
        <v>0.3318424117848579</v>
      </c>
      <c r="J266" s="114">
        <f>'ver pressoflex 6p C3 DCpowe_2'!$G$9/D266*(D266-'ver pressoflex 6p C3 DCpowe_2'!$M$13)</f>
        <v>0.34437116429305542</v>
      </c>
      <c r="K266" s="114">
        <f>'ver pressoflex 6p C3 DCpowe_2'!$G$9/D266*(D266-'ver pressoflex 6p C3 DCpowe_2'!$G$3)</f>
        <v>0.37569304556354927</v>
      </c>
      <c r="L266" s="113">
        <f>-'ver pressoflex 6p C3 DCpowe_2'!$G$2*'ver pressoflex 6p C3 DCpowe_2'!D266*'ver pressoflex 6p C3 DCpowe_2'!$G$17*'ver pressoflex 6p C3 DCpowe_2'!$G$13*'ver pressoflex 6p C3 DCpowe_2'!$G$11</f>
        <v>-9654.5924999999988</v>
      </c>
      <c r="M266" s="572">
        <f>IF(ABS(E266)&lt;'ver pressoflex 6p C3 DCpowe_2'!$G$7,'ver pressoflex 6p C3 DCpowe_2'!$G$16*E266*'ver pressoflex 6p C3 DCpowe_2'!$O$8,SIGN(E266)*'ver pressoflex 6p C3 DCpowe_2'!$G$15*'ver pressoflex 6p C3 DCpowe_2'!$O$8)</f>
        <v>17803.500000000004</v>
      </c>
      <c r="N266" s="572">
        <f>IF(ABS(F266)&lt;'ver pressoflex 6p C3 DCpowe_2'!$G$7,'ver pressoflex 6p C3 DCpowe_2'!$G$16*F266*'ver pressoflex 6p C3 DCpowe_2'!$O$9,SIGN(F266)*'ver pressoflex 6p C3 DCpowe_2'!$G$15*'ver pressoflex 6p C3 DCpowe_2'!$O$9)</f>
        <v>0</v>
      </c>
      <c r="O266" s="572">
        <f>IF(ABS(G266)&lt;'ver pressoflex 6p C3 DCpowe_2'!$G$7,'ver pressoflex 6p C3 DCpowe_2'!$G$16*G266*'ver pressoflex 6p C3 DCpowe_2'!$O$10,SIGN(G266)*'ver pressoflex 6p C3 DCpowe_2'!$G$15*'ver pressoflex 6p C3 DCpowe_2'!$O$10)</f>
        <v>0</v>
      </c>
      <c r="P266" s="572">
        <f>IF(ABS(H266)&lt;'ver pressoflex 6p C3 DCpowe_2'!$G$7,'ver pressoflex 6p C3 DCpowe_2'!$G$16*H266*'ver pressoflex 6p C3 DCpowe_2'!$O$11,SIGN(H266)*'ver pressoflex 6p C3 DCpowe_2'!$G$15*'ver pressoflex 6p C3 DCpowe_2'!$O$11)</f>
        <v>0</v>
      </c>
      <c r="Q266" s="572">
        <f>IF(ABS(I266)&lt;'ver pressoflex 6p C3 DCpowe_2'!$G$7,'ver pressoflex 6p C3 DCpowe_2'!$G$16*I266*'ver pressoflex 6p C3 DCpowe_2'!$O$12,SIGN(I266)*'ver pressoflex 6p C3 DCpowe_2'!$G$15*'ver pressoflex 6p C3 DCpowe_2'!$O$12)</f>
        <v>0</v>
      </c>
      <c r="R266" s="572">
        <f>IF(ABS(J266)&lt;'ver pressoflex 6p C3 DCpowe_2'!$G$7,'ver pressoflex 6p C3 DCpowe_2'!$G$16*J266*'ver pressoflex 6p C3 DCpowe_2'!$O$13,SIGN(J266)*'ver pressoflex 6p C3 DCpowe_2'!$G$15*'ver pressoflex 6p C3 DCpowe_2'!$O$13)</f>
        <v>17803.500000000004</v>
      </c>
      <c r="S266" s="113">
        <f t="shared" si="34"/>
        <v>25952.407500000008</v>
      </c>
      <c r="T266" s="575">
        <f>-L266*('ver pressoflex 6p C3 DCpowe_2'!$G$3/2-'ver pressoflex 6p C3 DCpowe_2'!$G$12*'ver pressoflex 6p C3 DCpowe_2'!D266)</f>
        <v>11621712.632405398</v>
      </c>
      <c r="U266" s="29">
        <f t="shared" si="37"/>
        <v>-18248587.500000004</v>
      </c>
      <c r="V266" s="29">
        <f t="shared" si="38"/>
        <v>0</v>
      </c>
      <c r="W266" s="29">
        <f t="shared" si="39"/>
        <v>0</v>
      </c>
      <c r="X266" s="29">
        <f t="shared" si="40"/>
        <v>0</v>
      </c>
      <c r="Y266" s="29">
        <f t="shared" si="41"/>
        <v>0</v>
      </c>
      <c r="Z266" s="29">
        <f t="shared" si="42"/>
        <v>18248587.500000004</v>
      </c>
      <c r="AA266" s="113">
        <f t="shared" si="35"/>
        <v>11621712.632405398</v>
      </c>
    </row>
    <row r="267" spans="2:27">
      <c r="B267" s="116">
        <f t="shared" si="33"/>
        <v>67906.102500000008</v>
      </c>
      <c r="C267" s="115">
        <f t="shared" si="36"/>
        <v>4.1899999999999986</v>
      </c>
      <c r="D267" s="68">
        <f>'ver pressoflex 6p C3 DCpowe_2'!$G$3/2/$C$557*C267</f>
        <v>51.327499999999986</v>
      </c>
      <c r="E267" s="114">
        <f>'ver pressoflex 6p C3 DCpowe_2'!$G$9/D267*(D267-'ver pressoflex 6p C3 DCpowe_2'!$M$8)</f>
        <v>2.3172373483999812E-2</v>
      </c>
      <c r="F267" s="114">
        <f>'ver pressoflex 6p C3 DCpowe_2'!$G$9/D267*(D267-'ver pressoflex 6p C3 DCpowe_2'!$M$9)</f>
        <v>3.5641322877599739E-2</v>
      </c>
      <c r="G267" s="114">
        <f>'ver pressoflex 6p C3 DCpowe_2'!$G$9/D267*(D267-'ver pressoflex 6p C3 DCpowe_2'!$M$10)</f>
        <v>4.8110272271199662E-2</v>
      </c>
      <c r="H267" s="114">
        <f>'ver pressoflex 6p C3 DCpowe_2'!$G$9/D267*(D267-'ver pressoflex 6p C3 DCpowe_2'!$M$11)</f>
        <v>0.31775130290779807</v>
      </c>
      <c r="I267" s="114">
        <f>'ver pressoflex 6p C3 DCpowe_2'!$G$9/D267*(D267-'ver pressoflex 6p C3 DCpowe_2'!$M$12)</f>
        <v>0.33022025230139795</v>
      </c>
      <c r="J267" s="114">
        <f>'ver pressoflex 6p C3 DCpowe_2'!$G$9/D267*(D267-'ver pressoflex 6p C3 DCpowe_2'!$M$13)</f>
        <v>0.34268920169499789</v>
      </c>
      <c r="K267" s="114">
        <f>'ver pressoflex 6p C3 DCpowe_2'!$G$9/D267*(D267-'ver pressoflex 6p C3 DCpowe_2'!$G$3)</f>
        <v>0.37386157517899771</v>
      </c>
      <c r="L267" s="113">
        <f>-'ver pressoflex 6p C3 DCpowe_2'!$G$2*'ver pressoflex 6p C3 DCpowe_2'!D267*'ver pressoflex 6p C3 DCpowe_2'!$G$17*'ver pressoflex 6p C3 DCpowe_2'!$G$13*'ver pressoflex 6p C3 DCpowe_2'!$G$11</f>
        <v>-9700.8974999999991</v>
      </c>
      <c r="M267" s="572">
        <f>IF(ABS(E267)&lt;'ver pressoflex 6p C3 DCpowe_2'!$G$7,'ver pressoflex 6p C3 DCpowe_2'!$G$16*E267*'ver pressoflex 6p C3 DCpowe_2'!$O$8,SIGN(E267)*'ver pressoflex 6p C3 DCpowe_2'!$G$15*'ver pressoflex 6p C3 DCpowe_2'!$O$8)</f>
        <v>17803.500000000004</v>
      </c>
      <c r="N267" s="572">
        <f>IF(ABS(F267)&lt;'ver pressoflex 6p C3 DCpowe_2'!$G$7,'ver pressoflex 6p C3 DCpowe_2'!$G$16*F267*'ver pressoflex 6p C3 DCpowe_2'!$O$9,SIGN(F267)*'ver pressoflex 6p C3 DCpowe_2'!$G$15*'ver pressoflex 6p C3 DCpowe_2'!$O$9)</f>
        <v>0</v>
      </c>
      <c r="O267" s="572">
        <f>IF(ABS(G267)&lt;'ver pressoflex 6p C3 DCpowe_2'!$G$7,'ver pressoflex 6p C3 DCpowe_2'!$G$16*G267*'ver pressoflex 6p C3 DCpowe_2'!$O$10,SIGN(G267)*'ver pressoflex 6p C3 DCpowe_2'!$G$15*'ver pressoflex 6p C3 DCpowe_2'!$O$10)</f>
        <v>0</v>
      </c>
      <c r="P267" s="572">
        <f>IF(ABS(H267)&lt;'ver pressoflex 6p C3 DCpowe_2'!$G$7,'ver pressoflex 6p C3 DCpowe_2'!$G$16*H267*'ver pressoflex 6p C3 DCpowe_2'!$O$11,SIGN(H267)*'ver pressoflex 6p C3 DCpowe_2'!$G$15*'ver pressoflex 6p C3 DCpowe_2'!$O$11)</f>
        <v>0</v>
      </c>
      <c r="Q267" s="572">
        <f>IF(ABS(I267)&lt;'ver pressoflex 6p C3 DCpowe_2'!$G$7,'ver pressoflex 6p C3 DCpowe_2'!$G$16*I267*'ver pressoflex 6p C3 DCpowe_2'!$O$12,SIGN(I267)*'ver pressoflex 6p C3 DCpowe_2'!$G$15*'ver pressoflex 6p C3 DCpowe_2'!$O$12)</f>
        <v>0</v>
      </c>
      <c r="R267" s="572">
        <f>IF(ABS(J267)&lt;'ver pressoflex 6p C3 DCpowe_2'!$G$7,'ver pressoflex 6p C3 DCpowe_2'!$G$16*J267*'ver pressoflex 6p C3 DCpowe_2'!$O$13,SIGN(J267)*'ver pressoflex 6p C3 DCpowe_2'!$G$15*'ver pressoflex 6p C3 DCpowe_2'!$O$13)</f>
        <v>17803.500000000004</v>
      </c>
      <c r="S267" s="113">
        <f t="shared" si="34"/>
        <v>25906.102500000008</v>
      </c>
      <c r="T267" s="575">
        <f>-L267*('ver pressoflex 6p C3 DCpowe_2'!$G$3/2-'ver pressoflex 6p C3 DCpowe_2'!$G$12*'ver pressoflex 6p C3 DCpowe_2'!D267)</f>
        <v>11676463.545864599</v>
      </c>
      <c r="U267" s="29">
        <f t="shared" si="37"/>
        <v>-18248587.500000004</v>
      </c>
      <c r="V267" s="29">
        <f t="shared" si="38"/>
        <v>0</v>
      </c>
      <c r="W267" s="29">
        <f t="shared" si="39"/>
        <v>0</v>
      </c>
      <c r="X267" s="29">
        <f t="shared" si="40"/>
        <v>0</v>
      </c>
      <c r="Y267" s="29">
        <f t="shared" si="41"/>
        <v>0</v>
      </c>
      <c r="Z267" s="29">
        <f t="shared" si="42"/>
        <v>18248587.500000004</v>
      </c>
      <c r="AA267" s="113">
        <f t="shared" si="35"/>
        <v>11676463.545864599</v>
      </c>
    </row>
    <row r="268" spans="2:27">
      <c r="B268" s="116">
        <f t="shared" si="33"/>
        <v>67859.797500000015</v>
      </c>
      <c r="C268" s="115">
        <f t="shared" si="36"/>
        <v>4.2099999999999982</v>
      </c>
      <c r="D268" s="68">
        <f>'ver pressoflex 6p C3 DCpowe_2'!$G$3/2/$C$557*C268</f>
        <v>51.572499999999977</v>
      </c>
      <c r="E268" s="114">
        <f>'ver pressoflex 6p C3 DCpowe_2'!$G$9/D268*(D268-'ver pressoflex 6p C3 DCpowe_2'!$M$8)</f>
        <v>2.3024286199040199E-2</v>
      </c>
      <c r="F268" s="114">
        <f>'ver pressoflex 6p C3 DCpowe_2'!$G$9/D268*(D268-'ver pressoflex 6p C3 DCpowe_2'!$M$9)</f>
        <v>3.5434000678656284E-2</v>
      </c>
      <c r="G268" s="114">
        <f>'ver pressoflex 6p C3 DCpowe_2'!$G$9/D268*(D268-'ver pressoflex 6p C3 DCpowe_2'!$M$10)</f>
        <v>4.7843715158272362E-2</v>
      </c>
      <c r="H268" s="114">
        <f>'ver pressoflex 6p C3 DCpowe_2'!$G$9/D268*(D268-'ver pressoflex 6p C3 DCpowe_2'!$M$11)</f>
        <v>0.31620379077997013</v>
      </c>
      <c r="I268" s="114">
        <f>'ver pressoflex 6p C3 DCpowe_2'!$G$9/D268*(D268-'ver pressoflex 6p C3 DCpowe_2'!$M$12)</f>
        <v>0.32861350525958621</v>
      </c>
      <c r="J268" s="114">
        <f>'ver pressoflex 6p C3 DCpowe_2'!$G$9/D268*(D268-'ver pressoflex 6p C3 DCpowe_2'!$M$13)</f>
        <v>0.3410232197392023</v>
      </c>
      <c r="K268" s="114">
        <f>'ver pressoflex 6p C3 DCpowe_2'!$G$9/D268*(D268-'ver pressoflex 6p C3 DCpowe_2'!$G$3)</f>
        <v>0.37204750593824254</v>
      </c>
      <c r="L268" s="113">
        <f>-'ver pressoflex 6p C3 DCpowe_2'!$G$2*'ver pressoflex 6p C3 DCpowe_2'!D268*'ver pressoflex 6p C3 DCpowe_2'!$G$17*'ver pressoflex 6p C3 DCpowe_2'!$G$13*'ver pressoflex 6p C3 DCpowe_2'!$G$11</f>
        <v>-9747.2024999999976</v>
      </c>
      <c r="M268" s="572">
        <f>IF(ABS(E268)&lt;'ver pressoflex 6p C3 DCpowe_2'!$G$7,'ver pressoflex 6p C3 DCpowe_2'!$G$16*E268*'ver pressoflex 6p C3 DCpowe_2'!$O$8,SIGN(E268)*'ver pressoflex 6p C3 DCpowe_2'!$G$15*'ver pressoflex 6p C3 DCpowe_2'!$O$8)</f>
        <v>17803.500000000004</v>
      </c>
      <c r="N268" s="572">
        <f>IF(ABS(F268)&lt;'ver pressoflex 6p C3 DCpowe_2'!$G$7,'ver pressoflex 6p C3 DCpowe_2'!$G$16*F268*'ver pressoflex 6p C3 DCpowe_2'!$O$9,SIGN(F268)*'ver pressoflex 6p C3 DCpowe_2'!$G$15*'ver pressoflex 6p C3 DCpowe_2'!$O$9)</f>
        <v>0</v>
      </c>
      <c r="O268" s="572">
        <f>IF(ABS(G268)&lt;'ver pressoflex 6p C3 DCpowe_2'!$G$7,'ver pressoflex 6p C3 DCpowe_2'!$G$16*G268*'ver pressoflex 6p C3 DCpowe_2'!$O$10,SIGN(G268)*'ver pressoflex 6p C3 DCpowe_2'!$G$15*'ver pressoflex 6p C3 DCpowe_2'!$O$10)</f>
        <v>0</v>
      </c>
      <c r="P268" s="572">
        <f>IF(ABS(H268)&lt;'ver pressoflex 6p C3 DCpowe_2'!$G$7,'ver pressoflex 6p C3 DCpowe_2'!$G$16*H268*'ver pressoflex 6p C3 DCpowe_2'!$O$11,SIGN(H268)*'ver pressoflex 6p C3 DCpowe_2'!$G$15*'ver pressoflex 6p C3 DCpowe_2'!$O$11)</f>
        <v>0</v>
      </c>
      <c r="Q268" s="572">
        <f>IF(ABS(I268)&lt;'ver pressoflex 6p C3 DCpowe_2'!$G$7,'ver pressoflex 6p C3 DCpowe_2'!$G$16*I268*'ver pressoflex 6p C3 DCpowe_2'!$O$12,SIGN(I268)*'ver pressoflex 6p C3 DCpowe_2'!$G$15*'ver pressoflex 6p C3 DCpowe_2'!$O$12)</f>
        <v>0</v>
      </c>
      <c r="R268" s="572">
        <f>IF(ABS(J268)&lt;'ver pressoflex 6p C3 DCpowe_2'!$G$7,'ver pressoflex 6p C3 DCpowe_2'!$G$16*J268*'ver pressoflex 6p C3 DCpowe_2'!$O$13,SIGN(J268)*'ver pressoflex 6p C3 DCpowe_2'!$G$15*'ver pressoflex 6p C3 DCpowe_2'!$O$13)</f>
        <v>17803.500000000004</v>
      </c>
      <c r="S268" s="113">
        <f t="shared" si="34"/>
        <v>25859.797500000008</v>
      </c>
      <c r="T268" s="575">
        <f>-L268*('ver pressoflex 6p C3 DCpowe_2'!$G$3/2-'ver pressoflex 6p C3 DCpowe_2'!$G$12*'ver pressoflex 6p C3 DCpowe_2'!D268)</f>
        <v>11731205.020512598</v>
      </c>
      <c r="U268" s="29">
        <f t="shared" si="37"/>
        <v>-18248587.500000004</v>
      </c>
      <c r="V268" s="29">
        <f t="shared" si="38"/>
        <v>0</v>
      </c>
      <c r="W268" s="29">
        <f t="shared" si="39"/>
        <v>0</v>
      </c>
      <c r="X268" s="29">
        <f t="shared" si="40"/>
        <v>0</v>
      </c>
      <c r="Y268" s="29">
        <f t="shared" si="41"/>
        <v>0</v>
      </c>
      <c r="Z268" s="29">
        <f t="shared" si="42"/>
        <v>18248587.500000004</v>
      </c>
      <c r="AA268" s="113">
        <f t="shared" si="35"/>
        <v>11731205.020512598</v>
      </c>
    </row>
    <row r="269" spans="2:27">
      <c r="B269" s="116">
        <f t="shared" si="33"/>
        <v>67813.492500000008</v>
      </c>
      <c r="C269" s="115">
        <f t="shared" si="36"/>
        <v>4.2299999999999978</v>
      </c>
      <c r="D269" s="68">
        <f>'ver pressoflex 6p C3 DCpowe_2'!$G$3/2/$C$557*C269</f>
        <v>51.817499999999974</v>
      </c>
      <c r="E269" s="114">
        <f>'ver pressoflex 6p C3 DCpowe_2'!$G$9/D269*(D269-'ver pressoflex 6p C3 DCpowe_2'!$M$8)</f>
        <v>2.2877599266657032E-2</v>
      </c>
      <c r="F269" s="114">
        <f>'ver pressoflex 6p C3 DCpowe_2'!$G$9/D269*(D269-'ver pressoflex 6p C3 DCpowe_2'!$M$9)</f>
        <v>3.5228638973319848E-2</v>
      </c>
      <c r="G269" s="114">
        <f>'ver pressoflex 6p C3 DCpowe_2'!$G$9/D269*(D269-'ver pressoflex 6p C3 DCpowe_2'!$M$10)</f>
        <v>4.7579678679982654E-2</v>
      </c>
      <c r="H269" s="114">
        <f>'ver pressoflex 6p C3 DCpowe_2'!$G$9/D269*(D269-'ver pressoflex 6p C3 DCpowe_2'!$M$11)</f>
        <v>0.31467091233656602</v>
      </c>
      <c r="I269" s="114">
        <f>'ver pressoflex 6p C3 DCpowe_2'!$G$9/D269*(D269-'ver pressoflex 6p C3 DCpowe_2'!$M$12)</f>
        <v>0.32702195204322876</v>
      </c>
      <c r="J269" s="114">
        <f>'ver pressoflex 6p C3 DCpowe_2'!$G$9/D269*(D269-'ver pressoflex 6p C3 DCpowe_2'!$M$13)</f>
        <v>0.33937299174989161</v>
      </c>
      <c r="K269" s="114">
        <f>'ver pressoflex 6p C3 DCpowe_2'!$G$9/D269*(D269-'ver pressoflex 6p C3 DCpowe_2'!$G$3)</f>
        <v>0.37025059101654861</v>
      </c>
      <c r="L269" s="113">
        <f>-'ver pressoflex 6p C3 DCpowe_2'!$G$2*'ver pressoflex 6p C3 DCpowe_2'!D269*'ver pressoflex 6p C3 DCpowe_2'!$G$17*'ver pressoflex 6p C3 DCpowe_2'!$G$13*'ver pressoflex 6p C3 DCpowe_2'!$G$11</f>
        <v>-9793.5074999999961</v>
      </c>
      <c r="M269" s="572">
        <f>IF(ABS(E269)&lt;'ver pressoflex 6p C3 DCpowe_2'!$G$7,'ver pressoflex 6p C3 DCpowe_2'!$G$16*E269*'ver pressoflex 6p C3 DCpowe_2'!$O$8,SIGN(E269)*'ver pressoflex 6p C3 DCpowe_2'!$G$15*'ver pressoflex 6p C3 DCpowe_2'!$O$8)</f>
        <v>17803.500000000004</v>
      </c>
      <c r="N269" s="572">
        <f>IF(ABS(F269)&lt;'ver pressoflex 6p C3 DCpowe_2'!$G$7,'ver pressoflex 6p C3 DCpowe_2'!$G$16*F269*'ver pressoflex 6p C3 DCpowe_2'!$O$9,SIGN(F269)*'ver pressoflex 6p C3 DCpowe_2'!$G$15*'ver pressoflex 6p C3 DCpowe_2'!$O$9)</f>
        <v>0</v>
      </c>
      <c r="O269" s="572">
        <f>IF(ABS(G269)&lt;'ver pressoflex 6p C3 DCpowe_2'!$G$7,'ver pressoflex 6p C3 DCpowe_2'!$G$16*G269*'ver pressoflex 6p C3 DCpowe_2'!$O$10,SIGN(G269)*'ver pressoflex 6p C3 DCpowe_2'!$G$15*'ver pressoflex 6p C3 DCpowe_2'!$O$10)</f>
        <v>0</v>
      </c>
      <c r="P269" s="572">
        <f>IF(ABS(H269)&lt;'ver pressoflex 6p C3 DCpowe_2'!$G$7,'ver pressoflex 6p C3 DCpowe_2'!$G$16*H269*'ver pressoflex 6p C3 DCpowe_2'!$O$11,SIGN(H269)*'ver pressoflex 6p C3 DCpowe_2'!$G$15*'ver pressoflex 6p C3 DCpowe_2'!$O$11)</f>
        <v>0</v>
      </c>
      <c r="Q269" s="572">
        <f>IF(ABS(I269)&lt;'ver pressoflex 6p C3 DCpowe_2'!$G$7,'ver pressoflex 6p C3 DCpowe_2'!$G$16*I269*'ver pressoflex 6p C3 DCpowe_2'!$O$12,SIGN(I269)*'ver pressoflex 6p C3 DCpowe_2'!$G$15*'ver pressoflex 6p C3 DCpowe_2'!$O$12)</f>
        <v>0</v>
      </c>
      <c r="R269" s="572">
        <f>IF(ABS(J269)&lt;'ver pressoflex 6p C3 DCpowe_2'!$G$7,'ver pressoflex 6p C3 DCpowe_2'!$G$16*J269*'ver pressoflex 6p C3 DCpowe_2'!$O$13,SIGN(J269)*'ver pressoflex 6p C3 DCpowe_2'!$G$15*'ver pressoflex 6p C3 DCpowe_2'!$O$13)</f>
        <v>17803.500000000004</v>
      </c>
      <c r="S269" s="113">
        <f t="shared" si="34"/>
        <v>25813.492500000011</v>
      </c>
      <c r="T269" s="575">
        <f>-L269*('ver pressoflex 6p C3 DCpowe_2'!$G$3/2-'ver pressoflex 6p C3 DCpowe_2'!$G$12*'ver pressoflex 6p C3 DCpowe_2'!D269)</f>
        <v>11785937.056349395</v>
      </c>
      <c r="U269" s="29">
        <f t="shared" si="37"/>
        <v>-18248587.500000004</v>
      </c>
      <c r="V269" s="29">
        <f t="shared" si="38"/>
        <v>0</v>
      </c>
      <c r="W269" s="29">
        <f t="shared" si="39"/>
        <v>0</v>
      </c>
      <c r="X269" s="29">
        <f t="shared" si="40"/>
        <v>0</v>
      </c>
      <c r="Y269" s="29">
        <f t="shared" si="41"/>
        <v>0</v>
      </c>
      <c r="Z269" s="29">
        <f t="shared" si="42"/>
        <v>18248587.500000004</v>
      </c>
      <c r="AA269" s="113">
        <f t="shared" si="35"/>
        <v>11785937.056349395</v>
      </c>
    </row>
    <row r="270" spans="2:27">
      <c r="B270" s="116">
        <f t="shared" si="33"/>
        <v>67767.187500000015</v>
      </c>
      <c r="C270" s="115">
        <f t="shared" si="36"/>
        <v>4.2499999999999973</v>
      </c>
      <c r="D270" s="68">
        <f>'ver pressoflex 6p C3 DCpowe_2'!$G$3/2/$C$557*C270</f>
        <v>52.062499999999964</v>
      </c>
      <c r="E270" s="114">
        <f>'ver pressoflex 6p C3 DCpowe_2'!$G$9/D270*(D270-'ver pressoflex 6p C3 DCpowe_2'!$M$8)</f>
        <v>2.2732292917166885E-2</v>
      </c>
      <c r="F270" s="114">
        <f>'ver pressoflex 6p C3 DCpowe_2'!$G$9/D270*(D270-'ver pressoflex 6p C3 DCpowe_2'!$M$9)</f>
        <v>3.5025210084033642E-2</v>
      </c>
      <c r="G270" s="114">
        <f>'ver pressoflex 6p C3 DCpowe_2'!$G$9/D270*(D270-'ver pressoflex 6p C3 DCpowe_2'!$M$10)</f>
        <v>4.7318127250900399E-2</v>
      </c>
      <c r="H270" s="114">
        <f>'ver pressoflex 6p C3 DCpowe_2'!$G$9/D270*(D270-'ver pressoflex 6p C3 DCpowe_2'!$M$11)</f>
        <v>0.31315246098439398</v>
      </c>
      <c r="I270" s="114">
        <f>'ver pressoflex 6p C3 DCpowe_2'!$G$9/D270*(D270-'ver pressoflex 6p C3 DCpowe_2'!$M$12)</f>
        <v>0.32544537815126073</v>
      </c>
      <c r="J270" s="114">
        <f>'ver pressoflex 6p C3 DCpowe_2'!$G$9/D270*(D270-'ver pressoflex 6p C3 DCpowe_2'!$M$13)</f>
        <v>0.33773829531812749</v>
      </c>
      <c r="K270" s="114">
        <f>'ver pressoflex 6p C3 DCpowe_2'!$G$9/D270*(D270-'ver pressoflex 6p C3 DCpowe_2'!$G$3)</f>
        <v>0.36847058823529438</v>
      </c>
      <c r="L270" s="113">
        <f>-'ver pressoflex 6p C3 DCpowe_2'!$G$2*'ver pressoflex 6p C3 DCpowe_2'!D270*'ver pressoflex 6p C3 DCpowe_2'!$G$17*'ver pressoflex 6p C3 DCpowe_2'!$G$13*'ver pressoflex 6p C3 DCpowe_2'!$G$11</f>
        <v>-9839.8124999999945</v>
      </c>
      <c r="M270" s="572">
        <f>IF(ABS(E270)&lt;'ver pressoflex 6p C3 DCpowe_2'!$G$7,'ver pressoflex 6p C3 DCpowe_2'!$G$16*E270*'ver pressoflex 6p C3 DCpowe_2'!$O$8,SIGN(E270)*'ver pressoflex 6p C3 DCpowe_2'!$G$15*'ver pressoflex 6p C3 DCpowe_2'!$O$8)</f>
        <v>17803.500000000004</v>
      </c>
      <c r="N270" s="572">
        <f>IF(ABS(F270)&lt;'ver pressoflex 6p C3 DCpowe_2'!$G$7,'ver pressoflex 6p C3 DCpowe_2'!$G$16*F270*'ver pressoflex 6p C3 DCpowe_2'!$O$9,SIGN(F270)*'ver pressoflex 6p C3 DCpowe_2'!$G$15*'ver pressoflex 6p C3 DCpowe_2'!$O$9)</f>
        <v>0</v>
      </c>
      <c r="O270" s="572">
        <f>IF(ABS(G270)&lt;'ver pressoflex 6p C3 DCpowe_2'!$G$7,'ver pressoflex 6p C3 DCpowe_2'!$G$16*G270*'ver pressoflex 6p C3 DCpowe_2'!$O$10,SIGN(G270)*'ver pressoflex 6p C3 DCpowe_2'!$G$15*'ver pressoflex 6p C3 DCpowe_2'!$O$10)</f>
        <v>0</v>
      </c>
      <c r="P270" s="572">
        <f>IF(ABS(H270)&lt;'ver pressoflex 6p C3 DCpowe_2'!$G$7,'ver pressoflex 6p C3 DCpowe_2'!$G$16*H270*'ver pressoflex 6p C3 DCpowe_2'!$O$11,SIGN(H270)*'ver pressoflex 6p C3 DCpowe_2'!$G$15*'ver pressoflex 6p C3 DCpowe_2'!$O$11)</f>
        <v>0</v>
      </c>
      <c r="Q270" s="572">
        <f>IF(ABS(I270)&lt;'ver pressoflex 6p C3 DCpowe_2'!$G$7,'ver pressoflex 6p C3 DCpowe_2'!$G$16*I270*'ver pressoflex 6p C3 DCpowe_2'!$O$12,SIGN(I270)*'ver pressoflex 6p C3 DCpowe_2'!$G$15*'ver pressoflex 6p C3 DCpowe_2'!$O$12)</f>
        <v>0</v>
      </c>
      <c r="R270" s="572">
        <f>IF(ABS(J270)&lt;'ver pressoflex 6p C3 DCpowe_2'!$G$7,'ver pressoflex 6p C3 DCpowe_2'!$G$16*J270*'ver pressoflex 6p C3 DCpowe_2'!$O$13,SIGN(J270)*'ver pressoflex 6p C3 DCpowe_2'!$G$15*'ver pressoflex 6p C3 DCpowe_2'!$O$13)</f>
        <v>17803.500000000004</v>
      </c>
      <c r="S270" s="113">
        <f t="shared" si="34"/>
        <v>25767.187500000015</v>
      </c>
      <c r="T270" s="575">
        <f>-L270*('ver pressoflex 6p C3 DCpowe_2'!$G$3/2-'ver pressoflex 6p C3 DCpowe_2'!$G$12*'ver pressoflex 6p C3 DCpowe_2'!D270)</f>
        <v>11840659.653374994</v>
      </c>
      <c r="U270" s="29">
        <f t="shared" si="37"/>
        <v>-18248587.500000004</v>
      </c>
      <c r="V270" s="29">
        <f t="shared" si="38"/>
        <v>0</v>
      </c>
      <c r="W270" s="29">
        <f t="shared" si="39"/>
        <v>0</v>
      </c>
      <c r="X270" s="29">
        <f t="shared" si="40"/>
        <v>0</v>
      </c>
      <c r="Y270" s="29">
        <f t="shared" si="41"/>
        <v>0</v>
      </c>
      <c r="Z270" s="29">
        <f t="shared" si="42"/>
        <v>18248587.500000004</v>
      </c>
      <c r="AA270" s="113">
        <f t="shared" si="35"/>
        <v>11840659.653374994</v>
      </c>
    </row>
    <row r="271" spans="2:27">
      <c r="B271" s="116">
        <f t="shared" si="33"/>
        <v>67720.882500000007</v>
      </c>
      <c r="C271" s="115">
        <f t="shared" si="36"/>
        <v>4.2699999999999969</v>
      </c>
      <c r="D271" s="68">
        <f>'ver pressoflex 6p C3 DCpowe_2'!$G$3/2/$C$557*C271</f>
        <v>52.307499999999962</v>
      </c>
      <c r="E271" s="114">
        <f>'ver pressoflex 6p C3 DCpowe_2'!$G$9/D271*(D271-'ver pressoflex 6p C3 DCpowe_2'!$M$8)</f>
        <v>2.258834775127852E-2</v>
      </c>
      <c r="F271" s="114">
        <f>'ver pressoflex 6p C3 DCpowe_2'!$G$9/D271*(D271-'ver pressoflex 6p C3 DCpowe_2'!$M$9)</f>
        <v>3.482368685178993E-2</v>
      </c>
      <c r="G271" s="114">
        <f>'ver pressoflex 6p C3 DCpowe_2'!$G$9/D271*(D271-'ver pressoflex 6p C3 DCpowe_2'!$M$10)</f>
        <v>4.7059025952301332E-2</v>
      </c>
      <c r="H271" s="114">
        <f>'ver pressoflex 6p C3 DCpowe_2'!$G$9/D271*(D271-'ver pressoflex 6p C3 DCpowe_2'!$M$11)</f>
        <v>0.3116482340008605</v>
      </c>
      <c r="I271" s="114">
        <f>'ver pressoflex 6p C3 DCpowe_2'!$G$9/D271*(D271-'ver pressoflex 6p C3 DCpowe_2'!$M$12)</f>
        <v>0.32388357310137195</v>
      </c>
      <c r="J271" s="114">
        <f>'ver pressoflex 6p C3 DCpowe_2'!$G$9/D271*(D271-'ver pressoflex 6p C3 DCpowe_2'!$M$13)</f>
        <v>0.33611891220188334</v>
      </c>
      <c r="K271" s="114">
        <f>'ver pressoflex 6p C3 DCpowe_2'!$G$9/D271*(D271-'ver pressoflex 6p C3 DCpowe_2'!$G$3)</f>
        <v>0.36670725995316183</v>
      </c>
      <c r="L271" s="113">
        <f>-'ver pressoflex 6p C3 DCpowe_2'!$G$2*'ver pressoflex 6p C3 DCpowe_2'!D271*'ver pressoflex 6p C3 DCpowe_2'!$G$17*'ver pressoflex 6p C3 DCpowe_2'!$G$13*'ver pressoflex 6p C3 DCpowe_2'!$G$11</f>
        <v>-9886.117499999993</v>
      </c>
      <c r="M271" s="572">
        <f>IF(ABS(E271)&lt;'ver pressoflex 6p C3 DCpowe_2'!$G$7,'ver pressoflex 6p C3 DCpowe_2'!$G$16*E271*'ver pressoflex 6p C3 DCpowe_2'!$O$8,SIGN(E271)*'ver pressoflex 6p C3 DCpowe_2'!$G$15*'ver pressoflex 6p C3 DCpowe_2'!$O$8)</f>
        <v>17803.500000000004</v>
      </c>
      <c r="N271" s="572">
        <f>IF(ABS(F271)&lt;'ver pressoflex 6p C3 DCpowe_2'!$G$7,'ver pressoflex 6p C3 DCpowe_2'!$G$16*F271*'ver pressoflex 6p C3 DCpowe_2'!$O$9,SIGN(F271)*'ver pressoflex 6p C3 DCpowe_2'!$G$15*'ver pressoflex 6p C3 DCpowe_2'!$O$9)</f>
        <v>0</v>
      </c>
      <c r="O271" s="572">
        <f>IF(ABS(G271)&lt;'ver pressoflex 6p C3 DCpowe_2'!$G$7,'ver pressoflex 6p C3 DCpowe_2'!$G$16*G271*'ver pressoflex 6p C3 DCpowe_2'!$O$10,SIGN(G271)*'ver pressoflex 6p C3 DCpowe_2'!$G$15*'ver pressoflex 6p C3 DCpowe_2'!$O$10)</f>
        <v>0</v>
      </c>
      <c r="P271" s="572">
        <f>IF(ABS(H271)&lt;'ver pressoflex 6p C3 DCpowe_2'!$G$7,'ver pressoflex 6p C3 DCpowe_2'!$G$16*H271*'ver pressoflex 6p C3 DCpowe_2'!$O$11,SIGN(H271)*'ver pressoflex 6p C3 DCpowe_2'!$G$15*'ver pressoflex 6p C3 DCpowe_2'!$O$11)</f>
        <v>0</v>
      </c>
      <c r="Q271" s="572">
        <f>IF(ABS(I271)&lt;'ver pressoflex 6p C3 DCpowe_2'!$G$7,'ver pressoflex 6p C3 DCpowe_2'!$G$16*I271*'ver pressoflex 6p C3 DCpowe_2'!$O$12,SIGN(I271)*'ver pressoflex 6p C3 DCpowe_2'!$G$15*'ver pressoflex 6p C3 DCpowe_2'!$O$12)</f>
        <v>0</v>
      </c>
      <c r="R271" s="572">
        <f>IF(ABS(J271)&lt;'ver pressoflex 6p C3 DCpowe_2'!$G$7,'ver pressoflex 6p C3 DCpowe_2'!$G$16*J271*'ver pressoflex 6p C3 DCpowe_2'!$O$13,SIGN(J271)*'ver pressoflex 6p C3 DCpowe_2'!$G$15*'ver pressoflex 6p C3 DCpowe_2'!$O$13)</f>
        <v>17803.500000000004</v>
      </c>
      <c r="S271" s="113">
        <f t="shared" si="34"/>
        <v>25720.882500000014</v>
      </c>
      <c r="T271" s="575">
        <f>-L271*('ver pressoflex 6p C3 DCpowe_2'!$G$3/2-'ver pressoflex 6p C3 DCpowe_2'!$G$12*'ver pressoflex 6p C3 DCpowe_2'!D271)</f>
        <v>11895372.811589392</v>
      </c>
      <c r="U271" s="29">
        <f t="shared" si="37"/>
        <v>-18248587.500000004</v>
      </c>
      <c r="V271" s="29">
        <f t="shared" si="38"/>
        <v>0</v>
      </c>
      <c r="W271" s="29">
        <f t="shared" si="39"/>
        <v>0</v>
      </c>
      <c r="X271" s="29">
        <f t="shared" si="40"/>
        <v>0</v>
      </c>
      <c r="Y271" s="29">
        <f t="shared" si="41"/>
        <v>0</v>
      </c>
      <c r="Z271" s="29">
        <f t="shared" si="42"/>
        <v>18248587.500000004</v>
      </c>
      <c r="AA271" s="113">
        <f t="shared" si="35"/>
        <v>11895372.811589392</v>
      </c>
    </row>
    <row r="272" spans="2:27">
      <c r="B272" s="116">
        <f t="shared" si="33"/>
        <v>67489.357500000013</v>
      </c>
      <c r="C272" s="115">
        <f t="shared" ref="C272:C335" si="43">+C271+0.1</f>
        <v>4.3699999999999966</v>
      </c>
      <c r="D272" s="68">
        <f>'ver pressoflex 6p C3 DCpowe_2'!$G$3/2/$C$557*C272</f>
        <v>53.532499999999956</v>
      </c>
      <c r="E272" s="114">
        <f>'ver pressoflex 6p C3 DCpowe_2'!$G$9/D272*(D272-'ver pressoflex 6p C3 DCpowe_2'!$M$8)</f>
        <v>2.1888385560173751E-2</v>
      </c>
      <c r="F272" s="114">
        <f>'ver pressoflex 6p C3 DCpowe_2'!$G$9/D272*(D272-'ver pressoflex 6p C3 DCpowe_2'!$M$9)</f>
        <v>3.3843739784243251E-2</v>
      </c>
      <c r="G272" s="114">
        <f>'ver pressoflex 6p C3 DCpowe_2'!$G$9/D272*(D272-'ver pressoflex 6p C3 DCpowe_2'!$M$10)</f>
        <v>4.5799094008312752E-2</v>
      </c>
      <c r="H272" s="114">
        <f>'ver pressoflex 6p C3 DCpowe_2'!$G$9/D272*(D272-'ver pressoflex 6p C3 DCpowe_2'!$M$11)</f>
        <v>0.30433362910381567</v>
      </c>
      <c r="I272" s="114">
        <f>'ver pressoflex 6p C3 DCpowe_2'!$G$9/D272*(D272-'ver pressoflex 6p C3 DCpowe_2'!$M$12)</f>
        <v>0.31628898332788524</v>
      </c>
      <c r="J272" s="114">
        <f>'ver pressoflex 6p C3 DCpowe_2'!$G$9/D272*(D272-'ver pressoflex 6p C3 DCpowe_2'!$M$13)</f>
        <v>0.32824433755195476</v>
      </c>
      <c r="K272" s="114">
        <f>'ver pressoflex 6p C3 DCpowe_2'!$G$9/D272*(D272-'ver pressoflex 6p C3 DCpowe_2'!$G$3)</f>
        <v>0.35813272311212846</v>
      </c>
      <c r="L272" s="113">
        <f>-'ver pressoflex 6p C3 DCpowe_2'!$G$2*'ver pressoflex 6p C3 DCpowe_2'!D272*'ver pressoflex 6p C3 DCpowe_2'!$G$17*'ver pressoflex 6p C3 DCpowe_2'!$G$13*'ver pressoflex 6p C3 DCpowe_2'!$G$11</f>
        <v>-10117.642499999993</v>
      </c>
      <c r="M272" s="572">
        <f>IF(ABS(E272)&lt;'ver pressoflex 6p C3 DCpowe_2'!$G$7,'ver pressoflex 6p C3 DCpowe_2'!$G$16*E272*'ver pressoflex 6p C3 DCpowe_2'!$O$8,SIGN(E272)*'ver pressoflex 6p C3 DCpowe_2'!$G$15*'ver pressoflex 6p C3 DCpowe_2'!$O$8)</f>
        <v>17803.500000000004</v>
      </c>
      <c r="N272" s="572">
        <f>IF(ABS(F272)&lt;'ver pressoflex 6p C3 DCpowe_2'!$G$7,'ver pressoflex 6p C3 DCpowe_2'!$G$16*F272*'ver pressoflex 6p C3 DCpowe_2'!$O$9,SIGN(F272)*'ver pressoflex 6p C3 DCpowe_2'!$G$15*'ver pressoflex 6p C3 DCpowe_2'!$O$9)</f>
        <v>0</v>
      </c>
      <c r="O272" s="572">
        <f>IF(ABS(G272)&lt;'ver pressoflex 6p C3 DCpowe_2'!$G$7,'ver pressoflex 6p C3 DCpowe_2'!$G$16*G272*'ver pressoflex 6p C3 DCpowe_2'!$O$10,SIGN(G272)*'ver pressoflex 6p C3 DCpowe_2'!$G$15*'ver pressoflex 6p C3 DCpowe_2'!$O$10)</f>
        <v>0</v>
      </c>
      <c r="P272" s="572">
        <f>IF(ABS(H272)&lt;'ver pressoflex 6p C3 DCpowe_2'!$G$7,'ver pressoflex 6p C3 DCpowe_2'!$G$16*H272*'ver pressoflex 6p C3 DCpowe_2'!$O$11,SIGN(H272)*'ver pressoflex 6p C3 DCpowe_2'!$G$15*'ver pressoflex 6p C3 DCpowe_2'!$O$11)</f>
        <v>0</v>
      </c>
      <c r="Q272" s="572">
        <f>IF(ABS(I272)&lt;'ver pressoflex 6p C3 DCpowe_2'!$G$7,'ver pressoflex 6p C3 DCpowe_2'!$G$16*I272*'ver pressoflex 6p C3 DCpowe_2'!$O$12,SIGN(I272)*'ver pressoflex 6p C3 DCpowe_2'!$G$15*'ver pressoflex 6p C3 DCpowe_2'!$O$12)</f>
        <v>0</v>
      </c>
      <c r="R272" s="572">
        <f>IF(ABS(J272)&lt;'ver pressoflex 6p C3 DCpowe_2'!$G$7,'ver pressoflex 6p C3 DCpowe_2'!$G$16*J272*'ver pressoflex 6p C3 DCpowe_2'!$O$13,SIGN(J272)*'ver pressoflex 6p C3 DCpowe_2'!$G$15*'ver pressoflex 6p C3 DCpowe_2'!$O$13)</f>
        <v>17803.500000000004</v>
      </c>
      <c r="S272" s="113">
        <f t="shared" si="34"/>
        <v>25489.357500000013</v>
      </c>
      <c r="T272" s="575">
        <f>-L272*('ver pressoflex 6p C3 DCpowe_2'!$G$3/2-'ver pressoflex 6p C3 DCpowe_2'!$G$12*'ver pressoflex 6p C3 DCpowe_2'!D272)</f>
        <v>12168797.02049339</v>
      </c>
      <c r="U272" s="29">
        <f t="shared" si="37"/>
        <v>-18248587.500000004</v>
      </c>
      <c r="V272" s="29">
        <f t="shared" si="38"/>
        <v>0</v>
      </c>
      <c r="W272" s="29">
        <f t="shared" si="39"/>
        <v>0</v>
      </c>
      <c r="X272" s="29">
        <f t="shared" si="40"/>
        <v>0</v>
      </c>
      <c r="Y272" s="29">
        <f t="shared" si="41"/>
        <v>0</v>
      </c>
      <c r="Z272" s="29">
        <f t="shared" si="42"/>
        <v>18248587.500000004</v>
      </c>
      <c r="AA272" s="113">
        <f t="shared" si="35"/>
        <v>12168797.02049339</v>
      </c>
    </row>
    <row r="273" spans="2:27">
      <c r="B273" s="116">
        <f t="shared" si="33"/>
        <v>67257.832500000019</v>
      </c>
      <c r="C273" s="115">
        <f t="shared" si="43"/>
        <v>4.4699999999999962</v>
      </c>
      <c r="D273" s="68">
        <f>'ver pressoflex 6p C3 DCpowe_2'!$G$3/2/$C$557*C273</f>
        <v>54.757499999999951</v>
      </c>
      <c r="E273" s="114">
        <f>'ver pressoflex 6p C3 DCpowe_2'!$G$9/D273*(D273-'ver pressoflex 6p C3 DCpowe_2'!$M$8)</f>
        <v>2.121974158791036E-2</v>
      </c>
      <c r="F273" s="114">
        <f>'ver pressoflex 6p C3 DCpowe_2'!$G$9/D273*(D273-'ver pressoflex 6p C3 DCpowe_2'!$M$9)</f>
        <v>3.2907638223074499E-2</v>
      </c>
      <c r="G273" s="114">
        <f>'ver pressoflex 6p C3 DCpowe_2'!$G$9/D273*(D273-'ver pressoflex 6p C3 DCpowe_2'!$M$10)</f>
        <v>4.4595534858238646E-2</v>
      </c>
      <c r="H273" s="114">
        <f>'ver pressoflex 6p C3 DCpowe_2'!$G$9/D273*(D273-'ver pressoflex 6p C3 DCpowe_2'!$M$11)</f>
        <v>0.29734629959366321</v>
      </c>
      <c r="I273" s="114">
        <f>'ver pressoflex 6p C3 DCpowe_2'!$G$9/D273*(D273-'ver pressoflex 6p C3 DCpowe_2'!$M$12)</f>
        <v>0.30903419622882733</v>
      </c>
      <c r="J273" s="114">
        <f>'ver pressoflex 6p C3 DCpowe_2'!$G$9/D273*(D273-'ver pressoflex 6p C3 DCpowe_2'!$M$13)</f>
        <v>0.3207220928639915</v>
      </c>
      <c r="K273" s="114">
        <f>'ver pressoflex 6p C3 DCpowe_2'!$G$9/D273*(D273-'ver pressoflex 6p C3 DCpowe_2'!$G$3)</f>
        <v>0.34994183445190186</v>
      </c>
      <c r="L273" s="113">
        <f>-'ver pressoflex 6p C3 DCpowe_2'!$G$2*'ver pressoflex 6p C3 DCpowe_2'!D273*'ver pressoflex 6p C3 DCpowe_2'!$G$17*'ver pressoflex 6p C3 DCpowe_2'!$G$13*'ver pressoflex 6p C3 DCpowe_2'!$G$11</f>
        <v>-10349.167499999992</v>
      </c>
      <c r="M273" s="572">
        <f>IF(ABS(E273)&lt;'ver pressoflex 6p C3 DCpowe_2'!$G$7,'ver pressoflex 6p C3 DCpowe_2'!$G$16*E273*'ver pressoflex 6p C3 DCpowe_2'!$O$8,SIGN(E273)*'ver pressoflex 6p C3 DCpowe_2'!$G$15*'ver pressoflex 6p C3 DCpowe_2'!$O$8)</f>
        <v>17803.500000000004</v>
      </c>
      <c r="N273" s="572">
        <f>IF(ABS(F273)&lt;'ver pressoflex 6p C3 DCpowe_2'!$G$7,'ver pressoflex 6p C3 DCpowe_2'!$G$16*F273*'ver pressoflex 6p C3 DCpowe_2'!$O$9,SIGN(F273)*'ver pressoflex 6p C3 DCpowe_2'!$G$15*'ver pressoflex 6p C3 DCpowe_2'!$O$9)</f>
        <v>0</v>
      </c>
      <c r="O273" s="572">
        <f>IF(ABS(G273)&lt;'ver pressoflex 6p C3 DCpowe_2'!$G$7,'ver pressoflex 6p C3 DCpowe_2'!$G$16*G273*'ver pressoflex 6p C3 DCpowe_2'!$O$10,SIGN(G273)*'ver pressoflex 6p C3 DCpowe_2'!$G$15*'ver pressoflex 6p C3 DCpowe_2'!$O$10)</f>
        <v>0</v>
      </c>
      <c r="P273" s="572">
        <f>IF(ABS(H273)&lt;'ver pressoflex 6p C3 DCpowe_2'!$G$7,'ver pressoflex 6p C3 DCpowe_2'!$G$16*H273*'ver pressoflex 6p C3 DCpowe_2'!$O$11,SIGN(H273)*'ver pressoflex 6p C3 DCpowe_2'!$G$15*'ver pressoflex 6p C3 DCpowe_2'!$O$11)</f>
        <v>0</v>
      </c>
      <c r="Q273" s="572">
        <f>IF(ABS(I273)&lt;'ver pressoflex 6p C3 DCpowe_2'!$G$7,'ver pressoflex 6p C3 DCpowe_2'!$G$16*I273*'ver pressoflex 6p C3 DCpowe_2'!$O$12,SIGN(I273)*'ver pressoflex 6p C3 DCpowe_2'!$G$15*'ver pressoflex 6p C3 DCpowe_2'!$O$12)</f>
        <v>0</v>
      </c>
      <c r="R273" s="572">
        <f>IF(ABS(J273)&lt;'ver pressoflex 6p C3 DCpowe_2'!$G$7,'ver pressoflex 6p C3 DCpowe_2'!$G$16*J273*'ver pressoflex 6p C3 DCpowe_2'!$O$13,SIGN(J273)*'ver pressoflex 6p C3 DCpowe_2'!$G$15*'ver pressoflex 6p C3 DCpowe_2'!$O$13)</f>
        <v>17803.500000000004</v>
      </c>
      <c r="S273" s="113">
        <f t="shared" si="34"/>
        <v>25257.832500000015</v>
      </c>
      <c r="T273" s="575">
        <f>-L273*('ver pressoflex 6p C3 DCpowe_2'!$G$3/2-'ver pressoflex 6p C3 DCpowe_2'!$G$12*'ver pressoflex 6p C3 DCpowe_2'!D273)</f>
        <v>12441985.259117391</v>
      </c>
      <c r="U273" s="29">
        <f t="shared" si="37"/>
        <v>-18248587.500000004</v>
      </c>
      <c r="V273" s="29">
        <f t="shared" si="38"/>
        <v>0</v>
      </c>
      <c r="W273" s="29">
        <f t="shared" si="39"/>
        <v>0</v>
      </c>
      <c r="X273" s="29">
        <f t="shared" si="40"/>
        <v>0</v>
      </c>
      <c r="Y273" s="29">
        <f t="shared" si="41"/>
        <v>0</v>
      </c>
      <c r="Z273" s="29">
        <f t="shared" si="42"/>
        <v>18248587.500000004</v>
      </c>
      <c r="AA273" s="113">
        <f t="shared" si="35"/>
        <v>12441985.259117391</v>
      </c>
    </row>
    <row r="274" spans="2:27">
      <c r="B274" s="116">
        <f t="shared" si="33"/>
        <v>67026.307500000024</v>
      </c>
      <c r="C274" s="115">
        <f t="shared" si="43"/>
        <v>4.5699999999999958</v>
      </c>
      <c r="D274" s="68">
        <f>'ver pressoflex 6p C3 DCpowe_2'!$G$3/2/$C$557*C274</f>
        <v>55.982499999999952</v>
      </c>
      <c r="E274" s="114">
        <f>'ver pressoflex 6p C3 DCpowe_2'!$G$9/D274*(D274-'ver pressoflex 6p C3 DCpowe_2'!$M$8)</f>
        <v>2.0580359933907943E-2</v>
      </c>
      <c r="F274" s="114">
        <f>'ver pressoflex 6p C3 DCpowe_2'!$G$9/D274*(D274-'ver pressoflex 6p C3 DCpowe_2'!$M$9)</f>
        <v>3.2012503907471124E-2</v>
      </c>
      <c r="G274" s="114">
        <f>'ver pressoflex 6p C3 DCpowe_2'!$G$9/D274*(D274-'ver pressoflex 6p C3 DCpowe_2'!$M$10)</f>
        <v>4.3444647881034297E-2</v>
      </c>
      <c r="H274" s="114">
        <f>'ver pressoflex 6p C3 DCpowe_2'!$G$9/D274*(D274-'ver pressoflex 6p C3 DCpowe_2'!$M$11)</f>
        <v>0.29066476130933805</v>
      </c>
      <c r="I274" s="114">
        <f>'ver pressoflex 6p C3 DCpowe_2'!$G$9/D274*(D274-'ver pressoflex 6p C3 DCpowe_2'!$M$12)</f>
        <v>0.30209690528290117</v>
      </c>
      <c r="J274" s="114">
        <f>'ver pressoflex 6p C3 DCpowe_2'!$G$9/D274*(D274-'ver pressoflex 6p C3 DCpowe_2'!$M$13)</f>
        <v>0.31352904925646435</v>
      </c>
      <c r="K274" s="114">
        <f>'ver pressoflex 6p C3 DCpowe_2'!$G$9/D274*(D274-'ver pressoflex 6p C3 DCpowe_2'!$G$3)</f>
        <v>0.3421094091903723</v>
      </c>
      <c r="L274" s="113">
        <f>-'ver pressoflex 6p C3 DCpowe_2'!$G$2*'ver pressoflex 6p C3 DCpowe_2'!D274*'ver pressoflex 6p C3 DCpowe_2'!$G$17*'ver pressoflex 6p C3 DCpowe_2'!$G$13*'ver pressoflex 6p C3 DCpowe_2'!$G$11</f>
        <v>-10580.69249999999</v>
      </c>
      <c r="M274" s="572">
        <f>IF(ABS(E274)&lt;'ver pressoflex 6p C3 DCpowe_2'!$G$7,'ver pressoflex 6p C3 DCpowe_2'!$G$16*E274*'ver pressoflex 6p C3 DCpowe_2'!$O$8,SIGN(E274)*'ver pressoflex 6p C3 DCpowe_2'!$G$15*'ver pressoflex 6p C3 DCpowe_2'!$O$8)</f>
        <v>17803.500000000004</v>
      </c>
      <c r="N274" s="572">
        <f>IF(ABS(F274)&lt;'ver pressoflex 6p C3 DCpowe_2'!$G$7,'ver pressoflex 6p C3 DCpowe_2'!$G$16*F274*'ver pressoflex 6p C3 DCpowe_2'!$O$9,SIGN(F274)*'ver pressoflex 6p C3 DCpowe_2'!$G$15*'ver pressoflex 6p C3 DCpowe_2'!$O$9)</f>
        <v>0</v>
      </c>
      <c r="O274" s="572">
        <f>IF(ABS(G274)&lt;'ver pressoflex 6p C3 DCpowe_2'!$G$7,'ver pressoflex 6p C3 DCpowe_2'!$G$16*G274*'ver pressoflex 6p C3 DCpowe_2'!$O$10,SIGN(G274)*'ver pressoflex 6p C3 DCpowe_2'!$G$15*'ver pressoflex 6p C3 DCpowe_2'!$O$10)</f>
        <v>0</v>
      </c>
      <c r="P274" s="572">
        <f>IF(ABS(H274)&lt;'ver pressoflex 6p C3 DCpowe_2'!$G$7,'ver pressoflex 6p C3 DCpowe_2'!$G$16*H274*'ver pressoflex 6p C3 DCpowe_2'!$O$11,SIGN(H274)*'ver pressoflex 6p C3 DCpowe_2'!$G$15*'ver pressoflex 6p C3 DCpowe_2'!$O$11)</f>
        <v>0</v>
      </c>
      <c r="Q274" s="572">
        <f>IF(ABS(I274)&lt;'ver pressoflex 6p C3 DCpowe_2'!$G$7,'ver pressoflex 6p C3 DCpowe_2'!$G$16*I274*'ver pressoflex 6p C3 DCpowe_2'!$O$12,SIGN(I274)*'ver pressoflex 6p C3 DCpowe_2'!$G$15*'ver pressoflex 6p C3 DCpowe_2'!$O$12)</f>
        <v>0</v>
      </c>
      <c r="R274" s="572">
        <f>IF(ABS(J274)&lt;'ver pressoflex 6p C3 DCpowe_2'!$G$7,'ver pressoflex 6p C3 DCpowe_2'!$G$16*J274*'ver pressoflex 6p C3 DCpowe_2'!$O$13,SIGN(J274)*'ver pressoflex 6p C3 DCpowe_2'!$G$15*'ver pressoflex 6p C3 DCpowe_2'!$O$13)</f>
        <v>17803.500000000004</v>
      </c>
      <c r="S274" s="113">
        <f t="shared" si="34"/>
        <v>25026.307500000017</v>
      </c>
      <c r="T274" s="575">
        <f>-L274*('ver pressoflex 6p C3 DCpowe_2'!$G$3/2-'ver pressoflex 6p C3 DCpowe_2'!$G$12*'ver pressoflex 6p C3 DCpowe_2'!D274)</f>
        <v>12714937.527461387</v>
      </c>
      <c r="U274" s="29">
        <f t="shared" si="37"/>
        <v>-18248587.500000004</v>
      </c>
      <c r="V274" s="29">
        <f t="shared" si="38"/>
        <v>0</v>
      </c>
      <c r="W274" s="29">
        <f t="shared" si="39"/>
        <v>0</v>
      </c>
      <c r="X274" s="29">
        <f t="shared" si="40"/>
        <v>0</v>
      </c>
      <c r="Y274" s="29">
        <f t="shared" si="41"/>
        <v>0</v>
      </c>
      <c r="Z274" s="29">
        <f t="shared" si="42"/>
        <v>18248587.500000004</v>
      </c>
      <c r="AA274" s="113">
        <f t="shared" si="35"/>
        <v>12714937.527461387</v>
      </c>
    </row>
    <row r="275" spans="2:27">
      <c r="B275" s="116">
        <f t="shared" si="33"/>
        <v>66794.782500000016</v>
      </c>
      <c r="C275" s="115">
        <f t="shared" si="43"/>
        <v>4.6699999999999955</v>
      </c>
      <c r="D275" s="68">
        <f>'ver pressoflex 6p C3 DCpowe_2'!$G$3/2/$C$557*C275</f>
        <v>57.207499999999946</v>
      </c>
      <c r="E275" s="114">
        <f>'ver pressoflex 6p C3 DCpowe_2'!$G$9/D275*(D275-'ver pressoflex 6p C3 DCpowe_2'!$M$8)</f>
        <v>1.9968360791854239E-2</v>
      </c>
      <c r="F275" s="114">
        <f>'ver pressoflex 6p C3 DCpowe_2'!$G$9/D275*(D275-'ver pressoflex 6p C3 DCpowe_2'!$M$9)</f>
        <v>3.1155705108595937E-2</v>
      </c>
      <c r="G275" s="114">
        <f>'ver pressoflex 6p C3 DCpowe_2'!$G$9/D275*(D275-'ver pressoflex 6p C3 DCpowe_2'!$M$10)</f>
        <v>4.2343049425337634E-2</v>
      </c>
      <c r="H275" s="114">
        <f>'ver pressoflex 6p C3 DCpowe_2'!$G$9/D275*(D275-'ver pressoflex 6p C3 DCpowe_2'!$M$11)</f>
        <v>0.28426937027487681</v>
      </c>
      <c r="I275" s="114">
        <f>'ver pressoflex 6p C3 DCpowe_2'!$G$9/D275*(D275-'ver pressoflex 6p C3 DCpowe_2'!$M$12)</f>
        <v>0.29545671459161849</v>
      </c>
      <c r="J275" s="114">
        <f>'ver pressoflex 6p C3 DCpowe_2'!$G$9/D275*(D275-'ver pressoflex 6p C3 DCpowe_2'!$M$13)</f>
        <v>0.30664405890836022</v>
      </c>
      <c r="K275" s="114">
        <f>'ver pressoflex 6p C3 DCpowe_2'!$G$9/D275*(D275-'ver pressoflex 6p C3 DCpowe_2'!$G$3)</f>
        <v>0.33461241970021444</v>
      </c>
      <c r="L275" s="113">
        <f>-'ver pressoflex 6p C3 DCpowe_2'!$G$2*'ver pressoflex 6p C3 DCpowe_2'!D275*'ver pressoflex 6p C3 DCpowe_2'!$G$17*'ver pressoflex 6p C3 DCpowe_2'!$G$13*'ver pressoflex 6p C3 DCpowe_2'!$G$11</f>
        <v>-10812.217499999992</v>
      </c>
      <c r="M275" s="572">
        <f>IF(ABS(E275)&lt;'ver pressoflex 6p C3 DCpowe_2'!$G$7,'ver pressoflex 6p C3 DCpowe_2'!$G$16*E275*'ver pressoflex 6p C3 DCpowe_2'!$O$8,SIGN(E275)*'ver pressoflex 6p C3 DCpowe_2'!$G$15*'ver pressoflex 6p C3 DCpowe_2'!$O$8)</f>
        <v>17803.500000000004</v>
      </c>
      <c r="N275" s="572">
        <f>IF(ABS(F275)&lt;'ver pressoflex 6p C3 DCpowe_2'!$G$7,'ver pressoflex 6p C3 DCpowe_2'!$G$16*F275*'ver pressoflex 6p C3 DCpowe_2'!$O$9,SIGN(F275)*'ver pressoflex 6p C3 DCpowe_2'!$G$15*'ver pressoflex 6p C3 DCpowe_2'!$O$9)</f>
        <v>0</v>
      </c>
      <c r="O275" s="572">
        <f>IF(ABS(G275)&lt;'ver pressoflex 6p C3 DCpowe_2'!$G$7,'ver pressoflex 6p C3 DCpowe_2'!$G$16*G275*'ver pressoflex 6p C3 DCpowe_2'!$O$10,SIGN(G275)*'ver pressoflex 6p C3 DCpowe_2'!$G$15*'ver pressoflex 6p C3 DCpowe_2'!$O$10)</f>
        <v>0</v>
      </c>
      <c r="P275" s="572">
        <f>IF(ABS(H275)&lt;'ver pressoflex 6p C3 DCpowe_2'!$G$7,'ver pressoflex 6p C3 DCpowe_2'!$G$16*H275*'ver pressoflex 6p C3 DCpowe_2'!$O$11,SIGN(H275)*'ver pressoflex 6p C3 DCpowe_2'!$G$15*'ver pressoflex 6p C3 DCpowe_2'!$O$11)</f>
        <v>0</v>
      </c>
      <c r="Q275" s="572">
        <f>IF(ABS(I275)&lt;'ver pressoflex 6p C3 DCpowe_2'!$G$7,'ver pressoflex 6p C3 DCpowe_2'!$G$16*I275*'ver pressoflex 6p C3 DCpowe_2'!$O$12,SIGN(I275)*'ver pressoflex 6p C3 DCpowe_2'!$G$15*'ver pressoflex 6p C3 DCpowe_2'!$O$12)</f>
        <v>0</v>
      </c>
      <c r="R275" s="572">
        <f>IF(ABS(J275)&lt;'ver pressoflex 6p C3 DCpowe_2'!$G$7,'ver pressoflex 6p C3 DCpowe_2'!$G$16*J275*'ver pressoflex 6p C3 DCpowe_2'!$O$13,SIGN(J275)*'ver pressoflex 6p C3 DCpowe_2'!$G$15*'ver pressoflex 6p C3 DCpowe_2'!$O$13)</f>
        <v>17803.500000000004</v>
      </c>
      <c r="S275" s="113">
        <f t="shared" si="34"/>
        <v>24794.782500000016</v>
      </c>
      <c r="T275" s="575">
        <f>-L275*('ver pressoflex 6p C3 DCpowe_2'!$G$3/2-'ver pressoflex 6p C3 DCpowe_2'!$G$12*'ver pressoflex 6p C3 DCpowe_2'!D275)</f>
        <v>12987653.825525392</v>
      </c>
      <c r="U275" s="29">
        <f t="shared" si="37"/>
        <v>-18248587.500000004</v>
      </c>
      <c r="V275" s="29">
        <f t="shared" si="38"/>
        <v>0</v>
      </c>
      <c r="W275" s="29">
        <f t="shared" si="39"/>
        <v>0</v>
      </c>
      <c r="X275" s="29">
        <f t="shared" si="40"/>
        <v>0</v>
      </c>
      <c r="Y275" s="29">
        <f t="shared" si="41"/>
        <v>0</v>
      </c>
      <c r="Z275" s="29">
        <f t="shared" si="42"/>
        <v>18248587.500000004</v>
      </c>
      <c r="AA275" s="113">
        <f t="shared" si="35"/>
        <v>12987653.825525392</v>
      </c>
    </row>
    <row r="276" spans="2:27">
      <c r="B276" s="116">
        <f t="shared" si="33"/>
        <v>66563.257500000007</v>
      </c>
      <c r="C276" s="115">
        <f t="shared" si="43"/>
        <v>4.7699999999999951</v>
      </c>
      <c r="D276" s="68">
        <f>'ver pressoflex 6p C3 DCpowe_2'!$G$3/2/$C$557*C276</f>
        <v>58.432499999999941</v>
      </c>
      <c r="E276" s="114">
        <f>'ver pressoflex 6p C3 DCpowe_2'!$G$9/D276*(D276-'ver pressoflex 6p C3 DCpowe_2'!$M$8)</f>
        <v>1.9382021991186441E-2</v>
      </c>
      <c r="F276" s="114">
        <f>'ver pressoflex 6p C3 DCpowe_2'!$G$9/D276*(D276-'ver pressoflex 6p C3 DCpowe_2'!$M$9)</f>
        <v>3.0334830787661016E-2</v>
      </c>
      <c r="G276" s="114">
        <f>'ver pressoflex 6p C3 DCpowe_2'!$G$9/D276*(D276-'ver pressoflex 6p C3 DCpowe_2'!$M$10)</f>
        <v>4.1287639584135595E-2</v>
      </c>
      <c r="H276" s="114">
        <f>'ver pressoflex 6p C3 DCpowe_2'!$G$9/D276*(D276-'ver pressoflex 6p C3 DCpowe_2'!$M$11)</f>
        <v>0.27814212980789832</v>
      </c>
      <c r="I276" s="114">
        <f>'ver pressoflex 6p C3 DCpowe_2'!$G$9/D276*(D276-'ver pressoflex 6p C3 DCpowe_2'!$M$12)</f>
        <v>0.28909493860437291</v>
      </c>
      <c r="J276" s="114">
        <f>'ver pressoflex 6p C3 DCpowe_2'!$G$9/D276*(D276-'ver pressoflex 6p C3 DCpowe_2'!$M$13)</f>
        <v>0.30004774740084744</v>
      </c>
      <c r="K276" s="114">
        <f>'ver pressoflex 6p C3 DCpowe_2'!$G$9/D276*(D276-'ver pressoflex 6p C3 DCpowe_2'!$G$3)</f>
        <v>0.32742976939203389</v>
      </c>
      <c r="L276" s="113">
        <f>-'ver pressoflex 6p C3 DCpowe_2'!$G$2*'ver pressoflex 6p C3 DCpowe_2'!D276*'ver pressoflex 6p C3 DCpowe_2'!$G$17*'ver pressoflex 6p C3 DCpowe_2'!$G$13*'ver pressoflex 6p C3 DCpowe_2'!$G$11</f>
        <v>-11043.742499999991</v>
      </c>
      <c r="M276" s="572">
        <f>IF(ABS(E276)&lt;'ver pressoflex 6p C3 DCpowe_2'!$G$7,'ver pressoflex 6p C3 DCpowe_2'!$G$16*E276*'ver pressoflex 6p C3 DCpowe_2'!$O$8,SIGN(E276)*'ver pressoflex 6p C3 DCpowe_2'!$G$15*'ver pressoflex 6p C3 DCpowe_2'!$O$8)</f>
        <v>17803.500000000004</v>
      </c>
      <c r="N276" s="572">
        <f>IF(ABS(F276)&lt;'ver pressoflex 6p C3 DCpowe_2'!$G$7,'ver pressoflex 6p C3 DCpowe_2'!$G$16*F276*'ver pressoflex 6p C3 DCpowe_2'!$O$9,SIGN(F276)*'ver pressoflex 6p C3 DCpowe_2'!$G$15*'ver pressoflex 6p C3 DCpowe_2'!$O$9)</f>
        <v>0</v>
      </c>
      <c r="O276" s="572">
        <f>IF(ABS(G276)&lt;'ver pressoflex 6p C3 DCpowe_2'!$G$7,'ver pressoflex 6p C3 DCpowe_2'!$G$16*G276*'ver pressoflex 6p C3 DCpowe_2'!$O$10,SIGN(G276)*'ver pressoflex 6p C3 DCpowe_2'!$G$15*'ver pressoflex 6p C3 DCpowe_2'!$O$10)</f>
        <v>0</v>
      </c>
      <c r="P276" s="572">
        <f>IF(ABS(H276)&lt;'ver pressoflex 6p C3 DCpowe_2'!$G$7,'ver pressoflex 6p C3 DCpowe_2'!$G$16*H276*'ver pressoflex 6p C3 DCpowe_2'!$O$11,SIGN(H276)*'ver pressoflex 6p C3 DCpowe_2'!$G$15*'ver pressoflex 6p C3 DCpowe_2'!$O$11)</f>
        <v>0</v>
      </c>
      <c r="Q276" s="572">
        <f>IF(ABS(I276)&lt;'ver pressoflex 6p C3 DCpowe_2'!$G$7,'ver pressoflex 6p C3 DCpowe_2'!$G$16*I276*'ver pressoflex 6p C3 DCpowe_2'!$O$12,SIGN(I276)*'ver pressoflex 6p C3 DCpowe_2'!$G$15*'ver pressoflex 6p C3 DCpowe_2'!$O$12)</f>
        <v>0</v>
      </c>
      <c r="R276" s="572">
        <f>IF(ABS(J276)&lt;'ver pressoflex 6p C3 DCpowe_2'!$G$7,'ver pressoflex 6p C3 DCpowe_2'!$G$16*J276*'ver pressoflex 6p C3 DCpowe_2'!$O$13,SIGN(J276)*'ver pressoflex 6p C3 DCpowe_2'!$G$15*'ver pressoflex 6p C3 DCpowe_2'!$O$13)</f>
        <v>17803.500000000004</v>
      </c>
      <c r="S276" s="113">
        <f t="shared" si="34"/>
        <v>24563.257500000014</v>
      </c>
      <c r="T276" s="575">
        <f>-L276*('ver pressoflex 6p C3 DCpowe_2'!$G$3/2-'ver pressoflex 6p C3 DCpowe_2'!$G$12*'ver pressoflex 6p C3 DCpowe_2'!D276)</f>
        <v>13260134.15330939</v>
      </c>
      <c r="U276" s="29">
        <f t="shared" si="37"/>
        <v>-18248587.500000004</v>
      </c>
      <c r="V276" s="29">
        <f t="shared" si="38"/>
        <v>0</v>
      </c>
      <c r="W276" s="29">
        <f t="shared" si="39"/>
        <v>0</v>
      </c>
      <c r="X276" s="29">
        <f t="shared" si="40"/>
        <v>0</v>
      </c>
      <c r="Y276" s="29">
        <f t="shared" si="41"/>
        <v>0</v>
      </c>
      <c r="Z276" s="29">
        <f t="shared" si="42"/>
        <v>18248587.500000004</v>
      </c>
      <c r="AA276" s="113">
        <f t="shared" si="35"/>
        <v>13260134.15330939</v>
      </c>
    </row>
    <row r="277" spans="2:27">
      <c r="B277" s="116">
        <f t="shared" si="33"/>
        <v>66331.732500000013</v>
      </c>
      <c r="C277" s="115">
        <f t="shared" si="43"/>
        <v>4.8699999999999948</v>
      </c>
      <c r="D277" s="68">
        <f>'ver pressoflex 6p C3 DCpowe_2'!$G$3/2/$C$557*C277</f>
        <v>59.657499999999935</v>
      </c>
      <c r="E277" s="114">
        <f>'ver pressoflex 6p C3 DCpowe_2'!$G$9/D277*(D277-'ver pressoflex 6p C3 DCpowe_2'!$M$8)</f>
        <v>1.8819762812722653E-2</v>
      </c>
      <c r="F277" s="114">
        <f>'ver pressoflex 6p C3 DCpowe_2'!$G$9/D277*(D277-'ver pressoflex 6p C3 DCpowe_2'!$M$9)</f>
        <v>2.9547667937811713E-2</v>
      </c>
      <c r="G277" s="114">
        <f>'ver pressoflex 6p C3 DCpowe_2'!$G$9/D277*(D277-'ver pressoflex 6p C3 DCpowe_2'!$M$10)</f>
        <v>4.0275573062900777E-2</v>
      </c>
      <c r="H277" s="114">
        <f>'ver pressoflex 6p C3 DCpowe_2'!$G$9/D277*(D277-'ver pressoflex 6p C3 DCpowe_2'!$M$11)</f>
        <v>0.27226652139295171</v>
      </c>
      <c r="I277" s="114">
        <f>'ver pressoflex 6p C3 DCpowe_2'!$G$9/D277*(D277-'ver pressoflex 6p C3 DCpowe_2'!$M$12)</f>
        <v>0.2829944265180408</v>
      </c>
      <c r="J277" s="114">
        <f>'ver pressoflex 6p C3 DCpowe_2'!$G$9/D277*(D277-'ver pressoflex 6p C3 DCpowe_2'!$M$13)</f>
        <v>0.29372233164312983</v>
      </c>
      <c r="K277" s="114">
        <f>'ver pressoflex 6p C3 DCpowe_2'!$G$9/D277*(D277-'ver pressoflex 6p C3 DCpowe_2'!$G$3)</f>
        <v>0.32054209445585252</v>
      </c>
      <c r="L277" s="113">
        <f>-'ver pressoflex 6p C3 DCpowe_2'!$G$2*'ver pressoflex 6p C3 DCpowe_2'!D277*'ver pressoflex 6p C3 DCpowe_2'!$G$17*'ver pressoflex 6p C3 DCpowe_2'!$G$13*'ver pressoflex 6p C3 DCpowe_2'!$G$11</f>
        <v>-11275.267499999987</v>
      </c>
      <c r="M277" s="572">
        <f>IF(ABS(E277)&lt;'ver pressoflex 6p C3 DCpowe_2'!$G$7,'ver pressoflex 6p C3 DCpowe_2'!$G$16*E277*'ver pressoflex 6p C3 DCpowe_2'!$O$8,SIGN(E277)*'ver pressoflex 6p C3 DCpowe_2'!$G$15*'ver pressoflex 6p C3 DCpowe_2'!$O$8)</f>
        <v>17803.500000000004</v>
      </c>
      <c r="N277" s="572">
        <f>IF(ABS(F277)&lt;'ver pressoflex 6p C3 DCpowe_2'!$G$7,'ver pressoflex 6p C3 DCpowe_2'!$G$16*F277*'ver pressoflex 6p C3 DCpowe_2'!$O$9,SIGN(F277)*'ver pressoflex 6p C3 DCpowe_2'!$G$15*'ver pressoflex 6p C3 DCpowe_2'!$O$9)</f>
        <v>0</v>
      </c>
      <c r="O277" s="572">
        <f>IF(ABS(G277)&lt;'ver pressoflex 6p C3 DCpowe_2'!$G$7,'ver pressoflex 6p C3 DCpowe_2'!$G$16*G277*'ver pressoflex 6p C3 DCpowe_2'!$O$10,SIGN(G277)*'ver pressoflex 6p C3 DCpowe_2'!$G$15*'ver pressoflex 6p C3 DCpowe_2'!$O$10)</f>
        <v>0</v>
      </c>
      <c r="P277" s="572">
        <f>IF(ABS(H277)&lt;'ver pressoflex 6p C3 DCpowe_2'!$G$7,'ver pressoflex 6p C3 DCpowe_2'!$G$16*H277*'ver pressoflex 6p C3 DCpowe_2'!$O$11,SIGN(H277)*'ver pressoflex 6p C3 DCpowe_2'!$G$15*'ver pressoflex 6p C3 DCpowe_2'!$O$11)</f>
        <v>0</v>
      </c>
      <c r="Q277" s="572">
        <f>IF(ABS(I277)&lt;'ver pressoflex 6p C3 DCpowe_2'!$G$7,'ver pressoflex 6p C3 DCpowe_2'!$G$16*I277*'ver pressoflex 6p C3 DCpowe_2'!$O$12,SIGN(I277)*'ver pressoflex 6p C3 DCpowe_2'!$G$15*'ver pressoflex 6p C3 DCpowe_2'!$O$12)</f>
        <v>0</v>
      </c>
      <c r="R277" s="572">
        <f>IF(ABS(J277)&lt;'ver pressoflex 6p C3 DCpowe_2'!$G$7,'ver pressoflex 6p C3 DCpowe_2'!$G$16*J277*'ver pressoflex 6p C3 DCpowe_2'!$O$13,SIGN(J277)*'ver pressoflex 6p C3 DCpowe_2'!$G$15*'ver pressoflex 6p C3 DCpowe_2'!$O$13)</f>
        <v>17803.500000000004</v>
      </c>
      <c r="S277" s="113">
        <f t="shared" si="34"/>
        <v>24331.73250000002</v>
      </c>
      <c r="T277" s="575">
        <f>-L277*('ver pressoflex 6p C3 DCpowe_2'!$G$3/2-'ver pressoflex 6p C3 DCpowe_2'!$G$12*'ver pressoflex 6p C3 DCpowe_2'!D277)</f>
        <v>13532378.510813383</v>
      </c>
      <c r="U277" s="29">
        <f t="shared" si="37"/>
        <v>-18248587.500000004</v>
      </c>
      <c r="V277" s="29">
        <f t="shared" si="38"/>
        <v>0</v>
      </c>
      <c r="W277" s="29">
        <f t="shared" si="39"/>
        <v>0</v>
      </c>
      <c r="X277" s="29">
        <f t="shared" si="40"/>
        <v>0</v>
      </c>
      <c r="Y277" s="29">
        <f t="shared" si="41"/>
        <v>0</v>
      </c>
      <c r="Z277" s="29">
        <f t="shared" si="42"/>
        <v>18248587.500000004</v>
      </c>
      <c r="AA277" s="113">
        <f t="shared" si="35"/>
        <v>13532378.510813383</v>
      </c>
    </row>
    <row r="278" spans="2:27">
      <c r="B278" s="116">
        <f t="shared" si="33"/>
        <v>66100.207500000019</v>
      </c>
      <c r="C278" s="115">
        <f t="shared" si="43"/>
        <v>4.9699999999999944</v>
      </c>
      <c r="D278" s="68">
        <f>'ver pressoflex 6p C3 DCpowe_2'!$G$3/2/$C$557*C278</f>
        <v>60.882499999999929</v>
      </c>
      <c r="E278" s="114">
        <f>'ver pressoflex 6p C3 DCpowe_2'!$G$9/D278*(D278-'ver pressoflex 6p C3 DCpowe_2'!$M$8)</f>
        <v>1.8280129758140709E-2</v>
      </c>
      <c r="F278" s="114">
        <f>'ver pressoflex 6p C3 DCpowe_2'!$G$9/D278*(D278-'ver pressoflex 6p C3 DCpowe_2'!$M$9)</f>
        <v>2.8792181661396996E-2</v>
      </c>
      <c r="G278" s="114">
        <f>'ver pressoflex 6p C3 DCpowe_2'!$G$9/D278*(D278-'ver pressoflex 6p C3 DCpowe_2'!$M$10)</f>
        <v>3.9304233564653276E-2</v>
      </c>
      <c r="H278" s="114">
        <f>'ver pressoflex 6p C3 DCpowe_2'!$G$9/D278*(D278-'ver pressoflex 6p C3 DCpowe_2'!$M$11)</f>
        <v>0.26662735597257042</v>
      </c>
      <c r="I278" s="114">
        <f>'ver pressoflex 6p C3 DCpowe_2'!$G$9/D278*(D278-'ver pressoflex 6p C3 DCpowe_2'!$M$12)</f>
        <v>0.27713940787582675</v>
      </c>
      <c r="J278" s="114">
        <f>'ver pressoflex 6p C3 DCpowe_2'!$G$9/D278*(D278-'ver pressoflex 6p C3 DCpowe_2'!$M$13)</f>
        <v>0.28765145977908302</v>
      </c>
      <c r="K278" s="114">
        <f>'ver pressoflex 6p C3 DCpowe_2'!$G$9/D278*(D278-'ver pressoflex 6p C3 DCpowe_2'!$G$3)</f>
        <v>0.31393158953722372</v>
      </c>
      <c r="L278" s="113">
        <f>-'ver pressoflex 6p C3 DCpowe_2'!$G$2*'ver pressoflex 6p C3 DCpowe_2'!D278*'ver pressoflex 6p C3 DCpowe_2'!$G$17*'ver pressoflex 6p C3 DCpowe_2'!$G$13*'ver pressoflex 6p C3 DCpowe_2'!$G$11</f>
        <v>-11506.792499999989</v>
      </c>
      <c r="M278" s="572">
        <f>IF(ABS(E278)&lt;'ver pressoflex 6p C3 DCpowe_2'!$G$7,'ver pressoflex 6p C3 DCpowe_2'!$G$16*E278*'ver pressoflex 6p C3 DCpowe_2'!$O$8,SIGN(E278)*'ver pressoflex 6p C3 DCpowe_2'!$G$15*'ver pressoflex 6p C3 DCpowe_2'!$O$8)</f>
        <v>17803.500000000004</v>
      </c>
      <c r="N278" s="572">
        <f>IF(ABS(F278)&lt;'ver pressoflex 6p C3 DCpowe_2'!$G$7,'ver pressoflex 6p C3 DCpowe_2'!$G$16*F278*'ver pressoflex 6p C3 DCpowe_2'!$O$9,SIGN(F278)*'ver pressoflex 6p C3 DCpowe_2'!$G$15*'ver pressoflex 6p C3 DCpowe_2'!$O$9)</f>
        <v>0</v>
      </c>
      <c r="O278" s="572">
        <f>IF(ABS(G278)&lt;'ver pressoflex 6p C3 DCpowe_2'!$G$7,'ver pressoflex 6p C3 DCpowe_2'!$G$16*G278*'ver pressoflex 6p C3 DCpowe_2'!$O$10,SIGN(G278)*'ver pressoflex 6p C3 DCpowe_2'!$G$15*'ver pressoflex 6p C3 DCpowe_2'!$O$10)</f>
        <v>0</v>
      </c>
      <c r="P278" s="572">
        <f>IF(ABS(H278)&lt;'ver pressoflex 6p C3 DCpowe_2'!$G$7,'ver pressoflex 6p C3 DCpowe_2'!$G$16*H278*'ver pressoflex 6p C3 DCpowe_2'!$O$11,SIGN(H278)*'ver pressoflex 6p C3 DCpowe_2'!$G$15*'ver pressoflex 6p C3 DCpowe_2'!$O$11)</f>
        <v>0</v>
      </c>
      <c r="Q278" s="572">
        <f>IF(ABS(I278)&lt;'ver pressoflex 6p C3 DCpowe_2'!$G$7,'ver pressoflex 6p C3 DCpowe_2'!$G$16*I278*'ver pressoflex 6p C3 DCpowe_2'!$O$12,SIGN(I278)*'ver pressoflex 6p C3 DCpowe_2'!$G$15*'ver pressoflex 6p C3 DCpowe_2'!$O$12)</f>
        <v>0</v>
      </c>
      <c r="R278" s="572">
        <f>IF(ABS(J278)&lt;'ver pressoflex 6p C3 DCpowe_2'!$G$7,'ver pressoflex 6p C3 DCpowe_2'!$G$16*J278*'ver pressoflex 6p C3 DCpowe_2'!$O$13,SIGN(J278)*'ver pressoflex 6p C3 DCpowe_2'!$G$15*'ver pressoflex 6p C3 DCpowe_2'!$O$13)</f>
        <v>17803.500000000004</v>
      </c>
      <c r="S278" s="113">
        <f t="shared" si="34"/>
        <v>24100.207500000019</v>
      </c>
      <c r="T278" s="575">
        <f>-L278*('ver pressoflex 6p C3 DCpowe_2'!$G$3/2-'ver pressoflex 6p C3 DCpowe_2'!$G$12*'ver pressoflex 6p C3 DCpowe_2'!D278)</f>
        <v>13804386.898037387</v>
      </c>
      <c r="U278" s="29">
        <f t="shared" si="37"/>
        <v>-18248587.500000004</v>
      </c>
      <c r="V278" s="29">
        <f t="shared" si="38"/>
        <v>0</v>
      </c>
      <c r="W278" s="29">
        <f t="shared" si="39"/>
        <v>0</v>
      </c>
      <c r="X278" s="29">
        <f t="shared" si="40"/>
        <v>0</v>
      </c>
      <c r="Y278" s="29">
        <f t="shared" si="41"/>
        <v>0</v>
      </c>
      <c r="Z278" s="29">
        <f t="shared" si="42"/>
        <v>18248587.500000004</v>
      </c>
      <c r="AA278" s="113">
        <f t="shared" si="35"/>
        <v>13804386.898037387</v>
      </c>
    </row>
    <row r="279" spans="2:27">
      <c r="B279" s="116">
        <f t="shared" si="33"/>
        <v>65868.682500000024</v>
      </c>
      <c r="C279" s="115">
        <f t="shared" si="43"/>
        <v>5.0699999999999941</v>
      </c>
      <c r="D279" s="68">
        <f>'ver pressoflex 6p C3 DCpowe_2'!$G$3/2/$C$557*C279</f>
        <v>62.107499999999931</v>
      </c>
      <c r="E279" s="114">
        <f>'ver pressoflex 6p C3 DCpowe_2'!$G$9/D279*(D279-'ver pressoflex 6p C3 DCpowe_2'!$M$8)</f>
        <v>1.7761784003542277E-2</v>
      </c>
      <c r="F279" s="114">
        <f>'ver pressoflex 6p C3 DCpowe_2'!$G$9/D279*(D279-'ver pressoflex 6p C3 DCpowe_2'!$M$9)</f>
        <v>2.8066497604959186E-2</v>
      </c>
      <c r="G279" s="114">
        <f>'ver pressoflex 6p C3 DCpowe_2'!$G$9/D279*(D279-'ver pressoflex 6p C3 DCpowe_2'!$M$10)</f>
        <v>3.8371211206376092E-2</v>
      </c>
      <c r="H279" s="114">
        <f>'ver pressoflex 6p C3 DCpowe_2'!$G$9/D279*(D279-'ver pressoflex 6p C3 DCpowe_2'!$M$11)</f>
        <v>0.26121064283701678</v>
      </c>
      <c r="I279" s="114">
        <f>'ver pressoflex 6p C3 DCpowe_2'!$G$9/D279*(D279-'ver pressoflex 6p C3 DCpowe_2'!$M$12)</f>
        <v>0.27151535643843366</v>
      </c>
      <c r="J279" s="114">
        <f>'ver pressoflex 6p C3 DCpowe_2'!$G$9/D279*(D279-'ver pressoflex 6p C3 DCpowe_2'!$M$13)</f>
        <v>0.2818200700398506</v>
      </c>
      <c r="K279" s="114">
        <f>'ver pressoflex 6p C3 DCpowe_2'!$G$9/D279*(D279-'ver pressoflex 6p C3 DCpowe_2'!$G$3)</f>
        <v>0.30758185404339283</v>
      </c>
      <c r="L279" s="113">
        <f>-'ver pressoflex 6p C3 DCpowe_2'!$G$2*'ver pressoflex 6p C3 DCpowe_2'!D279*'ver pressoflex 6p C3 DCpowe_2'!$G$17*'ver pressoflex 6p C3 DCpowe_2'!$G$13*'ver pressoflex 6p C3 DCpowe_2'!$G$11</f>
        <v>-11738.317499999988</v>
      </c>
      <c r="M279" s="572">
        <f>IF(ABS(E279)&lt;'ver pressoflex 6p C3 DCpowe_2'!$G$7,'ver pressoflex 6p C3 DCpowe_2'!$G$16*E279*'ver pressoflex 6p C3 DCpowe_2'!$O$8,SIGN(E279)*'ver pressoflex 6p C3 DCpowe_2'!$G$15*'ver pressoflex 6p C3 DCpowe_2'!$O$8)</f>
        <v>17803.500000000004</v>
      </c>
      <c r="N279" s="572">
        <f>IF(ABS(F279)&lt;'ver pressoflex 6p C3 DCpowe_2'!$G$7,'ver pressoflex 6p C3 DCpowe_2'!$G$16*F279*'ver pressoflex 6p C3 DCpowe_2'!$O$9,SIGN(F279)*'ver pressoflex 6p C3 DCpowe_2'!$G$15*'ver pressoflex 6p C3 DCpowe_2'!$O$9)</f>
        <v>0</v>
      </c>
      <c r="O279" s="572">
        <f>IF(ABS(G279)&lt;'ver pressoflex 6p C3 DCpowe_2'!$G$7,'ver pressoflex 6p C3 DCpowe_2'!$G$16*G279*'ver pressoflex 6p C3 DCpowe_2'!$O$10,SIGN(G279)*'ver pressoflex 6p C3 DCpowe_2'!$G$15*'ver pressoflex 6p C3 DCpowe_2'!$O$10)</f>
        <v>0</v>
      </c>
      <c r="P279" s="572">
        <f>IF(ABS(H279)&lt;'ver pressoflex 6p C3 DCpowe_2'!$G$7,'ver pressoflex 6p C3 DCpowe_2'!$G$16*H279*'ver pressoflex 6p C3 DCpowe_2'!$O$11,SIGN(H279)*'ver pressoflex 6p C3 DCpowe_2'!$G$15*'ver pressoflex 6p C3 DCpowe_2'!$O$11)</f>
        <v>0</v>
      </c>
      <c r="Q279" s="572">
        <f>IF(ABS(I279)&lt;'ver pressoflex 6p C3 DCpowe_2'!$G$7,'ver pressoflex 6p C3 DCpowe_2'!$G$16*I279*'ver pressoflex 6p C3 DCpowe_2'!$O$12,SIGN(I279)*'ver pressoflex 6p C3 DCpowe_2'!$G$15*'ver pressoflex 6p C3 DCpowe_2'!$O$12)</f>
        <v>0</v>
      </c>
      <c r="R279" s="572">
        <f>IF(ABS(J279)&lt;'ver pressoflex 6p C3 DCpowe_2'!$G$7,'ver pressoflex 6p C3 DCpowe_2'!$G$16*J279*'ver pressoflex 6p C3 DCpowe_2'!$O$13,SIGN(J279)*'ver pressoflex 6p C3 DCpowe_2'!$G$15*'ver pressoflex 6p C3 DCpowe_2'!$O$13)</f>
        <v>17803.500000000004</v>
      </c>
      <c r="S279" s="113">
        <f t="shared" si="34"/>
        <v>23868.682500000017</v>
      </c>
      <c r="T279" s="575">
        <f>-L279*('ver pressoflex 6p C3 DCpowe_2'!$G$3/2-'ver pressoflex 6p C3 DCpowe_2'!$G$12*'ver pressoflex 6p C3 DCpowe_2'!D279)</f>
        <v>14076159.314981386</v>
      </c>
      <c r="U279" s="29">
        <f t="shared" si="37"/>
        <v>-18248587.500000004</v>
      </c>
      <c r="V279" s="29">
        <f t="shared" si="38"/>
        <v>0</v>
      </c>
      <c r="W279" s="29">
        <f t="shared" si="39"/>
        <v>0</v>
      </c>
      <c r="X279" s="29">
        <f t="shared" si="40"/>
        <v>0</v>
      </c>
      <c r="Y279" s="29">
        <f t="shared" si="41"/>
        <v>0</v>
      </c>
      <c r="Z279" s="29">
        <f t="shared" si="42"/>
        <v>18248587.500000004</v>
      </c>
      <c r="AA279" s="113">
        <f t="shared" si="35"/>
        <v>14076159.314981386</v>
      </c>
    </row>
    <row r="280" spans="2:27">
      <c r="B280" s="116">
        <f t="shared" si="33"/>
        <v>65637.157500000016</v>
      </c>
      <c r="C280" s="115">
        <f t="shared" si="43"/>
        <v>5.1699999999999937</v>
      </c>
      <c r="D280" s="68">
        <f>'ver pressoflex 6p C3 DCpowe_2'!$G$3/2/$C$557*C280</f>
        <v>63.332499999999925</v>
      </c>
      <c r="E280" s="114">
        <f>'ver pressoflex 6p C3 DCpowe_2'!$G$9/D280*(D280-'ver pressoflex 6p C3 DCpowe_2'!$M$8)</f>
        <v>1.7263490309083043E-2</v>
      </c>
      <c r="F280" s="114">
        <f>'ver pressoflex 6p C3 DCpowe_2'!$G$9/D280*(D280-'ver pressoflex 6p C3 DCpowe_2'!$M$9)</f>
        <v>2.7368886432716261E-2</v>
      </c>
      <c r="G280" s="114">
        <f>'ver pressoflex 6p C3 DCpowe_2'!$G$9/D280*(D280-'ver pressoflex 6p C3 DCpowe_2'!$M$10)</f>
        <v>3.7474282556349478E-2</v>
      </c>
      <c r="H280" s="114">
        <f>'ver pressoflex 6p C3 DCpowe_2'!$G$9/D280*(D280-'ver pressoflex 6p C3 DCpowe_2'!$M$11)</f>
        <v>0.25600347372991777</v>
      </c>
      <c r="I280" s="114">
        <f>'ver pressoflex 6p C3 DCpowe_2'!$G$9/D280*(D280-'ver pressoflex 6p C3 DCpowe_2'!$M$12)</f>
        <v>0.26610886985355098</v>
      </c>
      <c r="J280" s="114">
        <f>'ver pressoflex 6p C3 DCpowe_2'!$G$9/D280*(D280-'ver pressoflex 6p C3 DCpowe_2'!$M$13)</f>
        <v>0.27621426597718424</v>
      </c>
      <c r="K280" s="114">
        <f>'ver pressoflex 6p C3 DCpowe_2'!$G$9/D280*(D280-'ver pressoflex 6p C3 DCpowe_2'!$G$3)</f>
        <v>0.30147775628626727</v>
      </c>
      <c r="L280" s="113">
        <f>-'ver pressoflex 6p C3 DCpowe_2'!$G$2*'ver pressoflex 6p C3 DCpowe_2'!D280*'ver pressoflex 6p C3 DCpowe_2'!$G$17*'ver pressoflex 6p C3 DCpowe_2'!$G$13*'ver pressoflex 6p C3 DCpowe_2'!$G$11</f>
        <v>-11969.842499999988</v>
      </c>
      <c r="M280" s="572">
        <f>IF(ABS(E280)&lt;'ver pressoflex 6p C3 DCpowe_2'!$G$7,'ver pressoflex 6p C3 DCpowe_2'!$G$16*E280*'ver pressoflex 6p C3 DCpowe_2'!$O$8,SIGN(E280)*'ver pressoflex 6p C3 DCpowe_2'!$G$15*'ver pressoflex 6p C3 DCpowe_2'!$O$8)</f>
        <v>17803.500000000004</v>
      </c>
      <c r="N280" s="572">
        <f>IF(ABS(F280)&lt;'ver pressoflex 6p C3 DCpowe_2'!$G$7,'ver pressoflex 6p C3 DCpowe_2'!$G$16*F280*'ver pressoflex 6p C3 DCpowe_2'!$O$9,SIGN(F280)*'ver pressoflex 6p C3 DCpowe_2'!$G$15*'ver pressoflex 6p C3 DCpowe_2'!$O$9)</f>
        <v>0</v>
      </c>
      <c r="O280" s="572">
        <f>IF(ABS(G280)&lt;'ver pressoflex 6p C3 DCpowe_2'!$G$7,'ver pressoflex 6p C3 DCpowe_2'!$G$16*G280*'ver pressoflex 6p C3 DCpowe_2'!$O$10,SIGN(G280)*'ver pressoflex 6p C3 DCpowe_2'!$G$15*'ver pressoflex 6p C3 DCpowe_2'!$O$10)</f>
        <v>0</v>
      </c>
      <c r="P280" s="572">
        <f>IF(ABS(H280)&lt;'ver pressoflex 6p C3 DCpowe_2'!$G$7,'ver pressoflex 6p C3 DCpowe_2'!$G$16*H280*'ver pressoflex 6p C3 DCpowe_2'!$O$11,SIGN(H280)*'ver pressoflex 6p C3 DCpowe_2'!$G$15*'ver pressoflex 6p C3 DCpowe_2'!$O$11)</f>
        <v>0</v>
      </c>
      <c r="Q280" s="572">
        <f>IF(ABS(I280)&lt;'ver pressoflex 6p C3 DCpowe_2'!$G$7,'ver pressoflex 6p C3 DCpowe_2'!$G$16*I280*'ver pressoflex 6p C3 DCpowe_2'!$O$12,SIGN(I280)*'ver pressoflex 6p C3 DCpowe_2'!$G$15*'ver pressoflex 6p C3 DCpowe_2'!$O$12)</f>
        <v>0</v>
      </c>
      <c r="R280" s="572">
        <f>IF(ABS(J280)&lt;'ver pressoflex 6p C3 DCpowe_2'!$G$7,'ver pressoflex 6p C3 DCpowe_2'!$G$16*J280*'ver pressoflex 6p C3 DCpowe_2'!$O$13,SIGN(J280)*'ver pressoflex 6p C3 DCpowe_2'!$G$15*'ver pressoflex 6p C3 DCpowe_2'!$O$13)</f>
        <v>17803.500000000004</v>
      </c>
      <c r="S280" s="113">
        <f t="shared" si="34"/>
        <v>23637.157500000019</v>
      </c>
      <c r="T280" s="575">
        <f>-L280*('ver pressoflex 6p C3 DCpowe_2'!$G$3/2-'ver pressoflex 6p C3 DCpowe_2'!$G$12*'ver pressoflex 6p C3 DCpowe_2'!D280)</f>
        <v>14347695.761645388</v>
      </c>
      <c r="U280" s="29">
        <f t="shared" si="37"/>
        <v>-18248587.500000004</v>
      </c>
      <c r="V280" s="29">
        <f t="shared" si="38"/>
        <v>0</v>
      </c>
      <c r="W280" s="29">
        <f t="shared" si="39"/>
        <v>0</v>
      </c>
      <c r="X280" s="29">
        <f t="shared" si="40"/>
        <v>0</v>
      </c>
      <c r="Y280" s="29">
        <f t="shared" si="41"/>
        <v>0</v>
      </c>
      <c r="Z280" s="29">
        <f t="shared" si="42"/>
        <v>18248587.500000004</v>
      </c>
      <c r="AA280" s="113">
        <f t="shared" si="35"/>
        <v>14347695.761645388</v>
      </c>
    </row>
    <row r="281" spans="2:27">
      <c r="B281" s="116">
        <f t="shared" si="33"/>
        <v>65405.632500000022</v>
      </c>
      <c r="C281" s="115">
        <f t="shared" si="43"/>
        <v>5.2699999999999934</v>
      </c>
      <c r="D281" s="68">
        <f>'ver pressoflex 6p C3 DCpowe_2'!$G$3/2/$C$557*C281</f>
        <v>64.557499999999919</v>
      </c>
      <c r="E281" s="114">
        <f>'ver pressoflex 6p C3 DCpowe_2'!$G$9/D281*(D281-'ver pressoflex 6p C3 DCpowe_2'!$M$8)</f>
        <v>1.6784107191263633E-2</v>
      </c>
      <c r="F281" s="114">
        <f>'ver pressoflex 6p C3 DCpowe_2'!$G$9/D281*(D281-'ver pressoflex 6p C3 DCpowe_2'!$M$9)</f>
        <v>2.6697750067769085E-2</v>
      </c>
      <c r="G281" s="114">
        <f>'ver pressoflex 6p C3 DCpowe_2'!$G$9/D281*(D281-'ver pressoflex 6p C3 DCpowe_2'!$M$10)</f>
        <v>3.661139294427454E-2</v>
      </c>
      <c r="H281" s="114">
        <f>'ver pressoflex 6p C3 DCpowe_2'!$G$9/D281*(D281-'ver pressoflex 6p C3 DCpowe_2'!$M$11)</f>
        <v>0.25099392014870497</v>
      </c>
      <c r="I281" s="114">
        <f>'ver pressoflex 6p C3 DCpowe_2'!$G$9/D281*(D281-'ver pressoflex 6p C3 DCpowe_2'!$M$12)</f>
        <v>0.2609075630252104</v>
      </c>
      <c r="J281" s="114">
        <f>'ver pressoflex 6p C3 DCpowe_2'!$G$9/D281*(D281-'ver pressoflex 6p C3 DCpowe_2'!$M$13)</f>
        <v>0.27082120590171588</v>
      </c>
      <c r="K281" s="114">
        <f>'ver pressoflex 6p C3 DCpowe_2'!$G$9/D281*(D281-'ver pressoflex 6p C3 DCpowe_2'!$G$3)</f>
        <v>0.29560531309297949</v>
      </c>
      <c r="L281" s="113">
        <f>-'ver pressoflex 6p C3 DCpowe_2'!$G$2*'ver pressoflex 6p C3 DCpowe_2'!D281*'ver pressoflex 6p C3 DCpowe_2'!$G$17*'ver pressoflex 6p C3 DCpowe_2'!$G$13*'ver pressoflex 6p C3 DCpowe_2'!$G$11</f>
        <v>-12201.367499999986</v>
      </c>
      <c r="M281" s="572">
        <f>IF(ABS(E281)&lt;'ver pressoflex 6p C3 DCpowe_2'!$G$7,'ver pressoflex 6p C3 DCpowe_2'!$G$16*E281*'ver pressoflex 6p C3 DCpowe_2'!$O$8,SIGN(E281)*'ver pressoflex 6p C3 DCpowe_2'!$G$15*'ver pressoflex 6p C3 DCpowe_2'!$O$8)</f>
        <v>17803.500000000004</v>
      </c>
      <c r="N281" s="572">
        <f>IF(ABS(F281)&lt;'ver pressoflex 6p C3 DCpowe_2'!$G$7,'ver pressoflex 6p C3 DCpowe_2'!$G$16*F281*'ver pressoflex 6p C3 DCpowe_2'!$O$9,SIGN(F281)*'ver pressoflex 6p C3 DCpowe_2'!$G$15*'ver pressoflex 6p C3 DCpowe_2'!$O$9)</f>
        <v>0</v>
      </c>
      <c r="O281" s="572">
        <f>IF(ABS(G281)&lt;'ver pressoflex 6p C3 DCpowe_2'!$G$7,'ver pressoflex 6p C3 DCpowe_2'!$G$16*G281*'ver pressoflex 6p C3 DCpowe_2'!$O$10,SIGN(G281)*'ver pressoflex 6p C3 DCpowe_2'!$G$15*'ver pressoflex 6p C3 DCpowe_2'!$O$10)</f>
        <v>0</v>
      </c>
      <c r="P281" s="572">
        <f>IF(ABS(H281)&lt;'ver pressoflex 6p C3 DCpowe_2'!$G$7,'ver pressoflex 6p C3 DCpowe_2'!$G$16*H281*'ver pressoflex 6p C3 DCpowe_2'!$O$11,SIGN(H281)*'ver pressoflex 6p C3 DCpowe_2'!$G$15*'ver pressoflex 6p C3 DCpowe_2'!$O$11)</f>
        <v>0</v>
      </c>
      <c r="Q281" s="572">
        <f>IF(ABS(I281)&lt;'ver pressoflex 6p C3 DCpowe_2'!$G$7,'ver pressoflex 6p C3 DCpowe_2'!$G$16*I281*'ver pressoflex 6p C3 DCpowe_2'!$O$12,SIGN(I281)*'ver pressoflex 6p C3 DCpowe_2'!$G$15*'ver pressoflex 6p C3 DCpowe_2'!$O$12)</f>
        <v>0</v>
      </c>
      <c r="R281" s="572">
        <f>IF(ABS(J281)&lt;'ver pressoflex 6p C3 DCpowe_2'!$G$7,'ver pressoflex 6p C3 DCpowe_2'!$G$16*J281*'ver pressoflex 6p C3 DCpowe_2'!$O$13,SIGN(J281)*'ver pressoflex 6p C3 DCpowe_2'!$G$15*'ver pressoflex 6p C3 DCpowe_2'!$O$13)</f>
        <v>17803.500000000004</v>
      </c>
      <c r="S281" s="113">
        <f t="shared" si="34"/>
        <v>23405.632500000022</v>
      </c>
      <c r="T281" s="575">
        <f>-L281*('ver pressoflex 6p C3 DCpowe_2'!$G$3/2-'ver pressoflex 6p C3 DCpowe_2'!$G$12*'ver pressoflex 6p C3 DCpowe_2'!D281)</f>
        <v>14618996.238029383</v>
      </c>
      <c r="U281" s="29">
        <f t="shared" si="37"/>
        <v>-18248587.500000004</v>
      </c>
      <c r="V281" s="29">
        <f t="shared" si="38"/>
        <v>0</v>
      </c>
      <c r="W281" s="29">
        <f t="shared" si="39"/>
        <v>0</v>
      </c>
      <c r="X281" s="29">
        <f t="shared" si="40"/>
        <v>0</v>
      </c>
      <c r="Y281" s="29">
        <f t="shared" si="41"/>
        <v>0</v>
      </c>
      <c r="Z281" s="29">
        <f t="shared" si="42"/>
        <v>18248587.500000004</v>
      </c>
      <c r="AA281" s="113">
        <f t="shared" si="35"/>
        <v>14618996.238029383</v>
      </c>
    </row>
    <row r="282" spans="2:27">
      <c r="B282" s="116">
        <f t="shared" si="33"/>
        <v>65174.10750000002</v>
      </c>
      <c r="C282" s="115">
        <f t="shared" si="43"/>
        <v>5.369999999999993</v>
      </c>
      <c r="D282" s="68">
        <f>'ver pressoflex 6p C3 DCpowe_2'!$G$3/2/$C$557*C282</f>
        <v>65.782499999999914</v>
      </c>
      <c r="E282" s="114">
        <f>'ver pressoflex 6p C3 DCpowe_2'!$G$9/D282*(D282-'ver pressoflex 6p C3 DCpowe_2'!$M$8)</f>
        <v>1.6322578193288521E-2</v>
      </c>
      <c r="F282" s="114">
        <f>'ver pressoflex 6p C3 DCpowe_2'!$G$9/D282*(D282-'ver pressoflex 6p C3 DCpowe_2'!$M$9)</f>
        <v>2.6051609470603931E-2</v>
      </c>
      <c r="G282" s="114">
        <f>'ver pressoflex 6p C3 DCpowe_2'!$G$9/D282*(D282-'ver pressoflex 6p C3 DCpowe_2'!$M$10)</f>
        <v>3.578064074791934E-2</v>
      </c>
      <c r="H282" s="114">
        <f>'ver pressoflex 6p C3 DCpowe_2'!$G$9/D282*(D282-'ver pressoflex 6p C3 DCpowe_2'!$M$11)</f>
        <v>0.24617094211986507</v>
      </c>
      <c r="I282" s="114">
        <f>'ver pressoflex 6p C3 DCpowe_2'!$G$9/D282*(D282-'ver pressoflex 6p C3 DCpowe_2'!$M$12)</f>
        <v>0.25589997339718046</v>
      </c>
      <c r="J282" s="114">
        <f>'ver pressoflex 6p C3 DCpowe_2'!$G$9/D282*(D282-'ver pressoflex 6p C3 DCpowe_2'!$M$13)</f>
        <v>0.26562900467449585</v>
      </c>
      <c r="K282" s="114">
        <f>'ver pressoflex 6p C3 DCpowe_2'!$G$9/D282*(D282-'ver pressoflex 6p C3 DCpowe_2'!$G$3)</f>
        <v>0.28995158286778439</v>
      </c>
      <c r="L282" s="113">
        <f>-'ver pressoflex 6p C3 DCpowe_2'!$G$2*'ver pressoflex 6p C3 DCpowe_2'!D282*'ver pressoflex 6p C3 DCpowe_2'!$G$17*'ver pressoflex 6p C3 DCpowe_2'!$G$13*'ver pressoflex 6p C3 DCpowe_2'!$G$11</f>
        <v>-12432.892499999985</v>
      </c>
      <c r="M282" s="572">
        <f>IF(ABS(E282)&lt;'ver pressoflex 6p C3 DCpowe_2'!$G$7,'ver pressoflex 6p C3 DCpowe_2'!$G$16*E282*'ver pressoflex 6p C3 DCpowe_2'!$O$8,SIGN(E282)*'ver pressoflex 6p C3 DCpowe_2'!$G$15*'ver pressoflex 6p C3 DCpowe_2'!$O$8)</f>
        <v>17803.500000000004</v>
      </c>
      <c r="N282" s="572">
        <f>IF(ABS(F282)&lt;'ver pressoflex 6p C3 DCpowe_2'!$G$7,'ver pressoflex 6p C3 DCpowe_2'!$G$16*F282*'ver pressoflex 6p C3 DCpowe_2'!$O$9,SIGN(F282)*'ver pressoflex 6p C3 DCpowe_2'!$G$15*'ver pressoflex 6p C3 DCpowe_2'!$O$9)</f>
        <v>0</v>
      </c>
      <c r="O282" s="572">
        <f>IF(ABS(G282)&lt;'ver pressoflex 6p C3 DCpowe_2'!$G$7,'ver pressoflex 6p C3 DCpowe_2'!$G$16*G282*'ver pressoflex 6p C3 DCpowe_2'!$O$10,SIGN(G282)*'ver pressoflex 6p C3 DCpowe_2'!$G$15*'ver pressoflex 6p C3 DCpowe_2'!$O$10)</f>
        <v>0</v>
      </c>
      <c r="P282" s="572">
        <f>IF(ABS(H282)&lt;'ver pressoflex 6p C3 DCpowe_2'!$G$7,'ver pressoflex 6p C3 DCpowe_2'!$G$16*H282*'ver pressoflex 6p C3 DCpowe_2'!$O$11,SIGN(H282)*'ver pressoflex 6p C3 DCpowe_2'!$G$15*'ver pressoflex 6p C3 DCpowe_2'!$O$11)</f>
        <v>0</v>
      </c>
      <c r="Q282" s="572">
        <f>IF(ABS(I282)&lt;'ver pressoflex 6p C3 DCpowe_2'!$G$7,'ver pressoflex 6p C3 DCpowe_2'!$G$16*I282*'ver pressoflex 6p C3 DCpowe_2'!$O$12,SIGN(I282)*'ver pressoflex 6p C3 DCpowe_2'!$G$15*'ver pressoflex 6p C3 DCpowe_2'!$O$12)</f>
        <v>0</v>
      </c>
      <c r="R282" s="572">
        <f>IF(ABS(J282)&lt;'ver pressoflex 6p C3 DCpowe_2'!$G$7,'ver pressoflex 6p C3 DCpowe_2'!$G$16*J282*'ver pressoflex 6p C3 DCpowe_2'!$O$13,SIGN(J282)*'ver pressoflex 6p C3 DCpowe_2'!$G$15*'ver pressoflex 6p C3 DCpowe_2'!$O$13)</f>
        <v>17803.500000000004</v>
      </c>
      <c r="S282" s="113">
        <f t="shared" si="34"/>
        <v>23174.10750000002</v>
      </c>
      <c r="T282" s="575">
        <f>-L282*('ver pressoflex 6p C3 DCpowe_2'!$G$3/2-'ver pressoflex 6p C3 DCpowe_2'!$G$12*'ver pressoflex 6p C3 DCpowe_2'!D282)</f>
        <v>14890060.744133381</v>
      </c>
      <c r="U282" s="29">
        <f t="shared" si="37"/>
        <v>-18248587.500000004</v>
      </c>
      <c r="V282" s="29">
        <f t="shared" si="38"/>
        <v>0</v>
      </c>
      <c r="W282" s="29">
        <f t="shared" si="39"/>
        <v>0</v>
      </c>
      <c r="X282" s="29">
        <f t="shared" si="40"/>
        <v>0</v>
      </c>
      <c r="Y282" s="29">
        <f t="shared" si="41"/>
        <v>0</v>
      </c>
      <c r="Z282" s="29">
        <f t="shared" si="42"/>
        <v>18248587.500000004</v>
      </c>
      <c r="AA282" s="113">
        <f t="shared" si="35"/>
        <v>14890060.744133381</v>
      </c>
    </row>
    <row r="283" spans="2:27">
      <c r="B283" s="116">
        <f t="shared" si="33"/>
        <v>64942.582500000026</v>
      </c>
      <c r="C283" s="115">
        <f t="shared" si="43"/>
        <v>5.4699999999999926</v>
      </c>
      <c r="D283" s="68">
        <f>'ver pressoflex 6p C3 DCpowe_2'!$G$3/2/$C$557*C283</f>
        <v>67.007499999999908</v>
      </c>
      <c r="E283" s="114">
        <f>'ver pressoflex 6p C3 DCpowe_2'!$G$9/D283*(D283-'ver pressoflex 6p C3 DCpowe_2'!$M$8)</f>
        <v>1.5877924112972463E-2</v>
      </c>
      <c r="F283" s="114">
        <f>'ver pressoflex 6p C3 DCpowe_2'!$G$9/D283*(D283-'ver pressoflex 6p C3 DCpowe_2'!$M$9)</f>
        <v>2.5429093758161447E-2</v>
      </c>
      <c r="G283" s="114">
        <f>'ver pressoflex 6p C3 DCpowe_2'!$G$9/D283*(D283-'ver pressoflex 6p C3 DCpowe_2'!$M$10)</f>
        <v>3.4980263403350427E-2</v>
      </c>
      <c r="H283" s="114">
        <f>'ver pressoflex 6p C3 DCpowe_2'!$G$9/D283*(D283-'ver pressoflex 6p C3 DCpowe_2'!$M$11)</f>
        <v>0.24152430698056221</v>
      </c>
      <c r="I283" s="114">
        <f>'ver pressoflex 6p C3 DCpowe_2'!$G$9/D283*(D283-'ver pressoflex 6p C3 DCpowe_2'!$M$12)</f>
        <v>0.25107547662575125</v>
      </c>
      <c r="J283" s="114">
        <f>'ver pressoflex 6p C3 DCpowe_2'!$G$9/D283*(D283-'ver pressoflex 6p C3 DCpowe_2'!$M$13)</f>
        <v>0.26062664627094023</v>
      </c>
      <c r="K283" s="114">
        <f>'ver pressoflex 6p C3 DCpowe_2'!$G$9/D283*(D283-'ver pressoflex 6p C3 DCpowe_2'!$G$3)</f>
        <v>0.28450457038391269</v>
      </c>
      <c r="L283" s="113">
        <f>-'ver pressoflex 6p C3 DCpowe_2'!$G$2*'ver pressoflex 6p C3 DCpowe_2'!D283*'ver pressoflex 6p C3 DCpowe_2'!$G$17*'ver pressoflex 6p C3 DCpowe_2'!$G$13*'ver pressoflex 6p C3 DCpowe_2'!$G$11</f>
        <v>-12664.417499999983</v>
      </c>
      <c r="M283" s="572">
        <f>IF(ABS(E283)&lt;'ver pressoflex 6p C3 DCpowe_2'!$G$7,'ver pressoflex 6p C3 DCpowe_2'!$G$16*E283*'ver pressoflex 6p C3 DCpowe_2'!$O$8,SIGN(E283)*'ver pressoflex 6p C3 DCpowe_2'!$G$15*'ver pressoflex 6p C3 DCpowe_2'!$O$8)</f>
        <v>17803.500000000004</v>
      </c>
      <c r="N283" s="572">
        <f>IF(ABS(F283)&lt;'ver pressoflex 6p C3 DCpowe_2'!$G$7,'ver pressoflex 6p C3 DCpowe_2'!$G$16*F283*'ver pressoflex 6p C3 DCpowe_2'!$O$9,SIGN(F283)*'ver pressoflex 6p C3 DCpowe_2'!$G$15*'ver pressoflex 6p C3 DCpowe_2'!$O$9)</f>
        <v>0</v>
      </c>
      <c r="O283" s="572">
        <f>IF(ABS(G283)&lt;'ver pressoflex 6p C3 DCpowe_2'!$G$7,'ver pressoflex 6p C3 DCpowe_2'!$G$16*G283*'ver pressoflex 6p C3 DCpowe_2'!$O$10,SIGN(G283)*'ver pressoflex 6p C3 DCpowe_2'!$G$15*'ver pressoflex 6p C3 DCpowe_2'!$O$10)</f>
        <v>0</v>
      </c>
      <c r="P283" s="572">
        <f>IF(ABS(H283)&lt;'ver pressoflex 6p C3 DCpowe_2'!$G$7,'ver pressoflex 6p C3 DCpowe_2'!$G$16*H283*'ver pressoflex 6p C3 DCpowe_2'!$O$11,SIGN(H283)*'ver pressoflex 6p C3 DCpowe_2'!$G$15*'ver pressoflex 6p C3 DCpowe_2'!$O$11)</f>
        <v>0</v>
      </c>
      <c r="Q283" s="572">
        <f>IF(ABS(I283)&lt;'ver pressoflex 6p C3 DCpowe_2'!$G$7,'ver pressoflex 6p C3 DCpowe_2'!$G$16*I283*'ver pressoflex 6p C3 DCpowe_2'!$O$12,SIGN(I283)*'ver pressoflex 6p C3 DCpowe_2'!$G$15*'ver pressoflex 6p C3 DCpowe_2'!$O$12)</f>
        <v>0</v>
      </c>
      <c r="R283" s="572">
        <f>IF(ABS(J283)&lt;'ver pressoflex 6p C3 DCpowe_2'!$G$7,'ver pressoflex 6p C3 DCpowe_2'!$G$16*J283*'ver pressoflex 6p C3 DCpowe_2'!$O$13,SIGN(J283)*'ver pressoflex 6p C3 DCpowe_2'!$G$15*'ver pressoflex 6p C3 DCpowe_2'!$O$13)</f>
        <v>17803.500000000004</v>
      </c>
      <c r="S283" s="113">
        <f t="shared" si="34"/>
        <v>22942.582500000026</v>
      </c>
      <c r="T283" s="575">
        <f>-L283*('ver pressoflex 6p C3 DCpowe_2'!$G$3/2-'ver pressoflex 6p C3 DCpowe_2'!$G$12*'ver pressoflex 6p C3 DCpowe_2'!D283)</f>
        <v>15160889.27995738</v>
      </c>
      <c r="U283" s="29">
        <f t="shared" si="37"/>
        <v>-18248587.500000004</v>
      </c>
      <c r="V283" s="29">
        <f t="shared" si="38"/>
        <v>0</v>
      </c>
      <c r="W283" s="29">
        <f t="shared" si="39"/>
        <v>0</v>
      </c>
      <c r="X283" s="29">
        <f t="shared" si="40"/>
        <v>0</v>
      </c>
      <c r="Y283" s="29">
        <f t="shared" si="41"/>
        <v>0</v>
      </c>
      <c r="Z283" s="29">
        <f t="shared" si="42"/>
        <v>18248587.500000004</v>
      </c>
      <c r="AA283" s="113">
        <f t="shared" si="35"/>
        <v>15160889.27995738</v>
      </c>
    </row>
    <row r="284" spans="2:27">
      <c r="B284" s="116">
        <f t="shared" si="33"/>
        <v>64711.057500000024</v>
      </c>
      <c r="C284" s="115">
        <f t="shared" si="43"/>
        <v>5.5699999999999923</v>
      </c>
      <c r="D284" s="68">
        <f>'ver pressoflex 6p C3 DCpowe_2'!$G$3/2/$C$557*C284</f>
        <v>68.232499999999902</v>
      </c>
      <c r="E284" s="114">
        <f>'ver pressoflex 6p C3 DCpowe_2'!$G$9/D284*(D284-'ver pressoflex 6p C3 DCpowe_2'!$M$8)</f>
        <v>1.544923606785626E-2</v>
      </c>
      <c r="F284" s="114">
        <f>'ver pressoflex 6p C3 DCpowe_2'!$G$9/D284*(D284-'ver pressoflex 6p C3 DCpowe_2'!$M$9)</f>
        <v>2.4828930494998767E-2</v>
      </c>
      <c r="G284" s="114">
        <f>'ver pressoflex 6p C3 DCpowe_2'!$G$9/D284*(D284-'ver pressoflex 6p C3 DCpowe_2'!$M$10)</f>
        <v>3.4208624922141266E-2</v>
      </c>
      <c r="H284" s="114">
        <f>'ver pressoflex 6p C3 DCpowe_2'!$G$9/D284*(D284-'ver pressoflex 6p C3 DCpowe_2'!$M$11)</f>
        <v>0.23704451690909795</v>
      </c>
      <c r="I284" s="114">
        <f>'ver pressoflex 6p C3 DCpowe_2'!$G$9/D284*(D284-'ver pressoflex 6p C3 DCpowe_2'!$M$12)</f>
        <v>0.2464242113362404</v>
      </c>
      <c r="J284" s="114">
        <f>'ver pressoflex 6p C3 DCpowe_2'!$G$9/D284*(D284-'ver pressoflex 6p C3 DCpowe_2'!$M$13)</f>
        <v>0.25580390576338291</v>
      </c>
      <c r="K284" s="114">
        <f>'ver pressoflex 6p C3 DCpowe_2'!$G$9/D284*(D284-'ver pressoflex 6p C3 DCpowe_2'!$G$3)</f>
        <v>0.27925314183123917</v>
      </c>
      <c r="L284" s="113">
        <f>-'ver pressoflex 6p C3 DCpowe_2'!$G$2*'ver pressoflex 6p C3 DCpowe_2'!D284*'ver pressoflex 6p C3 DCpowe_2'!$G$17*'ver pressoflex 6p C3 DCpowe_2'!$G$13*'ver pressoflex 6p C3 DCpowe_2'!$G$11</f>
        <v>-12895.942499999983</v>
      </c>
      <c r="M284" s="572">
        <f>IF(ABS(E284)&lt;'ver pressoflex 6p C3 DCpowe_2'!$G$7,'ver pressoflex 6p C3 DCpowe_2'!$G$16*E284*'ver pressoflex 6p C3 DCpowe_2'!$O$8,SIGN(E284)*'ver pressoflex 6p C3 DCpowe_2'!$G$15*'ver pressoflex 6p C3 DCpowe_2'!$O$8)</f>
        <v>17803.500000000004</v>
      </c>
      <c r="N284" s="572">
        <f>IF(ABS(F284)&lt;'ver pressoflex 6p C3 DCpowe_2'!$G$7,'ver pressoflex 6p C3 DCpowe_2'!$G$16*F284*'ver pressoflex 6p C3 DCpowe_2'!$O$9,SIGN(F284)*'ver pressoflex 6p C3 DCpowe_2'!$G$15*'ver pressoflex 6p C3 DCpowe_2'!$O$9)</f>
        <v>0</v>
      </c>
      <c r="O284" s="572">
        <f>IF(ABS(G284)&lt;'ver pressoflex 6p C3 DCpowe_2'!$G$7,'ver pressoflex 6p C3 DCpowe_2'!$G$16*G284*'ver pressoflex 6p C3 DCpowe_2'!$O$10,SIGN(G284)*'ver pressoflex 6p C3 DCpowe_2'!$G$15*'ver pressoflex 6p C3 DCpowe_2'!$O$10)</f>
        <v>0</v>
      </c>
      <c r="P284" s="572">
        <f>IF(ABS(H284)&lt;'ver pressoflex 6p C3 DCpowe_2'!$G$7,'ver pressoflex 6p C3 DCpowe_2'!$G$16*H284*'ver pressoflex 6p C3 DCpowe_2'!$O$11,SIGN(H284)*'ver pressoflex 6p C3 DCpowe_2'!$G$15*'ver pressoflex 6p C3 DCpowe_2'!$O$11)</f>
        <v>0</v>
      </c>
      <c r="Q284" s="572">
        <f>IF(ABS(I284)&lt;'ver pressoflex 6p C3 DCpowe_2'!$G$7,'ver pressoflex 6p C3 DCpowe_2'!$G$16*I284*'ver pressoflex 6p C3 DCpowe_2'!$O$12,SIGN(I284)*'ver pressoflex 6p C3 DCpowe_2'!$G$15*'ver pressoflex 6p C3 DCpowe_2'!$O$12)</f>
        <v>0</v>
      </c>
      <c r="R284" s="572">
        <f>IF(ABS(J284)&lt;'ver pressoflex 6p C3 DCpowe_2'!$G$7,'ver pressoflex 6p C3 DCpowe_2'!$G$16*J284*'ver pressoflex 6p C3 DCpowe_2'!$O$13,SIGN(J284)*'ver pressoflex 6p C3 DCpowe_2'!$G$15*'ver pressoflex 6p C3 DCpowe_2'!$O$13)</f>
        <v>17803.500000000004</v>
      </c>
      <c r="S284" s="113">
        <f t="shared" si="34"/>
        <v>22711.057500000024</v>
      </c>
      <c r="T284" s="575">
        <f>-L284*('ver pressoflex 6p C3 DCpowe_2'!$G$3/2-'ver pressoflex 6p C3 DCpowe_2'!$G$12*'ver pressoflex 6p C3 DCpowe_2'!D284)</f>
        <v>15431481.84550138</v>
      </c>
      <c r="U284" s="29">
        <f t="shared" si="37"/>
        <v>-18248587.500000004</v>
      </c>
      <c r="V284" s="29">
        <f t="shared" si="38"/>
        <v>0</v>
      </c>
      <c r="W284" s="29">
        <f t="shared" si="39"/>
        <v>0</v>
      </c>
      <c r="X284" s="29">
        <f t="shared" si="40"/>
        <v>0</v>
      </c>
      <c r="Y284" s="29">
        <f t="shared" si="41"/>
        <v>0</v>
      </c>
      <c r="Z284" s="29">
        <f t="shared" si="42"/>
        <v>18248587.500000004</v>
      </c>
      <c r="AA284" s="113">
        <f t="shared" si="35"/>
        <v>15431481.84550138</v>
      </c>
    </row>
    <row r="285" spans="2:27">
      <c r="B285" s="116">
        <f t="shared" si="33"/>
        <v>64479.53250000003</v>
      </c>
      <c r="C285" s="115">
        <f t="shared" si="43"/>
        <v>5.6699999999999919</v>
      </c>
      <c r="D285" s="68">
        <f>'ver pressoflex 6p C3 DCpowe_2'!$G$3/2/$C$557*C285</f>
        <v>69.457499999999897</v>
      </c>
      <c r="E285" s="114">
        <f>'ver pressoflex 6p C3 DCpowe_2'!$G$9/D285*(D285-'ver pressoflex 6p C3 DCpowe_2'!$M$8)</f>
        <v>1.5035669294172729E-2</v>
      </c>
      <c r="F285" s="114">
        <f>'ver pressoflex 6p C3 DCpowe_2'!$G$9/D285*(D285-'ver pressoflex 6p C3 DCpowe_2'!$M$9)</f>
        <v>2.4249937011841822E-2</v>
      </c>
      <c r="G285" s="114">
        <f>'ver pressoflex 6p C3 DCpowe_2'!$G$9/D285*(D285-'ver pressoflex 6p C3 DCpowe_2'!$M$10)</f>
        <v>3.3464204729510914E-2</v>
      </c>
      <c r="H285" s="114">
        <f>'ver pressoflex 6p C3 DCpowe_2'!$G$9/D285*(D285-'ver pressoflex 6p C3 DCpowe_2'!$M$11)</f>
        <v>0.23272274412410501</v>
      </c>
      <c r="I285" s="114">
        <f>'ver pressoflex 6p C3 DCpowe_2'!$G$9/D285*(D285-'ver pressoflex 6p C3 DCpowe_2'!$M$12)</f>
        <v>0.2419370118417741</v>
      </c>
      <c r="J285" s="114">
        <f>'ver pressoflex 6p C3 DCpowe_2'!$G$9/D285*(D285-'ver pressoflex 6p C3 DCpowe_2'!$M$13)</f>
        <v>0.25115127955944322</v>
      </c>
      <c r="K285" s="114">
        <f>'ver pressoflex 6p C3 DCpowe_2'!$G$9/D285*(D285-'ver pressoflex 6p C3 DCpowe_2'!$G$3)</f>
        <v>0.27418694885361594</v>
      </c>
      <c r="L285" s="113">
        <f>-'ver pressoflex 6p C3 DCpowe_2'!$G$2*'ver pressoflex 6p C3 DCpowe_2'!D285*'ver pressoflex 6p C3 DCpowe_2'!$G$17*'ver pressoflex 6p C3 DCpowe_2'!$G$13*'ver pressoflex 6p C3 DCpowe_2'!$G$11</f>
        <v>-13127.467499999981</v>
      </c>
      <c r="M285" s="572">
        <f>IF(ABS(E285)&lt;'ver pressoflex 6p C3 DCpowe_2'!$G$7,'ver pressoflex 6p C3 DCpowe_2'!$G$16*E285*'ver pressoflex 6p C3 DCpowe_2'!$O$8,SIGN(E285)*'ver pressoflex 6p C3 DCpowe_2'!$G$15*'ver pressoflex 6p C3 DCpowe_2'!$O$8)</f>
        <v>17803.500000000004</v>
      </c>
      <c r="N285" s="572">
        <f>IF(ABS(F285)&lt;'ver pressoflex 6p C3 DCpowe_2'!$G$7,'ver pressoflex 6p C3 DCpowe_2'!$G$16*F285*'ver pressoflex 6p C3 DCpowe_2'!$O$9,SIGN(F285)*'ver pressoflex 6p C3 DCpowe_2'!$G$15*'ver pressoflex 6p C3 DCpowe_2'!$O$9)</f>
        <v>0</v>
      </c>
      <c r="O285" s="572">
        <f>IF(ABS(G285)&lt;'ver pressoflex 6p C3 DCpowe_2'!$G$7,'ver pressoflex 6p C3 DCpowe_2'!$G$16*G285*'ver pressoflex 6p C3 DCpowe_2'!$O$10,SIGN(G285)*'ver pressoflex 6p C3 DCpowe_2'!$G$15*'ver pressoflex 6p C3 DCpowe_2'!$O$10)</f>
        <v>0</v>
      </c>
      <c r="P285" s="572">
        <f>IF(ABS(H285)&lt;'ver pressoflex 6p C3 DCpowe_2'!$G$7,'ver pressoflex 6p C3 DCpowe_2'!$G$16*H285*'ver pressoflex 6p C3 DCpowe_2'!$O$11,SIGN(H285)*'ver pressoflex 6p C3 DCpowe_2'!$G$15*'ver pressoflex 6p C3 DCpowe_2'!$O$11)</f>
        <v>0</v>
      </c>
      <c r="Q285" s="572">
        <f>IF(ABS(I285)&lt;'ver pressoflex 6p C3 DCpowe_2'!$G$7,'ver pressoflex 6p C3 DCpowe_2'!$G$16*I285*'ver pressoflex 6p C3 DCpowe_2'!$O$12,SIGN(I285)*'ver pressoflex 6p C3 DCpowe_2'!$G$15*'ver pressoflex 6p C3 DCpowe_2'!$O$12)</f>
        <v>0</v>
      </c>
      <c r="R285" s="572">
        <f>IF(ABS(J285)&lt;'ver pressoflex 6p C3 DCpowe_2'!$G$7,'ver pressoflex 6p C3 DCpowe_2'!$G$16*J285*'ver pressoflex 6p C3 DCpowe_2'!$O$13,SIGN(J285)*'ver pressoflex 6p C3 DCpowe_2'!$G$15*'ver pressoflex 6p C3 DCpowe_2'!$O$13)</f>
        <v>17803.500000000004</v>
      </c>
      <c r="S285" s="113">
        <f t="shared" si="34"/>
        <v>22479.532500000027</v>
      </c>
      <c r="T285" s="575">
        <f>-L285*('ver pressoflex 6p C3 DCpowe_2'!$G$3/2-'ver pressoflex 6p C3 DCpowe_2'!$G$12*'ver pressoflex 6p C3 DCpowe_2'!D285)</f>
        <v>15701838.440765379</v>
      </c>
      <c r="U285" s="29">
        <f t="shared" si="37"/>
        <v>-18248587.500000004</v>
      </c>
      <c r="V285" s="29">
        <f t="shared" si="38"/>
        <v>0</v>
      </c>
      <c r="W285" s="29">
        <f t="shared" si="39"/>
        <v>0</v>
      </c>
      <c r="X285" s="29">
        <f t="shared" si="40"/>
        <v>0</v>
      </c>
      <c r="Y285" s="29">
        <f t="shared" si="41"/>
        <v>0</v>
      </c>
      <c r="Z285" s="29">
        <f t="shared" si="42"/>
        <v>18248587.500000004</v>
      </c>
      <c r="AA285" s="113">
        <f t="shared" si="35"/>
        <v>15701838.440765379</v>
      </c>
    </row>
    <row r="286" spans="2:27">
      <c r="B286" s="116">
        <f t="shared" si="33"/>
        <v>64248.007500000022</v>
      </c>
      <c r="C286" s="115">
        <f t="shared" si="43"/>
        <v>5.7699999999999916</v>
      </c>
      <c r="D286" s="68">
        <f>'ver pressoflex 6p C3 DCpowe_2'!$G$3/2/$C$557*C286</f>
        <v>70.682499999999891</v>
      </c>
      <c r="E286" s="114">
        <f>'ver pressoflex 6p C3 DCpowe_2'!$G$9/D286*(D286-'ver pressoflex 6p C3 DCpowe_2'!$M$8)</f>
        <v>1.4636437590634209E-2</v>
      </c>
      <c r="F286" s="114">
        <f>'ver pressoflex 6p C3 DCpowe_2'!$G$9/D286*(D286-'ver pressoflex 6p C3 DCpowe_2'!$M$9)</f>
        <v>2.3691012626887893E-2</v>
      </c>
      <c r="G286" s="114">
        <f>'ver pressoflex 6p C3 DCpowe_2'!$G$9/D286*(D286-'ver pressoflex 6p C3 DCpowe_2'!$M$10)</f>
        <v>3.2745587663141576E-2</v>
      </c>
      <c r="H286" s="114">
        <f>'ver pressoflex 6p C3 DCpowe_2'!$G$9/D286*(D286-'ver pressoflex 6p C3 DCpowe_2'!$M$11)</f>
        <v>0.22855077282212746</v>
      </c>
      <c r="I286" s="114">
        <f>'ver pressoflex 6p C3 DCpowe_2'!$G$9/D286*(D286-'ver pressoflex 6p C3 DCpowe_2'!$M$12)</f>
        <v>0.23760534785838117</v>
      </c>
      <c r="J286" s="114">
        <f>'ver pressoflex 6p C3 DCpowe_2'!$G$9/D286*(D286-'ver pressoflex 6p C3 DCpowe_2'!$M$13)</f>
        <v>0.24665992289463484</v>
      </c>
      <c r="K286" s="114">
        <f>'ver pressoflex 6p C3 DCpowe_2'!$G$9/D286*(D286-'ver pressoflex 6p C3 DCpowe_2'!$G$3)</f>
        <v>0.26929636048526906</v>
      </c>
      <c r="L286" s="113">
        <f>-'ver pressoflex 6p C3 DCpowe_2'!$G$2*'ver pressoflex 6p C3 DCpowe_2'!D286*'ver pressoflex 6p C3 DCpowe_2'!$G$17*'ver pressoflex 6p C3 DCpowe_2'!$G$13*'ver pressoflex 6p C3 DCpowe_2'!$G$11</f>
        <v>-13358.992499999982</v>
      </c>
      <c r="M286" s="572">
        <f>IF(ABS(E286)&lt;'ver pressoflex 6p C3 DCpowe_2'!$G$7,'ver pressoflex 6p C3 DCpowe_2'!$G$16*E286*'ver pressoflex 6p C3 DCpowe_2'!$O$8,SIGN(E286)*'ver pressoflex 6p C3 DCpowe_2'!$G$15*'ver pressoflex 6p C3 DCpowe_2'!$O$8)</f>
        <v>17803.500000000004</v>
      </c>
      <c r="N286" s="572">
        <f>IF(ABS(F286)&lt;'ver pressoflex 6p C3 DCpowe_2'!$G$7,'ver pressoflex 6p C3 DCpowe_2'!$G$16*F286*'ver pressoflex 6p C3 DCpowe_2'!$O$9,SIGN(F286)*'ver pressoflex 6p C3 DCpowe_2'!$G$15*'ver pressoflex 6p C3 DCpowe_2'!$O$9)</f>
        <v>0</v>
      </c>
      <c r="O286" s="572">
        <f>IF(ABS(G286)&lt;'ver pressoflex 6p C3 DCpowe_2'!$G$7,'ver pressoflex 6p C3 DCpowe_2'!$G$16*G286*'ver pressoflex 6p C3 DCpowe_2'!$O$10,SIGN(G286)*'ver pressoflex 6p C3 DCpowe_2'!$G$15*'ver pressoflex 6p C3 DCpowe_2'!$O$10)</f>
        <v>0</v>
      </c>
      <c r="P286" s="572">
        <f>IF(ABS(H286)&lt;'ver pressoflex 6p C3 DCpowe_2'!$G$7,'ver pressoflex 6p C3 DCpowe_2'!$G$16*H286*'ver pressoflex 6p C3 DCpowe_2'!$O$11,SIGN(H286)*'ver pressoflex 6p C3 DCpowe_2'!$G$15*'ver pressoflex 6p C3 DCpowe_2'!$O$11)</f>
        <v>0</v>
      </c>
      <c r="Q286" s="572">
        <f>IF(ABS(I286)&lt;'ver pressoflex 6p C3 DCpowe_2'!$G$7,'ver pressoflex 6p C3 DCpowe_2'!$G$16*I286*'ver pressoflex 6p C3 DCpowe_2'!$O$12,SIGN(I286)*'ver pressoflex 6p C3 DCpowe_2'!$G$15*'ver pressoflex 6p C3 DCpowe_2'!$O$12)</f>
        <v>0</v>
      </c>
      <c r="R286" s="572">
        <f>IF(ABS(J286)&lt;'ver pressoflex 6p C3 DCpowe_2'!$G$7,'ver pressoflex 6p C3 DCpowe_2'!$G$16*J286*'ver pressoflex 6p C3 DCpowe_2'!$O$13,SIGN(J286)*'ver pressoflex 6p C3 DCpowe_2'!$G$15*'ver pressoflex 6p C3 DCpowe_2'!$O$13)</f>
        <v>17803.500000000004</v>
      </c>
      <c r="S286" s="113">
        <f t="shared" si="34"/>
        <v>22248.007500000025</v>
      </c>
      <c r="T286" s="575">
        <f>-L286*('ver pressoflex 6p C3 DCpowe_2'!$G$3/2-'ver pressoflex 6p C3 DCpowe_2'!$G$12*'ver pressoflex 6p C3 DCpowe_2'!D286)</f>
        <v>15971959.065749379</v>
      </c>
      <c r="U286" s="29">
        <f t="shared" si="37"/>
        <v>-18248587.500000004</v>
      </c>
      <c r="V286" s="29">
        <f t="shared" si="38"/>
        <v>0</v>
      </c>
      <c r="W286" s="29">
        <f t="shared" si="39"/>
        <v>0</v>
      </c>
      <c r="X286" s="29">
        <f t="shared" si="40"/>
        <v>0</v>
      </c>
      <c r="Y286" s="29">
        <f t="shared" si="41"/>
        <v>0</v>
      </c>
      <c r="Z286" s="29">
        <f t="shared" si="42"/>
        <v>18248587.500000004</v>
      </c>
      <c r="AA286" s="113">
        <f t="shared" si="35"/>
        <v>15971959.065749379</v>
      </c>
    </row>
    <row r="287" spans="2:27">
      <c r="B287" s="116">
        <f t="shared" si="33"/>
        <v>64016.482500000027</v>
      </c>
      <c r="C287" s="115">
        <f t="shared" si="43"/>
        <v>5.8699999999999912</v>
      </c>
      <c r="D287" s="68">
        <f>'ver pressoflex 6p C3 DCpowe_2'!$G$3/2/$C$557*C287</f>
        <v>71.907499999999899</v>
      </c>
      <c r="E287" s="114">
        <f>'ver pressoflex 6p C3 DCpowe_2'!$G$9/D287*(D287-'ver pressoflex 6p C3 DCpowe_2'!$M$8)</f>
        <v>1.4250808330146398E-2</v>
      </c>
      <c r="F287" s="114">
        <f>'ver pressoflex 6p C3 DCpowe_2'!$G$9/D287*(D287-'ver pressoflex 6p C3 DCpowe_2'!$M$9)</f>
        <v>2.3151131662204959E-2</v>
      </c>
      <c r="G287" s="114">
        <f>'ver pressoflex 6p C3 DCpowe_2'!$G$9/D287*(D287-'ver pressoflex 6p C3 DCpowe_2'!$M$10)</f>
        <v>3.2051454994263519E-2</v>
      </c>
      <c r="H287" s="114">
        <f>'ver pressoflex 6p C3 DCpowe_2'!$G$9/D287*(D287-'ver pressoflex 6p C3 DCpowe_2'!$M$11)</f>
        <v>0.2245209470500299</v>
      </c>
      <c r="I287" s="114">
        <f>'ver pressoflex 6p C3 DCpowe_2'!$G$9/D287*(D287-'ver pressoflex 6p C3 DCpowe_2'!$M$12)</f>
        <v>0.23342127038208846</v>
      </c>
      <c r="J287" s="114">
        <f>'ver pressoflex 6p C3 DCpowe_2'!$G$9/D287*(D287-'ver pressoflex 6p C3 DCpowe_2'!$M$13)</f>
        <v>0.24232159371414702</v>
      </c>
      <c r="K287" s="114">
        <f>'ver pressoflex 6p C3 DCpowe_2'!$G$9/D287*(D287-'ver pressoflex 6p C3 DCpowe_2'!$G$3)</f>
        <v>0.26457240204429344</v>
      </c>
      <c r="L287" s="113">
        <f>-'ver pressoflex 6p C3 DCpowe_2'!$G$2*'ver pressoflex 6p C3 DCpowe_2'!D287*'ver pressoflex 6p C3 DCpowe_2'!$G$17*'ver pressoflex 6p C3 DCpowe_2'!$G$13*'ver pressoflex 6p C3 DCpowe_2'!$G$11</f>
        <v>-13590.517499999984</v>
      </c>
      <c r="M287" s="572">
        <f>IF(ABS(E287)&lt;'ver pressoflex 6p C3 DCpowe_2'!$G$7,'ver pressoflex 6p C3 DCpowe_2'!$G$16*E287*'ver pressoflex 6p C3 DCpowe_2'!$O$8,SIGN(E287)*'ver pressoflex 6p C3 DCpowe_2'!$G$15*'ver pressoflex 6p C3 DCpowe_2'!$O$8)</f>
        <v>17803.500000000004</v>
      </c>
      <c r="N287" s="572">
        <f>IF(ABS(F287)&lt;'ver pressoflex 6p C3 DCpowe_2'!$G$7,'ver pressoflex 6p C3 DCpowe_2'!$G$16*F287*'ver pressoflex 6p C3 DCpowe_2'!$O$9,SIGN(F287)*'ver pressoflex 6p C3 DCpowe_2'!$G$15*'ver pressoflex 6p C3 DCpowe_2'!$O$9)</f>
        <v>0</v>
      </c>
      <c r="O287" s="572">
        <f>IF(ABS(G287)&lt;'ver pressoflex 6p C3 DCpowe_2'!$G$7,'ver pressoflex 6p C3 DCpowe_2'!$G$16*G287*'ver pressoflex 6p C3 DCpowe_2'!$O$10,SIGN(G287)*'ver pressoflex 6p C3 DCpowe_2'!$G$15*'ver pressoflex 6p C3 DCpowe_2'!$O$10)</f>
        <v>0</v>
      </c>
      <c r="P287" s="572">
        <f>IF(ABS(H287)&lt;'ver pressoflex 6p C3 DCpowe_2'!$G$7,'ver pressoflex 6p C3 DCpowe_2'!$G$16*H287*'ver pressoflex 6p C3 DCpowe_2'!$O$11,SIGN(H287)*'ver pressoflex 6p C3 DCpowe_2'!$G$15*'ver pressoflex 6p C3 DCpowe_2'!$O$11)</f>
        <v>0</v>
      </c>
      <c r="Q287" s="572">
        <f>IF(ABS(I287)&lt;'ver pressoflex 6p C3 DCpowe_2'!$G$7,'ver pressoflex 6p C3 DCpowe_2'!$G$16*I287*'ver pressoflex 6p C3 DCpowe_2'!$O$12,SIGN(I287)*'ver pressoflex 6p C3 DCpowe_2'!$G$15*'ver pressoflex 6p C3 DCpowe_2'!$O$12)</f>
        <v>0</v>
      </c>
      <c r="R287" s="572">
        <f>IF(ABS(J287)&lt;'ver pressoflex 6p C3 DCpowe_2'!$G$7,'ver pressoflex 6p C3 DCpowe_2'!$G$16*J287*'ver pressoflex 6p C3 DCpowe_2'!$O$13,SIGN(J287)*'ver pressoflex 6p C3 DCpowe_2'!$G$15*'ver pressoflex 6p C3 DCpowe_2'!$O$13)</f>
        <v>17803.500000000004</v>
      </c>
      <c r="S287" s="113">
        <f t="shared" si="34"/>
        <v>22016.482500000024</v>
      </c>
      <c r="T287" s="575">
        <f>-L287*('ver pressoflex 6p C3 DCpowe_2'!$G$3/2-'ver pressoflex 6p C3 DCpowe_2'!$G$12*'ver pressoflex 6p C3 DCpowe_2'!D287)</f>
        <v>16241843.72045338</v>
      </c>
      <c r="U287" s="29">
        <f t="shared" si="37"/>
        <v>-18248587.500000004</v>
      </c>
      <c r="V287" s="29">
        <f t="shared" si="38"/>
        <v>0</v>
      </c>
      <c r="W287" s="29">
        <f t="shared" si="39"/>
        <v>0</v>
      </c>
      <c r="X287" s="29">
        <f t="shared" si="40"/>
        <v>0</v>
      </c>
      <c r="Y287" s="29">
        <f t="shared" si="41"/>
        <v>0</v>
      </c>
      <c r="Z287" s="29">
        <f t="shared" si="42"/>
        <v>18248587.500000004</v>
      </c>
      <c r="AA287" s="113">
        <f t="shared" si="35"/>
        <v>16241843.72045338</v>
      </c>
    </row>
    <row r="288" spans="2:27">
      <c r="B288" s="116">
        <f t="shared" si="33"/>
        <v>63784.957500000026</v>
      </c>
      <c r="C288" s="115">
        <f t="shared" si="43"/>
        <v>5.9699999999999909</v>
      </c>
      <c r="D288" s="68">
        <f>'ver pressoflex 6p C3 DCpowe_2'!$G$3/2/$C$557*C288</f>
        <v>73.132499999999894</v>
      </c>
      <c r="E288" s="114">
        <f>'ver pressoflex 6p C3 DCpowe_2'!$G$9/D288*(D288-'ver pressoflex 6p C3 DCpowe_2'!$M$8)</f>
        <v>1.3878097972857517E-2</v>
      </c>
      <c r="F288" s="114">
        <f>'ver pressoflex 6p C3 DCpowe_2'!$G$9/D288*(D288-'ver pressoflex 6p C3 DCpowe_2'!$M$9)</f>
        <v>2.2629337162000523E-2</v>
      </c>
      <c r="G288" s="114">
        <f>'ver pressoflex 6p C3 DCpowe_2'!$G$9/D288*(D288-'ver pressoflex 6p C3 DCpowe_2'!$M$10)</f>
        <v>3.1380576351143531E-2</v>
      </c>
      <c r="H288" s="114">
        <f>'ver pressoflex 6p C3 DCpowe_2'!$G$9/D288*(D288-'ver pressoflex 6p C3 DCpowe_2'!$M$11)</f>
        <v>0.22062612381636104</v>
      </c>
      <c r="I288" s="114">
        <f>'ver pressoflex 6p C3 DCpowe_2'!$G$9/D288*(D288-'ver pressoflex 6p C3 DCpowe_2'!$M$12)</f>
        <v>0.22937736300550407</v>
      </c>
      <c r="J288" s="114">
        <f>'ver pressoflex 6p C3 DCpowe_2'!$G$9/D288*(D288-'ver pressoflex 6p C3 DCpowe_2'!$M$13)</f>
        <v>0.23812860219464707</v>
      </c>
      <c r="K288" s="114">
        <f>'ver pressoflex 6p C3 DCpowe_2'!$G$9/D288*(D288-'ver pressoflex 6p C3 DCpowe_2'!$G$3)</f>
        <v>0.2600067001675046</v>
      </c>
      <c r="L288" s="113">
        <f>-'ver pressoflex 6p C3 DCpowe_2'!$G$2*'ver pressoflex 6p C3 DCpowe_2'!D288*'ver pressoflex 6p C3 DCpowe_2'!$G$17*'ver pressoflex 6p C3 DCpowe_2'!$G$13*'ver pressoflex 6p C3 DCpowe_2'!$G$11</f>
        <v>-13822.04249999998</v>
      </c>
      <c r="M288" s="572">
        <f>IF(ABS(E288)&lt;'ver pressoflex 6p C3 DCpowe_2'!$G$7,'ver pressoflex 6p C3 DCpowe_2'!$G$16*E288*'ver pressoflex 6p C3 DCpowe_2'!$O$8,SIGN(E288)*'ver pressoflex 6p C3 DCpowe_2'!$G$15*'ver pressoflex 6p C3 DCpowe_2'!$O$8)</f>
        <v>17803.500000000004</v>
      </c>
      <c r="N288" s="572">
        <f>IF(ABS(F288)&lt;'ver pressoflex 6p C3 DCpowe_2'!$G$7,'ver pressoflex 6p C3 DCpowe_2'!$G$16*F288*'ver pressoflex 6p C3 DCpowe_2'!$O$9,SIGN(F288)*'ver pressoflex 6p C3 DCpowe_2'!$G$15*'ver pressoflex 6p C3 DCpowe_2'!$O$9)</f>
        <v>0</v>
      </c>
      <c r="O288" s="572">
        <f>IF(ABS(G288)&lt;'ver pressoflex 6p C3 DCpowe_2'!$G$7,'ver pressoflex 6p C3 DCpowe_2'!$G$16*G288*'ver pressoflex 6p C3 DCpowe_2'!$O$10,SIGN(G288)*'ver pressoflex 6p C3 DCpowe_2'!$G$15*'ver pressoflex 6p C3 DCpowe_2'!$O$10)</f>
        <v>0</v>
      </c>
      <c r="P288" s="572">
        <f>IF(ABS(H288)&lt;'ver pressoflex 6p C3 DCpowe_2'!$G$7,'ver pressoflex 6p C3 DCpowe_2'!$G$16*H288*'ver pressoflex 6p C3 DCpowe_2'!$O$11,SIGN(H288)*'ver pressoflex 6p C3 DCpowe_2'!$G$15*'ver pressoflex 6p C3 DCpowe_2'!$O$11)</f>
        <v>0</v>
      </c>
      <c r="Q288" s="572">
        <f>IF(ABS(I288)&lt;'ver pressoflex 6p C3 DCpowe_2'!$G$7,'ver pressoflex 6p C3 DCpowe_2'!$G$16*I288*'ver pressoflex 6p C3 DCpowe_2'!$O$12,SIGN(I288)*'ver pressoflex 6p C3 DCpowe_2'!$G$15*'ver pressoflex 6p C3 DCpowe_2'!$O$12)</f>
        <v>0</v>
      </c>
      <c r="R288" s="572">
        <f>IF(ABS(J288)&lt;'ver pressoflex 6p C3 DCpowe_2'!$G$7,'ver pressoflex 6p C3 DCpowe_2'!$G$16*J288*'ver pressoflex 6p C3 DCpowe_2'!$O$13,SIGN(J288)*'ver pressoflex 6p C3 DCpowe_2'!$G$15*'ver pressoflex 6p C3 DCpowe_2'!$O$13)</f>
        <v>17803.500000000004</v>
      </c>
      <c r="S288" s="113">
        <f t="shared" si="34"/>
        <v>21784.957500000026</v>
      </c>
      <c r="T288" s="575">
        <f>-L288*('ver pressoflex 6p C3 DCpowe_2'!$G$3/2-'ver pressoflex 6p C3 DCpowe_2'!$G$12*'ver pressoflex 6p C3 DCpowe_2'!D288)</f>
        <v>16511492.404877376</v>
      </c>
      <c r="U288" s="29">
        <f t="shared" si="37"/>
        <v>-18248587.500000004</v>
      </c>
      <c r="V288" s="29">
        <f t="shared" si="38"/>
        <v>0</v>
      </c>
      <c r="W288" s="29">
        <f t="shared" si="39"/>
        <v>0</v>
      </c>
      <c r="X288" s="29">
        <f t="shared" si="40"/>
        <v>0</v>
      </c>
      <c r="Y288" s="29">
        <f t="shared" si="41"/>
        <v>0</v>
      </c>
      <c r="Z288" s="29">
        <f t="shared" si="42"/>
        <v>18248587.500000004</v>
      </c>
      <c r="AA288" s="113">
        <f t="shared" si="35"/>
        <v>16511492.404877376</v>
      </c>
    </row>
    <row r="289" spans="2:27">
      <c r="B289" s="116">
        <f t="shared" si="33"/>
        <v>63553.432500000024</v>
      </c>
      <c r="C289" s="115">
        <f t="shared" si="43"/>
        <v>6.0699999999999905</v>
      </c>
      <c r="D289" s="68">
        <f>'ver pressoflex 6p C3 DCpowe_2'!$G$3/2/$C$557*C289</f>
        <v>74.357499999999888</v>
      </c>
      <c r="E289" s="114">
        <f>'ver pressoflex 6p C3 DCpowe_2'!$G$9/D289*(D289-'ver pressoflex 6p C3 DCpowe_2'!$M$8)</f>
        <v>1.3517668022728069E-2</v>
      </c>
      <c r="F289" s="114">
        <f>'ver pressoflex 6p C3 DCpowe_2'!$G$9/D289*(D289-'ver pressoflex 6p C3 DCpowe_2'!$M$9)</f>
        <v>2.2124735231819296E-2</v>
      </c>
      <c r="G289" s="114">
        <f>'ver pressoflex 6p C3 DCpowe_2'!$G$9/D289*(D289-'ver pressoflex 6p C3 DCpowe_2'!$M$10)</f>
        <v>3.0731802440910526E-2</v>
      </c>
      <c r="H289" s="114">
        <f>'ver pressoflex 6p C3 DCpowe_2'!$G$9/D289*(D289-'ver pressoflex 6p C3 DCpowe_2'!$M$11)</f>
        <v>0.21685963083750834</v>
      </c>
      <c r="I289" s="114">
        <f>'ver pressoflex 6p C3 DCpowe_2'!$G$9/D289*(D289-'ver pressoflex 6p C3 DCpowe_2'!$M$12)</f>
        <v>0.22546669804659955</v>
      </c>
      <c r="J289" s="114">
        <f>'ver pressoflex 6p C3 DCpowe_2'!$G$9/D289*(D289-'ver pressoflex 6p C3 DCpowe_2'!$M$13)</f>
        <v>0.23407376525569076</v>
      </c>
      <c r="K289" s="114">
        <f>'ver pressoflex 6p C3 DCpowe_2'!$G$9/D289*(D289-'ver pressoflex 6p C3 DCpowe_2'!$G$3)</f>
        <v>0.25559143327841882</v>
      </c>
      <c r="L289" s="113">
        <f>-'ver pressoflex 6p C3 DCpowe_2'!$G$2*'ver pressoflex 6p C3 DCpowe_2'!D289*'ver pressoflex 6p C3 DCpowe_2'!$G$17*'ver pressoflex 6p C3 DCpowe_2'!$G$13*'ver pressoflex 6p C3 DCpowe_2'!$G$11</f>
        <v>-14053.567499999983</v>
      </c>
      <c r="M289" s="572">
        <f>IF(ABS(E289)&lt;'ver pressoflex 6p C3 DCpowe_2'!$G$7,'ver pressoflex 6p C3 DCpowe_2'!$G$16*E289*'ver pressoflex 6p C3 DCpowe_2'!$O$8,SIGN(E289)*'ver pressoflex 6p C3 DCpowe_2'!$G$15*'ver pressoflex 6p C3 DCpowe_2'!$O$8)</f>
        <v>17803.500000000004</v>
      </c>
      <c r="N289" s="572">
        <f>IF(ABS(F289)&lt;'ver pressoflex 6p C3 DCpowe_2'!$G$7,'ver pressoflex 6p C3 DCpowe_2'!$G$16*F289*'ver pressoflex 6p C3 DCpowe_2'!$O$9,SIGN(F289)*'ver pressoflex 6p C3 DCpowe_2'!$G$15*'ver pressoflex 6p C3 DCpowe_2'!$O$9)</f>
        <v>0</v>
      </c>
      <c r="O289" s="572">
        <f>IF(ABS(G289)&lt;'ver pressoflex 6p C3 DCpowe_2'!$G$7,'ver pressoflex 6p C3 DCpowe_2'!$G$16*G289*'ver pressoflex 6p C3 DCpowe_2'!$O$10,SIGN(G289)*'ver pressoflex 6p C3 DCpowe_2'!$G$15*'ver pressoflex 6p C3 DCpowe_2'!$O$10)</f>
        <v>0</v>
      </c>
      <c r="P289" s="572">
        <f>IF(ABS(H289)&lt;'ver pressoflex 6p C3 DCpowe_2'!$G$7,'ver pressoflex 6p C3 DCpowe_2'!$G$16*H289*'ver pressoflex 6p C3 DCpowe_2'!$O$11,SIGN(H289)*'ver pressoflex 6p C3 DCpowe_2'!$G$15*'ver pressoflex 6p C3 DCpowe_2'!$O$11)</f>
        <v>0</v>
      </c>
      <c r="Q289" s="572">
        <f>IF(ABS(I289)&lt;'ver pressoflex 6p C3 DCpowe_2'!$G$7,'ver pressoflex 6p C3 DCpowe_2'!$G$16*I289*'ver pressoflex 6p C3 DCpowe_2'!$O$12,SIGN(I289)*'ver pressoflex 6p C3 DCpowe_2'!$G$15*'ver pressoflex 6p C3 DCpowe_2'!$O$12)</f>
        <v>0</v>
      </c>
      <c r="R289" s="572">
        <f>IF(ABS(J289)&lt;'ver pressoflex 6p C3 DCpowe_2'!$G$7,'ver pressoflex 6p C3 DCpowe_2'!$G$16*J289*'ver pressoflex 6p C3 DCpowe_2'!$O$13,SIGN(J289)*'ver pressoflex 6p C3 DCpowe_2'!$G$15*'ver pressoflex 6p C3 DCpowe_2'!$O$13)</f>
        <v>17803.500000000004</v>
      </c>
      <c r="S289" s="113">
        <f t="shared" si="34"/>
        <v>21553.432500000024</v>
      </c>
      <c r="T289" s="575">
        <f>-L289*('ver pressoflex 6p C3 DCpowe_2'!$G$3/2-'ver pressoflex 6p C3 DCpowe_2'!$G$12*'ver pressoflex 6p C3 DCpowe_2'!D289)</f>
        <v>16780905.119021378</v>
      </c>
      <c r="U289" s="29">
        <f t="shared" si="37"/>
        <v>-18248587.500000004</v>
      </c>
      <c r="V289" s="29">
        <f t="shared" si="38"/>
        <v>0</v>
      </c>
      <c r="W289" s="29">
        <f t="shared" si="39"/>
        <v>0</v>
      </c>
      <c r="X289" s="29">
        <f t="shared" si="40"/>
        <v>0</v>
      </c>
      <c r="Y289" s="29">
        <f t="shared" si="41"/>
        <v>0</v>
      </c>
      <c r="Z289" s="29">
        <f t="shared" si="42"/>
        <v>18248587.500000004</v>
      </c>
      <c r="AA289" s="113">
        <f t="shared" si="35"/>
        <v>16780905.119021378</v>
      </c>
    </row>
    <row r="290" spans="2:27">
      <c r="B290" s="116">
        <f t="shared" si="33"/>
        <v>63321.90750000003</v>
      </c>
      <c r="C290" s="115">
        <f t="shared" si="43"/>
        <v>6.1699999999999902</v>
      </c>
      <c r="D290" s="68">
        <f>'ver pressoflex 6p C3 DCpowe_2'!$G$3/2/$C$557*C290</f>
        <v>75.582499999999882</v>
      </c>
      <c r="E290" s="114">
        <f>'ver pressoflex 6p C3 DCpowe_2'!$G$9/D290*(D290-'ver pressoflex 6p C3 DCpowe_2'!$M$8)</f>
        <v>1.3168921377302981E-2</v>
      </c>
      <c r="F290" s="114">
        <f>'ver pressoflex 6p C3 DCpowe_2'!$G$9/D290*(D290-'ver pressoflex 6p C3 DCpowe_2'!$M$9)</f>
        <v>2.1636489928224173E-2</v>
      </c>
      <c r="G290" s="114">
        <f>'ver pressoflex 6p C3 DCpowe_2'!$G$9/D290*(D290-'ver pressoflex 6p C3 DCpowe_2'!$M$10)</f>
        <v>3.0104058479145365E-2</v>
      </c>
      <c r="H290" s="114">
        <f>'ver pressoflex 6p C3 DCpowe_2'!$G$9/D290*(D290-'ver pressoflex 6p C3 DCpowe_2'!$M$11)</f>
        <v>0.21321522839281615</v>
      </c>
      <c r="I290" s="114">
        <f>'ver pressoflex 6p C3 DCpowe_2'!$G$9/D290*(D290-'ver pressoflex 6p C3 DCpowe_2'!$M$12)</f>
        <v>0.22168279694373733</v>
      </c>
      <c r="J290" s="114">
        <f>'ver pressoflex 6p C3 DCpowe_2'!$G$9/D290*(D290-'ver pressoflex 6p C3 DCpowe_2'!$M$13)</f>
        <v>0.23015036549465853</v>
      </c>
      <c r="K290" s="114">
        <f>'ver pressoflex 6p C3 DCpowe_2'!$G$9/D290*(D290-'ver pressoflex 6p C3 DCpowe_2'!$G$3)</f>
        <v>0.25131928687196148</v>
      </c>
      <c r="L290" s="113">
        <f>-'ver pressoflex 6p C3 DCpowe_2'!$G$2*'ver pressoflex 6p C3 DCpowe_2'!D290*'ver pressoflex 6p C3 DCpowe_2'!$G$17*'ver pressoflex 6p C3 DCpowe_2'!$G$13*'ver pressoflex 6p C3 DCpowe_2'!$G$11</f>
        <v>-14285.092499999979</v>
      </c>
      <c r="M290" s="572">
        <f>IF(ABS(E290)&lt;'ver pressoflex 6p C3 DCpowe_2'!$G$7,'ver pressoflex 6p C3 DCpowe_2'!$G$16*E290*'ver pressoflex 6p C3 DCpowe_2'!$O$8,SIGN(E290)*'ver pressoflex 6p C3 DCpowe_2'!$G$15*'ver pressoflex 6p C3 DCpowe_2'!$O$8)</f>
        <v>17803.500000000004</v>
      </c>
      <c r="N290" s="572">
        <f>IF(ABS(F290)&lt;'ver pressoflex 6p C3 DCpowe_2'!$G$7,'ver pressoflex 6p C3 DCpowe_2'!$G$16*F290*'ver pressoflex 6p C3 DCpowe_2'!$O$9,SIGN(F290)*'ver pressoflex 6p C3 DCpowe_2'!$G$15*'ver pressoflex 6p C3 DCpowe_2'!$O$9)</f>
        <v>0</v>
      </c>
      <c r="O290" s="572">
        <f>IF(ABS(G290)&lt;'ver pressoflex 6p C3 DCpowe_2'!$G$7,'ver pressoflex 6p C3 DCpowe_2'!$G$16*G290*'ver pressoflex 6p C3 DCpowe_2'!$O$10,SIGN(G290)*'ver pressoflex 6p C3 DCpowe_2'!$G$15*'ver pressoflex 6p C3 DCpowe_2'!$O$10)</f>
        <v>0</v>
      </c>
      <c r="P290" s="572">
        <f>IF(ABS(H290)&lt;'ver pressoflex 6p C3 DCpowe_2'!$G$7,'ver pressoflex 6p C3 DCpowe_2'!$G$16*H290*'ver pressoflex 6p C3 DCpowe_2'!$O$11,SIGN(H290)*'ver pressoflex 6p C3 DCpowe_2'!$G$15*'ver pressoflex 6p C3 DCpowe_2'!$O$11)</f>
        <v>0</v>
      </c>
      <c r="Q290" s="572">
        <f>IF(ABS(I290)&lt;'ver pressoflex 6p C3 DCpowe_2'!$G$7,'ver pressoflex 6p C3 DCpowe_2'!$G$16*I290*'ver pressoflex 6p C3 DCpowe_2'!$O$12,SIGN(I290)*'ver pressoflex 6p C3 DCpowe_2'!$G$15*'ver pressoflex 6p C3 DCpowe_2'!$O$12)</f>
        <v>0</v>
      </c>
      <c r="R290" s="572">
        <f>IF(ABS(J290)&lt;'ver pressoflex 6p C3 DCpowe_2'!$G$7,'ver pressoflex 6p C3 DCpowe_2'!$G$16*J290*'ver pressoflex 6p C3 DCpowe_2'!$O$13,SIGN(J290)*'ver pressoflex 6p C3 DCpowe_2'!$G$15*'ver pressoflex 6p C3 DCpowe_2'!$O$13)</f>
        <v>17803.500000000004</v>
      </c>
      <c r="S290" s="113">
        <f t="shared" si="34"/>
        <v>21321.90750000003</v>
      </c>
      <c r="T290" s="575">
        <f>-L290*('ver pressoflex 6p C3 DCpowe_2'!$G$3/2-'ver pressoflex 6p C3 DCpowe_2'!$G$12*'ver pressoflex 6p C3 DCpowe_2'!D290)</f>
        <v>17050081.862885375</v>
      </c>
      <c r="U290" s="29">
        <f t="shared" si="37"/>
        <v>-18248587.500000004</v>
      </c>
      <c r="V290" s="29">
        <f t="shared" si="38"/>
        <v>0</v>
      </c>
      <c r="W290" s="29">
        <f t="shared" si="39"/>
        <v>0</v>
      </c>
      <c r="X290" s="29">
        <f t="shared" si="40"/>
        <v>0</v>
      </c>
      <c r="Y290" s="29">
        <f t="shared" si="41"/>
        <v>0</v>
      </c>
      <c r="Z290" s="29">
        <f t="shared" si="42"/>
        <v>18248587.500000004</v>
      </c>
      <c r="AA290" s="113">
        <f t="shared" si="35"/>
        <v>17050081.862885375</v>
      </c>
    </row>
    <row r="291" spans="2:27">
      <c r="B291" s="116">
        <f t="shared" si="33"/>
        <v>63090.382500000029</v>
      </c>
      <c r="C291" s="115">
        <f t="shared" si="43"/>
        <v>6.2699999999999898</v>
      </c>
      <c r="D291" s="68">
        <f>'ver pressoflex 6p C3 DCpowe_2'!$G$3/2/$C$557*C291</f>
        <v>76.807499999999877</v>
      </c>
      <c r="E291" s="114">
        <f>'ver pressoflex 6p C3 DCpowe_2'!$G$9/D291*(D291-'ver pressoflex 6p C3 DCpowe_2'!$M$8)</f>
        <v>1.2831299026787783E-2</v>
      </c>
      <c r="F291" s="114">
        <f>'ver pressoflex 6p C3 DCpowe_2'!$G$9/D291*(D291-'ver pressoflex 6p C3 DCpowe_2'!$M$9)</f>
        <v>2.1163818637502895E-2</v>
      </c>
      <c r="G291" s="114">
        <f>'ver pressoflex 6p C3 DCpowe_2'!$G$9/D291*(D291-'ver pressoflex 6p C3 DCpowe_2'!$M$10)</f>
        <v>2.9496338248218009E-2</v>
      </c>
      <c r="H291" s="114">
        <f>'ver pressoflex 6p C3 DCpowe_2'!$G$9/D291*(D291-'ver pressoflex 6p C3 DCpowe_2'!$M$11)</f>
        <v>0.20968707482993235</v>
      </c>
      <c r="I291" s="114">
        <f>'ver pressoflex 6p C3 DCpowe_2'!$G$9/D291*(D291-'ver pressoflex 6p C3 DCpowe_2'!$M$12)</f>
        <v>0.21801959444064745</v>
      </c>
      <c r="J291" s="114">
        <f>'ver pressoflex 6p C3 DCpowe_2'!$G$9/D291*(D291-'ver pressoflex 6p C3 DCpowe_2'!$M$13)</f>
        <v>0.22635211405136257</v>
      </c>
      <c r="K291" s="114">
        <f>'ver pressoflex 6p C3 DCpowe_2'!$G$9/D291*(D291-'ver pressoflex 6p C3 DCpowe_2'!$G$3)</f>
        <v>0.24718341307815034</v>
      </c>
      <c r="L291" s="113">
        <f>-'ver pressoflex 6p C3 DCpowe_2'!$G$2*'ver pressoflex 6p C3 DCpowe_2'!D291*'ver pressoflex 6p C3 DCpowe_2'!$G$17*'ver pressoflex 6p C3 DCpowe_2'!$G$13*'ver pressoflex 6p C3 DCpowe_2'!$G$11</f>
        <v>-14516.617499999977</v>
      </c>
      <c r="M291" s="572">
        <f>IF(ABS(E291)&lt;'ver pressoflex 6p C3 DCpowe_2'!$G$7,'ver pressoflex 6p C3 DCpowe_2'!$G$16*E291*'ver pressoflex 6p C3 DCpowe_2'!$O$8,SIGN(E291)*'ver pressoflex 6p C3 DCpowe_2'!$G$15*'ver pressoflex 6p C3 DCpowe_2'!$O$8)</f>
        <v>17803.500000000004</v>
      </c>
      <c r="N291" s="572">
        <f>IF(ABS(F291)&lt;'ver pressoflex 6p C3 DCpowe_2'!$G$7,'ver pressoflex 6p C3 DCpowe_2'!$G$16*F291*'ver pressoflex 6p C3 DCpowe_2'!$O$9,SIGN(F291)*'ver pressoflex 6p C3 DCpowe_2'!$G$15*'ver pressoflex 6p C3 DCpowe_2'!$O$9)</f>
        <v>0</v>
      </c>
      <c r="O291" s="572">
        <f>IF(ABS(G291)&lt;'ver pressoflex 6p C3 DCpowe_2'!$G$7,'ver pressoflex 6p C3 DCpowe_2'!$G$16*G291*'ver pressoflex 6p C3 DCpowe_2'!$O$10,SIGN(G291)*'ver pressoflex 6p C3 DCpowe_2'!$G$15*'ver pressoflex 6p C3 DCpowe_2'!$O$10)</f>
        <v>0</v>
      </c>
      <c r="P291" s="572">
        <f>IF(ABS(H291)&lt;'ver pressoflex 6p C3 DCpowe_2'!$G$7,'ver pressoflex 6p C3 DCpowe_2'!$G$16*H291*'ver pressoflex 6p C3 DCpowe_2'!$O$11,SIGN(H291)*'ver pressoflex 6p C3 DCpowe_2'!$G$15*'ver pressoflex 6p C3 DCpowe_2'!$O$11)</f>
        <v>0</v>
      </c>
      <c r="Q291" s="572">
        <f>IF(ABS(I291)&lt;'ver pressoflex 6p C3 DCpowe_2'!$G$7,'ver pressoflex 6p C3 DCpowe_2'!$G$16*I291*'ver pressoflex 6p C3 DCpowe_2'!$O$12,SIGN(I291)*'ver pressoflex 6p C3 DCpowe_2'!$G$15*'ver pressoflex 6p C3 DCpowe_2'!$O$12)</f>
        <v>0</v>
      </c>
      <c r="R291" s="572">
        <f>IF(ABS(J291)&lt;'ver pressoflex 6p C3 DCpowe_2'!$G$7,'ver pressoflex 6p C3 DCpowe_2'!$G$16*J291*'ver pressoflex 6p C3 DCpowe_2'!$O$13,SIGN(J291)*'ver pressoflex 6p C3 DCpowe_2'!$G$15*'ver pressoflex 6p C3 DCpowe_2'!$O$13)</f>
        <v>17803.500000000004</v>
      </c>
      <c r="S291" s="113">
        <f t="shared" si="34"/>
        <v>21090.382500000029</v>
      </c>
      <c r="T291" s="575">
        <f>-L291*('ver pressoflex 6p C3 DCpowe_2'!$G$3/2-'ver pressoflex 6p C3 DCpowe_2'!$G$12*'ver pressoflex 6p C3 DCpowe_2'!D291)</f>
        <v>17319022.636469372</v>
      </c>
      <c r="U291" s="29">
        <f t="shared" si="37"/>
        <v>-18248587.500000004</v>
      </c>
      <c r="V291" s="29">
        <f t="shared" si="38"/>
        <v>0</v>
      </c>
      <c r="W291" s="29">
        <f t="shared" si="39"/>
        <v>0</v>
      </c>
      <c r="X291" s="29">
        <f t="shared" si="40"/>
        <v>0</v>
      </c>
      <c r="Y291" s="29">
        <f t="shared" si="41"/>
        <v>0</v>
      </c>
      <c r="Z291" s="29">
        <f t="shared" si="42"/>
        <v>18248587.500000004</v>
      </c>
      <c r="AA291" s="113">
        <f t="shared" si="35"/>
        <v>17319022.636469372</v>
      </c>
    </row>
    <row r="292" spans="2:27">
      <c r="B292" s="116">
        <f t="shared" si="33"/>
        <v>62858.857500000027</v>
      </c>
      <c r="C292" s="115">
        <f t="shared" si="43"/>
        <v>6.3699999999999894</v>
      </c>
      <c r="D292" s="68">
        <f>'ver pressoflex 6p C3 DCpowe_2'!$G$3/2/$C$557*C292</f>
        <v>78.032499999999871</v>
      </c>
      <c r="E292" s="114">
        <f>'ver pressoflex 6p C3 DCpowe_2'!$G$9/D292*(D292-'ver pressoflex 6p C3 DCpowe_2'!$M$8)</f>
        <v>1.2504277064043862E-2</v>
      </c>
      <c r="F292" s="114">
        <f>'ver pressoflex 6p C3 DCpowe_2'!$G$9/D292*(D292-'ver pressoflex 6p C3 DCpowe_2'!$M$9)</f>
        <v>2.0705987889661409E-2</v>
      </c>
      <c r="G292" s="114">
        <f>'ver pressoflex 6p C3 DCpowe_2'!$G$9/D292*(D292-'ver pressoflex 6p C3 DCpowe_2'!$M$10)</f>
        <v>2.8907698715278953E-2</v>
      </c>
      <c r="H292" s="114">
        <f>'ver pressoflex 6p C3 DCpowe_2'!$G$9/D292*(D292-'ver pressoflex 6p C3 DCpowe_2'!$M$11)</f>
        <v>0.20626969531925837</v>
      </c>
      <c r="I292" s="114">
        <f>'ver pressoflex 6p C3 DCpowe_2'!$G$9/D292*(D292-'ver pressoflex 6p C3 DCpowe_2'!$M$12)</f>
        <v>0.21447140614487592</v>
      </c>
      <c r="J292" s="114">
        <f>'ver pressoflex 6p C3 DCpowe_2'!$G$9/D292*(D292-'ver pressoflex 6p C3 DCpowe_2'!$M$13)</f>
        <v>0.22267311697049347</v>
      </c>
      <c r="K292" s="114">
        <f>'ver pressoflex 6p C3 DCpowe_2'!$G$9/D292*(D292-'ver pressoflex 6p C3 DCpowe_2'!$G$3)</f>
        <v>0.24317739403453731</v>
      </c>
      <c r="L292" s="113">
        <f>-'ver pressoflex 6p C3 DCpowe_2'!$G$2*'ver pressoflex 6p C3 DCpowe_2'!D292*'ver pressoflex 6p C3 DCpowe_2'!$G$17*'ver pressoflex 6p C3 DCpowe_2'!$G$13*'ver pressoflex 6p C3 DCpowe_2'!$G$11</f>
        <v>-14748.142499999976</v>
      </c>
      <c r="M292" s="572">
        <f>IF(ABS(E292)&lt;'ver pressoflex 6p C3 DCpowe_2'!$G$7,'ver pressoflex 6p C3 DCpowe_2'!$G$16*E292*'ver pressoflex 6p C3 DCpowe_2'!$O$8,SIGN(E292)*'ver pressoflex 6p C3 DCpowe_2'!$G$15*'ver pressoflex 6p C3 DCpowe_2'!$O$8)</f>
        <v>17803.500000000004</v>
      </c>
      <c r="N292" s="572">
        <f>IF(ABS(F292)&lt;'ver pressoflex 6p C3 DCpowe_2'!$G$7,'ver pressoflex 6p C3 DCpowe_2'!$G$16*F292*'ver pressoflex 6p C3 DCpowe_2'!$O$9,SIGN(F292)*'ver pressoflex 6p C3 DCpowe_2'!$G$15*'ver pressoflex 6p C3 DCpowe_2'!$O$9)</f>
        <v>0</v>
      </c>
      <c r="O292" s="572">
        <f>IF(ABS(G292)&lt;'ver pressoflex 6p C3 DCpowe_2'!$G$7,'ver pressoflex 6p C3 DCpowe_2'!$G$16*G292*'ver pressoflex 6p C3 DCpowe_2'!$O$10,SIGN(G292)*'ver pressoflex 6p C3 DCpowe_2'!$G$15*'ver pressoflex 6p C3 DCpowe_2'!$O$10)</f>
        <v>0</v>
      </c>
      <c r="P292" s="572">
        <f>IF(ABS(H292)&lt;'ver pressoflex 6p C3 DCpowe_2'!$G$7,'ver pressoflex 6p C3 DCpowe_2'!$G$16*H292*'ver pressoflex 6p C3 DCpowe_2'!$O$11,SIGN(H292)*'ver pressoflex 6p C3 DCpowe_2'!$G$15*'ver pressoflex 6p C3 DCpowe_2'!$O$11)</f>
        <v>0</v>
      </c>
      <c r="Q292" s="572">
        <f>IF(ABS(I292)&lt;'ver pressoflex 6p C3 DCpowe_2'!$G$7,'ver pressoflex 6p C3 DCpowe_2'!$G$16*I292*'ver pressoflex 6p C3 DCpowe_2'!$O$12,SIGN(I292)*'ver pressoflex 6p C3 DCpowe_2'!$G$15*'ver pressoflex 6p C3 DCpowe_2'!$O$12)</f>
        <v>0</v>
      </c>
      <c r="R292" s="572">
        <f>IF(ABS(J292)&lt;'ver pressoflex 6p C3 DCpowe_2'!$G$7,'ver pressoflex 6p C3 DCpowe_2'!$G$16*J292*'ver pressoflex 6p C3 DCpowe_2'!$O$13,SIGN(J292)*'ver pressoflex 6p C3 DCpowe_2'!$G$15*'ver pressoflex 6p C3 DCpowe_2'!$O$13)</f>
        <v>17803.500000000004</v>
      </c>
      <c r="S292" s="113">
        <f t="shared" si="34"/>
        <v>20858.857500000031</v>
      </c>
      <c r="T292" s="575">
        <f>-L292*('ver pressoflex 6p C3 DCpowe_2'!$G$3/2-'ver pressoflex 6p C3 DCpowe_2'!$G$12*'ver pressoflex 6p C3 DCpowe_2'!D292)</f>
        <v>17587727.439773373</v>
      </c>
      <c r="U292" s="29">
        <f t="shared" si="37"/>
        <v>-18248587.500000004</v>
      </c>
      <c r="V292" s="29">
        <f t="shared" si="38"/>
        <v>0</v>
      </c>
      <c r="W292" s="29">
        <f t="shared" si="39"/>
        <v>0</v>
      </c>
      <c r="X292" s="29">
        <f t="shared" si="40"/>
        <v>0</v>
      </c>
      <c r="Y292" s="29">
        <f t="shared" si="41"/>
        <v>0</v>
      </c>
      <c r="Z292" s="29">
        <f t="shared" si="42"/>
        <v>18248587.500000004</v>
      </c>
      <c r="AA292" s="113">
        <f t="shared" si="35"/>
        <v>17587727.439773373</v>
      </c>
    </row>
    <row r="293" spans="2:27">
      <c r="B293" s="116">
        <f t="shared" si="33"/>
        <v>62627.332500000033</v>
      </c>
      <c r="C293" s="115">
        <f t="shared" si="43"/>
        <v>6.4699999999999891</v>
      </c>
      <c r="D293" s="68">
        <f>'ver pressoflex 6p C3 DCpowe_2'!$G$3/2/$C$557*C293</f>
        <v>79.257499999999865</v>
      </c>
      <c r="E293" s="114">
        <f>'ver pressoflex 6p C3 DCpowe_2'!$G$9/D293*(D293-'ver pressoflex 6p C3 DCpowe_2'!$M$8)</f>
        <v>1.2187363971863896E-2</v>
      </c>
      <c r="F293" s="114">
        <f>'ver pressoflex 6p C3 DCpowe_2'!$G$9/D293*(D293-'ver pressoflex 6p C3 DCpowe_2'!$M$9)</f>
        <v>2.0262309560609454E-2</v>
      </c>
      <c r="G293" s="114">
        <f>'ver pressoflex 6p C3 DCpowe_2'!$G$9/D293*(D293-'ver pressoflex 6p C3 DCpowe_2'!$M$10)</f>
        <v>2.8337255149355013E-2</v>
      </c>
      <c r="H293" s="114">
        <f>'ver pressoflex 6p C3 DCpowe_2'!$G$9/D293*(D293-'ver pressoflex 6p C3 DCpowe_2'!$M$11)</f>
        <v>0.2029579535059777</v>
      </c>
      <c r="I293" s="114">
        <f>'ver pressoflex 6p C3 DCpowe_2'!$G$9/D293*(D293-'ver pressoflex 6p C3 DCpowe_2'!$M$12)</f>
        <v>0.21103289909472328</v>
      </c>
      <c r="J293" s="114">
        <f>'ver pressoflex 6p C3 DCpowe_2'!$G$9/D293*(D293-'ver pressoflex 6p C3 DCpowe_2'!$M$13)</f>
        <v>0.21910784468346886</v>
      </c>
      <c r="K293" s="114">
        <f>'ver pressoflex 6p C3 DCpowe_2'!$G$9/D293*(D293-'ver pressoflex 6p C3 DCpowe_2'!$G$3)</f>
        <v>0.23929520865533274</v>
      </c>
      <c r="L293" s="113">
        <f>-'ver pressoflex 6p C3 DCpowe_2'!$G$2*'ver pressoflex 6p C3 DCpowe_2'!D293*'ver pressoflex 6p C3 DCpowe_2'!$G$17*'ver pressoflex 6p C3 DCpowe_2'!$G$13*'ver pressoflex 6p C3 DCpowe_2'!$G$11</f>
        <v>-14979.667499999976</v>
      </c>
      <c r="M293" s="572">
        <f>IF(ABS(E293)&lt;'ver pressoflex 6p C3 DCpowe_2'!$G$7,'ver pressoflex 6p C3 DCpowe_2'!$G$16*E293*'ver pressoflex 6p C3 DCpowe_2'!$O$8,SIGN(E293)*'ver pressoflex 6p C3 DCpowe_2'!$G$15*'ver pressoflex 6p C3 DCpowe_2'!$O$8)</f>
        <v>17803.500000000004</v>
      </c>
      <c r="N293" s="572">
        <f>IF(ABS(F293)&lt;'ver pressoflex 6p C3 DCpowe_2'!$G$7,'ver pressoflex 6p C3 DCpowe_2'!$G$16*F293*'ver pressoflex 6p C3 DCpowe_2'!$O$9,SIGN(F293)*'ver pressoflex 6p C3 DCpowe_2'!$G$15*'ver pressoflex 6p C3 DCpowe_2'!$O$9)</f>
        <v>0</v>
      </c>
      <c r="O293" s="572">
        <f>IF(ABS(G293)&lt;'ver pressoflex 6p C3 DCpowe_2'!$G$7,'ver pressoflex 6p C3 DCpowe_2'!$G$16*G293*'ver pressoflex 6p C3 DCpowe_2'!$O$10,SIGN(G293)*'ver pressoflex 6p C3 DCpowe_2'!$G$15*'ver pressoflex 6p C3 DCpowe_2'!$O$10)</f>
        <v>0</v>
      </c>
      <c r="P293" s="572">
        <f>IF(ABS(H293)&lt;'ver pressoflex 6p C3 DCpowe_2'!$G$7,'ver pressoflex 6p C3 DCpowe_2'!$G$16*H293*'ver pressoflex 6p C3 DCpowe_2'!$O$11,SIGN(H293)*'ver pressoflex 6p C3 DCpowe_2'!$G$15*'ver pressoflex 6p C3 DCpowe_2'!$O$11)</f>
        <v>0</v>
      </c>
      <c r="Q293" s="572">
        <f>IF(ABS(I293)&lt;'ver pressoflex 6p C3 DCpowe_2'!$G$7,'ver pressoflex 6p C3 DCpowe_2'!$G$16*I293*'ver pressoflex 6p C3 DCpowe_2'!$O$12,SIGN(I293)*'ver pressoflex 6p C3 DCpowe_2'!$G$15*'ver pressoflex 6p C3 DCpowe_2'!$O$12)</f>
        <v>0</v>
      </c>
      <c r="R293" s="572">
        <f>IF(ABS(J293)&lt;'ver pressoflex 6p C3 DCpowe_2'!$G$7,'ver pressoflex 6p C3 DCpowe_2'!$G$16*J293*'ver pressoflex 6p C3 DCpowe_2'!$O$13,SIGN(J293)*'ver pressoflex 6p C3 DCpowe_2'!$G$15*'ver pressoflex 6p C3 DCpowe_2'!$O$13)</f>
        <v>17803.500000000004</v>
      </c>
      <c r="S293" s="113">
        <f t="shared" si="34"/>
        <v>20627.332500000033</v>
      </c>
      <c r="T293" s="575">
        <f>-L293*('ver pressoflex 6p C3 DCpowe_2'!$G$3/2-'ver pressoflex 6p C3 DCpowe_2'!$G$12*'ver pressoflex 6p C3 DCpowe_2'!D293)</f>
        <v>17856196.272797372</v>
      </c>
      <c r="U293" s="29">
        <f t="shared" si="37"/>
        <v>-18248587.500000004</v>
      </c>
      <c r="V293" s="29">
        <f t="shared" si="38"/>
        <v>0</v>
      </c>
      <c r="W293" s="29">
        <f t="shared" si="39"/>
        <v>0</v>
      </c>
      <c r="X293" s="29">
        <f t="shared" si="40"/>
        <v>0</v>
      </c>
      <c r="Y293" s="29">
        <f t="shared" si="41"/>
        <v>0</v>
      </c>
      <c r="Z293" s="29">
        <f t="shared" si="42"/>
        <v>18248587.500000004</v>
      </c>
      <c r="AA293" s="113">
        <f t="shared" si="35"/>
        <v>17856196.272797372</v>
      </c>
    </row>
    <row r="294" spans="2:27">
      <c r="B294" s="116">
        <f t="shared" si="33"/>
        <v>62395.807500000032</v>
      </c>
      <c r="C294" s="115">
        <f t="shared" si="43"/>
        <v>6.5699999999999887</v>
      </c>
      <c r="D294" s="68">
        <f>'ver pressoflex 6p C3 DCpowe_2'!$G$3/2/$C$557*C294</f>
        <v>80.48249999999986</v>
      </c>
      <c r="E294" s="114">
        <f>'ver pressoflex 6p C3 DCpowe_2'!$G$9/D294*(D294-'ver pressoflex 6p C3 DCpowe_2'!$M$8)</f>
        <v>1.188009815798469E-2</v>
      </c>
      <c r="F294" s="114">
        <f>'ver pressoflex 6p C3 DCpowe_2'!$G$9/D294*(D294-'ver pressoflex 6p C3 DCpowe_2'!$M$9)</f>
        <v>1.9832137421178567E-2</v>
      </c>
      <c r="G294" s="114">
        <f>'ver pressoflex 6p C3 DCpowe_2'!$G$9/D294*(D294-'ver pressoflex 6p C3 DCpowe_2'!$M$10)</f>
        <v>2.7784176684372441E-2</v>
      </c>
      <c r="H294" s="114">
        <f>'ver pressoflex 6p C3 DCpowe_2'!$G$9/D294*(D294-'ver pressoflex 6p C3 DCpowe_2'!$M$11)</f>
        <v>0.19974702575094</v>
      </c>
      <c r="I294" s="114">
        <f>'ver pressoflex 6p C3 DCpowe_2'!$G$9/D294*(D294-'ver pressoflex 6p C3 DCpowe_2'!$M$12)</f>
        <v>0.20769906501413388</v>
      </c>
      <c r="J294" s="114">
        <f>'ver pressoflex 6p C3 DCpowe_2'!$G$9/D294*(D294-'ver pressoflex 6p C3 DCpowe_2'!$M$13)</f>
        <v>0.21565110427732773</v>
      </c>
      <c r="K294" s="114">
        <f>'ver pressoflex 6p C3 DCpowe_2'!$G$9/D294*(D294-'ver pressoflex 6p C3 DCpowe_2'!$G$3)</f>
        <v>0.23553120243531242</v>
      </c>
      <c r="L294" s="113">
        <f>-'ver pressoflex 6p C3 DCpowe_2'!$G$2*'ver pressoflex 6p C3 DCpowe_2'!D294*'ver pressoflex 6p C3 DCpowe_2'!$G$17*'ver pressoflex 6p C3 DCpowe_2'!$G$13*'ver pressoflex 6p C3 DCpowe_2'!$G$11</f>
        <v>-15211.192499999977</v>
      </c>
      <c r="M294" s="572">
        <f>IF(ABS(E294)&lt;'ver pressoflex 6p C3 DCpowe_2'!$G$7,'ver pressoflex 6p C3 DCpowe_2'!$G$16*E294*'ver pressoflex 6p C3 DCpowe_2'!$O$8,SIGN(E294)*'ver pressoflex 6p C3 DCpowe_2'!$G$15*'ver pressoflex 6p C3 DCpowe_2'!$O$8)</f>
        <v>17803.500000000004</v>
      </c>
      <c r="N294" s="572">
        <f>IF(ABS(F294)&lt;'ver pressoflex 6p C3 DCpowe_2'!$G$7,'ver pressoflex 6p C3 DCpowe_2'!$G$16*F294*'ver pressoflex 6p C3 DCpowe_2'!$O$9,SIGN(F294)*'ver pressoflex 6p C3 DCpowe_2'!$G$15*'ver pressoflex 6p C3 DCpowe_2'!$O$9)</f>
        <v>0</v>
      </c>
      <c r="O294" s="572">
        <f>IF(ABS(G294)&lt;'ver pressoflex 6p C3 DCpowe_2'!$G$7,'ver pressoflex 6p C3 DCpowe_2'!$G$16*G294*'ver pressoflex 6p C3 DCpowe_2'!$O$10,SIGN(G294)*'ver pressoflex 6p C3 DCpowe_2'!$G$15*'ver pressoflex 6p C3 DCpowe_2'!$O$10)</f>
        <v>0</v>
      </c>
      <c r="P294" s="572">
        <f>IF(ABS(H294)&lt;'ver pressoflex 6p C3 DCpowe_2'!$G$7,'ver pressoflex 6p C3 DCpowe_2'!$G$16*H294*'ver pressoflex 6p C3 DCpowe_2'!$O$11,SIGN(H294)*'ver pressoflex 6p C3 DCpowe_2'!$G$15*'ver pressoflex 6p C3 DCpowe_2'!$O$11)</f>
        <v>0</v>
      </c>
      <c r="Q294" s="572">
        <f>IF(ABS(I294)&lt;'ver pressoflex 6p C3 DCpowe_2'!$G$7,'ver pressoflex 6p C3 DCpowe_2'!$G$16*I294*'ver pressoflex 6p C3 DCpowe_2'!$O$12,SIGN(I294)*'ver pressoflex 6p C3 DCpowe_2'!$G$15*'ver pressoflex 6p C3 DCpowe_2'!$O$12)</f>
        <v>0</v>
      </c>
      <c r="R294" s="572">
        <f>IF(ABS(J294)&lt;'ver pressoflex 6p C3 DCpowe_2'!$G$7,'ver pressoflex 6p C3 DCpowe_2'!$G$16*J294*'ver pressoflex 6p C3 DCpowe_2'!$O$13,SIGN(J294)*'ver pressoflex 6p C3 DCpowe_2'!$G$15*'ver pressoflex 6p C3 DCpowe_2'!$O$13)</f>
        <v>17803.500000000004</v>
      </c>
      <c r="S294" s="113">
        <f t="shared" si="34"/>
        <v>20395.807500000032</v>
      </c>
      <c r="T294" s="575">
        <f>-L294*('ver pressoflex 6p C3 DCpowe_2'!$G$3/2-'ver pressoflex 6p C3 DCpowe_2'!$G$12*'ver pressoflex 6p C3 DCpowe_2'!D294)</f>
        <v>18124429.135541372</v>
      </c>
      <c r="U294" s="29">
        <f t="shared" si="37"/>
        <v>-18248587.500000004</v>
      </c>
      <c r="V294" s="29">
        <f t="shared" si="38"/>
        <v>0</v>
      </c>
      <c r="W294" s="29">
        <f t="shared" si="39"/>
        <v>0</v>
      </c>
      <c r="X294" s="29">
        <f t="shared" si="40"/>
        <v>0</v>
      </c>
      <c r="Y294" s="29">
        <f t="shared" si="41"/>
        <v>0</v>
      </c>
      <c r="Z294" s="29">
        <f t="shared" si="42"/>
        <v>18248587.500000004</v>
      </c>
      <c r="AA294" s="113">
        <f t="shared" si="35"/>
        <v>18124429.135541372</v>
      </c>
    </row>
    <row r="295" spans="2:27">
      <c r="B295" s="116">
        <f t="shared" si="33"/>
        <v>62164.28250000003</v>
      </c>
      <c r="C295" s="115">
        <f t="shared" si="43"/>
        <v>6.6699999999999884</v>
      </c>
      <c r="D295" s="68">
        <f>'ver pressoflex 6p C3 DCpowe_2'!$G$3/2/$C$557*C295</f>
        <v>81.707499999999854</v>
      </c>
      <c r="E295" s="114">
        <f>'ver pressoflex 6p C3 DCpowe_2'!$G$9/D295*(D295-'ver pressoflex 6p C3 DCpowe_2'!$M$8)</f>
        <v>1.1582045711837994E-2</v>
      </c>
      <c r="F295" s="114">
        <f>'ver pressoflex 6p C3 DCpowe_2'!$G$9/D295*(D295-'ver pressoflex 6p C3 DCpowe_2'!$M$9)</f>
        <v>1.941486399657319E-2</v>
      </c>
      <c r="G295" s="114">
        <f>'ver pressoflex 6p C3 DCpowe_2'!$G$9/D295*(D295-'ver pressoflex 6p C3 DCpowe_2'!$M$10)</f>
        <v>2.7247682281308389E-2</v>
      </c>
      <c r="H295" s="114">
        <f>'ver pressoflex 6p C3 DCpowe_2'!$G$9/D295*(D295-'ver pressoflex 6p C3 DCpowe_2'!$M$11)</f>
        <v>0.19663237768870703</v>
      </c>
      <c r="I295" s="114">
        <f>'ver pressoflex 6p C3 DCpowe_2'!$G$9/D295*(D295-'ver pressoflex 6p C3 DCpowe_2'!$M$12)</f>
        <v>0.20446519597344223</v>
      </c>
      <c r="J295" s="114">
        <f>'ver pressoflex 6p C3 DCpowe_2'!$G$9/D295*(D295-'ver pressoflex 6p C3 DCpowe_2'!$M$13)</f>
        <v>0.21229801425817743</v>
      </c>
      <c r="K295" s="114">
        <f>'ver pressoflex 6p C3 DCpowe_2'!$G$9/D295*(D295-'ver pressoflex 6p C3 DCpowe_2'!$G$3)</f>
        <v>0.2318800599700154</v>
      </c>
      <c r="L295" s="113">
        <f>-'ver pressoflex 6p C3 DCpowe_2'!$G$2*'ver pressoflex 6p C3 DCpowe_2'!D295*'ver pressoflex 6p C3 DCpowe_2'!$G$17*'ver pressoflex 6p C3 DCpowe_2'!$G$13*'ver pressoflex 6p C3 DCpowe_2'!$G$11</f>
        <v>-15442.717499999973</v>
      </c>
      <c r="M295" s="572">
        <f>IF(ABS(E295)&lt;'ver pressoflex 6p C3 DCpowe_2'!$G$7,'ver pressoflex 6p C3 DCpowe_2'!$G$16*E295*'ver pressoflex 6p C3 DCpowe_2'!$O$8,SIGN(E295)*'ver pressoflex 6p C3 DCpowe_2'!$G$15*'ver pressoflex 6p C3 DCpowe_2'!$O$8)</f>
        <v>17803.500000000004</v>
      </c>
      <c r="N295" s="572">
        <f>IF(ABS(F295)&lt;'ver pressoflex 6p C3 DCpowe_2'!$G$7,'ver pressoflex 6p C3 DCpowe_2'!$G$16*F295*'ver pressoflex 6p C3 DCpowe_2'!$O$9,SIGN(F295)*'ver pressoflex 6p C3 DCpowe_2'!$G$15*'ver pressoflex 6p C3 DCpowe_2'!$O$9)</f>
        <v>0</v>
      </c>
      <c r="O295" s="572">
        <f>IF(ABS(G295)&lt;'ver pressoflex 6p C3 DCpowe_2'!$G$7,'ver pressoflex 6p C3 DCpowe_2'!$G$16*G295*'ver pressoflex 6p C3 DCpowe_2'!$O$10,SIGN(G295)*'ver pressoflex 6p C3 DCpowe_2'!$G$15*'ver pressoflex 6p C3 DCpowe_2'!$O$10)</f>
        <v>0</v>
      </c>
      <c r="P295" s="572">
        <f>IF(ABS(H295)&lt;'ver pressoflex 6p C3 DCpowe_2'!$G$7,'ver pressoflex 6p C3 DCpowe_2'!$G$16*H295*'ver pressoflex 6p C3 DCpowe_2'!$O$11,SIGN(H295)*'ver pressoflex 6p C3 DCpowe_2'!$G$15*'ver pressoflex 6p C3 DCpowe_2'!$O$11)</f>
        <v>0</v>
      </c>
      <c r="Q295" s="572">
        <f>IF(ABS(I295)&lt;'ver pressoflex 6p C3 DCpowe_2'!$G$7,'ver pressoflex 6p C3 DCpowe_2'!$G$16*I295*'ver pressoflex 6p C3 DCpowe_2'!$O$12,SIGN(I295)*'ver pressoflex 6p C3 DCpowe_2'!$G$15*'ver pressoflex 6p C3 DCpowe_2'!$O$12)</f>
        <v>0</v>
      </c>
      <c r="R295" s="572">
        <f>IF(ABS(J295)&lt;'ver pressoflex 6p C3 DCpowe_2'!$G$7,'ver pressoflex 6p C3 DCpowe_2'!$G$16*J295*'ver pressoflex 6p C3 DCpowe_2'!$O$13,SIGN(J295)*'ver pressoflex 6p C3 DCpowe_2'!$G$15*'ver pressoflex 6p C3 DCpowe_2'!$O$13)</f>
        <v>17803.500000000004</v>
      </c>
      <c r="S295" s="113">
        <f t="shared" si="34"/>
        <v>20164.282500000034</v>
      </c>
      <c r="T295" s="575">
        <f>-L295*('ver pressoflex 6p C3 DCpowe_2'!$G$3/2-'ver pressoflex 6p C3 DCpowe_2'!$G$12*'ver pressoflex 6p C3 DCpowe_2'!D295)</f>
        <v>18392426.028005369</v>
      </c>
      <c r="U295" s="29">
        <f t="shared" si="37"/>
        <v>-18248587.500000004</v>
      </c>
      <c r="V295" s="29">
        <f t="shared" si="38"/>
        <v>0</v>
      </c>
      <c r="W295" s="29">
        <f t="shared" si="39"/>
        <v>0</v>
      </c>
      <c r="X295" s="29">
        <f t="shared" si="40"/>
        <v>0</v>
      </c>
      <c r="Y295" s="29">
        <f t="shared" si="41"/>
        <v>0</v>
      </c>
      <c r="Z295" s="29">
        <f t="shared" si="42"/>
        <v>18248587.500000004</v>
      </c>
      <c r="AA295" s="113">
        <f t="shared" si="35"/>
        <v>18392426.028005369</v>
      </c>
    </row>
    <row r="296" spans="2:27">
      <c r="B296" s="116">
        <f t="shared" si="33"/>
        <v>61932.757500000036</v>
      </c>
      <c r="C296" s="115">
        <f t="shared" si="43"/>
        <v>6.769999999999988</v>
      </c>
      <c r="D296" s="68">
        <f>'ver pressoflex 6p C3 DCpowe_2'!$G$3/2/$C$557*C296</f>
        <v>82.932499999999848</v>
      </c>
      <c r="E296" s="114">
        <f>'ver pressoflex 6p C3 DCpowe_2'!$G$9/D296*(D296-'ver pressoflex 6p C3 DCpowe_2'!$M$8)</f>
        <v>1.1292798360112174E-2</v>
      </c>
      <c r="F296" s="114">
        <f>'ver pressoflex 6p C3 DCpowe_2'!$G$9/D296*(D296-'ver pressoflex 6p C3 DCpowe_2'!$M$9)</f>
        <v>1.9009917704157046E-2</v>
      </c>
      <c r="G296" s="114">
        <f>'ver pressoflex 6p C3 DCpowe_2'!$G$9/D296*(D296-'ver pressoflex 6p C3 DCpowe_2'!$M$10)</f>
        <v>2.6727037048201913E-2</v>
      </c>
      <c r="H296" s="114">
        <f>'ver pressoflex 6p C3 DCpowe_2'!$G$9/D296*(D296-'ver pressoflex 6p C3 DCpowe_2'!$M$11)</f>
        <v>0.1936097428631722</v>
      </c>
      <c r="I296" s="114">
        <f>'ver pressoflex 6p C3 DCpowe_2'!$G$9/D296*(D296-'ver pressoflex 6p C3 DCpowe_2'!$M$12)</f>
        <v>0.20132686220721707</v>
      </c>
      <c r="J296" s="114">
        <f>'ver pressoflex 6p C3 DCpowe_2'!$G$9/D296*(D296-'ver pressoflex 6p C3 DCpowe_2'!$M$13)</f>
        <v>0.20904398155126194</v>
      </c>
      <c r="K296" s="114">
        <f>'ver pressoflex 6p C3 DCpowe_2'!$G$9/D296*(D296-'ver pressoflex 6p C3 DCpowe_2'!$G$3)</f>
        <v>0.22833677991137413</v>
      </c>
      <c r="L296" s="113">
        <f>-'ver pressoflex 6p C3 DCpowe_2'!$G$2*'ver pressoflex 6p C3 DCpowe_2'!D296*'ver pressoflex 6p C3 DCpowe_2'!$G$17*'ver pressoflex 6p C3 DCpowe_2'!$G$13*'ver pressoflex 6p C3 DCpowe_2'!$G$11</f>
        <v>-15674.242499999973</v>
      </c>
      <c r="M296" s="572">
        <f>IF(ABS(E296)&lt;'ver pressoflex 6p C3 DCpowe_2'!$G$7,'ver pressoflex 6p C3 DCpowe_2'!$G$16*E296*'ver pressoflex 6p C3 DCpowe_2'!$O$8,SIGN(E296)*'ver pressoflex 6p C3 DCpowe_2'!$G$15*'ver pressoflex 6p C3 DCpowe_2'!$O$8)</f>
        <v>17803.500000000004</v>
      </c>
      <c r="N296" s="572">
        <f>IF(ABS(F296)&lt;'ver pressoflex 6p C3 DCpowe_2'!$G$7,'ver pressoflex 6p C3 DCpowe_2'!$G$16*F296*'ver pressoflex 6p C3 DCpowe_2'!$O$9,SIGN(F296)*'ver pressoflex 6p C3 DCpowe_2'!$G$15*'ver pressoflex 6p C3 DCpowe_2'!$O$9)</f>
        <v>0</v>
      </c>
      <c r="O296" s="572">
        <f>IF(ABS(G296)&lt;'ver pressoflex 6p C3 DCpowe_2'!$G$7,'ver pressoflex 6p C3 DCpowe_2'!$G$16*G296*'ver pressoflex 6p C3 DCpowe_2'!$O$10,SIGN(G296)*'ver pressoflex 6p C3 DCpowe_2'!$G$15*'ver pressoflex 6p C3 DCpowe_2'!$O$10)</f>
        <v>0</v>
      </c>
      <c r="P296" s="572">
        <f>IF(ABS(H296)&lt;'ver pressoflex 6p C3 DCpowe_2'!$G$7,'ver pressoflex 6p C3 DCpowe_2'!$G$16*H296*'ver pressoflex 6p C3 DCpowe_2'!$O$11,SIGN(H296)*'ver pressoflex 6p C3 DCpowe_2'!$G$15*'ver pressoflex 6p C3 DCpowe_2'!$O$11)</f>
        <v>0</v>
      </c>
      <c r="Q296" s="572">
        <f>IF(ABS(I296)&lt;'ver pressoflex 6p C3 DCpowe_2'!$G$7,'ver pressoflex 6p C3 DCpowe_2'!$G$16*I296*'ver pressoflex 6p C3 DCpowe_2'!$O$12,SIGN(I296)*'ver pressoflex 6p C3 DCpowe_2'!$G$15*'ver pressoflex 6p C3 DCpowe_2'!$O$12)</f>
        <v>0</v>
      </c>
      <c r="R296" s="572">
        <f>IF(ABS(J296)&lt;'ver pressoflex 6p C3 DCpowe_2'!$G$7,'ver pressoflex 6p C3 DCpowe_2'!$G$16*J296*'ver pressoflex 6p C3 DCpowe_2'!$O$13,SIGN(J296)*'ver pressoflex 6p C3 DCpowe_2'!$G$15*'ver pressoflex 6p C3 DCpowe_2'!$O$13)</f>
        <v>17803.500000000004</v>
      </c>
      <c r="S296" s="113">
        <f t="shared" si="34"/>
        <v>19932.757500000036</v>
      </c>
      <c r="T296" s="575">
        <f>-L296*('ver pressoflex 6p C3 DCpowe_2'!$G$3/2-'ver pressoflex 6p C3 DCpowe_2'!$G$12*'ver pressoflex 6p C3 DCpowe_2'!D296)</f>
        <v>18660186.950189367</v>
      </c>
      <c r="U296" s="29">
        <f t="shared" si="37"/>
        <v>-18248587.500000004</v>
      </c>
      <c r="V296" s="29">
        <f t="shared" si="38"/>
        <v>0</v>
      </c>
      <c r="W296" s="29">
        <f t="shared" si="39"/>
        <v>0</v>
      </c>
      <c r="X296" s="29">
        <f t="shared" si="40"/>
        <v>0</v>
      </c>
      <c r="Y296" s="29">
        <f t="shared" si="41"/>
        <v>0</v>
      </c>
      <c r="Z296" s="29">
        <f t="shared" si="42"/>
        <v>18248587.500000004</v>
      </c>
      <c r="AA296" s="113">
        <f t="shared" si="35"/>
        <v>18660186.950189367</v>
      </c>
    </row>
    <row r="297" spans="2:27">
      <c r="B297" s="116">
        <f t="shared" si="33"/>
        <v>61701.232500000035</v>
      </c>
      <c r="C297" s="115">
        <f t="shared" si="43"/>
        <v>6.8699999999999877</v>
      </c>
      <c r="D297" s="68">
        <f>'ver pressoflex 6p C3 DCpowe_2'!$G$3/2/$C$557*C297</f>
        <v>84.157499999999843</v>
      </c>
      <c r="E297" s="114">
        <f>'ver pressoflex 6p C3 DCpowe_2'!$G$9/D297*(D297-'ver pressoflex 6p C3 DCpowe_2'!$M$8)</f>
        <v>1.1011971600867457E-2</v>
      </c>
      <c r="F297" s="114">
        <f>'ver pressoflex 6p C3 DCpowe_2'!$G$9/D297*(D297-'ver pressoflex 6p C3 DCpowe_2'!$M$9)</f>
        <v>1.8616760241214437E-2</v>
      </c>
      <c r="G297" s="114">
        <f>'ver pressoflex 6p C3 DCpowe_2'!$G$9/D297*(D297-'ver pressoflex 6p C3 DCpowe_2'!$M$10)</f>
        <v>2.6221548881561422E-2</v>
      </c>
      <c r="H297" s="114">
        <f>'ver pressoflex 6p C3 DCpowe_2'!$G$9/D297*(D297-'ver pressoflex 6p C3 DCpowe_2'!$M$11)</f>
        <v>0.19067510322906492</v>
      </c>
      <c r="I297" s="114">
        <f>'ver pressoflex 6p C3 DCpowe_2'!$G$9/D297*(D297-'ver pressoflex 6p C3 DCpowe_2'!$M$12)</f>
        <v>0.19827989186941192</v>
      </c>
      <c r="J297" s="114">
        <f>'ver pressoflex 6p C3 DCpowe_2'!$G$9/D297*(D297-'ver pressoflex 6p C3 DCpowe_2'!$M$13)</f>
        <v>0.20588468050975889</v>
      </c>
      <c r="K297" s="114">
        <f>'ver pressoflex 6p C3 DCpowe_2'!$G$9/D297*(D297-'ver pressoflex 6p C3 DCpowe_2'!$G$3)</f>
        <v>0.22489665211062634</v>
      </c>
      <c r="L297" s="113">
        <f>-'ver pressoflex 6p C3 DCpowe_2'!$G$2*'ver pressoflex 6p C3 DCpowe_2'!D297*'ver pressoflex 6p C3 DCpowe_2'!$G$17*'ver pressoflex 6p C3 DCpowe_2'!$G$13*'ver pressoflex 6p C3 DCpowe_2'!$G$11</f>
        <v>-15905.767499999971</v>
      </c>
      <c r="M297" s="572">
        <f>IF(ABS(E297)&lt;'ver pressoflex 6p C3 DCpowe_2'!$G$7,'ver pressoflex 6p C3 DCpowe_2'!$G$16*E297*'ver pressoflex 6p C3 DCpowe_2'!$O$8,SIGN(E297)*'ver pressoflex 6p C3 DCpowe_2'!$G$15*'ver pressoflex 6p C3 DCpowe_2'!$O$8)</f>
        <v>17803.500000000004</v>
      </c>
      <c r="N297" s="572">
        <f>IF(ABS(F297)&lt;'ver pressoflex 6p C3 DCpowe_2'!$G$7,'ver pressoflex 6p C3 DCpowe_2'!$G$16*F297*'ver pressoflex 6p C3 DCpowe_2'!$O$9,SIGN(F297)*'ver pressoflex 6p C3 DCpowe_2'!$G$15*'ver pressoflex 6p C3 DCpowe_2'!$O$9)</f>
        <v>0</v>
      </c>
      <c r="O297" s="572">
        <f>IF(ABS(G297)&lt;'ver pressoflex 6p C3 DCpowe_2'!$G$7,'ver pressoflex 6p C3 DCpowe_2'!$G$16*G297*'ver pressoflex 6p C3 DCpowe_2'!$O$10,SIGN(G297)*'ver pressoflex 6p C3 DCpowe_2'!$G$15*'ver pressoflex 6p C3 DCpowe_2'!$O$10)</f>
        <v>0</v>
      </c>
      <c r="P297" s="572">
        <f>IF(ABS(H297)&lt;'ver pressoflex 6p C3 DCpowe_2'!$G$7,'ver pressoflex 6p C3 DCpowe_2'!$G$16*H297*'ver pressoflex 6p C3 DCpowe_2'!$O$11,SIGN(H297)*'ver pressoflex 6p C3 DCpowe_2'!$G$15*'ver pressoflex 6p C3 DCpowe_2'!$O$11)</f>
        <v>0</v>
      </c>
      <c r="Q297" s="572">
        <f>IF(ABS(I297)&lt;'ver pressoflex 6p C3 DCpowe_2'!$G$7,'ver pressoflex 6p C3 DCpowe_2'!$G$16*I297*'ver pressoflex 6p C3 DCpowe_2'!$O$12,SIGN(I297)*'ver pressoflex 6p C3 DCpowe_2'!$G$15*'ver pressoflex 6p C3 DCpowe_2'!$O$12)</f>
        <v>0</v>
      </c>
      <c r="R297" s="572">
        <f>IF(ABS(J297)&lt;'ver pressoflex 6p C3 DCpowe_2'!$G$7,'ver pressoflex 6p C3 DCpowe_2'!$G$16*J297*'ver pressoflex 6p C3 DCpowe_2'!$O$13,SIGN(J297)*'ver pressoflex 6p C3 DCpowe_2'!$G$15*'ver pressoflex 6p C3 DCpowe_2'!$O$13)</f>
        <v>17803.500000000004</v>
      </c>
      <c r="S297" s="113">
        <f t="shared" si="34"/>
        <v>19701.232500000035</v>
      </c>
      <c r="T297" s="575">
        <f>-L297*('ver pressoflex 6p C3 DCpowe_2'!$G$3/2-'ver pressoflex 6p C3 DCpowe_2'!$G$12*'ver pressoflex 6p C3 DCpowe_2'!D297)</f>
        <v>18927711.90209337</v>
      </c>
      <c r="U297" s="29">
        <f t="shared" si="37"/>
        <v>-18248587.500000004</v>
      </c>
      <c r="V297" s="29">
        <f t="shared" si="38"/>
        <v>0</v>
      </c>
      <c r="W297" s="29">
        <f t="shared" si="39"/>
        <v>0</v>
      </c>
      <c r="X297" s="29">
        <f t="shared" si="40"/>
        <v>0</v>
      </c>
      <c r="Y297" s="29">
        <f t="shared" si="41"/>
        <v>0</v>
      </c>
      <c r="Z297" s="29">
        <f t="shared" si="42"/>
        <v>18248587.500000004</v>
      </c>
      <c r="AA297" s="113">
        <f t="shared" si="35"/>
        <v>18927711.90209337</v>
      </c>
    </row>
    <row r="298" spans="2:27">
      <c r="B298" s="116">
        <f t="shared" si="33"/>
        <v>61469.707500000033</v>
      </c>
      <c r="C298" s="115">
        <f t="shared" si="43"/>
        <v>6.9699999999999873</v>
      </c>
      <c r="D298" s="68">
        <f>'ver pressoflex 6p C3 DCpowe_2'!$G$3/2/$C$557*C298</f>
        <v>85.382499999999851</v>
      </c>
      <c r="E298" s="114">
        <f>'ver pressoflex 6p C3 DCpowe_2'!$G$9/D298*(D298-'ver pressoflex 6p C3 DCpowe_2'!$M$8)</f>
        <v>1.0739202998272513E-2</v>
      </c>
      <c r="F298" s="114">
        <f>'ver pressoflex 6p C3 DCpowe_2'!$G$9/D298*(D298-'ver pressoflex 6p C3 DCpowe_2'!$M$9)</f>
        <v>1.8234884197581517E-2</v>
      </c>
      <c r="G298" s="114">
        <f>'ver pressoflex 6p C3 DCpowe_2'!$G$9/D298*(D298-'ver pressoflex 6p C3 DCpowe_2'!$M$10)</f>
        <v>2.5730565396890528E-2</v>
      </c>
      <c r="H298" s="114">
        <f>'ver pressoflex 6p C3 DCpowe_2'!$G$9/D298*(D298-'ver pressoflex 6p C3 DCpowe_2'!$M$11)</f>
        <v>0.18782467133194775</v>
      </c>
      <c r="I298" s="114">
        <f>'ver pressoflex 6p C3 DCpowe_2'!$G$9/D298*(D298-'ver pressoflex 6p C3 DCpowe_2'!$M$12)</f>
        <v>0.19532035253125679</v>
      </c>
      <c r="J298" s="114">
        <f>'ver pressoflex 6p C3 DCpowe_2'!$G$9/D298*(D298-'ver pressoflex 6p C3 DCpowe_2'!$M$13)</f>
        <v>0.20281603373056578</v>
      </c>
      <c r="K298" s="114">
        <f>'ver pressoflex 6p C3 DCpowe_2'!$G$9/D298*(D298-'ver pressoflex 6p C3 DCpowe_2'!$G$3)</f>
        <v>0.22155523672883831</v>
      </c>
      <c r="L298" s="113">
        <f>-'ver pressoflex 6p C3 DCpowe_2'!$G$2*'ver pressoflex 6p C3 DCpowe_2'!D298*'ver pressoflex 6p C3 DCpowe_2'!$G$17*'ver pressoflex 6p C3 DCpowe_2'!$G$13*'ver pressoflex 6p C3 DCpowe_2'!$G$11</f>
        <v>-16137.292499999974</v>
      </c>
      <c r="M298" s="572">
        <f>IF(ABS(E298)&lt;'ver pressoflex 6p C3 DCpowe_2'!$G$7,'ver pressoflex 6p C3 DCpowe_2'!$G$16*E298*'ver pressoflex 6p C3 DCpowe_2'!$O$8,SIGN(E298)*'ver pressoflex 6p C3 DCpowe_2'!$G$15*'ver pressoflex 6p C3 DCpowe_2'!$O$8)</f>
        <v>17803.500000000004</v>
      </c>
      <c r="N298" s="572">
        <f>IF(ABS(F298)&lt;'ver pressoflex 6p C3 DCpowe_2'!$G$7,'ver pressoflex 6p C3 DCpowe_2'!$G$16*F298*'ver pressoflex 6p C3 DCpowe_2'!$O$9,SIGN(F298)*'ver pressoflex 6p C3 DCpowe_2'!$G$15*'ver pressoflex 6p C3 DCpowe_2'!$O$9)</f>
        <v>0</v>
      </c>
      <c r="O298" s="572">
        <f>IF(ABS(G298)&lt;'ver pressoflex 6p C3 DCpowe_2'!$G$7,'ver pressoflex 6p C3 DCpowe_2'!$G$16*G298*'ver pressoflex 6p C3 DCpowe_2'!$O$10,SIGN(G298)*'ver pressoflex 6p C3 DCpowe_2'!$G$15*'ver pressoflex 6p C3 DCpowe_2'!$O$10)</f>
        <v>0</v>
      </c>
      <c r="P298" s="572">
        <f>IF(ABS(H298)&lt;'ver pressoflex 6p C3 DCpowe_2'!$G$7,'ver pressoflex 6p C3 DCpowe_2'!$G$16*H298*'ver pressoflex 6p C3 DCpowe_2'!$O$11,SIGN(H298)*'ver pressoflex 6p C3 DCpowe_2'!$G$15*'ver pressoflex 6p C3 DCpowe_2'!$O$11)</f>
        <v>0</v>
      </c>
      <c r="Q298" s="572">
        <f>IF(ABS(I298)&lt;'ver pressoflex 6p C3 DCpowe_2'!$G$7,'ver pressoflex 6p C3 DCpowe_2'!$G$16*I298*'ver pressoflex 6p C3 DCpowe_2'!$O$12,SIGN(I298)*'ver pressoflex 6p C3 DCpowe_2'!$G$15*'ver pressoflex 6p C3 DCpowe_2'!$O$12)</f>
        <v>0</v>
      </c>
      <c r="R298" s="572">
        <f>IF(ABS(J298)&lt;'ver pressoflex 6p C3 DCpowe_2'!$G$7,'ver pressoflex 6p C3 DCpowe_2'!$G$16*J298*'ver pressoflex 6p C3 DCpowe_2'!$O$13,SIGN(J298)*'ver pressoflex 6p C3 DCpowe_2'!$G$15*'ver pressoflex 6p C3 DCpowe_2'!$O$13)</f>
        <v>17803.500000000004</v>
      </c>
      <c r="S298" s="113">
        <f t="shared" si="34"/>
        <v>19469.707500000033</v>
      </c>
      <c r="T298" s="575">
        <f>-L298*('ver pressoflex 6p C3 DCpowe_2'!$G$3/2-'ver pressoflex 6p C3 DCpowe_2'!$G$12*'ver pressoflex 6p C3 DCpowe_2'!D298)</f>
        <v>19195000.883717369</v>
      </c>
      <c r="U298" s="29">
        <f t="shared" si="37"/>
        <v>-18248587.500000004</v>
      </c>
      <c r="V298" s="29">
        <f t="shared" si="38"/>
        <v>0</v>
      </c>
      <c r="W298" s="29">
        <f t="shared" si="39"/>
        <v>0</v>
      </c>
      <c r="X298" s="29">
        <f t="shared" si="40"/>
        <v>0</v>
      </c>
      <c r="Y298" s="29">
        <f t="shared" si="41"/>
        <v>0</v>
      </c>
      <c r="Z298" s="29">
        <f t="shared" si="42"/>
        <v>18248587.500000004</v>
      </c>
      <c r="AA298" s="113">
        <f t="shared" si="35"/>
        <v>19195000.883717369</v>
      </c>
    </row>
    <row r="299" spans="2:27">
      <c r="B299" s="116">
        <f t="shared" si="33"/>
        <v>61238.182500000039</v>
      </c>
      <c r="C299" s="115">
        <f t="shared" si="43"/>
        <v>7.069999999999987</v>
      </c>
      <c r="D299" s="68">
        <f>'ver pressoflex 6p C3 DCpowe_2'!$G$3/2/$C$557*C299</f>
        <v>86.607499999999845</v>
      </c>
      <c r="E299" s="114">
        <f>'ver pressoflex 6p C3 DCpowe_2'!$G$9/D299*(D299-'ver pressoflex 6p C3 DCpowe_2'!$M$8)</f>
        <v>1.0474150622059324E-2</v>
      </c>
      <c r="F299" s="114">
        <f>'ver pressoflex 6p C3 DCpowe_2'!$G$9/D299*(D299-'ver pressoflex 6p C3 DCpowe_2'!$M$9)</f>
        <v>1.7863810870883054E-2</v>
      </c>
      <c r="G299" s="114">
        <f>'ver pressoflex 6p C3 DCpowe_2'!$G$9/D299*(D299-'ver pressoflex 6p C3 DCpowe_2'!$M$10)</f>
        <v>2.5253471119706782E-2</v>
      </c>
      <c r="H299" s="114">
        <f>'ver pressoflex 6p C3 DCpowe_2'!$G$9/D299*(D299-'ver pressoflex 6p C3 DCpowe_2'!$M$11)</f>
        <v>0.18505487400051993</v>
      </c>
      <c r="I299" s="114">
        <f>'ver pressoflex 6p C3 DCpowe_2'!$G$9/D299*(D299-'ver pressoflex 6p C3 DCpowe_2'!$M$12)</f>
        <v>0.19244453424934363</v>
      </c>
      <c r="J299" s="114">
        <f>'ver pressoflex 6p C3 DCpowe_2'!$G$9/D299*(D299-'ver pressoflex 6p C3 DCpowe_2'!$M$13)</f>
        <v>0.19983419449816736</v>
      </c>
      <c r="K299" s="114">
        <f>'ver pressoflex 6p C3 DCpowe_2'!$G$9/D299*(D299-'ver pressoflex 6p C3 DCpowe_2'!$G$3)</f>
        <v>0.21830834512022668</v>
      </c>
      <c r="L299" s="113">
        <f>-'ver pressoflex 6p C3 DCpowe_2'!$G$2*'ver pressoflex 6p C3 DCpowe_2'!D299*'ver pressoflex 6p C3 DCpowe_2'!$G$17*'ver pressoflex 6p C3 DCpowe_2'!$G$13*'ver pressoflex 6p C3 DCpowe_2'!$G$11</f>
        <v>-16368.817499999972</v>
      </c>
      <c r="M299" s="572">
        <f>IF(ABS(E299)&lt;'ver pressoflex 6p C3 DCpowe_2'!$G$7,'ver pressoflex 6p C3 DCpowe_2'!$G$16*E299*'ver pressoflex 6p C3 DCpowe_2'!$O$8,SIGN(E299)*'ver pressoflex 6p C3 DCpowe_2'!$G$15*'ver pressoflex 6p C3 DCpowe_2'!$O$8)</f>
        <v>17803.500000000004</v>
      </c>
      <c r="N299" s="572">
        <f>IF(ABS(F299)&lt;'ver pressoflex 6p C3 DCpowe_2'!$G$7,'ver pressoflex 6p C3 DCpowe_2'!$G$16*F299*'ver pressoflex 6p C3 DCpowe_2'!$O$9,SIGN(F299)*'ver pressoflex 6p C3 DCpowe_2'!$G$15*'ver pressoflex 6p C3 DCpowe_2'!$O$9)</f>
        <v>0</v>
      </c>
      <c r="O299" s="572">
        <f>IF(ABS(G299)&lt;'ver pressoflex 6p C3 DCpowe_2'!$G$7,'ver pressoflex 6p C3 DCpowe_2'!$G$16*G299*'ver pressoflex 6p C3 DCpowe_2'!$O$10,SIGN(G299)*'ver pressoflex 6p C3 DCpowe_2'!$G$15*'ver pressoflex 6p C3 DCpowe_2'!$O$10)</f>
        <v>0</v>
      </c>
      <c r="P299" s="572">
        <f>IF(ABS(H299)&lt;'ver pressoflex 6p C3 DCpowe_2'!$G$7,'ver pressoflex 6p C3 DCpowe_2'!$G$16*H299*'ver pressoflex 6p C3 DCpowe_2'!$O$11,SIGN(H299)*'ver pressoflex 6p C3 DCpowe_2'!$G$15*'ver pressoflex 6p C3 DCpowe_2'!$O$11)</f>
        <v>0</v>
      </c>
      <c r="Q299" s="572">
        <f>IF(ABS(I299)&lt;'ver pressoflex 6p C3 DCpowe_2'!$G$7,'ver pressoflex 6p C3 DCpowe_2'!$G$16*I299*'ver pressoflex 6p C3 DCpowe_2'!$O$12,SIGN(I299)*'ver pressoflex 6p C3 DCpowe_2'!$G$15*'ver pressoflex 6p C3 DCpowe_2'!$O$12)</f>
        <v>0</v>
      </c>
      <c r="R299" s="572">
        <f>IF(ABS(J299)&lt;'ver pressoflex 6p C3 DCpowe_2'!$G$7,'ver pressoflex 6p C3 DCpowe_2'!$G$16*J299*'ver pressoflex 6p C3 DCpowe_2'!$O$13,SIGN(J299)*'ver pressoflex 6p C3 DCpowe_2'!$G$15*'ver pressoflex 6p C3 DCpowe_2'!$O$13)</f>
        <v>17803.500000000004</v>
      </c>
      <c r="S299" s="113">
        <f t="shared" si="34"/>
        <v>19238.182500000035</v>
      </c>
      <c r="T299" s="575">
        <f>-L299*('ver pressoflex 6p C3 DCpowe_2'!$G$3/2-'ver pressoflex 6p C3 DCpowe_2'!$G$12*'ver pressoflex 6p C3 DCpowe_2'!D299)</f>
        <v>19462053.895061366</v>
      </c>
      <c r="U299" s="29">
        <f t="shared" si="37"/>
        <v>-18248587.500000004</v>
      </c>
      <c r="V299" s="29">
        <f t="shared" si="38"/>
        <v>0</v>
      </c>
      <c r="W299" s="29">
        <f t="shared" si="39"/>
        <v>0</v>
      </c>
      <c r="X299" s="29">
        <f t="shared" si="40"/>
        <v>0</v>
      </c>
      <c r="Y299" s="29">
        <f t="shared" si="41"/>
        <v>0</v>
      </c>
      <c r="Z299" s="29">
        <f t="shared" si="42"/>
        <v>18248587.500000004</v>
      </c>
      <c r="AA299" s="113">
        <f t="shared" si="35"/>
        <v>19462053.895061366</v>
      </c>
    </row>
    <row r="300" spans="2:27">
      <c r="B300" s="116">
        <f t="shared" si="33"/>
        <v>61006.65750000003</v>
      </c>
      <c r="C300" s="115">
        <f t="shared" si="43"/>
        <v>7.1699999999999866</v>
      </c>
      <c r="D300" s="68">
        <f>'ver pressoflex 6p C3 DCpowe_2'!$G$3/2/$C$557*C300</f>
        <v>87.83249999999984</v>
      </c>
      <c r="E300" s="114">
        <f>'ver pressoflex 6p C3 DCpowe_2'!$G$9/D300*(D300-'ver pressoflex 6p C3 DCpowe_2'!$M$8)</f>
        <v>1.0216491617567562E-2</v>
      </c>
      <c r="F300" s="114">
        <f>'ver pressoflex 6p C3 DCpowe_2'!$G$9/D300*(D300-'ver pressoflex 6p C3 DCpowe_2'!$M$9)</f>
        <v>1.7503088264594586E-2</v>
      </c>
      <c r="G300" s="114">
        <f>'ver pressoflex 6p C3 DCpowe_2'!$G$9/D300*(D300-'ver pressoflex 6p C3 DCpowe_2'!$M$10)</f>
        <v>2.4789684911621611E-2</v>
      </c>
      <c r="H300" s="114">
        <f>'ver pressoflex 6p C3 DCpowe_2'!$G$9/D300*(D300-'ver pressoflex 6p C3 DCpowe_2'!$M$11)</f>
        <v>0.18236233740358104</v>
      </c>
      <c r="I300" s="114">
        <f>'ver pressoflex 6p C3 DCpowe_2'!$G$9/D300*(D300-'ver pressoflex 6p C3 DCpowe_2'!$M$12)</f>
        <v>0.18964893405060804</v>
      </c>
      <c r="J300" s="114">
        <f>'ver pressoflex 6p C3 DCpowe_2'!$G$9/D300*(D300-'ver pressoflex 6p C3 DCpowe_2'!$M$13)</f>
        <v>0.19693553069763506</v>
      </c>
      <c r="K300" s="114">
        <f>'ver pressoflex 6p C3 DCpowe_2'!$G$9/D300*(D300-'ver pressoflex 6p C3 DCpowe_2'!$G$3)</f>
        <v>0.21515202231520261</v>
      </c>
      <c r="L300" s="113">
        <f>-'ver pressoflex 6p C3 DCpowe_2'!$G$2*'ver pressoflex 6p C3 DCpowe_2'!D300*'ver pressoflex 6p C3 DCpowe_2'!$G$17*'ver pressoflex 6p C3 DCpowe_2'!$G$13*'ver pressoflex 6p C3 DCpowe_2'!$G$11</f>
        <v>-16600.342499999973</v>
      </c>
      <c r="M300" s="572">
        <f>IF(ABS(E300)&lt;'ver pressoflex 6p C3 DCpowe_2'!$G$7,'ver pressoflex 6p C3 DCpowe_2'!$G$16*E300*'ver pressoflex 6p C3 DCpowe_2'!$O$8,SIGN(E300)*'ver pressoflex 6p C3 DCpowe_2'!$G$15*'ver pressoflex 6p C3 DCpowe_2'!$O$8)</f>
        <v>17803.500000000004</v>
      </c>
      <c r="N300" s="572">
        <f>IF(ABS(F300)&lt;'ver pressoflex 6p C3 DCpowe_2'!$G$7,'ver pressoflex 6p C3 DCpowe_2'!$G$16*F300*'ver pressoflex 6p C3 DCpowe_2'!$O$9,SIGN(F300)*'ver pressoflex 6p C3 DCpowe_2'!$G$15*'ver pressoflex 6p C3 DCpowe_2'!$O$9)</f>
        <v>0</v>
      </c>
      <c r="O300" s="572">
        <f>IF(ABS(G300)&lt;'ver pressoflex 6p C3 DCpowe_2'!$G$7,'ver pressoflex 6p C3 DCpowe_2'!$G$16*G300*'ver pressoflex 6p C3 DCpowe_2'!$O$10,SIGN(G300)*'ver pressoflex 6p C3 DCpowe_2'!$G$15*'ver pressoflex 6p C3 DCpowe_2'!$O$10)</f>
        <v>0</v>
      </c>
      <c r="P300" s="572">
        <f>IF(ABS(H300)&lt;'ver pressoflex 6p C3 DCpowe_2'!$G$7,'ver pressoflex 6p C3 DCpowe_2'!$G$16*H300*'ver pressoflex 6p C3 DCpowe_2'!$O$11,SIGN(H300)*'ver pressoflex 6p C3 DCpowe_2'!$G$15*'ver pressoflex 6p C3 DCpowe_2'!$O$11)</f>
        <v>0</v>
      </c>
      <c r="Q300" s="572">
        <f>IF(ABS(I300)&lt;'ver pressoflex 6p C3 DCpowe_2'!$G$7,'ver pressoflex 6p C3 DCpowe_2'!$G$16*I300*'ver pressoflex 6p C3 DCpowe_2'!$O$12,SIGN(I300)*'ver pressoflex 6p C3 DCpowe_2'!$G$15*'ver pressoflex 6p C3 DCpowe_2'!$O$12)</f>
        <v>0</v>
      </c>
      <c r="R300" s="572">
        <f>IF(ABS(J300)&lt;'ver pressoflex 6p C3 DCpowe_2'!$G$7,'ver pressoflex 6p C3 DCpowe_2'!$G$16*J300*'ver pressoflex 6p C3 DCpowe_2'!$O$13,SIGN(J300)*'ver pressoflex 6p C3 DCpowe_2'!$G$15*'ver pressoflex 6p C3 DCpowe_2'!$O$13)</f>
        <v>17803.500000000004</v>
      </c>
      <c r="S300" s="113">
        <f t="shared" si="34"/>
        <v>19006.657500000034</v>
      </c>
      <c r="T300" s="575">
        <f>-L300*('ver pressoflex 6p C3 DCpowe_2'!$G$3/2-'ver pressoflex 6p C3 DCpowe_2'!$G$12*'ver pressoflex 6p C3 DCpowe_2'!D300)</f>
        <v>19728870.936125372</v>
      </c>
      <c r="U300" s="29">
        <f t="shared" si="37"/>
        <v>-18248587.500000004</v>
      </c>
      <c r="V300" s="29">
        <f t="shared" si="38"/>
        <v>0</v>
      </c>
      <c r="W300" s="29">
        <f t="shared" si="39"/>
        <v>0</v>
      </c>
      <c r="X300" s="29">
        <f t="shared" si="40"/>
        <v>0</v>
      </c>
      <c r="Y300" s="29">
        <f t="shared" si="41"/>
        <v>0</v>
      </c>
      <c r="Z300" s="29">
        <f t="shared" si="42"/>
        <v>18248587.500000004</v>
      </c>
      <c r="AA300" s="113">
        <f t="shared" si="35"/>
        <v>19728870.936125372</v>
      </c>
    </row>
    <row r="301" spans="2:27">
      <c r="B301" s="116">
        <f t="shared" si="33"/>
        <v>60775.132500000036</v>
      </c>
      <c r="C301" s="115">
        <f t="shared" si="43"/>
        <v>7.2699999999999863</v>
      </c>
      <c r="D301" s="68">
        <f>'ver pressoflex 6p C3 DCpowe_2'!$G$3/2/$C$557*C301</f>
        <v>89.057499999999834</v>
      </c>
      <c r="E301" s="114">
        <f>'ver pressoflex 6p C3 DCpowe_2'!$G$9/D301*(D301-'ver pressoflex 6p C3 DCpowe_2'!$M$8)</f>
        <v>9.9659208938045994E-3</v>
      </c>
      <c r="F301" s="114">
        <f>'ver pressoflex 6p C3 DCpowe_2'!$G$9/D301*(D301-'ver pressoflex 6p C3 DCpowe_2'!$M$9)</f>
        <v>1.715228925132644E-2</v>
      </c>
      <c r="G301" s="114">
        <f>'ver pressoflex 6p C3 DCpowe_2'!$G$9/D301*(D301-'ver pressoflex 6p C3 DCpowe_2'!$M$10)</f>
        <v>2.4338657608848277E-2</v>
      </c>
      <c r="H301" s="114">
        <f>'ver pressoflex 6p C3 DCpowe_2'!$G$9/D301*(D301-'ver pressoflex 6p C3 DCpowe_2'!$M$11)</f>
        <v>0.17974387334025804</v>
      </c>
      <c r="I301" s="114">
        <f>'ver pressoflex 6p C3 DCpowe_2'!$G$9/D301*(D301-'ver pressoflex 6p C3 DCpowe_2'!$M$12)</f>
        <v>0.18693024169777989</v>
      </c>
      <c r="J301" s="114">
        <f>'ver pressoflex 6p C3 DCpowe_2'!$G$9/D301*(D301-'ver pressoflex 6p C3 DCpowe_2'!$M$13)</f>
        <v>0.19411661005530173</v>
      </c>
      <c r="K301" s="114">
        <f>'ver pressoflex 6p C3 DCpowe_2'!$G$9/D301*(D301-'ver pressoflex 6p C3 DCpowe_2'!$G$3)</f>
        <v>0.21208253094910634</v>
      </c>
      <c r="L301" s="113">
        <f>-'ver pressoflex 6p C3 DCpowe_2'!$G$2*'ver pressoflex 6p C3 DCpowe_2'!D301*'ver pressoflex 6p C3 DCpowe_2'!$G$17*'ver pressoflex 6p C3 DCpowe_2'!$G$13*'ver pressoflex 6p C3 DCpowe_2'!$G$11</f>
        <v>-16831.867499999971</v>
      </c>
      <c r="M301" s="572">
        <f>IF(ABS(E301)&lt;'ver pressoflex 6p C3 DCpowe_2'!$G$7,'ver pressoflex 6p C3 DCpowe_2'!$G$16*E301*'ver pressoflex 6p C3 DCpowe_2'!$O$8,SIGN(E301)*'ver pressoflex 6p C3 DCpowe_2'!$G$15*'ver pressoflex 6p C3 DCpowe_2'!$O$8)</f>
        <v>17803.500000000004</v>
      </c>
      <c r="N301" s="572">
        <f>IF(ABS(F301)&lt;'ver pressoflex 6p C3 DCpowe_2'!$G$7,'ver pressoflex 6p C3 DCpowe_2'!$G$16*F301*'ver pressoflex 6p C3 DCpowe_2'!$O$9,SIGN(F301)*'ver pressoflex 6p C3 DCpowe_2'!$G$15*'ver pressoflex 6p C3 DCpowe_2'!$O$9)</f>
        <v>0</v>
      </c>
      <c r="O301" s="572">
        <f>IF(ABS(G301)&lt;'ver pressoflex 6p C3 DCpowe_2'!$G$7,'ver pressoflex 6p C3 DCpowe_2'!$G$16*G301*'ver pressoflex 6p C3 DCpowe_2'!$O$10,SIGN(G301)*'ver pressoflex 6p C3 DCpowe_2'!$G$15*'ver pressoflex 6p C3 DCpowe_2'!$O$10)</f>
        <v>0</v>
      </c>
      <c r="P301" s="572">
        <f>IF(ABS(H301)&lt;'ver pressoflex 6p C3 DCpowe_2'!$G$7,'ver pressoflex 6p C3 DCpowe_2'!$G$16*H301*'ver pressoflex 6p C3 DCpowe_2'!$O$11,SIGN(H301)*'ver pressoflex 6p C3 DCpowe_2'!$G$15*'ver pressoflex 6p C3 DCpowe_2'!$O$11)</f>
        <v>0</v>
      </c>
      <c r="Q301" s="572">
        <f>IF(ABS(I301)&lt;'ver pressoflex 6p C3 DCpowe_2'!$G$7,'ver pressoflex 6p C3 DCpowe_2'!$G$16*I301*'ver pressoflex 6p C3 DCpowe_2'!$O$12,SIGN(I301)*'ver pressoflex 6p C3 DCpowe_2'!$G$15*'ver pressoflex 6p C3 DCpowe_2'!$O$12)</f>
        <v>0</v>
      </c>
      <c r="R301" s="572">
        <f>IF(ABS(J301)&lt;'ver pressoflex 6p C3 DCpowe_2'!$G$7,'ver pressoflex 6p C3 DCpowe_2'!$G$16*J301*'ver pressoflex 6p C3 DCpowe_2'!$O$13,SIGN(J301)*'ver pressoflex 6p C3 DCpowe_2'!$G$15*'ver pressoflex 6p C3 DCpowe_2'!$O$13)</f>
        <v>17803.500000000004</v>
      </c>
      <c r="S301" s="113">
        <f t="shared" si="34"/>
        <v>18775.132500000036</v>
      </c>
      <c r="T301" s="575">
        <f>-L301*('ver pressoflex 6p C3 DCpowe_2'!$G$3/2-'ver pressoflex 6p C3 DCpowe_2'!$G$12*'ver pressoflex 6p C3 DCpowe_2'!D301)</f>
        <v>19995452.006909367</v>
      </c>
      <c r="U301" s="29">
        <f t="shared" si="37"/>
        <v>-18248587.500000004</v>
      </c>
      <c r="V301" s="29">
        <f t="shared" si="38"/>
        <v>0</v>
      </c>
      <c r="W301" s="29">
        <f t="shared" si="39"/>
        <v>0</v>
      </c>
      <c r="X301" s="29">
        <f t="shared" si="40"/>
        <v>0</v>
      </c>
      <c r="Y301" s="29">
        <f t="shared" si="41"/>
        <v>0</v>
      </c>
      <c r="Z301" s="29">
        <f t="shared" si="42"/>
        <v>18248587.500000004</v>
      </c>
      <c r="AA301" s="113">
        <f t="shared" si="35"/>
        <v>19995452.006909367</v>
      </c>
    </row>
    <row r="302" spans="2:27">
      <c r="B302" s="116">
        <f t="shared" si="33"/>
        <v>60543.607500000042</v>
      </c>
      <c r="C302" s="115">
        <f t="shared" si="43"/>
        <v>7.3699999999999859</v>
      </c>
      <c r="D302" s="68">
        <f>'ver pressoflex 6p C3 DCpowe_2'!$G$3/2/$C$557*C302</f>
        <v>90.282499999999828</v>
      </c>
      <c r="E302" s="114">
        <f>'ver pressoflex 6p C3 DCpowe_2'!$G$9/D302*(D302-'ver pressoflex 6p C3 DCpowe_2'!$M$8)</f>
        <v>9.7221499183119987E-3</v>
      </c>
      <c r="F302" s="114">
        <f>'ver pressoflex 6p C3 DCpowe_2'!$G$9/D302*(D302-'ver pressoflex 6p C3 DCpowe_2'!$M$9)</f>
        <v>1.6811009885636798E-2</v>
      </c>
      <c r="G302" s="114">
        <f>'ver pressoflex 6p C3 DCpowe_2'!$G$9/D302*(D302-'ver pressoflex 6p C3 DCpowe_2'!$M$10)</f>
        <v>2.3899869852961601E-2</v>
      </c>
      <c r="H302" s="114">
        <f>'ver pressoflex 6p C3 DCpowe_2'!$G$9/D302*(D302-'ver pressoflex 6p C3 DCpowe_2'!$M$11)</f>
        <v>0.17719646664636041</v>
      </c>
      <c r="I302" s="114">
        <f>'ver pressoflex 6p C3 DCpowe_2'!$G$9/D302*(D302-'ver pressoflex 6p C3 DCpowe_2'!$M$12)</f>
        <v>0.18428532661368521</v>
      </c>
      <c r="J302" s="114">
        <f>'ver pressoflex 6p C3 DCpowe_2'!$G$9/D302*(D302-'ver pressoflex 6p C3 DCpowe_2'!$M$13)</f>
        <v>0.19137418658100999</v>
      </c>
      <c r="K302" s="114">
        <f>'ver pressoflex 6p C3 DCpowe_2'!$G$9/D302*(D302-'ver pressoflex 6p C3 DCpowe_2'!$G$3)</f>
        <v>0.20909633649932199</v>
      </c>
      <c r="L302" s="113">
        <f>-'ver pressoflex 6p C3 DCpowe_2'!$G$2*'ver pressoflex 6p C3 DCpowe_2'!D302*'ver pressoflex 6p C3 DCpowe_2'!$G$17*'ver pressoflex 6p C3 DCpowe_2'!$G$13*'ver pressoflex 6p C3 DCpowe_2'!$G$11</f>
        <v>-17063.392499999969</v>
      </c>
      <c r="M302" s="572">
        <f>IF(ABS(E302)&lt;'ver pressoflex 6p C3 DCpowe_2'!$G$7,'ver pressoflex 6p C3 DCpowe_2'!$G$16*E302*'ver pressoflex 6p C3 DCpowe_2'!$O$8,SIGN(E302)*'ver pressoflex 6p C3 DCpowe_2'!$G$15*'ver pressoflex 6p C3 DCpowe_2'!$O$8)</f>
        <v>17803.500000000004</v>
      </c>
      <c r="N302" s="572">
        <f>IF(ABS(F302)&lt;'ver pressoflex 6p C3 DCpowe_2'!$G$7,'ver pressoflex 6p C3 DCpowe_2'!$G$16*F302*'ver pressoflex 6p C3 DCpowe_2'!$O$9,SIGN(F302)*'ver pressoflex 6p C3 DCpowe_2'!$G$15*'ver pressoflex 6p C3 DCpowe_2'!$O$9)</f>
        <v>0</v>
      </c>
      <c r="O302" s="572">
        <f>IF(ABS(G302)&lt;'ver pressoflex 6p C3 DCpowe_2'!$G$7,'ver pressoflex 6p C3 DCpowe_2'!$G$16*G302*'ver pressoflex 6p C3 DCpowe_2'!$O$10,SIGN(G302)*'ver pressoflex 6p C3 DCpowe_2'!$G$15*'ver pressoflex 6p C3 DCpowe_2'!$O$10)</f>
        <v>0</v>
      </c>
      <c r="P302" s="572">
        <f>IF(ABS(H302)&lt;'ver pressoflex 6p C3 DCpowe_2'!$G$7,'ver pressoflex 6p C3 DCpowe_2'!$G$16*H302*'ver pressoflex 6p C3 DCpowe_2'!$O$11,SIGN(H302)*'ver pressoflex 6p C3 DCpowe_2'!$G$15*'ver pressoflex 6p C3 DCpowe_2'!$O$11)</f>
        <v>0</v>
      </c>
      <c r="Q302" s="572">
        <f>IF(ABS(I302)&lt;'ver pressoflex 6p C3 DCpowe_2'!$G$7,'ver pressoflex 6p C3 DCpowe_2'!$G$16*I302*'ver pressoflex 6p C3 DCpowe_2'!$O$12,SIGN(I302)*'ver pressoflex 6p C3 DCpowe_2'!$G$15*'ver pressoflex 6p C3 DCpowe_2'!$O$12)</f>
        <v>0</v>
      </c>
      <c r="R302" s="572">
        <f>IF(ABS(J302)&lt;'ver pressoflex 6p C3 DCpowe_2'!$G$7,'ver pressoflex 6p C3 DCpowe_2'!$G$16*J302*'ver pressoflex 6p C3 DCpowe_2'!$O$13,SIGN(J302)*'ver pressoflex 6p C3 DCpowe_2'!$G$15*'ver pressoflex 6p C3 DCpowe_2'!$O$13)</f>
        <v>17803.500000000004</v>
      </c>
      <c r="S302" s="113">
        <f t="shared" si="34"/>
        <v>18543.607500000038</v>
      </c>
      <c r="T302" s="575">
        <f>-L302*('ver pressoflex 6p C3 DCpowe_2'!$G$3/2-'ver pressoflex 6p C3 DCpowe_2'!$G$12*'ver pressoflex 6p C3 DCpowe_2'!D302)</f>
        <v>20261797.107413366</v>
      </c>
      <c r="U302" s="29">
        <f t="shared" si="37"/>
        <v>-18248587.500000004</v>
      </c>
      <c r="V302" s="29">
        <f t="shared" si="38"/>
        <v>0</v>
      </c>
      <c r="W302" s="29">
        <f t="shared" si="39"/>
        <v>0</v>
      </c>
      <c r="X302" s="29">
        <f t="shared" si="40"/>
        <v>0</v>
      </c>
      <c r="Y302" s="29">
        <f t="shared" si="41"/>
        <v>0</v>
      </c>
      <c r="Z302" s="29">
        <f t="shared" si="42"/>
        <v>18248587.500000004</v>
      </c>
      <c r="AA302" s="113">
        <f t="shared" si="35"/>
        <v>20261797.107413366</v>
      </c>
    </row>
    <row r="303" spans="2:27">
      <c r="B303" s="116">
        <f t="shared" si="33"/>
        <v>60312.082500000033</v>
      </c>
      <c r="C303" s="115">
        <f t="shared" si="43"/>
        <v>7.4699999999999855</v>
      </c>
      <c r="D303" s="68">
        <f>'ver pressoflex 6p C3 DCpowe_2'!$G$3/2/$C$557*C303</f>
        <v>91.507499999999823</v>
      </c>
      <c r="E303" s="114">
        <f>'ver pressoflex 6p C3 DCpowe_2'!$G$9/D303*(D303-'ver pressoflex 6p C3 DCpowe_2'!$M$8)</f>
        <v>9.4849056088299102E-3</v>
      </c>
      <c r="F303" s="114">
        <f>'ver pressoflex 6p C3 DCpowe_2'!$G$9/D303*(D303-'ver pressoflex 6p C3 DCpowe_2'!$M$9)</f>
        <v>1.6478867852361873E-2</v>
      </c>
      <c r="G303" s="114">
        <f>'ver pressoflex 6p C3 DCpowe_2'!$G$9/D303*(D303-'ver pressoflex 6p C3 DCpowe_2'!$M$10)</f>
        <v>2.3472830095893838E-2</v>
      </c>
      <c r="H303" s="114">
        <f>'ver pressoflex 6p C3 DCpowe_2'!$G$9/D303*(D303-'ver pressoflex 6p C3 DCpowe_2'!$M$11)</f>
        <v>0.17471726361227258</v>
      </c>
      <c r="I303" s="114">
        <f>'ver pressoflex 6p C3 DCpowe_2'!$G$9/D303*(D303-'ver pressoflex 6p C3 DCpowe_2'!$M$12)</f>
        <v>0.18171122585580454</v>
      </c>
      <c r="J303" s="114">
        <f>'ver pressoflex 6p C3 DCpowe_2'!$G$9/D303*(D303-'ver pressoflex 6p C3 DCpowe_2'!$M$13)</f>
        <v>0.18870518809933651</v>
      </c>
      <c r="K303" s="114">
        <f>'ver pressoflex 6p C3 DCpowe_2'!$G$9/D303*(D303-'ver pressoflex 6p C3 DCpowe_2'!$G$3)</f>
        <v>0.20619009370816641</v>
      </c>
      <c r="L303" s="113">
        <f>-'ver pressoflex 6p C3 DCpowe_2'!$G$2*'ver pressoflex 6p C3 DCpowe_2'!D303*'ver pressoflex 6p C3 DCpowe_2'!$G$17*'ver pressoflex 6p C3 DCpowe_2'!$G$13*'ver pressoflex 6p C3 DCpowe_2'!$G$11</f>
        <v>-17294.91749999997</v>
      </c>
      <c r="M303" s="572">
        <f>IF(ABS(E303)&lt;'ver pressoflex 6p C3 DCpowe_2'!$G$7,'ver pressoflex 6p C3 DCpowe_2'!$G$16*E303*'ver pressoflex 6p C3 DCpowe_2'!$O$8,SIGN(E303)*'ver pressoflex 6p C3 DCpowe_2'!$G$15*'ver pressoflex 6p C3 DCpowe_2'!$O$8)</f>
        <v>17803.500000000004</v>
      </c>
      <c r="N303" s="572">
        <f>IF(ABS(F303)&lt;'ver pressoflex 6p C3 DCpowe_2'!$G$7,'ver pressoflex 6p C3 DCpowe_2'!$G$16*F303*'ver pressoflex 6p C3 DCpowe_2'!$O$9,SIGN(F303)*'ver pressoflex 6p C3 DCpowe_2'!$G$15*'ver pressoflex 6p C3 DCpowe_2'!$O$9)</f>
        <v>0</v>
      </c>
      <c r="O303" s="572">
        <f>IF(ABS(G303)&lt;'ver pressoflex 6p C3 DCpowe_2'!$G$7,'ver pressoflex 6p C3 DCpowe_2'!$G$16*G303*'ver pressoflex 6p C3 DCpowe_2'!$O$10,SIGN(G303)*'ver pressoflex 6p C3 DCpowe_2'!$G$15*'ver pressoflex 6p C3 DCpowe_2'!$O$10)</f>
        <v>0</v>
      </c>
      <c r="P303" s="572">
        <f>IF(ABS(H303)&lt;'ver pressoflex 6p C3 DCpowe_2'!$G$7,'ver pressoflex 6p C3 DCpowe_2'!$G$16*H303*'ver pressoflex 6p C3 DCpowe_2'!$O$11,SIGN(H303)*'ver pressoflex 6p C3 DCpowe_2'!$G$15*'ver pressoflex 6p C3 DCpowe_2'!$O$11)</f>
        <v>0</v>
      </c>
      <c r="Q303" s="572">
        <f>IF(ABS(I303)&lt;'ver pressoflex 6p C3 DCpowe_2'!$G$7,'ver pressoflex 6p C3 DCpowe_2'!$G$16*I303*'ver pressoflex 6p C3 DCpowe_2'!$O$12,SIGN(I303)*'ver pressoflex 6p C3 DCpowe_2'!$G$15*'ver pressoflex 6p C3 DCpowe_2'!$O$12)</f>
        <v>0</v>
      </c>
      <c r="R303" s="572">
        <f>IF(ABS(J303)&lt;'ver pressoflex 6p C3 DCpowe_2'!$G$7,'ver pressoflex 6p C3 DCpowe_2'!$G$16*J303*'ver pressoflex 6p C3 DCpowe_2'!$O$13,SIGN(J303)*'ver pressoflex 6p C3 DCpowe_2'!$G$15*'ver pressoflex 6p C3 DCpowe_2'!$O$13)</f>
        <v>17803.500000000004</v>
      </c>
      <c r="S303" s="113">
        <f t="shared" si="34"/>
        <v>18312.082500000037</v>
      </c>
      <c r="T303" s="575">
        <f>-L303*('ver pressoflex 6p C3 DCpowe_2'!$G$3/2-'ver pressoflex 6p C3 DCpowe_2'!$G$12*'ver pressoflex 6p C3 DCpowe_2'!D303)</f>
        <v>20527906.237637367</v>
      </c>
      <c r="U303" s="29">
        <f t="shared" si="37"/>
        <v>-18248587.500000004</v>
      </c>
      <c r="V303" s="29">
        <f t="shared" si="38"/>
        <v>0</v>
      </c>
      <c r="W303" s="29">
        <f t="shared" si="39"/>
        <v>0</v>
      </c>
      <c r="X303" s="29">
        <f t="shared" si="40"/>
        <v>0</v>
      </c>
      <c r="Y303" s="29">
        <f t="shared" si="41"/>
        <v>0</v>
      </c>
      <c r="Z303" s="29">
        <f t="shared" si="42"/>
        <v>18248587.500000004</v>
      </c>
      <c r="AA303" s="113">
        <f t="shared" si="35"/>
        <v>20527906.237637367</v>
      </c>
    </row>
    <row r="304" spans="2:27">
      <c r="B304" s="116">
        <f t="shared" si="33"/>
        <v>60080.557500000039</v>
      </c>
      <c r="C304" s="115">
        <f t="shared" si="43"/>
        <v>7.5699999999999852</v>
      </c>
      <c r="D304" s="68">
        <f>'ver pressoflex 6p C3 DCpowe_2'!$G$3/2/$C$557*C304</f>
        <v>92.732499999999817</v>
      </c>
      <c r="E304" s="114">
        <f>'ver pressoflex 6p C3 DCpowe_2'!$G$9/D304*(D304-'ver pressoflex 6p C3 DCpowe_2'!$M$8)</f>
        <v>9.2539293128083809E-3</v>
      </c>
      <c r="F304" s="114">
        <f>'ver pressoflex 6p C3 DCpowe_2'!$G$9/D304*(D304-'ver pressoflex 6p C3 DCpowe_2'!$M$9)</f>
        <v>1.6155501037931733E-2</v>
      </c>
      <c r="G304" s="114">
        <f>'ver pressoflex 6p C3 DCpowe_2'!$G$9/D304*(D304-'ver pressoflex 6p C3 DCpowe_2'!$M$10)</f>
        <v>2.3057072763055082E-2</v>
      </c>
      <c r="H304" s="114">
        <f>'ver pressoflex 6p C3 DCpowe_2'!$G$9/D304*(D304-'ver pressoflex 6p C3 DCpowe_2'!$M$11)</f>
        <v>0.17230356131884758</v>
      </c>
      <c r="I304" s="114">
        <f>'ver pressoflex 6p C3 DCpowe_2'!$G$9/D304*(D304-'ver pressoflex 6p C3 DCpowe_2'!$M$12)</f>
        <v>0.17920513304397093</v>
      </c>
      <c r="J304" s="114">
        <f>'ver pressoflex 6p C3 DCpowe_2'!$G$9/D304*(D304-'ver pressoflex 6p C3 DCpowe_2'!$M$13)</f>
        <v>0.1861067047690943</v>
      </c>
      <c r="K304" s="114">
        <f>'ver pressoflex 6p C3 DCpowe_2'!$G$9/D304*(D304-'ver pressoflex 6p C3 DCpowe_2'!$G$3)</f>
        <v>0.20336063408190266</v>
      </c>
      <c r="L304" s="113">
        <f>-'ver pressoflex 6p C3 DCpowe_2'!$G$2*'ver pressoflex 6p C3 DCpowe_2'!D304*'ver pressoflex 6p C3 DCpowe_2'!$G$17*'ver pressoflex 6p C3 DCpowe_2'!$G$13*'ver pressoflex 6p C3 DCpowe_2'!$G$11</f>
        <v>-17526.442499999968</v>
      </c>
      <c r="M304" s="572">
        <f>IF(ABS(E304)&lt;'ver pressoflex 6p C3 DCpowe_2'!$G$7,'ver pressoflex 6p C3 DCpowe_2'!$G$16*E304*'ver pressoflex 6p C3 DCpowe_2'!$O$8,SIGN(E304)*'ver pressoflex 6p C3 DCpowe_2'!$G$15*'ver pressoflex 6p C3 DCpowe_2'!$O$8)</f>
        <v>17803.500000000004</v>
      </c>
      <c r="N304" s="572">
        <f>IF(ABS(F304)&lt;'ver pressoflex 6p C3 DCpowe_2'!$G$7,'ver pressoflex 6p C3 DCpowe_2'!$G$16*F304*'ver pressoflex 6p C3 DCpowe_2'!$O$9,SIGN(F304)*'ver pressoflex 6p C3 DCpowe_2'!$G$15*'ver pressoflex 6p C3 DCpowe_2'!$O$9)</f>
        <v>0</v>
      </c>
      <c r="O304" s="572">
        <f>IF(ABS(G304)&lt;'ver pressoflex 6p C3 DCpowe_2'!$G$7,'ver pressoflex 6p C3 DCpowe_2'!$G$16*G304*'ver pressoflex 6p C3 DCpowe_2'!$O$10,SIGN(G304)*'ver pressoflex 6p C3 DCpowe_2'!$G$15*'ver pressoflex 6p C3 DCpowe_2'!$O$10)</f>
        <v>0</v>
      </c>
      <c r="P304" s="572">
        <f>IF(ABS(H304)&lt;'ver pressoflex 6p C3 DCpowe_2'!$G$7,'ver pressoflex 6p C3 DCpowe_2'!$G$16*H304*'ver pressoflex 6p C3 DCpowe_2'!$O$11,SIGN(H304)*'ver pressoflex 6p C3 DCpowe_2'!$G$15*'ver pressoflex 6p C3 DCpowe_2'!$O$11)</f>
        <v>0</v>
      </c>
      <c r="Q304" s="572">
        <f>IF(ABS(I304)&lt;'ver pressoflex 6p C3 DCpowe_2'!$G$7,'ver pressoflex 6p C3 DCpowe_2'!$G$16*I304*'ver pressoflex 6p C3 DCpowe_2'!$O$12,SIGN(I304)*'ver pressoflex 6p C3 DCpowe_2'!$G$15*'ver pressoflex 6p C3 DCpowe_2'!$O$12)</f>
        <v>0</v>
      </c>
      <c r="R304" s="572">
        <f>IF(ABS(J304)&lt;'ver pressoflex 6p C3 DCpowe_2'!$G$7,'ver pressoflex 6p C3 DCpowe_2'!$G$16*J304*'ver pressoflex 6p C3 DCpowe_2'!$O$13,SIGN(J304)*'ver pressoflex 6p C3 DCpowe_2'!$G$15*'ver pressoflex 6p C3 DCpowe_2'!$O$13)</f>
        <v>17803.500000000004</v>
      </c>
      <c r="S304" s="113">
        <f t="shared" si="34"/>
        <v>18080.557500000039</v>
      </c>
      <c r="T304" s="575">
        <f>-L304*('ver pressoflex 6p C3 DCpowe_2'!$G$3/2-'ver pressoflex 6p C3 DCpowe_2'!$G$12*'ver pressoflex 6p C3 DCpowe_2'!D304)</f>
        <v>20793779.397581361</v>
      </c>
      <c r="U304" s="29">
        <f t="shared" si="37"/>
        <v>-18248587.500000004</v>
      </c>
      <c r="V304" s="29">
        <f t="shared" si="38"/>
        <v>0</v>
      </c>
      <c r="W304" s="29">
        <f t="shared" si="39"/>
        <v>0</v>
      </c>
      <c r="X304" s="29">
        <f t="shared" si="40"/>
        <v>0</v>
      </c>
      <c r="Y304" s="29">
        <f t="shared" si="41"/>
        <v>0</v>
      </c>
      <c r="Z304" s="29">
        <f t="shared" si="42"/>
        <v>18248587.500000004</v>
      </c>
      <c r="AA304" s="113">
        <f t="shared" si="35"/>
        <v>20793779.397581361</v>
      </c>
    </row>
    <row r="305" spans="2:27">
      <c r="B305" s="116">
        <f t="shared" si="33"/>
        <v>59849.032500000045</v>
      </c>
      <c r="C305" s="115">
        <f t="shared" si="43"/>
        <v>7.6699999999999848</v>
      </c>
      <c r="D305" s="68">
        <f>'ver pressoflex 6p C3 DCpowe_2'!$G$3/2/$C$557*C305</f>
        <v>93.957499999999811</v>
      </c>
      <c r="E305" s="114">
        <f>'ver pressoflex 6p C3 DCpowe_2'!$G$9/D305*(D305-'ver pressoflex 6p C3 DCpowe_2'!$M$8)</f>
        <v>9.028975866748298E-3</v>
      </c>
      <c r="F305" s="114">
        <f>'ver pressoflex 6p C3 DCpowe_2'!$G$9/D305*(D305-'ver pressoflex 6p C3 DCpowe_2'!$M$9)</f>
        <v>1.5840566213447618E-2</v>
      </c>
      <c r="G305" s="114">
        <f>'ver pressoflex 6p C3 DCpowe_2'!$G$9/D305*(D305-'ver pressoflex 6p C3 DCpowe_2'!$M$10)</f>
        <v>2.2652156560146935E-2</v>
      </c>
      <c r="H305" s="114">
        <f>'ver pressoflex 6p C3 DCpowe_2'!$G$9/D305*(D305-'ver pressoflex 6p C3 DCpowe_2'!$M$11)</f>
        <v>0.16995279780751973</v>
      </c>
      <c r="I305" s="114">
        <f>'ver pressoflex 6p C3 DCpowe_2'!$G$9/D305*(D305-'ver pressoflex 6p C3 DCpowe_2'!$M$12)</f>
        <v>0.17676438815421902</v>
      </c>
      <c r="J305" s="114">
        <f>'ver pressoflex 6p C3 DCpowe_2'!$G$9/D305*(D305-'ver pressoflex 6p C3 DCpowe_2'!$M$13)</f>
        <v>0.18357597850091834</v>
      </c>
      <c r="K305" s="114">
        <f>'ver pressoflex 6p C3 DCpowe_2'!$G$9/D305*(D305-'ver pressoflex 6p C3 DCpowe_2'!$G$3)</f>
        <v>0.20060495436766665</v>
      </c>
      <c r="L305" s="113">
        <f>-'ver pressoflex 6p C3 DCpowe_2'!$G$2*'ver pressoflex 6p C3 DCpowe_2'!D305*'ver pressoflex 6p C3 DCpowe_2'!$G$17*'ver pressoflex 6p C3 DCpowe_2'!$G$13*'ver pressoflex 6p C3 DCpowe_2'!$G$11</f>
        <v>-17757.967499999966</v>
      </c>
      <c r="M305" s="572">
        <f>IF(ABS(E305)&lt;'ver pressoflex 6p C3 DCpowe_2'!$G$7,'ver pressoflex 6p C3 DCpowe_2'!$G$16*E305*'ver pressoflex 6p C3 DCpowe_2'!$O$8,SIGN(E305)*'ver pressoflex 6p C3 DCpowe_2'!$G$15*'ver pressoflex 6p C3 DCpowe_2'!$O$8)</f>
        <v>17803.500000000004</v>
      </c>
      <c r="N305" s="572">
        <f>IF(ABS(F305)&lt;'ver pressoflex 6p C3 DCpowe_2'!$G$7,'ver pressoflex 6p C3 DCpowe_2'!$G$16*F305*'ver pressoflex 6p C3 DCpowe_2'!$O$9,SIGN(F305)*'ver pressoflex 6p C3 DCpowe_2'!$G$15*'ver pressoflex 6p C3 DCpowe_2'!$O$9)</f>
        <v>0</v>
      </c>
      <c r="O305" s="572">
        <f>IF(ABS(G305)&lt;'ver pressoflex 6p C3 DCpowe_2'!$G$7,'ver pressoflex 6p C3 DCpowe_2'!$G$16*G305*'ver pressoflex 6p C3 DCpowe_2'!$O$10,SIGN(G305)*'ver pressoflex 6p C3 DCpowe_2'!$G$15*'ver pressoflex 6p C3 DCpowe_2'!$O$10)</f>
        <v>0</v>
      </c>
      <c r="P305" s="572">
        <f>IF(ABS(H305)&lt;'ver pressoflex 6p C3 DCpowe_2'!$G$7,'ver pressoflex 6p C3 DCpowe_2'!$G$16*H305*'ver pressoflex 6p C3 DCpowe_2'!$O$11,SIGN(H305)*'ver pressoflex 6p C3 DCpowe_2'!$G$15*'ver pressoflex 6p C3 DCpowe_2'!$O$11)</f>
        <v>0</v>
      </c>
      <c r="Q305" s="572">
        <f>IF(ABS(I305)&lt;'ver pressoflex 6p C3 DCpowe_2'!$G$7,'ver pressoflex 6p C3 DCpowe_2'!$G$16*I305*'ver pressoflex 6p C3 DCpowe_2'!$O$12,SIGN(I305)*'ver pressoflex 6p C3 DCpowe_2'!$G$15*'ver pressoflex 6p C3 DCpowe_2'!$O$12)</f>
        <v>0</v>
      </c>
      <c r="R305" s="572">
        <f>IF(ABS(J305)&lt;'ver pressoflex 6p C3 DCpowe_2'!$G$7,'ver pressoflex 6p C3 DCpowe_2'!$G$16*J305*'ver pressoflex 6p C3 DCpowe_2'!$O$13,SIGN(J305)*'ver pressoflex 6p C3 DCpowe_2'!$G$15*'ver pressoflex 6p C3 DCpowe_2'!$O$13)</f>
        <v>17803.500000000004</v>
      </c>
      <c r="S305" s="113">
        <f t="shared" si="34"/>
        <v>17849.032500000041</v>
      </c>
      <c r="T305" s="575">
        <f>-L305*('ver pressoflex 6p C3 DCpowe_2'!$G$3/2-'ver pressoflex 6p C3 DCpowe_2'!$G$12*'ver pressoflex 6p C3 DCpowe_2'!D305)</f>
        <v>21059416.58724536</v>
      </c>
      <c r="U305" s="29">
        <f t="shared" si="37"/>
        <v>-18248587.500000004</v>
      </c>
      <c r="V305" s="29">
        <f t="shared" si="38"/>
        <v>0</v>
      </c>
      <c r="W305" s="29">
        <f t="shared" si="39"/>
        <v>0</v>
      </c>
      <c r="X305" s="29">
        <f t="shared" si="40"/>
        <v>0</v>
      </c>
      <c r="Y305" s="29">
        <f t="shared" si="41"/>
        <v>0</v>
      </c>
      <c r="Z305" s="29">
        <f t="shared" si="42"/>
        <v>18248587.500000004</v>
      </c>
      <c r="AA305" s="113">
        <f t="shared" si="35"/>
        <v>21059416.58724536</v>
      </c>
    </row>
    <row r="306" spans="2:27">
      <c r="B306" s="116">
        <f t="shared" si="33"/>
        <v>59617.507500000043</v>
      </c>
      <c r="C306" s="115">
        <f t="shared" si="43"/>
        <v>7.7699999999999845</v>
      </c>
      <c r="D306" s="68">
        <f>'ver pressoflex 6p C3 DCpowe_2'!$G$3/2/$C$557*C306</f>
        <v>95.182499999999806</v>
      </c>
      <c r="E306" s="114">
        <f>'ver pressoflex 6p C3 DCpowe_2'!$G$9/D306*(D306-'ver pressoflex 6p C3 DCpowe_2'!$M$8)</f>
        <v>8.8098127281801102E-3</v>
      </c>
      <c r="F306" s="114">
        <f>'ver pressoflex 6p C3 DCpowe_2'!$G$9/D306*(D306-'ver pressoflex 6p C3 DCpowe_2'!$M$9)</f>
        <v>1.5533737819452154E-2</v>
      </c>
      <c r="G306" s="114">
        <f>'ver pressoflex 6p C3 DCpowe_2'!$G$9/D306*(D306-'ver pressoflex 6p C3 DCpowe_2'!$M$10)</f>
        <v>2.2257662910724202E-2</v>
      </c>
      <c r="H306" s="114">
        <f>'ver pressoflex 6p C3 DCpowe_2'!$G$9/D306*(D306-'ver pressoflex 6p C3 DCpowe_2'!$M$11)</f>
        <v>0.16766254300948216</v>
      </c>
      <c r="I306" s="114">
        <f>'ver pressoflex 6p C3 DCpowe_2'!$G$9/D306*(D306-'ver pressoflex 6p C3 DCpowe_2'!$M$12)</f>
        <v>0.1743864681007542</v>
      </c>
      <c r="J306" s="114">
        <f>'ver pressoflex 6p C3 DCpowe_2'!$G$9/D306*(D306-'ver pressoflex 6p C3 DCpowe_2'!$M$13)</f>
        <v>0.18111039319202624</v>
      </c>
      <c r="K306" s="114">
        <f>'ver pressoflex 6p C3 DCpowe_2'!$G$9/D306*(D306-'ver pressoflex 6p C3 DCpowe_2'!$G$3)</f>
        <v>0.19792020592020634</v>
      </c>
      <c r="L306" s="113">
        <f>-'ver pressoflex 6p C3 DCpowe_2'!$G$2*'ver pressoflex 6p C3 DCpowe_2'!D306*'ver pressoflex 6p C3 DCpowe_2'!$G$17*'ver pressoflex 6p C3 DCpowe_2'!$G$13*'ver pressoflex 6p C3 DCpowe_2'!$G$11</f>
        <v>-17989.492499999964</v>
      </c>
      <c r="M306" s="572">
        <f>IF(ABS(E306)&lt;'ver pressoflex 6p C3 DCpowe_2'!$G$7,'ver pressoflex 6p C3 DCpowe_2'!$G$16*E306*'ver pressoflex 6p C3 DCpowe_2'!$O$8,SIGN(E306)*'ver pressoflex 6p C3 DCpowe_2'!$G$15*'ver pressoflex 6p C3 DCpowe_2'!$O$8)</f>
        <v>17803.500000000004</v>
      </c>
      <c r="N306" s="572">
        <f>IF(ABS(F306)&lt;'ver pressoflex 6p C3 DCpowe_2'!$G$7,'ver pressoflex 6p C3 DCpowe_2'!$G$16*F306*'ver pressoflex 6p C3 DCpowe_2'!$O$9,SIGN(F306)*'ver pressoflex 6p C3 DCpowe_2'!$G$15*'ver pressoflex 6p C3 DCpowe_2'!$O$9)</f>
        <v>0</v>
      </c>
      <c r="O306" s="572">
        <f>IF(ABS(G306)&lt;'ver pressoflex 6p C3 DCpowe_2'!$G$7,'ver pressoflex 6p C3 DCpowe_2'!$G$16*G306*'ver pressoflex 6p C3 DCpowe_2'!$O$10,SIGN(G306)*'ver pressoflex 6p C3 DCpowe_2'!$G$15*'ver pressoflex 6p C3 DCpowe_2'!$O$10)</f>
        <v>0</v>
      </c>
      <c r="P306" s="572">
        <f>IF(ABS(H306)&lt;'ver pressoflex 6p C3 DCpowe_2'!$G$7,'ver pressoflex 6p C3 DCpowe_2'!$G$16*H306*'ver pressoflex 6p C3 DCpowe_2'!$O$11,SIGN(H306)*'ver pressoflex 6p C3 DCpowe_2'!$G$15*'ver pressoflex 6p C3 DCpowe_2'!$O$11)</f>
        <v>0</v>
      </c>
      <c r="Q306" s="572">
        <f>IF(ABS(I306)&lt;'ver pressoflex 6p C3 DCpowe_2'!$G$7,'ver pressoflex 6p C3 DCpowe_2'!$G$16*I306*'ver pressoflex 6p C3 DCpowe_2'!$O$12,SIGN(I306)*'ver pressoflex 6p C3 DCpowe_2'!$G$15*'ver pressoflex 6p C3 DCpowe_2'!$O$12)</f>
        <v>0</v>
      </c>
      <c r="R306" s="572">
        <f>IF(ABS(J306)&lt;'ver pressoflex 6p C3 DCpowe_2'!$G$7,'ver pressoflex 6p C3 DCpowe_2'!$G$16*J306*'ver pressoflex 6p C3 DCpowe_2'!$O$13,SIGN(J306)*'ver pressoflex 6p C3 DCpowe_2'!$G$15*'ver pressoflex 6p C3 DCpowe_2'!$O$13)</f>
        <v>17803.500000000004</v>
      </c>
      <c r="S306" s="113">
        <f t="shared" si="34"/>
        <v>17617.507500000043</v>
      </c>
      <c r="T306" s="575">
        <f>-L306*('ver pressoflex 6p C3 DCpowe_2'!$G$3/2-'ver pressoflex 6p C3 DCpowe_2'!$G$12*'ver pressoflex 6p C3 DCpowe_2'!D306)</f>
        <v>21324817.806629356</v>
      </c>
      <c r="U306" s="29">
        <f t="shared" si="37"/>
        <v>-18248587.500000004</v>
      </c>
      <c r="V306" s="29">
        <f t="shared" si="38"/>
        <v>0</v>
      </c>
      <c r="W306" s="29">
        <f t="shared" si="39"/>
        <v>0</v>
      </c>
      <c r="X306" s="29">
        <f t="shared" si="40"/>
        <v>0</v>
      </c>
      <c r="Y306" s="29">
        <f t="shared" si="41"/>
        <v>0</v>
      </c>
      <c r="Z306" s="29">
        <f t="shared" si="42"/>
        <v>18248587.500000004</v>
      </c>
      <c r="AA306" s="113">
        <f t="shared" si="35"/>
        <v>21324817.806629356</v>
      </c>
    </row>
    <row r="307" spans="2:27">
      <c r="B307" s="116">
        <f t="shared" si="33"/>
        <v>59385.982500000042</v>
      </c>
      <c r="C307" s="115">
        <f t="shared" si="43"/>
        <v>7.8699999999999841</v>
      </c>
      <c r="D307" s="68">
        <f>'ver pressoflex 6p C3 DCpowe_2'!$G$3/2/$C$557*C307</f>
        <v>96.4074999999998</v>
      </c>
      <c r="E307" s="114">
        <f>'ver pressoflex 6p C3 DCpowe_2'!$G$9/D307*(D307-'ver pressoflex 6p C3 DCpowe_2'!$M$8)</f>
        <v>8.5962191738194974E-3</v>
      </c>
      <c r="F307" s="114">
        <f>'ver pressoflex 6p C3 DCpowe_2'!$G$9/D307*(D307-'ver pressoflex 6p C3 DCpowe_2'!$M$9)</f>
        <v>1.5234706843347297E-2</v>
      </c>
      <c r="G307" s="114">
        <f>'ver pressoflex 6p C3 DCpowe_2'!$G$9/D307*(D307-'ver pressoflex 6p C3 DCpowe_2'!$M$10)</f>
        <v>2.1873194512875095E-2</v>
      </c>
      <c r="H307" s="114">
        <f>'ver pressoflex 6p C3 DCpowe_2'!$G$9/D307*(D307-'ver pressoflex 6p C3 DCpowe_2'!$M$11)</f>
        <v>0.16543049036641375</v>
      </c>
      <c r="I307" s="114">
        <f>'ver pressoflex 6p C3 DCpowe_2'!$G$9/D307*(D307-'ver pressoflex 6p C3 DCpowe_2'!$M$12)</f>
        <v>0.17206897803594154</v>
      </c>
      <c r="J307" s="114">
        <f>'ver pressoflex 6p C3 DCpowe_2'!$G$9/D307*(D307-'ver pressoflex 6p C3 DCpowe_2'!$M$13)</f>
        <v>0.17870746570546936</v>
      </c>
      <c r="K307" s="114">
        <f>'ver pressoflex 6p C3 DCpowe_2'!$G$9/D307*(D307-'ver pressoflex 6p C3 DCpowe_2'!$G$3)</f>
        <v>0.19530368487928884</v>
      </c>
      <c r="L307" s="113">
        <f>-'ver pressoflex 6p C3 DCpowe_2'!$G$2*'ver pressoflex 6p C3 DCpowe_2'!D307*'ver pressoflex 6p C3 DCpowe_2'!$G$17*'ver pressoflex 6p C3 DCpowe_2'!$G$13*'ver pressoflex 6p C3 DCpowe_2'!$G$11</f>
        <v>-18221.017499999965</v>
      </c>
      <c r="M307" s="572">
        <f>IF(ABS(E307)&lt;'ver pressoflex 6p C3 DCpowe_2'!$G$7,'ver pressoflex 6p C3 DCpowe_2'!$G$16*E307*'ver pressoflex 6p C3 DCpowe_2'!$O$8,SIGN(E307)*'ver pressoflex 6p C3 DCpowe_2'!$G$15*'ver pressoflex 6p C3 DCpowe_2'!$O$8)</f>
        <v>17803.500000000004</v>
      </c>
      <c r="N307" s="572">
        <f>IF(ABS(F307)&lt;'ver pressoflex 6p C3 DCpowe_2'!$G$7,'ver pressoflex 6p C3 DCpowe_2'!$G$16*F307*'ver pressoflex 6p C3 DCpowe_2'!$O$9,SIGN(F307)*'ver pressoflex 6p C3 DCpowe_2'!$G$15*'ver pressoflex 6p C3 DCpowe_2'!$O$9)</f>
        <v>0</v>
      </c>
      <c r="O307" s="572">
        <f>IF(ABS(G307)&lt;'ver pressoflex 6p C3 DCpowe_2'!$G$7,'ver pressoflex 6p C3 DCpowe_2'!$G$16*G307*'ver pressoflex 6p C3 DCpowe_2'!$O$10,SIGN(G307)*'ver pressoflex 6p C3 DCpowe_2'!$G$15*'ver pressoflex 6p C3 DCpowe_2'!$O$10)</f>
        <v>0</v>
      </c>
      <c r="P307" s="572">
        <f>IF(ABS(H307)&lt;'ver pressoflex 6p C3 DCpowe_2'!$G$7,'ver pressoflex 6p C3 DCpowe_2'!$G$16*H307*'ver pressoflex 6p C3 DCpowe_2'!$O$11,SIGN(H307)*'ver pressoflex 6p C3 DCpowe_2'!$G$15*'ver pressoflex 6p C3 DCpowe_2'!$O$11)</f>
        <v>0</v>
      </c>
      <c r="Q307" s="572">
        <f>IF(ABS(I307)&lt;'ver pressoflex 6p C3 DCpowe_2'!$G$7,'ver pressoflex 6p C3 DCpowe_2'!$G$16*I307*'ver pressoflex 6p C3 DCpowe_2'!$O$12,SIGN(I307)*'ver pressoflex 6p C3 DCpowe_2'!$G$15*'ver pressoflex 6p C3 DCpowe_2'!$O$12)</f>
        <v>0</v>
      </c>
      <c r="R307" s="572">
        <f>IF(ABS(J307)&lt;'ver pressoflex 6p C3 DCpowe_2'!$G$7,'ver pressoflex 6p C3 DCpowe_2'!$G$16*J307*'ver pressoflex 6p C3 DCpowe_2'!$O$13,SIGN(J307)*'ver pressoflex 6p C3 DCpowe_2'!$G$15*'ver pressoflex 6p C3 DCpowe_2'!$O$13)</f>
        <v>17803.500000000004</v>
      </c>
      <c r="S307" s="113">
        <f t="shared" si="34"/>
        <v>17385.982500000042</v>
      </c>
      <c r="T307" s="575">
        <f>-L307*('ver pressoflex 6p C3 DCpowe_2'!$G$3/2-'ver pressoflex 6p C3 DCpowe_2'!$G$12*'ver pressoflex 6p C3 DCpowe_2'!D307)</f>
        <v>21589983.05573336</v>
      </c>
      <c r="U307" s="29">
        <f t="shared" si="37"/>
        <v>-18248587.500000004</v>
      </c>
      <c r="V307" s="29">
        <f t="shared" si="38"/>
        <v>0</v>
      </c>
      <c r="W307" s="29">
        <f t="shared" si="39"/>
        <v>0</v>
      </c>
      <c r="X307" s="29">
        <f t="shared" si="40"/>
        <v>0</v>
      </c>
      <c r="Y307" s="29">
        <f t="shared" si="41"/>
        <v>0</v>
      </c>
      <c r="Z307" s="29">
        <f t="shared" si="42"/>
        <v>18248587.500000004</v>
      </c>
      <c r="AA307" s="113">
        <f t="shared" si="35"/>
        <v>21589983.05573336</v>
      </c>
    </row>
    <row r="308" spans="2:27">
      <c r="B308" s="116">
        <f t="shared" si="33"/>
        <v>59154.457500000048</v>
      </c>
      <c r="C308" s="115">
        <f t="shared" si="43"/>
        <v>7.9699999999999838</v>
      </c>
      <c r="D308" s="68">
        <f>'ver pressoflex 6p C3 DCpowe_2'!$G$3/2/$C$557*C308</f>
        <v>97.632499999999794</v>
      </c>
      <c r="E308" s="114">
        <f>'ver pressoflex 6p C3 DCpowe_2'!$G$9/D308*(D308-'ver pressoflex 6p C3 DCpowe_2'!$M$8)</f>
        <v>8.3879855580877623E-3</v>
      </c>
      <c r="F308" s="114">
        <f>'ver pressoflex 6p C3 DCpowe_2'!$G$9/D308*(D308-'ver pressoflex 6p C3 DCpowe_2'!$M$9)</f>
        <v>1.4943179781322867E-2</v>
      </c>
      <c r="G308" s="114">
        <f>'ver pressoflex 6p C3 DCpowe_2'!$G$9/D308*(D308-'ver pressoflex 6p C3 DCpowe_2'!$M$10)</f>
        <v>2.1498374004557969E-2</v>
      </c>
      <c r="H308" s="114">
        <f>'ver pressoflex 6p C3 DCpowe_2'!$G$9/D308*(D308-'ver pressoflex 6p C3 DCpowe_2'!$M$11)</f>
        <v>0.16325444908201711</v>
      </c>
      <c r="I308" s="114">
        <f>'ver pressoflex 6p C3 DCpowe_2'!$G$9/D308*(D308-'ver pressoflex 6p C3 DCpowe_2'!$M$12)</f>
        <v>0.16980964330525222</v>
      </c>
      <c r="J308" s="114">
        <f>'ver pressoflex 6p C3 DCpowe_2'!$G$9/D308*(D308-'ver pressoflex 6p C3 DCpowe_2'!$M$13)</f>
        <v>0.17636483752848733</v>
      </c>
      <c r="K308" s="114">
        <f>'ver pressoflex 6p C3 DCpowe_2'!$G$9/D308*(D308-'ver pressoflex 6p C3 DCpowe_2'!$G$3)</f>
        <v>0.1927528230865751</v>
      </c>
      <c r="L308" s="113">
        <f>-'ver pressoflex 6p C3 DCpowe_2'!$G$2*'ver pressoflex 6p C3 DCpowe_2'!D308*'ver pressoflex 6p C3 DCpowe_2'!$G$17*'ver pressoflex 6p C3 DCpowe_2'!$G$13*'ver pressoflex 6p C3 DCpowe_2'!$G$11</f>
        <v>-18452.542499999963</v>
      </c>
      <c r="M308" s="572">
        <f>IF(ABS(E308)&lt;'ver pressoflex 6p C3 DCpowe_2'!$G$7,'ver pressoflex 6p C3 DCpowe_2'!$G$16*E308*'ver pressoflex 6p C3 DCpowe_2'!$O$8,SIGN(E308)*'ver pressoflex 6p C3 DCpowe_2'!$G$15*'ver pressoflex 6p C3 DCpowe_2'!$O$8)</f>
        <v>17803.500000000004</v>
      </c>
      <c r="N308" s="572">
        <f>IF(ABS(F308)&lt;'ver pressoflex 6p C3 DCpowe_2'!$G$7,'ver pressoflex 6p C3 DCpowe_2'!$G$16*F308*'ver pressoflex 6p C3 DCpowe_2'!$O$9,SIGN(F308)*'ver pressoflex 6p C3 DCpowe_2'!$G$15*'ver pressoflex 6p C3 DCpowe_2'!$O$9)</f>
        <v>0</v>
      </c>
      <c r="O308" s="572">
        <f>IF(ABS(G308)&lt;'ver pressoflex 6p C3 DCpowe_2'!$G$7,'ver pressoflex 6p C3 DCpowe_2'!$G$16*G308*'ver pressoflex 6p C3 DCpowe_2'!$O$10,SIGN(G308)*'ver pressoflex 6p C3 DCpowe_2'!$G$15*'ver pressoflex 6p C3 DCpowe_2'!$O$10)</f>
        <v>0</v>
      </c>
      <c r="P308" s="572">
        <f>IF(ABS(H308)&lt;'ver pressoflex 6p C3 DCpowe_2'!$G$7,'ver pressoflex 6p C3 DCpowe_2'!$G$16*H308*'ver pressoflex 6p C3 DCpowe_2'!$O$11,SIGN(H308)*'ver pressoflex 6p C3 DCpowe_2'!$G$15*'ver pressoflex 6p C3 DCpowe_2'!$O$11)</f>
        <v>0</v>
      </c>
      <c r="Q308" s="572">
        <f>IF(ABS(I308)&lt;'ver pressoflex 6p C3 DCpowe_2'!$G$7,'ver pressoflex 6p C3 DCpowe_2'!$G$16*I308*'ver pressoflex 6p C3 DCpowe_2'!$O$12,SIGN(I308)*'ver pressoflex 6p C3 DCpowe_2'!$G$15*'ver pressoflex 6p C3 DCpowe_2'!$O$12)</f>
        <v>0</v>
      </c>
      <c r="R308" s="572">
        <f>IF(ABS(J308)&lt;'ver pressoflex 6p C3 DCpowe_2'!$G$7,'ver pressoflex 6p C3 DCpowe_2'!$G$16*J308*'ver pressoflex 6p C3 DCpowe_2'!$O$13,SIGN(J308)*'ver pressoflex 6p C3 DCpowe_2'!$G$15*'ver pressoflex 6p C3 DCpowe_2'!$O$13)</f>
        <v>17803.500000000004</v>
      </c>
      <c r="S308" s="113">
        <f t="shared" si="34"/>
        <v>17154.457500000044</v>
      </c>
      <c r="T308" s="575">
        <f>-L308*('ver pressoflex 6p C3 DCpowe_2'!$G$3/2-'ver pressoflex 6p C3 DCpowe_2'!$G$12*'ver pressoflex 6p C3 DCpowe_2'!D308)</f>
        <v>21854912.334557358</v>
      </c>
      <c r="U308" s="29">
        <f t="shared" si="37"/>
        <v>-18248587.500000004</v>
      </c>
      <c r="V308" s="29">
        <f t="shared" si="38"/>
        <v>0</v>
      </c>
      <c r="W308" s="29">
        <f t="shared" si="39"/>
        <v>0</v>
      </c>
      <c r="X308" s="29">
        <f t="shared" si="40"/>
        <v>0</v>
      </c>
      <c r="Y308" s="29">
        <f t="shared" si="41"/>
        <v>0</v>
      </c>
      <c r="Z308" s="29">
        <f t="shared" si="42"/>
        <v>18248587.500000004</v>
      </c>
      <c r="AA308" s="113">
        <f t="shared" si="35"/>
        <v>21854912.334557358</v>
      </c>
    </row>
    <row r="309" spans="2:27">
      <c r="B309" s="116">
        <f t="shared" si="33"/>
        <v>58922.932500000039</v>
      </c>
      <c r="C309" s="115">
        <f t="shared" si="43"/>
        <v>8.0699999999999843</v>
      </c>
      <c r="D309" s="68">
        <f>'ver pressoflex 6p C3 DCpowe_2'!$G$3/2/$C$557*C309</f>
        <v>98.857499999999803</v>
      </c>
      <c r="E309" s="114">
        <f>'ver pressoflex 6p C3 DCpowe_2'!$G$9/D309*(D309-'ver pressoflex 6p C3 DCpowe_2'!$M$8)</f>
        <v>8.1849126267607743E-3</v>
      </c>
      <c r="F309" s="114">
        <f>'ver pressoflex 6p C3 DCpowe_2'!$G$9/D309*(D309-'ver pressoflex 6p C3 DCpowe_2'!$M$9)</f>
        <v>1.4658877677465085E-2</v>
      </c>
      <c r="G309" s="114">
        <f>'ver pressoflex 6p C3 DCpowe_2'!$G$9/D309*(D309-'ver pressoflex 6p C3 DCpowe_2'!$M$10)</f>
        <v>2.1132842728169395E-2</v>
      </c>
      <c r="H309" s="114">
        <f>'ver pressoflex 6p C3 DCpowe_2'!$G$9/D309*(D309-'ver pressoflex 6p C3 DCpowe_2'!$M$11)</f>
        <v>0.1611323369496501</v>
      </c>
      <c r="I309" s="114">
        <f>'ver pressoflex 6p C3 DCpowe_2'!$G$9/D309*(D309-'ver pressoflex 6p C3 DCpowe_2'!$M$12)</f>
        <v>0.16760630200035442</v>
      </c>
      <c r="J309" s="114">
        <f>'ver pressoflex 6p C3 DCpowe_2'!$G$9/D309*(D309-'ver pressoflex 6p C3 DCpowe_2'!$M$13)</f>
        <v>0.17408026705105872</v>
      </c>
      <c r="K309" s="114">
        <f>'ver pressoflex 6p C3 DCpowe_2'!$G$9/D309*(D309-'ver pressoflex 6p C3 DCpowe_2'!$G$3)</f>
        <v>0.1902651796778195</v>
      </c>
      <c r="L309" s="113">
        <f>-'ver pressoflex 6p C3 DCpowe_2'!$G$2*'ver pressoflex 6p C3 DCpowe_2'!D309*'ver pressoflex 6p C3 DCpowe_2'!$G$17*'ver pressoflex 6p C3 DCpowe_2'!$G$13*'ver pressoflex 6p C3 DCpowe_2'!$G$11</f>
        <v>-18684.067499999965</v>
      </c>
      <c r="M309" s="572">
        <f>IF(ABS(E309)&lt;'ver pressoflex 6p C3 DCpowe_2'!$G$7,'ver pressoflex 6p C3 DCpowe_2'!$G$16*E309*'ver pressoflex 6p C3 DCpowe_2'!$O$8,SIGN(E309)*'ver pressoflex 6p C3 DCpowe_2'!$G$15*'ver pressoflex 6p C3 DCpowe_2'!$O$8)</f>
        <v>17803.500000000004</v>
      </c>
      <c r="N309" s="572">
        <f>IF(ABS(F309)&lt;'ver pressoflex 6p C3 DCpowe_2'!$G$7,'ver pressoflex 6p C3 DCpowe_2'!$G$16*F309*'ver pressoflex 6p C3 DCpowe_2'!$O$9,SIGN(F309)*'ver pressoflex 6p C3 DCpowe_2'!$G$15*'ver pressoflex 6p C3 DCpowe_2'!$O$9)</f>
        <v>0</v>
      </c>
      <c r="O309" s="572">
        <f>IF(ABS(G309)&lt;'ver pressoflex 6p C3 DCpowe_2'!$G$7,'ver pressoflex 6p C3 DCpowe_2'!$G$16*G309*'ver pressoflex 6p C3 DCpowe_2'!$O$10,SIGN(G309)*'ver pressoflex 6p C3 DCpowe_2'!$G$15*'ver pressoflex 6p C3 DCpowe_2'!$O$10)</f>
        <v>0</v>
      </c>
      <c r="P309" s="572">
        <f>IF(ABS(H309)&lt;'ver pressoflex 6p C3 DCpowe_2'!$G$7,'ver pressoflex 6p C3 DCpowe_2'!$G$16*H309*'ver pressoflex 6p C3 DCpowe_2'!$O$11,SIGN(H309)*'ver pressoflex 6p C3 DCpowe_2'!$G$15*'ver pressoflex 6p C3 DCpowe_2'!$O$11)</f>
        <v>0</v>
      </c>
      <c r="Q309" s="572">
        <f>IF(ABS(I309)&lt;'ver pressoflex 6p C3 DCpowe_2'!$G$7,'ver pressoflex 6p C3 DCpowe_2'!$G$16*I309*'ver pressoflex 6p C3 DCpowe_2'!$O$12,SIGN(I309)*'ver pressoflex 6p C3 DCpowe_2'!$G$15*'ver pressoflex 6p C3 DCpowe_2'!$O$12)</f>
        <v>0</v>
      </c>
      <c r="R309" s="572">
        <f>IF(ABS(J309)&lt;'ver pressoflex 6p C3 DCpowe_2'!$G$7,'ver pressoflex 6p C3 DCpowe_2'!$G$16*J309*'ver pressoflex 6p C3 DCpowe_2'!$O$13,SIGN(J309)*'ver pressoflex 6p C3 DCpowe_2'!$G$15*'ver pressoflex 6p C3 DCpowe_2'!$O$13)</f>
        <v>17803.500000000004</v>
      </c>
      <c r="S309" s="113">
        <f t="shared" si="34"/>
        <v>16922.932500000043</v>
      </c>
      <c r="T309" s="575">
        <f>-L309*('ver pressoflex 6p C3 DCpowe_2'!$G$3/2-'ver pressoflex 6p C3 DCpowe_2'!$G$12*'ver pressoflex 6p C3 DCpowe_2'!D309)</f>
        <v>22119605.643101357</v>
      </c>
      <c r="U309" s="29">
        <f t="shared" si="37"/>
        <v>-18248587.500000004</v>
      </c>
      <c r="V309" s="29">
        <f t="shared" si="38"/>
        <v>0</v>
      </c>
      <c r="W309" s="29">
        <f t="shared" si="39"/>
        <v>0</v>
      </c>
      <c r="X309" s="29">
        <f t="shared" si="40"/>
        <v>0</v>
      </c>
      <c r="Y309" s="29">
        <f t="shared" si="41"/>
        <v>0</v>
      </c>
      <c r="Z309" s="29">
        <f t="shared" si="42"/>
        <v>18248587.500000004</v>
      </c>
      <c r="AA309" s="113">
        <f t="shared" si="35"/>
        <v>22119605.643101357</v>
      </c>
    </row>
    <row r="310" spans="2:27">
      <c r="B310" s="116">
        <f t="shared" si="33"/>
        <v>58691.407500000045</v>
      </c>
      <c r="C310" s="115">
        <f t="shared" si="43"/>
        <v>8.1699999999999839</v>
      </c>
      <c r="D310" s="68">
        <f>'ver pressoflex 6p C3 DCpowe_2'!$G$3/2/$C$557*C310</f>
        <v>100.0824999999998</v>
      </c>
      <c r="E310" s="114">
        <f>'ver pressoflex 6p C3 DCpowe_2'!$G$9/D310*(D310-'ver pressoflex 6p C3 DCpowe_2'!$M$8)</f>
        <v>7.9868108810231889E-3</v>
      </c>
      <c r="F310" s="114">
        <f>'ver pressoflex 6p C3 DCpowe_2'!$G$9/D310*(D310-'ver pressoflex 6p C3 DCpowe_2'!$M$9)</f>
        <v>1.4381535233432463E-2</v>
      </c>
      <c r="G310" s="114">
        <f>'ver pressoflex 6p C3 DCpowe_2'!$G$9/D310*(D310-'ver pressoflex 6p C3 DCpowe_2'!$M$10)</f>
        <v>2.0776259585841738E-2</v>
      </c>
      <c r="H310" s="114">
        <f>'ver pressoflex 6p C3 DCpowe_2'!$G$9/D310*(D310-'ver pressoflex 6p C3 DCpowe_2'!$M$11)</f>
        <v>0.15906217370669234</v>
      </c>
      <c r="I310" s="114">
        <f>'ver pressoflex 6p C3 DCpowe_2'!$G$9/D310*(D310-'ver pressoflex 6p C3 DCpowe_2'!$M$12)</f>
        <v>0.1654568980591016</v>
      </c>
      <c r="J310" s="114">
        <f>'ver pressoflex 6p C3 DCpowe_2'!$G$9/D310*(D310-'ver pressoflex 6p C3 DCpowe_2'!$M$13)</f>
        <v>0.17185162241151086</v>
      </c>
      <c r="K310" s="114">
        <f>'ver pressoflex 6p C3 DCpowe_2'!$G$9/D310*(D310-'ver pressoflex 6p C3 DCpowe_2'!$G$3)</f>
        <v>0.18783843329253405</v>
      </c>
      <c r="L310" s="113">
        <f>-'ver pressoflex 6p C3 DCpowe_2'!$G$2*'ver pressoflex 6p C3 DCpowe_2'!D310*'ver pressoflex 6p C3 DCpowe_2'!$G$17*'ver pressoflex 6p C3 DCpowe_2'!$G$13*'ver pressoflex 6p C3 DCpowe_2'!$G$11</f>
        <v>-18915.592499999966</v>
      </c>
      <c r="M310" s="572">
        <f>IF(ABS(E310)&lt;'ver pressoflex 6p C3 DCpowe_2'!$G$7,'ver pressoflex 6p C3 DCpowe_2'!$G$16*E310*'ver pressoflex 6p C3 DCpowe_2'!$O$8,SIGN(E310)*'ver pressoflex 6p C3 DCpowe_2'!$G$15*'ver pressoflex 6p C3 DCpowe_2'!$O$8)</f>
        <v>17803.500000000004</v>
      </c>
      <c r="N310" s="572">
        <f>IF(ABS(F310)&lt;'ver pressoflex 6p C3 DCpowe_2'!$G$7,'ver pressoflex 6p C3 DCpowe_2'!$G$16*F310*'ver pressoflex 6p C3 DCpowe_2'!$O$9,SIGN(F310)*'ver pressoflex 6p C3 DCpowe_2'!$G$15*'ver pressoflex 6p C3 DCpowe_2'!$O$9)</f>
        <v>0</v>
      </c>
      <c r="O310" s="572">
        <f>IF(ABS(G310)&lt;'ver pressoflex 6p C3 DCpowe_2'!$G$7,'ver pressoflex 6p C3 DCpowe_2'!$G$16*G310*'ver pressoflex 6p C3 DCpowe_2'!$O$10,SIGN(G310)*'ver pressoflex 6p C3 DCpowe_2'!$G$15*'ver pressoflex 6p C3 DCpowe_2'!$O$10)</f>
        <v>0</v>
      </c>
      <c r="P310" s="572">
        <f>IF(ABS(H310)&lt;'ver pressoflex 6p C3 DCpowe_2'!$G$7,'ver pressoflex 6p C3 DCpowe_2'!$G$16*H310*'ver pressoflex 6p C3 DCpowe_2'!$O$11,SIGN(H310)*'ver pressoflex 6p C3 DCpowe_2'!$G$15*'ver pressoflex 6p C3 DCpowe_2'!$O$11)</f>
        <v>0</v>
      </c>
      <c r="Q310" s="572">
        <f>IF(ABS(I310)&lt;'ver pressoflex 6p C3 DCpowe_2'!$G$7,'ver pressoflex 6p C3 DCpowe_2'!$G$16*I310*'ver pressoflex 6p C3 DCpowe_2'!$O$12,SIGN(I310)*'ver pressoflex 6p C3 DCpowe_2'!$G$15*'ver pressoflex 6p C3 DCpowe_2'!$O$12)</f>
        <v>0</v>
      </c>
      <c r="R310" s="572">
        <f>IF(ABS(J310)&lt;'ver pressoflex 6p C3 DCpowe_2'!$G$7,'ver pressoflex 6p C3 DCpowe_2'!$G$16*J310*'ver pressoflex 6p C3 DCpowe_2'!$O$13,SIGN(J310)*'ver pressoflex 6p C3 DCpowe_2'!$G$15*'ver pressoflex 6p C3 DCpowe_2'!$O$13)</f>
        <v>17803.500000000004</v>
      </c>
      <c r="S310" s="113">
        <f t="shared" si="34"/>
        <v>16691.407500000041</v>
      </c>
      <c r="T310" s="575">
        <f>-L310*('ver pressoflex 6p C3 DCpowe_2'!$G$3/2-'ver pressoflex 6p C3 DCpowe_2'!$G$12*'ver pressoflex 6p C3 DCpowe_2'!D310)</f>
        <v>22384062.98136536</v>
      </c>
      <c r="U310" s="29">
        <f t="shared" si="37"/>
        <v>-18248587.500000004</v>
      </c>
      <c r="V310" s="29">
        <f t="shared" si="38"/>
        <v>0</v>
      </c>
      <c r="W310" s="29">
        <f t="shared" si="39"/>
        <v>0</v>
      </c>
      <c r="X310" s="29">
        <f t="shared" si="40"/>
        <v>0</v>
      </c>
      <c r="Y310" s="29">
        <f t="shared" si="41"/>
        <v>0</v>
      </c>
      <c r="Z310" s="29">
        <f t="shared" si="42"/>
        <v>18248587.500000004</v>
      </c>
      <c r="AA310" s="113">
        <f t="shared" si="35"/>
        <v>22384062.98136536</v>
      </c>
    </row>
    <row r="311" spans="2:27">
      <c r="B311" s="116">
        <f t="shared" si="33"/>
        <v>58459.882500000043</v>
      </c>
      <c r="C311" s="115">
        <f t="shared" si="43"/>
        <v>8.2699999999999836</v>
      </c>
      <c r="D311" s="68">
        <f>'ver pressoflex 6p C3 DCpowe_2'!$G$3/2/$C$557*C311</f>
        <v>101.30749999999981</v>
      </c>
      <c r="E311" s="114">
        <f>'ver pressoflex 6p C3 DCpowe_2'!$G$9/D311*(D311-'ver pressoflex 6p C3 DCpowe_2'!$M$8)</f>
        <v>7.7934999876613587E-3</v>
      </c>
      <c r="F311" s="114">
        <f>'ver pressoflex 6p C3 DCpowe_2'!$G$9/D311*(D311-'ver pressoflex 6p C3 DCpowe_2'!$M$9)</f>
        <v>1.4110899982725902E-2</v>
      </c>
      <c r="G311" s="114">
        <f>'ver pressoflex 6p C3 DCpowe_2'!$G$9/D311*(D311-'ver pressoflex 6p C3 DCpowe_2'!$M$10)</f>
        <v>2.042829997779045E-2</v>
      </c>
      <c r="H311" s="114">
        <f>'ver pressoflex 6p C3 DCpowe_2'!$G$9/D311*(D311-'ver pressoflex 6p C3 DCpowe_2'!$M$11)</f>
        <v>0.1570420748710612</v>
      </c>
      <c r="I311" s="114">
        <f>'ver pressoflex 6p C3 DCpowe_2'!$G$9/D311*(D311-'ver pressoflex 6p C3 DCpowe_2'!$M$12)</f>
        <v>0.16335947486612573</v>
      </c>
      <c r="J311" s="114">
        <f>'ver pressoflex 6p C3 DCpowe_2'!$G$9/D311*(D311-'ver pressoflex 6p C3 DCpowe_2'!$M$13)</f>
        <v>0.16967687486119029</v>
      </c>
      <c r="K311" s="114">
        <f>'ver pressoflex 6p C3 DCpowe_2'!$G$9/D311*(D311-'ver pressoflex 6p C3 DCpowe_2'!$G$3)</f>
        <v>0.18547037484885165</v>
      </c>
      <c r="L311" s="113">
        <f>-'ver pressoflex 6p C3 DCpowe_2'!$G$2*'ver pressoflex 6p C3 DCpowe_2'!D311*'ver pressoflex 6p C3 DCpowe_2'!$G$17*'ver pressoflex 6p C3 DCpowe_2'!$G$13*'ver pressoflex 6p C3 DCpowe_2'!$G$11</f>
        <v>-19147.117499999964</v>
      </c>
      <c r="M311" s="572">
        <f>IF(ABS(E311)&lt;'ver pressoflex 6p C3 DCpowe_2'!$G$7,'ver pressoflex 6p C3 DCpowe_2'!$G$16*E311*'ver pressoflex 6p C3 DCpowe_2'!$O$8,SIGN(E311)*'ver pressoflex 6p C3 DCpowe_2'!$G$15*'ver pressoflex 6p C3 DCpowe_2'!$O$8)</f>
        <v>17803.500000000004</v>
      </c>
      <c r="N311" s="572">
        <f>IF(ABS(F311)&lt;'ver pressoflex 6p C3 DCpowe_2'!$G$7,'ver pressoflex 6p C3 DCpowe_2'!$G$16*F311*'ver pressoflex 6p C3 DCpowe_2'!$O$9,SIGN(F311)*'ver pressoflex 6p C3 DCpowe_2'!$G$15*'ver pressoflex 6p C3 DCpowe_2'!$O$9)</f>
        <v>0</v>
      </c>
      <c r="O311" s="572">
        <f>IF(ABS(G311)&lt;'ver pressoflex 6p C3 DCpowe_2'!$G$7,'ver pressoflex 6p C3 DCpowe_2'!$G$16*G311*'ver pressoflex 6p C3 DCpowe_2'!$O$10,SIGN(G311)*'ver pressoflex 6p C3 DCpowe_2'!$G$15*'ver pressoflex 6p C3 DCpowe_2'!$O$10)</f>
        <v>0</v>
      </c>
      <c r="P311" s="572">
        <f>IF(ABS(H311)&lt;'ver pressoflex 6p C3 DCpowe_2'!$G$7,'ver pressoflex 6p C3 DCpowe_2'!$G$16*H311*'ver pressoflex 6p C3 DCpowe_2'!$O$11,SIGN(H311)*'ver pressoflex 6p C3 DCpowe_2'!$G$15*'ver pressoflex 6p C3 DCpowe_2'!$O$11)</f>
        <v>0</v>
      </c>
      <c r="Q311" s="572">
        <f>IF(ABS(I311)&lt;'ver pressoflex 6p C3 DCpowe_2'!$G$7,'ver pressoflex 6p C3 DCpowe_2'!$G$16*I311*'ver pressoflex 6p C3 DCpowe_2'!$O$12,SIGN(I311)*'ver pressoflex 6p C3 DCpowe_2'!$G$15*'ver pressoflex 6p C3 DCpowe_2'!$O$12)</f>
        <v>0</v>
      </c>
      <c r="R311" s="572">
        <f>IF(ABS(J311)&lt;'ver pressoflex 6p C3 DCpowe_2'!$G$7,'ver pressoflex 6p C3 DCpowe_2'!$G$16*J311*'ver pressoflex 6p C3 DCpowe_2'!$O$13,SIGN(J311)*'ver pressoflex 6p C3 DCpowe_2'!$G$15*'ver pressoflex 6p C3 DCpowe_2'!$O$13)</f>
        <v>17803.500000000004</v>
      </c>
      <c r="S311" s="113">
        <f t="shared" si="34"/>
        <v>16459.882500000043</v>
      </c>
      <c r="T311" s="575">
        <f>-L311*('ver pressoflex 6p C3 DCpowe_2'!$G$3/2-'ver pressoflex 6p C3 DCpowe_2'!$G$12*'ver pressoflex 6p C3 DCpowe_2'!D311)</f>
        <v>22648284.349349357</v>
      </c>
      <c r="U311" s="29">
        <f t="shared" si="37"/>
        <v>-18248587.500000004</v>
      </c>
      <c r="V311" s="29">
        <f t="shared" si="38"/>
        <v>0</v>
      </c>
      <c r="W311" s="29">
        <f t="shared" si="39"/>
        <v>0</v>
      </c>
      <c r="X311" s="29">
        <f t="shared" si="40"/>
        <v>0</v>
      </c>
      <c r="Y311" s="29">
        <f t="shared" si="41"/>
        <v>0</v>
      </c>
      <c r="Z311" s="29">
        <f t="shared" si="42"/>
        <v>18248587.500000004</v>
      </c>
      <c r="AA311" s="113">
        <f t="shared" si="35"/>
        <v>22648284.349349357</v>
      </c>
    </row>
    <row r="312" spans="2:27">
      <c r="B312" s="116">
        <f t="shared" si="33"/>
        <v>58228.357500000042</v>
      </c>
      <c r="C312" s="115">
        <f t="shared" si="43"/>
        <v>8.3699999999999832</v>
      </c>
      <c r="D312" s="68">
        <f>'ver pressoflex 6p C3 DCpowe_2'!$G$3/2/$C$557*C312</f>
        <v>102.5324999999998</v>
      </c>
      <c r="E312" s="114">
        <f>'ver pressoflex 6p C3 DCpowe_2'!$G$9/D312*(D312-'ver pressoflex 6p C3 DCpowe_2'!$M$8)</f>
        <v>7.6048082315363728E-3</v>
      </c>
      <c r="F312" s="114">
        <f>'ver pressoflex 6p C3 DCpowe_2'!$G$9/D312*(D312-'ver pressoflex 6p C3 DCpowe_2'!$M$9)</f>
        <v>1.3846731524150922E-2</v>
      </c>
      <c r="G312" s="114">
        <f>'ver pressoflex 6p C3 DCpowe_2'!$G$9/D312*(D312-'ver pressoflex 6p C3 DCpowe_2'!$M$10)</f>
        <v>2.0088654816765469E-2</v>
      </c>
      <c r="H312" s="114">
        <f>'ver pressoflex 6p C3 DCpowe_2'!$G$9/D312*(D312-'ver pressoflex 6p C3 DCpowe_2'!$M$11)</f>
        <v>0.15507024601955507</v>
      </c>
      <c r="I312" s="114">
        <f>'ver pressoflex 6p C3 DCpowe_2'!$G$9/D312*(D312-'ver pressoflex 6p C3 DCpowe_2'!$M$12)</f>
        <v>0.16131216931216963</v>
      </c>
      <c r="J312" s="114">
        <f>'ver pressoflex 6p C3 DCpowe_2'!$G$9/D312*(D312-'ver pressoflex 6p C3 DCpowe_2'!$M$13)</f>
        <v>0.16755409260478418</v>
      </c>
      <c r="K312" s="114">
        <f>'ver pressoflex 6p C3 DCpowe_2'!$G$9/D312*(D312-'ver pressoflex 6p C3 DCpowe_2'!$G$3)</f>
        <v>0.18315890083632055</v>
      </c>
      <c r="L312" s="113">
        <f>-'ver pressoflex 6p C3 DCpowe_2'!$G$2*'ver pressoflex 6p C3 DCpowe_2'!D312*'ver pressoflex 6p C3 DCpowe_2'!$G$17*'ver pressoflex 6p C3 DCpowe_2'!$G$13*'ver pressoflex 6p C3 DCpowe_2'!$G$11</f>
        <v>-19378.642499999962</v>
      </c>
      <c r="M312" s="572">
        <f>IF(ABS(E312)&lt;'ver pressoflex 6p C3 DCpowe_2'!$G$7,'ver pressoflex 6p C3 DCpowe_2'!$G$16*E312*'ver pressoflex 6p C3 DCpowe_2'!$O$8,SIGN(E312)*'ver pressoflex 6p C3 DCpowe_2'!$G$15*'ver pressoflex 6p C3 DCpowe_2'!$O$8)</f>
        <v>17803.500000000004</v>
      </c>
      <c r="N312" s="572">
        <f>IF(ABS(F312)&lt;'ver pressoflex 6p C3 DCpowe_2'!$G$7,'ver pressoflex 6p C3 DCpowe_2'!$G$16*F312*'ver pressoflex 6p C3 DCpowe_2'!$O$9,SIGN(F312)*'ver pressoflex 6p C3 DCpowe_2'!$G$15*'ver pressoflex 6p C3 DCpowe_2'!$O$9)</f>
        <v>0</v>
      </c>
      <c r="O312" s="572">
        <f>IF(ABS(G312)&lt;'ver pressoflex 6p C3 DCpowe_2'!$G$7,'ver pressoflex 6p C3 DCpowe_2'!$G$16*G312*'ver pressoflex 6p C3 DCpowe_2'!$O$10,SIGN(G312)*'ver pressoflex 6p C3 DCpowe_2'!$G$15*'ver pressoflex 6p C3 DCpowe_2'!$O$10)</f>
        <v>0</v>
      </c>
      <c r="P312" s="572">
        <f>IF(ABS(H312)&lt;'ver pressoflex 6p C3 DCpowe_2'!$G$7,'ver pressoflex 6p C3 DCpowe_2'!$G$16*H312*'ver pressoflex 6p C3 DCpowe_2'!$O$11,SIGN(H312)*'ver pressoflex 6p C3 DCpowe_2'!$G$15*'ver pressoflex 6p C3 DCpowe_2'!$O$11)</f>
        <v>0</v>
      </c>
      <c r="Q312" s="572">
        <f>IF(ABS(I312)&lt;'ver pressoflex 6p C3 DCpowe_2'!$G$7,'ver pressoflex 6p C3 DCpowe_2'!$G$16*I312*'ver pressoflex 6p C3 DCpowe_2'!$O$12,SIGN(I312)*'ver pressoflex 6p C3 DCpowe_2'!$G$15*'ver pressoflex 6p C3 DCpowe_2'!$O$12)</f>
        <v>0</v>
      </c>
      <c r="R312" s="572">
        <f>IF(ABS(J312)&lt;'ver pressoflex 6p C3 DCpowe_2'!$G$7,'ver pressoflex 6p C3 DCpowe_2'!$G$16*J312*'ver pressoflex 6p C3 DCpowe_2'!$O$13,SIGN(J312)*'ver pressoflex 6p C3 DCpowe_2'!$G$15*'ver pressoflex 6p C3 DCpowe_2'!$O$13)</f>
        <v>17803.500000000004</v>
      </c>
      <c r="S312" s="113">
        <f t="shared" si="34"/>
        <v>16228.357500000046</v>
      </c>
      <c r="T312" s="575">
        <f>-L312*('ver pressoflex 6p C3 DCpowe_2'!$G$3/2-'ver pressoflex 6p C3 DCpowe_2'!$G$12*'ver pressoflex 6p C3 DCpowe_2'!D312)</f>
        <v>22912269.747053359</v>
      </c>
      <c r="U312" s="29">
        <f t="shared" si="37"/>
        <v>-18248587.500000004</v>
      </c>
      <c r="V312" s="29">
        <f t="shared" si="38"/>
        <v>0</v>
      </c>
      <c r="W312" s="29">
        <f t="shared" si="39"/>
        <v>0</v>
      </c>
      <c r="X312" s="29">
        <f t="shared" si="40"/>
        <v>0</v>
      </c>
      <c r="Y312" s="29">
        <f t="shared" si="41"/>
        <v>0</v>
      </c>
      <c r="Z312" s="29">
        <f t="shared" si="42"/>
        <v>18248587.500000004</v>
      </c>
      <c r="AA312" s="113">
        <f t="shared" si="35"/>
        <v>22912269.747053359</v>
      </c>
    </row>
    <row r="313" spans="2:27">
      <c r="B313" s="116">
        <f t="shared" si="33"/>
        <v>57996.832500000048</v>
      </c>
      <c r="C313" s="115">
        <f t="shared" si="43"/>
        <v>8.4699999999999829</v>
      </c>
      <c r="D313" s="68">
        <f>'ver pressoflex 6p C3 DCpowe_2'!$G$3/2/$C$557*C313</f>
        <v>103.75749999999979</v>
      </c>
      <c r="E313" s="114">
        <f>'ver pressoflex 6p C3 DCpowe_2'!$G$9/D313*(D313-'ver pressoflex 6p C3 DCpowe_2'!$M$8)</f>
        <v>7.4205720068429093E-3</v>
      </c>
      <c r="F313" s="114">
        <f>'ver pressoflex 6p C3 DCpowe_2'!$G$9/D313*(D313-'ver pressoflex 6p C3 DCpowe_2'!$M$9)</f>
        <v>1.3588800809580073E-2</v>
      </c>
      <c r="G313" s="114">
        <f>'ver pressoflex 6p C3 DCpowe_2'!$G$9/D313*(D313-'ver pressoflex 6p C3 DCpowe_2'!$M$10)</f>
        <v>1.9757029612317234E-2</v>
      </c>
      <c r="H313" s="114">
        <f>'ver pressoflex 6p C3 DCpowe_2'!$G$9/D313*(D313-'ver pressoflex 6p C3 DCpowe_2'!$M$11)</f>
        <v>0.1531449774715084</v>
      </c>
      <c r="I313" s="114">
        <f>'ver pressoflex 6p C3 DCpowe_2'!$G$9/D313*(D313-'ver pressoflex 6p C3 DCpowe_2'!$M$12)</f>
        <v>0.15931320627424558</v>
      </c>
      <c r="J313" s="114">
        <f>'ver pressoflex 6p C3 DCpowe_2'!$G$9/D313*(D313-'ver pressoflex 6p C3 DCpowe_2'!$M$13)</f>
        <v>0.16548143507698274</v>
      </c>
      <c r="K313" s="114">
        <f>'ver pressoflex 6p C3 DCpowe_2'!$G$9/D313*(D313-'ver pressoflex 6p C3 DCpowe_2'!$G$3)</f>
        <v>0.18090200708382564</v>
      </c>
      <c r="L313" s="113">
        <f>-'ver pressoflex 6p C3 DCpowe_2'!$G$2*'ver pressoflex 6p C3 DCpowe_2'!D313*'ver pressoflex 6p C3 DCpowe_2'!$G$17*'ver pressoflex 6p C3 DCpowe_2'!$G$13*'ver pressoflex 6p C3 DCpowe_2'!$G$11</f>
        <v>-19610.167499999963</v>
      </c>
      <c r="M313" s="572">
        <f>IF(ABS(E313)&lt;'ver pressoflex 6p C3 DCpowe_2'!$G$7,'ver pressoflex 6p C3 DCpowe_2'!$G$16*E313*'ver pressoflex 6p C3 DCpowe_2'!$O$8,SIGN(E313)*'ver pressoflex 6p C3 DCpowe_2'!$G$15*'ver pressoflex 6p C3 DCpowe_2'!$O$8)</f>
        <v>17803.500000000004</v>
      </c>
      <c r="N313" s="572">
        <f>IF(ABS(F313)&lt;'ver pressoflex 6p C3 DCpowe_2'!$G$7,'ver pressoflex 6p C3 DCpowe_2'!$G$16*F313*'ver pressoflex 6p C3 DCpowe_2'!$O$9,SIGN(F313)*'ver pressoflex 6p C3 DCpowe_2'!$G$15*'ver pressoflex 6p C3 DCpowe_2'!$O$9)</f>
        <v>0</v>
      </c>
      <c r="O313" s="572">
        <f>IF(ABS(G313)&lt;'ver pressoflex 6p C3 DCpowe_2'!$G$7,'ver pressoflex 6p C3 DCpowe_2'!$G$16*G313*'ver pressoflex 6p C3 DCpowe_2'!$O$10,SIGN(G313)*'ver pressoflex 6p C3 DCpowe_2'!$G$15*'ver pressoflex 6p C3 DCpowe_2'!$O$10)</f>
        <v>0</v>
      </c>
      <c r="P313" s="572">
        <f>IF(ABS(H313)&lt;'ver pressoflex 6p C3 DCpowe_2'!$G$7,'ver pressoflex 6p C3 DCpowe_2'!$G$16*H313*'ver pressoflex 6p C3 DCpowe_2'!$O$11,SIGN(H313)*'ver pressoflex 6p C3 DCpowe_2'!$G$15*'ver pressoflex 6p C3 DCpowe_2'!$O$11)</f>
        <v>0</v>
      </c>
      <c r="Q313" s="572">
        <f>IF(ABS(I313)&lt;'ver pressoflex 6p C3 DCpowe_2'!$G$7,'ver pressoflex 6p C3 DCpowe_2'!$G$16*I313*'ver pressoflex 6p C3 DCpowe_2'!$O$12,SIGN(I313)*'ver pressoflex 6p C3 DCpowe_2'!$G$15*'ver pressoflex 6p C3 DCpowe_2'!$O$12)</f>
        <v>0</v>
      </c>
      <c r="R313" s="572">
        <f>IF(ABS(J313)&lt;'ver pressoflex 6p C3 DCpowe_2'!$G$7,'ver pressoflex 6p C3 DCpowe_2'!$G$16*J313*'ver pressoflex 6p C3 DCpowe_2'!$O$13,SIGN(J313)*'ver pressoflex 6p C3 DCpowe_2'!$G$15*'ver pressoflex 6p C3 DCpowe_2'!$O$13)</f>
        <v>17803.500000000004</v>
      </c>
      <c r="S313" s="113">
        <f t="shared" si="34"/>
        <v>15996.832500000044</v>
      </c>
      <c r="T313" s="575">
        <f>-L313*('ver pressoflex 6p C3 DCpowe_2'!$G$3/2-'ver pressoflex 6p C3 DCpowe_2'!$G$12*'ver pressoflex 6p C3 DCpowe_2'!D313)</f>
        <v>23176019.174477357</v>
      </c>
      <c r="U313" s="29">
        <f t="shared" si="37"/>
        <v>-18248587.500000004</v>
      </c>
      <c r="V313" s="29">
        <f t="shared" si="38"/>
        <v>0</v>
      </c>
      <c r="W313" s="29">
        <f t="shared" si="39"/>
        <v>0</v>
      </c>
      <c r="X313" s="29">
        <f t="shared" si="40"/>
        <v>0</v>
      </c>
      <c r="Y313" s="29">
        <f t="shared" si="41"/>
        <v>0</v>
      </c>
      <c r="Z313" s="29">
        <f t="shared" si="42"/>
        <v>18248587.500000004</v>
      </c>
      <c r="AA313" s="113">
        <f t="shared" si="35"/>
        <v>23176019.174477357</v>
      </c>
    </row>
    <row r="314" spans="2:27">
      <c r="B314" s="116">
        <f t="shared" ref="B314:B377" si="44">ABS(+S314-$C$53)</f>
        <v>57765.307500000046</v>
      </c>
      <c r="C314" s="115">
        <f t="shared" si="43"/>
        <v>8.5699999999999825</v>
      </c>
      <c r="D314" s="68">
        <f>'ver pressoflex 6p C3 DCpowe_2'!$G$3/2/$C$557*C314</f>
        <v>104.98249999999979</v>
      </c>
      <c r="E314" s="114">
        <f>'ver pressoflex 6p C3 DCpowe_2'!$G$9/D314*(D314-'ver pressoflex 6p C3 DCpowe_2'!$M$8)</f>
        <v>7.2406353439859331E-3</v>
      </c>
      <c r="F314" s="114">
        <f>'ver pressoflex 6p C3 DCpowe_2'!$G$9/D314*(D314-'ver pressoflex 6p C3 DCpowe_2'!$M$9)</f>
        <v>1.3336889481580306E-2</v>
      </c>
      <c r="G314" s="114">
        <f>'ver pressoflex 6p C3 DCpowe_2'!$G$9/D314*(D314-'ver pressoflex 6p C3 DCpowe_2'!$M$10)</f>
        <v>1.943314361917468E-2</v>
      </c>
      <c r="H314" s="114">
        <f>'ver pressoflex 6p C3 DCpowe_2'!$G$9/D314*(D314-'ver pressoflex 6p C3 DCpowe_2'!$M$11)</f>
        <v>0.15126463934465301</v>
      </c>
      <c r="I314" s="114">
        <f>'ver pressoflex 6p C3 DCpowe_2'!$G$9/D314*(D314-'ver pressoflex 6p C3 DCpowe_2'!$M$12)</f>
        <v>0.15736089348224738</v>
      </c>
      <c r="J314" s="114">
        <f>'ver pressoflex 6p C3 DCpowe_2'!$G$9/D314*(D314-'ver pressoflex 6p C3 DCpowe_2'!$M$13)</f>
        <v>0.16345714761984176</v>
      </c>
      <c r="K314" s="114">
        <f>'ver pressoflex 6p C3 DCpowe_2'!$G$9/D314*(D314-'ver pressoflex 6p C3 DCpowe_2'!$G$3)</f>
        <v>0.17869778296382768</v>
      </c>
      <c r="L314" s="113">
        <f>-'ver pressoflex 6p C3 DCpowe_2'!$G$2*'ver pressoflex 6p C3 DCpowe_2'!D314*'ver pressoflex 6p C3 DCpowe_2'!$G$17*'ver pressoflex 6p C3 DCpowe_2'!$G$13*'ver pressoflex 6p C3 DCpowe_2'!$G$11</f>
        <v>-19841.692499999961</v>
      </c>
      <c r="M314" s="572">
        <f>IF(ABS(E314)&lt;'ver pressoflex 6p C3 DCpowe_2'!$G$7,'ver pressoflex 6p C3 DCpowe_2'!$G$16*E314*'ver pressoflex 6p C3 DCpowe_2'!$O$8,SIGN(E314)*'ver pressoflex 6p C3 DCpowe_2'!$G$15*'ver pressoflex 6p C3 DCpowe_2'!$O$8)</f>
        <v>17803.500000000004</v>
      </c>
      <c r="N314" s="572">
        <f>IF(ABS(F314)&lt;'ver pressoflex 6p C3 DCpowe_2'!$G$7,'ver pressoflex 6p C3 DCpowe_2'!$G$16*F314*'ver pressoflex 6p C3 DCpowe_2'!$O$9,SIGN(F314)*'ver pressoflex 6p C3 DCpowe_2'!$G$15*'ver pressoflex 6p C3 DCpowe_2'!$O$9)</f>
        <v>0</v>
      </c>
      <c r="O314" s="572">
        <f>IF(ABS(G314)&lt;'ver pressoflex 6p C3 DCpowe_2'!$G$7,'ver pressoflex 6p C3 DCpowe_2'!$G$16*G314*'ver pressoflex 6p C3 DCpowe_2'!$O$10,SIGN(G314)*'ver pressoflex 6p C3 DCpowe_2'!$G$15*'ver pressoflex 6p C3 DCpowe_2'!$O$10)</f>
        <v>0</v>
      </c>
      <c r="P314" s="572">
        <f>IF(ABS(H314)&lt;'ver pressoflex 6p C3 DCpowe_2'!$G$7,'ver pressoflex 6p C3 DCpowe_2'!$G$16*H314*'ver pressoflex 6p C3 DCpowe_2'!$O$11,SIGN(H314)*'ver pressoflex 6p C3 DCpowe_2'!$G$15*'ver pressoflex 6p C3 DCpowe_2'!$O$11)</f>
        <v>0</v>
      </c>
      <c r="Q314" s="572">
        <f>IF(ABS(I314)&lt;'ver pressoflex 6p C3 DCpowe_2'!$G$7,'ver pressoflex 6p C3 DCpowe_2'!$G$16*I314*'ver pressoflex 6p C3 DCpowe_2'!$O$12,SIGN(I314)*'ver pressoflex 6p C3 DCpowe_2'!$G$15*'ver pressoflex 6p C3 DCpowe_2'!$O$12)</f>
        <v>0</v>
      </c>
      <c r="R314" s="572">
        <f>IF(ABS(J314)&lt;'ver pressoflex 6p C3 DCpowe_2'!$G$7,'ver pressoflex 6p C3 DCpowe_2'!$G$16*J314*'ver pressoflex 6p C3 DCpowe_2'!$O$13,SIGN(J314)*'ver pressoflex 6p C3 DCpowe_2'!$G$15*'ver pressoflex 6p C3 DCpowe_2'!$O$13)</f>
        <v>17803.500000000004</v>
      </c>
      <c r="S314" s="113">
        <f t="shared" ref="S314:S377" si="45">L314+M314+N314+O314+P314+Q314+R314</f>
        <v>15765.307500000046</v>
      </c>
      <c r="T314" s="575">
        <f>-L314*('ver pressoflex 6p C3 DCpowe_2'!$G$3/2-'ver pressoflex 6p C3 DCpowe_2'!$G$12*'ver pressoflex 6p C3 DCpowe_2'!D314)</f>
        <v>23439532.631621353</v>
      </c>
      <c r="U314" s="29">
        <f t="shared" si="37"/>
        <v>-18248587.500000004</v>
      </c>
      <c r="V314" s="29">
        <f t="shared" si="38"/>
        <v>0</v>
      </c>
      <c r="W314" s="29">
        <f t="shared" si="39"/>
        <v>0</v>
      </c>
      <c r="X314" s="29">
        <f t="shared" si="40"/>
        <v>0</v>
      </c>
      <c r="Y314" s="29">
        <f t="shared" si="41"/>
        <v>0</v>
      </c>
      <c r="Z314" s="29">
        <f t="shared" si="42"/>
        <v>18248587.500000004</v>
      </c>
      <c r="AA314" s="113">
        <f t="shared" ref="AA314:AA377" si="46">T314+U314+V314+W314+X314+Y314+Z314</f>
        <v>23439532.631621353</v>
      </c>
    </row>
    <row r="315" spans="2:27">
      <c r="B315" s="116">
        <f t="shared" si="44"/>
        <v>57533.782500000045</v>
      </c>
      <c r="C315" s="115">
        <f t="shared" si="43"/>
        <v>8.6699999999999822</v>
      </c>
      <c r="D315" s="68">
        <f>'ver pressoflex 6p C3 DCpowe_2'!$G$3/2/$C$557*C315</f>
        <v>106.20749999999978</v>
      </c>
      <c r="E315" s="114">
        <f>'ver pressoflex 6p C3 DCpowe_2'!$G$9/D315*(D315-'ver pressoflex 6p C3 DCpowe_2'!$M$8)</f>
        <v>7.0648494691994751E-3</v>
      </c>
      <c r="F315" s="114">
        <f>'ver pressoflex 6p C3 DCpowe_2'!$G$9/D315*(D315-'ver pressoflex 6p C3 DCpowe_2'!$M$9)</f>
        <v>1.3090789256879265E-2</v>
      </c>
      <c r="G315" s="114">
        <f>'ver pressoflex 6p C3 DCpowe_2'!$G$9/D315*(D315-'ver pressoflex 6p C3 DCpowe_2'!$M$10)</f>
        <v>1.9116729044559057E-2</v>
      </c>
      <c r="H315" s="114">
        <f>'ver pressoflex 6p C3 DCpowe_2'!$G$9/D315*(D315-'ver pressoflex 6p C3 DCpowe_2'!$M$11)</f>
        <v>0.14942767695313453</v>
      </c>
      <c r="I315" s="114">
        <f>'ver pressoflex 6p C3 DCpowe_2'!$G$9/D315*(D315-'ver pressoflex 6p C3 DCpowe_2'!$M$12)</f>
        <v>0.15545361674081429</v>
      </c>
      <c r="J315" s="114">
        <f>'ver pressoflex 6p C3 DCpowe_2'!$G$9/D315*(D315-'ver pressoflex 6p C3 DCpowe_2'!$M$13)</f>
        <v>0.16147955652849408</v>
      </c>
      <c r="K315" s="114">
        <f>'ver pressoflex 6p C3 DCpowe_2'!$G$9/D315*(D315-'ver pressoflex 6p C3 DCpowe_2'!$G$3)</f>
        <v>0.17654440599769355</v>
      </c>
      <c r="L315" s="113">
        <f>-'ver pressoflex 6p C3 DCpowe_2'!$G$2*'ver pressoflex 6p C3 DCpowe_2'!D315*'ver pressoflex 6p C3 DCpowe_2'!$G$17*'ver pressoflex 6p C3 DCpowe_2'!$G$13*'ver pressoflex 6p C3 DCpowe_2'!$G$11</f>
        <v>-20073.217499999962</v>
      </c>
      <c r="M315" s="572">
        <f>IF(ABS(E315)&lt;'ver pressoflex 6p C3 DCpowe_2'!$G$7,'ver pressoflex 6p C3 DCpowe_2'!$G$16*E315*'ver pressoflex 6p C3 DCpowe_2'!$O$8,SIGN(E315)*'ver pressoflex 6p C3 DCpowe_2'!$G$15*'ver pressoflex 6p C3 DCpowe_2'!$O$8)</f>
        <v>17803.500000000004</v>
      </c>
      <c r="N315" s="572">
        <f>IF(ABS(F315)&lt;'ver pressoflex 6p C3 DCpowe_2'!$G$7,'ver pressoflex 6p C3 DCpowe_2'!$G$16*F315*'ver pressoflex 6p C3 DCpowe_2'!$O$9,SIGN(F315)*'ver pressoflex 6p C3 DCpowe_2'!$G$15*'ver pressoflex 6p C3 DCpowe_2'!$O$9)</f>
        <v>0</v>
      </c>
      <c r="O315" s="572">
        <f>IF(ABS(G315)&lt;'ver pressoflex 6p C3 DCpowe_2'!$G$7,'ver pressoflex 6p C3 DCpowe_2'!$G$16*G315*'ver pressoflex 6p C3 DCpowe_2'!$O$10,SIGN(G315)*'ver pressoflex 6p C3 DCpowe_2'!$G$15*'ver pressoflex 6p C3 DCpowe_2'!$O$10)</f>
        <v>0</v>
      </c>
      <c r="P315" s="572">
        <f>IF(ABS(H315)&lt;'ver pressoflex 6p C3 DCpowe_2'!$G$7,'ver pressoflex 6p C3 DCpowe_2'!$G$16*H315*'ver pressoflex 6p C3 DCpowe_2'!$O$11,SIGN(H315)*'ver pressoflex 6p C3 DCpowe_2'!$G$15*'ver pressoflex 6p C3 DCpowe_2'!$O$11)</f>
        <v>0</v>
      </c>
      <c r="Q315" s="572">
        <f>IF(ABS(I315)&lt;'ver pressoflex 6p C3 DCpowe_2'!$G$7,'ver pressoflex 6p C3 DCpowe_2'!$G$16*I315*'ver pressoflex 6p C3 DCpowe_2'!$O$12,SIGN(I315)*'ver pressoflex 6p C3 DCpowe_2'!$G$15*'ver pressoflex 6p C3 DCpowe_2'!$O$12)</f>
        <v>0</v>
      </c>
      <c r="R315" s="572">
        <f>IF(ABS(J315)&lt;'ver pressoflex 6p C3 DCpowe_2'!$G$7,'ver pressoflex 6p C3 DCpowe_2'!$G$16*J315*'ver pressoflex 6p C3 DCpowe_2'!$O$13,SIGN(J315)*'ver pressoflex 6p C3 DCpowe_2'!$G$15*'ver pressoflex 6p C3 DCpowe_2'!$O$13)</f>
        <v>17803.500000000004</v>
      </c>
      <c r="S315" s="113">
        <f t="shared" si="45"/>
        <v>15533.782500000045</v>
      </c>
      <c r="T315" s="575">
        <f>-L315*('ver pressoflex 6p C3 DCpowe_2'!$G$3/2-'ver pressoflex 6p C3 DCpowe_2'!$G$12*'ver pressoflex 6p C3 DCpowe_2'!D315)</f>
        <v>23702810.118485358</v>
      </c>
      <c r="U315" s="29">
        <f t="shared" ref="U315:U378" si="47">M315*IF(($G$3/2-$M$8)&gt;0,($G$3/2-$M$8),$G$3/2-($G$3-$M$8))*IF(($G$3/2-$M$8)&gt;0,-1,1)</f>
        <v>-18248587.500000004</v>
      </c>
      <c r="V315" s="29">
        <f t="shared" ref="V315:V378" si="48">N315*IF(($G$3/2-$M$9)&gt;0,($G$3/2-$M$9),$G$3/2-($G$3-$M$9))*IF(($G$3/2-$M$9)&gt;0,-1,1)</f>
        <v>0</v>
      </c>
      <c r="W315" s="29">
        <f t="shared" ref="W315:W378" si="49">O315*IF(($G$3/2-$M$10)&gt;0,($G$3/2-$M$10),$G$3/2-($G$3-$M$10))*IF(($G$3/2-$M$10)&gt;0,-1,1)</f>
        <v>0</v>
      </c>
      <c r="X315" s="29">
        <f t="shared" ref="X315:X378" si="50">P315*IF(($G$3/2-$M$11)&gt;0,($G$3/2-$M$11),$G$3/2-($G$3-$M$11))*IF(($G$3/2-$M$11)&gt;0,-1,1)</f>
        <v>0</v>
      </c>
      <c r="Y315" s="29">
        <f t="shared" ref="Y315:Y378" si="51">Q315*IF(($G$3/2-$M$12)&gt;0,($G$3/2-$M$12),$G$3/2-($G$3-$M$12))*IF(($G$3/2-$M$12)&gt;0,-1,1)</f>
        <v>0</v>
      </c>
      <c r="Z315" s="29">
        <f t="shared" ref="Z315:Z378" si="52">R315*IF(($G$3/2-$M$13)&gt;0,($G$3/2-$M$13),$G$3/2-($G$3-$M$13))*IF(($G$3/2-$M$13)&gt;0,-1,1)</f>
        <v>18248587.500000004</v>
      </c>
      <c r="AA315" s="113">
        <f t="shared" si="46"/>
        <v>23702810.118485358</v>
      </c>
    </row>
    <row r="316" spans="2:27">
      <c r="B316" s="116">
        <f t="shared" si="44"/>
        <v>57302.257500000051</v>
      </c>
      <c r="C316" s="115">
        <f t="shared" si="43"/>
        <v>8.7699999999999818</v>
      </c>
      <c r="D316" s="68">
        <f>'ver pressoflex 6p C3 DCpowe_2'!$G$3/2/$C$557*C316</f>
        <v>107.43249999999978</v>
      </c>
      <c r="E316" s="114">
        <f>'ver pressoflex 6p C3 DCpowe_2'!$G$9/D316*(D316-'ver pressoflex 6p C3 DCpowe_2'!$M$8)</f>
        <v>6.8930723942941235E-3</v>
      </c>
      <c r="F316" s="114">
        <f>'ver pressoflex 6p C3 DCpowe_2'!$G$9/D316*(D316-'ver pressoflex 6p C3 DCpowe_2'!$M$9)</f>
        <v>1.2850301352011772E-2</v>
      </c>
      <c r="G316" s="114">
        <f>'ver pressoflex 6p C3 DCpowe_2'!$G$9/D316*(D316-'ver pressoflex 6p C3 DCpowe_2'!$M$10)</f>
        <v>1.8807530309729422E-2</v>
      </c>
      <c r="H316" s="114">
        <f>'ver pressoflex 6p C3 DCpowe_2'!$G$9/D316*(D316-'ver pressoflex 6p C3 DCpowe_2'!$M$11)</f>
        <v>0.14763260652037358</v>
      </c>
      <c r="I316" s="114">
        <f>'ver pressoflex 6p C3 DCpowe_2'!$G$9/D316*(D316-'ver pressoflex 6p C3 DCpowe_2'!$M$12)</f>
        <v>0.15358983547809124</v>
      </c>
      <c r="J316" s="114">
        <f>'ver pressoflex 6p C3 DCpowe_2'!$G$9/D316*(D316-'ver pressoflex 6p C3 DCpowe_2'!$M$13)</f>
        <v>0.15954706443580888</v>
      </c>
      <c r="K316" s="114">
        <f>'ver pressoflex 6p C3 DCpowe_2'!$G$9/D316*(D316-'ver pressoflex 6p C3 DCpowe_2'!$G$3)</f>
        <v>0.17444013683010301</v>
      </c>
      <c r="L316" s="113">
        <f>-'ver pressoflex 6p C3 DCpowe_2'!$G$2*'ver pressoflex 6p C3 DCpowe_2'!D316*'ver pressoflex 6p C3 DCpowe_2'!$G$17*'ver pressoflex 6p C3 DCpowe_2'!$G$13*'ver pressoflex 6p C3 DCpowe_2'!$G$11</f>
        <v>-20304.74249999996</v>
      </c>
      <c r="M316" s="572">
        <f>IF(ABS(E316)&lt;'ver pressoflex 6p C3 DCpowe_2'!$G$7,'ver pressoflex 6p C3 DCpowe_2'!$G$16*E316*'ver pressoflex 6p C3 DCpowe_2'!$O$8,SIGN(E316)*'ver pressoflex 6p C3 DCpowe_2'!$G$15*'ver pressoflex 6p C3 DCpowe_2'!$O$8)</f>
        <v>17803.500000000004</v>
      </c>
      <c r="N316" s="572">
        <f>IF(ABS(F316)&lt;'ver pressoflex 6p C3 DCpowe_2'!$G$7,'ver pressoflex 6p C3 DCpowe_2'!$G$16*F316*'ver pressoflex 6p C3 DCpowe_2'!$O$9,SIGN(F316)*'ver pressoflex 6p C3 DCpowe_2'!$G$15*'ver pressoflex 6p C3 DCpowe_2'!$O$9)</f>
        <v>0</v>
      </c>
      <c r="O316" s="572">
        <f>IF(ABS(G316)&lt;'ver pressoflex 6p C3 DCpowe_2'!$G$7,'ver pressoflex 6p C3 DCpowe_2'!$G$16*G316*'ver pressoflex 6p C3 DCpowe_2'!$O$10,SIGN(G316)*'ver pressoflex 6p C3 DCpowe_2'!$G$15*'ver pressoflex 6p C3 DCpowe_2'!$O$10)</f>
        <v>0</v>
      </c>
      <c r="P316" s="572">
        <f>IF(ABS(H316)&lt;'ver pressoflex 6p C3 DCpowe_2'!$G$7,'ver pressoflex 6p C3 DCpowe_2'!$G$16*H316*'ver pressoflex 6p C3 DCpowe_2'!$O$11,SIGN(H316)*'ver pressoflex 6p C3 DCpowe_2'!$G$15*'ver pressoflex 6p C3 DCpowe_2'!$O$11)</f>
        <v>0</v>
      </c>
      <c r="Q316" s="572">
        <f>IF(ABS(I316)&lt;'ver pressoflex 6p C3 DCpowe_2'!$G$7,'ver pressoflex 6p C3 DCpowe_2'!$G$16*I316*'ver pressoflex 6p C3 DCpowe_2'!$O$12,SIGN(I316)*'ver pressoflex 6p C3 DCpowe_2'!$G$15*'ver pressoflex 6p C3 DCpowe_2'!$O$12)</f>
        <v>0</v>
      </c>
      <c r="R316" s="572">
        <f>IF(ABS(J316)&lt;'ver pressoflex 6p C3 DCpowe_2'!$G$7,'ver pressoflex 6p C3 DCpowe_2'!$G$16*J316*'ver pressoflex 6p C3 DCpowe_2'!$O$13,SIGN(J316)*'ver pressoflex 6p C3 DCpowe_2'!$G$15*'ver pressoflex 6p C3 DCpowe_2'!$O$13)</f>
        <v>17803.500000000004</v>
      </c>
      <c r="S316" s="113">
        <f t="shared" si="45"/>
        <v>15302.257500000047</v>
      </c>
      <c r="T316" s="575">
        <f>-L316*('ver pressoflex 6p C3 DCpowe_2'!$G$3/2-'ver pressoflex 6p C3 DCpowe_2'!$G$12*'ver pressoflex 6p C3 DCpowe_2'!D316)</f>
        <v>23965851.635069352</v>
      </c>
      <c r="U316" s="29">
        <f t="shared" si="47"/>
        <v>-18248587.500000004</v>
      </c>
      <c r="V316" s="29">
        <f t="shared" si="48"/>
        <v>0</v>
      </c>
      <c r="W316" s="29">
        <f t="shared" si="49"/>
        <v>0</v>
      </c>
      <c r="X316" s="29">
        <f t="shared" si="50"/>
        <v>0</v>
      </c>
      <c r="Y316" s="29">
        <f t="shared" si="51"/>
        <v>0</v>
      </c>
      <c r="Z316" s="29">
        <f t="shared" si="52"/>
        <v>18248587.500000004</v>
      </c>
      <c r="AA316" s="113">
        <f t="shared" si="46"/>
        <v>23965851.635069352</v>
      </c>
    </row>
    <row r="317" spans="2:27">
      <c r="B317" s="116">
        <f t="shared" si="44"/>
        <v>57070.732500000049</v>
      </c>
      <c r="C317" s="115">
        <f t="shared" si="43"/>
        <v>8.8699999999999815</v>
      </c>
      <c r="D317" s="68">
        <f>'ver pressoflex 6p C3 DCpowe_2'!$G$3/2/$C$557*C317</f>
        <v>108.65749999999977</v>
      </c>
      <c r="E317" s="114">
        <f>'ver pressoflex 6p C3 DCpowe_2'!$G$9/D317*(D317-'ver pressoflex 6p C3 DCpowe_2'!$M$8)</f>
        <v>6.7251685341555194E-3</v>
      </c>
      <c r="F317" s="114">
        <f>'ver pressoflex 6p C3 DCpowe_2'!$G$9/D317*(D317-'ver pressoflex 6p C3 DCpowe_2'!$M$9)</f>
        <v>1.2615235947817728E-2</v>
      </c>
      <c r="G317" s="114">
        <f>'ver pressoflex 6p C3 DCpowe_2'!$G$9/D317*(D317-'ver pressoflex 6p C3 DCpowe_2'!$M$10)</f>
        <v>1.8505303361479937E-2</v>
      </c>
      <c r="H317" s="114">
        <f>'ver pressoflex 6p C3 DCpowe_2'!$G$9/D317*(D317-'ver pressoflex 6p C3 DCpowe_2'!$M$11)</f>
        <v>0.14587801118192517</v>
      </c>
      <c r="I317" s="114">
        <f>'ver pressoflex 6p C3 DCpowe_2'!$G$9/D317*(D317-'ver pressoflex 6p C3 DCpowe_2'!$M$12)</f>
        <v>0.15176807859558739</v>
      </c>
      <c r="J317" s="114">
        <f>'ver pressoflex 6p C3 DCpowe_2'!$G$9/D317*(D317-'ver pressoflex 6p C3 DCpowe_2'!$M$13)</f>
        <v>0.1576581460092496</v>
      </c>
      <c r="K317" s="114">
        <f>'ver pressoflex 6p C3 DCpowe_2'!$G$9/D317*(D317-'ver pressoflex 6p C3 DCpowe_2'!$G$3)</f>
        <v>0.17238331454340511</v>
      </c>
      <c r="L317" s="113">
        <f>-'ver pressoflex 6p C3 DCpowe_2'!$G$2*'ver pressoflex 6p C3 DCpowe_2'!D317*'ver pressoflex 6p C3 DCpowe_2'!$G$17*'ver pressoflex 6p C3 DCpowe_2'!$G$13*'ver pressoflex 6p C3 DCpowe_2'!$G$11</f>
        <v>-20536.267499999958</v>
      </c>
      <c r="M317" s="572">
        <f>IF(ABS(E317)&lt;'ver pressoflex 6p C3 DCpowe_2'!$G$7,'ver pressoflex 6p C3 DCpowe_2'!$G$16*E317*'ver pressoflex 6p C3 DCpowe_2'!$O$8,SIGN(E317)*'ver pressoflex 6p C3 DCpowe_2'!$G$15*'ver pressoflex 6p C3 DCpowe_2'!$O$8)</f>
        <v>17803.500000000004</v>
      </c>
      <c r="N317" s="572">
        <f>IF(ABS(F317)&lt;'ver pressoflex 6p C3 DCpowe_2'!$G$7,'ver pressoflex 6p C3 DCpowe_2'!$G$16*F317*'ver pressoflex 6p C3 DCpowe_2'!$O$9,SIGN(F317)*'ver pressoflex 6p C3 DCpowe_2'!$G$15*'ver pressoflex 6p C3 DCpowe_2'!$O$9)</f>
        <v>0</v>
      </c>
      <c r="O317" s="572">
        <f>IF(ABS(G317)&lt;'ver pressoflex 6p C3 DCpowe_2'!$G$7,'ver pressoflex 6p C3 DCpowe_2'!$G$16*G317*'ver pressoflex 6p C3 DCpowe_2'!$O$10,SIGN(G317)*'ver pressoflex 6p C3 DCpowe_2'!$G$15*'ver pressoflex 6p C3 DCpowe_2'!$O$10)</f>
        <v>0</v>
      </c>
      <c r="P317" s="572">
        <f>IF(ABS(H317)&lt;'ver pressoflex 6p C3 DCpowe_2'!$G$7,'ver pressoflex 6p C3 DCpowe_2'!$G$16*H317*'ver pressoflex 6p C3 DCpowe_2'!$O$11,SIGN(H317)*'ver pressoflex 6p C3 DCpowe_2'!$G$15*'ver pressoflex 6p C3 DCpowe_2'!$O$11)</f>
        <v>0</v>
      </c>
      <c r="Q317" s="572">
        <f>IF(ABS(I317)&lt;'ver pressoflex 6p C3 DCpowe_2'!$G$7,'ver pressoflex 6p C3 DCpowe_2'!$G$16*I317*'ver pressoflex 6p C3 DCpowe_2'!$O$12,SIGN(I317)*'ver pressoflex 6p C3 DCpowe_2'!$G$15*'ver pressoflex 6p C3 DCpowe_2'!$O$12)</f>
        <v>0</v>
      </c>
      <c r="R317" s="572">
        <f>IF(ABS(J317)&lt;'ver pressoflex 6p C3 DCpowe_2'!$G$7,'ver pressoflex 6p C3 DCpowe_2'!$G$16*J317*'ver pressoflex 6p C3 DCpowe_2'!$O$13,SIGN(J317)*'ver pressoflex 6p C3 DCpowe_2'!$G$15*'ver pressoflex 6p C3 DCpowe_2'!$O$13)</f>
        <v>17803.500000000004</v>
      </c>
      <c r="S317" s="113">
        <f t="shared" si="45"/>
        <v>15070.732500000049</v>
      </c>
      <c r="T317" s="575">
        <f>-L317*('ver pressoflex 6p C3 DCpowe_2'!$G$3/2-'ver pressoflex 6p C3 DCpowe_2'!$G$12*'ver pressoflex 6p C3 DCpowe_2'!D317)</f>
        <v>24228657.181373354</v>
      </c>
      <c r="U317" s="29">
        <f t="shared" si="47"/>
        <v>-18248587.500000004</v>
      </c>
      <c r="V317" s="29">
        <f t="shared" si="48"/>
        <v>0</v>
      </c>
      <c r="W317" s="29">
        <f t="shared" si="49"/>
        <v>0</v>
      </c>
      <c r="X317" s="29">
        <f t="shared" si="50"/>
        <v>0</v>
      </c>
      <c r="Y317" s="29">
        <f t="shared" si="51"/>
        <v>0</v>
      </c>
      <c r="Z317" s="29">
        <f t="shared" si="52"/>
        <v>18248587.500000004</v>
      </c>
      <c r="AA317" s="113">
        <f t="shared" si="46"/>
        <v>24228657.181373354</v>
      </c>
    </row>
    <row r="318" spans="2:27">
      <c r="B318" s="116">
        <f t="shared" si="44"/>
        <v>56839.207500000048</v>
      </c>
      <c r="C318" s="115">
        <f t="shared" si="43"/>
        <v>8.9699999999999811</v>
      </c>
      <c r="D318" s="68">
        <f>'ver pressoflex 6p C3 DCpowe_2'!$G$3/2/$C$557*C318</f>
        <v>109.88249999999977</v>
      </c>
      <c r="E318" s="114">
        <f>'ver pressoflex 6p C3 DCpowe_2'!$G$9/D318*(D318-'ver pressoflex 6p C3 DCpowe_2'!$M$8)</f>
        <v>6.5610083498282568E-3</v>
      </c>
      <c r="F318" s="114">
        <f>'ver pressoflex 6p C3 DCpowe_2'!$G$9/D318*(D318-'ver pressoflex 6p C3 DCpowe_2'!$M$9)</f>
        <v>1.2385411689759559E-2</v>
      </c>
      <c r="G318" s="114">
        <f>'ver pressoflex 6p C3 DCpowe_2'!$G$9/D318*(D318-'ver pressoflex 6p C3 DCpowe_2'!$M$10)</f>
        <v>1.8209815029690862E-2</v>
      </c>
      <c r="H318" s="114">
        <f>'ver pressoflex 6p C3 DCpowe_2'!$G$9/D318*(D318-'ver pressoflex 6p C3 DCpowe_2'!$M$11)</f>
        <v>0.1441625372557053</v>
      </c>
      <c r="I318" s="114">
        <f>'ver pressoflex 6p C3 DCpowe_2'!$G$9/D318*(D318-'ver pressoflex 6p C3 DCpowe_2'!$M$12)</f>
        <v>0.14998694059563658</v>
      </c>
      <c r="J318" s="114">
        <f>'ver pressoflex 6p C3 DCpowe_2'!$G$9/D318*(D318-'ver pressoflex 6p C3 DCpowe_2'!$M$13)</f>
        <v>0.15581134393556789</v>
      </c>
      <c r="K318" s="114">
        <f>'ver pressoflex 6p C3 DCpowe_2'!$G$9/D318*(D318-'ver pressoflex 6p C3 DCpowe_2'!$G$3)</f>
        <v>0.17037235228539616</v>
      </c>
      <c r="L318" s="113">
        <f>-'ver pressoflex 6p C3 DCpowe_2'!$G$2*'ver pressoflex 6p C3 DCpowe_2'!D318*'ver pressoflex 6p C3 DCpowe_2'!$G$17*'ver pressoflex 6p C3 DCpowe_2'!$G$13*'ver pressoflex 6p C3 DCpowe_2'!$G$11</f>
        <v>-20767.792499999956</v>
      </c>
      <c r="M318" s="572">
        <f>IF(ABS(E318)&lt;'ver pressoflex 6p C3 DCpowe_2'!$G$7,'ver pressoflex 6p C3 DCpowe_2'!$G$16*E318*'ver pressoflex 6p C3 DCpowe_2'!$O$8,SIGN(E318)*'ver pressoflex 6p C3 DCpowe_2'!$G$15*'ver pressoflex 6p C3 DCpowe_2'!$O$8)</f>
        <v>17803.500000000004</v>
      </c>
      <c r="N318" s="572">
        <f>IF(ABS(F318)&lt;'ver pressoflex 6p C3 DCpowe_2'!$G$7,'ver pressoflex 6p C3 DCpowe_2'!$G$16*F318*'ver pressoflex 6p C3 DCpowe_2'!$O$9,SIGN(F318)*'ver pressoflex 6p C3 DCpowe_2'!$G$15*'ver pressoflex 6p C3 DCpowe_2'!$O$9)</f>
        <v>0</v>
      </c>
      <c r="O318" s="572">
        <f>IF(ABS(G318)&lt;'ver pressoflex 6p C3 DCpowe_2'!$G$7,'ver pressoflex 6p C3 DCpowe_2'!$G$16*G318*'ver pressoflex 6p C3 DCpowe_2'!$O$10,SIGN(G318)*'ver pressoflex 6p C3 DCpowe_2'!$G$15*'ver pressoflex 6p C3 DCpowe_2'!$O$10)</f>
        <v>0</v>
      </c>
      <c r="P318" s="572">
        <f>IF(ABS(H318)&lt;'ver pressoflex 6p C3 DCpowe_2'!$G$7,'ver pressoflex 6p C3 DCpowe_2'!$G$16*H318*'ver pressoflex 6p C3 DCpowe_2'!$O$11,SIGN(H318)*'ver pressoflex 6p C3 DCpowe_2'!$G$15*'ver pressoflex 6p C3 DCpowe_2'!$O$11)</f>
        <v>0</v>
      </c>
      <c r="Q318" s="572">
        <f>IF(ABS(I318)&lt;'ver pressoflex 6p C3 DCpowe_2'!$G$7,'ver pressoflex 6p C3 DCpowe_2'!$G$16*I318*'ver pressoflex 6p C3 DCpowe_2'!$O$12,SIGN(I318)*'ver pressoflex 6p C3 DCpowe_2'!$G$15*'ver pressoflex 6p C3 DCpowe_2'!$O$12)</f>
        <v>0</v>
      </c>
      <c r="R318" s="572">
        <f>IF(ABS(J318)&lt;'ver pressoflex 6p C3 DCpowe_2'!$G$7,'ver pressoflex 6p C3 DCpowe_2'!$G$16*J318*'ver pressoflex 6p C3 DCpowe_2'!$O$13,SIGN(J318)*'ver pressoflex 6p C3 DCpowe_2'!$G$15*'ver pressoflex 6p C3 DCpowe_2'!$O$13)</f>
        <v>17803.500000000004</v>
      </c>
      <c r="S318" s="113">
        <f t="shared" si="45"/>
        <v>14839.207500000051</v>
      </c>
      <c r="T318" s="575">
        <f>-L318*('ver pressoflex 6p C3 DCpowe_2'!$G$3/2-'ver pressoflex 6p C3 DCpowe_2'!$G$12*'ver pressoflex 6p C3 DCpowe_2'!D318)</f>
        <v>24491226.75739735</v>
      </c>
      <c r="U318" s="29">
        <f t="shared" si="47"/>
        <v>-18248587.500000004</v>
      </c>
      <c r="V318" s="29">
        <f t="shared" si="48"/>
        <v>0</v>
      </c>
      <c r="W318" s="29">
        <f t="shared" si="49"/>
        <v>0</v>
      </c>
      <c r="X318" s="29">
        <f t="shared" si="50"/>
        <v>0</v>
      </c>
      <c r="Y318" s="29">
        <f t="shared" si="51"/>
        <v>0</v>
      </c>
      <c r="Z318" s="29">
        <f t="shared" si="52"/>
        <v>18248587.500000004</v>
      </c>
      <c r="AA318" s="113">
        <f t="shared" si="46"/>
        <v>24491226.75739735</v>
      </c>
    </row>
    <row r="319" spans="2:27">
      <c r="B319" s="116">
        <f t="shared" si="44"/>
        <v>56607.682500000054</v>
      </c>
      <c r="C319" s="115">
        <f t="shared" si="43"/>
        <v>9.0699999999999807</v>
      </c>
      <c r="D319" s="68">
        <f>'ver pressoflex 6p C3 DCpowe_2'!$G$3/2/$C$557*C319</f>
        <v>111.10749999999976</v>
      </c>
      <c r="E319" s="114">
        <f>'ver pressoflex 6p C3 DCpowe_2'!$G$9/D319*(D319-'ver pressoflex 6p C3 DCpowe_2'!$M$8)</f>
        <v>6.400468015210525E-3</v>
      </c>
      <c r="F319" s="114">
        <f>'ver pressoflex 6p C3 DCpowe_2'!$G$9/D319*(D319-'ver pressoflex 6p C3 DCpowe_2'!$M$9)</f>
        <v>1.2160655221294735E-2</v>
      </c>
      <c r="G319" s="114">
        <f>'ver pressoflex 6p C3 DCpowe_2'!$G$9/D319*(D319-'ver pressoflex 6p C3 DCpowe_2'!$M$10)</f>
        <v>1.7920842427378944E-2</v>
      </c>
      <c r="H319" s="114">
        <f>'ver pressoflex 6p C3 DCpowe_2'!$G$9/D319*(D319-'ver pressoflex 6p C3 DCpowe_2'!$M$11)</f>
        <v>0.14248489075894999</v>
      </c>
      <c r="I319" s="114">
        <f>'ver pressoflex 6p C3 DCpowe_2'!$G$9/D319*(D319-'ver pressoflex 6p C3 DCpowe_2'!$M$12)</f>
        <v>0.14824507796503419</v>
      </c>
      <c r="J319" s="114">
        <f>'ver pressoflex 6p C3 DCpowe_2'!$G$9/D319*(D319-'ver pressoflex 6p C3 DCpowe_2'!$M$13)</f>
        <v>0.15400526517111843</v>
      </c>
      <c r="K319" s="114">
        <f>'ver pressoflex 6p C3 DCpowe_2'!$G$9/D319*(D319-'ver pressoflex 6p C3 DCpowe_2'!$G$3)</f>
        <v>0.16840573318632895</v>
      </c>
      <c r="L319" s="113">
        <f>-'ver pressoflex 6p C3 DCpowe_2'!$G$2*'ver pressoflex 6p C3 DCpowe_2'!D319*'ver pressoflex 6p C3 DCpowe_2'!$G$17*'ver pressoflex 6p C3 DCpowe_2'!$G$13*'ver pressoflex 6p C3 DCpowe_2'!$G$11</f>
        <v>-20999.317499999957</v>
      </c>
      <c r="M319" s="572">
        <f>IF(ABS(E319)&lt;'ver pressoflex 6p C3 DCpowe_2'!$G$7,'ver pressoflex 6p C3 DCpowe_2'!$G$16*E319*'ver pressoflex 6p C3 DCpowe_2'!$O$8,SIGN(E319)*'ver pressoflex 6p C3 DCpowe_2'!$G$15*'ver pressoflex 6p C3 DCpowe_2'!$O$8)</f>
        <v>17803.500000000004</v>
      </c>
      <c r="N319" s="572">
        <f>IF(ABS(F319)&lt;'ver pressoflex 6p C3 DCpowe_2'!$G$7,'ver pressoflex 6p C3 DCpowe_2'!$G$16*F319*'ver pressoflex 6p C3 DCpowe_2'!$O$9,SIGN(F319)*'ver pressoflex 6p C3 DCpowe_2'!$G$15*'ver pressoflex 6p C3 DCpowe_2'!$O$9)</f>
        <v>0</v>
      </c>
      <c r="O319" s="572">
        <f>IF(ABS(G319)&lt;'ver pressoflex 6p C3 DCpowe_2'!$G$7,'ver pressoflex 6p C3 DCpowe_2'!$G$16*G319*'ver pressoflex 6p C3 DCpowe_2'!$O$10,SIGN(G319)*'ver pressoflex 6p C3 DCpowe_2'!$G$15*'ver pressoflex 6p C3 DCpowe_2'!$O$10)</f>
        <v>0</v>
      </c>
      <c r="P319" s="572">
        <f>IF(ABS(H319)&lt;'ver pressoflex 6p C3 DCpowe_2'!$G$7,'ver pressoflex 6p C3 DCpowe_2'!$G$16*H319*'ver pressoflex 6p C3 DCpowe_2'!$O$11,SIGN(H319)*'ver pressoflex 6p C3 DCpowe_2'!$G$15*'ver pressoflex 6p C3 DCpowe_2'!$O$11)</f>
        <v>0</v>
      </c>
      <c r="Q319" s="572">
        <f>IF(ABS(I319)&lt;'ver pressoflex 6p C3 DCpowe_2'!$G$7,'ver pressoflex 6p C3 DCpowe_2'!$G$16*I319*'ver pressoflex 6p C3 DCpowe_2'!$O$12,SIGN(I319)*'ver pressoflex 6p C3 DCpowe_2'!$G$15*'ver pressoflex 6p C3 DCpowe_2'!$O$12)</f>
        <v>0</v>
      </c>
      <c r="R319" s="572">
        <f>IF(ABS(J319)&lt;'ver pressoflex 6p C3 DCpowe_2'!$G$7,'ver pressoflex 6p C3 DCpowe_2'!$G$16*J319*'ver pressoflex 6p C3 DCpowe_2'!$O$13,SIGN(J319)*'ver pressoflex 6p C3 DCpowe_2'!$G$15*'ver pressoflex 6p C3 DCpowe_2'!$O$13)</f>
        <v>17803.500000000004</v>
      </c>
      <c r="S319" s="113">
        <f t="shared" si="45"/>
        <v>14607.68250000005</v>
      </c>
      <c r="T319" s="575">
        <f>-L319*('ver pressoflex 6p C3 DCpowe_2'!$G$3/2-'ver pressoflex 6p C3 DCpowe_2'!$G$12*'ver pressoflex 6p C3 DCpowe_2'!D319)</f>
        <v>24753560.363141354</v>
      </c>
      <c r="U319" s="29">
        <f t="shared" si="47"/>
        <v>-18248587.500000004</v>
      </c>
      <c r="V319" s="29">
        <f t="shared" si="48"/>
        <v>0</v>
      </c>
      <c r="W319" s="29">
        <f t="shared" si="49"/>
        <v>0</v>
      </c>
      <c r="X319" s="29">
        <f t="shared" si="50"/>
        <v>0</v>
      </c>
      <c r="Y319" s="29">
        <f t="shared" si="51"/>
        <v>0</v>
      </c>
      <c r="Z319" s="29">
        <f t="shared" si="52"/>
        <v>18248587.500000004</v>
      </c>
      <c r="AA319" s="113">
        <f t="shared" si="46"/>
        <v>24753560.363141354</v>
      </c>
    </row>
    <row r="320" spans="2:27">
      <c r="B320" s="116">
        <f t="shared" si="44"/>
        <v>56376.157500000045</v>
      </c>
      <c r="C320" s="115">
        <f t="shared" si="43"/>
        <v>9.1699999999999804</v>
      </c>
      <c r="D320" s="68">
        <f>'ver pressoflex 6p C3 DCpowe_2'!$G$3/2/$C$557*C320</f>
        <v>112.33249999999975</v>
      </c>
      <c r="E320" s="114">
        <f>'ver pressoflex 6p C3 DCpowe_2'!$G$9/D320*(D320-'ver pressoflex 6p C3 DCpowe_2'!$M$8)</f>
        <v>6.2434291055571941E-3</v>
      </c>
      <c r="F320" s="114">
        <f>'ver pressoflex 6p C3 DCpowe_2'!$G$9/D320*(D320-'ver pressoflex 6p C3 DCpowe_2'!$M$9)</f>
        <v>1.1940800747780072E-2</v>
      </c>
      <c r="G320" s="114">
        <f>'ver pressoflex 6p C3 DCpowe_2'!$G$9/D320*(D320-'ver pressoflex 6p C3 DCpowe_2'!$M$10)</f>
        <v>1.7638172390002947E-2</v>
      </c>
      <c r="H320" s="114">
        <f>'ver pressoflex 6p C3 DCpowe_2'!$G$9/D320*(D320-'ver pressoflex 6p C3 DCpowe_2'!$M$11)</f>
        <v>0.14084383415307267</v>
      </c>
      <c r="I320" s="114">
        <f>'ver pressoflex 6p C3 DCpowe_2'!$G$9/D320*(D320-'ver pressoflex 6p C3 DCpowe_2'!$M$12)</f>
        <v>0.14654120579529556</v>
      </c>
      <c r="J320" s="114">
        <f>'ver pressoflex 6p C3 DCpowe_2'!$G$9/D320*(D320-'ver pressoflex 6p C3 DCpowe_2'!$M$13)</f>
        <v>0.15223857743751845</v>
      </c>
      <c r="K320" s="114">
        <f>'ver pressoflex 6p C3 DCpowe_2'!$G$9/D320*(D320-'ver pressoflex 6p C3 DCpowe_2'!$G$3)</f>
        <v>0.16648200654307563</v>
      </c>
      <c r="L320" s="113">
        <f>-'ver pressoflex 6p C3 DCpowe_2'!$G$2*'ver pressoflex 6p C3 DCpowe_2'!D320*'ver pressoflex 6p C3 DCpowe_2'!$G$17*'ver pressoflex 6p C3 DCpowe_2'!$G$13*'ver pressoflex 6p C3 DCpowe_2'!$G$11</f>
        <v>-21230.842499999959</v>
      </c>
      <c r="M320" s="572">
        <f>IF(ABS(E320)&lt;'ver pressoflex 6p C3 DCpowe_2'!$G$7,'ver pressoflex 6p C3 DCpowe_2'!$G$16*E320*'ver pressoflex 6p C3 DCpowe_2'!$O$8,SIGN(E320)*'ver pressoflex 6p C3 DCpowe_2'!$G$15*'ver pressoflex 6p C3 DCpowe_2'!$O$8)</f>
        <v>17803.500000000004</v>
      </c>
      <c r="N320" s="572">
        <f>IF(ABS(F320)&lt;'ver pressoflex 6p C3 DCpowe_2'!$G$7,'ver pressoflex 6p C3 DCpowe_2'!$G$16*F320*'ver pressoflex 6p C3 DCpowe_2'!$O$9,SIGN(F320)*'ver pressoflex 6p C3 DCpowe_2'!$G$15*'ver pressoflex 6p C3 DCpowe_2'!$O$9)</f>
        <v>0</v>
      </c>
      <c r="O320" s="572">
        <f>IF(ABS(G320)&lt;'ver pressoflex 6p C3 DCpowe_2'!$G$7,'ver pressoflex 6p C3 DCpowe_2'!$G$16*G320*'ver pressoflex 6p C3 DCpowe_2'!$O$10,SIGN(G320)*'ver pressoflex 6p C3 DCpowe_2'!$G$15*'ver pressoflex 6p C3 DCpowe_2'!$O$10)</f>
        <v>0</v>
      </c>
      <c r="P320" s="572">
        <f>IF(ABS(H320)&lt;'ver pressoflex 6p C3 DCpowe_2'!$G$7,'ver pressoflex 6p C3 DCpowe_2'!$G$16*H320*'ver pressoflex 6p C3 DCpowe_2'!$O$11,SIGN(H320)*'ver pressoflex 6p C3 DCpowe_2'!$G$15*'ver pressoflex 6p C3 DCpowe_2'!$O$11)</f>
        <v>0</v>
      </c>
      <c r="Q320" s="572">
        <f>IF(ABS(I320)&lt;'ver pressoflex 6p C3 DCpowe_2'!$G$7,'ver pressoflex 6p C3 DCpowe_2'!$G$16*I320*'ver pressoflex 6p C3 DCpowe_2'!$O$12,SIGN(I320)*'ver pressoflex 6p C3 DCpowe_2'!$G$15*'ver pressoflex 6p C3 DCpowe_2'!$O$12)</f>
        <v>0</v>
      </c>
      <c r="R320" s="572">
        <f>IF(ABS(J320)&lt;'ver pressoflex 6p C3 DCpowe_2'!$G$7,'ver pressoflex 6p C3 DCpowe_2'!$G$16*J320*'ver pressoflex 6p C3 DCpowe_2'!$O$13,SIGN(J320)*'ver pressoflex 6p C3 DCpowe_2'!$G$15*'ver pressoflex 6p C3 DCpowe_2'!$O$13)</f>
        <v>17803.500000000004</v>
      </c>
      <c r="S320" s="113">
        <f t="shared" si="45"/>
        <v>14376.157500000048</v>
      </c>
      <c r="T320" s="575">
        <f>-L320*('ver pressoflex 6p C3 DCpowe_2'!$G$3/2-'ver pressoflex 6p C3 DCpowe_2'!$G$12*'ver pressoflex 6p C3 DCpowe_2'!D320)</f>
        <v>25015657.998605356</v>
      </c>
      <c r="U320" s="29">
        <f t="shared" si="47"/>
        <v>-18248587.500000004</v>
      </c>
      <c r="V320" s="29">
        <f t="shared" si="48"/>
        <v>0</v>
      </c>
      <c r="W320" s="29">
        <f t="shared" si="49"/>
        <v>0</v>
      </c>
      <c r="X320" s="29">
        <f t="shared" si="50"/>
        <v>0</v>
      </c>
      <c r="Y320" s="29">
        <f t="shared" si="51"/>
        <v>0</v>
      </c>
      <c r="Z320" s="29">
        <f t="shared" si="52"/>
        <v>18248587.500000004</v>
      </c>
      <c r="AA320" s="113">
        <f t="shared" si="46"/>
        <v>25015657.998605356</v>
      </c>
    </row>
    <row r="321" spans="2:27">
      <c r="B321" s="116">
        <f t="shared" si="44"/>
        <v>56144.632500000051</v>
      </c>
      <c r="C321" s="115">
        <f t="shared" si="43"/>
        <v>9.26999999999998</v>
      </c>
      <c r="D321" s="68">
        <f>'ver pressoflex 6p C3 DCpowe_2'!$G$3/2/$C$557*C321</f>
        <v>113.55749999999975</v>
      </c>
      <c r="E321" s="114">
        <f>'ver pressoflex 6p C3 DCpowe_2'!$G$9/D321*(D321-'ver pressoflex 6p C3 DCpowe_2'!$M$8)</f>
        <v>6.0897783061444957E-3</v>
      </c>
      <c r="F321" s="114">
        <f>'ver pressoflex 6p C3 DCpowe_2'!$G$9/D321*(D321-'ver pressoflex 6p C3 DCpowe_2'!$M$9)</f>
        <v>1.1725689628602294E-2</v>
      </c>
      <c r="G321" s="114">
        <f>'ver pressoflex 6p C3 DCpowe_2'!$G$9/D321*(D321-'ver pressoflex 6p C3 DCpowe_2'!$M$10)</f>
        <v>1.7361600951060093E-2</v>
      </c>
      <c r="H321" s="114">
        <f>'ver pressoflex 6p C3 DCpowe_2'!$G$9/D321*(D321-'ver pressoflex 6p C3 DCpowe_2'!$M$11)</f>
        <v>0.13923818329921001</v>
      </c>
      <c r="I321" s="114">
        <f>'ver pressoflex 6p C3 DCpowe_2'!$G$9/D321*(D321-'ver pressoflex 6p C3 DCpowe_2'!$M$12)</f>
        <v>0.14487409462166778</v>
      </c>
      <c r="J321" s="114">
        <f>'ver pressoflex 6p C3 DCpowe_2'!$G$9/D321*(D321-'ver pressoflex 6p C3 DCpowe_2'!$M$13)</f>
        <v>0.15051000594412559</v>
      </c>
      <c r="K321" s="114">
        <f>'ver pressoflex 6p C3 DCpowe_2'!$G$9/D321*(D321-'ver pressoflex 6p C3 DCpowe_2'!$G$3)</f>
        <v>0.16459978425027008</v>
      </c>
      <c r="L321" s="113">
        <f>-'ver pressoflex 6p C3 DCpowe_2'!$G$2*'ver pressoflex 6p C3 DCpowe_2'!D321*'ver pressoflex 6p C3 DCpowe_2'!$G$17*'ver pressoflex 6p C3 DCpowe_2'!$G$13*'ver pressoflex 6p C3 DCpowe_2'!$G$11</f>
        <v>-21462.367499999953</v>
      </c>
      <c r="M321" s="572">
        <f>IF(ABS(E321)&lt;'ver pressoflex 6p C3 DCpowe_2'!$G$7,'ver pressoflex 6p C3 DCpowe_2'!$G$16*E321*'ver pressoflex 6p C3 DCpowe_2'!$O$8,SIGN(E321)*'ver pressoflex 6p C3 DCpowe_2'!$G$15*'ver pressoflex 6p C3 DCpowe_2'!$O$8)</f>
        <v>17803.500000000004</v>
      </c>
      <c r="N321" s="572">
        <f>IF(ABS(F321)&lt;'ver pressoflex 6p C3 DCpowe_2'!$G$7,'ver pressoflex 6p C3 DCpowe_2'!$G$16*F321*'ver pressoflex 6p C3 DCpowe_2'!$O$9,SIGN(F321)*'ver pressoflex 6p C3 DCpowe_2'!$G$15*'ver pressoflex 6p C3 DCpowe_2'!$O$9)</f>
        <v>0</v>
      </c>
      <c r="O321" s="572">
        <f>IF(ABS(G321)&lt;'ver pressoflex 6p C3 DCpowe_2'!$G$7,'ver pressoflex 6p C3 DCpowe_2'!$G$16*G321*'ver pressoflex 6p C3 DCpowe_2'!$O$10,SIGN(G321)*'ver pressoflex 6p C3 DCpowe_2'!$G$15*'ver pressoflex 6p C3 DCpowe_2'!$O$10)</f>
        <v>0</v>
      </c>
      <c r="P321" s="572">
        <f>IF(ABS(H321)&lt;'ver pressoflex 6p C3 DCpowe_2'!$G$7,'ver pressoflex 6p C3 DCpowe_2'!$G$16*H321*'ver pressoflex 6p C3 DCpowe_2'!$O$11,SIGN(H321)*'ver pressoflex 6p C3 DCpowe_2'!$G$15*'ver pressoflex 6p C3 DCpowe_2'!$O$11)</f>
        <v>0</v>
      </c>
      <c r="Q321" s="572">
        <f>IF(ABS(I321)&lt;'ver pressoflex 6p C3 DCpowe_2'!$G$7,'ver pressoflex 6p C3 DCpowe_2'!$G$16*I321*'ver pressoflex 6p C3 DCpowe_2'!$O$12,SIGN(I321)*'ver pressoflex 6p C3 DCpowe_2'!$G$15*'ver pressoflex 6p C3 DCpowe_2'!$O$12)</f>
        <v>0</v>
      </c>
      <c r="R321" s="572">
        <f>IF(ABS(J321)&lt;'ver pressoflex 6p C3 DCpowe_2'!$G$7,'ver pressoflex 6p C3 DCpowe_2'!$G$16*J321*'ver pressoflex 6p C3 DCpowe_2'!$O$13,SIGN(J321)*'ver pressoflex 6p C3 DCpowe_2'!$G$15*'ver pressoflex 6p C3 DCpowe_2'!$O$13)</f>
        <v>17803.500000000004</v>
      </c>
      <c r="S321" s="113">
        <f t="shared" si="45"/>
        <v>14144.632500000054</v>
      </c>
      <c r="T321" s="575">
        <f>-L321*('ver pressoflex 6p C3 DCpowe_2'!$G$3/2-'ver pressoflex 6p C3 DCpowe_2'!$G$12*'ver pressoflex 6p C3 DCpowe_2'!D321)</f>
        <v>25277519.663789347</v>
      </c>
      <c r="U321" s="29">
        <f t="shared" si="47"/>
        <v>-18248587.500000004</v>
      </c>
      <c r="V321" s="29">
        <f t="shared" si="48"/>
        <v>0</v>
      </c>
      <c r="W321" s="29">
        <f t="shared" si="49"/>
        <v>0</v>
      </c>
      <c r="X321" s="29">
        <f t="shared" si="50"/>
        <v>0</v>
      </c>
      <c r="Y321" s="29">
        <f t="shared" si="51"/>
        <v>0</v>
      </c>
      <c r="Z321" s="29">
        <f t="shared" si="52"/>
        <v>18248587.500000004</v>
      </c>
      <c r="AA321" s="113">
        <f t="shared" si="46"/>
        <v>25277519.663789347</v>
      </c>
    </row>
    <row r="322" spans="2:27">
      <c r="B322" s="116">
        <f t="shared" si="44"/>
        <v>55913.107500000056</v>
      </c>
      <c r="C322" s="115">
        <f t="shared" si="43"/>
        <v>9.3699999999999797</v>
      </c>
      <c r="D322" s="68">
        <f>'ver pressoflex 6p C3 DCpowe_2'!$G$3/2/$C$557*C322</f>
        <v>114.78249999999976</v>
      </c>
      <c r="E322" s="114">
        <f>'ver pressoflex 6p C3 DCpowe_2'!$G$9/D322*(D322-'ver pressoflex 6p C3 DCpowe_2'!$M$8)</f>
        <v>5.939407139590124E-3</v>
      </c>
      <c r="F322" s="114">
        <f>'ver pressoflex 6p C3 DCpowe_2'!$G$9/D322*(D322-'ver pressoflex 6p C3 DCpowe_2'!$M$9)</f>
        <v>1.1515169995426176E-2</v>
      </c>
      <c r="G322" s="114">
        <f>'ver pressoflex 6p C3 DCpowe_2'!$G$9/D322*(D322-'ver pressoflex 6p C3 DCpowe_2'!$M$10)</f>
        <v>1.7090932851262224E-2</v>
      </c>
      <c r="H322" s="114">
        <f>'ver pressoflex 6p C3 DCpowe_2'!$G$9/D322*(D322-'ver pressoflex 6p C3 DCpowe_2'!$M$11)</f>
        <v>0.1376668046087168</v>
      </c>
      <c r="I322" s="114">
        <f>'ver pressoflex 6p C3 DCpowe_2'!$G$9/D322*(D322-'ver pressoflex 6p C3 DCpowe_2'!$M$12)</f>
        <v>0.14324256746455286</v>
      </c>
      <c r="J322" s="114">
        <f>'ver pressoflex 6p C3 DCpowe_2'!$G$9/D322*(D322-'ver pressoflex 6p C3 DCpowe_2'!$M$13)</f>
        <v>0.14881833032038891</v>
      </c>
      <c r="K322" s="114">
        <f>'ver pressoflex 6p C3 DCpowe_2'!$G$9/D322*(D322-'ver pressoflex 6p C3 DCpowe_2'!$G$3)</f>
        <v>0.16275773745997904</v>
      </c>
      <c r="L322" s="113">
        <f>-'ver pressoflex 6p C3 DCpowe_2'!$G$2*'ver pressoflex 6p C3 DCpowe_2'!D322*'ver pressoflex 6p C3 DCpowe_2'!$G$17*'ver pressoflex 6p C3 DCpowe_2'!$G$13*'ver pressoflex 6p C3 DCpowe_2'!$G$11</f>
        <v>-21693.892499999954</v>
      </c>
      <c r="M322" s="572">
        <f>IF(ABS(E322)&lt;'ver pressoflex 6p C3 DCpowe_2'!$G$7,'ver pressoflex 6p C3 DCpowe_2'!$G$16*E322*'ver pressoflex 6p C3 DCpowe_2'!$O$8,SIGN(E322)*'ver pressoflex 6p C3 DCpowe_2'!$G$15*'ver pressoflex 6p C3 DCpowe_2'!$O$8)</f>
        <v>17803.500000000004</v>
      </c>
      <c r="N322" s="572">
        <f>IF(ABS(F322)&lt;'ver pressoflex 6p C3 DCpowe_2'!$G$7,'ver pressoflex 6p C3 DCpowe_2'!$G$16*F322*'ver pressoflex 6p C3 DCpowe_2'!$O$9,SIGN(F322)*'ver pressoflex 6p C3 DCpowe_2'!$G$15*'ver pressoflex 6p C3 DCpowe_2'!$O$9)</f>
        <v>0</v>
      </c>
      <c r="O322" s="572">
        <f>IF(ABS(G322)&lt;'ver pressoflex 6p C3 DCpowe_2'!$G$7,'ver pressoflex 6p C3 DCpowe_2'!$G$16*G322*'ver pressoflex 6p C3 DCpowe_2'!$O$10,SIGN(G322)*'ver pressoflex 6p C3 DCpowe_2'!$G$15*'ver pressoflex 6p C3 DCpowe_2'!$O$10)</f>
        <v>0</v>
      </c>
      <c r="P322" s="572">
        <f>IF(ABS(H322)&lt;'ver pressoflex 6p C3 DCpowe_2'!$G$7,'ver pressoflex 6p C3 DCpowe_2'!$G$16*H322*'ver pressoflex 6p C3 DCpowe_2'!$O$11,SIGN(H322)*'ver pressoflex 6p C3 DCpowe_2'!$G$15*'ver pressoflex 6p C3 DCpowe_2'!$O$11)</f>
        <v>0</v>
      </c>
      <c r="Q322" s="572">
        <f>IF(ABS(I322)&lt;'ver pressoflex 6p C3 DCpowe_2'!$G$7,'ver pressoflex 6p C3 DCpowe_2'!$G$16*I322*'ver pressoflex 6p C3 DCpowe_2'!$O$12,SIGN(I322)*'ver pressoflex 6p C3 DCpowe_2'!$G$15*'ver pressoflex 6p C3 DCpowe_2'!$O$12)</f>
        <v>0</v>
      </c>
      <c r="R322" s="572">
        <f>IF(ABS(J322)&lt;'ver pressoflex 6p C3 DCpowe_2'!$G$7,'ver pressoflex 6p C3 DCpowe_2'!$G$16*J322*'ver pressoflex 6p C3 DCpowe_2'!$O$13,SIGN(J322)*'ver pressoflex 6p C3 DCpowe_2'!$G$15*'ver pressoflex 6p C3 DCpowe_2'!$O$13)</f>
        <v>17803.500000000004</v>
      </c>
      <c r="S322" s="113">
        <f t="shared" si="45"/>
        <v>13913.107500000053</v>
      </c>
      <c r="T322" s="575">
        <f>-L322*('ver pressoflex 6p C3 DCpowe_2'!$G$3/2-'ver pressoflex 6p C3 DCpowe_2'!$G$12*'ver pressoflex 6p C3 DCpowe_2'!D322)</f>
        <v>25539145.35869335</v>
      </c>
      <c r="U322" s="29">
        <f t="shared" si="47"/>
        <v>-18248587.500000004</v>
      </c>
      <c r="V322" s="29">
        <f t="shared" si="48"/>
        <v>0</v>
      </c>
      <c r="W322" s="29">
        <f t="shared" si="49"/>
        <v>0</v>
      </c>
      <c r="X322" s="29">
        <f t="shared" si="50"/>
        <v>0</v>
      </c>
      <c r="Y322" s="29">
        <f t="shared" si="51"/>
        <v>0</v>
      </c>
      <c r="Z322" s="29">
        <f t="shared" si="52"/>
        <v>18248587.500000004</v>
      </c>
      <c r="AA322" s="113">
        <f t="shared" si="46"/>
        <v>25539145.35869335</v>
      </c>
    </row>
    <row r="323" spans="2:27">
      <c r="B323" s="116">
        <f t="shared" si="44"/>
        <v>55681.582500000048</v>
      </c>
      <c r="C323" s="115">
        <f t="shared" si="43"/>
        <v>9.4699999999999793</v>
      </c>
      <c r="D323" s="68">
        <f>'ver pressoflex 6p C3 DCpowe_2'!$G$3/2/$C$557*C323</f>
        <v>116.00749999999975</v>
      </c>
      <c r="E323" s="114">
        <f>'ver pressoflex 6p C3 DCpowe_2'!$G$9/D323*(D323-'ver pressoflex 6p C3 DCpowe_2'!$M$8)</f>
        <v>5.7922117104497852E-3</v>
      </c>
      <c r="F323" s="114">
        <f>'ver pressoflex 6p C3 DCpowe_2'!$G$9/D323*(D323-'ver pressoflex 6p C3 DCpowe_2'!$M$9)</f>
        <v>1.1309096394629698E-2</v>
      </c>
      <c r="G323" s="114">
        <f>'ver pressoflex 6p C3 DCpowe_2'!$G$9/D323*(D323-'ver pressoflex 6p C3 DCpowe_2'!$M$10)</f>
        <v>1.6825981078809612E-2</v>
      </c>
      <c r="H323" s="114">
        <f>'ver pressoflex 6p C3 DCpowe_2'!$G$9/D323*(D323-'ver pressoflex 6p C3 DCpowe_2'!$M$11)</f>
        <v>0.13612861237420026</v>
      </c>
      <c r="I323" s="114">
        <f>'ver pressoflex 6p C3 DCpowe_2'!$G$9/D323*(D323-'ver pressoflex 6p C3 DCpowe_2'!$M$12)</f>
        <v>0.14164549705838017</v>
      </c>
      <c r="J323" s="114">
        <f>'ver pressoflex 6p C3 DCpowe_2'!$G$9/D323*(D323-'ver pressoflex 6p C3 DCpowe_2'!$M$13)</f>
        <v>0.14716238174256008</v>
      </c>
      <c r="K323" s="114">
        <f>'ver pressoflex 6p C3 DCpowe_2'!$G$9/D323*(D323-'ver pressoflex 6p C3 DCpowe_2'!$G$3)</f>
        <v>0.16095459345300986</v>
      </c>
      <c r="L323" s="113">
        <f>-'ver pressoflex 6p C3 DCpowe_2'!$G$2*'ver pressoflex 6p C3 DCpowe_2'!D323*'ver pressoflex 6p C3 DCpowe_2'!$G$17*'ver pressoflex 6p C3 DCpowe_2'!$G$13*'ver pressoflex 6p C3 DCpowe_2'!$G$11</f>
        <v>-21925.417499999956</v>
      </c>
      <c r="M323" s="572">
        <f>IF(ABS(E323)&lt;'ver pressoflex 6p C3 DCpowe_2'!$G$7,'ver pressoflex 6p C3 DCpowe_2'!$G$16*E323*'ver pressoflex 6p C3 DCpowe_2'!$O$8,SIGN(E323)*'ver pressoflex 6p C3 DCpowe_2'!$G$15*'ver pressoflex 6p C3 DCpowe_2'!$O$8)</f>
        <v>17803.500000000004</v>
      </c>
      <c r="N323" s="572">
        <f>IF(ABS(F323)&lt;'ver pressoflex 6p C3 DCpowe_2'!$G$7,'ver pressoflex 6p C3 DCpowe_2'!$G$16*F323*'ver pressoflex 6p C3 DCpowe_2'!$O$9,SIGN(F323)*'ver pressoflex 6p C3 DCpowe_2'!$G$15*'ver pressoflex 6p C3 DCpowe_2'!$O$9)</f>
        <v>0</v>
      </c>
      <c r="O323" s="572">
        <f>IF(ABS(G323)&lt;'ver pressoflex 6p C3 DCpowe_2'!$G$7,'ver pressoflex 6p C3 DCpowe_2'!$G$16*G323*'ver pressoflex 6p C3 DCpowe_2'!$O$10,SIGN(G323)*'ver pressoflex 6p C3 DCpowe_2'!$G$15*'ver pressoflex 6p C3 DCpowe_2'!$O$10)</f>
        <v>0</v>
      </c>
      <c r="P323" s="572">
        <f>IF(ABS(H323)&lt;'ver pressoflex 6p C3 DCpowe_2'!$G$7,'ver pressoflex 6p C3 DCpowe_2'!$G$16*H323*'ver pressoflex 6p C3 DCpowe_2'!$O$11,SIGN(H323)*'ver pressoflex 6p C3 DCpowe_2'!$G$15*'ver pressoflex 6p C3 DCpowe_2'!$O$11)</f>
        <v>0</v>
      </c>
      <c r="Q323" s="572">
        <f>IF(ABS(I323)&lt;'ver pressoflex 6p C3 DCpowe_2'!$G$7,'ver pressoflex 6p C3 DCpowe_2'!$G$16*I323*'ver pressoflex 6p C3 DCpowe_2'!$O$12,SIGN(I323)*'ver pressoflex 6p C3 DCpowe_2'!$G$15*'ver pressoflex 6p C3 DCpowe_2'!$O$12)</f>
        <v>0</v>
      </c>
      <c r="R323" s="572">
        <f>IF(ABS(J323)&lt;'ver pressoflex 6p C3 DCpowe_2'!$G$7,'ver pressoflex 6p C3 DCpowe_2'!$G$16*J323*'ver pressoflex 6p C3 DCpowe_2'!$O$13,SIGN(J323)*'ver pressoflex 6p C3 DCpowe_2'!$G$15*'ver pressoflex 6p C3 DCpowe_2'!$O$13)</f>
        <v>17803.500000000004</v>
      </c>
      <c r="S323" s="113">
        <f t="shared" si="45"/>
        <v>13681.582500000051</v>
      </c>
      <c r="T323" s="575">
        <f>-L323*('ver pressoflex 6p C3 DCpowe_2'!$G$3/2-'ver pressoflex 6p C3 DCpowe_2'!$G$12*'ver pressoflex 6p C3 DCpowe_2'!D323)</f>
        <v>25800535.083317351</v>
      </c>
      <c r="U323" s="29">
        <f t="shared" si="47"/>
        <v>-18248587.500000004</v>
      </c>
      <c r="V323" s="29">
        <f t="shared" si="48"/>
        <v>0</v>
      </c>
      <c r="W323" s="29">
        <f t="shared" si="49"/>
        <v>0</v>
      </c>
      <c r="X323" s="29">
        <f t="shared" si="50"/>
        <v>0</v>
      </c>
      <c r="Y323" s="29">
        <f t="shared" si="51"/>
        <v>0</v>
      </c>
      <c r="Z323" s="29">
        <f t="shared" si="52"/>
        <v>18248587.500000004</v>
      </c>
      <c r="AA323" s="113">
        <f t="shared" si="46"/>
        <v>25800535.083317351</v>
      </c>
    </row>
    <row r="324" spans="2:27">
      <c r="B324" s="116">
        <f t="shared" si="44"/>
        <v>55450.057500000054</v>
      </c>
      <c r="C324" s="115">
        <f t="shared" si="43"/>
        <v>9.569999999999979</v>
      </c>
      <c r="D324" s="68">
        <f>'ver pressoflex 6p C3 DCpowe_2'!$G$3/2/$C$557*C324</f>
        <v>117.23249999999975</v>
      </c>
      <c r="E324" s="114">
        <f>'ver pressoflex 6p C3 DCpowe_2'!$G$9/D324*(D324-'ver pressoflex 6p C3 DCpowe_2'!$M$8)</f>
        <v>5.6480924658264854E-3</v>
      </c>
      <c r="F324" s="114">
        <f>'ver pressoflex 6p C3 DCpowe_2'!$G$9/D324*(D324-'ver pressoflex 6p C3 DCpowe_2'!$M$9)</f>
        <v>1.110732945215708E-2</v>
      </c>
      <c r="G324" s="114">
        <f>'ver pressoflex 6p C3 DCpowe_2'!$G$9/D324*(D324-'ver pressoflex 6p C3 DCpowe_2'!$M$10)</f>
        <v>1.6566566438487675E-2</v>
      </c>
      <c r="H324" s="114">
        <f>'ver pressoflex 6p C3 DCpowe_2'!$G$9/D324*(D324-'ver pressoflex 6p C3 DCpowe_2'!$M$11)</f>
        <v>0.13462256626788677</v>
      </c>
      <c r="I324" s="114">
        <f>'ver pressoflex 6p C3 DCpowe_2'!$G$9/D324*(D324-'ver pressoflex 6p C3 DCpowe_2'!$M$12)</f>
        <v>0.14008180325421737</v>
      </c>
      <c r="J324" s="114">
        <f>'ver pressoflex 6p C3 DCpowe_2'!$G$9/D324*(D324-'ver pressoflex 6p C3 DCpowe_2'!$M$13)</f>
        <v>0.14554104024054798</v>
      </c>
      <c r="K324" s="114">
        <f>'ver pressoflex 6p C3 DCpowe_2'!$G$9/D324*(D324-'ver pressoflex 6p C3 DCpowe_2'!$G$3)</f>
        <v>0.15918913270637444</v>
      </c>
      <c r="L324" s="113">
        <f>-'ver pressoflex 6p C3 DCpowe_2'!$G$2*'ver pressoflex 6p C3 DCpowe_2'!D324*'ver pressoflex 6p C3 DCpowe_2'!$G$17*'ver pressoflex 6p C3 DCpowe_2'!$G$13*'ver pressoflex 6p C3 DCpowe_2'!$G$11</f>
        <v>-22156.94249999995</v>
      </c>
      <c r="M324" s="572">
        <f>IF(ABS(E324)&lt;'ver pressoflex 6p C3 DCpowe_2'!$G$7,'ver pressoflex 6p C3 DCpowe_2'!$G$16*E324*'ver pressoflex 6p C3 DCpowe_2'!$O$8,SIGN(E324)*'ver pressoflex 6p C3 DCpowe_2'!$G$15*'ver pressoflex 6p C3 DCpowe_2'!$O$8)</f>
        <v>17803.500000000004</v>
      </c>
      <c r="N324" s="572">
        <f>IF(ABS(F324)&lt;'ver pressoflex 6p C3 DCpowe_2'!$G$7,'ver pressoflex 6p C3 DCpowe_2'!$G$16*F324*'ver pressoflex 6p C3 DCpowe_2'!$O$9,SIGN(F324)*'ver pressoflex 6p C3 DCpowe_2'!$G$15*'ver pressoflex 6p C3 DCpowe_2'!$O$9)</f>
        <v>0</v>
      </c>
      <c r="O324" s="572">
        <f>IF(ABS(G324)&lt;'ver pressoflex 6p C3 DCpowe_2'!$G$7,'ver pressoflex 6p C3 DCpowe_2'!$G$16*G324*'ver pressoflex 6p C3 DCpowe_2'!$O$10,SIGN(G324)*'ver pressoflex 6p C3 DCpowe_2'!$G$15*'ver pressoflex 6p C3 DCpowe_2'!$O$10)</f>
        <v>0</v>
      </c>
      <c r="P324" s="572">
        <f>IF(ABS(H324)&lt;'ver pressoflex 6p C3 DCpowe_2'!$G$7,'ver pressoflex 6p C3 DCpowe_2'!$G$16*H324*'ver pressoflex 6p C3 DCpowe_2'!$O$11,SIGN(H324)*'ver pressoflex 6p C3 DCpowe_2'!$G$15*'ver pressoflex 6p C3 DCpowe_2'!$O$11)</f>
        <v>0</v>
      </c>
      <c r="Q324" s="572">
        <f>IF(ABS(I324)&lt;'ver pressoflex 6p C3 DCpowe_2'!$G$7,'ver pressoflex 6p C3 DCpowe_2'!$G$16*I324*'ver pressoflex 6p C3 DCpowe_2'!$O$12,SIGN(I324)*'ver pressoflex 6p C3 DCpowe_2'!$G$15*'ver pressoflex 6p C3 DCpowe_2'!$O$12)</f>
        <v>0</v>
      </c>
      <c r="R324" s="572">
        <f>IF(ABS(J324)&lt;'ver pressoflex 6p C3 DCpowe_2'!$G$7,'ver pressoflex 6p C3 DCpowe_2'!$G$16*J324*'ver pressoflex 6p C3 DCpowe_2'!$O$13,SIGN(J324)*'ver pressoflex 6p C3 DCpowe_2'!$G$15*'ver pressoflex 6p C3 DCpowe_2'!$O$13)</f>
        <v>17803.500000000004</v>
      </c>
      <c r="S324" s="113">
        <f t="shared" si="45"/>
        <v>13450.057500000057</v>
      </c>
      <c r="T324" s="575">
        <f>-L324*('ver pressoflex 6p C3 DCpowe_2'!$G$3/2-'ver pressoflex 6p C3 DCpowe_2'!$G$12*'ver pressoflex 6p C3 DCpowe_2'!D324)</f>
        <v>26061688.837661345</v>
      </c>
      <c r="U324" s="29">
        <f t="shared" si="47"/>
        <v>-18248587.500000004</v>
      </c>
      <c r="V324" s="29">
        <f t="shared" si="48"/>
        <v>0</v>
      </c>
      <c r="W324" s="29">
        <f t="shared" si="49"/>
        <v>0</v>
      </c>
      <c r="X324" s="29">
        <f t="shared" si="50"/>
        <v>0</v>
      </c>
      <c r="Y324" s="29">
        <f t="shared" si="51"/>
        <v>0</v>
      </c>
      <c r="Z324" s="29">
        <f t="shared" si="52"/>
        <v>18248587.500000004</v>
      </c>
      <c r="AA324" s="113">
        <f t="shared" si="46"/>
        <v>26061688.837661345</v>
      </c>
    </row>
    <row r="325" spans="2:27">
      <c r="B325" s="116">
        <f t="shared" si="44"/>
        <v>55218.532500000059</v>
      </c>
      <c r="C325" s="115">
        <f t="shared" si="43"/>
        <v>9.6699999999999786</v>
      </c>
      <c r="D325" s="68">
        <f>'ver pressoflex 6p C3 DCpowe_2'!$G$3/2/$C$557*C325</f>
        <v>118.45749999999974</v>
      </c>
      <c r="E325" s="114">
        <f>'ver pressoflex 6p C3 DCpowe_2'!$G$9/D325*(D325-'ver pressoflex 6p C3 DCpowe_2'!$M$8)</f>
        <v>5.5069539708334512E-3</v>
      </c>
      <c r="F325" s="114">
        <f>'ver pressoflex 6p C3 DCpowe_2'!$G$9/D325*(D325-'ver pressoflex 6p C3 DCpowe_2'!$M$9)</f>
        <v>1.0909735559166829E-2</v>
      </c>
      <c r="G325" s="114">
        <f>'ver pressoflex 6p C3 DCpowe_2'!$G$9/D325*(D325-'ver pressoflex 6p C3 DCpowe_2'!$M$10)</f>
        <v>1.6312517147500209E-2</v>
      </c>
      <c r="H325" s="114">
        <f>'ver pressoflex 6p C3 DCpowe_2'!$G$9/D325*(D325-'ver pressoflex 6p C3 DCpowe_2'!$M$11)</f>
        <v>0.13314766899520955</v>
      </c>
      <c r="I325" s="114">
        <f>'ver pressoflex 6p C3 DCpowe_2'!$G$9/D325*(D325-'ver pressoflex 6p C3 DCpowe_2'!$M$12)</f>
        <v>0.13855045058354296</v>
      </c>
      <c r="J325" s="114">
        <f>'ver pressoflex 6p C3 DCpowe_2'!$G$9/D325*(D325-'ver pressoflex 6p C3 DCpowe_2'!$M$13)</f>
        <v>0.14395323217187633</v>
      </c>
      <c r="K325" s="114">
        <f>'ver pressoflex 6p C3 DCpowe_2'!$G$9/D325*(D325-'ver pressoflex 6p C3 DCpowe_2'!$G$3)</f>
        <v>0.15746018614270979</v>
      </c>
      <c r="L325" s="113">
        <f>-'ver pressoflex 6p C3 DCpowe_2'!$G$2*'ver pressoflex 6p C3 DCpowe_2'!D325*'ver pressoflex 6p C3 DCpowe_2'!$G$17*'ver pressoflex 6p C3 DCpowe_2'!$G$13*'ver pressoflex 6p C3 DCpowe_2'!$G$11</f>
        <v>-22388.467499999952</v>
      </c>
      <c r="M325" s="572">
        <f>IF(ABS(E325)&lt;'ver pressoflex 6p C3 DCpowe_2'!$G$7,'ver pressoflex 6p C3 DCpowe_2'!$G$16*E325*'ver pressoflex 6p C3 DCpowe_2'!$O$8,SIGN(E325)*'ver pressoflex 6p C3 DCpowe_2'!$G$15*'ver pressoflex 6p C3 DCpowe_2'!$O$8)</f>
        <v>17803.500000000004</v>
      </c>
      <c r="N325" s="572">
        <f>IF(ABS(F325)&lt;'ver pressoflex 6p C3 DCpowe_2'!$G$7,'ver pressoflex 6p C3 DCpowe_2'!$G$16*F325*'ver pressoflex 6p C3 DCpowe_2'!$O$9,SIGN(F325)*'ver pressoflex 6p C3 DCpowe_2'!$G$15*'ver pressoflex 6p C3 DCpowe_2'!$O$9)</f>
        <v>0</v>
      </c>
      <c r="O325" s="572">
        <f>IF(ABS(G325)&lt;'ver pressoflex 6p C3 DCpowe_2'!$G$7,'ver pressoflex 6p C3 DCpowe_2'!$G$16*G325*'ver pressoflex 6p C3 DCpowe_2'!$O$10,SIGN(G325)*'ver pressoflex 6p C3 DCpowe_2'!$G$15*'ver pressoflex 6p C3 DCpowe_2'!$O$10)</f>
        <v>0</v>
      </c>
      <c r="P325" s="572">
        <f>IF(ABS(H325)&lt;'ver pressoflex 6p C3 DCpowe_2'!$G$7,'ver pressoflex 6p C3 DCpowe_2'!$G$16*H325*'ver pressoflex 6p C3 DCpowe_2'!$O$11,SIGN(H325)*'ver pressoflex 6p C3 DCpowe_2'!$G$15*'ver pressoflex 6p C3 DCpowe_2'!$O$11)</f>
        <v>0</v>
      </c>
      <c r="Q325" s="572">
        <f>IF(ABS(I325)&lt;'ver pressoflex 6p C3 DCpowe_2'!$G$7,'ver pressoflex 6p C3 DCpowe_2'!$G$16*I325*'ver pressoflex 6p C3 DCpowe_2'!$O$12,SIGN(I325)*'ver pressoflex 6p C3 DCpowe_2'!$G$15*'ver pressoflex 6p C3 DCpowe_2'!$O$12)</f>
        <v>0</v>
      </c>
      <c r="R325" s="572">
        <f>IF(ABS(J325)&lt;'ver pressoflex 6p C3 DCpowe_2'!$G$7,'ver pressoflex 6p C3 DCpowe_2'!$G$16*J325*'ver pressoflex 6p C3 DCpowe_2'!$O$13,SIGN(J325)*'ver pressoflex 6p C3 DCpowe_2'!$G$15*'ver pressoflex 6p C3 DCpowe_2'!$O$13)</f>
        <v>17803.500000000004</v>
      </c>
      <c r="S325" s="113">
        <f t="shared" si="45"/>
        <v>13218.532500000056</v>
      </c>
      <c r="T325" s="575">
        <f>-L325*('ver pressoflex 6p C3 DCpowe_2'!$G$3/2-'ver pressoflex 6p C3 DCpowe_2'!$G$12*'ver pressoflex 6p C3 DCpowe_2'!D325)</f>
        <v>26322606.621725347</v>
      </c>
      <c r="U325" s="29">
        <f t="shared" si="47"/>
        <v>-18248587.500000004</v>
      </c>
      <c r="V325" s="29">
        <f t="shared" si="48"/>
        <v>0</v>
      </c>
      <c r="W325" s="29">
        <f t="shared" si="49"/>
        <v>0</v>
      </c>
      <c r="X325" s="29">
        <f t="shared" si="50"/>
        <v>0</v>
      </c>
      <c r="Y325" s="29">
        <f t="shared" si="51"/>
        <v>0</v>
      </c>
      <c r="Z325" s="29">
        <f t="shared" si="52"/>
        <v>18248587.500000004</v>
      </c>
      <c r="AA325" s="113">
        <f t="shared" si="46"/>
        <v>26322606.621725347</v>
      </c>
    </row>
    <row r="326" spans="2:27">
      <c r="B326" s="116">
        <f t="shared" si="44"/>
        <v>54987.007500000051</v>
      </c>
      <c r="C326" s="115">
        <f t="shared" si="43"/>
        <v>9.7699999999999783</v>
      </c>
      <c r="D326" s="68">
        <f>'ver pressoflex 6p C3 DCpowe_2'!$G$3/2/$C$557*C326</f>
        <v>119.68249999999973</v>
      </c>
      <c r="E326" s="114">
        <f>'ver pressoflex 6p C3 DCpowe_2'!$G$9/D326*(D326-'ver pressoflex 6p C3 DCpowe_2'!$M$8)</f>
        <v>5.3687046978464154E-3</v>
      </c>
      <c r="F326" s="114">
        <f>'ver pressoflex 6p C3 DCpowe_2'!$G$9/D326*(D326-'ver pressoflex 6p C3 DCpowe_2'!$M$9)</f>
        <v>1.0716186576984981E-2</v>
      </c>
      <c r="G326" s="114">
        <f>'ver pressoflex 6p C3 DCpowe_2'!$G$9/D326*(D326-'ver pressoflex 6p C3 DCpowe_2'!$M$10)</f>
        <v>1.6063668456123548E-2</v>
      </c>
      <c r="H326" s="114">
        <f>'ver pressoflex 6p C3 DCpowe_2'!$G$9/D326*(D326-'ver pressoflex 6p C3 DCpowe_2'!$M$11)</f>
        <v>0.13170296409249505</v>
      </c>
      <c r="I326" s="114">
        <f>'ver pressoflex 6p C3 DCpowe_2'!$G$9/D326*(D326-'ver pressoflex 6p C3 DCpowe_2'!$M$12)</f>
        <v>0.1370504459716336</v>
      </c>
      <c r="J326" s="114">
        <f>'ver pressoflex 6p C3 DCpowe_2'!$G$9/D326*(D326-'ver pressoflex 6p C3 DCpowe_2'!$M$13)</f>
        <v>0.14239792785077215</v>
      </c>
      <c r="K326" s="114">
        <f>'ver pressoflex 6p C3 DCpowe_2'!$G$9/D326*(D326-'ver pressoflex 6p C3 DCpowe_2'!$G$3)</f>
        <v>0.15576663254861858</v>
      </c>
      <c r="L326" s="113">
        <f>-'ver pressoflex 6p C3 DCpowe_2'!$G$2*'ver pressoflex 6p C3 DCpowe_2'!D326*'ver pressoflex 6p C3 DCpowe_2'!$G$17*'ver pressoflex 6p C3 DCpowe_2'!$G$13*'ver pressoflex 6p C3 DCpowe_2'!$G$11</f>
        <v>-22619.992499999953</v>
      </c>
      <c r="M326" s="572">
        <f>IF(ABS(E326)&lt;'ver pressoflex 6p C3 DCpowe_2'!$G$7,'ver pressoflex 6p C3 DCpowe_2'!$G$16*E326*'ver pressoflex 6p C3 DCpowe_2'!$O$8,SIGN(E326)*'ver pressoflex 6p C3 DCpowe_2'!$G$15*'ver pressoflex 6p C3 DCpowe_2'!$O$8)</f>
        <v>17803.500000000004</v>
      </c>
      <c r="N326" s="572">
        <f>IF(ABS(F326)&lt;'ver pressoflex 6p C3 DCpowe_2'!$G$7,'ver pressoflex 6p C3 DCpowe_2'!$G$16*F326*'ver pressoflex 6p C3 DCpowe_2'!$O$9,SIGN(F326)*'ver pressoflex 6p C3 DCpowe_2'!$G$15*'ver pressoflex 6p C3 DCpowe_2'!$O$9)</f>
        <v>0</v>
      </c>
      <c r="O326" s="572">
        <f>IF(ABS(G326)&lt;'ver pressoflex 6p C3 DCpowe_2'!$G$7,'ver pressoflex 6p C3 DCpowe_2'!$G$16*G326*'ver pressoflex 6p C3 DCpowe_2'!$O$10,SIGN(G326)*'ver pressoflex 6p C3 DCpowe_2'!$G$15*'ver pressoflex 6p C3 DCpowe_2'!$O$10)</f>
        <v>0</v>
      </c>
      <c r="P326" s="572">
        <f>IF(ABS(H326)&lt;'ver pressoflex 6p C3 DCpowe_2'!$G$7,'ver pressoflex 6p C3 DCpowe_2'!$G$16*H326*'ver pressoflex 6p C3 DCpowe_2'!$O$11,SIGN(H326)*'ver pressoflex 6p C3 DCpowe_2'!$G$15*'ver pressoflex 6p C3 DCpowe_2'!$O$11)</f>
        <v>0</v>
      </c>
      <c r="Q326" s="572">
        <f>IF(ABS(I326)&lt;'ver pressoflex 6p C3 DCpowe_2'!$G$7,'ver pressoflex 6p C3 DCpowe_2'!$G$16*I326*'ver pressoflex 6p C3 DCpowe_2'!$O$12,SIGN(I326)*'ver pressoflex 6p C3 DCpowe_2'!$G$15*'ver pressoflex 6p C3 DCpowe_2'!$O$12)</f>
        <v>0</v>
      </c>
      <c r="R326" s="572">
        <f>IF(ABS(J326)&lt;'ver pressoflex 6p C3 DCpowe_2'!$G$7,'ver pressoflex 6p C3 DCpowe_2'!$G$16*J326*'ver pressoflex 6p C3 DCpowe_2'!$O$13,SIGN(J326)*'ver pressoflex 6p C3 DCpowe_2'!$G$15*'ver pressoflex 6p C3 DCpowe_2'!$O$13)</f>
        <v>17803.500000000004</v>
      </c>
      <c r="S326" s="113">
        <f t="shared" si="45"/>
        <v>12987.007500000054</v>
      </c>
      <c r="T326" s="575">
        <f>-L326*('ver pressoflex 6p C3 DCpowe_2'!$G$3/2-'ver pressoflex 6p C3 DCpowe_2'!$G$12*'ver pressoflex 6p C3 DCpowe_2'!D326)</f>
        <v>26583288.435509346</v>
      </c>
      <c r="U326" s="29">
        <f t="shared" si="47"/>
        <v>-18248587.500000004</v>
      </c>
      <c r="V326" s="29">
        <f t="shared" si="48"/>
        <v>0</v>
      </c>
      <c r="W326" s="29">
        <f t="shared" si="49"/>
        <v>0</v>
      </c>
      <c r="X326" s="29">
        <f t="shared" si="50"/>
        <v>0</v>
      </c>
      <c r="Y326" s="29">
        <f t="shared" si="51"/>
        <v>0</v>
      </c>
      <c r="Z326" s="29">
        <f t="shared" si="52"/>
        <v>18248587.500000004</v>
      </c>
      <c r="AA326" s="113">
        <f t="shared" si="46"/>
        <v>26583288.435509346</v>
      </c>
    </row>
    <row r="327" spans="2:27">
      <c r="B327" s="116">
        <f t="shared" si="44"/>
        <v>54755.482500000056</v>
      </c>
      <c r="C327" s="115">
        <f t="shared" si="43"/>
        <v>9.8699999999999779</v>
      </c>
      <c r="D327" s="68">
        <f>'ver pressoflex 6p C3 DCpowe_2'!$G$3/2/$C$557*C327</f>
        <v>120.90749999999973</v>
      </c>
      <c r="E327" s="114">
        <f>'ver pressoflex 6p C3 DCpowe_2'!$G$9/D327*(D327-'ver pressoflex 6p C3 DCpowe_2'!$M$8)</f>
        <v>5.2332568285673228E-3</v>
      </c>
      <c r="F327" s="114">
        <f>'ver pressoflex 6p C3 DCpowe_2'!$G$9/D327*(D327-'ver pressoflex 6p C3 DCpowe_2'!$M$9)</f>
        <v>1.052655955999425E-2</v>
      </c>
      <c r="G327" s="114">
        <f>'ver pressoflex 6p C3 DCpowe_2'!$G$9/D327*(D327-'ver pressoflex 6p C3 DCpowe_2'!$M$10)</f>
        <v>1.5819862291421179E-2</v>
      </c>
      <c r="H327" s="114">
        <f>'ver pressoflex 6p C3 DCpowe_2'!$G$9/D327*(D327-'ver pressoflex 6p C3 DCpowe_2'!$M$11)</f>
        <v>0.13028753385852851</v>
      </c>
      <c r="I327" s="114">
        <f>'ver pressoflex 6p C3 DCpowe_2'!$G$9/D327*(D327-'ver pressoflex 6p C3 DCpowe_2'!$M$12)</f>
        <v>0.13558083658995543</v>
      </c>
      <c r="J327" s="114">
        <f>'ver pressoflex 6p C3 DCpowe_2'!$G$9/D327*(D327-'ver pressoflex 6p C3 DCpowe_2'!$M$13)</f>
        <v>0.14087413932138237</v>
      </c>
      <c r="K327" s="114">
        <f>'ver pressoflex 6p C3 DCpowe_2'!$G$9/D327*(D327-'ver pressoflex 6p C3 DCpowe_2'!$G$3)</f>
        <v>0.1541073961499497</v>
      </c>
      <c r="L327" s="113">
        <f>-'ver pressoflex 6p C3 DCpowe_2'!$G$2*'ver pressoflex 6p C3 DCpowe_2'!D327*'ver pressoflex 6p C3 DCpowe_2'!$G$17*'ver pressoflex 6p C3 DCpowe_2'!$G$13*'ver pressoflex 6p C3 DCpowe_2'!$G$11</f>
        <v>-22851.517499999951</v>
      </c>
      <c r="M327" s="572">
        <f>IF(ABS(E327)&lt;'ver pressoflex 6p C3 DCpowe_2'!$G$7,'ver pressoflex 6p C3 DCpowe_2'!$G$16*E327*'ver pressoflex 6p C3 DCpowe_2'!$O$8,SIGN(E327)*'ver pressoflex 6p C3 DCpowe_2'!$G$15*'ver pressoflex 6p C3 DCpowe_2'!$O$8)</f>
        <v>17803.500000000004</v>
      </c>
      <c r="N327" s="572">
        <f>IF(ABS(F327)&lt;'ver pressoflex 6p C3 DCpowe_2'!$G$7,'ver pressoflex 6p C3 DCpowe_2'!$G$16*F327*'ver pressoflex 6p C3 DCpowe_2'!$O$9,SIGN(F327)*'ver pressoflex 6p C3 DCpowe_2'!$G$15*'ver pressoflex 6p C3 DCpowe_2'!$O$9)</f>
        <v>0</v>
      </c>
      <c r="O327" s="572">
        <f>IF(ABS(G327)&lt;'ver pressoflex 6p C3 DCpowe_2'!$G$7,'ver pressoflex 6p C3 DCpowe_2'!$G$16*G327*'ver pressoflex 6p C3 DCpowe_2'!$O$10,SIGN(G327)*'ver pressoflex 6p C3 DCpowe_2'!$G$15*'ver pressoflex 6p C3 DCpowe_2'!$O$10)</f>
        <v>0</v>
      </c>
      <c r="P327" s="572">
        <f>IF(ABS(H327)&lt;'ver pressoflex 6p C3 DCpowe_2'!$G$7,'ver pressoflex 6p C3 DCpowe_2'!$G$16*H327*'ver pressoflex 6p C3 DCpowe_2'!$O$11,SIGN(H327)*'ver pressoflex 6p C3 DCpowe_2'!$G$15*'ver pressoflex 6p C3 DCpowe_2'!$O$11)</f>
        <v>0</v>
      </c>
      <c r="Q327" s="572">
        <f>IF(ABS(I327)&lt;'ver pressoflex 6p C3 DCpowe_2'!$G$7,'ver pressoflex 6p C3 DCpowe_2'!$G$16*I327*'ver pressoflex 6p C3 DCpowe_2'!$O$12,SIGN(I327)*'ver pressoflex 6p C3 DCpowe_2'!$G$15*'ver pressoflex 6p C3 DCpowe_2'!$O$12)</f>
        <v>0</v>
      </c>
      <c r="R327" s="572">
        <f>IF(ABS(J327)&lt;'ver pressoflex 6p C3 DCpowe_2'!$G$7,'ver pressoflex 6p C3 DCpowe_2'!$G$16*J327*'ver pressoflex 6p C3 DCpowe_2'!$O$13,SIGN(J327)*'ver pressoflex 6p C3 DCpowe_2'!$G$15*'ver pressoflex 6p C3 DCpowe_2'!$O$13)</f>
        <v>17803.500000000004</v>
      </c>
      <c r="S327" s="113">
        <f t="shared" si="45"/>
        <v>12755.482500000056</v>
      </c>
      <c r="T327" s="575">
        <f>-L327*('ver pressoflex 6p C3 DCpowe_2'!$G$3/2-'ver pressoflex 6p C3 DCpowe_2'!$G$12*'ver pressoflex 6p C3 DCpowe_2'!D327)</f>
        <v>26843734.279013347</v>
      </c>
      <c r="U327" s="29">
        <f t="shared" si="47"/>
        <v>-18248587.500000004</v>
      </c>
      <c r="V327" s="29">
        <f t="shared" si="48"/>
        <v>0</v>
      </c>
      <c r="W327" s="29">
        <f t="shared" si="49"/>
        <v>0</v>
      </c>
      <c r="X327" s="29">
        <f t="shared" si="50"/>
        <v>0</v>
      </c>
      <c r="Y327" s="29">
        <f t="shared" si="51"/>
        <v>0</v>
      </c>
      <c r="Z327" s="29">
        <f t="shared" si="52"/>
        <v>18248587.500000004</v>
      </c>
      <c r="AA327" s="113">
        <f t="shared" si="46"/>
        <v>26843734.279013347</v>
      </c>
    </row>
    <row r="328" spans="2:27">
      <c r="B328" s="116">
        <f t="shared" si="44"/>
        <v>54523.957500000055</v>
      </c>
      <c r="C328" s="115">
        <f t="shared" si="43"/>
        <v>9.9699999999999775</v>
      </c>
      <c r="D328" s="68">
        <f>'ver pressoflex 6p C3 DCpowe_2'!$G$3/2/$C$557*C328</f>
        <v>122.13249999999972</v>
      </c>
      <c r="E328" s="114">
        <f>'ver pressoflex 6p C3 DCpowe_2'!$G$9/D328*(D328-'ver pressoflex 6p C3 DCpowe_2'!$M$8)</f>
        <v>5.1005260679999479E-3</v>
      </c>
      <c r="F328" s="114">
        <f>'ver pressoflex 6p C3 DCpowe_2'!$G$9/D328*(D328-'ver pressoflex 6p C3 DCpowe_2'!$M$9)</f>
        <v>1.0340736495199929E-2</v>
      </c>
      <c r="G328" s="114">
        <f>'ver pressoflex 6p C3 DCpowe_2'!$G$9/D328*(D328-'ver pressoflex 6p C3 DCpowe_2'!$M$10)</f>
        <v>1.5580946922399908E-2</v>
      </c>
      <c r="H328" s="114">
        <f>'ver pressoflex 6p C3 DCpowe_2'!$G$9/D328*(D328-'ver pressoflex 6p C3 DCpowe_2'!$M$11)</f>
        <v>0.12890049741059947</v>
      </c>
      <c r="I328" s="114">
        <f>'ver pressoflex 6p C3 DCpowe_2'!$G$9/D328*(D328-'ver pressoflex 6p C3 DCpowe_2'!$M$12)</f>
        <v>0.13414070783779944</v>
      </c>
      <c r="J328" s="114">
        <f>'ver pressoflex 6p C3 DCpowe_2'!$G$9/D328*(D328-'ver pressoflex 6p C3 DCpowe_2'!$M$13)</f>
        <v>0.13938091826499943</v>
      </c>
      <c r="K328" s="114">
        <f>'ver pressoflex 6p C3 DCpowe_2'!$G$9/D328*(D328-'ver pressoflex 6p C3 DCpowe_2'!$G$3)</f>
        <v>0.15248144433299937</v>
      </c>
      <c r="L328" s="113">
        <f>-'ver pressoflex 6p C3 DCpowe_2'!$G$2*'ver pressoflex 6p C3 DCpowe_2'!D328*'ver pressoflex 6p C3 DCpowe_2'!$G$17*'ver pressoflex 6p C3 DCpowe_2'!$G$13*'ver pressoflex 6p C3 DCpowe_2'!$G$11</f>
        <v>-23083.042499999952</v>
      </c>
      <c r="M328" s="572">
        <f>IF(ABS(E328)&lt;'ver pressoflex 6p C3 DCpowe_2'!$G$7,'ver pressoflex 6p C3 DCpowe_2'!$G$16*E328*'ver pressoflex 6p C3 DCpowe_2'!$O$8,SIGN(E328)*'ver pressoflex 6p C3 DCpowe_2'!$G$15*'ver pressoflex 6p C3 DCpowe_2'!$O$8)</f>
        <v>17803.500000000004</v>
      </c>
      <c r="N328" s="572">
        <f>IF(ABS(F328)&lt;'ver pressoflex 6p C3 DCpowe_2'!$G$7,'ver pressoflex 6p C3 DCpowe_2'!$G$16*F328*'ver pressoflex 6p C3 DCpowe_2'!$O$9,SIGN(F328)*'ver pressoflex 6p C3 DCpowe_2'!$G$15*'ver pressoflex 6p C3 DCpowe_2'!$O$9)</f>
        <v>0</v>
      </c>
      <c r="O328" s="572">
        <f>IF(ABS(G328)&lt;'ver pressoflex 6p C3 DCpowe_2'!$G$7,'ver pressoflex 6p C3 DCpowe_2'!$G$16*G328*'ver pressoflex 6p C3 DCpowe_2'!$O$10,SIGN(G328)*'ver pressoflex 6p C3 DCpowe_2'!$G$15*'ver pressoflex 6p C3 DCpowe_2'!$O$10)</f>
        <v>0</v>
      </c>
      <c r="P328" s="572">
        <f>IF(ABS(H328)&lt;'ver pressoflex 6p C3 DCpowe_2'!$G$7,'ver pressoflex 6p C3 DCpowe_2'!$G$16*H328*'ver pressoflex 6p C3 DCpowe_2'!$O$11,SIGN(H328)*'ver pressoflex 6p C3 DCpowe_2'!$G$15*'ver pressoflex 6p C3 DCpowe_2'!$O$11)</f>
        <v>0</v>
      </c>
      <c r="Q328" s="572">
        <f>IF(ABS(I328)&lt;'ver pressoflex 6p C3 DCpowe_2'!$G$7,'ver pressoflex 6p C3 DCpowe_2'!$G$16*I328*'ver pressoflex 6p C3 DCpowe_2'!$O$12,SIGN(I328)*'ver pressoflex 6p C3 DCpowe_2'!$G$15*'ver pressoflex 6p C3 DCpowe_2'!$O$12)</f>
        <v>0</v>
      </c>
      <c r="R328" s="572">
        <f>IF(ABS(J328)&lt;'ver pressoflex 6p C3 DCpowe_2'!$G$7,'ver pressoflex 6p C3 DCpowe_2'!$G$16*J328*'ver pressoflex 6p C3 DCpowe_2'!$O$13,SIGN(J328)*'ver pressoflex 6p C3 DCpowe_2'!$G$15*'ver pressoflex 6p C3 DCpowe_2'!$O$13)</f>
        <v>17803.500000000004</v>
      </c>
      <c r="S328" s="113">
        <f t="shared" si="45"/>
        <v>12523.957500000055</v>
      </c>
      <c r="T328" s="575">
        <f>-L328*('ver pressoflex 6p C3 DCpowe_2'!$G$3/2-'ver pressoflex 6p C3 DCpowe_2'!$G$12*'ver pressoflex 6p C3 DCpowe_2'!D328)</f>
        <v>27103944.152237345</v>
      </c>
      <c r="U328" s="29">
        <f t="shared" si="47"/>
        <v>-18248587.500000004</v>
      </c>
      <c r="V328" s="29">
        <f t="shared" si="48"/>
        <v>0</v>
      </c>
      <c r="W328" s="29">
        <f t="shared" si="49"/>
        <v>0</v>
      </c>
      <c r="X328" s="29">
        <f t="shared" si="50"/>
        <v>0</v>
      </c>
      <c r="Y328" s="29">
        <f t="shared" si="51"/>
        <v>0</v>
      </c>
      <c r="Z328" s="29">
        <f t="shared" si="52"/>
        <v>18248587.500000004</v>
      </c>
      <c r="AA328" s="113">
        <f t="shared" si="46"/>
        <v>27103944.152237345</v>
      </c>
    </row>
    <row r="329" spans="2:27">
      <c r="B329" s="116">
        <f t="shared" si="44"/>
        <v>54292.432500000061</v>
      </c>
      <c r="C329" s="115">
        <f t="shared" si="43"/>
        <v>10.069999999999977</v>
      </c>
      <c r="D329" s="68">
        <f>'ver pressoflex 6p C3 DCpowe_2'!$G$3/2/$C$557*C329</f>
        <v>123.35749999999972</v>
      </c>
      <c r="E329" s="114">
        <f>'ver pressoflex 6p C3 DCpowe_2'!$G$9/D329*(D329-'ver pressoflex 6p C3 DCpowe_2'!$M$8)</f>
        <v>4.9704314695093827E-3</v>
      </c>
      <c r="F329" s="114">
        <f>'ver pressoflex 6p C3 DCpowe_2'!$G$9/D329*(D329-'ver pressoflex 6p C3 DCpowe_2'!$M$9)</f>
        <v>1.0158604057313135E-2</v>
      </c>
      <c r="G329" s="114">
        <f>'ver pressoflex 6p C3 DCpowe_2'!$G$9/D329*(D329-'ver pressoflex 6p C3 DCpowe_2'!$M$10)</f>
        <v>1.534677664511689E-2</v>
      </c>
      <c r="H329" s="114">
        <f>'ver pressoflex 6p C3 DCpowe_2'!$G$9/D329*(D329-'ver pressoflex 6p C3 DCpowe_2'!$M$11)</f>
        <v>0.12754100885637307</v>
      </c>
      <c r="I329" s="114">
        <f>'ver pressoflex 6p C3 DCpowe_2'!$G$9/D329*(D329-'ver pressoflex 6p C3 DCpowe_2'!$M$12)</f>
        <v>0.13272918144417681</v>
      </c>
      <c r="J329" s="114">
        <f>'ver pressoflex 6p C3 DCpowe_2'!$G$9/D329*(D329-'ver pressoflex 6p C3 DCpowe_2'!$M$13)</f>
        <v>0.13791735403198058</v>
      </c>
      <c r="K329" s="114">
        <f>'ver pressoflex 6p C3 DCpowe_2'!$G$9/D329*(D329-'ver pressoflex 6p C3 DCpowe_2'!$G$3)</f>
        <v>0.15088778550148996</v>
      </c>
      <c r="L329" s="113">
        <f>-'ver pressoflex 6p C3 DCpowe_2'!$G$2*'ver pressoflex 6p C3 DCpowe_2'!D329*'ver pressoflex 6p C3 DCpowe_2'!$G$17*'ver pressoflex 6p C3 DCpowe_2'!$G$13*'ver pressoflex 6p C3 DCpowe_2'!$G$11</f>
        <v>-23314.567499999946</v>
      </c>
      <c r="M329" s="572">
        <f>IF(ABS(E329)&lt;'ver pressoflex 6p C3 DCpowe_2'!$G$7,'ver pressoflex 6p C3 DCpowe_2'!$G$16*E329*'ver pressoflex 6p C3 DCpowe_2'!$O$8,SIGN(E329)*'ver pressoflex 6p C3 DCpowe_2'!$G$15*'ver pressoflex 6p C3 DCpowe_2'!$O$8)</f>
        <v>17803.500000000004</v>
      </c>
      <c r="N329" s="572">
        <f>IF(ABS(F329)&lt;'ver pressoflex 6p C3 DCpowe_2'!$G$7,'ver pressoflex 6p C3 DCpowe_2'!$G$16*F329*'ver pressoflex 6p C3 DCpowe_2'!$O$9,SIGN(F329)*'ver pressoflex 6p C3 DCpowe_2'!$G$15*'ver pressoflex 6p C3 DCpowe_2'!$O$9)</f>
        <v>0</v>
      </c>
      <c r="O329" s="572">
        <f>IF(ABS(G329)&lt;'ver pressoflex 6p C3 DCpowe_2'!$G$7,'ver pressoflex 6p C3 DCpowe_2'!$G$16*G329*'ver pressoflex 6p C3 DCpowe_2'!$O$10,SIGN(G329)*'ver pressoflex 6p C3 DCpowe_2'!$G$15*'ver pressoflex 6p C3 DCpowe_2'!$O$10)</f>
        <v>0</v>
      </c>
      <c r="P329" s="572">
        <f>IF(ABS(H329)&lt;'ver pressoflex 6p C3 DCpowe_2'!$G$7,'ver pressoflex 6p C3 DCpowe_2'!$G$16*H329*'ver pressoflex 6p C3 DCpowe_2'!$O$11,SIGN(H329)*'ver pressoflex 6p C3 DCpowe_2'!$G$15*'ver pressoflex 6p C3 DCpowe_2'!$O$11)</f>
        <v>0</v>
      </c>
      <c r="Q329" s="572">
        <f>IF(ABS(I329)&lt;'ver pressoflex 6p C3 DCpowe_2'!$G$7,'ver pressoflex 6p C3 DCpowe_2'!$G$16*I329*'ver pressoflex 6p C3 DCpowe_2'!$O$12,SIGN(I329)*'ver pressoflex 6p C3 DCpowe_2'!$G$15*'ver pressoflex 6p C3 DCpowe_2'!$O$12)</f>
        <v>0</v>
      </c>
      <c r="R329" s="572">
        <f>IF(ABS(J329)&lt;'ver pressoflex 6p C3 DCpowe_2'!$G$7,'ver pressoflex 6p C3 DCpowe_2'!$G$16*J329*'ver pressoflex 6p C3 DCpowe_2'!$O$13,SIGN(J329)*'ver pressoflex 6p C3 DCpowe_2'!$G$15*'ver pressoflex 6p C3 DCpowe_2'!$O$13)</f>
        <v>17803.500000000004</v>
      </c>
      <c r="S329" s="113">
        <f t="shared" si="45"/>
        <v>12292.432500000061</v>
      </c>
      <c r="T329" s="575">
        <f>-L329*('ver pressoflex 6p C3 DCpowe_2'!$G$3/2-'ver pressoflex 6p C3 DCpowe_2'!$G$12*'ver pressoflex 6p C3 DCpowe_2'!D329)</f>
        <v>27363918.055181343</v>
      </c>
      <c r="U329" s="29">
        <f t="shared" si="47"/>
        <v>-18248587.500000004</v>
      </c>
      <c r="V329" s="29">
        <f t="shared" si="48"/>
        <v>0</v>
      </c>
      <c r="W329" s="29">
        <f t="shared" si="49"/>
        <v>0</v>
      </c>
      <c r="X329" s="29">
        <f t="shared" si="50"/>
        <v>0</v>
      </c>
      <c r="Y329" s="29">
        <f t="shared" si="51"/>
        <v>0</v>
      </c>
      <c r="Z329" s="29">
        <f t="shared" si="52"/>
        <v>18248587.500000004</v>
      </c>
      <c r="AA329" s="113">
        <f t="shared" si="46"/>
        <v>27363918.055181343</v>
      </c>
    </row>
    <row r="330" spans="2:27">
      <c r="B330" s="116">
        <f t="shared" si="44"/>
        <v>54060.907500000059</v>
      </c>
      <c r="C330" s="115">
        <f t="shared" si="43"/>
        <v>10.169999999999977</v>
      </c>
      <c r="D330" s="68">
        <f>'ver pressoflex 6p C3 DCpowe_2'!$G$3/2/$C$557*C330</f>
        <v>124.58249999999971</v>
      </c>
      <c r="E330" s="114">
        <f>'ver pressoflex 6p C3 DCpowe_2'!$G$9/D330*(D330-'ver pressoflex 6p C3 DCpowe_2'!$M$8)</f>
        <v>4.842895270202506E-3</v>
      </c>
      <c r="F330" s="114">
        <f>'ver pressoflex 6p C3 DCpowe_2'!$G$9/D330*(D330-'ver pressoflex 6p C3 DCpowe_2'!$M$9)</f>
        <v>9.9800533782835096E-3</v>
      </c>
      <c r="G330" s="114">
        <f>'ver pressoflex 6p C3 DCpowe_2'!$G$9/D330*(D330-'ver pressoflex 6p C3 DCpowe_2'!$M$10)</f>
        <v>1.5117211486364511E-2</v>
      </c>
      <c r="H330" s="114">
        <f>'ver pressoflex 6p C3 DCpowe_2'!$G$9/D330*(D330-'ver pressoflex 6p C3 DCpowe_2'!$M$11)</f>
        <v>0.12620825557361617</v>
      </c>
      <c r="I330" s="114">
        <f>'ver pressoflex 6p C3 DCpowe_2'!$G$9/D330*(D330-'ver pressoflex 6p C3 DCpowe_2'!$M$12)</f>
        <v>0.13134541368169719</v>
      </c>
      <c r="J330" s="114">
        <f>'ver pressoflex 6p C3 DCpowe_2'!$G$9/D330*(D330-'ver pressoflex 6p C3 DCpowe_2'!$M$13)</f>
        <v>0.13648257178977821</v>
      </c>
      <c r="K330" s="114">
        <f>'ver pressoflex 6p C3 DCpowe_2'!$G$9/D330*(D330-'ver pressoflex 6p C3 DCpowe_2'!$G$3)</f>
        <v>0.1493254670599807</v>
      </c>
      <c r="L330" s="113">
        <f>-'ver pressoflex 6p C3 DCpowe_2'!$G$2*'ver pressoflex 6p C3 DCpowe_2'!D330*'ver pressoflex 6p C3 DCpowe_2'!$G$17*'ver pressoflex 6p C3 DCpowe_2'!$G$13*'ver pressoflex 6p C3 DCpowe_2'!$G$11</f>
        <v>-23546.092499999948</v>
      </c>
      <c r="M330" s="572">
        <f>IF(ABS(E330)&lt;'ver pressoflex 6p C3 DCpowe_2'!$G$7,'ver pressoflex 6p C3 DCpowe_2'!$G$16*E330*'ver pressoflex 6p C3 DCpowe_2'!$O$8,SIGN(E330)*'ver pressoflex 6p C3 DCpowe_2'!$G$15*'ver pressoflex 6p C3 DCpowe_2'!$O$8)</f>
        <v>17803.500000000004</v>
      </c>
      <c r="N330" s="572">
        <f>IF(ABS(F330)&lt;'ver pressoflex 6p C3 DCpowe_2'!$G$7,'ver pressoflex 6p C3 DCpowe_2'!$G$16*F330*'ver pressoflex 6p C3 DCpowe_2'!$O$9,SIGN(F330)*'ver pressoflex 6p C3 DCpowe_2'!$G$15*'ver pressoflex 6p C3 DCpowe_2'!$O$9)</f>
        <v>0</v>
      </c>
      <c r="O330" s="572">
        <f>IF(ABS(G330)&lt;'ver pressoflex 6p C3 DCpowe_2'!$G$7,'ver pressoflex 6p C3 DCpowe_2'!$G$16*G330*'ver pressoflex 6p C3 DCpowe_2'!$O$10,SIGN(G330)*'ver pressoflex 6p C3 DCpowe_2'!$G$15*'ver pressoflex 6p C3 DCpowe_2'!$O$10)</f>
        <v>0</v>
      </c>
      <c r="P330" s="572">
        <f>IF(ABS(H330)&lt;'ver pressoflex 6p C3 DCpowe_2'!$G$7,'ver pressoflex 6p C3 DCpowe_2'!$G$16*H330*'ver pressoflex 6p C3 DCpowe_2'!$O$11,SIGN(H330)*'ver pressoflex 6p C3 DCpowe_2'!$G$15*'ver pressoflex 6p C3 DCpowe_2'!$O$11)</f>
        <v>0</v>
      </c>
      <c r="Q330" s="572">
        <f>IF(ABS(I330)&lt;'ver pressoflex 6p C3 DCpowe_2'!$G$7,'ver pressoflex 6p C3 DCpowe_2'!$G$16*I330*'ver pressoflex 6p C3 DCpowe_2'!$O$12,SIGN(I330)*'ver pressoflex 6p C3 DCpowe_2'!$G$15*'ver pressoflex 6p C3 DCpowe_2'!$O$12)</f>
        <v>0</v>
      </c>
      <c r="R330" s="572">
        <f>IF(ABS(J330)&lt;'ver pressoflex 6p C3 DCpowe_2'!$G$7,'ver pressoflex 6p C3 DCpowe_2'!$G$16*J330*'ver pressoflex 6p C3 DCpowe_2'!$O$13,SIGN(J330)*'ver pressoflex 6p C3 DCpowe_2'!$G$15*'ver pressoflex 6p C3 DCpowe_2'!$O$13)</f>
        <v>17803.500000000004</v>
      </c>
      <c r="S330" s="113">
        <f t="shared" si="45"/>
        <v>12060.907500000059</v>
      </c>
      <c r="T330" s="575">
        <f>-L330*('ver pressoflex 6p C3 DCpowe_2'!$G$3/2-'ver pressoflex 6p C3 DCpowe_2'!$G$12*'ver pressoflex 6p C3 DCpowe_2'!D330)</f>
        <v>27623655.987845343</v>
      </c>
      <c r="U330" s="29">
        <f t="shared" si="47"/>
        <v>-18248587.500000004</v>
      </c>
      <c r="V330" s="29">
        <f t="shared" si="48"/>
        <v>0</v>
      </c>
      <c r="W330" s="29">
        <f t="shared" si="49"/>
        <v>0</v>
      </c>
      <c r="X330" s="29">
        <f t="shared" si="50"/>
        <v>0</v>
      </c>
      <c r="Y330" s="29">
        <f t="shared" si="51"/>
        <v>0</v>
      </c>
      <c r="Z330" s="29">
        <f t="shared" si="52"/>
        <v>18248587.500000004</v>
      </c>
      <c r="AA330" s="113">
        <f t="shared" si="46"/>
        <v>27623655.987845343</v>
      </c>
    </row>
    <row r="331" spans="2:27">
      <c r="B331" s="116">
        <f t="shared" si="44"/>
        <v>53829.382500000058</v>
      </c>
      <c r="C331" s="115">
        <f t="shared" si="43"/>
        <v>10.269999999999976</v>
      </c>
      <c r="D331" s="68">
        <f>'ver pressoflex 6p C3 DCpowe_2'!$G$3/2/$C$557*C331</f>
        <v>125.80749999999971</v>
      </c>
      <c r="E331" s="114">
        <f>'ver pressoflex 6p C3 DCpowe_2'!$G$9/D331*(D331-'ver pressoflex 6p C3 DCpowe_2'!$M$8)</f>
        <v>4.7178427359259485E-3</v>
      </c>
      <c r="F331" s="114">
        <f>'ver pressoflex 6p C3 DCpowe_2'!$G$9/D331*(D331-'ver pressoflex 6p C3 DCpowe_2'!$M$9)</f>
        <v>9.8049798302963266E-3</v>
      </c>
      <c r="G331" s="114">
        <f>'ver pressoflex 6p C3 DCpowe_2'!$G$9/D331*(D331-'ver pressoflex 6p C3 DCpowe_2'!$M$10)</f>
        <v>1.4892116924666706E-2</v>
      </c>
      <c r="H331" s="114">
        <f>'ver pressoflex 6p C3 DCpowe_2'!$G$9/D331*(D331-'ver pressoflex 6p C3 DCpowe_2'!$M$11)</f>
        <v>0.12490145659042616</v>
      </c>
      <c r="I331" s="114">
        <f>'ver pressoflex 6p C3 DCpowe_2'!$G$9/D331*(D331-'ver pressoflex 6p C3 DCpowe_2'!$M$12)</f>
        <v>0.12998859368479654</v>
      </c>
      <c r="J331" s="114">
        <f>'ver pressoflex 6p C3 DCpowe_2'!$G$9/D331*(D331-'ver pressoflex 6p C3 DCpowe_2'!$M$13)</f>
        <v>0.1350757307791669</v>
      </c>
      <c r="K331" s="114">
        <f>'ver pressoflex 6p C3 DCpowe_2'!$G$9/D331*(D331-'ver pressoflex 6p C3 DCpowe_2'!$G$3)</f>
        <v>0.14779357351509284</v>
      </c>
      <c r="L331" s="113">
        <f>-'ver pressoflex 6p C3 DCpowe_2'!$G$2*'ver pressoflex 6p C3 DCpowe_2'!D331*'ver pressoflex 6p C3 DCpowe_2'!$G$17*'ver pressoflex 6p C3 DCpowe_2'!$G$13*'ver pressoflex 6p C3 DCpowe_2'!$G$11</f>
        <v>-23777.617499999949</v>
      </c>
      <c r="M331" s="572">
        <f>IF(ABS(E331)&lt;'ver pressoflex 6p C3 DCpowe_2'!$G$7,'ver pressoflex 6p C3 DCpowe_2'!$G$16*E331*'ver pressoflex 6p C3 DCpowe_2'!$O$8,SIGN(E331)*'ver pressoflex 6p C3 DCpowe_2'!$G$15*'ver pressoflex 6p C3 DCpowe_2'!$O$8)</f>
        <v>17803.500000000004</v>
      </c>
      <c r="N331" s="572">
        <f>IF(ABS(F331)&lt;'ver pressoflex 6p C3 DCpowe_2'!$G$7,'ver pressoflex 6p C3 DCpowe_2'!$G$16*F331*'ver pressoflex 6p C3 DCpowe_2'!$O$9,SIGN(F331)*'ver pressoflex 6p C3 DCpowe_2'!$G$15*'ver pressoflex 6p C3 DCpowe_2'!$O$9)</f>
        <v>0</v>
      </c>
      <c r="O331" s="572">
        <f>IF(ABS(G331)&lt;'ver pressoflex 6p C3 DCpowe_2'!$G$7,'ver pressoflex 6p C3 DCpowe_2'!$G$16*G331*'ver pressoflex 6p C3 DCpowe_2'!$O$10,SIGN(G331)*'ver pressoflex 6p C3 DCpowe_2'!$G$15*'ver pressoflex 6p C3 DCpowe_2'!$O$10)</f>
        <v>0</v>
      </c>
      <c r="P331" s="572">
        <f>IF(ABS(H331)&lt;'ver pressoflex 6p C3 DCpowe_2'!$G$7,'ver pressoflex 6p C3 DCpowe_2'!$G$16*H331*'ver pressoflex 6p C3 DCpowe_2'!$O$11,SIGN(H331)*'ver pressoflex 6p C3 DCpowe_2'!$G$15*'ver pressoflex 6p C3 DCpowe_2'!$O$11)</f>
        <v>0</v>
      </c>
      <c r="Q331" s="572">
        <f>IF(ABS(I331)&lt;'ver pressoflex 6p C3 DCpowe_2'!$G$7,'ver pressoflex 6p C3 DCpowe_2'!$G$16*I331*'ver pressoflex 6p C3 DCpowe_2'!$O$12,SIGN(I331)*'ver pressoflex 6p C3 DCpowe_2'!$G$15*'ver pressoflex 6p C3 DCpowe_2'!$O$12)</f>
        <v>0</v>
      </c>
      <c r="R331" s="572">
        <f>IF(ABS(J331)&lt;'ver pressoflex 6p C3 DCpowe_2'!$G$7,'ver pressoflex 6p C3 DCpowe_2'!$G$16*J331*'ver pressoflex 6p C3 DCpowe_2'!$O$13,SIGN(J331)*'ver pressoflex 6p C3 DCpowe_2'!$G$15*'ver pressoflex 6p C3 DCpowe_2'!$O$13)</f>
        <v>17803.500000000004</v>
      </c>
      <c r="S331" s="113">
        <f t="shared" si="45"/>
        <v>11829.382500000058</v>
      </c>
      <c r="T331" s="575">
        <f>-L331*('ver pressoflex 6p C3 DCpowe_2'!$G$3/2-'ver pressoflex 6p C3 DCpowe_2'!$G$12*'ver pressoflex 6p C3 DCpowe_2'!D331)</f>
        <v>27883157.950229339</v>
      </c>
      <c r="U331" s="29">
        <f t="shared" si="47"/>
        <v>-18248587.500000004</v>
      </c>
      <c r="V331" s="29">
        <f t="shared" si="48"/>
        <v>0</v>
      </c>
      <c r="W331" s="29">
        <f t="shared" si="49"/>
        <v>0</v>
      </c>
      <c r="X331" s="29">
        <f t="shared" si="50"/>
        <v>0</v>
      </c>
      <c r="Y331" s="29">
        <f t="shared" si="51"/>
        <v>0</v>
      </c>
      <c r="Z331" s="29">
        <f t="shared" si="52"/>
        <v>18248587.500000004</v>
      </c>
      <c r="AA331" s="113">
        <f t="shared" si="46"/>
        <v>27883157.950229339</v>
      </c>
    </row>
    <row r="332" spans="2:27">
      <c r="B332" s="116">
        <f t="shared" si="44"/>
        <v>53597.857500000056</v>
      </c>
      <c r="C332" s="115">
        <f t="shared" si="43"/>
        <v>10.369999999999976</v>
      </c>
      <c r="D332" s="68">
        <f>'ver pressoflex 6p C3 DCpowe_2'!$G$3/2/$C$557*C332</f>
        <v>127.03249999999971</v>
      </c>
      <c r="E332" s="114">
        <f>'ver pressoflex 6p C3 DCpowe_2'!$G$9/D332*(D332-'ver pressoflex 6p C3 DCpowe_2'!$M$8)</f>
        <v>4.5952020152323506E-3</v>
      </c>
      <c r="F332" s="114">
        <f>'ver pressoflex 6p C3 DCpowe_2'!$G$9/D332*(D332-'ver pressoflex 6p C3 DCpowe_2'!$M$9)</f>
        <v>9.6332828213252907E-3</v>
      </c>
      <c r="G332" s="114">
        <f>'ver pressoflex 6p C3 DCpowe_2'!$G$9/D332*(D332-'ver pressoflex 6p C3 DCpowe_2'!$M$10)</f>
        <v>1.467136362741823E-2</v>
      </c>
      <c r="H332" s="114">
        <f>'ver pressoflex 6p C3 DCpowe_2'!$G$9/D332*(D332-'ver pressoflex 6p C3 DCpowe_2'!$M$11)</f>
        <v>0.12361986105917805</v>
      </c>
      <c r="I332" s="114">
        <f>'ver pressoflex 6p C3 DCpowe_2'!$G$9/D332*(D332-'ver pressoflex 6p C3 DCpowe_2'!$M$12)</f>
        <v>0.12865794186527099</v>
      </c>
      <c r="J332" s="114">
        <f>'ver pressoflex 6p C3 DCpowe_2'!$G$9/D332*(D332-'ver pressoflex 6p C3 DCpowe_2'!$M$13)</f>
        <v>0.13369602267136393</v>
      </c>
      <c r="K332" s="114">
        <f>'ver pressoflex 6p C3 DCpowe_2'!$G$9/D332*(D332-'ver pressoflex 6p C3 DCpowe_2'!$G$3)</f>
        <v>0.14629122468659628</v>
      </c>
      <c r="L332" s="113">
        <f>-'ver pressoflex 6p C3 DCpowe_2'!$G$2*'ver pressoflex 6p C3 DCpowe_2'!D332*'ver pressoflex 6p C3 DCpowe_2'!$G$17*'ver pressoflex 6p C3 DCpowe_2'!$G$13*'ver pressoflex 6p C3 DCpowe_2'!$G$11</f>
        <v>-24009.142499999947</v>
      </c>
      <c r="M332" s="572">
        <f>IF(ABS(E332)&lt;'ver pressoflex 6p C3 DCpowe_2'!$G$7,'ver pressoflex 6p C3 DCpowe_2'!$G$16*E332*'ver pressoflex 6p C3 DCpowe_2'!$O$8,SIGN(E332)*'ver pressoflex 6p C3 DCpowe_2'!$G$15*'ver pressoflex 6p C3 DCpowe_2'!$O$8)</f>
        <v>17803.500000000004</v>
      </c>
      <c r="N332" s="572">
        <f>IF(ABS(F332)&lt;'ver pressoflex 6p C3 DCpowe_2'!$G$7,'ver pressoflex 6p C3 DCpowe_2'!$G$16*F332*'ver pressoflex 6p C3 DCpowe_2'!$O$9,SIGN(F332)*'ver pressoflex 6p C3 DCpowe_2'!$G$15*'ver pressoflex 6p C3 DCpowe_2'!$O$9)</f>
        <v>0</v>
      </c>
      <c r="O332" s="572">
        <f>IF(ABS(G332)&lt;'ver pressoflex 6p C3 DCpowe_2'!$G$7,'ver pressoflex 6p C3 DCpowe_2'!$G$16*G332*'ver pressoflex 6p C3 DCpowe_2'!$O$10,SIGN(G332)*'ver pressoflex 6p C3 DCpowe_2'!$G$15*'ver pressoflex 6p C3 DCpowe_2'!$O$10)</f>
        <v>0</v>
      </c>
      <c r="P332" s="572">
        <f>IF(ABS(H332)&lt;'ver pressoflex 6p C3 DCpowe_2'!$G$7,'ver pressoflex 6p C3 DCpowe_2'!$G$16*H332*'ver pressoflex 6p C3 DCpowe_2'!$O$11,SIGN(H332)*'ver pressoflex 6p C3 DCpowe_2'!$G$15*'ver pressoflex 6p C3 DCpowe_2'!$O$11)</f>
        <v>0</v>
      </c>
      <c r="Q332" s="572">
        <f>IF(ABS(I332)&lt;'ver pressoflex 6p C3 DCpowe_2'!$G$7,'ver pressoflex 6p C3 DCpowe_2'!$G$16*I332*'ver pressoflex 6p C3 DCpowe_2'!$O$12,SIGN(I332)*'ver pressoflex 6p C3 DCpowe_2'!$G$15*'ver pressoflex 6p C3 DCpowe_2'!$O$12)</f>
        <v>0</v>
      </c>
      <c r="R332" s="572">
        <f>IF(ABS(J332)&lt;'ver pressoflex 6p C3 DCpowe_2'!$G$7,'ver pressoflex 6p C3 DCpowe_2'!$G$16*J332*'ver pressoflex 6p C3 DCpowe_2'!$O$13,SIGN(J332)*'ver pressoflex 6p C3 DCpowe_2'!$G$15*'ver pressoflex 6p C3 DCpowe_2'!$O$13)</f>
        <v>17803.500000000004</v>
      </c>
      <c r="S332" s="113">
        <f t="shared" si="45"/>
        <v>11597.85750000006</v>
      </c>
      <c r="T332" s="575">
        <f>-L332*('ver pressoflex 6p C3 DCpowe_2'!$G$3/2-'ver pressoflex 6p C3 DCpowe_2'!$G$12*'ver pressoflex 6p C3 DCpowe_2'!D332)</f>
        <v>28142423.942333341</v>
      </c>
      <c r="U332" s="29">
        <f t="shared" si="47"/>
        <v>-18248587.500000004</v>
      </c>
      <c r="V332" s="29">
        <f t="shared" si="48"/>
        <v>0</v>
      </c>
      <c r="W332" s="29">
        <f t="shared" si="49"/>
        <v>0</v>
      </c>
      <c r="X332" s="29">
        <f t="shared" si="50"/>
        <v>0</v>
      </c>
      <c r="Y332" s="29">
        <f t="shared" si="51"/>
        <v>0</v>
      </c>
      <c r="Z332" s="29">
        <f t="shared" si="52"/>
        <v>18248587.500000004</v>
      </c>
      <c r="AA332" s="113">
        <f t="shared" si="46"/>
        <v>28142423.942333341</v>
      </c>
    </row>
    <row r="333" spans="2:27">
      <c r="B333" s="116">
        <f t="shared" si="44"/>
        <v>53366.332500000062</v>
      </c>
      <c r="C333" s="115">
        <f t="shared" si="43"/>
        <v>10.469999999999976</v>
      </c>
      <c r="D333" s="68">
        <f>'ver pressoflex 6p C3 DCpowe_2'!$G$3/2/$C$557*C333</f>
        <v>128.25749999999971</v>
      </c>
      <c r="E333" s="114">
        <f>'ver pressoflex 6p C3 DCpowe_2'!$G$9/D333*(D333-'ver pressoflex 6p C3 DCpowe_2'!$M$8)</f>
        <v>4.4749040017153276E-3</v>
      </c>
      <c r="F333" s="114">
        <f>'ver pressoflex 6p C3 DCpowe_2'!$G$9/D333*(D333-'ver pressoflex 6p C3 DCpowe_2'!$M$9)</f>
        <v>9.4648656024014597E-3</v>
      </c>
      <c r="G333" s="114">
        <f>'ver pressoflex 6p C3 DCpowe_2'!$G$9/D333*(D333-'ver pressoflex 6p C3 DCpowe_2'!$M$10)</f>
        <v>1.445482720308759E-2</v>
      </c>
      <c r="H333" s="114">
        <f>'ver pressoflex 6p C3 DCpowe_2'!$G$9/D333*(D333-'ver pressoflex 6p C3 DCpowe_2'!$M$11)</f>
        <v>0.12236274681792518</v>
      </c>
      <c r="I333" s="114">
        <f>'ver pressoflex 6p C3 DCpowe_2'!$G$9/D333*(D333-'ver pressoflex 6p C3 DCpowe_2'!$M$12)</f>
        <v>0.12735270841861132</v>
      </c>
      <c r="J333" s="114">
        <f>'ver pressoflex 6p C3 DCpowe_2'!$G$9/D333*(D333-'ver pressoflex 6p C3 DCpowe_2'!$M$13)</f>
        <v>0.13234267001929745</v>
      </c>
      <c r="K333" s="114">
        <f>'ver pressoflex 6p C3 DCpowe_2'!$G$9/D333*(D333-'ver pressoflex 6p C3 DCpowe_2'!$G$3)</f>
        <v>0.14481757402101278</v>
      </c>
      <c r="L333" s="113">
        <f>-'ver pressoflex 6p C3 DCpowe_2'!$G$2*'ver pressoflex 6p C3 DCpowe_2'!D333*'ver pressoflex 6p C3 DCpowe_2'!$G$17*'ver pressoflex 6p C3 DCpowe_2'!$G$13*'ver pressoflex 6p C3 DCpowe_2'!$G$11</f>
        <v>-24240.667499999949</v>
      </c>
      <c r="M333" s="572">
        <f>IF(ABS(E333)&lt;'ver pressoflex 6p C3 DCpowe_2'!$G$7,'ver pressoflex 6p C3 DCpowe_2'!$G$16*E333*'ver pressoflex 6p C3 DCpowe_2'!$O$8,SIGN(E333)*'ver pressoflex 6p C3 DCpowe_2'!$G$15*'ver pressoflex 6p C3 DCpowe_2'!$O$8)</f>
        <v>17803.500000000004</v>
      </c>
      <c r="N333" s="572">
        <f>IF(ABS(F333)&lt;'ver pressoflex 6p C3 DCpowe_2'!$G$7,'ver pressoflex 6p C3 DCpowe_2'!$G$16*F333*'ver pressoflex 6p C3 DCpowe_2'!$O$9,SIGN(F333)*'ver pressoflex 6p C3 DCpowe_2'!$G$15*'ver pressoflex 6p C3 DCpowe_2'!$O$9)</f>
        <v>0</v>
      </c>
      <c r="O333" s="572">
        <f>IF(ABS(G333)&lt;'ver pressoflex 6p C3 DCpowe_2'!$G$7,'ver pressoflex 6p C3 DCpowe_2'!$G$16*G333*'ver pressoflex 6p C3 DCpowe_2'!$O$10,SIGN(G333)*'ver pressoflex 6p C3 DCpowe_2'!$G$15*'ver pressoflex 6p C3 DCpowe_2'!$O$10)</f>
        <v>0</v>
      </c>
      <c r="P333" s="572">
        <f>IF(ABS(H333)&lt;'ver pressoflex 6p C3 DCpowe_2'!$G$7,'ver pressoflex 6p C3 DCpowe_2'!$G$16*H333*'ver pressoflex 6p C3 DCpowe_2'!$O$11,SIGN(H333)*'ver pressoflex 6p C3 DCpowe_2'!$G$15*'ver pressoflex 6p C3 DCpowe_2'!$O$11)</f>
        <v>0</v>
      </c>
      <c r="Q333" s="572">
        <f>IF(ABS(I333)&lt;'ver pressoflex 6p C3 DCpowe_2'!$G$7,'ver pressoflex 6p C3 DCpowe_2'!$G$16*I333*'ver pressoflex 6p C3 DCpowe_2'!$O$12,SIGN(I333)*'ver pressoflex 6p C3 DCpowe_2'!$G$15*'ver pressoflex 6p C3 DCpowe_2'!$O$12)</f>
        <v>0</v>
      </c>
      <c r="R333" s="572">
        <f>IF(ABS(J333)&lt;'ver pressoflex 6p C3 DCpowe_2'!$G$7,'ver pressoflex 6p C3 DCpowe_2'!$G$16*J333*'ver pressoflex 6p C3 DCpowe_2'!$O$13,SIGN(J333)*'ver pressoflex 6p C3 DCpowe_2'!$G$15*'ver pressoflex 6p C3 DCpowe_2'!$O$13)</f>
        <v>17803.500000000004</v>
      </c>
      <c r="S333" s="113">
        <f t="shared" si="45"/>
        <v>11366.332500000059</v>
      </c>
      <c r="T333" s="575">
        <f>-L333*('ver pressoflex 6p C3 DCpowe_2'!$G$3/2-'ver pressoflex 6p C3 DCpowe_2'!$G$12*'ver pressoflex 6p C3 DCpowe_2'!D333)</f>
        <v>28401453.964157343</v>
      </c>
      <c r="U333" s="29">
        <f t="shared" si="47"/>
        <v>-18248587.500000004</v>
      </c>
      <c r="V333" s="29">
        <f t="shared" si="48"/>
        <v>0</v>
      </c>
      <c r="W333" s="29">
        <f t="shared" si="49"/>
        <v>0</v>
      </c>
      <c r="X333" s="29">
        <f t="shared" si="50"/>
        <v>0</v>
      </c>
      <c r="Y333" s="29">
        <f t="shared" si="51"/>
        <v>0</v>
      </c>
      <c r="Z333" s="29">
        <f t="shared" si="52"/>
        <v>18248587.500000004</v>
      </c>
      <c r="AA333" s="113">
        <f t="shared" si="46"/>
        <v>28401453.964157343</v>
      </c>
    </row>
    <row r="334" spans="2:27">
      <c r="B334" s="116">
        <f t="shared" si="44"/>
        <v>53134.807500000061</v>
      </c>
      <c r="C334" s="115">
        <f t="shared" si="43"/>
        <v>10.569999999999975</v>
      </c>
      <c r="D334" s="68">
        <f>'ver pressoflex 6p C3 DCpowe_2'!$G$3/2/$C$557*C334</f>
        <v>129.4824999999997</v>
      </c>
      <c r="E334" s="114">
        <f>'ver pressoflex 6p C3 DCpowe_2'!$G$9/D334*(D334-'ver pressoflex 6p C3 DCpowe_2'!$M$8)</f>
        <v>4.3568822041588915E-3</v>
      </c>
      <c r="F334" s="114">
        <f>'ver pressoflex 6p C3 DCpowe_2'!$G$9/D334*(D334-'ver pressoflex 6p C3 DCpowe_2'!$M$9)</f>
        <v>9.2996350858224486E-3</v>
      </c>
      <c r="G334" s="114">
        <f>'ver pressoflex 6p C3 DCpowe_2'!$G$9/D334*(D334-'ver pressoflex 6p C3 DCpowe_2'!$M$10)</f>
        <v>1.4242387967486005E-2</v>
      </c>
      <c r="H334" s="114">
        <f>'ver pressoflex 6p C3 DCpowe_2'!$G$9/D334*(D334-'ver pressoflex 6p C3 DCpowe_2'!$M$11)</f>
        <v>0.12112941903346042</v>
      </c>
      <c r="I334" s="114">
        <f>'ver pressoflex 6p C3 DCpowe_2'!$G$9/D334*(D334-'ver pressoflex 6p C3 DCpowe_2'!$M$12)</f>
        <v>0.12607217191512399</v>
      </c>
      <c r="J334" s="114">
        <f>'ver pressoflex 6p C3 DCpowe_2'!$G$9/D334*(D334-'ver pressoflex 6p C3 DCpowe_2'!$M$13)</f>
        <v>0.13101492479678753</v>
      </c>
      <c r="K334" s="114">
        <f>'ver pressoflex 6p C3 DCpowe_2'!$G$9/D334*(D334-'ver pressoflex 6p C3 DCpowe_2'!$G$3)</f>
        <v>0.14337180700094643</v>
      </c>
      <c r="L334" s="113">
        <f>-'ver pressoflex 6p C3 DCpowe_2'!$G$2*'ver pressoflex 6p C3 DCpowe_2'!D334*'ver pressoflex 6p C3 DCpowe_2'!$G$17*'ver pressoflex 6p C3 DCpowe_2'!$G$13*'ver pressoflex 6p C3 DCpowe_2'!$G$11</f>
        <v>-24472.192499999946</v>
      </c>
      <c r="M334" s="572">
        <f>IF(ABS(E334)&lt;'ver pressoflex 6p C3 DCpowe_2'!$G$7,'ver pressoflex 6p C3 DCpowe_2'!$G$16*E334*'ver pressoflex 6p C3 DCpowe_2'!$O$8,SIGN(E334)*'ver pressoflex 6p C3 DCpowe_2'!$G$15*'ver pressoflex 6p C3 DCpowe_2'!$O$8)</f>
        <v>17803.500000000004</v>
      </c>
      <c r="N334" s="572">
        <f>IF(ABS(F334)&lt;'ver pressoflex 6p C3 DCpowe_2'!$G$7,'ver pressoflex 6p C3 DCpowe_2'!$G$16*F334*'ver pressoflex 6p C3 DCpowe_2'!$O$9,SIGN(F334)*'ver pressoflex 6p C3 DCpowe_2'!$G$15*'ver pressoflex 6p C3 DCpowe_2'!$O$9)</f>
        <v>0</v>
      </c>
      <c r="O334" s="572">
        <f>IF(ABS(G334)&lt;'ver pressoflex 6p C3 DCpowe_2'!$G$7,'ver pressoflex 6p C3 DCpowe_2'!$G$16*G334*'ver pressoflex 6p C3 DCpowe_2'!$O$10,SIGN(G334)*'ver pressoflex 6p C3 DCpowe_2'!$G$15*'ver pressoflex 6p C3 DCpowe_2'!$O$10)</f>
        <v>0</v>
      </c>
      <c r="P334" s="572">
        <f>IF(ABS(H334)&lt;'ver pressoflex 6p C3 DCpowe_2'!$G$7,'ver pressoflex 6p C3 DCpowe_2'!$G$16*H334*'ver pressoflex 6p C3 DCpowe_2'!$O$11,SIGN(H334)*'ver pressoflex 6p C3 DCpowe_2'!$G$15*'ver pressoflex 6p C3 DCpowe_2'!$O$11)</f>
        <v>0</v>
      </c>
      <c r="Q334" s="572">
        <f>IF(ABS(I334)&lt;'ver pressoflex 6p C3 DCpowe_2'!$G$7,'ver pressoflex 6p C3 DCpowe_2'!$G$16*I334*'ver pressoflex 6p C3 DCpowe_2'!$O$12,SIGN(I334)*'ver pressoflex 6p C3 DCpowe_2'!$G$15*'ver pressoflex 6p C3 DCpowe_2'!$O$12)</f>
        <v>0</v>
      </c>
      <c r="R334" s="572">
        <f>IF(ABS(J334)&lt;'ver pressoflex 6p C3 DCpowe_2'!$G$7,'ver pressoflex 6p C3 DCpowe_2'!$G$16*J334*'ver pressoflex 6p C3 DCpowe_2'!$O$13,SIGN(J334)*'ver pressoflex 6p C3 DCpowe_2'!$G$15*'ver pressoflex 6p C3 DCpowe_2'!$O$13)</f>
        <v>17803.500000000004</v>
      </c>
      <c r="S334" s="113">
        <f t="shared" si="45"/>
        <v>11134.807500000061</v>
      </c>
      <c r="T334" s="575">
        <f>-L334*('ver pressoflex 6p C3 DCpowe_2'!$G$3/2-'ver pressoflex 6p C3 DCpowe_2'!$G$12*'ver pressoflex 6p C3 DCpowe_2'!D334)</f>
        <v>28660248.015701342</v>
      </c>
      <c r="U334" s="29">
        <f t="shared" si="47"/>
        <v>-18248587.500000004</v>
      </c>
      <c r="V334" s="29">
        <f t="shared" si="48"/>
        <v>0</v>
      </c>
      <c r="W334" s="29">
        <f t="shared" si="49"/>
        <v>0</v>
      </c>
      <c r="X334" s="29">
        <f t="shared" si="50"/>
        <v>0</v>
      </c>
      <c r="Y334" s="29">
        <f t="shared" si="51"/>
        <v>0</v>
      </c>
      <c r="Z334" s="29">
        <f t="shared" si="52"/>
        <v>18248587.500000004</v>
      </c>
      <c r="AA334" s="113">
        <f t="shared" si="46"/>
        <v>28660248.015701342</v>
      </c>
    </row>
    <row r="335" spans="2:27">
      <c r="B335" s="116">
        <f t="shared" si="44"/>
        <v>52903.282500000059</v>
      </c>
      <c r="C335" s="115">
        <f t="shared" si="43"/>
        <v>10.669999999999975</v>
      </c>
      <c r="D335" s="68">
        <f>'ver pressoflex 6p C3 DCpowe_2'!$G$3/2/$C$557*C335</f>
        <v>130.7074999999997</v>
      </c>
      <c r="E335" s="114">
        <f>'ver pressoflex 6p C3 DCpowe_2'!$G$9/D335*(D335-'ver pressoflex 6p C3 DCpowe_2'!$M$8)</f>
        <v>4.2410726239887056E-3</v>
      </c>
      <c r="F335" s="114">
        <f>'ver pressoflex 6p C3 DCpowe_2'!$G$9/D335*(D335-'ver pressoflex 6p C3 DCpowe_2'!$M$9)</f>
        <v>9.1375016735841877E-3</v>
      </c>
      <c r="G335" s="114">
        <f>'ver pressoflex 6p C3 DCpowe_2'!$G$9/D335*(D335-'ver pressoflex 6p C3 DCpowe_2'!$M$10)</f>
        <v>1.4033930723179671E-2</v>
      </c>
      <c r="H335" s="114">
        <f>'ver pressoflex 6p C3 DCpowe_2'!$G$9/D335*(D335-'ver pressoflex 6p C3 DCpowe_2'!$M$11)</f>
        <v>0.11991920892068197</v>
      </c>
      <c r="I335" s="114">
        <f>'ver pressoflex 6p C3 DCpowe_2'!$G$9/D335*(D335-'ver pressoflex 6p C3 DCpowe_2'!$M$12)</f>
        <v>0.12481563797027746</v>
      </c>
      <c r="J335" s="114">
        <f>'ver pressoflex 6p C3 DCpowe_2'!$G$9/D335*(D335-'ver pressoflex 6p C3 DCpowe_2'!$M$13)</f>
        <v>0.12971206701987295</v>
      </c>
      <c r="K335" s="114">
        <f>'ver pressoflex 6p C3 DCpowe_2'!$G$9/D335*(D335-'ver pressoflex 6p C3 DCpowe_2'!$G$3)</f>
        <v>0.14195313964386166</v>
      </c>
      <c r="L335" s="113">
        <f>-'ver pressoflex 6p C3 DCpowe_2'!$G$2*'ver pressoflex 6p C3 DCpowe_2'!D335*'ver pressoflex 6p C3 DCpowe_2'!$G$17*'ver pressoflex 6p C3 DCpowe_2'!$G$13*'ver pressoflex 6p C3 DCpowe_2'!$G$11</f>
        <v>-24703.717499999948</v>
      </c>
      <c r="M335" s="572">
        <f>IF(ABS(E335)&lt;'ver pressoflex 6p C3 DCpowe_2'!$G$7,'ver pressoflex 6p C3 DCpowe_2'!$G$16*E335*'ver pressoflex 6p C3 DCpowe_2'!$O$8,SIGN(E335)*'ver pressoflex 6p C3 DCpowe_2'!$G$15*'ver pressoflex 6p C3 DCpowe_2'!$O$8)</f>
        <v>17803.500000000004</v>
      </c>
      <c r="N335" s="572">
        <f>IF(ABS(F335)&lt;'ver pressoflex 6p C3 DCpowe_2'!$G$7,'ver pressoflex 6p C3 DCpowe_2'!$G$16*F335*'ver pressoflex 6p C3 DCpowe_2'!$O$9,SIGN(F335)*'ver pressoflex 6p C3 DCpowe_2'!$G$15*'ver pressoflex 6p C3 DCpowe_2'!$O$9)</f>
        <v>0</v>
      </c>
      <c r="O335" s="572">
        <f>IF(ABS(G335)&lt;'ver pressoflex 6p C3 DCpowe_2'!$G$7,'ver pressoflex 6p C3 DCpowe_2'!$G$16*G335*'ver pressoflex 6p C3 DCpowe_2'!$O$10,SIGN(G335)*'ver pressoflex 6p C3 DCpowe_2'!$G$15*'ver pressoflex 6p C3 DCpowe_2'!$O$10)</f>
        <v>0</v>
      </c>
      <c r="P335" s="572">
        <f>IF(ABS(H335)&lt;'ver pressoflex 6p C3 DCpowe_2'!$G$7,'ver pressoflex 6p C3 DCpowe_2'!$G$16*H335*'ver pressoflex 6p C3 DCpowe_2'!$O$11,SIGN(H335)*'ver pressoflex 6p C3 DCpowe_2'!$G$15*'ver pressoflex 6p C3 DCpowe_2'!$O$11)</f>
        <v>0</v>
      </c>
      <c r="Q335" s="572">
        <f>IF(ABS(I335)&lt;'ver pressoflex 6p C3 DCpowe_2'!$G$7,'ver pressoflex 6p C3 DCpowe_2'!$G$16*I335*'ver pressoflex 6p C3 DCpowe_2'!$O$12,SIGN(I335)*'ver pressoflex 6p C3 DCpowe_2'!$G$15*'ver pressoflex 6p C3 DCpowe_2'!$O$12)</f>
        <v>0</v>
      </c>
      <c r="R335" s="572">
        <f>IF(ABS(J335)&lt;'ver pressoflex 6p C3 DCpowe_2'!$G$7,'ver pressoflex 6p C3 DCpowe_2'!$G$16*J335*'ver pressoflex 6p C3 DCpowe_2'!$O$13,SIGN(J335)*'ver pressoflex 6p C3 DCpowe_2'!$G$15*'ver pressoflex 6p C3 DCpowe_2'!$O$13)</f>
        <v>17803.500000000004</v>
      </c>
      <c r="S335" s="113">
        <f t="shared" si="45"/>
        <v>10903.282500000059</v>
      </c>
      <c r="T335" s="575">
        <f>-L335*('ver pressoflex 6p C3 DCpowe_2'!$G$3/2-'ver pressoflex 6p C3 DCpowe_2'!$G$12*'ver pressoflex 6p C3 DCpowe_2'!D335)</f>
        <v>28918806.096965343</v>
      </c>
      <c r="U335" s="29">
        <f t="shared" si="47"/>
        <v>-18248587.500000004</v>
      </c>
      <c r="V335" s="29">
        <f t="shared" si="48"/>
        <v>0</v>
      </c>
      <c r="W335" s="29">
        <f t="shared" si="49"/>
        <v>0</v>
      </c>
      <c r="X335" s="29">
        <f t="shared" si="50"/>
        <v>0</v>
      </c>
      <c r="Y335" s="29">
        <f t="shared" si="51"/>
        <v>0</v>
      </c>
      <c r="Z335" s="29">
        <f t="shared" si="52"/>
        <v>18248587.500000004</v>
      </c>
      <c r="AA335" s="113">
        <f t="shared" si="46"/>
        <v>28918806.096965343</v>
      </c>
    </row>
    <row r="336" spans="2:27">
      <c r="B336" s="116">
        <f t="shared" si="44"/>
        <v>52671.757500000065</v>
      </c>
      <c r="C336" s="115">
        <f t="shared" ref="C336:C399" si="53">+C335+0.1</f>
        <v>10.769999999999975</v>
      </c>
      <c r="D336" s="68">
        <f>'ver pressoflex 6p C3 DCpowe_2'!$G$3/2/$C$557*C336</f>
        <v>131.93249999999969</v>
      </c>
      <c r="E336" s="114">
        <f>'ver pressoflex 6p C3 DCpowe_2'!$G$9/D336*(D336-'ver pressoflex 6p C3 DCpowe_2'!$M$8)</f>
        <v>4.1274136395505557E-3</v>
      </c>
      <c r="F336" s="114">
        <f>'ver pressoflex 6p C3 DCpowe_2'!$G$9/D336*(D336-'ver pressoflex 6p C3 DCpowe_2'!$M$9)</f>
        <v>8.9783790953707789E-3</v>
      </c>
      <c r="G336" s="114">
        <f>'ver pressoflex 6p C3 DCpowe_2'!$G$9/D336*(D336-'ver pressoflex 6p C3 DCpowe_2'!$M$10)</f>
        <v>1.3829344551191001E-2</v>
      </c>
      <c r="H336" s="114">
        <f>'ver pressoflex 6p C3 DCpowe_2'!$G$9/D336*(D336-'ver pressoflex 6p C3 DCpowe_2'!$M$11)</f>
        <v>0.11873147253330331</v>
      </c>
      <c r="I336" s="114">
        <f>'ver pressoflex 6p C3 DCpowe_2'!$G$9/D336*(D336-'ver pressoflex 6p C3 DCpowe_2'!$M$12)</f>
        <v>0.12358243798912354</v>
      </c>
      <c r="J336" s="114">
        <f>'ver pressoflex 6p C3 DCpowe_2'!$G$9/D336*(D336-'ver pressoflex 6p C3 DCpowe_2'!$M$13)</f>
        <v>0.12843340344494375</v>
      </c>
      <c r="K336" s="114">
        <f>'ver pressoflex 6p C3 DCpowe_2'!$G$9/D336*(D336-'ver pressoflex 6p C3 DCpowe_2'!$G$3)</f>
        <v>0.14056081708449431</v>
      </c>
      <c r="L336" s="113">
        <f>-'ver pressoflex 6p C3 DCpowe_2'!$G$2*'ver pressoflex 6p C3 DCpowe_2'!D336*'ver pressoflex 6p C3 DCpowe_2'!$G$17*'ver pressoflex 6p C3 DCpowe_2'!$G$13*'ver pressoflex 6p C3 DCpowe_2'!$G$11</f>
        <v>-24935.242499999942</v>
      </c>
      <c r="M336" s="572">
        <f>IF(ABS(E336)&lt;'ver pressoflex 6p C3 DCpowe_2'!$G$7,'ver pressoflex 6p C3 DCpowe_2'!$G$16*E336*'ver pressoflex 6p C3 DCpowe_2'!$O$8,SIGN(E336)*'ver pressoflex 6p C3 DCpowe_2'!$G$15*'ver pressoflex 6p C3 DCpowe_2'!$O$8)</f>
        <v>17803.500000000004</v>
      </c>
      <c r="N336" s="572">
        <f>IF(ABS(F336)&lt;'ver pressoflex 6p C3 DCpowe_2'!$G$7,'ver pressoflex 6p C3 DCpowe_2'!$G$16*F336*'ver pressoflex 6p C3 DCpowe_2'!$O$9,SIGN(F336)*'ver pressoflex 6p C3 DCpowe_2'!$G$15*'ver pressoflex 6p C3 DCpowe_2'!$O$9)</f>
        <v>0</v>
      </c>
      <c r="O336" s="572">
        <f>IF(ABS(G336)&lt;'ver pressoflex 6p C3 DCpowe_2'!$G$7,'ver pressoflex 6p C3 DCpowe_2'!$G$16*G336*'ver pressoflex 6p C3 DCpowe_2'!$O$10,SIGN(G336)*'ver pressoflex 6p C3 DCpowe_2'!$G$15*'ver pressoflex 6p C3 DCpowe_2'!$O$10)</f>
        <v>0</v>
      </c>
      <c r="P336" s="572">
        <f>IF(ABS(H336)&lt;'ver pressoflex 6p C3 DCpowe_2'!$G$7,'ver pressoflex 6p C3 DCpowe_2'!$G$16*H336*'ver pressoflex 6p C3 DCpowe_2'!$O$11,SIGN(H336)*'ver pressoflex 6p C3 DCpowe_2'!$G$15*'ver pressoflex 6p C3 DCpowe_2'!$O$11)</f>
        <v>0</v>
      </c>
      <c r="Q336" s="572">
        <f>IF(ABS(I336)&lt;'ver pressoflex 6p C3 DCpowe_2'!$G$7,'ver pressoflex 6p C3 DCpowe_2'!$G$16*I336*'ver pressoflex 6p C3 DCpowe_2'!$O$12,SIGN(I336)*'ver pressoflex 6p C3 DCpowe_2'!$G$15*'ver pressoflex 6p C3 DCpowe_2'!$O$12)</f>
        <v>0</v>
      </c>
      <c r="R336" s="572">
        <f>IF(ABS(J336)&lt;'ver pressoflex 6p C3 DCpowe_2'!$G$7,'ver pressoflex 6p C3 DCpowe_2'!$G$16*J336*'ver pressoflex 6p C3 DCpowe_2'!$O$13,SIGN(J336)*'ver pressoflex 6p C3 DCpowe_2'!$G$15*'ver pressoflex 6p C3 DCpowe_2'!$O$13)</f>
        <v>17803.500000000004</v>
      </c>
      <c r="S336" s="113">
        <f t="shared" si="45"/>
        <v>10671.757500000065</v>
      </c>
      <c r="T336" s="575">
        <f>-L336*('ver pressoflex 6p C3 DCpowe_2'!$G$3/2-'ver pressoflex 6p C3 DCpowe_2'!$G$12*'ver pressoflex 6p C3 DCpowe_2'!D336)</f>
        <v>29177128.207949337</v>
      </c>
      <c r="U336" s="29">
        <f t="shared" si="47"/>
        <v>-18248587.500000004</v>
      </c>
      <c r="V336" s="29">
        <f t="shared" si="48"/>
        <v>0</v>
      </c>
      <c r="W336" s="29">
        <f t="shared" si="49"/>
        <v>0</v>
      </c>
      <c r="X336" s="29">
        <f t="shared" si="50"/>
        <v>0</v>
      </c>
      <c r="Y336" s="29">
        <f t="shared" si="51"/>
        <v>0</v>
      </c>
      <c r="Z336" s="29">
        <f t="shared" si="52"/>
        <v>18248587.500000004</v>
      </c>
      <c r="AA336" s="113">
        <f t="shared" si="46"/>
        <v>29177128.207949337</v>
      </c>
    </row>
    <row r="337" spans="2:27">
      <c r="B337" s="116">
        <f t="shared" si="44"/>
        <v>52440.232500000064</v>
      </c>
      <c r="C337" s="115">
        <f t="shared" si="53"/>
        <v>10.869999999999974</v>
      </c>
      <c r="D337" s="68">
        <f>'ver pressoflex 6p C3 DCpowe_2'!$G$3/2/$C$557*C337</f>
        <v>133.15749999999969</v>
      </c>
      <c r="E337" s="114">
        <f>'ver pressoflex 6p C3 DCpowe_2'!$G$9/D337*(D337-'ver pressoflex 6p C3 DCpowe_2'!$M$8)</f>
        <v>4.0158458967764019E-3</v>
      </c>
      <c r="F337" s="114">
        <f>'ver pressoflex 6p C3 DCpowe_2'!$G$9/D337*(D337-'ver pressoflex 6p C3 DCpowe_2'!$M$9)</f>
        <v>8.8221842554869635E-3</v>
      </c>
      <c r="G337" s="114">
        <f>'ver pressoflex 6p C3 DCpowe_2'!$G$9/D337*(D337-'ver pressoflex 6p C3 DCpowe_2'!$M$10)</f>
        <v>1.3628522614197523E-2</v>
      </c>
      <c r="H337" s="114">
        <f>'ver pressoflex 6p C3 DCpowe_2'!$G$9/D337*(D337-'ver pressoflex 6p C3 DCpowe_2'!$M$11)</f>
        <v>0.11756558962131339</v>
      </c>
      <c r="I337" s="114">
        <f>'ver pressoflex 6p C3 DCpowe_2'!$G$9/D337*(D337-'ver pressoflex 6p C3 DCpowe_2'!$M$12)</f>
        <v>0.12237192798002396</v>
      </c>
      <c r="J337" s="114">
        <f>'ver pressoflex 6p C3 DCpowe_2'!$G$9/D337*(D337-'ver pressoflex 6p C3 DCpowe_2'!$M$13)</f>
        <v>0.12717826633873452</v>
      </c>
      <c r="K337" s="114">
        <f>'ver pressoflex 6p C3 DCpowe_2'!$G$9/D337*(D337-'ver pressoflex 6p C3 DCpowe_2'!$G$3)</f>
        <v>0.13919411223551093</v>
      </c>
      <c r="L337" s="113">
        <f>-'ver pressoflex 6p C3 DCpowe_2'!$G$2*'ver pressoflex 6p C3 DCpowe_2'!D337*'ver pressoflex 6p C3 DCpowe_2'!$G$17*'ver pressoflex 6p C3 DCpowe_2'!$G$13*'ver pressoflex 6p C3 DCpowe_2'!$G$11</f>
        <v>-25166.767499999944</v>
      </c>
      <c r="M337" s="572">
        <f>IF(ABS(E337)&lt;'ver pressoflex 6p C3 DCpowe_2'!$G$7,'ver pressoflex 6p C3 DCpowe_2'!$G$16*E337*'ver pressoflex 6p C3 DCpowe_2'!$O$8,SIGN(E337)*'ver pressoflex 6p C3 DCpowe_2'!$G$15*'ver pressoflex 6p C3 DCpowe_2'!$O$8)</f>
        <v>17803.500000000004</v>
      </c>
      <c r="N337" s="572">
        <f>IF(ABS(F337)&lt;'ver pressoflex 6p C3 DCpowe_2'!$G$7,'ver pressoflex 6p C3 DCpowe_2'!$G$16*F337*'ver pressoflex 6p C3 DCpowe_2'!$O$9,SIGN(F337)*'ver pressoflex 6p C3 DCpowe_2'!$G$15*'ver pressoflex 6p C3 DCpowe_2'!$O$9)</f>
        <v>0</v>
      </c>
      <c r="O337" s="572">
        <f>IF(ABS(G337)&lt;'ver pressoflex 6p C3 DCpowe_2'!$G$7,'ver pressoflex 6p C3 DCpowe_2'!$G$16*G337*'ver pressoflex 6p C3 DCpowe_2'!$O$10,SIGN(G337)*'ver pressoflex 6p C3 DCpowe_2'!$G$15*'ver pressoflex 6p C3 DCpowe_2'!$O$10)</f>
        <v>0</v>
      </c>
      <c r="P337" s="572">
        <f>IF(ABS(H337)&lt;'ver pressoflex 6p C3 DCpowe_2'!$G$7,'ver pressoflex 6p C3 DCpowe_2'!$G$16*H337*'ver pressoflex 6p C3 DCpowe_2'!$O$11,SIGN(H337)*'ver pressoflex 6p C3 DCpowe_2'!$G$15*'ver pressoflex 6p C3 DCpowe_2'!$O$11)</f>
        <v>0</v>
      </c>
      <c r="Q337" s="572">
        <f>IF(ABS(I337)&lt;'ver pressoflex 6p C3 DCpowe_2'!$G$7,'ver pressoflex 6p C3 DCpowe_2'!$G$16*I337*'ver pressoflex 6p C3 DCpowe_2'!$O$12,SIGN(I337)*'ver pressoflex 6p C3 DCpowe_2'!$G$15*'ver pressoflex 6p C3 DCpowe_2'!$O$12)</f>
        <v>0</v>
      </c>
      <c r="R337" s="572">
        <f>IF(ABS(J337)&lt;'ver pressoflex 6p C3 DCpowe_2'!$G$7,'ver pressoflex 6p C3 DCpowe_2'!$G$16*J337*'ver pressoflex 6p C3 DCpowe_2'!$O$13,SIGN(J337)*'ver pressoflex 6p C3 DCpowe_2'!$G$15*'ver pressoflex 6p C3 DCpowe_2'!$O$13)</f>
        <v>17803.500000000004</v>
      </c>
      <c r="S337" s="113">
        <f t="shared" si="45"/>
        <v>10440.232500000064</v>
      </c>
      <c r="T337" s="575">
        <f>-L337*('ver pressoflex 6p C3 DCpowe_2'!$G$3/2-'ver pressoflex 6p C3 DCpowe_2'!$G$12*'ver pressoflex 6p C3 DCpowe_2'!D337)</f>
        <v>29435214.348653339</v>
      </c>
      <c r="U337" s="29">
        <f t="shared" si="47"/>
        <v>-18248587.500000004</v>
      </c>
      <c r="V337" s="29">
        <f t="shared" si="48"/>
        <v>0</v>
      </c>
      <c r="W337" s="29">
        <f t="shared" si="49"/>
        <v>0</v>
      </c>
      <c r="X337" s="29">
        <f t="shared" si="50"/>
        <v>0</v>
      </c>
      <c r="Y337" s="29">
        <f t="shared" si="51"/>
        <v>0</v>
      </c>
      <c r="Z337" s="29">
        <f t="shared" si="52"/>
        <v>18248587.500000004</v>
      </c>
      <c r="AA337" s="113">
        <f t="shared" si="46"/>
        <v>29435214.348653339</v>
      </c>
    </row>
    <row r="338" spans="2:27">
      <c r="B338" s="116">
        <f t="shared" si="44"/>
        <v>52208.707500000062</v>
      </c>
      <c r="C338" s="115">
        <f t="shared" si="53"/>
        <v>10.969999999999974</v>
      </c>
      <c r="D338" s="68">
        <f>'ver pressoflex 6p C3 DCpowe_2'!$G$3/2/$C$557*C338</f>
        <v>134.38249999999968</v>
      </c>
      <c r="E338" s="114">
        <f>'ver pressoflex 6p C3 DCpowe_2'!$G$9/D338*(D338-'ver pressoflex 6p C3 DCpowe_2'!$M$8)</f>
        <v>3.9063122058304008E-3</v>
      </c>
      <c r="F338" s="114">
        <f>'ver pressoflex 6p C3 DCpowe_2'!$G$9/D338*(D338-'ver pressoflex 6p C3 DCpowe_2'!$M$9)</f>
        <v>8.668837088162561E-3</v>
      </c>
      <c r="G338" s="114">
        <f>'ver pressoflex 6p C3 DCpowe_2'!$G$9/D338*(D338-'ver pressoflex 6p C3 DCpowe_2'!$M$10)</f>
        <v>1.3431361970494722E-2</v>
      </c>
      <c r="H338" s="114">
        <f>'ver pressoflex 6p C3 DCpowe_2'!$G$9/D338*(D338-'ver pressoflex 6p C3 DCpowe_2'!$M$11)</f>
        <v>0.1164209625509277</v>
      </c>
      <c r="I338" s="114">
        <f>'ver pressoflex 6p C3 DCpowe_2'!$G$9/D338*(D338-'ver pressoflex 6p C3 DCpowe_2'!$M$12)</f>
        <v>0.12118348743325985</v>
      </c>
      <c r="J338" s="114">
        <f>'ver pressoflex 6p C3 DCpowe_2'!$G$9/D338*(D338-'ver pressoflex 6p C3 DCpowe_2'!$M$13)</f>
        <v>0.12594601231559202</v>
      </c>
      <c r="K338" s="114">
        <f>'ver pressoflex 6p C3 DCpowe_2'!$G$9/D338*(D338-'ver pressoflex 6p C3 DCpowe_2'!$G$3)</f>
        <v>0.1378523245214224</v>
      </c>
      <c r="L338" s="113">
        <f>-'ver pressoflex 6p C3 DCpowe_2'!$G$2*'ver pressoflex 6p C3 DCpowe_2'!D338*'ver pressoflex 6p C3 DCpowe_2'!$G$17*'ver pressoflex 6p C3 DCpowe_2'!$G$13*'ver pressoflex 6p C3 DCpowe_2'!$G$11</f>
        <v>-25398.292499999945</v>
      </c>
      <c r="M338" s="572">
        <f>IF(ABS(E338)&lt;'ver pressoflex 6p C3 DCpowe_2'!$G$7,'ver pressoflex 6p C3 DCpowe_2'!$G$16*E338*'ver pressoflex 6p C3 DCpowe_2'!$O$8,SIGN(E338)*'ver pressoflex 6p C3 DCpowe_2'!$G$15*'ver pressoflex 6p C3 DCpowe_2'!$O$8)</f>
        <v>17803.500000000004</v>
      </c>
      <c r="N338" s="572">
        <f>IF(ABS(F338)&lt;'ver pressoflex 6p C3 DCpowe_2'!$G$7,'ver pressoflex 6p C3 DCpowe_2'!$G$16*F338*'ver pressoflex 6p C3 DCpowe_2'!$O$9,SIGN(F338)*'ver pressoflex 6p C3 DCpowe_2'!$G$15*'ver pressoflex 6p C3 DCpowe_2'!$O$9)</f>
        <v>0</v>
      </c>
      <c r="O338" s="572">
        <f>IF(ABS(G338)&lt;'ver pressoflex 6p C3 DCpowe_2'!$G$7,'ver pressoflex 6p C3 DCpowe_2'!$G$16*G338*'ver pressoflex 6p C3 DCpowe_2'!$O$10,SIGN(G338)*'ver pressoflex 6p C3 DCpowe_2'!$G$15*'ver pressoflex 6p C3 DCpowe_2'!$O$10)</f>
        <v>0</v>
      </c>
      <c r="P338" s="572">
        <f>IF(ABS(H338)&lt;'ver pressoflex 6p C3 DCpowe_2'!$G$7,'ver pressoflex 6p C3 DCpowe_2'!$G$16*H338*'ver pressoflex 6p C3 DCpowe_2'!$O$11,SIGN(H338)*'ver pressoflex 6p C3 DCpowe_2'!$G$15*'ver pressoflex 6p C3 DCpowe_2'!$O$11)</f>
        <v>0</v>
      </c>
      <c r="Q338" s="572">
        <f>IF(ABS(I338)&lt;'ver pressoflex 6p C3 DCpowe_2'!$G$7,'ver pressoflex 6p C3 DCpowe_2'!$G$16*I338*'ver pressoflex 6p C3 DCpowe_2'!$O$12,SIGN(I338)*'ver pressoflex 6p C3 DCpowe_2'!$G$15*'ver pressoflex 6p C3 DCpowe_2'!$O$12)</f>
        <v>0</v>
      </c>
      <c r="R338" s="572">
        <f>IF(ABS(J338)&lt;'ver pressoflex 6p C3 DCpowe_2'!$G$7,'ver pressoflex 6p C3 DCpowe_2'!$G$16*J338*'ver pressoflex 6p C3 DCpowe_2'!$O$13,SIGN(J338)*'ver pressoflex 6p C3 DCpowe_2'!$G$15*'ver pressoflex 6p C3 DCpowe_2'!$O$13)</f>
        <v>17803.500000000004</v>
      </c>
      <c r="S338" s="113">
        <f t="shared" si="45"/>
        <v>10208.707500000062</v>
      </c>
      <c r="T338" s="575">
        <f>-L338*('ver pressoflex 6p C3 DCpowe_2'!$G$3/2-'ver pressoflex 6p C3 DCpowe_2'!$G$12*'ver pressoflex 6p C3 DCpowe_2'!D338)</f>
        <v>29693064.519077338</v>
      </c>
      <c r="U338" s="29">
        <f t="shared" si="47"/>
        <v>-18248587.500000004</v>
      </c>
      <c r="V338" s="29">
        <f t="shared" si="48"/>
        <v>0</v>
      </c>
      <c r="W338" s="29">
        <f t="shared" si="49"/>
        <v>0</v>
      </c>
      <c r="X338" s="29">
        <f t="shared" si="50"/>
        <v>0</v>
      </c>
      <c r="Y338" s="29">
        <f t="shared" si="51"/>
        <v>0</v>
      </c>
      <c r="Z338" s="29">
        <f t="shared" si="52"/>
        <v>18248587.500000004</v>
      </c>
      <c r="AA338" s="113">
        <f t="shared" si="46"/>
        <v>29693064.519077338</v>
      </c>
    </row>
    <row r="339" spans="2:27">
      <c r="B339" s="116">
        <f t="shared" si="44"/>
        <v>51977.182500000068</v>
      </c>
      <c r="C339" s="115">
        <f t="shared" si="53"/>
        <v>11.069999999999974</v>
      </c>
      <c r="D339" s="68">
        <f>'ver pressoflex 6p C3 DCpowe_2'!$G$3/2/$C$557*C339</f>
        <v>135.60749999999967</v>
      </c>
      <c r="E339" s="114">
        <f>'ver pressoflex 6p C3 DCpowe_2'!$G$9/D339*(D339-'ver pressoflex 6p C3 DCpowe_2'!$M$8)</f>
        <v>3.7987574433567747E-3</v>
      </c>
      <c r="F339" s="114">
        <f>'ver pressoflex 6p C3 DCpowe_2'!$G$9/D339*(D339-'ver pressoflex 6p C3 DCpowe_2'!$M$9)</f>
        <v>8.5182604206994854E-3</v>
      </c>
      <c r="G339" s="114">
        <f>'ver pressoflex 6p C3 DCpowe_2'!$G$9/D339*(D339-'ver pressoflex 6p C3 DCpowe_2'!$M$10)</f>
        <v>1.3237763398042194E-2</v>
      </c>
      <c r="H339" s="114">
        <f>'ver pressoflex 6p C3 DCpowe_2'!$G$9/D339*(D339-'ver pressoflex 6p C3 DCpowe_2'!$M$11)</f>
        <v>0.1152970152830783</v>
      </c>
      <c r="I339" s="114">
        <f>'ver pressoflex 6p C3 DCpowe_2'!$G$9/D339*(D339-'ver pressoflex 6p C3 DCpowe_2'!$M$12)</f>
        <v>0.12001651826042101</v>
      </c>
      <c r="J339" s="114">
        <f>'ver pressoflex 6p C3 DCpowe_2'!$G$9/D339*(D339-'ver pressoflex 6p C3 DCpowe_2'!$M$13)</f>
        <v>0.12473602123776373</v>
      </c>
      <c r="K339" s="114">
        <f>'ver pressoflex 6p C3 DCpowe_2'!$G$9/D339*(D339-'ver pressoflex 6p C3 DCpowe_2'!$G$3)</f>
        <v>0.13653477868112049</v>
      </c>
      <c r="L339" s="113">
        <f>-'ver pressoflex 6p C3 DCpowe_2'!$G$2*'ver pressoflex 6p C3 DCpowe_2'!D339*'ver pressoflex 6p C3 DCpowe_2'!$G$17*'ver pressoflex 6p C3 DCpowe_2'!$G$13*'ver pressoflex 6p C3 DCpowe_2'!$G$11</f>
        <v>-25629.817499999943</v>
      </c>
      <c r="M339" s="572">
        <f>IF(ABS(E339)&lt;'ver pressoflex 6p C3 DCpowe_2'!$G$7,'ver pressoflex 6p C3 DCpowe_2'!$G$16*E339*'ver pressoflex 6p C3 DCpowe_2'!$O$8,SIGN(E339)*'ver pressoflex 6p C3 DCpowe_2'!$G$15*'ver pressoflex 6p C3 DCpowe_2'!$O$8)</f>
        <v>17803.500000000004</v>
      </c>
      <c r="N339" s="572">
        <f>IF(ABS(F339)&lt;'ver pressoflex 6p C3 DCpowe_2'!$G$7,'ver pressoflex 6p C3 DCpowe_2'!$G$16*F339*'ver pressoflex 6p C3 DCpowe_2'!$O$9,SIGN(F339)*'ver pressoflex 6p C3 DCpowe_2'!$G$15*'ver pressoflex 6p C3 DCpowe_2'!$O$9)</f>
        <v>0</v>
      </c>
      <c r="O339" s="572">
        <f>IF(ABS(G339)&lt;'ver pressoflex 6p C3 DCpowe_2'!$G$7,'ver pressoflex 6p C3 DCpowe_2'!$G$16*G339*'ver pressoflex 6p C3 DCpowe_2'!$O$10,SIGN(G339)*'ver pressoflex 6p C3 DCpowe_2'!$G$15*'ver pressoflex 6p C3 DCpowe_2'!$O$10)</f>
        <v>0</v>
      </c>
      <c r="P339" s="572">
        <f>IF(ABS(H339)&lt;'ver pressoflex 6p C3 DCpowe_2'!$G$7,'ver pressoflex 6p C3 DCpowe_2'!$G$16*H339*'ver pressoflex 6p C3 DCpowe_2'!$O$11,SIGN(H339)*'ver pressoflex 6p C3 DCpowe_2'!$G$15*'ver pressoflex 6p C3 DCpowe_2'!$O$11)</f>
        <v>0</v>
      </c>
      <c r="Q339" s="572">
        <f>IF(ABS(I339)&lt;'ver pressoflex 6p C3 DCpowe_2'!$G$7,'ver pressoflex 6p C3 DCpowe_2'!$G$16*I339*'ver pressoflex 6p C3 DCpowe_2'!$O$12,SIGN(I339)*'ver pressoflex 6p C3 DCpowe_2'!$G$15*'ver pressoflex 6p C3 DCpowe_2'!$O$12)</f>
        <v>0</v>
      </c>
      <c r="R339" s="572">
        <f>IF(ABS(J339)&lt;'ver pressoflex 6p C3 DCpowe_2'!$G$7,'ver pressoflex 6p C3 DCpowe_2'!$G$16*J339*'ver pressoflex 6p C3 DCpowe_2'!$O$13,SIGN(J339)*'ver pressoflex 6p C3 DCpowe_2'!$G$15*'ver pressoflex 6p C3 DCpowe_2'!$O$13)</f>
        <v>17803.500000000004</v>
      </c>
      <c r="S339" s="113">
        <f t="shared" si="45"/>
        <v>9977.1825000000645</v>
      </c>
      <c r="T339" s="575">
        <f>-L339*('ver pressoflex 6p C3 DCpowe_2'!$G$3/2-'ver pressoflex 6p C3 DCpowe_2'!$G$12*'ver pressoflex 6p C3 DCpowe_2'!D339)</f>
        <v>29950678.719221339</v>
      </c>
      <c r="U339" s="29">
        <f t="shared" si="47"/>
        <v>-18248587.500000004</v>
      </c>
      <c r="V339" s="29">
        <f t="shared" si="48"/>
        <v>0</v>
      </c>
      <c r="W339" s="29">
        <f t="shared" si="49"/>
        <v>0</v>
      </c>
      <c r="X339" s="29">
        <f t="shared" si="50"/>
        <v>0</v>
      </c>
      <c r="Y339" s="29">
        <f t="shared" si="51"/>
        <v>0</v>
      </c>
      <c r="Z339" s="29">
        <f t="shared" si="52"/>
        <v>18248587.500000004</v>
      </c>
      <c r="AA339" s="113">
        <f t="shared" si="46"/>
        <v>29950678.719221339</v>
      </c>
    </row>
    <row r="340" spans="2:27">
      <c r="B340" s="116">
        <f t="shared" si="44"/>
        <v>51745.657500000067</v>
      </c>
      <c r="C340" s="115">
        <f t="shared" si="53"/>
        <v>11.169999999999973</v>
      </c>
      <c r="D340" s="68">
        <f>'ver pressoflex 6p C3 DCpowe_2'!$G$3/2/$C$557*C340</f>
        <v>136.83249999999967</v>
      </c>
      <c r="E340" s="114">
        <f>'ver pressoflex 6p C3 DCpowe_2'!$G$9/D340*(D340-'ver pressoflex 6p C3 DCpowe_2'!$M$8)</f>
        <v>3.6931284599784693E-3</v>
      </c>
      <c r="F340" s="114">
        <f>'ver pressoflex 6p C3 DCpowe_2'!$G$9/D340*(D340-'ver pressoflex 6p C3 DCpowe_2'!$M$9)</f>
        <v>8.3703798439698565E-3</v>
      </c>
      <c r="G340" s="114">
        <f>'ver pressoflex 6p C3 DCpowe_2'!$G$9/D340*(D340-'ver pressoflex 6p C3 DCpowe_2'!$M$10)</f>
        <v>1.3047631227961244E-2</v>
      </c>
      <c r="H340" s="114">
        <f>'ver pressoflex 6p C3 DCpowe_2'!$G$9/D340*(D340-'ver pressoflex 6p C3 DCpowe_2'!$M$11)</f>
        <v>0.114193192406775</v>
      </c>
      <c r="I340" s="114">
        <f>'ver pressoflex 6p C3 DCpowe_2'!$G$9/D340*(D340-'ver pressoflex 6p C3 DCpowe_2'!$M$12)</f>
        <v>0.11887044379076639</v>
      </c>
      <c r="J340" s="114">
        <f>'ver pressoflex 6p C3 DCpowe_2'!$G$9/D340*(D340-'ver pressoflex 6p C3 DCpowe_2'!$M$13)</f>
        <v>0.12354769517475779</v>
      </c>
      <c r="K340" s="114">
        <f>'ver pressoflex 6p C3 DCpowe_2'!$G$9/D340*(D340-'ver pressoflex 6p C3 DCpowe_2'!$G$3)</f>
        <v>0.13524082363473625</v>
      </c>
      <c r="L340" s="113">
        <f>-'ver pressoflex 6p C3 DCpowe_2'!$G$2*'ver pressoflex 6p C3 DCpowe_2'!D340*'ver pressoflex 6p C3 DCpowe_2'!$G$17*'ver pressoflex 6p C3 DCpowe_2'!$G$13*'ver pressoflex 6p C3 DCpowe_2'!$G$11</f>
        <v>-25861.342499999941</v>
      </c>
      <c r="M340" s="572">
        <f>IF(ABS(E340)&lt;'ver pressoflex 6p C3 DCpowe_2'!$G$7,'ver pressoflex 6p C3 DCpowe_2'!$G$16*E340*'ver pressoflex 6p C3 DCpowe_2'!$O$8,SIGN(E340)*'ver pressoflex 6p C3 DCpowe_2'!$G$15*'ver pressoflex 6p C3 DCpowe_2'!$O$8)</f>
        <v>17803.500000000004</v>
      </c>
      <c r="N340" s="572">
        <f>IF(ABS(F340)&lt;'ver pressoflex 6p C3 DCpowe_2'!$G$7,'ver pressoflex 6p C3 DCpowe_2'!$G$16*F340*'ver pressoflex 6p C3 DCpowe_2'!$O$9,SIGN(F340)*'ver pressoflex 6p C3 DCpowe_2'!$G$15*'ver pressoflex 6p C3 DCpowe_2'!$O$9)</f>
        <v>0</v>
      </c>
      <c r="O340" s="572">
        <f>IF(ABS(G340)&lt;'ver pressoflex 6p C3 DCpowe_2'!$G$7,'ver pressoflex 6p C3 DCpowe_2'!$G$16*G340*'ver pressoflex 6p C3 DCpowe_2'!$O$10,SIGN(G340)*'ver pressoflex 6p C3 DCpowe_2'!$G$15*'ver pressoflex 6p C3 DCpowe_2'!$O$10)</f>
        <v>0</v>
      </c>
      <c r="P340" s="572">
        <f>IF(ABS(H340)&lt;'ver pressoflex 6p C3 DCpowe_2'!$G$7,'ver pressoflex 6p C3 DCpowe_2'!$G$16*H340*'ver pressoflex 6p C3 DCpowe_2'!$O$11,SIGN(H340)*'ver pressoflex 6p C3 DCpowe_2'!$G$15*'ver pressoflex 6p C3 DCpowe_2'!$O$11)</f>
        <v>0</v>
      </c>
      <c r="Q340" s="572">
        <f>IF(ABS(I340)&lt;'ver pressoflex 6p C3 DCpowe_2'!$G$7,'ver pressoflex 6p C3 DCpowe_2'!$G$16*I340*'ver pressoflex 6p C3 DCpowe_2'!$O$12,SIGN(I340)*'ver pressoflex 6p C3 DCpowe_2'!$G$15*'ver pressoflex 6p C3 DCpowe_2'!$O$12)</f>
        <v>0</v>
      </c>
      <c r="R340" s="572">
        <f>IF(ABS(J340)&lt;'ver pressoflex 6p C3 DCpowe_2'!$G$7,'ver pressoflex 6p C3 DCpowe_2'!$G$16*J340*'ver pressoflex 6p C3 DCpowe_2'!$O$13,SIGN(J340)*'ver pressoflex 6p C3 DCpowe_2'!$G$15*'ver pressoflex 6p C3 DCpowe_2'!$O$13)</f>
        <v>17803.500000000004</v>
      </c>
      <c r="S340" s="113">
        <f t="shared" si="45"/>
        <v>9745.6575000000666</v>
      </c>
      <c r="T340" s="575">
        <f>-L340*('ver pressoflex 6p C3 DCpowe_2'!$G$3/2-'ver pressoflex 6p C3 DCpowe_2'!$G$12*'ver pressoflex 6p C3 DCpowe_2'!D340)</f>
        <v>30208056.949085332</v>
      </c>
      <c r="U340" s="29">
        <f t="shared" si="47"/>
        <v>-18248587.500000004</v>
      </c>
      <c r="V340" s="29">
        <f t="shared" si="48"/>
        <v>0</v>
      </c>
      <c r="W340" s="29">
        <f t="shared" si="49"/>
        <v>0</v>
      </c>
      <c r="X340" s="29">
        <f t="shared" si="50"/>
        <v>0</v>
      </c>
      <c r="Y340" s="29">
        <f t="shared" si="51"/>
        <v>0</v>
      </c>
      <c r="Z340" s="29">
        <f t="shared" si="52"/>
        <v>18248587.500000004</v>
      </c>
      <c r="AA340" s="113">
        <f t="shared" si="46"/>
        <v>30208056.949085332</v>
      </c>
    </row>
    <row r="341" spans="2:27">
      <c r="B341" s="116">
        <f t="shared" si="44"/>
        <v>51514.132500000065</v>
      </c>
      <c r="C341" s="115">
        <f t="shared" si="53"/>
        <v>11.269999999999973</v>
      </c>
      <c r="D341" s="68">
        <f>'ver pressoflex 6p C3 DCpowe_2'!$G$3/2/$C$557*C341</f>
        <v>138.05749999999966</v>
      </c>
      <c r="E341" s="114">
        <f>'ver pressoflex 6p C3 DCpowe_2'!$G$9/D341*(D341-'ver pressoflex 6p C3 DCpowe_2'!$M$8)</f>
        <v>3.589373992720453E-3</v>
      </c>
      <c r="F341" s="114">
        <f>'ver pressoflex 6p C3 DCpowe_2'!$G$9/D341*(D341-'ver pressoflex 6p C3 DCpowe_2'!$M$9)</f>
        <v>8.2251235898086333E-3</v>
      </c>
      <c r="G341" s="114">
        <f>'ver pressoflex 6p C3 DCpowe_2'!$G$9/D341*(D341-'ver pressoflex 6p C3 DCpowe_2'!$M$10)</f>
        <v>1.2860873186896816E-2</v>
      </c>
      <c r="H341" s="114">
        <f>'ver pressoflex 6p C3 DCpowe_2'!$G$9/D341*(D341-'ver pressoflex 6p C3 DCpowe_2'!$M$11)</f>
        <v>0.11310895822392873</v>
      </c>
      <c r="I341" s="114">
        <f>'ver pressoflex 6p C3 DCpowe_2'!$G$9/D341*(D341-'ver pressoflex 6p C3 DCpowe_2'!$M$12)</f>
        <v>0.11774470782101691</v>
      </c>
      <c r="J341" s="114">
        <f>'ver pressoflex 6p C3 DCpowe_2'!$G$9/D341*(D341-'ver pressoflex 6p C3 DCpowe_2'!$M$13)</f>
        <v>0.12238045741810509</v>
      </c>
      <c r="K341" s="114">
        <f>'ver pressoflex 6p C3 DCpowe_2'!$G$9/D341*(D341-'ver pressoflex 6p C3 DCpowe_2'!$G$3)</f>
        <v>0.13396983141082555</v>
      </c>
      <c r="L341" s="113">
        <f>-'ver pressoflex 6p C3 DCpowe_2'!$G$2*'ver pressoflex 6p C3 DCpowe_2'!D341*'ver pressoflex 6p C3 DCpowe_2'!$G$17*'ver pressoflex 6p C3 DCpowe_2'!$G$13*'ver pressoflex 6p C3 DCpowe_2'!$G$11</f>
        <v>-26092.867499999938</v>
      </c>
      <c r="M341" s="572">
        <f>IF(ABS(E341)&lt;'ver pressoflex 6p C3 DCpowe_2'!$G$7,'ver pressoflex 6p C3 DCpowe_2'!$G$16*E341*'ver pressoflex 6p C3 DCpowe_2'!$O$8,SIGN(E341)*'ver pressoflex 6p C3 DCpowe_2'!$G$15*'ver pressoflex 6p C3 DCpowe_2'!$O$8)</f>
        <v>17803.500000000004</v>
      </c>
      <c r="N341" s="572">
        <f>IF(ABS(F341)&lt;'ver pressoflex 6p C3 DCpowe_2'!$G$7,'ver pressoflex 6p C3 DCpowe_2'!$G$16*F341*'ver pressoflex 6p C3 DCpowe_2'!$O$9,SIGN(F341)*'ver pressoflex 6p C3 DCpowe_2'!$G$15*'ver pressoflex 6p C3 DCpowe_2'!$O$9)</f>
        <v>0</v>
      </c>
      <c r="O341" s="572">
        <f>IF(ABS(G341)&lt;'ver pressoflex 6p C3 DCpowe_2'!$G$7,'ver pressoflex 6p C3 DCpowe_2'!$G$16*G341*'ver pressoflex 6p C3 DCpowe_2'!$O$10,SIGN(G341)*'ver pressoflex 6p C3 DCpowe_2'!$G$15*'ver pressoflex 6p C3 DCpowe_2'!$O$10)</f>
        <v>0</v>
      </c>
      <c r="P341" s="572">
        <f>IF(ABS(H341)&lt;'ver pressoflex 6p C3 DCpowe_2'!$G$7,'ver pressoflex 6p C3 DCpowe_2'!$G$16*H341*'ver pressoflex 6p C3 DCpowe_2'!$O$11,SIGN(H341)*'ver pressoflex 6p C3 DCpowe_2'!$G$15*'ver pressoflex 6p C3 DCpowe_2'!$O$11)</f>
        <v>0</v>
      </c>
      <c r="Q341" s="572">
        <f>IF(ABS(I341)&lt;'ver pressoflex 6p C3 DCpowe_2'!$G$7,'ver pressoflex 6p C3 DCpowe_2'!$G$16*I341*'ver pressoflex 6p C3 DCpowe_2'!$O$12,SIGN(I341)*'ver pressoflex 6p C3 DCpowe_2'!$G$15*'ver pressoflex 6p C3 DCpowe_2'!$O$12)</f>
        <v>0</v>
      </c>
      <c r="R341" s="572">
        <f>IF(ABS(J341)&lt;'ver pressoflex 6p C3 DCpowe_2'!$G$7,'ver pressoflex 6p C3 DCpowe_2'!$G$16*J341*'ver pressoflex 6p C3 DCpowe_2'!$O$13,SIGN(J341)*'ver pressoflex 6p C3 DCpowe_2'!$G$15*'ver pressoflex 6p C3 DCpowe_2'!$O$13)</f>
        <v>17803.500000000004</v>
      </c>
      <c r="S341" s="113">
        <f t="shared" si="45"/>
        <v>9514.1325000000688</v>
      </c>
      <c r="T341" s="575">
        <f>-L341*('ver pressoflex 6p C3 DCpowe_2'!$G$3/2-'ver pressoflex 6p C3 DCpowe_2'!$G$12*'ver pressoflex 6p C3 DCpowe_2'!D341)</f>
        <v>30465199.208669335</v>
      </c>
      <c r="U341" s="29">
        <f t="shared" si="47"/>
        <v>-18248587.500000004</v>
      </c>
      <c r="V341" s="29">
        <f t="shared" si="48"/>
        <v>0</v>
      </c>
      <c r="W341" s="29">
        <f t="shared" si="49"/>
        <v>0</v>
      </c>
      <c r="X341" s="29">
        <f t="shared" si="50"/>
        <v>0</v>
      </c>
      <c r="Y341" s="29">
        <f t="shared" si="51"/>
        <v>0</v>
      </c>
      <c r="Z341" s="29">
        <f t="shared" si="52"/>
        <v>18248587.500000004</v>
      </c>
      <c r="AA341" s="113">
        <f t="shared" si="46"/>
        <v>30465199.208669335</v>
      </c>
    </row>
    <row r="342" spans="2:27">
      <c r="B342" s="116">
        <f t="shared" si="44"/>
        <v>51282.607500000071</v>
      </c>
      <c r="C342" s="115">
        <f t="shared" si="53"/>
        <v>11.369999999999973</v>
      </c>
      <c r="D342" s="68">
        <f>'ver pressoflex 6p C3 DCpowe_2'!$G$3/2/$C$557*C342</f>
        <v>139.28249999999966</v>
      </c>
      <c r="E342" s="114">
        <f>'ver pressoflex 6p C3 DCpowe_2'!$G$9/D342*(D342-'ver pressoflex 6p C3 DCpowe_2'!$M$8)</f>
        <v>3.4874445820544863E-3</v>
      </c>
      <c r="F342" s="114">
        <f>'ver pressoflex 6p C3 DCpowe_2'!$G$9/D342*(D342-'ver pressoflex 6p C3 DCpowe_2'!$M$9)</f>
        <v>8.0824224148762815E-3</v>
      </c>
      <c r="G342" s="114">
        <f>'ver pressoflex 6p C3 DCpowe_2'!$G$9/D342*(D342-'ver pressoflex 6p C3 DCpowe_2'!$M$10)</f>
        <v>1.2677400247698076E-2</v>
      </c>
      <c r="H342" s="114">
        <f>'ver pressoflex 6p C3 DCpowe_2'!$G$9/D342*(D342-'ver pressoflex 6p C3 DCpowe_2'!$M$11)</f>
        <v>0.11204379588246939</v>
      </c>
      <c r="I342" s="114">
        <f>'ver pressoflex 6p C3 DCpowe_2'!$G$9/D342*(D342-'ver pressoflex 6p C3 DCpowe_2'!$M$12)</f>
        <v>0.11663877371529119</v>
      </c>
      <c r="J342" s="114">
        <f>'ver pressoflex 6p C3 DCpowe_2'!$G$9/D342*(D342-'ver pressoflex 6p C3 DCpowe_2'!$M$13)</f>
        <v>0.12123375154811297</v>
      </c>
      <c r="K342" s="114">
        <f>'ver pressoflex 6p C3 DCpowe_2'!$G$9/D342*(D342-'ver pressoflex 6p C3 DCpowe_2'!$G$3)</f>
        <v>0.13272119613016745</v>
      </c>
      <c r="L342" s="113">
        <f>-'ver pressoflex 6p C3 DCpowe_2'!$G$2*'ver pressoflex 6p C3 DCpowe_2'!D342*'ver pressoflex 6p C3 DCpowe_2'!$G$17*'ver pressoflex 6p C3 DCpowe_2'!$G$13*'ver pressoflex 6p C3 DCpowe_2'!$G$11</f>
        <v>-26324.392499999936</v>
      </c>
      <c r="M342" s="572">
        <f>IF(ABS(E342)&lt;'ver pressoflex 6p C3 DCpowe_2'!$G$7,'ver pressoflex 6p C3 DCpowe_2'!$G$16*E342*'ver pressoflex 6p C3 DCpowe_2'!$O$8,SIGN(E342)*'ver pressoflex 6p C3 DCpowe_2'!$G$15*'ver pressoflex 6p C3 DCpowe_2'!$O$8)</f>
        <v>17803.500000000004</v>
      </c>
      <c r="N342" s="572">
        <f>IF(ABS(F342)&lt;'ver pressoflex 6p C3 DCpowe_2'!$G$7,'ver pressoflex 6p C3 DCpowe_2'!$G$16*F342*'ver pressoflex 6p C3 DCpowe_2'!$O$9,SIGN(F342)*'ver pressoflex 6p C3 DCpowe_2'!$G$15*'ver pressoflex 6p C3 DCpowe_2'!$O$9)</f>
        <v>0</v>
      </c>
      <c r="O342" s="572">
        <f>IF(ABS(G342)&lt;'ver pressoflex 6p C3 DCpowe_2'!$G$7,'ver pressoflex 6p C3 DCpowe_2'!$G$16*G342*'ver pressoflex 6p C3 DCpowe_2'!$O$10,SIGN(G342)*'ver pressoflex 6p C3 DCpowe_2'!$G$15*'ver pressoflex 6p C3 DCpowe_2'!$O$10)</f>
        <v>0</v>
      </c>
      <c r="P342" s="572">
        <f>IF(ABS(H342)&lt;'ver pressoflex 6p C3 DCpowe_2'!$G$7,'ver pressoflex 6p C3 DCpowe_2'!$G$16*H342*'ver pressoflex 6p C3 DCpowe_2'!$O$11,SIGN(H342)*'ver pressoflex 6p C3 DCpowe_2'!$G$15*'ver pressoflex 6p C3 DCpowe_2'!$O$11)</f>
        <v>0</v>
      </c>
      <c r="Q342" s="572">
        <f>IF(ABS(I342)&lt;'ver pressoflex 6p C3 DCpowe_2'!$G$7,'ver pressoflex 6p C3 DCpowe_2'!$G$16*I342*'ver pressoflex 6p C3 DCpowe_2'!$O$12,SIGN(I342)*'ver pressoflex 6p C3 DCpowe_2'!$G$15*'ver pressoflex 6p C3 DCpowe_2'!$O$12)</f>
        <v>0</v>
      </c>
      <c r="R342" s="572">
        <f>IF(ABS(J342)&lt;'ver pressoflex 6p C3 DCpowe_2'!$G$7,'ver pressoflex 6p C3 DCpowe_2'!$G$16*J342*'ver pressoflex 6p C3 DCpowe_2'!$O$13,SIGN(J342)*'ver pressoflex 6p C3 DCpowe_2'!$G$15*'ver pressoflex 6p C3 DCpowe_2'!$O$13)</f>
        <v>17803.500000000004</v>
      </c>
      <c r="S342" s="113">
        <f t="shared" si="45"/>
        <v>9282.607500000071</v>
      </c>
      <c r="T342" s="575">
        <f>-L342*('ver pressoflex 6p C3 DCpowe_2'!$G$3/2-'ver pressoflex 6p C3 DCpowe_2'!$G$12*'ver pressoflex 6p C3 DCpowe_2'!D342)</f>
        <v>30722105.49797333</v>
      </c>
      <c r="U342" s="29">
        <f t="shared" si="47"/>
        <v>-18248587.500000004</v>
      </c>
      <c r="V342" s="29">
        <f t="shared" si="48"/>
        <v>0</v>
      </c>
      <c r="W342" s="29">
        <f t="shared" si="49"/>
        <v>0</v>
      </c>
      <c r="X342" s="29">
        <f t="shared" si="50"/>
        <v>0</v>
      </c>
      <c r="Y342" s="29">
        <f t="shared" si="51"/>
        <v>0</v>
      </c>
      <c r="Z342" s="29">
        <f t="shared" si="52"/>
        <v>18248587.500000004</v>
      </c>
      <c r="AA342" s="113">
        <f t="shared" si="46"/>
        <v>30722105.49797333</v>
      </c>
    </row>
    <row r="343" spans="2:27">
      <c r="B343" s="116">
        <f t="shared" si="44"/>
        <v>51051.08250000007</v>
      </c>
      <c r="C343" s="115">
        <f t="shared" si="53"/>
        <v>11.469999999999972</v>
      </c>
      <c r="D343" s="68">
        <f>'ver pressoflex 6p C3 DCpowe_2'!$G$3/2/$C$557*C343</f>
        <v>140.50749999999965</v>
      </c>
      <c r="E343" s="114">
        <f>'ver pressoflex 6p C3 DCpowe_2'!$G$9/D343*(D343-'ver pressoflex 6p C3 DCpowe_2'!$M$8)</f>
        <v>3.3872924932833049E-3</v>
      </c>
      <c r="F343" s="114">
        <f>'ver pressoflex 6p C3 DCpowe_2'!$G$9/D343*(D343-'ver pressoflex 6p C3 DCpowe_2'!$M$9)</f>
        <v>7.9422094905966262E-3</v>
      </c>
      <c r="G343" s="114">
        <f>'ver pressoflex 6p C3 DCpowe_2'!$G$9/D343*(D343-'ver pressoflex 6p C3 DCpowe_2'!$M$10)</f>
        <v>1.2497126487909949E-2</v>
      </c>
      <c r="H343" s="114">
        <f>'ver pressoflex 6p C3 DCpowe_2'!$G$9/D343*(D343-'ver pressoflex 6p C3 DCpowe_2'!$M$11)</f>
        <v>0.11099720655481053</v>
      </c>
      <c r="I343" s="114">
        <f>'ver pressoflex 6p C3 DCpowe_2'!$G$9/D343*(D343-'ver pressoflex 6p C3 DCpowe_2'!$M$12)</f>
        <v>0.11555212355212385</v>
      </c>
      <c r="J343" s="114">
        <f>'ver pressoflex 6p C3 DCpowe_2'!$G$9/D343*(D343-'ver pressoflex 6p C3 DCpowe_2'!$M$13)</f>
        <v>0.12010704054943717</v>
      </c>
      <c r="K343" s="114">
        <f>'ver pressoflex 6p C3 DCpowe_2'!$G$9/D343*(D343-'ver pressoflex 6p C3 DCpowe_2'!$G$3)</f>
        <v>0.13149433304272048</v>
      </c>
      <c r="L343" s="113">
        <f>-'ver pressoflex 6p C3 DCpowe_2'!$G$2*'ver pressoflex 6p C3 DCpowe_2'!D343*'ver pressoflex 6p C3 DCpowe_2'!$G$17*'ver pressoflex 6p C3 DCpowe_2'!$G$13*'ver pressoflex 6p C3 DCpowe_2'!$G$11</f>
        <v>-26555.917499999938</v>
      </c>
      <c r="M343" s="572">
        <f>IF(ABS(E343)&lt;'ver pressoflex 6p C3 DCpowe_2'!$G$7,'ver pressoflex 6p C3 DCpowe_2'!$G$16*E343*'ver pressoflex 6p C3 DCpowe_2'!$O$8,SIGN(E343)*'ver pressoflex 6p C3 DCpowe_2'!$G$15*'ver pressoflex 6p C3 DCpowe_2'!$O$8)</f>
        <v>17803.500000000004</v>
      </c>
      <c r="N343" s="572">
        <f>IF(ABS(F343)&lt;'ver pressoflex 6p C3 DCpowe_2'!$G$7,'ver pressoflex 6p C3 DCpowe_2'!$G$16*F343*'ver pressoflex 6p C3 DCpowe_2'!$O$9,SIGN(F343)*'ver pressoflex 6p C3 DCpowe_2'!$G$15*'ver pressoflex 6p C3 DCpowe_2'!$O$9)</f>
        <v>0</v>
      </c>
      <c r="O343" s="572">
        <f>IF(ABS(G343)&lt;'ver pressoflex 6p C3 DCpowe_2'!$G$7,'ver pressoflex 6p C3 DCpowe_2'!$G$16*G343*'ver pressoflex 6p C3 DCpowe_2'!$O$10,SIGN(G343)*'ver pressoflex 6p C3 DCpowe_2'!$G$15*'ver pressoflex 6p C3 DCpowe_2'!$O$10)</f>
        <v>0</v>
      </c>
      <c r="P343" s="572">
        <f>IF(ABS(H343)&lt;'ver pressoflex 6p C3 DCpowe_2'!$G$7,'ver pressoflex 6p C3 DCpowe_2'!$G$16*H343*'ver pressoflex 6p C3 DCpowe_2'!$O$11,SIGN(H343)*'ver pressoflex 6p C3 DCpowe_2'!$G$15*'ver pressoflex 6p C3 DCpowe_2'!$O$11)</f>
        <v>0</v>
      </c>
      <c r="Q343" s="572">
        <f>IF(ABS(I343)&lt;'ver pressoflex 6p C3 DCpowe_2'!$G$7,'ver pressoflex 6p C3 DCpowe_2'!$G$16*I343*'ver pressoflex 6p C3 DCpowe_2'!$O$12,SIGN(I343)*'ver pressoflex 6p C3 DCpowe_2'!$G$15*'ver pressoflex 6p C3 DCpowe_2'!$O$12)</f>
        <v>0</v>
      </c>
      <c r="R343" s="572">
        <f>IF(ABS(J343)&lt;'ver pressoflex 6p C3 DCpowe_2'!$G$7,'ver pressoflex 6p C3 DCpowe_2'!$G$16*J343*'ver pressoflex 6p C3 DCpowe_2'!$O$13,SIGN(J343)*'ver pressoflex 6p C3 DCpowe_2'!$G$15*'ver pressoflex 6p C3 DCpowe_2'!$O$13)</f>
        <v>17803.500000000004</v>
      </c>
      <c r="S343" s="113">
        <f t="shared" si="45"/>
        <v>9051.0825000000696</v>
      </c>
      <c r="T343" s="575">
        <f>-L343*('ver pressoflex 6p C3 DCpowe_2'!$G$3/2-'ver pressoflex 6p C3 DCpowe_2'!$G$12*'ver pressoflex 6p C3 DCpowe_2'!D343)</f>
        <v>30978775.816997327</v>
      </c>
      <c r="U343" s="29">
        <f t="shared" si="47"/>
        <v>-18248587.500000004</v>
      </c>
      <c r="V343" s="29">
        <f t="shared" si="48"/>
        <v>0</v>
      </c>
      <c r="W343" s="29">
        <f t="shared" si="49"/>
        <v>0</v>
      </c>
      <c r="X343" s="29">
        <f t="shared" si="50"/>
        <v>0</v>
      </c>
      <c r="Y343" s="29">
        <f t="shared" si="51"/>
        <v>0</v>
      </c>
      <c r="Z343" s="29">
        <f t="shared" si="52"/>
        <v>18248587.500000004</v>
      </c>
      <c r="AA343" s="113">
        <f t="shared" si="46"/>
        <v>30978775.816997327</v>
      </c>
    </row>
    <row r="344" spans="2:27">
      <c r="B344" s="116">
        <f t="shared" si="44"/>
        <v>50819.557500000068</v>
      </c>
      <c r="C344" s="115">
        <f t="shared" si="53"/>
        <v>11.569999999999972</v>
      </c>
      <c r="D344" s="68">
        <f>'ver pressoflex 6p C3 DCpowe_2'!$G$3/2/$C$557*C344</f>
        <v>141.73249999999965</v>
      </c>
      <c r="E344" s="114">
        <f>'ver pressoflex 6p C3 DCpowe_2'!$G$9/D344*(D344-'ver pressoflex 6p C3 DCpowe_2'!$M$8)</f>
        <v>3.2888716420016863E-3</v>
      </c>
      <c r="F344" s="114">
        <f>'ver pressoflex 6p C3 DCpowe_2'!$G$9/D344*(D344-'ver pressoflex 6p C3 DCpowe_2'!$M$9)</f>
        <v>7.8044202988023607E-3</v>
      </c>
      <c r="G344" s="114">
        <f>'ver pressoflex 6p C3 DCpowe_2'!$G$9/D344*(D344-'ver pressoflex 6p C3 DCpowe_2'!$M$10)</f>
        <v>1.2319968955603035E-2</v>
      </c>
      <c r="H344" s="114">
        <f>'ver pressoflex 6p C3 DCpowe_2'!$G$9/D344*(D344-'ver pressoflex 6p C3 DCpowe_2'!$M$11)</f>
        <v>0.10996870865891763</v>
      </c>
      <c r="I344" s="114">
        <f>'ver pressoflex 6p C3 DCpowe_2'!$G$9/D344*(D344-'ver pressoflex 6p C3 DCpowe_2'!$M$12)</f>
        <v>0.1144842573157183</v>
      </c>
      <c r="J344" s="114">
        <f>'ver pressoflex 6p C3 DCpowe_2'!$G$9/D344*(D344-'ver pressoflex 6p C3 DCpowe_2'!$M$13)</f>
        <v>0.11899980597251897</v>
      </c>
      <c r="K344" s="114">
        <f>'ver pressoflex 6p C3 DCpowe_2'!$G$9/D344*(D344-'ver pressoflex 6p C3 DCpowe_2'!$G$3)</f>
        <v>0.13028867761452065</v>
      </c>
      <c r="L344" s="113">
        <f>-'ver pressoflex 6p C3 DCpowe_2'!$G$2*'ver pressoflex 6p C3 DCpowe_2'!D344*'ver pressoflex 6p C3 DCpowe_2'!$G$17*'ver pressoflex 6p C3 DCpowe_2'!$G$13*'ver pressoflex 6p C3 DCpowe_2'!$G$11</f>
        <v>-26787.442499999939</v>
      </c>
      <c r="M344" s="572">
        <f>IF(ABS(E344)&lt;'ver pressoflex 6p C3 DCpowe_2'!$G$7,'ver pressoflex 6p C3 DCpowe_2'!$G$16*E344*'ver pressoflex 6p C3 DCpowe_2'!$O$8,SIGN(E344)*'ver pressoflex 6p C3 DCpowe_2'!$G$15*'ver pressoflex 6p C3 DCpowe_2'!$O$8)</f>
        <v>17803.500000000004</v>
      </c>
      <c r="N344" s="572">
        <f>IF(ABS(F344)&lt;'ver pressoflex 6p C3 DCpowe_2'!$G$7,'ver pressoflex 6p C3 DCpowe_2'!$G$16*F344*'ver pressoflex 6p C3 DCpowe_2'!$O$9,SIGN(F344)*'ver pressoflex 6p C3 DCpowe_2'!$G$15*'ver pressoflex 6p C3 DCpowe_2'!$O$9)</f>
        <v>0</v>
      </c>
      <c r="O344" s="572">
        <f>IF(ABS(G344)&lt;'ver pressoflex 6p C3 DCpowe_2'!$G$7,'ver pressoflex 6p C3 DCpowe_2'!$G$16*G344*'ver pressoflex 6p C3 DCpowe_2'!$O$10,SIGN(G344)*'ver pressoflex 6p C3 DCpowe_2'!$G$15*'ver pressoflex 6p C3 DCpowe_2'!$O$10)</f>
        <v>0</v>
      </c>
      <c r="P344" s="572">
        <f>IF(ABS(H344)&lt;'ver pressoflex 6p C3 DCpowe_2'!$G$7,'ver pressoflex 6p C3 DCpowe_2'!$G$16*H344*'ver pressoflex 6p C3 DCpowe_2'!$O$11,SIGN(H344)*'ver pressoflex 6p C3 DCpowe_2'!$G$15*'ver pressoflex 6p C3 DCpowe_2'!$O$11)</f>
        <v>0</v>
      </c>
      <c r="Q344" s="572">
        <f>IF(ABS(I344)&lt;'ver pressoflex 6p C3 DCpowe_2'!$G$7,'ver pressoflex 6p C3 DCpowe_2'!$G$16*I344*'ver pressoflex 6p C3 DCpowe_2'!$O$12,SIGN(I344)*'ver pressoflex 6p C3 DCpowe_2'!$G$15*'ver pressoflex 6p C3 DCpowe_2'!$O$12)</f>
        <v>0</v>
      </c>
      <c r="R344" s="572">
        <f>IF(ABS(J344)&lt;'ver pressoflex 6p C3 DCpowe_2'!$G$7,'ver pressoflex 6p C3 DCpowe_2'!$G$16*J344*'ver pressoflex 6p C3 DCpowe_2'!$O$13,SIGN(J344)*'ver pressoflex 6p C3 DCpowe_2'!$G$15*'ver pressoflex 6p C3 DCpowe_2'!$O$13)</f>
        <v>17803.500000000004</v>
      </c>
      <c r="S344" s="113">
        <f t="shared" si="45"/>
        <v>8819.5575000000681</v>
      </c>
      <c r="T344" s="575">
        <f>-L344*('ver pressoflex 6p C3 DCpowe_2'!$G$3/2-'ver pressoflex 6p C3 DCpowe_2'!$G$12*'ver pressoflex 6p C3 DCpowe_2'!D344)</f>
        <v>31235210.165741336</v>
      </c>
      <c r="U344" s="29">
        <f t="shared" si="47"/>
        <v>-18248587.500000004</v>
      </c>
      <c r="V344" s="29">
        <f t="shared" si="48"/>
        <v>0</v>
      </c>
      <c r="W344" s="29">
        <f t="shared" si="49"/>
        <v>0</v>
      </c>
      <c r="X344" s="29">
        <f t="shared" si="50"/>
        <v>0</v>
      </c>
      <c r="Y344" s="29">
        <f t="shared" si="51"/>
        <v>0</v>
      </c>
      <c r="Z344" s="29">
        <f t="shared" si="52"/>
        <v>18248587.500000004</v>
      </c>
      <c r="AA344" s="113">
        <f t="shared" si="46"/>
        <v>31235210.165741336</v>
      </c>
    </row>
    <row r="345" spans="2:27">
      <c r="B345" s="116">
        <f t="shared" si="44"/>
        <v>50588.032500000074</v>
      </c>
      <c r="C345" s="115">
        <f t="shared" si="53"/>
        <v>11.669999999999972</v>
      </c>
      <c r="D345" s="68">
        <f>'ver pressoflex 6p C3 DCpowe_2'!$G$3/2/$C$557*C345</f>
        <v>142.95749999999964</v>
      </c>
      <c r="E345" s="114">
        <f>'ver pressoflex 6p C3 DCpowe_2'!$G$9/D345*(D345-'ver pressoflex 6p C3 DCpowe_2'!$M$8)</f>
        <v>3.1921375233898469E-3</v>
      </c>
      <c r="F345" s="114">
        <f>'ver pressoflex 6p C3 DCpowe_2'!$G$9/D345*(D345-'ver pressoflex 6p C3 DCpowe_2'!$M$9)</f>
        <v>7.6689925327457853E-3</v>
      </c>
      <c r="G345" s="114">
        <f>'ver pressoflex 6p C3 DCpowe_2'!$G$9/D345*(D345-'ver pressoflex 6p C3 DCpowe_2'!$M$10)</f>
        <v>1.2145847542101724E-2</v>
      </c>
      <c r="H345" s="114">
        <f>'ver pressoflex 6p C3 DCpowe_2'!$G$9/D345*(D345-'ver pressoflex 6p C3 DCpowe_2'!$M$11)</f>
        <v>0.1089578371194239</v>
      </c>
      <c r="I345" s="114">
        <f>'ver pressoflex 6p C3 DCpowe_2'!$G$9/D345*(D345-'ver pressoflex 6p C3 DCpowe_2'!$M$12)</f>
        <v>0.11343469212877984</v>
      </c>
      <c r="J345" s="114">
        <f>'ver pressoflex 6p C3 DCpowe_2'!$G$9/D345*(D345-'ver pressoflex 6p C3 DCpowe_2'!$M$13)</f>
        <v>0.11791154713813579</v>
      </c>
      <c r="K345" s="114">
        <f>'ver pressoflex 6p C3 DCpowe_2'!$G$9/D345*(D345-'ver pressoflex 6p C3 DCpowe_2'!$G$3)</f>
        <v>0.12910368466152564</v>
      </c>
      <c r="L345" s="113">
        <f>-'ver pressoflex 6p C3 DCpowe_2'!$G$2*'ver pressoflex 6p C3 DCpowe_2'!D345*'ver pressoflex 6p C3 DCpowe_2'!$G$17*'ver pressoflex 6p C3 DCpowe_2'!$G$13*'ver pressoflex 6p C3 DCpowe_2'!$G$11</f>
        <v>-27018.96749999993</v>
      </c>
      <c r="M345" s="572">
        <f>IF(ABS(E345)&lt;'ver pressoflex 6p C3 DCpowe_2'!$G$7,'ver pressoflex 6p C3 DCpowe_2'!$G$16*E345*'ver pressoflex 6p C3 DCpowe_2'!$O$8,SIGN(E345)*'ver pressoflex 6p C3 DCpowe_2'!$G$15*'ver pressoflex 6p C3 DCpowe_2'!$O$8)</f>
        <v>17803.500000000004</v>
      </c>
      <c r="N345" s="572">
        <f>IF(ABS(F345)&lt;'ver pressoflex 6p C3 DCpowe_2'!$G$7,'ver pressoflex 6p C3 DCpowe_2'!$G$16*F345*'ver pressoflex 6p C3 DCpowe_2'!$O$9,SIGN(F345)*'ver pressoflex 6p C3 DCpowe_2'!$G$15*'ver pressoflex 6p C3 DCpowe_2'!$O$9)</f>
        <v>0</v>
      </c>
      <c r="O345" s="572">
        <f>IF(ABS(G345)&lt;'ver pressoflex 6p C3 DCpowe_2'!$G$7,'ver pressoflex 6p C3 DCpowe_2'!$G$16*G345*'ver pressoflex 6p C3 DCpowe_2'!$O$10,SIGN(G345)*'ver pressoflex 6p C3 DCpowe_2'!$G$15*'ver pressoflex 6p C3 DCpowe_2'!$O$10)</f>
        <v>0</v>
      </c>
      <c r="P345" s="572">
        <f>IF(ABS(H345)&lt;'ver pressoflex 6p C3 DCpowe_2'!$G$7,'ver pressoflex 6p C3 DCpowe_2'!$G$16*H345*'ver pressoflex 6p C3 DCpowe_2'!$O$11,SIGN(H345)*'ver pressoflex 6p C3 DCpowe_2'!$G$15*'ver pressoflex 6p C3 DCpowe_2'!$O$11)</f>
        <v>0</v>
      </c>
      <c r="Q345" s="572">
        <f>IF(ABS(I345)&lt;'ver pressoflex 6p C3 DCpowe_2'!$G$7,'ver pressoflex 6p C3 DCpowe_2'!$G$16*I345*'ver pressoflex 6p C3 DCpowe_2'!$O$12,SIGN(I345)*'ver pressoflex 6p C3 DCpowe_2'!$G$15*'ver pressoflex 6p C3 DCpowe_2'!$O$12)</f>
        <v>0</v>
      </c>
      <c r="R345" s="572">
        <f>IF(ABS(J345)&lt;'ver pressoflex 6p C3 DCpowe_2'!$G$7,'ver pressoflex 6p C3 DCpowe_2'!$G$16*J345*'ver pressoflex 6p C3 DCpowe_2'!$O$13,SIGN(J345)*'ver pressoflex 6p C3 DCpowe_2'!$G$15*'ver pressoflex 6p C3 DCpowe_2'!$O$13)</f>
        <v>17803.500000000004</v>
      </c>
      <c r="S345" s="113">
        <f t="shared" si="45"/>
        <v>8588.0325000000776</v>
      </c>
      <c r="T345" s="575">
        <f>-L345*('ver pressoflex 6p C3 DCpowe_2'!$G$3/2-'ver pressoflex 6p C3 DCpowe_2'!$G$12*'ver pressoflex 6p C3 DCpowe_2'!D345)</f>
        <v>31491408.544205319</v>
      </c>
      <c r="U345" s="29">
        <f t="shared" si="47"/>
        <v>-18248587.500000004</v>
      </c>
      <c r="V345" s="29">
        <f t="shared" si="48"/>
        <v>0</v>
      </c>
      <c r="W345" s="29">
        <f t="shared" si="49"/>
        <v>0</v>
      </c>
      <c r="X345" s="29">
        <f t="shared" si="50"/>
        <v>0</v>
      </c>
      <c r="Y345" s="29">
        <f t="shared" si="51"/>
        <v>0</v>
      </c>
      <c r="Z345" s="29">
        <f t="shared" si="52"/>
        <v>18248587.500000004</v>
      </c>
      <c r="AA345" s="113">
        <f t="shared" si="46"/>
        <v>31491408.544205319</v>
      </c>
    </row>
    <row r="346" spans="2:27">
      <c r="B346" s="116">
        <f t="shared" si="44"/>
        <v>50356.507500000072</v>
      </c>
      <c r="C346" s="115">
        <f t="shared" si="53"/>
        <v>11.769999999999971</v>
      </c>
      <c r="D346" s="68">
        <f>'ver pressoflex 6p C3 DCpowe_2'!$G$3/2/$C$557*C346</f>
        <v>144.18249999999964</v>
      </c>
      <c r="E346" s="114">
        <f>'ver pressoflex 6p C3 DCpowe_2'!$G$9/D346*(D346-'ver pressoflex 6p C3 DCpowe_2'!$M$8)</f>
        <v>3.0970471451112589E-3</v>
      </c>
      <c r="F346" s="114">
        <f>'ver pressoflex 6p C3 DCpowe_2'!$G$9/D346*(D346-'ver pressoflex 6p C3 DCpowe_2'!$M$9)</f>
        <v>7.5358660031557625E-3</v>
      </c>
      <c r="G346" s="114">
        <f>'ver pressoflex 6p C3 DCpowe_2'!$G$9/D346*(D346-'ver pressoflex 6p C3 DCpowe_2'!$M$10)</f>
        <v>1.1974684861200267E-2</v>
      </c>
      <c r="H346" s="114">
        <f>'ver pressoflex 6p C3 DCpowe_2'!$G$9/D346*(D346-'ver pressoflex 6p C3 DCpowe_2'!$M$11)</f>
        <v>0.10796414266641266</v>
      </c>
      <c r="I346" s="114">
        <f>'ver pressoflex 6p C3 DCpowe_2'!$G$9/D346*(D346-'ver pressoflex 6p C3 DCpowe_2'!$M$12)</f>
        <v>0.11240296152445717</v>
      </c>
      <c r="J346" s="114">
        <f>'ver pressoflex 6p C3 DCpowe_2'!$G$9/D346*(D346-'ver pressoflex 6p C3 DCpowe_2'!$M$13)</f>
        <v>0.11684178038250168</v>
      </c>
      <c r="K346" s="114">
        <f>'ver pressoflex 6p C3 DCpowe_2'!$G$9/D346*(D346-'ver pressoflex 6p C3 DCpowe_2'!$G$3)</f>
        <v>0.12793882752761293</v>
      </c>
      <c r="L346" s="113">
        <f>-'ver pressoflex 6p C3 DCpowe_2'!$G$2*'ver pressoflex 6p C3 DCpowe_2'!D346*'ver pressoflex 6p C3 DCpowe_2'!$G$17*'ver pressoflex 6p C3 DCpowe_2'!$G$13*'ver pressoflex 6p C3 DCpowe_2'!$G$11</f>
        <v>-27250.492499999935</v>
      </c>
      <c r="M346" s="572">
        <f>IF(ABS(E346)&lt;'ver pressoflex 6p C3 DCpowe_2'!$G$7,'ver pressoflex 6p C3 DCpowe_2'!$G$16*E346*'ver pressoflex 6p C3 DCpowe_2'!$O$8,SIGN(E346)*'ver pressoflex 6p C3 DCpowe_2'!$G$15*'ver pressoflex 6p C3 DCpowe_2'!$O$8)</f>
        <v>17803.500000000004</v>
      </c>
      <c r="N346" s="572">
        <f>IF(ABS(F346)&lt;'ver pressoflex 6p C3 DCpowe_2'!$G$7,'ver pressoflex 6p C3 DCpowe_2'!$G$16*F346*'ver pressoflex 6p C3 DCpowe_2'!$O$9,SIGN(F346)*'ver pressoflex 6p C3 DCpowe_2'!$G$15*'ver pressoflex 6p C3 DCpowe_2'!$O$9)</f>
        <v>0</v>
      </c>
      <c r="O346" s="572">
        <f>IF(ABS(G346)&lt;'ver pressoflex 6p C3 DCpowe_2'!$G$7,'ver pressoflex 6p C3 DCpowe_2'!$G$16*G346*'ver pressoflex 6p C3 DCpowe_2'!$O$10,SIGN(G346)*'ver pressoflex 6p C3 DCpowe_2'!$G$15*'ver pressoflex 6p C3 DCpowe_2'!$O$10)</f>
        <v>0</v>
      </c>
      <c r="P346" s="572">
        <f>IF(ABS(H346)&lt;'ver pressoflex 6p C3 DCpowe_2'!$G$7,'ver pressoflex 6p C3 DCpowe_2'!$G$16*H346*'ver pressoflex 6p C3 DCpowe_2'!$O$11,SIGN(H346)*'ver pressoflex 6p C3 DCpowe_2'!$G$15*'ver pressoflex 6p C3 DCpowe_2'!$O$11)</f>
        <v>0</v>
      </c>
      <c r="Q346" s="572">
        <f>IF(ABS(I346)&lt;'ver pressoflex 6p C3 DCpowe_2'!$G$7,'ver pressoflex 6p C3 DCpowe_2'!$G$16*I346*'ver pressoflex 6p C3 DCpowe_2'!$O$12,SIGN(I346)*'ver pressoflex 6p C3 DCpowe_2'!$G$15*'ver pressoflex 6p C3 DCpowe_2'!$O$12)</f>
        <v>0</v>
      </c>
      <c r="R346" s="572">
        <f>IF(ABS(J346)&lt;'ver pressoflex 6p C3 DCpowe_2'!$G$7,'ver pressoflex 6p C3 DCpowe_2'!$G$16*J346*'ver pressoflex 6p C3 DCpowe_2'!$O$13,SIGN(J346)*'ver pressoflex 6p C3 DCpowe_2'!$G$15*'ver pressoflex 6p C3 DCpowe_2'!$O$13)</f>
        <v>17803.500000000004</v>
      </c>
      <c r="S346" s="113">
        <f t="shared" si="45"/>
        <v>8356.5075000000725</v>
      </c>
      <c r="T346" s="575">
        <f>-L346*('ver pressoflex 6p C3 DCpowe_2'!$G$3/2-'ver pressoflex 6p C3 DCpowe_2'!$G$12*'ver pressoflex 6p C3 DCpowe_2'!D346)</f>
        <v>31747370.95238933</v>
      </c>
      <c r="U346" s="29">
        <f t="shared" si="47"/>
        <v>-18248587.500000004</v>
      </c>
      <c r="V346" s="29">
        <f t="shared" si="48"/>
        <v>0</v>
      </c>
      <c r="W346" s="29">
        <f t="shared" si="49"/>
        <v>0</v>
      </c>
      <c r="X346" s="29">
        <f t="shared" si="50"/>
        <v>0</v>
      </c>
      <c r="Y346" s="29">
        <f t="shared" si="51"/>
        <v>0</v>
      </c>
      <c r="Z346" s="29">
        <f t="shared" si="52"/>
        <v>18248587.500000004</v>
      </c>
      <c r="AA346" s="113">
        <f t="shared" si="46"/>
        <v>31747370.95238933</v>
      </c>
    </row>
    <row r="347" spans="2:27">
      <c r="B347" s="116">
        <f t="shared" si="44"/>
        <v>50124.982500000071</v>
      </c>
      <c r="C347" s="115">
        <f t="shared" si="53"/>
        <v>11.869999999999971</v>
      </c>
      <c r="D347" s="68">
        <f>'ver pressoflex 6p C3 DCpowe_2'!$G$3/2/$C$557*C347</f>
        <v>145.40749999999963</v>
      </c>
      <c r="E347" s="114">
        <f>'ver pressoflex 6p C3 DCpowe_2'!$G$9/D347*(D347-'ver pressoflex 6p C3 DCpowe_2'!$M$8)</f>
        <v>3.0035589636023181E-3</v>
      </c>
      <c r="F347" s="114">
        <f>'ver pressoflex 6p C3 DCpowe_2'!$G$9/D347*(D347-'ver pressoflex 6p C3 DCpowe_2'!$M$9)</f>
        <v>7.404982549043245E-3</v>
      </c>
      <c r="G347" s="114">
        <f>'ver pressoflex 6p C3 DCpowe_2'!$G$9/D347*(D347-'ver pressoflex 6p C3 DCpowe_2'!$M$10)</f>
        <v>1.1806406134484172E-2</v>
      </c>
      <c r="H347" s="114">
        <f>'ver pressoflex 6p C3 DCpowe_2'!$G$9/D347*(D347-'ver pressoflex 6p C3 DCpowe_2'!$M$11)</f>
        <v>0.10698719116964422</v>
      </c>
      <c r="I347" s="114">
        <f>'ver pressoflex 6p C3 DCpowe_2'!$G$9/D347*(D347-'ver pressoflex 6p C3 DCpowe_2'!$M$12)</f>
        <v>0.11138861475508516</v>
      </c>
      <c r="J347" s="114">
        <f>'ver pressoflex 6p C3 DCpowe_2'!$G$9/D347*(D347-'ver pressoflex 6p C3 DCpowe_2'!$M$13)</f>
        <v>0.11579003834052606</v>
      </c>
      <c r="K347" s="114">
        <f>'ver pressoflex 6p C3 DCpowe_2'!$G$9/D347*(D347-'ver pressoflex 6p C3 DCpowe_2'!$G$3)</f>
        <v>0.1267935973041284</v>
      </c>
      <c r="L347" s="113">
        <f>-'ver pressoflex 6p C3 DCpowe_2'!$G$2*'ver pressoflex 6p C3 DCpowe_2'!D347*'ver pressoflex 6p C3 DCpowe_2'!$G$17*'ver pressoflex 6p C3 DCpowe_2'!$G$13*'ver pressoflex 6p C3 DCpowe_2'!$G$11</f>
        <v>-27482.017499999936</v>
      </c>
      <c r="M347" s="572">
        <f>IF(ABS(E347)&lt;'ver pressoflex 6p C3 DCpowe_2'!$G$7,'ver pressoflex 6p C3 DCpowe_2'!$G$16*E347*'ver pressoflex 6p C3 DCpowe_2'!$O$8,SIGN(E347)*'ver pressoflex 6p C3 DCpowe_2'!$G$15*'ver pressoflex 6p C3 DCpowe_2'!$O$8)</f>
        <v>17803.500000000004</v>
      </c>
      <c r="N347" s="572">
        <f>IF(ABS(F347)&lt;'ver pressoflex 6p C3 DCpowe_2'!$G$7,'ver pressoflex 6p C3 DCpowe_2'!$G$16*F347*'ver pressoflex 6p C3 DCpowe_2'!$O$9,SIGN(F347)*'ver pressoflex 6p C3 DCpowe_2'!$G$15*'ver pressoflex 6p C3 DCpowe_2'!$O$9)</f>
        <v>0</v>
      </c>
      <c r="O347" s="572">
        <f>IF(ABS(G347)&lt;'ver pressoflex 6p C3 DCpowe_2'!$G$7,'ver pressoflex 6p C3 DCpowe_2'!$G$16*G347*'ver pressoflex 6p C3 DCpowe_2'!$O$10,SIGN(G347)*'ver pressoflex 6p C3 DCpowe_2'!$G$15*'ver pressoflex 6p C3 DCpowe_2'!$O$10)</f>
        <v>0</v>
      </c>
      <c r="P347" s="572">
        <f>IF(ABS(H347)&lt;'ver pressoflex 6p C3 DCpowe_2'!$G$7,'ver pressoflex 6p C3 DCpowe_2'!$G$16*H347*'ver pressoflex 6p C3 DCpowe_2'!$O$11,SIGN(H347)*'ver pressoflex 6p C3 DCpowe_2'!$G$15*'ver pressoflex 6p C3 DCpowe_2'!$O$11)</f>
        <v>0</v>
      </c>
      <c r="Q347" s="572">
        <f>IF(ABS(I347)&lt;'ver pressoflex 6p C3 DCpowe_2'!$G$7,'ver pressoflex 6p C3 DCpowe_2'!$G$16*I347*'ver pressoflex 6p C3 DCpowe_2'!$O$12,SIGN(I347)*'ver pressoflex 6p C3 DCpowe_2'!$G$15*'ver pressoflex 6p C3 DCpowe_2'!$O$12)</f>
        <v>0</v>
      </c>
      <c r="R347" s="572">
        <f>IF(ABS(J347)&lt;'ver pressoflex 6p C3 DCpowe_2'!$G$7,'ver pressoflex 6p C3 DCpowe_2'!$G$16*J347*'ver pressoflex 6p C3 DCpowe_2'!$O$13,SIGN(J347)*'ver pressoflex 6p C3 DCpowe_2'!$G$15*'ver pressoflex 6p C3 DCpowe_2'!$O$13)</f>
        <v>17803.500000000004</v>
      </c>
      <c r="S347" s="113">
        <f t="shared" si="45"/>
        <v>8124.982500000071</v>
      </c>
      <c r="T347" s="575">
        <f>-L347*('ver pressoflex 6p C3 DCpowe_2'!$G$3/2-'ver pressoflex 6p C3 DCpowe_2'!$G$12*'ver pressoflex 6p C3 DCpowe_2'!D347)</f>
        <v>32003097.39029333</v>
      </c>
      <c r="U347" s="29">
        <f t="shared" si="47"/>
        <v>-18248587.500000004</v>
      </c>
      <c r="V347" s="29">
        <f t="shared" si="48"/>
        <v>0</v>
      </c>
      <c r="W347" s="29">
        <f t="shared" si="49"/>
        <v>0</v>
      </c>
      <c r="X347" s="29">
        <f t="shared" si="50"/>
        <v>0</v>
      </c>
      <c r="Y347" s="29">
        <f t="shared" si="51"/>
        <v>0</v>
      </c>
      <c r="Z347" s="29">
        <f t="shared" si="52"/>
        <v>18248587.500000004</v>
      </c>
      <c r="AA347" s="113">
        <f t="shared" si="46"/>
        <v>32003097.39029333</v>
      </c>
    </row>
    <row r="348" spans="2:27">
      <c r="B348" s="116">
        <f t="shared" si="44"/>
        <v>49893.45750000007</v>
      </c>
      <c r="C348" s="115">
        <f t="shared" si="53"/>
        <v>11.96999999999997</v>
      </c>
      <c r="D348" s="68">
        <f>'ver pressoflex 6p C3 DCpowe_2'!$G$3/2/$C$557*C348</f>
        <v>146.63249999999965</v>
      </c>
      <c r="E348" s="114">
        <f>'ver pressoflex 6p C3 DCpowe_2'!$G$9/D348*(D348-'ver pressoflex 6p C3 DCpowe_2'!$M$8)</f>
        <v>2.9116328235555137E-3</v>
      </c>
      <c r="F348" s="114">
        <f>'ver pressoflex 6p C3 DCpowe_2'!$G$9/D348*(D348-'ver pressoflex 6p C3 DCpowe_2'!$M$9)</f>
        <v>7.2762859529777188E-3</v>
      </c>
      <c r="G348" s="114">
        <f>'ver pressoflex 6p C3 DCpowe_2'!$G$9/D348*(D348-'ver pressoflex 6p C3 DCpowe_2'!$M$10)</f>
        <v>1.1640939082399925E-2</v>
      </c>
      <c r="H348" s="114">
        <f>'ver pressoflex 6p C3 DCpowe_2'!$G$9/D348*(D348-'ver pressoflex 6p C3 DCpowe_2'!$M$11)</f>
        <v>0.10602656300615512</v>
      </c>
      <c r="I348" s="114">
        <f>'ver pressoflex 6p C3 DCpowe_2'!$G$9/D348*(D348-'ver pressoflex 6p C3 DCpowe_2'!$M$12)</f>
        <v>0.11039121613557733</v>
      </c>
      <c r="J348" s="114">
        <f>'ver pressoflex 6p C3 DCpowe_2'!$G$9/D348*(D348-'ver pressoflex 6p C3 DCpowe_2'!$M$13)</f>
        <v>0.11475586926499953</v>
      </c>
      <c r="K348" s="114">
        <f>'ver pressoflex 6p C3 DCpowe_2'!$G$9/D348*(D348-'ver pressoflex 6p C3 DCpowe_2'!$G$3)</f>
        <v>0.12566750208855504</v>
      </c>
      <c r="L348" s="113">
        <f>-'ver pressoflex 6p C3 DCpowe_2'!$G$2*'ver pressoflex 6p C3 DCpowe_2'!D348*'ver pressoflex 6p C3 DCpowe_2'!$G$17*'ver pressoflex 6p C3 DCpowe_2'!$G$13*'ver pressoflex 6p C3 DCpowe_2'!$G$11</f>
        <v>-27713.542499999938</v>
      </c>
      <c r="M348" s="572">
        <f>IF(ABS(E348)&lt;'ver pressoflex 6p C3 DCpowe_2'!$G$7,'ver pressoflex 6p C3 DCpowe_2'!$G$16*E348*'ver pressoflex 6p C3 DCpowe_2'!$O$8,SIGN(E348)*'ver pressoflex 6p C3 DCpowe_2'!$G$15*'ver pressoflex 6p C3 DCpowe_2'!$O$8)</f>
        <v>17803.500000000004</v>
      </c>
      <c r="N348" s="572">
        <f>IF(ABS(F348)&lt;'ver pressoflex 6p C3 DCpowe_2'!$G$7,'ver pressoflex 6p C3 DCpowe_2'!$G$16*F348*'ver pressoflex 6p C3 DCpowe_2'!$O$9,SIGN(F348)*'ver pressoflex 6p C3 DCpowe_2'!$G$15*'ver pressoflex 6p C3 DCpowe_2'!$O$9)</f>
        <v>0</v>
      </c>
      <c r="O348" s="572">
        <f>IF(ABS(G348)&lt;'ver pressoflex 6p C3 DCpowe_2'!$G$7,'ver pressoflex 6p C3 DCpowe_2'!$G$16*G348*'ver pressoflex 6p C3 DCpowe_2'!$O$10,SIGN(G348)*'ver pressoflex 6p C3 DCpowe_2'!$G$15*'ver pressoflex 6p C3 DCpowe_2'!$O$10)</f>
        <v>0</v>
      </c>
      <c r="P348" s="572">
        <f>IF(ABS(H348)&lt;'ver pressoflex 6p C3 DCpowe_2'!$G$7,'ver pressoflex 6p C3 DCpowe_2'!$G$16*H348*'ver pressoflex 6p C3 DCpowe_2'!$O$11,SIGN(H348)*'ver pressoflex 6p C3 DCpowe_2'!$G$15*'ver pressoflex 6p C3 DCpowe_2'!$O$11)</f>
        <v>0</v>
      </c>
      <c r="Q348" s="572">
        <f>IF(ABS(I348)&lt;'ver pressoflex 6p C3 DCpowe_2'!$G$7,'ver pressoflex 6p C3 DCpowe_2'!$G$16*I348*'ver pressoflex 6p C3 DCpowe_2'!$O$12,SIGN(I348)*'ver pressoflex 6p C3 DCpowe_2'!$G$15*'ver pressoflex 6p C3 DCpowe_2'!$O$12)</f>
        <v>0</v>
      </c>
      <c r="R348" s="572">
        <f>IF(ABS(J348)&lt;'ver pressoflex 6p C3 DCpowe_2'!$G$7,'ver pressoflex 6p C3 DCpowe_2'!$G$16*J348*'ver pressoflex 6p C3 DCpowe_2'!$O$13,SIGN(J348)*'ver pressoflex 6p C3 DCpowe_2'!$G$15*'ver pressoflex 6p C3 DCpowe_2'!$O$13)</f>
        <v>17803.500000000004</v>
      </c>
      <c r="S348" s="113">
        <f t="shared" si="45"/>
        <v>7893.4575000000696</v>
      </c>
      <c r="T348" s="575">
        <f>-L348*('ver pressoflex 6p C3 DCpowe_2'!$G$3/2-'ver pressoflex 6p C3 DCpowe_2'!$G$12*'ver pressoflex 6p C3 DCpowe_2'!D348)</f>
        <v>32258587.857917327</v>
      </c>
      <c r="U348" s="29">
        <f t="shared" si="47"/>
        <v>-18248587.500000004</v>
      </c>
      <c r="V348" s="29">
        <f t="shared" si="48"/>
        <v>0</v>
      </c>
      <c r="W348" s="29">
        <f t="shared" si="49"/>
        <v>0</v>
      </c>
      <c r="X348" s="29">
        <f t="shared" si="50"/>
        <v>0</v>
      </c>
      <c r="Y348" s="29">
        <f t="shared" si="51"/>
        <v>0</v>
      </c>
      <c r="Z348" s="29">
        <f t="shared" si="52"/>
        <v>18248587.500000004</v>
      </c>
      <c r="AA348" s="113">
        <f t="shared" si="46"/>
        <v>32258587.857917327</v>
      </c>
    </row>
    <row r="349" spans="2:27">
      <c r="B349" s="116">
        <f t="shared" si="44"/>
        <v>49661.932500000068</v>
      </c>
      <c r="C349" s="115">
        <f t="shared" si="53"/>
        <v>12.06999999999997</v>
      </c>
      <c r="D349" s="68">
        <f>'ver pressoflex 6p C3 DCpowe_2'!$G$3/2/$C$557*C349</f>
        <v>147.85749999999965</v>
      </c>
      <c r="E349" s="114">
        <f>'ver pressoflex 6p C3 DCpowe_2'!$G$9/D349*(D349-'ver pressoflex 6p C3 DCpowe_2'!$M$8)</f>
        <v>2.8212299004108945E-3</v>
      </c>
      <c r="F349" s="114">
        <f>'ver pressoflex 6p C3 DCpowe_2'!$G$9/D349*(D349-'ver pressoflex 6p C3 DCpowe_2'!$M$9)</f>
        <v>7.1497218605752521E-3</v>
      </c>
      <c r="G349" s="114">
        <f>'ver pressoflex 6p C3 DCpowe_2'!$G$9/D349*(D349-'ver pressoflex 6p C3 DCpowe_2'!$M$10)</f>
        <v>1.1478213820739611E-2</v>
      </c>
      <c r="H349" s="114">
        <f>'ver pressoflex 6p C3 DCpowe_2'!$G$9/D349*(D349-'ver pressoflex 6p C3 DCpowe_2'!$M$11)</f>
        <v>0.10508185245929386</v>
      </c>
      <c r="I349" s="114">
        <f>'ver pressoflex 6p C3 DCpowe_2'!$G$9/D349*(D349-'ver pressoflex 6p C3 DCpowe_2'!$M$12)</f>
        <v>0.10941034441945821</v>
      </c>
      <c r="J349" s="114">
        <f>'ver pressoflex 6p C3 DCpowe_2'!$G$9/D349*(D349-'ver pressoflex 6p C3 DCpowe_2'!$M$13)</f>
        <v>0.11373883637962257</v>
      </c>
      <c r="K349" s="114">
        <f>'ver pressoflex 6p C3 DCpowe_2'!$G$9/D349*(D349-'ver pressoflex 6p C3 DCpowe_2'!$G$3)</f>
        <v>0.12456006628003347</v>
      </c>
      <c r="L349" s="113">
        <f>-'ver pressoflex 6p C3 DCpowe_2'!$G$2*'ver pressoflex 6p C3 DCpowe_2'!D349*'ver pressoflex 6p C3 DCpowe_2'!$G$17*'ver pressoflex 6p C3 DCpowe_2'!$G$13*'ver pressoflex 6p C3 DCpowe_2'!$G$11</f>
        <v>-27945.067499999939</v>
      </c>
      <c r="M349" s="572">
        <f>IF(ABS(E349)&lt;'ver pressoflex 6p C3 DCpowe_2'!$G$7,'ver pressoflex 6p C3 DCpowe_2'!$G$16*E349*'ver pressoflex 6p C3 DCpowe_2'!$O$8,SIGN(E349)*'ver pressoflex 6p C3 DCpowe_2'!$G$15*'ver pressoflex 6p C3 DCpowe_2'!$O$8)</f>
        <v>17803.500000000004</v>
      </c>
      <c r="N349" s="572">
        <f>IF(ABS(F349)&lt;'ver pressoflex 6p C3 DCpowe_2'!$G$7,'ver pressoflex 6p C3 DCpowe_2'!$G$16*F349*'ver pressoflex 6p C3 DCpowe_2'!$O$9,SIGN(F349)*'ver pressoflex 6p C3 DCpowe_2'!$G$15*'ver pressoflex 6p C3 DCpowe_2'!$O$9)</f>
        <v>0</v>
      </c>
      <c r="O349" s="572">
        <f>IF(ABS(G349)&lt;'ver pressoflex 6p C3 DCpowe_2'!$G$7,'ver pressoflex 6p C3 DCpowe_2'!$G$16*G349*'ver pressoflex 6p C3 DCpowe_2'!$O$10,SIGN(G349)*'ver pressoflex 6p C3 DCpowe_2'!$G$15*'ver pressoflex 6p C3 DCpowe_2'!$O$10)</f>
        <v>0</v>
      </c>
      <c r="P349" s="572">
        <f>IF(ABS(H349)&lt;'ver pressoflex 6p C3 DCpowe_2'!$G$7,'ver pressoflex 6p C3 DCpowe_2'!$G$16*H349*'ver pressoflex 6p C3 DCpowe_2'!$O$11,SIGN(H349)*'ver pressoflex 6p C3 DCpowe_2'!$G$15*'ver pressoflex 6p C3 DCpowe_2'!$O$11)</f>
        <v>0</v>
      </c>
      <c r="Q349" s="572">
        <f>IF(ABS(I349)&lt;'ver pressoflex 6p C3 DCpowe_2'!$G$7,'ver pressoflex 6p C3 DCpowe_2'!$G$16*I349*'ver pressoflex 6p C3 DCpowe_2'!$O$12,SIGN(I349)*'ver pressoflex 6p C3 DCpowe_2'!$G$15*'ver pressoflex 6p C3 DCpowe_2'!$O$12)</f>
        <v>0</v>
      </c>
      <c r="R349" s="572">
        <f>IF(ABS(J349)&lt;'ver pressoflex 6p C3 DCpowe_2'!$G$7,'ver pressoflex 6p C3 DCpowe_2'!$G$16*J349*'ver pressoflex 6p C3 DCpowe_2'!$O$13,SIGN(J349)*'ver pressoflex 6p C3 DCpowe_2'!$G$15*'ver pressoflex 6p C3 DCpowe_2'!$O$13)</f>
        <v>17803.500000000004</v>
      </c>
      <c r="S349" s="113">
        <f t="shared" si="45"/>
        <v>7661.9325000000681</v>
      </c>
      <c r="T349" s="575">
        <f>-L349*('ver pressoflex 6p C3 DCpowe_2'!$G$3/2-'ver pressoflex 6p C3 DCpowe_2'!$G$12*'ver pressoflex 6p C3 DCpowe_2'!D349)</f>
        <v>32513842.355261333</v>
      </c>
      <c r="U349" s="29">
        <f t="shared" si="47"/>
        <v>-18248587.500000004</v>
      </c>
      <c r="V349" s="29">
        <f t="shared" si="48"/>
        <v>0</v>
      </c>
      <c r="W349" s="29">
        <f t="shared" si="49"/>
        <v>0</v>
      </c>
      <c r="X349" s="29">
        <f t="shared" si="50"/>
        <v>0</v>
      </c>
      <c r="Y349" s="29">
        <f t="shared" si="51"/>
        <v>0</v>
      </c>
      <c r="Z349" s="29">
        <f t="shared" si="52"/>
        <v>18248587.500000004</v>
      </c>
      <c r="AA349" s="113">
        <f t="shared" si="46"/>
        <v>32513842.355261333</v>
      </c>
    </row>
    <row r="350" spans="2:27">
      <c r="B350" s="116">
        <f t="shared" si="44"/>
        <v>49430.407500000074</v>
      </c>
      <c r="C350" s="115">
        <f t="shared" si="53"/>
        <v>12.16999999999997</v>
      </c>
      <c r="D350" s="68">
        <f>'ver pressoflex 6p C3 DCpowe_2'!$G$3/2/$C$557*C350</f>
        <v>149.08249999999964</v>
      </c>
      <c r="E350" s="114">
        <f>'ver pressoflex 6p C3 DCpowe_2'!$G$9/D350*(D350-'ver pressoflex 6p C3 DCpowe_2'!$M$8)</f>
        <v>2.7323126456827852E-3</v>
      </c>
      <c r="F350" s="114">
        <f>'ver pressoflex 6p C3 DCpowe_2'!$G$9/D350*(D350-'ver pressoflex 6p C3 DCpowe_2'!$M$9)</f>
        <v>7.0252377039558998E-3</v>
      </c>
      <c r="G350" s="114">
        <f>'ver pressoflex 6p C3 DCpowe_2'!$G$9/D350*(D350-'ver pressoflex 6p C3 DCpowe_2'!$M$10)</f>
        <v>1.1318162762229014E-2</v>
      </c>
      <c r="H350" s="114">
        <f>'ver pressoflex 6p C3 DCpowe_2'!$G$9/D350*(D350-'ver pressoflex 6p C3 DCpowe_2'!$M$11)</f>
        <v>0.10415266714738511</v>
      </c>
      <c r="I350" s="114">
        <f>'ver pressoflex 6p C3 DCpowe_2'!$G$9/D350*(D350-'ver pressoflex 6p C3 DCpowe_2'!$M$12)</f>
        <v>0.10844559220565823</v>
      </c>
      <c r="J350" s="114">
        <f>'ver pressoflex 6p C3 DCpowe_2'!$G$9/D350*(D350-'ver pressoflex 6p C3 DCpowe_2'!$M$13)</f>
        <v>0.11273851726393135</v>
      </c>
      <c r="K350" s="114">
        <f>'ver pressoflex 6p C3 DCpowe_2'!$G$9/D350*(D350-'ver pressoflex 6p C3 DCpowe_2'!$G$3)</f>
        <v>0.12347082990961412</v>
      </c>
      <c r="L350" s="113">
        <f>-'ver pressoflex 6p C3 DCpowe_2'!$G$2*'ver pressoflex 6p C3 DCpowe_2'!D350*'ver pressoflex 6p C3 DCpowe_2'!$G$17*'ver pressoflex 6p C3 DCpowe_2'!$G$13*'ver pressoflex 6p C3 DCpowe_2'!$G$11</f>
        <v>-28176.592499999933</v>
      </c>
      <c r="M350" s="572">
        <f>IF(ABS(E350)&lt;'ver pressoflex 6p C3 DCpowe_2'!$G$7,'ver pressoflex 6p C3 DCpowe_2'!$G$16*E350*'ver pressoflex 6p C3 DCpowe_2'!$O$8,SIGN(E350)*'ver pressoflex 6p C3 DCpowe_2'!$G$15*'ver pressoflex 6p C3 DCpowe_2'!$O$8)</f>
        <v>17803.500000000004</v>
      </c>
      <c r="N350" s="572">
        <f>IF(ABS(F350)&lt;'ver pressoflex 6p C3 DCpowe_2'!$G$7,'ver pressoflex 6p C3 DCpowe_2'!$G$16*F350*'ver pressoflex 6p C3 DCpowe_2'!$O$9,SIGN(F350)*'ver pressoflex 6p C3 DCpowe_2'!$G$15*'ver pressoflex 6p C3 DCpowe_2'!$O$9)</f>
        <v>0</v>
      </c>
      <c r="O350" s="572">
        <f>IF(ABS(G350)&lt;'ver pressoflex 6p C3 DCpowe_2'!$G$7,'ver pressoflex 6p C3 DCpowe_2'!$G$16*G350*'ver pressoflex 6p C3 DCpowe_2'!$O$10,SIGN(G350)*'ver pressoflex 6p C3 DCpowe_2'!$G$15*'ver pressoflex 6p C3 DCpowe_2'!$O$10)</f>
        <v>0</v>
      </c>
      <c r="P350" s="572">
        <f>IF(ABS(H350)&lt;'ver pressoflex 6p C3 DCpowe_2'!$G$7,'ver pressoflex 6p C3 DCpowe_2'!$G$16*H350*'ver pressoflex 6p C3 DCpowe_2'!$O$11,SIGN(H350)*'ver pressoflex 6p C3 DCpowe_2'!$G$15*'ver pressoflex 6p C3 DCpowe_2'!$O$11)</f>
        <v>0</v>
      </c>
      <c r="Q350" s="572">
        <f>IF(ABS(I350)&lt;'ver pressoflex 6p C3 DCpowe_2'!$G$7,'ver pressoflex 6p C3 DCpowe_2'!$G$16*I350*'ver pressoflex 6p C3 DCpowe_2'!$O$12,SIGN(I350)*'ver pressoflex 6p C3 DCpowe_2'!$G$15*'ver pressoflex 6p C3 DCpowe_2'!$O$12)</f>
        <v>0</v>
      </c>
      <c r="R350" s="572">
        <f>IF(ABS(J350)&lt;'ver pressoflex 6p C3 DCpowe_2'!$G$7,'ver pressoflex 6p C3 DCpowe_2'!$G$16*J350*'ver pressoflex 6p C3 DCpowe_2'!$O$13,SIGN(J350)*'ver pressoflex 6p C3 DCpowe_2'!$G$15*'ver pressoflex 6p C3 DCpowe_2'!$O$13)</f>
        <v>17803.500000000004</v>
      </c>
      <c r="S350" s="113">
        <f t="shared" si="45"/>
        <v>7430.4075000000739</v>
      </c>
      <c r="T350" s="575">
        <f>-L350*('ver pressoflex 6p C3 DCpowe_2'!$G$3/2-'ver pressoflex 6p C3 DCpowe_2'!$G$12*'ver pressoflex 6p C3 DCpowe_2'!D350)</f>
        <v>32768860.882325325</v>
      </c>
      <c r="U350" s="29">
        <f t="shared" si="47"/>
        <v>-18248587.500000004</v>
      </c>
      <c r="V350" s="29">
        <f t="shared" si="48"/>
        <v>0</v>
      </c>
      <c r="W350" s="29">
        <f t="shared" si="49"/>
        <v>0</v>
      </c>
      <c r="X350" s="29">
        <f t="shared" si="50"/>
        <v>0</v>
      </c>
      <c r="Y350" s="29">
        <f t="shared" si="51"/>
        <v>0</v>
      </c>
      <c r="Z350" s="29">
        <f t="shared" si="52"/>
        <v>18248587.500000004</v>
      </c>
      <c r="AA350" s="113">
        <f t="shared" si="46"/>
        <v>32768860.882325325</v>
      </c>
    </row>
    <row r="351" spans="2:27">
      <c r="B351" s="116">
        <f t="shared" si="44"/>
        <v>49198.88250000008</v>
      </c>
      <c r="C351" s="115">
        <f t="shared" si="53"/>
        <v>12.269999999999969</v>
      </c>
      <c r="D351" s="68">
        <f>'ver pressoflex 6p C3 DCpowe_2'!$G$3/2/$C$557*C351</f>
        <v>150.30749999999964</v>
      </c>
      <c r="E351" s="114">
        <f>'ver pressoflex 6p C3 DCpowe_2'!$G$9/D351*(D351-'ver pressoflex 6p C3 DCpowe_2'!$M$8)</f>
        <v>2.6448447349600246E-3</v>
      </c>
      <c r="F351" s="114">
        <f>'ver pressoflex 6p C3 DCpowe_2'!$G$9/D351*(D351-'ver pressoflex 6p C3 DCpowe_2'!$M$9)</f>
        <v>6.9027826289440345E-3</v>
      </c>
      <c r="G351" s="114">
        <f>'ver pressoflex 6p C3 DCpowe_2'!$G$9/D351*(D351-'ver pressoflex 6p C3 DCpowe_2'!$M$10)</f>
        <v>1.1160720522928044E-2</v>
      </c>
      <c r="H351" s="114">
        <f>'ver pressoflex 6p C3 DCpowe_2'!$G$9/D351*(D351-'ver pressoflex 6p C3 DCpowe_2'!$M$11)</f>
        <v>0.10323862748033225</v>
      </c>
      <c r="I351" s="114">
        <f>'ver pressoflex 6p C3 DCpowe_2'!$G$9/D351*(D351-'ver pressoflex 6p C3 DCpowe_2'!$M$12)</f>
        <v>0.10749656537431626</v>
      </c>
      <c r="J351" s="114">
        <f>'ver pressoflex 6p C3 DCpowe_2'!$G$9/D351*(D351-'ver pressoflex 6p C3 DCpowe_2'!$M$13)</f>
        <v>0.11175450326830029</v>
      </c>
      <c r="K351" s="114">
        <f>'ver pressoflex 6p C3 DCpowe_2'!$G$9/D351*(D351-'ver pressoflex 6p C3 DCpowe_2'!$G$3)</f>
        <v>0.12239934800326031</v>
      </c>
      <c r="L351" s="113">
        <f>-'ver pressoflex 6p C3 DCpowe_2'!$G$2*'ver pressoflex 6p C3 DCpowe_2'!D351*'ver pressoflex 6p C3 DCpowe_2'!$G$17*'ver pressoflex 6p C3 DCpowe_2'!$G$13*'ver pressoflex 6p C3 DCpowe_2'!$G$11</f>
        <v>-28408.117499999931</v>
      </c>
      <c r="M351" s="572">
        <f>IF(ABS(E351)&lt;'ver pressoflex 6p C3 DCpowe_2'!$G$7,'ver pressoflex 6p C3 DCpowe_2'!$G$16*E351*'ver pressoflex 6p C3 DCpowe_2'!$O$8,SIGN(E351)*'ver pressoflex 6p C3 DCpowe_2'!$G$15*'ver pressoflex 6p C3 DCpowe_2'!$O$8)</f>
        <v>17803.500000000004</v>
      </c>
      <c r="N351" s="572">
        <f>IF(ABS(F351)&lt;'ver pressoflex 6p C3 DCpowe_2'!$G$7,'ver pressoflex 6p C3 DCpowe_2'!$G$16*F351*'ver pressoflex 6p C3 DCpowe_2'!$O$9,SIGN(F351)*'ver pressoflex 6p C3 DCpowe_2'!$G$15*'ver pressoflex 6p C3 DCpowe_2'!$O$9)</f>
        <v>0</v>
      </c>
      <c r="O351" s="572">
        <f>IF(ABS(G351)&lt;'ver pressoflex 6p C3 DCpowe_2'!$G$7,'ver pressoflex 6p C3 DCpowe_2'!$G$16*G351*'ver pressoflex 6p C3 DCpowe_2'!$O$10,SIGN(G351)*'ver pressoflex 6p C3 DCpowe_2'!$G$15*'ver pressoflex 6p C3 DCpowe_2'!$O$10)</f>
        <v>0</v>
      </c>
      <c r="P351" s="572">
        <f>IF(ABS(H351)&lt;'ver pressoflex 6p C3 DCpowe_2'!$G$7,'ver pressoflex 6p C3 DCpowe_2'!$G$16*H351*'ver pressoflex 6p C3 DCpowe_2'!$O$11,SIGN(H351)*'ver pressoflex 6p C3 DCpowe_2'!$G$15*'ver pressoflex 6p C3 DCpowe_2'!$O$11)</f>
        <v>0</v>
      </c>
      <c r="Q351" s="572">
        <f>IF(ABS(I351)&lt;'ver pressoflex 6p C3 DCpowe_2'!$G$7,'ver pressoflex 6p C3 DCpowe_2'!$G$16*I351*'ver pressoflex 6p C3 DCpowe_2'!$O$12,SIGN(I351)*'ver pressoflex 6p C3 DCpowe_2'!$G$15*'ver pressoflex 6p C3 DCpowe_2'!$O$12)</f>
        <v>0</v>
      </c>
      <c r="R351" s="572">
        <f>IF(ABS(J351)&lt;'ver pressoflex 6p C3 DCpowe_2'!$G$7,'ver pressoflex 6p C3 DCpowe_2'!$G$16*J351*'ver pressoflex 6p C3 DCpowe_2'!$O$13,SIGN(J351)*'ver pressoflex 6p C3 DCpowe_2'!$G$15*'ver pressoflex 6p C3 DCpowe_2'!$O$13)</f>
        <v>17803.500000000004</v>
      </c>
      <c r="S351" s="113">
        <f t="shared" si="45"/>
        <v>7198.8825000000761</v>
      </c>
      <c r="T351" s="575">
        <f>-L351*('ver pressoflex 6p C3 DCpowe_2'!$G$3/2-'ver pressoflex 6p C3 DCpowe_2'!$G$12*'ver pressoflex 6p C3 DCpowe_2'!D351)</f>
        <v>33023643.439109325</v>
      </c>
      <c r="U351" s="29">
        <f t="shared" si="47"/>
        <v>-18248587.500000004</v>
      </c>
      <c r="V351" s="29">
        <f t="shared" si="48"/>
        <v>0</v>
      </c>
      <c r="W351" s="29">
        <f t="shared" si="49"/>
        <v>0</v>
      </c>
      <c r="X351" s="29">
        <f t="shared" si="50"/>
        <v>0</v>
      </c>
      <c r="Y351" s="29">
        <f t="shared" si="51"/>
        <v>0</v>
      </c>
      <c r="Z351" s="29">
        <f t="shared" si="52"/>
        <v>18248587.500000004</v>
      </c>
      <c r="AA351" s="113">
        <f t="shared" si="46"/>
        <v>33023643.439109325</v>
      </c>
    </row>
    <row r="352" spans="2:27">
      <c r="B352" s="116">
        <f t="shared" si="44"/>
        <v>48967.357500000071</v>
      </c>
      <c r="C352" s="115">
        <f t="shared" si="53"/>
        <v>12.369999999999969</v>
      </c>
      <c r="D352" s="68">
        <f>'ver pressoflex 6p C3 DCpowe_2'!$G$3/2/$C$557*C352</f>
        <v>151.53249999999963</v>
      </c>
      <c r="E352" s="114">
        <f>'ver pressoflex 6p C3 DCpowe_2'!$G$9/D352*(D352-'ver pressoflex 6p C3 DCpowe_2'!$M$8)</f>
        <v>2.5587910184284158E-3</v>
      </c>
      <c r="F352" s="114">
        <f>'ver pressoflex 6p C3 DCpowe_2'!$G$9/D352*(D352-'ver pressoflex 6p C3 DCpowe_2'!$M$9)</f>
        <v>6.7823074257997822E-3</v>
      </c>
      <c r="G352" s="114">
        <f>'ver pressoflex 6p C3 DCpowe_2'!$G$9/D352*(D352-'ver pressoflex 6p C3 DCpowe_2'!$M$10)</f>
        <v>1.1005823833171148E-2</v>
      </c>
      <c r="H352" s="114">
        <f>'ver pressoflex 6p C3 DCpowe_2'!$G$9/D352*(D352-'ver pressoflex 6p C3 DCpowe_2'!$M$11)</f>
        <v>0.10233936614257695</v>
      </c>
      <c r="I352" s="114">
        <f>'ver pressoflex 6p C3 DCpowe_2'!$G$9/D352*(D352-'ver pressoflex 6p C3 DCpowe_2'!$M$12)</f>
        <v>0.10656288254994832</v>
      </c>
      <c r="J352" s="114">
        <f>'ver pressoflex 6p C3 DCpowe_2'!$G$9/D352*(D352-'ver pressoflex 6p C3 DCpowe_2'!$M$13)</f>
        <v>0.11078639895731968</v>
      </c>
      <c r="K352" s="114">
        <f>'ver pressoflex 6p C3 DCpowe_2'!$G$9/D352*(D352-'ver pressoflex 6p C3 DCpowe_2'!$G$3)</f>
        <v>0.12134518997574809</v>
      </c>
      <c r="L352" s="113">
        <f>-'ver pressoflex 6p C3 DCpowe_2'!$G$2*'ver pressoflex 6p C3 DCpowe_2'!D352*'ver pressoflex 6p C3 DCpowe_2'!$G$17*'ver pressoflex 6p C3 DCpowe_2'!$G$13*'ver pressoflex 6p C3 DCpowe_2'!$G$11</f>
        <v>-28639.642499999933</v>
      </c>
      <c r="M352" s="572">
        <f>IF(ABS(E352)&lt;'ver pressoflex 6p C3 DCpowe_2'!$G$7,'ver pressoflex 6p C3 DCpowe_2'!$G$16*E352*'ver pressoflex 6p C3 DCpowe_2'!$O$8,SIGN(E352)*'ver pressoflex 6p C3 DCpowe_2'!$G$15*'ver pressoflex 6p C3 DCpowe_2'!$O$8)</f>
        <v>17803.500000000004</v>
      </c>
      <c r="N352" s="572">
        <f>IF(ABS(F352)&lt;'ver pressoflex 6p C3 DCpowe_2'!$G$7,'ver pressoflex 6p C3 DCpowe_2'!$G$16*F352*'ver pressoflex 6p C3 DCpowe_2'!$O$9,SIGN(F352)*'ver pressoflex 6p C3 DCpowe_2'!$G$15*'ver pressoflex 6p C3 DCpowe_2'!$O$9)</f>
        <v>0</v>
      </c>
      <c r="O352" s="572">
        <f>IF(ABS(G352)&lt;'ver pressoflex 6p C3 DCpowe_2'!$G$7,'ver pressoflex 6p C3 DCpowe_2'!$G$16*G352*'ver pressoflex 6p C3 DCpowe_2'!$O$10,SIGN(G352)*'ver pressoflex 6p C3 DCpowe_2'!$G$15*'ver pressoflex 6p C3 DCpowe_2'!$O$10)</f>
        <v>0</v>
      </c>
      <c r="P352" s="572">
        <f>IF(ABS(H352)&lt;'ver pressoflex 6p C3 DCpowe_2'!$G$7,'ver pressoflex 6p C3 DCpowe_2'!$G$16*H352*'ver pressoflex 6p C3 DCpowe_2'!$O$11,SIGN(H352)*'ver pressoflex 6p C3 DCpowe_2'!$G$15*'ver pressoflex 6p C3 DCpowe_2'!$O$11)</f>
        <v>0</v>
      </c>
      <c r="Q352" s="572">
        <f>IF(ABS(I352)&lt;'ver pressoflex 6p C3 DCpowe_2'!$G$7,'ver pressoflex 6p C3 DCpowe_2'!$G$16*I352*'ver pressoflex 6p C3 DCpowe_2'!$O$12,SIGN(I352)*'ver pressoflex 6p C3 DCpowe_2'!$G$15*'ver pressoflex 6p C3 DCpowe_2'!$O$12)</f>
        <v>0</v>
      </c>
      <c r="R352" s="572">
        <f>IF(ABS(J352)&lt;'ver pressoflex 6p C3 DCpowe_2'!$G$7,'ver pressoflex 6p C3 DCpowe_2'!$G$16*J352*'ver pressoflex 6p C3 DCpowe_2'!$O$13,SIGN(J352)*'ver pressoflex 6p C3 DCpowe_2'!$G$15*'ver pressoflex 6p C3 DCpowe_2'!$O$13)</f>
        <v>17803.500000000004</v>
      </c>
      <c r="S352" s="113">
        <f t="shared" si="45"/>
        <v>6967.3575000000747</v>
      </c>
      <c r="T352" s="575">
        <f>-L352*('ver pressoflex 6p C3 DCpowe_2'!$G$3/2-'ver pressoflex 6p C3 DCpowe_2'!$G$12*'ver pressoflex 6p C3 DCpowe_2'!D352)</f>
        <v>33278190.025613327</v>
      </c>
      <c r="U352" s="29">
        <f t="shared" si="47"/>
        <v>-18248587.500000004</v>
      </c>
      <c r="V352" s="29">
        <f t="shared" si="48"/>
        <v>0</v>
      </c>
      <c r="W352" s="29">
        <f t="shared" si="49"/>
        <v>0</v>
      </c>
      <c r="X352" s="29">
        <f t="shared" si="50"/>
        <v>0</v>
      </c>
      <c r="Y352" s="29">
        <f t="shared" si="51"/>
        <v>0</v>
      </c>
      <c r="Z352" s="29">
        <f t="shared" si="52"/>
        <v>18248587.500000004</v>
      </c>
      <c r="AA352" s="113">
        <f t="shared" si="46"/>
        <v>33278190.025613327</v>
      </c>
    </row>
    <row r="353" spans="2:27">
      <c r="B353" s="116">
        <f t="shared" si="44"/>
        <v>48735.832500000077</v>
      </c>
      <c r="C353" s="115">
        <f t="shared" si="53"/>
        <v>12.469999999999969</v>
      </c>
      <c r="D353" s="68">
        <f>'ver pressoflex 6p C3 DCpowe_2'!$G$3/2/$C$557*C353</f>
        <v>152.75749999999962</v>
      </c>
      <c r="E353" s="114">
        <f>'ver pressoflex 6p C3 DCpowe_2'!$G$9/D353*(D353-'ver pressoflex 6p C3 DCpowe_2'!$M$8)</f>
        <v>2.4741174737738176E-3</v>
      </c>
      <c r="F353" s="114">
        <f>'ver pressoflex 6p C3 DCpowe_2'!$G$9/D353*(D353-'ver pressoflex 6p C3 DCpowe_2'!$M$9)</f>
        <v>6.6637644632833448E-3</v>
      </c>
      <c r="G353" s="114">
        <f>'ver pressoflex 6p C3 DCpowe_2'!$G$9/D353*(D353-'ver pressoflex 6p C3 DCpowe_2'!$M$10)</f>
        <v>1.0853411452792871E-2</v>
      </c>
      <c r="H353" s="114">
        <f>'ver pressoflex 6p C3 DCpowe_2'!$G$9/D353*(D353-'ver pressoflex 6p C3 DCpowe_2'!$M$11)</f>
        <v>0.10145452760093639</v>
      </c>
      <c r="I353" s="114">
        <f>'ver pressoflex 6p C3 DCpowe_2'!$G$9/D353*(D353-'ver pressoflex 6p C3 DCpowe_2'!$M$12)</f>
        <v>0.10564417459044591</v>
      </c>
      <c r="J353" s="114">
        <f>'ver pressoflex 6p C3 DCpowe_2'!$G$9/D353*(D353-'ver pressoflex 6p C3 DCpowe_2'!$M$13)</f>
        <v>0.10983382157995544</v>
      </c>
      <c r="K353" s="114">
        <f>'ver pressoflex 6p C3 DCpowe_2'!$G$9/D353*(D353-'ver pressoflex 6p C3 DCpowe_2'!$G$3)</f>
        <v>0.12030793905372926</v>
      </c>
      <c r="L353" s="113">
        <f>-'ver pressoflex 6p C3 DCpowe_2'!$G$2*'ver pressoflex 6p C3 DCpowe_2'!D353*'ver pressoflex 6p C3 DCpowe_2'!$G$17*'ver pressoflex 6p C3 DCpowe_2'!$G$13*'ver pressoflex 6p C3 DCpowe_2'!$G$11</f>
        <v>-28871.167499999934</v>
      </c>
      <c r="M353" s="572">
        <f>IF(ABS(E353)&lt;'ver pressoflex 6p C3 DCpowe_2'!$G$7,'ver pressoflex 6p C3 DCpowe_2'!$G$16*E353*'ver pressoflex 6p C3 DCpowe_2'!$O$8,SIGN(E353)*'ver pressoflex 6p C3 DCpowe_2'!$G$15*'ver pressoflex 6p C3 DCpowe_2'!$O$8)</f>
        <v>17803.500000000004</v>
      </c>
      <c r="N353" s="572">
        <f>IF(ABS(F353)&lt;'ver pressoflex 6p C3 DCpowe_2'!$G$7,'ver pressoflex 6p C3 DCpowe_2'!$G$16*F353*'ver pressoflex 6p C3 DCpowe_2'!$O$9,SIGN(F353)*'ver pressoflex 6p C3 DCpowe_2'!$G$15*'ver pressoflex 6p C3 DCpowe_2'!$O$9)</f>
        <v>0</v>
      </c>
      <c r="O353" s="572">
        <f>IF(ABS(G353)&lt;'ver pressoflex 6p C3 DCpowe_2'!$G$7,'ver pressoflex 6p C3 DCpowe_2'!$G$16*G353*'ver pressoflex 6p C3 DCpowe_2'!$O$10,SIGN(G353)*'ver pressoflex 6p C3 DCpowe_2'!$G$15*'ver pressoflex 6p C3 DCpowe_2'!$O$10)</f>
        <v>0</v>
      </c>
      <c r="P353" s="572">
        <f>IF(ABS(H353)&lt;'ver pressoflex 6p C3 DCpowe_2'!$G$7,'ver pressoflex 6p C3 DCpowe_2'!$G$16*H353*'ver pressoflex 6p C3 DCpowe_2'!$O$11,SIGN(H353)*'ver pressoflex 6p C3 DCpowe_2'!$G$15*'ver pressoflex 6p C3 DCpowe_2'!$O$11)</f>
        <v>0</v>
      </c>
      <c r="Q353" s="572">
        <f>IF(ABS(I353)&lt;'ver pressoflex 6p C3 DCpowe_2'!$G$7,'ver pressoflex 6p C3 DCpowe_2'!$G$16*I353*'ver pressoflex 6p C3 DCpowe_2'!$O$12,SIGN(I353)*'ver pressoflex 6p C3 DCpowe_2'!$G$15*'ver pressoflex 6p C3 DCpowe_2'!$O$12)</f>
        <v>0</v>
      </c>
      <c r="R353" s="572">
        <f>IF(ABS(J353)&lt;'ver pressoflex 6p C3 DCpowe_2'!$G$7,'ver pressoflex 6p C3 DCpowe_2'!$G$16*J353*'ver pressoflex 6p C3 DCpowe_2'!$O$13,SIGN(J353)*'ver pressoflex 6p C3 DCpowe_2'!$G$15*'ver pressoflex 6p C3 DCpowe_2'!$O$13)</f>
        <v>17803.500000000004</v>
      </c>
      <c r="S353" s="113">
        <f t="shared" si="45"/>
        <v>6735.8325000000732</v>
      </c>
      <c r="T353" s="575">
        <f>-L353*('ver pressoflex 6p C3 DCpowe_2'!$G$3/2-'ver pressoflex 6p C3 DCpowe_2'!$G$12*'ver pressoflex 6p C3 DCpowe_2'!D353)</f>
        <v>33532500.641837325</v>
      </c>
      <c r="U353" s="29">
        <f t="shared" si="47"/>
        <v>-18248587.500000004</v>
      </c>
      <c r="V353" s="29">
        <f t="shared" si="48"/>
        <v>0</v>
      </c>
      <c r="W353" s="29">
        <f t="shared" si="49"/>
        <v>0</v>
      </c>
      <c r="X353" s="29">
        <f t="shared" si="50"/>
        <v>0</v>
      </c>
      <c r="Y353" s="29">
        <f t="shared" si="51"/>
        <v>0</v>
      </c>
      <c r="Z353" s="29">
        <f t="shared" si="52"/>
        <v>18248587.500000004</v>
      </c>
      <c r="AA353" s="113">
        <f t="shared" si="46"/>
        <v>33532500.641837325</v>
      </c>
    </row>
    <row r="354" spans="2:27">
      <c r="B354" s="116">
        <f t="shared" si="44"/>
        <v>48504.307500000075</v>
      </c>
      <c r="C354" s="115">
        <f t="shared" si="53"/>
        <v>12.569999999999968</v>
      </c>
      <c r="D354" s="68">
        <f>'ver pressoflex 6p C3 DCpowe_2'!$G$3/2/$C$557*C354</f>
        <v>153.98249999999962</v>
      </c>
      <c r="E354" s="114">
        <f>'ver pressoflex 6p C3 DCpowe_2'!$G$9/D354*(D354-'ver pressoflex 6p C3 DCpowe_2'!$M$8)</f>
        <v>2.3907911613332946E-3</v>
      </c>
      <c r="F354" s="114">
        <f>'ver pressoflex 6p C3 DCpowe_2'!$G$9/D354*(D354-'ver pressoflex 6p C3 DCpowe_2'!$M$9)</f>
        <v>6.5471076258666128E-3</v>
      </c>
      <c r="G354" s="114">
        <f>'ver pressoflex 6p C3 DCpowe_2'!$G$9/D354*(D354-'ver pressoflex 6p C3 DCpowe_2'!$M$10)</f>
        <v>1.070342409039993E-2</v>
      </c>
      <c r="H354" s="114">
        <f>'ver pressoflex 6p C3 DCpowe_2'!$G$9/D354*(D354-'ver pressoflex 6p C3 DCpowe_2'!$M$11)</f>
        <v>0.10058376763593294</v>
      </c>
      <c r="I354" s="114">
        <f>'ver pressoflex 6p C3 DCpowe_2'!$G$9/D354*(D354-'ver pressoflex 6p C3 DCpowe_2'!$M$12)</f>
        <v>0.10474008410046626</v>
      </c>
      <c r="J354" s="114">
        <f>'ver pressoflex 6p C3 DCpowe_2'!$G$9/D354*(D354-'ver pressoflex 6p C3 DCpowe_2'!$M$13)</f>
        <v>0.10889640056499957</v>
      </c>
      <c r="K354" s="114">
        <f>'ver pressoflex 6p C3 DCpowe_2'!$G$9/D354*(D354-'ver pressoflex 6p C3 DCpowe_2'!$G$3)</f>
        <v>0.11928719172633287</v>
      </c>
      <c r="L354" s="113">
        <f>-'ver pressoflex 6p C3 DCpowe_2'!$G$2*'ver pressoflex 6p C3 DCpowe_2'!D354*'ver pressoflex 6p C3 DCpowe_2'!$G$17*'ver pressoflex 6p C3 DCpowe_2'!$G$13*'ver pressoflex 6p C3 DCpowe_2'!$G$11</f>
        <v>-29102.692499999932</v>
      </c>
      <c r="M354" s="572">
        <f>IF(ABS(E354)&lt;'ver pressoflex 6p C3 DCpowe_2'!$G$7,'ver pressoflex 6p C3 DCpowe_2'!$G$16*E354*'ver pressoflex 6p C3 DCpowe_2'!$O$8,SIGN(E354)*'ver pressoflex 6p C3 DCpowe_2'!$G$15*'ver pressoflex 6p C3 DCpowe_2'!$O$8)</f>
        <v>17803.500000000004</v>
      </c>
      <c r="N354" s="572">
        <f>IF(ABS(F354)&lt;'ver pressoflex 6p C3 DCpowe_2'!$G$7,'ver pressoflex 6p C3 DCpowe_2'!$G$16*F354*'ver pressoflex 6p C3 DCpowe_2'!$O$9,SIGN(F354)*'ver pressoflex 6p C3 DCpowe_2'!$G$15*'ver pressoflex 6p C3 DCpowe_2'!$O$9)</f>
        <v>0</v>
      </c>
      <c r="O354" s="572">
        <f>IF(ABS(G354)&lt;'ver pressoflex 6p C3 DCpowe_2'!$G$7,'ver pressoflex 6p C3 DCpowe_2'!$G$16*G354*'ver pressoflex 6p C3 DCpowe_2'!$O$10,SIGN(G354)*'ver pressoflex 6p C3 DCpowe_2'!$G$15*'ver pressoflex 6p C3 DCpowe_2'!$O$10)</f>
        <v>0</v>
      </c>
      <c r="P354" s="572">
        <f>IF(ABS(H354)&lt;'ver pressoflex 6p C3 DCpowe_2'!$G$7,'ver pressoflex 6p C3 DCpowe_2'!$G$16*H354*'ver pressoflex 6p C3 DCpowe_2'!$O$11,SIGN(H354)*'ver pressoflex 6p C3 DCpowe_2'!$G$15*'ver pressoflex 6p C3 DCpowe_2'!$O$11)</f>
        <v>0</v>
      </c>
      <c r="Q354" s="572">
        <f>IF(ABS(I354)&lt;'ver pressoflex 6p C3 DCpowe_2'!$G$7,'ver pressoflex 6p C3 DCpowe_2'!$G$16*I354*'ver pressoflex 6p C3 DCpowe_2'!$O$12,SIGN(I354)*'ver pressoflex 6p C3 DCpowe_2'!$G$15*'ver pressoflex 6p C3 DCpowe_2'!$O$12)</f>
        <v>0</v>
      </c>
      <c r="R354" s="572">
        <f>IF(ABS(J354)&lt;'ver pressoflex 6p C3 DCpowe_2'!$G$7,'ver pressoflex 6p C3 DCpowe_2'!$G$16*J354*'ver pressoflex 6p C3 DCpowe_2'!$O$13,SIGN(J354)*'ver pressoflex 6p C3 DCpowe_2'!$G$15*'ver pressoflex 6p C3 DCpowe_2'!$O$13)</f>
        <v>17803.500000000004</v>
      </c>
      <c r="S354" s="113">
        <f t="shared" si="45"/>
        <v>6504.3075000000754</v>
      </c>
      <c r="T354" s="575">
        <f>-L354*('ver pressoflex 6p C3 DCpowe_2'!$G$3/2-'ver pressoflex 6p C3 DCpowe_2'!$G$12*'ver pressoflex 6p C3 DCpowe_2'!D354)</f>
        <v>33786575.287781328</v>
      </c>
      <c r="U354" s="29">
        <f t="shared" si="47"/>
        <v>-18248587.500000004</v>
      </c>
      <c r="V354" s="29">
        <f t="shared" si="48"/>
        <v>0</v>
      </c>
      <c r="W354" s="29">
        <f t="shared" si="49"/>
        <v>0</v>
      </c>
      <c r="X354" s="29">
        <f t="shared" si="50"/>
        <v>0</v>
      </c>
      <c r="Y354" s="29">
        <f t="shared" si="51"/>
        <v>0</v>
      </c>
      <c r="Z354" s="29">
        <f t="shared" si="52"/>
        <v>18248587.500000004</v>
      </c>
      <c r="AA354" s="113">
        <f t="shared" si="46"/>
        <v>33786575.287781328</v>
      </c>
    </row>
    <row r="355" spans="2:27">
      <c r="B355" s="116">
        <f t="shared" si="44"/>
        <v>48272.782500000081</v>
      </c>
      <c r="C355" s="115">
        <f t="shared" si="53"/>
        <v>12.669999999999968</v>
      </c>
      <c r="D355" s="68">
        <f>'ver pressoflex 6p C3 DCpowe_2'!$G$3/2/$C$557*C355</f>
        <v>155.20749999999961</v>
      </c>
      <c r="E355" s="114">
        <f>'ver pressoflex 6p C3 DCpowe_2'!$G$9/D355*(D355-'ver pressoflex 6p C3 DCpowe_2'!$M$8)</f>
        <v>2.3087801813701271E-3</v>
      </c>
      <c r="F355" s="114">
        <f>'ver pressoflex 6p C3 DCpowe_2'!$G$9/D355*(D355-'ver pressoflex 6p C3 DCpowe_2'!$M$9)</f>
        <v>6.4322922539181782E-3</v>
      </c>
      <c r="G355" s="114">
        <f>'ver pressoflex 6p C3 DCpowe_2'!$G$9/D355*(D355-'ver pressoflex 6p C3 DCpowe_2'!$M$10)</f>
        <v>1.0555804326466229E-2</v>
      </c>
      <c r="H355" s="114">
        <f>'ver pressoflex 6p C3 DCpowe_2'!$G$9/D355*(D355-'ver pressoflex 6p C3 DCpowe_2'!$M$11)</f>
        <v>9.9726752895317836E-2</v>
      </c>
      <c r="I355" s="114">
        <f>'ver pressoflex 6p C3 DCpowe_2'!$G$9/D355*(D355-'ver pressoflex 6p C3 DCpowe_2'!$M$12)</f>
        <v>0.10385026496786588</v>
      </c>
      <c r="J355" s="114">
        <f>'ver pressoflex 6p C3 DCpowe_2'!$G$9/D355*(D355-'ver pressoflex 6p C3 DCpowe_2'!$M$13)</f>
        <v>0.10797377704041394</v>
      </c>
      <c r="K355" s="114">
        <f>'ver pressoflex 6p C3 DCpowe_2'!$G$9/D355*(D355-'ver pressoflex 6p C3 DCpowe_2'!$G$3)</f>
        <v>0.11828255722178406</v>
      </c>
      <c r="L355" s="113">
        <f>-'ver pressoflex 6p C3 DCpowe_2'!$G$2*'ver pressoflex 6p C3 DCpowe_2'!D355*'ver pressoflex 6p C3 DCpowe_2'!$G$17*'ver pressoflex 6p C3 DCpowe_2'!$G$13*'ver pressoflex 6p C3 DCpowe_2'!$G$11</f>
        <v>-29334.217499999926</v>
      </c>
      <c r="M355" s="572">
        <f>IF(ABS(E355)&lt;'ver pressoflex 6p C3 DCpowe_2'!$G$7,'ver pressoflex 6p C3 DCpowe_2'!$G$16*E355*'ver pressoflex 6p C3 DCpowe_2'!$O$8,SIGN(E355)*'ver pressoflex 6p C3 DCpowe_2'!$G$15*'ver pressoflex 6p C3 DCpowe_2'!$O$8)</f>
        <v>17803.500000000004</v>
      </c>
      <c r="N355" s="572">
        <f>IF(ABS(F355)&lt;'ver pressoflex 6p C3 DCpowe_2'!$G$7,'ver pressoflex 6p C3 DCpowe_2'!$G$16*F355*'ver pressoflex 6p C3 DCpowe_2'!$O$9,SIGN(F355)*'ver pressoflex 6p C3 DCpowe_2'!$G$15*'ver pressoflex 6p C3 DCpowe_2'!$O$9)</f>
        <v>0</v>
      </c>
      <c r="O355" s="572">
        <f>IF(ABS(G355)&lt;'ver pressoflex 6p C3 DCpowe_2'!$G$7,'ver pressoflex 6p C3 DCpowe_2'!$G$16*G355*'ver pressoflex 6p C3 DCpowe_2'!$O$10,SIGN(G355)*'ver pressoflex 6p C3 DCpowe_2'!$G$15*'ver pressoflex 6p C3 DCpowe_2'!$O$10)</f>
        <v>0</v>
      </c>
      <c r="P355" s="572">
        <f>IF(ABS(H355)&lt;'ver pressoflex 6p C3 DCpowe_2'!$G$7,'ver pressoflex 6p C3 DCpowe_2'!$G$16*H355*'ver pressoflex 6p C3 DCpowe_2'!$O$11,SIGN(H355)*'ver pressoflex 6p C3 DCpowe_2'!$G$15*'ver pressoflex 6p C3 DCpowe_2'!$O$11)</f>
        <v>0</v>
      </c>
      <c r="Q355" s="572">
        <f>IF(ABS(I355)&lt;'ver pressoflex 6p C3 DCpowe_2'!$G$7,'ver pressoflex 6p C3 DCpowe_2'!$G$16*I355*'ver pressoflex 6p C3 DCpowe_2'!$O$12,SIGN(I355)*'ver pressoflex 6p C3 DCpowe_2'!$G$15*'ver pressoflex 6p C3 DCpowe_2'!$O$12)</f>
        <v>0</v>
      </c>
      <c r="R355" s="572">
        <f>IF(ABS(J355)&lt;'ver pressoflex 6p C3 DCpowe_2'!$G$7,'ver pressoflex 6p C3 DCpowe_2'!$G$16*J355*'ver pressoflex 6p C3 DCpowe_2'!$O$13,SIGN(J355)*'ver pressoflex 6p C3 DCpowe_2'!$G$15*'ver pressoflex 6p C3 DCpowe_2'!$O$13)</f>
        <v>17803.500000000004</v>
      </c>
      <c r="S355" s="113">
        <f t="shared" si="45"/>
        <v>6272.7825000000812</v>
      </c>
      <c r="T355" s="575">
        <f>-L355*('ver pressoflex 6p C3 DCpowe_2'!$G$3/2-'ver pressoflex 6p C3 DCpowe_2'!$G$12*'ver pressoflex 6p C3 DCpowe_2'!D355)</f>
        <v>34040413.963445321</v>
      </c>
      <c r="U355" s="29">
        <f t="shared" si="47"/>
        <v>-18248587.500000004</v>
      </c>
      <c r="V355" s="29">
        <f t="shared" si="48"/>
        <v>0</v>
      </c>
      <c r="W355" s="29">
        <f t="shared" si="49"/>
        <v>0</v>
      </c>
      <c r="X355" s="29">
        <f t="shared" si="50"/>
        <v>0</v>
      </c>
      <c r="Y355" s="29">
        <f t="shared" si="51"/>
        <v>0</v>
      </c>
      <c r="Z355" s="29">
        <f t="shared" si="52"/>
        <v>18248587.500000004</v>
      </c>
      <c r="AA355" s="113">
        <f t="shared" si="46"/>
        <v>34040413.963445321</v>
      </c>
    </row>
    <row r="356" spans="2:27">
      <c r="B356" s="116">
        <f t="shared" si="44"/>
        <v>48041.25750000008</v>
      </c>
      <c r="C356" s="115">
        <f t="shared" si="53"/>
        <v>12.769999999999968</v>
      </c>
      <c r="D356" s="68">
        <f>'ver pressoflex 6p C3 DCpowe_2'!$G$3/2/$C$557*C356</f>
        <v>156.43249999999961</v>
      </c>
      <c r="E356" s="114">
        <f>'ver pressoflex 6p C3 DCpowe_2'!$G$9/D356*(D356-'ver pressoflex 6p C3 DCpowe_2'!$M$8)</f>
        <v>2.2280536333562657E-3</v>
      </c>
      <c r="F356" s="114">
        <f>'ver pressoflex 6p C3 DCpowe_2'!$G$9/D356*(D356-'ver pressoflex 6p C3 DCpowe_2'!$M$9)</f>
        <v>6.3192750866987724E-3</v>
      </c>
      <c r="G356" s="114">
        <f>'ver pressoflex 6p C3 DCpowe_2'!$G$9/D356*(D356-'ver pressoflex 6p C3 DCpowe_2'!$M$10)</f>
        <v>1.0410496540041279E-2</v>
      </c>
      <c r="H356" s="114">
        <f>'ver pressoflex 6p C3 DCpowe_2'!$G$9/D356*(D356-'ver pressoflex 6p C3 DCpowe_2'!$M$11)</f>
        <v>9.8883160468572984E-2</v>
      </c>
      <c r="I356" s="114">
        <f>'ver pressoflex 6p C3 DCpowe_2'!$G$9/D356*(D356-'ver pressoflex 6p C3 DCpowe_2'!$M$12)</f>
        <v>0.10297438192191548</v>
      </c>
      <c r="J356" s="114">
        <f>'ver pressoflex 6p C3 DCpowe_2'!$G$9/D356*(D356-'ver pressoflex 6p C3 DCpowe_2'!$M$13)</f>
        <v>0.107065603375258</v>
      </c>
      <c r="K356" s="114">
        <f>'ver pressoflex 6p C3 DCpowe_2'!$G$9/D356*(D356-'ver pressoflex 6p C3 DCpowe_2'!$G$3)</f>
        <v>0.11729365700861427</v>
      </c>
      <c r="L356" s="113">
        <f>-'ver pressoflex 6p C3 DCpowe_2'!$G$2*'ver pressoflex 6p C3 DCpowe_2'!D356*'ver pressoflex 6p C3 DCpowe_2'!$G$17*'ver pressoflex 6p C3 DCpowe_2'!$G$13*'ver pressoflex 6p C3 DCpowe_2'!$G$11</f>
        <v>-29565.742499999928</v>
      </c>
      <c r="M356" s="572">
        <f>IF(ABS(E356)&lt;'ver pressoflex 6p C3 DCpowe_2'!$G$7,'ver pressoflex 6p C3 DCpowe_2'!$G$16*E356*'ver pressoflex 6p C3 DCpowe_2'!$O$8,SIGN(E356)*'ver pressoflex 6p C3 DCpowe_2'!$G$15*'ver pressoflex 6p C3 DCpowe_2'!$O$8)</f>
        <v>17803.500000000004</v>
      </c>
      <c r="N356" s="572">
        <f>IF(ABS(F356)&lt;'ver pressoflex 6p C3 DCpowe_2'!$G$7,'ver pressoflex 6p C3 DCpowe_2'!$G$16*F356*'ver pressoflex 6p C3 DCpowe_2'!$O$9,SIGN(F356)*'ver pressoflex 6p C3 DCpowe_2'!$G$15*'ver pressoflex 6p C3 DCpowe_2'!$O$9)</f>
        <v>0</v>
      </c>
      <c r="O356" s="572">
        <f>IF(ABS(G356)&lt;'ver pressoflex 6p C3 DCpowe_2'!$G$7,'ver pressoflex 6p C3 DCpowe_2'!$G$16*G356*'ver pressoflex 6p C3 DCpowe_2'!$O$10,SIGN(G356)*'ver pressoflex 6p C3 DCpowe_2'!$G$15*'ver pressoflex 6p C3 DCpowe_2'!$O$10)</f>
        <v>0</v>
      </c>
      <c r="P356" s="572">
        <f>IF(ABS(H356)&lt;'ver pressoflex 6p C3 DCpowe_2'!$G$7,'ver pressoflex 6p C3 DCpowe_2'!$G$16*H356*'ver pressoflex 6p C3 DCpowe_2'!$O$11,SIGN(H356)*'ver pressoflex 6p C3 DCpowe_2'!$G$15*'ver pressoflex 6p C3 DCpowe_2'!$O$11)</f>
        <v>0</v>
      </c>
      <c r="Q356" s="572">
        <f>IF(ABS(I356)&lt;'ver pressoflex 6p C3 DCpowe_2'!$G$7,'ver pressoflex 6p C3 DCpowe_2'!$G$16*I356*'ver pressoflex 6p C3 DCpowe_2'!$O$12,SIGN(I356)*'ver pressoflex 6p C3 DCpowe_2'!$G$15*'ver pressoflex 6p C3 DCpowe_2'!$O$12)</f>
        <v>0</v>
      </c>
      <c r="R356" s="572">
        <f>IF(ABS(J356)&lt;'ver pressoflex 6p C3 DCpowe_2'!$G$7,'ver pressoflex 6p C3 DCpowe_2'!$G$16*J356*'ver pressoflex 6p C3 DCpowe_2'!$O$13,SIGN(J356)*'ver pressoflex 6p C3 DCpowe_2'!$G$15*'ver pressoflex 6p C3 DCpowe_2'!$O$13)</f>
        <v>17803.500000000004</v>
      </c>
      <c r="S356" s="113">
        <f t="shared" si="45"/>
        <v>6041.2575000000797</v>
      </c>
      <c r="T356" s="575">
        <f>-L356*('ver pressoflex 6p C3 DCpowe_2'!$G$3/2-'ver pressoflex 6p C3 DCpowe_2'!$G$12*'ver pressoflex 6p C3 DCpowe_2'!D356)</f>
        <v>34294016.668829322</v>
      </c>
      <c r="U356" s="29">
        <f t="shared" si="47"/>
        <v>-18248587.500000004</v>
      </c>
      <c r="V356" s="29">
        <f t="shared" si="48"/>
        <v>0</v>
      </c>
      <c r="W356" s="29">
        <f t="shared" si="49"/>
        <v>0</v>
      </c>
      <c r="X356" s="29">
        <f t="shared" si="50"/>
        <v>0</v>
      </c>
      <c r="Y356" s="29">
        <f t="shared" si="51"/>
        <v>0</v>
      </c>
      <c r="Z356" s="29">
        <f t="shared" si="52"/>
        <v>18248587.500000004</v>
      </c>
      <c r="AA356" s="113">
        <f t="shared" si="46"/>
        <v>34294016.668829322</v>
      </c>
    </row>
    <row r="357" spans="2:27">
      <c r="B357" s="116">
        <f t="shared" si="44"/>
        <v>47809.732500000071</v>
      </c>
      <c r="C357" s="115">
        <f t="shared" si="53"/>
        <v>12.869999999999967</v>
      </c>
      <c r="D357" s="68">
        <f>'ver pressoflex 6p C3 DCpowe_2'!$G$3/2/$C$557*C357</f>
        <v>157.6574999999996</v>
      </c>
      <c r="E357" s="114">
        <f>'ver pressoflex 6p C3 DCpowe_2'!$G$9/D357*(D357-'ver pressoflex 6p C3 DCpowe_2'!$M$8)</f>
        <v>2.1485815771530316E-3</v>
      </c>
      <c r="F357" s="114">
        <f>'ver pressoflex 6p C3 DCpowe_2'!$G$9/D357*(D357-'ver pressoflex 6p C3 DCpowe_2'!$M$9)</f>
        <v>6.2080142080142443E-3</v>
      </c>
      <c r="G357" s="114">
        <f>'ver pressoflex 6p C3 DCpowe_2'!$G$9/D357*(D357-'ver pressoflex 6p C3 DCpowe_2'!$M$10)</f>
        <v>1.0267446838875456E-2</v>
      </c>
      <c r="H357" s="114">
        <f>'ver pressoflex 6p C3 DCpowe_2'!$G$9/D357*(D357-'ver pressoflex 6p C3 DCpowe_2'!$M$11)</f>
        <v>9.8052677481249184E-2</v>
      </c>
      <c r="I357" s="114">
        <f>'ver pressoflex 6p C3 DCpowe_2'!$G$9/D357*(D357-'ver pressoflex 6p C3 DCpowe_2'!$M$12)</f>
        <v>0.1021121101121104</v>
      </c>
      <c r="J357" s="114">
        <f>'ver pressoflex 6p C3 DCpowe_2'!$G$9/D357*(D357-'ver pressoflex 6p C3 DCpowe_2'!$M$13)</f>
        <v>0.10617154274297159</v>
      </c>
      <c r="K357" s="114">
        <f>'ver pressoflex 6p C3 DCpowe_2'!$G$9/D357*(D357-'ver pressoflex 6p C3 DCpowe_2'!$G$3)</f>
        <v>0.11632012432012463</v>
      </c>
      <c r="L357" s="113">
        <f>-'ver pressoflex 6p C3 DCpowe_2'!$G$2*'ver pressoflex 6p C3 DCpowe_2'!D357*'ver pressoflex 6p C3 DCpowe_2'!$G$17*'ver pressoflex 6p C3 DCpowe_2'!$G$13*'ver pressoflex 6p C3 DCpowe_2'!$G$11</f>
        <v>-29797.267499999933</v>
      </c>
      <c r="M357" s="572">
        <f>IF(ABS(E357)&lt;'ver pressoflex 6p C3 DCpowe_2'!$G$7,'ver pressoflex 6p C3 DCpowe_2'!$G$16*E357*'ver pressoflex 6p C3 DCpowe_2'!$O$8,SIGN(E357)*'ver pressoflex 6p C3 DCpowe_2'!$G$15*'ver pressoflex 6p C3 DCpowe_2'!$O$8)</f>
        <v>17803.500000000004</v>
      </c>
      <c r="N357" s="572">
        <f>IF(ABS(F357)&lt;'ver pressoflex 6p C3 DCpowe_2'!$G$7,'ver pressoflex 6p C3 DCpowe_2'!$G$16*F357*'ver pressoflex 6p C3 DCpowe_2'!$O$9,SIGN(F357)*'ver pressoflex 6p C3 DCpowe_2'!$G$15*'ver pressoflex 6p C3 DCpowe_2'!$O$9)</f>
        <v>0</v>
      </c>
      <c r="O357" s="572">
        <f>IF(ABS(G357)&lt;'ver pressoflex 6p C3 DCpowe_2'!$G$7,'ver pressoflex 6p C3 DCpowe_2'!$G$16*G357*'ver pressoflex 6p C3 DCpowe_2'!$O$10,SIGN(G357)*'ver pressoflex 6p C3 DCpowe_2'!$G$15*'ver pressoflex 6p C3 DCpowe_2'!$O$10)</f>
        <v>0</v>
      </c>
      <c r="P357" s="572">
        <f>IF(ABS(H357)&lt;'ver pressoflex 6p C3 DCpowe_2'!$G$7,'ver pressoflex 6p C3 DCpowe_2'!$G$16*H357*'ver pressoflex 6p C3 DCpowe_2'!$O$11,SIGN(H357)*'ver pressoflex 6p C3 DCpowe_2'!$G$15*'ver pressoflex 6p C3 DCpowe_2'!$O$11)</f>
        <v>0</v>
      </c>
      <c r="Q357" s="572">
        <f>IF(ABS(I357)&lt;'ver pressoflex 6p C3 DCpowe_2'!$G$7,'ver pressoflex 6p C3 DCpowe_2'!$G$16*I357*'ver pressoflex 6p C3 DCpowe_2'!$O$12,SIGN(I357)*'ver pressoflex 6p C3 DCpowe_2'!$G$15*'ver pressoflex 6p C3 DCpowe_2'!$O$12)</f>
        <v>0</v>
      </c>
      <c r="R357" s="572">
        <f>IF(ABS(J357)&lt;'ver pressoflex 6p C3 DCpowe_2'!$G$7,'ver pressoflex 6p C3 DCpowe_2'!$G$16*J357*'ver pressoflex 6p C3 DCpowe_2'!$O$13,SIGN(J357)*'ver pressoflex 6p C3 DCpowe_2'!$G$15*'ver pressoflex 6p C3 DCpowe_2'!$O$13)</f>
        <v>17803.500000000004</v>
      </c>
      <c r="S357" s="113">
        <f t="shared" si="45"/>
        <v>5809.7325000000747</v>
      </c>
      <c r="T357" s="575">
        <f>-L357*('ver pressoflex 6p C3 DCpowe_2'!$G$3/2-'ver pressoflex 6p C3 DCpowe_2'!$G$12*'ver pressoflex 6p C3 DCpowe_2'!D357)</f>
        <v>34547383.403933324</v>
      </c>
      <c r="U357" s="29">
        <f t="shared" si="47"/>
        <v>-18248587.500000004</v>
      </c>
      <c r="V357" s="29">
        <f t="shared" si="48"/>
        <v>0</v>
      </c>
      <c r="W357" s="29">
        <f t="shared" si="49"/>
        <v>0</v>
      </c>
      <c r="X357" s="29">
        <f t="shared" si="50"/>
        <v>0</v>
      </c>
      <c r="Y357" s="29">
        <f t="shared" si="51"/>
        <v>0</v>
      </c>
      <c r="Z357" s="29">
        <f t="shared" si="52"/>
        <v>18248587.500000004</v>
      </c>
      <c r="AA357" s="113">
        <f t="shared" si="46"/>
        <v>34547383.403933324</v>
      </c>
    </row>
    <row r="358" spans="2:27">
      <c r="B358" s="116">
        <f t="shared" si="44"/>
        <v>47578.207500000077</v>
      </c>
      <c r="C358" s="115">
        <f t="shared" si="53"/>
        <v>12.969999999999967</v>
      </c>
      <c r="D358" s="68">
        <f>'ver pressoflex 6p C3 DCpowe_2'!$G$3/2/$C$557*C358</f>
        <v>158.8824999999996</v>
      </c>
      <c r="E358" s="114">
        <f>'ver pressoflex 6p C3 DCpowe_2'!$G$9/D358*(D358-'ver pressoflex 6p C3 DCpowe_2'!$M$8)</f>
        <v>2.0703349959876266E-3</v>
      </c>
      <c r="F358" s="114">
        <f>'ver pressoflex 6p C3 DCpowe_2'!$G$9/D358*(D358-'ver pressoflex 6p C3 DCpowe_2'!$M$9)</f>
        <v>6.098468994382677E-3</v>
      </c>
      <c r="G358" s="114">
        <f>'ver pressoflex 6p C3 DCpowe_2'!$G$9/D358*(D358-'ver pressoflex 6p C3 DCpowe_2'!$M$10)</f>
        <v>1.0126602992777728E-2</v>
      </c>
      <c r="H358" s="114">
        <f>'ver pressoflex 6p C3 DCpowe_2'!$G$9/D358*(D358-'ver pressoflex 6p C3 DCpowe_2'!$M$11)</f>
        <v>9.7235000708070687E-2</v>
      </c>
      <c r="I358" s="114">
        <f>'ver pressoflex 6p C3 DCpowe_2'!$G$9/D358*(D358-'ver pressoflex 6p C3 DCpowe_2'!$M$12)</f>
        <v>0.10126313470646574</v>
      </c>
      <c r="J358" s="114">
        <f>'ver pressoflex 6p C3 DCpowe_2'!$G$9/D358*(D358-'ver pressoflex 6p C3 DCpowe_2'!$M$13)</f>
        <v>0.10529126870486079</v>
      </c>
      <c r="K358" s="114">
        <f>'ver pressoflex 6p C3 DCpowe_2'!$G$9/D358*(D358-'ver pressoflex 6p C3 DCpowe_2'!$G$3)</f>
        <v>0.11536160370084841</v>
      </c>
      <c r="L358" s="113">
        <f>-'ver pressoflex 6p C3 DCpowe_2'!$G$2*'ver pressoflex 6p C3 DCpowe_2'!D358*'ver pressoflex 6p C3 DCpowe_2'!$G$17*'ver pressoflex 6p C3 DCpowe_2'!$G$13*'ver pressoflex 6p C3 DCpowe_2'!$G$11</f>
        <v>-30028.792499999927</v>
      </c>
      <c r="M358" s="572">
        <f>IF(ABS(E358)&lt;'ver pressoflex 6p C3 DCpowe_2'!$G$7,'ver pressoflex 6p C3 DCpowe_2'!$G$16*E358*'ver pressoflex 6p C3 DCpowe_2'!$O$8,SIGN(E358)*'ver pressoflex 6p C3 DCpowe_2'!$G$15*'ver pressoflex 6p C3 DCpowe_2'!$O$8)</f>
        <v>17803.500000000004</v>
      </c>
      <c r="N358" s="572">
        <f>IF(ABS(F358)&lt;'ver pressoflex 6p C3 DCpowe_2'!$G$7,'ver pressoflex 6p C3 DCpowe_2'!$G$16*F358*'ver pressoflex 6p C3 DCpowe_2'!$O$9,SIGN(F358)*'ver pressoflex 6p C3 DCpowe_2'!$G$15*'ver pressoflex 6p C3 DCpowe_2'!$O$9)</f>
        <v>0</v>
      </c>
      <c r="O358" s="572">
        <f>IF(ABS(G358)&lt;'ver pressoflex 6p C3 DCpowe_2'!$G$7,'ver pressoflex 6p C3 DCpowe_2'!$G$16*G358*'ver pressoflex 6p C3 DCpowe_2'!$O$10,SIGN(G358)*'ver pressoflex 6p C3 DCpowe_2'!$G$15*'ver pressoflex 6p C3 DCpowe_2'!$O$10)</f>
        <v>0</v>
      </c>
      <c r="P358" s="572">
        <f>IF(ABS(H358)&lt;'ver pressoflex 6p C3 DCpowe_2'!$G$7,'ver pressoflex 6p C3 DCpowe_2'!$G$16*H358*'ver pressoflex 6p C3 DCpowe_2'!$O$11,SIGN(H358)*'ver pressoflex 6p C3 DCpowe_2'!$G$15*'ver pressoflex 6p C3 DCpowe_2'!$O$11)</f>
        <v>0</v>
      </c>
      <c r="Q358" s="572">
        <f>IF(ABS(I358)&lt;'ver pressoflex 6p C3 DCpowe_2'!$G$7,'ver pressoflex 6p C3 DCpowe_2'!$G$16*I358*'ver pressoflex 6p C3 DCpowe_2'!$O$12,SIGN(I358)*'ver pressoflex 6p C3 DCpowe_2'!$G$15*'ver pressoflex 6p C3 DCpowe_2'!$O$12)</f>
        <v>0</v>
      </c>
      <c r="R358" s="572">
        <f>IF(ABS(J358)&lt;'ver pressoflex 6p C3 DCpowe_2'!$G$7,'ver pressoflex 6p C3 DCpowe_2'!$G$16*J358*'ver pressoflex 6p C3 DCpowe_2'!$O$13,SIGN(J358)*'ver pressoflex 6p C3 DCpowe_2'!$G$15*'ver pressoflex 6p C3 DCpowe_2'!$O$13)</f>
        <v>17803.500000000004</v>
      </c>
      <c r="S358" s="113">
        <f t="shared" si="45"/>
        <v>5578.2075000000805</v>
      </c>
      <c r="T358" s="575">
        <f>-L358*('ver pressoflex 6p C3 DCpowe_2'!$G$3/2-'ver pressoflex 6p C3 DCpowe_2'!$G$12*'ver pressoflex 6p C3 DCpowe_2'!D358)</f>
        <v>34800514.168757327</v>
      </c>
      <c r="U358" s="29">
        <f t="shared" si="47"/>
        <v>-18248587.500000004</v>
      </c>
      <c r="V358" s="29">
        <f t="shared" si="48"/>
        <v>0</v>
      </c>
      <c r="W358" s="29">
        <f t="shared" si="49"/>
        <v>0</v>
      </c>
      <c r="X358" s="29">
        <f t="shared" si="50"/>
        <v>0</v>
      </c>
      <c r="Y358" s="29">
        <f t="shared" si="51"/>
        <v>0</v>
      </c>
      <c r="Z358" s="29">
        <f t="shared" si="52"/>
        <v>18248587.500000004</v>
      </c>
      <c r="AA358" s="113">
        <f t="shared" si="46"/>
        <v>34800514.168757327</v>
      </c>
    </row>
    <row r="359" spans="2:27">
      <c r="B359" s="116">
        <f t="shared" si="44"/>
        <v>47346.682500000083</v>
      </c>
      <c r="C359" s="115">
        <f t="shared" si="53"/>
        <v>13.069999999999967</v>
      </c>
      <c r="D359" s="68">
        <f>'ver pressoflex 6p C3 DCpowe_2'!$G$3/2/$C$557*C359</f>
        <v>160.10749999999959</v>
      </c>
      <c r="E359" s="114">
        <f>'ver pressoflex 6p C3 DCpowe_2'!$G$9/D359*(D359-'ver pressoflex 6p C3 DCpowe_2'!$M$8)</f>
        <v>1.9932857611292668E-3</v>
      </c>
      <c r="F359" s="114">
        <f>'ver pressoflex 6p C3 DCpowe_2'!$G$9/D359*(D359-'ver pressoflex 6p C3 DCpowe_2'!$M$9)</f>
        <v>5.9906000655809734E-3</v>
      </c>
      <c r="G359" s="114">
        <f>'ver pressoflex 6p C3 DCpowe_2'!$G$9/D359*(D359-'ver pressoflex 6p C3 DCpowe_2'!$M$10)</f>
        <v>9.9879143700326804E-3</v>
      </c>
      <c r="H359" s="114">
        <f>'ver pressoflex 6p C3 DCpowe_2'!$G$9/D359*(D359-'ver pressoflex 6p C3 DCpowe_2'!$M$11)</f>
        <v>9.6429836203800842E-2</v>
      </c>
      <c r="I359" s="114">
        <f>'ver pressoflex 6p C3 DCpowe_2'!$G$9/D359*(D359-'ver pressoflex 6p C3 DCpowe_2'!$M$12)</f>
        <v>0.10042715050825254</v>
      </c>
      <c r="J359" s="114">
        <f>'ver pressoflex 6p C3 DCpowe_2'!$G$9/D359*(D359-'ver pressoflex 6p C3 DCpowe_2'!$M$13)</f>
        <v>0.10442446481270425</v>
      </c>
      <c r="K359" s="114">
        <f>'ver pressoflex 6p C3 DCpowe_2'!$G$9/D359*(D359-'ver pressoflex 6p C3 DCpowe_2'!$G$3)</f>
        <v>0.11441775057383352</v>
      </c>
      <c r="L359" s="113">
        <f>-'ver pressoflex 6p C3 DCpowe_2'!$G$2*'ver pressoflex 6p C3 DCpowe_2'!D359*'ver pressoflex 6p C3 DCpowe_2'!$G$17*'ver pressoflex 6p C3 DCpowe_2'!$G$13*'ver pressoflex 6p C3 DCpowe_2'!$G$11</f>
        <v>-30260.317499999925</v>
      </c>
      <c r="M359" s="572">
        <f>IF(ABS(E359)&lt;'ver pressoflex 6p C3 DCpowe_2'!$G$7,'ver pressoflex 6p C3 DCpowe_2'!$G$16*E359*'ver pressoflex 6p C3 DCpowe_2'!$O$8,SIGN(E359)*'ver pressoflex 6p C3 DCpowe_2'!$G$15*'ver pressoflex 6p C3 DCpowe_2'!$O$8)</f>
        <v>17803.500000000004</v>
      </c>
      <c r="N359" s="572">
        <f>IF(ABS(F359)&lt;'ver pressoflex 6p C3 DCpowe_2'!$G$7,'ver pressoflex 6p C3 DCpowe_2'!$G$16*F359*'ver pressoflex 6p C3 DCpowe_2'!$O$9,SIGN(F359)*'ver pressoflex 6p C3 DCpowe_2'!$G$15*'ver pressoflex 6p C3 DCpowe_2'!$O$9)</f>
        <v>0</v>
      </c>
      <c r="O359" s="572">
        <f>IF(ABS(G359)&lt;'ver pressoflex 6p C3 DCpowe_2'!$G$7,'ver pressoflex 6p C3 DCpowe_2'!$G$16*G359*'ver pressoflex 6p C3 DCpowe_2'!$O$10,SIGN(G359)*'ver pressoflex 6p C3 DCpowe_2'!$G$15*'ver pressoflex 6p C3 DCpowe_2'!$O$10)</f>
        <v>0</v>
      </c>
      <c r="P359" s="572">
        <f>IF(ABS(H359)&lt;'ver pressoflex 6p C3 DCpowe_2'!$G$7,'ver pressoflex 6p C3 DCpowe_2'!$G$16*H359*'ver pressoflex 6p C3 DCpowe_2'!$O$11,SIGN(H359)*'ver pressoflex 6p C3 DCpowe_2'!$G$15*'ver pressoflex 6p C3 DCpowe_2'!$O$11)</f>
        <v>0</v>
      </c>
      <c r="Q359" s="572">
        <f>IF(ABS(I359)&lt;'ver pressoflex 6p C3 DCpowe_2'!$G$7,'ver pressoflex 6p C3 DCpowe_2'!$G$16*I359*'ver pressoflex 6p C3 DCpowe_2'!$O$12,SIGN(I359)*'ver pressoflex 6p C3 DCpowe_2'!$G$15*'ver pressoflex 6p C3 DCpowe_2'!$O$12)</f>
        <v>0</v>
      </c>
      <c r="R359" s="572">
        <f>IF(ABS(J359)&lt;'ver pressoflex 6p C3 DCpowe_2'!$G$7,'ver pressoflex 6p C3 DCpowe_2'!$G$16*J359*'ver pressoflex 6p C3 DCpowe_2'!$O$13,SIGN(J359)*'ver pressoflex 6p C3 DCpowe_2'!$G$15*'ver pressoflex 6p C3 DCpowe_2'!$O$13)</f>
        <v>17803.500000000004</v>
      </c>
      <c r="S359" s="113">
        <f t="shared" si="45"/>
        <v>5346.6825000000827</v>
      </c>
      <c r="T359" s="575">
        <f>-L359*('ver pressoflex 6p C3 DCpowe_2'!$G$3/2-'ver pressoflex 6p C3 DCpowe_2'!$G$12*'ver pressoflex 6p C3 DCpowe_2'!D359)</f>
        <v>35053408.963301316</v>
      </c>
      <c r="U359" s="29">
        <f t="shared" si="47"/>
        <v>-18248587.500000004</v>
      </c>
      <c r="V359" s="29">
        <f t="shared" si="48"/>
        <v>0</v>
      </c>
      <c r="W359" s="29">
        <f t="shared" si="49"/>
        <v>0</v>
      </c>
      <c r="X359" s="29">
        <f t="shared" si="50"/>
        <v>0</v>
      </c>
      <c r="Y359" s="29">
        <f t="shared" si="51"/>
        <v>0</v>
      </c>
      <c r="Z359" s="29">
        <f t="shared" si="52"/>
        <v>18248587.500000004</v>
      </c>
      <c r="AA359" s="113">
        <f t="shared" si="46"/>
        <v>35053408.963301316</v>
      </c>
    </row>
    <row r="360" spans="2:27">
      <c r="B360" s="116">
        <f t="shared" si="44"/>
        <v>47115.157500000081</v>
      </c>
      <c r="C360" s="115">
        <f t="shared" si="53"/>
        <v>13.169999999999966</v>
      </c>
      <c r="D360" s="68">
        <f>'ver pressoflex 6p C3 DCpowe_2'!$G$3/2/$C$557*C360</f>
        <v>161.33249999999958</v>
      </c>
      <c r="E360" s="114">
        <f>'ver pressoflex 6p C3 DCpowe_2'!$G$9/D360*(D360-'ver pressoflex 6p C3 DCpowe_2'!$M$8)</f>
        <v>1.9174065981746031E-3</v>
      </c>
      <c r="F360" s="114">
        <f>'ver pressoflex 6p C3 DCpowe_2'!$G$9/D360*(D360-'ver pressoflex 6p C3 DCpowe_2'!$M$9)</f>
        <v>5.8843692374444447E-3</v>
      </c>
      <c r="G360" s="114">
        <f>'ver pressoflex 6p C3 DCpowe_2'!$G$9/D360*(D360-'ver pressoflex 6p C3 DCpowe_2'!$M$10)</f>
        <v>9.8513318767142859E-3</v>
      </c>
      <c r="H360" s="114">
        <f>'ver pressoflex 6p C3 DCpowe_2'!$G$9/D360*(D360-'ver pressoflex 6p C3 DCpowe_2'!$M$11)</f>
        <v>9.5636898950924615E-2</v>
      </c>
      <c r="I360" s="114">
        <f>'ver pressoflex 6p C3 DCpowe_2'!$G$9/D360*(D360-'ver pressoflex 6p C3 DCpowe_2'!$M$12)</f>
        <v>9.9603861590194451E-2</v>
      </c>
      <c r="J360" s="114">
        <f>'ver pressoflex 6p C3 DCpowe_2'!$G$9/D360*(D360-'ver pressoflex 6p C3 DCpowe_2'!$M$13)</f>
        <v>0.1035708242294643</v>
      </c>
      <c r="K360" s="114">
        <f>'ver pressoflex 6p C3 DCpowe_2'!$G$9/D360*(D360-'ver pressoflex 6p C3 DCpowe_2'!$G$3)</f>
        <v>0.1134882308276389</v>
      </c>
      <c r="L360" s="113">
        <f>-'ver pressoflex 6p C3 DCpowe_2'!$G$2*'ver pressoflex 6p C3 DCpowe_2'!D360*'ver pressoflex 6p C3 DCpowe_2'!$G$17*'ver pressoflex 6p C3 DCpowe_2'!$G$13*'ver pressoflex 6p C3 DCpowe_2'!$G$11</f>
        <v>-30491.842499999926</v>
      </c>
      <c r="M360" s="572">
        <f>IF(ABS(E360)&lt;'ver pressoflex 6p C3 DCpowe_2'!$G$7,'ver pressoflex 6p C3 DCpowe_2'!$G$16*E360*'ver pressoflex 6p C3 DCpowe_2'!$O$8,SIGN(E360)*'ver pressoflex 6p C3 DCpowe_2'!$G$15*'ver pressoflex 6p C3 DCpowe_2'!$O$8)</f>
        <v>17803.500000000004</v>
      </c>
      <c r="N360" s="572">
        <f>IF(ABS(F360)&lt;'ver pressoflex 6p C3 DCpowe_2'!$G$7,'ver pressoflex 6p C3 DCpowe_2'!$G$16*F360*'ver pressoflex 6p C3 DCpowe_2'!$O$9,SIGN(F360)*'ver pressoflex 6p C3 DCpowe_2'!$G$15*'ver pressoflex 6p C3 DCpowe_2'!$O$9)</f>
        <v>0</v>
      </c>
      <c r="O360" s="572">
        <f>IF(ABS(G360)&lt;'ver pressoflex 6p C3 DCpowe_2'!$G$7,'ver pressoflex 6p C3 DCpowe_2'!$G$16*G360*'ver pressoflex 6p C3 DCpowe_2'!$O$10,SIGN(G360)*'ver pressoflex 6p C3 DCpowe_2'!$G$15*'ver pressoflex 6p C3 DCpowe_2'!$O$10)</f>
        <v>0</v>
      </c>
      <c r="P360" s="572">
        <f>IF(ABS(H360)&lt;'ver pressoflex 6p C3 DCpowe_2'!$G$7,'ver pressoflex 6p C3 DCpowe_2'!$G$16*H360*'ver pressoflex 6p C3 DCpowe_2'!$O$11,SIGN(H360)*'ver pressoflex 6p C3 DCpowe_2'!$G$15*'ver pressoflex 6p C3 DCpowe_2'!$O$11)</f>
        <v>0</v>
      </c>
      <c r="Q360" s="572">
        <f>IF(ABS(I360)&lt;'ver pressoflex 6p C3 DCpowe_2'!$G$7,'ver pressoflex 6p C3 DCpowe_2'!$G$16*I360*'ver pressoflex 6p C3 DCpowe_2'!$O$12,SIGN(I360)*'ver pressoflex 6p C3 DCpowe_2'!$G$15*'ver pressoflex 6p C3 DCpowe_2'!$O$12)</f>
        <v>0</v>
      </c>
      <c r="R360" s="572">
        <f>IF(ABS(J360)&lt;'ver pressoflex 6p C3 DCpowe_2'!$G$7,'ver pressoflex 6p C3 DCpowe_2'!$G$16*J360*'ver pressoflex 6p C3 DCpowe_2'!$O$13,SIGN(J360)*'ver pressoflex 6p C3 DCpowe_2'!$G$15*'ver pressoflex 6p C3 DCpowe_2'!$O$13)</f>
        <v>17803.500000000004</v>
      </c>
      <c r="S360" s="113">
        <f t="shared" si="45"/>
        <v>5115.1575000000812</v>
      </c>
      <c r="T360" s="575">
        <f>-L360*('ver pressoflex 6p C3 DCpowe_2'!$G$3/2-'ver pressoflex 6p C3 DCpowe_2'!$G$12*'ver pressoflex 6p C3 DCpowe_2'!D360)</f>
        <v>35306067.787565321</v>
      </c>
      <c r="U360" s="29">
        <f t="shared" si="47"/>
        <v>-18248587.500000004</v>
      </c>
      <c r="V360" s="29">
        <f t="shared" si="48"/>
        <v>0</v>
      </c>
      <c r="W360" s="29">
        <f t="shared" si="49"/>
        <v>0</v>
      </c>
      <c r="X360" s="29">
        <f t="shared" si="50"/>
        <v>0</v>
      </c>
      <c r="Y360" s="29">
        <f t="shared" si="51"/>
        <v>0</v>
      </c>
      <c r="Z360" s="29">
        <f t="shared" si="52"/>
        <v>18248587.500000004</v>
      </c>
      <c r="AA360" s="113">
        <f t="shared" si="46"/>
        <v>35306067.787565321</v>
      </c>
    </row>
    <row r="361" spans="2:27">
      <c r="B361" s="116">
        <f t="shared" si="44"/>
        <v>46883.632500000087</v>
      </c>
      <c r="C361" s="115">
        <f t="shared" si="53"/>
        <v>13.269999999999966</v>
      </c>
      <c r="D361" s="68">
        <f>'ver pressoflex 6p C3 DCpowe_2'!$G$3/2/$C$557*C361</f>
        <v>162.55749999999958</v>
      </c>
      <c r="E361" s="114">
        <f>'ver pressoflex 6p C3 DCpowe_2'!$G$9/D361*(D361-'ver pressoflex 6p C3 DCpowe_2'!$M$8)</f>
        <v>1.8426710548575375E-3</v>
      </c>
      <c r="F361" s="114">
        <f>'ver pressoflex 6p C3 DCpowe_2'!$G$9/D361*(D361-'ver pressoflex 6p C3 DCpowe_2'!$M$9)</f>
        <v>5.7797394768005529E-3</v>
      </c>
      <c r="G361" s="114">
        <f>'ver pressoflex 6p C3 DCpowe_2'!$G$9/D361*(D361-'ver pressoflex 6p C3 DCpowe_2'!$M$10)</f>
        <v>9.7168078987435683E-3</v>
      </c>
      <c r="H361" s="114">
        <f>'ver pressoflex 6p C3 DCpowe_2'!$G$9/D361*(D361-'ver pressoflex 6p C3 DCpowe_2'!$M$11)</f>
        <v>9.4855912523261268E-2</v>
      </c>
      <c r="I361" s="114">
        <f>'ver pressoflex 6p C3 DCpowe_2'!$G$9/D361*(D361-'ver pressoflex 6p C3 DCpowe_2'!$M$12)</f>
        <v>9.8792980945204278E-2</v>
      </c>
      <c r="J361" s="114">
        <f>'ver pressoflex 6p C3 DCpowe_2'!$G$9/D361*(D361-'ver pressoflex 6p C3 DCpowe_2'!$M$13)</f>
        <v>0.1027300493671473</v>
      </c>
      <c r="K361" s="114">
        <f>'ver pressoflex 6p C3 DCpowe_2'!$G$9/D361*(D361-'ver pressoflex 6p C3 DCpowe_2'!$G$3)</f>
        <v>0.11257272042200485</v>
      </c>
      <c r="L361" s="113">
        <f>-'ver pressoflex 6p C3 DCpowe_2'!$G$2*'ver pressoflex 6p C3 DCpowe_2'!D361*'ver pressoflex 6p C3 DCpowe_2'!$G$17*'ver pressoflex 6p C3 DCpowe_2'!$G$13*'ver pressoflex 6p C3 DCpowe_2'!$G$11</f>
        <v>-30723.36749999992</v>
      </c>
      <c r="M361" s="572">
        <f>IF(ABS(E361)&lt;'ver pressoflex 6p C3 DCpowe_2'!$G$7,'ver pressoflex 6p C3 DCpowe_2'!$G$16*E361*'ver pressoflex 6p C3 DCpowe_2'!$O$8,SIGN(E361)*'ver pressoflex 6p C3 DCpowe_2'!$G$15*'ver pressoflex 6p C3 DCpowe_2'!$O$8)</f>
        <v>17803.500000000004</v>
      </c>
      <c r="N361" s="572">
        <f>IF(ABS(F361)&lt;'ver pressoflex 6p C3 DCpowe_2'!$G$7,'ver pressoflex 6p C3 DCpowe_2'!$G$16*F361*'ver pressoflex 6p C3 DCpowe_2'!$O$9,SIGN(F361)*'ver pressoflex 6p C3 DCpowe_2'!$G$15*'ver pressoflex 6p C3 DCpowe_2'!$O$9)</f>
        <v>0</v>
      </c>
      <c r="O361" s="572">
        <f>IF(ABS(G361)&lt;'ver pressoflex 6p C3 DCpowe_2'!$G$7,'ver pressoflex 6p C3 DCpowe_2'!$G$16*G361*'ver pressoflex 6p C3 DCpowe_2'!$O$10,SIGN(G361)*'ver pressoflex 6p C3 DCpowe_2'!$G$15*'ver pressoflex 6p C3 DCpowe_2'!$O$10)</f>
        <v>0</v>
      </c>
      <c r="P361" s="572">
        <f>IF(ABS(H361)&lt;'ver pressoflex 6p C3 DCpowe_2'!$G$7,'ver pressoflex 6p C3 DCpowe_2'!$G$16*H361*'ver pressoflex 6p C3 DCpowe_2'!$O$11,SIGN(H361)*'ver pressoflex 6p C3 DCpowe_2'!$G$15*'ver pressoflex 6p C3 DCpowe_2'!$O$11)</f>
        <v>0</v>
      </c>
      <c r="Q361" s="572">
        <f>IF(ABS(I361)&lt;'ver pressoflex 6p C3 DCpowe_2'!$G$7,'ver pressoflex 6p C3 DCpowe_2'!$G$16*I361*'ver pressoflex 6p C3 DCpowe_2'!$O$12,SIGN(I361)*'ver pressoflex 6p C3 DCpowe_2'!$G$15*'ver pressoflex 6p C3 DCpowe_2'!$O$12)</f>
        <v>0</v>
      </c>
      <c r="R361" s="572">
        <f>IF(ABS(J361)&lt;'ver pressoflex 6p C3 DCpowe_2'!$G$7,'ver pressoflex 6p C3 DCpowe_2'!$G$16*J361*'ver pressoflex 6p C3 DCpowe_2'!$O$13,SIGN(J361)*'ver pressoflex 6p C3 DCpowe_2'!$G$15*'ver pressoflex 6p C3 DCpowe_2'!$O$13)</f>
        <v>17803.500000000004</v>
      </c>
      <c r="S361" s="113">
        <f t="shared" si="45"/>
        <v>4883.632500000087</v>
      </c>
      <c r="T361" s="575">
        <f>-L361*('ver pressoflex 6p C3 DCpowe_2'!$G$3/2-'ver pressoflex 6p C3 DCpowe_2'!$G$12*'ver pressoflex 6p C3 DCpowe_2'!D361)</f>
        <v>35558490.641549312</v>
      </c>
      <c r="U361" s="29">
        <f t="shared" si="47"/>
        <v>-18248587.500000004</v>
      </c>
      <c r="V361" s="29">
        <f t="shared" si="48"/>
        <v>0</v>
      </c>
      <c r="W361" s="29">
        <f t="shared" si="49"/>
        <v>0</v>
      </c>
      <c r="X361" s="29">
        <f t="shared" si="50"/>
        <v>0</v>
      </c>
      <c r="Y361" s="29">
        <f t="shared" si="51"/>
        <v>0</v>
      </c>
      <c r="Z361" s="29">
        <f t="shared" si="52"/>
        <v>18248587.500000004</v>
      </c>
      <c r="AA361" s="113">
        <f t="shared" si="46"/>
        <v>35558490.641549312</v>
      </c>
    </row>
    <row r="362" spans="2:27">
      <c r="B362" s="116">
        <f t="shared" si="44"/>
        <v>46652.107500000086</v>
      </c>
      <c r="C362" s="115">
        <f t="shared" si="53"/>
        <v>13.369999999999965</v>
      </c>
      <c r="D362" s="68">
        <f>'ver pressoflex 6p C3 DCpowe_2'!$G$3/2/$C$557*C362</f>
        <v>163.78249999999957</v>
      </c>
      <c r="E362" s="114">
        <f>'ver pressoflex 6p C3 DCpowe_2'!$G$9/D362*(D362-'ver pressoflex 6p C3 DCpowe_2'!$M$8)</f>
        <v>1.7690534703036294E-3</v>
      </c>
      <c r="F362" s="114">
        <f>'ver pressoflex 6p C3 DCpowe_2'!$G$9/D362*(D362-'ver pressoflex 6p C3 DCpowe_2'!$M$9)</f>
        <v>5.6766748584250806E-3</v>
      </c>
      <c r="G362" s="114">
        <f>'ver pressoflex 6p C3 DCpowe_2'!$G$9/D362*(D362-'ver pressoflex 6p C3 DCpowe_2'!$M$10)</f>
        <v>9.5842962465465323E-3</v>
      </c>
      <c r="H362" s="114">
        <f>'ver pressoflex 6p C3 DCpowe_2'!$G$9/D362*(D362-'ver pressoflex 6p C3 DCpowe_2'!$M$11)</f>
        <v>9.4086608764672924E-2</v>
      </c>
      <c r="I362" s="114">
        <f>'ver pressoflex 6p C3 DCpowe_2'!$G$9/D362*(D362-'ver pressoflex 6p C3 DCpowe_2'!$M$12)</f>
        <v>9.7994230152794376E-2</v>
      </c>
      <c r="J362" s="114">
        <f>'ver pressoflex 6p C3 DCpowe_2'!$G$9/D362*(D362-'ver pressoflex 6p C3 DCpowe_2'!$M$13)</f>
        <v>0.10190185154091584</v>
      </c>
      <c r="K362" s="114">
        <f>'ver pressoflex 6p C3 DCpowe_2'!$G$9/D362*(D362-'ver pressoflex 6p C3 DCpowe_2'!$G$3)</f>
        <v>0.11167090501121947</v>
      </c>
      <c r="L362" s="113">
        <f>-'ver pressoflex 6p C3 DCpowe_2'!$G$2*'ver pressoflex 6p C3 DCpowe_2'!D362*'ver pressoflex 6p C3 DCpowe_2'!$G$17*'ver pressoflex 6p C3 DCpowe_2'!$G$13*'ver pressoflex 6p C3 DCpowe_2'!$G$11</f>
        <v>-30954.892499999922</v>
      </c>
      <c r="M362" s="572">
        <f>IF(ABS(E362)&lt;'ver pressoflex 6p C3 DCpowe_2'!$G$7,'ver pressoflex 6p C3 DCpowe_2'!$G$16*E362*'ver pressoflex 6p C3 DCpowe_2'!$O$8,SIGN(E362)*'ver pressoflex 6p C3 DCpowe_2'!$G$15*'ver pressoflex 6p C3 DCpowe_2'!$O$8)</f>
        <v>17803.500000000004</v>
      </c>
      <c r="N362" s="572">
        <f>IF(ABS(F362)&lt;'ver pressoflex 6p C3 DCpowe_2'!$G$7,'ver pressoflex 6p C3 DCpowe_2'!$G$16*F362*'ver pressoflex 6p C3 DCpowe_2'!$O$9,SIGN(F362)*'ver pressoflex 6p C3 DCpowe_2'!$G$15*'ver pressoflex 6p C3 DCpowe_2'!$O$9)</f>
        <v>0</v>
      </c>
      <c r="O362" s="572">
        <f>IF(ABS(G362)&lt;'ver pressoflex 6p C3 DCpowe_2'!$G$7,'ver pressoflex 6p C3 DCpowe_2'!$G$16*G362*'ver pressoflex 6p C3 DCpowe_2'!$O$10,SIGN(G362)*'ver pressoflex 6p C3 DCpowe_2'!$G$15*'ver pressoflex 6p C3 DCpowe_2'!$O$10)</f>
        <v>0</v>
      </c>
      <c r="P362" s="572">
        <f>IF(ABS(H362)&lt;'ver pressoflex 6p C3 DCpowe_2'!$G$7,'ver pressoflex 6p C3 DCpowe_2'!$G$16*H362*'ver pressoflex 6p C3 DCpowe_2'!$O$11,SIGN(H362)*'ver pressoflex 6p C3 DCpowe_2'!$G$15*'ver pressoflex 6p C3 DCpowe_2'!$O$11)</f>
        <v>0</v>
      </c>
      <c r="Q362" s="572">
        <f>IF(ABS(I362)&lt;'ver pressoflex 6p C3 DCpowe_2'!$G$7,'ver pressoflex 6p C3 DCpowe_2'!$G$16*I362*'ver pressoflex 6p C3 DCpowe_2'!$O$12,SIGN(I362)*'ver pressoflex 6p C3 DCpowe_2'!$G$15*'ver pressoflex 6p C3 DCpowe_2'!$O$12)</f>
        <v>0</v>
      </c>
      <c r="R362" s="572">
        <f>IF(ABS(J362)&lt;'ver pressoflex 6p C3 DCpowe_2'!$G$7,'ver pressoflex 6p C3 DCpowe_2'!$G$16*J362*'ver pressoflex 6p C3 DCpowe_2'!$O$13,SIGN(J362)*'ver pressoflex 6p C3 DCpowe_2'!$G$15*'ver pressoflex 6p C3 DCpowe_2'!$O$13)</f>
        <v>17803.500000000004</v>
      </c>
      <c r="S362" s="113">
        <f t="shared" si="45"/>
        <v>4652.1075000000856</v>
      </c>
      <c r="T362" s="575">
        <f>-L362*('ver pressoflex 6p C3 DCpowe_2'!$G$3/2-'ver pressoflex 6p C3 DCpowe_2'!$G$12*'ver pressoflex 6p C3 DCpowe_2'!D362)</f>
        <v>35810677.525253311</v>
      </c>
      <c r="U362" s="29">
        <f t="shared" si="47"/>
        <v>-18248587.500000004</v>
      </c>
      <c r="V362" s="29">
        <f t="shared" si="48"/>
        <v>0</v>
      </c>
      <c r="W362" s="29">
        <f t="shared" si="49"/>
        <v>0</v>
      </c>
      <c r="X362" s="29">
        <f t="shared" si="50"/>
        <v>0</v>
      </c>
      <c r="Y362" s="29">
        <f t="shared" si="51"/>
        <v>0</v>
      </c>
      <c r="Z362" s="29">
        <f t="shared" si="52"/>
        <v>18248587.500000004</v>
      </c>
      <c r="AA362" s="113">
        <f t="shared" si="46"/>
        <v>35810677.525253311</v>
      </c>
    </row>
    <row r="363" spans="2:27">
      <c r="B363" s="116">
        <f t="shared" si="44"/>
        <v>46420.582500000077</v>
      </c>
      <c r="C363" s="115">
        <f t="shared" si="53"/>
        <v>13.469999999999965</v>
      </c>
      <c r="D363" s="68">
        <f>'ver pressoflex 6p C3 DCpowe_2'!$G$3/2/$C$557*C363</f>
        <v>165.00749999999957</v>
      </c>
      <c r="E363" s="114">
        <f>'ver pressoflex 6p C3 DCpowe_2'!$G$9/D363*(D363-'ver pressoflex 6p C3 DCpowe_2'!$M$8)</f>
        <v>1.6965289456540109E-3</v>
      </c>
      <c r="F363" s="114">
        <f>'ver pressoflex 6p C3 DCpowe_2'!$G$9/D363*(D363-'ver pressoflex 6p C3 DCpowe_2'!$M$9)</f>
        <v>5.575140523915615E-3</v>
      </c>
      <c r="G363" s="114">
        <f>'ver pressoflex 6p C3 DCpowe_2'!$G$9/D363*(D363-'ver pressoflex 6p C3 DCpowe_2'!$M$10)</f>
        <v>9.4537521021772191E-3</v>
      </c>
      <c r="H363" s="114">
        <f>'ver pressoflex 6p C3 DCpowe_2'!$G$9/D363*(D363-'ver pressoflex 6p C3 DCpowe_2'!$M$11)</f>
        <v>9.3328727482084414E-2</v>
      </c>
      <c r="I363" s="114">
        <f>'ver pressoflex 6p C3 DCpowe_2'!$G$9/D363*(D363-'ver pressoflex 6p C3 DCpowe_2'!$M$12)</f>
        <v>9.7207339060346024E-2</v>
      </c>
      <c r="J363" s="114">
        <f>'ver pressoflex 6p C3 DCpowe_2'!$G$9/D363*(D363-'ver pressoflex 6p C3 DCpowe_2'!$M$13)</f>
        <v>0.10108595063860762</v>
      </c>
      <c r="K363" s="114">
        <f>'ver pressoflex 6p C3 DCpowe_2'!$G$9/D363*(D363-'ver pressoflex 6p C3 DCpowe_2'!$G$3)</f>
        <v>0.11078247958426163</v>
      </c>
      <c r="L363" s="113">
        <f>-'ver pressoflex 6p C3 DCpowe_2'!$G$2*'ver pressoflex 6p C3 DCpowe_2'!D363*'ver pressoflex 6p C3 DCpowe_2'!$G$17*'ver pressoflex 6p C3 DCpowe_2'!$G$13*'ver pressoflex 6p C3 DCpowe_2'!$G$11</f>
        <v>-31186.417499999927</v>
      </c>
      <c r="M363" s="572">
        <f>IF(ABS(E363)&lt;'ver pressoflex 6p C3 DCpowe_2'!$G$7,'ver pressoflex 6p C3 DCpowe_2'!$G$16*E363*'ver pressoflex 6p C3 DCpowe_2'!$O$8,SIGN(E363)*'ver pressoflex 6p C3 DCpowe_2'!$G$15*'ver pressoflex 6p C3 DCpowe_2'!$O$8)</f>
        <v>17803.500000000004</v>
      </c>
      <c r="N363" s="572">
        <f>IF(ABS(F363)&lt;'ver pressoflex 6p C3 DCpowe_2'!$G$7,'ver pressoflex 6p C3 DCpowe_2'!$G$16*F363*'ver pressoflex 6p C3 DCpowe_2'!$O$9,SIGN(F363)*'ver pressoflex 6p C3 DCpowe_2'!$G$15*'ver pressoflex 6p C3 DCpowe_2'!$O$9)</f>
        <v>0</v>
      </c>
      <c r="O363" s="572">
        <f>IF(ABS(G363)&lt;'ver pressoflex 6p C3 DCpowe_2'!$G$7,'ver pressoflex 6p C3 DCpowe_2'!$G$16*G363*'ver pressoflex 6p C3 DCpowe_2'!$O$10,SIGN(G363)*'ver pressoflex 6p C3 DCpowe_2'!$G$15*'ver pressoflex 6p C3 DCpowe_2'!$O$10)</f>
        <v>0</v>
      </c>
      <c r="P363" s="572">
        <f>IF(ABS(H363)&lt;'ver pressoflex 6p C3 DCpowe_2'!$G$7,'ver pressoflex 6p C3 DCpowe_2'!$G$16*H363*'ver pressoflex 6p C3 DCpowe_2'!$O$11,SIGN(H363)*'ver pressoflex 6p C3 DCpowe_2'!$G$15*'ver pressoflex 6p C3 DCpowe_2'!$O$11)</f>
        <v>0</v>
      </c>
      <c r="Q363" s="572">
        <f>IF(ABS(I363)&lt;'ver pressoflex 6p C3 DCpowe_2'!$G$7,'ver pressoflex 6p C3 DCpowe_2'!$G$16*I363*'ver pressoflex 6p C3 DCpowe_2'!$O$12,SIGN(I363)*'ver pressoflex 6p C3 DCpowe_2'!$G$15*'ver pressoflex 6p C3 DCpowe_2'!$O$12)</f>
        <v>0</v>
      </c>
      <c r="R363" s="572">
        <f>IF(ABS(J363)&lt;'ver pressoflex 6p C3 DCpowe_2'!$G$7,'ver pressoflex 6p C3 DCpowe_2'!$G$16*J363*'ver pressoflex 6p C3 DCpowe_2'!$O$13,SIGN(J363)*'ver pressoflex 6p C3 DCpowe_2'!$G$15*'ver pressoflex 6p C3 DCpowe_2'!$O$13)</f>
        <v>17803.500000000004</v>
      </c>
      <c r="S363" s="113">
        <f t="shared" si="45"/>
        <v>4420.5825000000805</v>
      </c>
      <c r="T363" s="575">
        <f>-L363*('ver pressoflex 6p C3 DCpowe_2'!$G$3/2-'ver pressoflex 6p C3 DCpowe_2'!$G$12*'ver pressoflex 6p C3 DCpowe_2'!D363)</f>
        <v>36062628.438677326</v>
      </c>
      <c r="U363" s="29">
        <f t="shared" si="47"/>
        <v>-18248587.500000004</v>
      </c>
      <c r="V363" s="29">
        <f t="shared" si="48"/>
        <v>0</v>
      </c>
      <c r="W363" s="29">
        <f t="shared" si="49"/>
        <v>0</v>
      </c>
      <c r="X363" s="29">
        <f t="shared" si="50"/>
        <v>0</v>
      </c>
      <c r="Y363" s="29">
        <f t="shared" si="51"/>
        <v>0</v>
      </c>
      <c r="Z363" s="29">
        <f t="shared" si="52"/>
        <v>18248587.500000004</v>
      </c>
      <c r="AA363" s="113">
        <f t="shared" si="46"/>
        <v>36062628.438677326</v>
      </c>
    </row>
    <row r="364" spans="2:27">
      <c r="B364" s="116">
        <f t="shared" si="44"/>
        <v>46189.057500000083</v>
      </c>
      <c r="C364" s="115">
        <f t="shared" si="53"/>
        <v>13.569999999999965</v>
      </c>
      <c r="D364" s="68">
        <f>'ver pressoflex 6p C3 DCpowe_2'!$G$3/2/$C$557*C364</f>
        <v>166.23249999999956</v>
      </c>
      <c r="E364" s="114">
        <f>'ver pressoflex 6p C3 DCpowe_2'!$G$9/D364*(D364-'ver pressoflex 6p C3 DCpowe_2'!$M$8)</f>
        <v>1.6250733159881745E-3</v>
      </c>
      <c r="F364" s="114">
        <f>'ver pressoflex 6p C3 DCpowe_2'!$G$9/D364*(D364-'ver pressoflex 6p C3 DCpowe_2'!$M$9)</f>
        <v>5.4751026423834441E-3</v>
      </c>
      <c r="G364" s="114">
        <f>'ver pressoflex 6p C3 DCpowe_2'!$G$9/D364*(D364-'ver pressoflex 6p C3 DCpowe_2'!$M$10)</f>
        <v>9.3251319687787139E-3</v>
      </c>
      <c r="H364" s="114">
        <f>'ver pressoflex 6p C3 DCpowe_2'!$G$9/D364*(D364-'ver pressoflex 6p C3 DCpowe_2'!$M$11)</f>
        <v>9.2582016152076424E-2</v>
      </c>
      <c r="I364" s="114">
        <f>'ver pressoflex 6p C3 DCpowe_2'!$G$9/D364*(D364-'ver pressoflex 6p C3 DCpowe_2'!$M$12)</f>
        <v>9.6432045478471687E-2</v>
      </c>
      <c r="J364" s="114">
        <f>'ver pressoflex 6p C3 DCpowe_2'!$G$9/D364*(D364-'ver pressoflex 6p C3 DCpowe_2'!$M$13)</f>
        <v>0.10028207480486696</v>
      </c>
      <c r="K364" s="114">
        <f>'ver pressoflex 6p C3 DCpowe_2'!$G$9/D364*(D364-'ver pressoflex 6p C3 DCpowe_2'!$G$3)</f>
        <v>0.10990714812085514</v>
      </c>
      <c r="L364" s="113">
        <f>-'ver pressoflex 6p C3 DCpowe_2'!$G$2*'ver pressoflex 6p C3 DCpowe_2'!D364*'ver pressoflex 6p C3 DCpowe_2'!$G$17*'ver pressoflex 6p C3 DCpowe_2'!$G$13*'ver pressoflex 6p C3 DCpowe_2'!$G$11</f>
        <v>-31417.942499999921</v>
      </c>
      <c r="M364" s="572">
        <f>IF(ABS(E364)&lt;'ver pressoflex 6p C3 DCpowe_2'!$G$7,'ver pressoflex 6p C3 DCpowe_2'!$G$16*E364*'ver pressoflex 6p C3 DCpowe_2'!$O$8,SIGN(E364)*'ver pressoflex 6p C3 DCpowe_2'!$G$15*'ver pressoflex 6p C3 DCpowe_2'!$O$8)</f>
        <v>17803.500000000004</v>
      </c>
      <c r="N364" s="572">
        <f>IF(ABS(F364)&lt;'ver pressoflex 6p C3 DCpowe_2'!$G$7,'ver pressoflex 6p C3 DCpowe_2'!$G$16*F364*'ver pressoflex 6p C3 DCpowe_2'!$O$9,SIGN(F364)*'ver pressoflex 6p C3 DCpowe_2'!$G$15*'ver pressoflex 6p C3 DCpowe_2'!$O$9)</f>
        <v>0</v>
      </c>
      <c r="O364" s="572">
        <f>IF(ABS(G364)&lt;'ver pressoflex 6p C3 DCpowe_2'!$G$7,'ver pressoflex 6p C3 DCpowe_2'!$G$16*G364*'ver pressoflex 6p C3 DCpowe_2'!$O$10,SIGN(G364)*'ver pressoflex 6p C3 DCpowe_2'!$G$15*'ver pressoflex 6p C3 DCpowe_2'!$O$10)</f>
        <v>0</v>
      </c>
      <c r="P364" s="572">
        <f>IF(ABS(H364)&lt;'ver pressoflex 6p C3 DCpowe_2'!$G$7,'ver pressoflex 6p C3 DCpowe_2'!$G$16*H364*'ver pressoflex 6p C3 DCpowe_2'!$O$11,SIGN(H364)*'ver pressoflex 6p C3 DCpowe_2'!$G$15*'ver pressoflex 6p C3 DCpowe_2'!$O$11)</f>
        <v>0</v>
      </c>
      <c r="Q364" s="572">
        <f>IF(ABS(I364)&lt;'ver pressoflex 6p C3 DCpowe_2'!$G$7,'ver pressoflex 6p C3 DCpowe_2'!$G$16*I364*'ver pressoflex 6p C3 DCpowe_2'!$O$12,SIGN(I364)*'ver pressoflex 6p C3 DCpowe_2'!$G$15*'ver pressoflex 6p C3 DCpowe_2'!$O$12)</f>
        <v>0</v>
      </c>
      <c r="R364" s="572">
        <f>IF(ABS(J364)&lt;'ver pressoflex 6p C3 DCpowe_2'!$G$7,'ver pressoflex 6p C3 DCpowe_2'!$G$16*J364*'ver pressoflex 6p C3 DCpowe_2'!$O$13,SIGN(J364)*'ver pressoflex 6p C3 DCpowe_2'!$G$15*'ver pressoflex 6p C3 DCpowe_2'!$O$13)</f>
        <v>17803.500000000004</v>
      </c>
      <c r="S364" s="113">
        <f t="shared" si="45"/>
        <v>4189.0575000000863</v>
      </c>
      <c r="T364" s="575">
        <f>-L364*('ver pressoflex 6p C3 DCpowe_2'!$G$3/2-'ver pressoflex 6p C3 DCpowe_2'!$G$12*'ver pressoflex 6p C3 DCpowe_2'!D364)</f>
        <v>36314343.381821312</v>
      </c>
      <c r="U364" s="29">
        <f t="shared" si="47"/>
        <v>-18248587.500000004</v>
      </c>
      <c r="V364" s="29">
        <f t="shared" si="48"/>
        <v>0</v>
      </c>
      <c r="W364" s="29">
        <f t="shared" si="49"/>
        <v>0</v>
      </c>
      <c r="X364" s="29">
        <f t="shared" si="50"/>
        <v>0</v>
      </c>
      <c r="Y364" s="29">
        <f t="shared" si="51"/>
        <v>0</v>
      </c>
      <c r="Z364" s="29">
        <f t="shared" si="52"/>
        <v>18248587.500000004</v>
      </c>
      <c r="AA364" s="113">
        <f t="shared" si="46"/>
        <v>36314343.381821312</v>
      </c>
    </row>
    <row r="365" spans="2:27">
      <c r="B365" s="116">
        <f t="shared" si="44"/>
        <v>45957.532500000088</v>
      </c>
      <c r="C365" s="115">
        <f t="shared" si="53"/>
        <v>13.669999999999964</v>
      </c>
      <c r="D365" s="68">
        <f>'ver pressoflex 6p C3 DCpowe_2'!$G$3/2/$C$557*C365</f>
        <v>167.45749999999956</v>
      </c>
      <c r="E365" s="114">
        <f>'ver pressoflex 6p C3 DCpowe_2'!$G$9/D365*(D365-'ver pressoflex 6p C3 DCpowe_2'!$M$8)</f>
        <v>1.5546631234791171E-3</v>
      </c>
      <c r="F365" s="114">
        <f>'ver pressoflex 6p C3 DCpowe_2'!$G$9/D365*(D365-'ver pressoflex 6p C3 DCpowe_2'!$M$9)</f>
        <v>5.376528372870764E-3</v>
      </c>
      <c r="G365" s="114">
        <f>'ver pressoflex 6p C3 DCpowe_2'!$G$9/D365*(D365-'ver pressoflex 6p C3 DCpowe_2'!$M$10)</f>
        <v>9.1983936222624109E-3</v>
      </c>
      <c r="H365" s="114">
        <f>'ver pressoflex 6p C3 DCpowe_2'!$G$9/D365*(D365-'ver pressoflex 6p C3 DCpowe_2'!$M$11)</f>
        <v>9.1846229640356783E-2</v>
      </c>
      <c r="I365" s="114">
        <f>'ver pressoflex 6p C3 DCpowe_2'!$G$9/D365*(D365-'ver pressoflex 6p C3 DCpowe_2'!$M$12)</f>
        <v>9.5668094889748423E-2</v>
      </c>
      <c r="J365" s="114">
        <f>'ver pressoflex 6p C3 DCpowe_2'!$G$9/D365*(D365-'ver pressoflex 6p C3 DCpowe_2'!$M$13)</f>
        <v>9.9489960139140077E-2</v>
      </c>
      <c r="K365" s="114">
        <f>'ver pressoflex 6p C3 DCpowe_2'!$G$9/D365*(D365-'ver pressoflex 6p C3 DCpowe_2'!$G$3)</f>
        <v>0.10904462326261918</v>
      </c>
      <c r="L365" s="113">
        <f>-'ver pressoflex 6p C3 DCpowe_2'!$G$2*'ver pressoflex 6p C3 DCpowe_2'!D365*'ver pressoflex 6p C3 DCpowe_2'!$G$17*'ver pressoflex 6p C3 DCpowe_2'!$G$13*'ver pressoflex 6p C3 DCpowe_2'!$G$11</f>
        <v>-31649.467499999919</v>
      </c>
      <c r="M365" s="572">
        <f>IF(ABS(E365)&lt;'ver pressoflex 6p C3 DCpowe_2'!$G$7,'ver pressoflex 6p C3 DCpowe_2'!$G$16*E365*'ver pressoflex 6p C3 DCpowe_2'!$O$8,SIGN(E365)*'ver pressoflex 6p C3 DCpowe_2'!$G$15*'ver pressoflex 6p C3 DCpowe_2'!$O$8)</f>
        <v>17803.500000000004</v>
      </c>
      <c r="N365" s="572">
        <f>IF(ABS(F365)&lt;'ver pressoflex 6p C3 DCpowe_2'!$G$7,'ver pressoflex 6p C3 DCpowe_2'!$G$16*F365*'ver pressoflex 6p C3 DCpowe_2'!$O$9,SIGN(F365)*'ver pressoflex 6p C3 DCpowe_2'!$G$15*'ver pressoflex 6p C3 DCpowe_2'!$O$9)</f>
        <v>0</v>
      </c>
      <c r="O365" s="572">
        <f>IF(ABS(G365)&lt;'ver pressoflex 6p C3 DCpowe_2'!$G$7,'ver pressoflex 6p C3 DCpowe_2'!$G$16*G365*'ver pressoflex 6p C3 DCpowe_2'!$O$10,SIGN(G365)*'ver pressoflex 6p C3 DCpowe_2'!$G$15*'ver pressoflex 6p C3 DCpowe_2'!$O$10)</f>
        <v>0</v>
      </c>
      <c r="P365" s="572">
        <f>IF(ABS(H365)&lt;'ver pressoflex 6p C3 DCpowe_2'!$G$7,'ver pressoflex 6p C3 DCpowe_2'!$G$16*H365*'ver pressoflex 6p C3 DCpowe_2'!$O$11,SIGN(H365)*'ver pressoflex 6p C3 DCpowe_2'!$G$15*'ver pressoflex 6p C3 DCpowe_2'!$O$11)</f>
        <v>0</v>
      </c>
      <c r="Q365" s="572">
        <f>IF(ABS(I365)&lt;'ver pressoflex 6p C3 DCpowe_2'!$G$7,'ver pressoflex 6p C3 DCpowe_2'!$G$16*I365*'ver pressoflex 6p C3 DCpowe_2'!$O$12,SIGN(I365)*'ver pressoflex 6p C3 DCpowe_2'!$G$15*'ver pressoflex 6p C3 DCpowe_2'!$O$12)</f>
        <v>0</v>
      </c>
      <c r="R365" s="572">
        <f>IF(ABS(J365)&lt;'ver pressoflex 6p C3 DCpowe_2'!$G$7,'ver pressoflex 6p C3 DCpowe_2'!$G$16*J365*'ver pressoflex 6p C3 DCpowe_2'!$O$13,SIGN(J365)*'ver pressoflex 6p C3 DCpowe_2'!$G$15*'ver pressoflex 6p C3 DCpowe_2'!$O$13)</f>
        <v>17803.500000000004</v>
      </c>
      <c r="S365" s="113">
        <f t="shared" si="45"/>
        <v>3957.5325000000885</v>
      </c>
      <c r="T365" s="575">
        <f>-L365*('ver pressoflex 6p C3 DCpowe_2'!$G$3/2-'ver pressoflex 6p C3 DCpowe_2'!$G$12*'ver pressoflex 6p C3 DCpowe_2'!D365)</f>
        <v>36565822.354685307</v>
      </c>
      <c r="U365" s="29">
        <f t="shared" si="47"/>
        <v>-18248587.500000004</v>
      </c>
      <c r="V365" s="29">
        <f t="shared" si="48"/>
        <v>0</v>
      </c>
      <c r="W365" s="29">
        <f t="shared" si="49"/>
        <v>0</v>
      </c>
      <c r="X365" s="29">
        <f t="shared" si="50"/>
        <v>0</v>
      </c>
      <c r="Y365" s="29">
        <f t="shared" si="51"/>
        <v>0</v>
      </c>
      <c r="Z365" s="29">
        <f t="shared" si="52"/>
        <v>18248587.500000004</v>
      </c>
      <c r="AA365" s="113">
        <f t="shared" si="46"/>
        <v>36565822.354685307</v>
      </c>
    </row>
    <row r="366" spans="2:27">
      <c r="B366" s="116">
        <f t="shared" si="44"/>
        <v>45726.007500000087</v>
      </c>
      <c r="C366" s="115">
        <f t="shared" si="53"/>
        <v>13.769999999999964</v>
      </c>
      <c r="D366" s="68">
        <f>'ver pressoflex 6p C3 DCpowe_2'!$G$3/2/$C$557*C366</f>
        <v>168.68249999999955</v>
      </c>
      <c r="E366" s="114">
        <f>'ver pressoflex 6p C3 DCpowe_2'!$G$9/D366*(D366-'ver pressoflex 6p C3 DCpowe_2'!$M$8)</f>
        <v>1.4852755917181941E-3</v>
      </c>
      <c r="F366" s="114">
        <f>'ver pressoflex 6p C3 DCpowe_2'!$G$9/D366*(D366-'ver pressoflex 6p C3 DCpowe_2'!$M$9)</f>
        <v>5.2793858284054711E-3</v>
      </c>
      <c r="G366" s="114">
        <f>'ver pressoflex 6p C3 DCpowe_2'!$G$9/D366*(D366-'ver pressoflex 6p C3 DCpowe_2'!$M$10)</f>
        <v>9.0734960650927492E-3</v>
      </c>
      <c r="H366" s="114">
        <f>'ver pressoflex 6p C3 DCpowe_2'!$G$9/D366*(D366-'ver pressoflex 6p C3 DCpowe_2'!$M$11)</f>
        <v>9.1121129933455128E-2</v>
      </c>
      <c r="I366" s="114">
        <f>'ver pressoflex 6p C3 DCpowe_2'!$G$9/D366*(D366-'ver pressoflex 6p C3 DCpowe_2'!$M$12)</f>
        <v>9.4915240170142412E-2</v>
      </c>
      <c r="J366" s="114">
        <f>'ver pressoflex 6p C3 DCpowe_2'!$G$9/D366*(D366-'ver pressoflex 6p C3 DCpowe_2'!$M$13)</f>
        <v>9.8709350406829682E-2</v>
      </c>
      <c r="K366" s="114">
        <f>'ver pressoflex 6p C3 DCpowe_2'!$G$9/D366*(D366-'ver pressoflex 6p C3 DCpowe_2'!$G$3)</f>
        <v>0.10819462599854787</v>
      </c>
      <c r="L366" s="113">
        <f>-'ver pressoflex 6p C3 DCpowe_2'!$G$2*'ver pressoflex 6p C3 DCpowe_2'!D366*'ver pressoflex 6p C3 DCpowe_2'!$G$17*'ver pressoflex 6p C3 DCpowe_2'!$G$13*'ver pressoflex 6p C3 DCpowe_2'!$G$11</f>
        <v>-31880.99249999992</v>
      </c>
      <c r="M366" s="572">
        <f>IF(ABS(E366)&lt;'ver pressoflex 6p C3 DCpowe_2'!$G$7,'ver pressoflex 6p C3 DCpowe_2'!$G$16*E366*'ver pressoflex 6p C3 DCpowe_2'!$O$8,SIGN(E366)*'ver pressoflex 6p C3 DCpowe_2'!$G$15*'ver pressoflex 6p C3 DCpowe_2'!$O$8)</f>
        <v>17803.500000000004</v>
      </c>
      <c r="N366" s="572">
        <f>IF(ABS(F366)&lt;'ver pressoflex 6p C3 DCpowe_2'!$G$7,'ver pressoflex 6p C3 DCpowe_2'!$G$16*F366*'ver pressoflex 6p C3 DCpowe_2'!$O$9,SIGN(F366)*'ver pressoflex 6p C3 DCpowe_2'!$G$15*'ver pressoflex 6p C3 DCpowe_2'!$O$9)</f>
        <v>0</v>
      </c>
      <c r="O366" s="572">
        <f>IF(ABS(G366)&lt;'ver pressoflex 6p C3 DCpowe_2'!$G$7,'ver pressoflex 6p C3 DCpowe_2'!$G$16*G366*'ver pressoflex 6p C3 DCpowe_2'!$O$10,SIGN(G366)*'ver pressoflex 6p C3 DCpowe_2'!$G$15*'ver pressoflex 6p C3 DCpowe_2'!$O$10)</f>
        <v>0</v>
      </c>
      <c r="P366" s="572">
        <f>IF(ABS(H366)&lt;'ver pressoflex 6p C3 DCpowe_2'!$G$7,'ver pressoflex 6p C3 DCpowe_2'!$G$16*H366*'ver pressoflex 6p C3 DCpowe_2'!$O$11,SIGN(H366)*'ver pressoflex 6p C3 DCpowe_2'!$G$15*'ver pressoflex 6p C3 DCpowe_2'!$O$11)</f>
        <v>0</v>
      </c>
      <c r="Q366" s="572">
        <f>IF(ABS(I366)&lt;'ver pressoflex 6p C3 DCpowe_2'!$G$7,'ver pressoflex 6p C3 DCpowe_2'!$G$16*I366*'ver pressoflex 6p C3 DCpowe_2'!$O$12,SIGN(I366)*'ver pressoflex 6p C3 DCpowe_2'!$G$15*'ver pressoflex 6p C3 DCpowe_2'!$O$12)</f>
        <v>0</v>
      </c>
      <c r="R366" s="572">
        <f>IF(ABS(J366)&lt;'ver pressoflex 6p C3 DCpowe_2'!$G$7,'ver pressoflex 6p C3 DCpowe_2'!$G$16*J366*'ver pressoflex 6p C3 DCpowe_2'!$O$13,SIGN(J366)*'ver pressoflex 6p C3 DCpowe_2'!$G$15*'ver pressoflex 6p C3 DCpowe_2'!$O$13)</f>
        <v>17803.500000000004</v>
      </c>
      <c r="S366" s="113">
        <f t="shared" si="45"/>
        <v>3726.007500000087</v>
      </c>
      <c r="T366" s="575">
        <f>-L366*('ver pressoflex 6p C3 DCpowe_2'!$G$3/2-'ver pressoflex 6p C3 DCpowe_2'!$G$12*'ver pressoflex 6p C3 DCpowe_2'!D366)</f>
        <v>36817065.357269317</v>
      </c>
      <c r="U366" s="29">
        <f t="shared" si="47"/>
        <v>-18248587.500000004</v>
      </c>
      <c r="V366" s="29">
        <f t="shared" si="48"/>
        <v>0</v>
      </c>
      <c r="W366" s="29">
        <f t="shared" si="49"/>
        <v>0</v>
      </c>
      <c r="X366" s="29">
        <f t="shared" si="50"/>
        <v>0</v>
      </c>
      <c r="Y366" s="29">
        <f t="shared" si="51"/>
        <v>0</v>
      </c>
      <c r="Z366" s="29">
        <f t="shared" si="52"/>
        <v>18248587.500000004</v>
      </c>
      <c r="AA366" s="113">
        <f t="shared" si="46"/>
        <v>36817065.357269317</v>
      </c>
    </row>
    <row r="367" spans="2:27">
      <c r="B367" s="116">
        <f t="shared" si="44"/>
        <v>27714.834683728091</v>
      </c>
      <c r="C367" s="115">
        <f t="shared" si="53"/>
        <v>13.869999999999964</v>
      </c>
      <c r="D367" s="68">
        <f>'ver pressoflex 6p C3 DCpowe_2'!$G$3/2/$C$557*C367</f>
        <v>169.90749999999954</v>
      </c>
      <c r="E367" s="114">
        <f>'ver pressoflex 6p C3 DCpowe_2'!$G$9/D367*(D367-'ver pressoflex 6p C3 DCpowe_2'!$M$8)</f>
        <v>1.4168886011506512E-3</v>
      </c>
      <c r="F367" s="114">
        <f>'ver pressoflex 6p C3 DCpowe_2'!$G$9/D367*(D367-'ver pressoflex 6p C3 DCpowe_2'!$M$9)</f>
        <v>5.183644041610912E-3</v>
      </c>
      <c r="G367" s="114">
        <f>'ver pressoflex 6p C3 DCpowe_2'!$G$9/D367*(D367-'ver pressoflex 6p C3 DCpowe_2'!$M$10)</f>
        <v>8.9503994820711724E-3</v>
      </c>
      <c r="H367" s="114">
        <f>'ver pressoflex 6p C3 DCpowe_2'!$G$9/D367*(D367-'ver pressoflex 6p C3 DCpowe_2'!$M$11)</f>
        <v>9.0406485882024296E-2</v>
      </c>
      <c r="I367" s="114">
        <f>'ver pressoflex 6p C3 DCpowe_2'!$G$9/D367*(D367-'ver pressoflex 6p C3 DCpowe_2'!$M$12)</f>
        <v>9.4173241322484558E-2</v>
      </c>
      <c r="J367" s="114">
        <f>'ver pressoflex 6p C3 DCpowe_2'!$G$9/D367*(D367-'ver pressoflex 6p C3 DCpowe_2'!$M$13)</f>
        <v>9.7939996762944834E-2</v>
      </c>
      <c r="K367" s="114">
        <f>'ver pressoflex 6p C3 DCpowe_2'!$G$9/D367*(D367-'ver pressoflex 6p C3 DCpowe_2'!$G$3)</f>
        <v>0.10735688536409549</v>
      </c>
      <c r="L367" s="113">
        <f>-'ver pressoflex 6p C3 DCpowe_2'!$G$2*'ver pressoflex 6p C3 DCpowe_2'!D367*'ver pressoflex 6p C3 DCpowe_2'!$G$17*'ver pressoflex 6p C3 DCpowe_2'!$G$13*'ver pressoflex 6p C3 DCpowe_2'!$G$11</f>
        <v>-32112.517499999922</v>
      </c>
      <c r="M367" s="572">
        <f>IF(ABS(E367)&lt;'ver pressoflex 6p C3 DCpowe_2'!$G$7,'ver pressoflex 6p C3 DCpowe_2'!$G$16*E367*'ver pressoflex 6p C3 DCpowe_2'!$O$8,SIGN(E367)*'ver pressoflex 6p C3 DCpowe_2'!$G$15*'ver pressoflex 6p C3 DCpowe_2'!$O$8)</f>
        <v>23.852183728009294</v>
      </c>
      <c r="N367" s="572">
        <f>IF(ABS(F367)&lt;'ver pressoflex 6p C3 DCpowe_2'!$G$7,'ver pressoflex 6p C3 DCpowe_2'!$G$16*F367*'ver pressoflex 6p C3 DCpowe_2'!$O$9,SIGN(F367)*'ver pressoflex 6p C3 DCpowe_2'!$G$15*'ver pressoflex 6p C3 DCpowe_2'!$O$9)</f>
        <v>0</v>
      </c>
      <c r="O367" s="572">
        <f>IF(ABS(G367)&lt;'ver pressoflex 6p C3 DCpowe_2'!$G$7,'ver pressoflex 6p C3 DCpowe_2'!$G$16*G367*'ver pressoflex 6p C3 DCpowe_2'!$O$10,SIGN(G367)*'ver pressoflex 6p C3 DCpowe_2'!$G$15*'ver pressoflex 6p C3 DCpowe_2'!$O$10)</f>
        <v>0</v>
      </c>
      <c r="P367" s="572">
        <f>IF(ABS(H367)&lt;'ver pressoflex 6p C3 DCpowe_2'!$G$7,'ver pressoflex 6p C3 DCpowe_2'!$G$16*H367*'ver pressoflex 6p C3 DCpowe_2'!$O$11,SIGN(H367)*'ver pressoflex 6p C3 DCpowe_2'!$G$15*'ver pressoflex 6p C3 DCpowe_2'!$O$11)</f>
        <v>0</v>
      </c>
      <c r="Q367" s="572">
        <f>IF(ABS(I367)&lt;'ver pressoflex 6p C3 DCpowe_2'!$G$7,'ver pressoflex 6p C3 DCpowe_2'!$G$16*I367*'ver pressoflex 6p C3 DCpowe_2'!$O$12,SIGN(I367)*'ver pressoflex 6p C3 DCpowe_2'!$G$15*'ver pressoflex 6p C3 DCpowe_2'!$O$12)</f>
        <v>0</v>
      </c>
      <c r="R367" s="572">
        <f>IF(ABS(J367)&lt;'ver pressoflex 6p C3 DCpowe_2'!$G$7,'ver pressoflex 6p C3 DCpowe_2'!$G$16*J367*'ver pressoflex 6p C3 DCpowe_2'!$O$13,SIGN(J367)*'ver pressoflex 6p C3 DCpowe_2'!$G$15*'ver pressoflex 6p C3 DCpowe_2'!$O$13)</f>
        <v>17803.500000000004</v>
      </c>
      <c r="S367" s="113">
        <f t="shared" si="45"/>
        <v>-14285.165316271909</v>
      </c>
      <c r="T367" s="575">
        <f>-L367*('ver pressoflex 6p C3 DCpowe_2'!$G$3/2-'ver pressoflex 6p C3 DCpowe_2'!$G$12*'ver pressoflex 6p C3 DCpowe_2'!D367)</f>
        <v>37068072.389573313</v>
      </c>
      <c r="U367" s="29">
        <f t="shared" si="47"/>
        <v>-24448.488321209526</v>
      </c>
      <c r="V367" s="29">
        <f t="shared" si="48"/>
        <v>0</v>
      </c>
      <c r="W367" s="29">
        <f t="shared" si="49"/>
        <v>0</v>
      </c>
      <c r="X367" s="29">
        <f t="shared" si="50"/>
        <v>0</v>
      </c>
      <c r="Y367" s="29">
        <f t="shared" si="51"/>
        <v>0</v>
      </c>
      <c r="Z367" s="29">
        <f t="shared" si="52"/>
        <v>18248587.500000004</v>
      </c>
      <c r="AA367" s="113">
        <f t="shared" si="46"/>
        <v>55292211.401252106</v>
      </c>
    </row>
    <row r="368" spans="2:27">
      <c r="B368" s="116">
        <f t="shared" si="44"/>
        <v>27482.174925171232</v>
      </c>
      <c r="C368" s="115">
        <f t="shared" si="53"/>
        <v>13.969999999999963</v>
      </c>
      <c r="D368" s="68">
        <f>'ver pressoflex 6p C3 DCpowe_2'!$G$3/2/$C$557*C368</f>
        <v>171.13249999999954</v>
      </c>
      <c r="E368" s="114">
        <f>'ver pressoflex 6p C3 DCpowe_2'!$G$9/D368*(D368-'ver pressoflex 6p C3 DCpowe_2'!$M$8)</f>
        <v>1.3494806655661802E-3</v>
      </c>
      <c r="F368" s="114">
        <f>'ver pressoflex 6p C3 DCpowe_2'!$G$9/D368*(D368-'ver pressoflex 6p C3 DCpowe_2'!$M$9)</f>
        <v>5.0892729317926523E-3</v>
      </c>
      <c r="G368" s="114">
        <f>'ver pressoflex 6p C3 DCpowe_2'!$G$9/D368*(D368-'ver pressoflex 6p C3 DCpowe_2'!$M$10)</f>
        <v>8.8290651980191242E-3</v>
      </c>
      <c r="H368" s="114">
        <f>'ver pressoflex 6p C3 DCpowe_2'!$G$9/D368*(D368-'ver pressoflex 6p C3 DCpowe_2'!$M$11)</f>
        <v>8.9702072955166592E-2</v>
      </c>
      <c r="I368" s="114">
        <f>'ver pressoflex 6p C3 DCpowe_2'!$G$9/D368*(D368-'ver pressoflex 6p C3 DCpowe_2'!$M$12)</f>
        <v>9.3441865221393056E-2</v>
      </c>
      <c r="J368" s="114">
        <f>'ver pressoflex 6p C3 DCpowe_2'!$G$9/D368*(D368-'ver pressoflex 6p C3 DCpowe_2'!$M$13)</f>
        <v>9.7181657487619519E-2</v>
      </c>
      <c r="K368" s="114">
        <f>'ver pressoflex 6p C3 DCpowe_2'!$G$9/D368*(D368-'ver pressoflex 6p C3 DCpowe_2'!$G$3)</f>
        <v>0.1065311381531857</v>
      </c>
      <c r="L368" s="113">
        <f>-'ver pressoflex 6p C3 DCpowe_2'!$G$2*'ver pressoflex 6p C3 DCpowe_2'!D368*'ver pressoflex 6p C3 DCpowe_2'!$G$17*'ver pressoflex 6p C3 DCpowe_2'!$G$13*'ver pressoflex 6p C3 DCpowe_2'!$G$11</f>
        <v>-32344.042499999912</v>
      </c>
      <c r="M368" s="572">
        <f>IF(ABS(E368)&lt;'ver pressoflex 6p C3 DCpowe_2'!$G$7,'ver pressoflex 6p C3 DCpowe_2'!$G$16*E368*'ver pressoflex 6p C3 DCpowe_2'!$O$8,SIGN(E368)*'ver pressoflex 6p C3 DCpowe_2'!$G$15*'ver pressoflex 6p C3 DCpowe_2'!$O$8)</f>
        <v>22.717425171139752</v>
      </c>
      <c r="N368" s="572">
        <f>IF(ABS(F368)&lt;'ver pressoflex 6p C3 DCpowe_2'!$G$7,'ver pressoflex 6p C3 DCpowe_2'!$G$16*F368*'ver pressoflex 6p C3 DCpowe_2'!$O$9,SIGN(F368)*'ver pressoflex 6p C3 DCpowe_2'!$G$15*'ver pressoflex 6p C3 DCpowe_2'!$O$9)</f>
        <v>0</v>
      </c>
      <c r="O368" s="572">
        <f>IF(ABS(G368)&lt;'ver pressoflex 6p C3 DCpowe_2'!$G$7,'ver pressoflex 6p C3 DCpowe_2'!$G$16*G368*'ver pressoflex 6p C3 DCpowe_2'!$O$10,SIGN(G368)*'ver pressoflex 6p C3 DCpowe_2'!$G$15*'ver pressoflex 6p C3 DCpowe_2'!$O$10)</f>
        <v>0</v>
      </c>
      <c r="P368" s="572">
        <f>IF(ABS(H368)&lt;'ver pressoflex 6p C3 DCpowe_2'!$G$7,'ver pressoflex 6p C3 DCpowe_2'!$G$16*H368*'ver pressoflex 6p C3 DCpowe_2'!$O$11,SIGN(H368)*'ver pressoflex 6p C3 DCpowe_2'!$G$15*'ver pressoflex 6p C3 DCpowe_2'!$O$11)</f>
        <v>0</v>
      </c>
      <c r="Q368" s="572">
        <f>IF(ABS(I368)&lt;'ver pressoflex 6p C3 DCpowe_2'!$G$7,'ver pressoflex 6p C3 DCpowe_2'!$G$16*I368*'ver pressoflex 6p C3 DCpowe_2'!$O$12,SIGN(I368)*'ver pressoflex 6p C3 DCpowe_2'!$G$15*'ver pressoflex 6p C3 DCpowe_2'!$O$12)</f>
        <v>0</v>
      </c>
      <c r="R368" s="572">
        <f>IF(ABS(J368)&lt;'ver pressoflex 6p C3 DCpowe_2'!$G$7,'ver pressoflex 6p C3 DCpowe_2'!$G$16*J368*'ver pressoflex 6p C3 DCpowe_2'!$O$13,SIGN(J368)*'ver pressoflex 6p C3 DCpowe_2'!$G$15*'ver pressoflex 6p C3 DCpowe_2'!$O$13)</f>
        <v>17803.500000000004</v>
      </c>
      <c r="S368" s="113">
        <f t="shared" si="45"/>
        <v>-14517.825074828768</v>
      </c>
      <c r="T368" s="575">
        <f>-L368*('ver pressoflex 6p C3 DCpowe_2'!$G$3/2-'ver pressoflex 6p C3 DCpowe_2'!$G$12*'ver pressoflex 6p C3 DCpowe_2'!D368)</f>
        <v>37318843.451597311</v>
      </c>
      <c r="U368" s="29">
        <f t="shared" si="47"/>
        <v>-23285.360800418246</v>
      </c>
      <c r="V368" s="29">
        <f t="shared" si="48"/>
        <v>0</v>
      </c>
      <c r="W368" s="29">
        <f t="shared" si="49"/>
        <v>0</v>
      </c>
      <c r="X368" s="29">
        <f t="shared" si="50"/>
        <v>0</v>
      </c>
      <c r="Y368" s="29">
        <f t="shared" si="51"/>
        <v>0</v>
      </c>
      <c r="Z368" s="29">
        <f t="shared" si="52"/>
        <v>18248587.500000004</v>
      </c>
      <c r="AA368" s="113">
        <f t="shared" si="46"/>
        <v>55544145.590796903</v>
      </c>
    </row>
    <row r="369" spans="2:27">
      <c r="B369" s="116">
        <f t="shared" si="44"/>
        <v>27249.53129679996</v>
      </c>
      <c r="C369" s="115">
        <f t="shared" si="53"/>
        <v>14.069999999999963</v>
      </c>
      <c r="D369" s="68">
        <f>'ver pressoflex 6p C3 DCpowe_2'!$G$3/2/$C$557*C369</f>
        <v>172.35749999999953</v>
      </c>
      <c r="E369" s="114">
        <f>'ver pressoflex 6p C3 DCpowe_2'!$G$9/D369*(D369-'ver pressoflex 6p C3 DCpowe_2'!$M$8)</f>
        <v>1.2830309095920071E-3</v>
      </c>
      <c r="F369" s="114">
        <f>'ver pressoflex 6p C3 DCpowe_2'!$G$9/D369*(D369-'ver pressoflex 6p C3 DCpowe_2'!$M$9)</f>
        <v>4.99624327342881E-3</v>
      </c>
      <c r="G369" s="114">
        <f>'ver pressoflex 6p C3 DCpowe_2'!$G$9/D369*(D369-'ver pressoflex 6p C3 DCpowe_2'!$M$10)</f>
        <v>8.7094556372656132E-3</v>
      </c>
      <c r="H369" s="114">
        <f>'ver pressoflex 6p C3 DCpowe_2'!$G$9/D369*(D369-'ver pressoflex 6p C3 DCpowe_2'!$M$11)</f>
        <v>8.9007673005236473E-2</v>
      </c>
      <c r="I369" s="114">
        <f>'ver pressoflex 6p C3 DCpowe_2'!$G$9/D369*(D369-'ver pressoflex 6p C3 DCpowe_2'!$M$12)</f>
        <v>9.2720885369073275E-2</v>
      </c>
      <c r="J369" s="114">
        <f>'ver pressoflex 6p C3 DCpowe_2'!$G$9/D369*(D369-'ver pressoflex 6p C3 DCpowe_2'!$M$13)</f>
        <v>9.6434097732910076E-2</v>
      </c>
      <c r="K369" s="114">
        <f>'ver pressoflex 6p C3 DCpowe_2'!$G$9/D369*(D369-'ver pressoflex 6p C3 DCpowe_2'!$G$3)</f>
        <v>0.10571712864250209</v>
      </c>
      <c r="L369" s="113">
        <f>-'ver pressoflex 6p C3 DCpowe_2'!$G$2*'ver pressoflex 6p C3 DCpowe_2'!D369*'ver pressoflex 6p C3 DCpowe_2'!$G$17*'ver pressoflex 6p C3 DCpowe_2'!$G$13*'ver pressoflex 6p C3 DCpowe_2'!$G$11</f>
        <v>-32575.567499999914</v>
      </c>
      <c r="M369" s="572">
        <f>IF(ABS(E369)&lt;'ver pressoflex 6p C3 DCpowe_2'!$G$7,'ver pressoflex 6p C3 DCpowe_2'!$G$16*E369*'ver pressoflex 6p C3 DCpowe_2'!$O$8,SIGN(E369)*'ver pressoflex 6p C3 DCpowe_2'!$G$15*'ver pressoflex 6p C3 DCpowe_2'!$O$8)</f>
        <v>21.598796799868921</v>
      </c>
      <c r="N369" s="572">
        <f>IF(ABS(F369)&lt;'ver pressoflex 6p C3 DCpowe_2'!$G$7,'ver pressoflex 6p C3 DCpowe_2'!$G$16*F369*'ver pressoflex 6p C3 DCpowe_2'!$O$9,SIGN(F369)*'ver pressoflex 6p C3 DCpowe_2'!$G$15*'ver pressoflex 6p C3 DCpowe_2'!$O$9)</f>
        <v>0</v>
      </c>
      <c r="O369" s="572">
        <f>IF(ABS(G369)&lt;'ver pressoflex 6p C3 DCpowe_2'!$G$7,'ver pressoflex 6p C3 DCpowe_2'!$G$16*G369*'ver pressoflex 6p C3 DCpowe_2'!$O$10,SIGN(G369)*'ver pressoflex 6p C3 DCpowe_2'!$G$15*'ver pressoflex 6p C3 DCpowe_2'!$O$10)</f>
        <v>0</v>
      </c>
      <c r="P369" s="572">
        <f>IF(ABS(H369)&lt;'ver pressoflex 6p C3 DCpowe_2'!$G$7,'ver pressoflex 6p C3 DCpowe_2'!$G$16*H369*'ver pressoflex 6p C3 DCpowe_2'!$O$11,SIGN(H369)*'ver pressoflex 6p C3 DCpowe_2'!$G$15*'ver pressoflex 6p C3 DCpowe_2'!$O$11)</f>
        <v>0</v>
      </c>
      <c r="Q369" s="572">
        <f>IF(ABS(I369)&lt;'ver pressoflex 6p C3 DCpowe_2'!$G$7,'ver pressoflex 6p C3 DCpowe_2'!$G$16*I369*'ver pressoflex 6p C3 DCpowe_2'!$O$12,SIGN(I369)*'ver pressoflex 6p C3 DCpowe_2'!$G$15*'ver pressoflex 6p C3 DCpowe_2'!$O$12)</f>
        <v>0</v>
      </c>
      <c r="R369" s="572">
        <f>IF(ABS(J369)&lt;'ver pressoflex 6p C3 DCpowe_2'!$G$7,'ver pressoflex 6p C3 DCpowe_2'!$G$16*J369*'ver pressoflex 6p C3 DCpowe_2'!$O$13,SIGN(J369)*'ver pressoflex 6p C3 DCpowe_2'!$G$15*'ver pressoflex 6p C3 DCpowe_2'!$O$13)</f>
        <v>17803.500000000004</v>
      </c>
      <c r="S369" s="113">
        <f t="shared" si="45"/>
        <v>-14750.46870320004</v>
      </c>
      <c r="T369" s="575">
        <f>-L369*('ver pressoflex 6p C3 DCpowe_2'!$G$3/2-'ver pressoflex 6p C3 DCpowe_2'!$G$12*'ver pressoflex 6p C3 DCpowe_2'!D369)</f>
        <v>37569378.543341309</v>
      </c>
      <c r="U369" s="29">
        <f t="shared" si="47"/>
        <v>-22138.766719865645</v>
      </c>
      <c r="V369" s="29">
        <f t="shared" si="48"/>
        <v>0</v>
      </c>
      <c r="W369" s="29">
        <f t="shared" si="49"/>
        <v>0</v>
      </c>
      <c r="X369" s="29">
        <f t="shared" si="50"/>
        <v>0</v>
      </c>
      <c r="Y369" s="29">
        <f t="shared" si="51"/>
        <v>0</v>
      </c>
      <c r="Z369" s="29">
        <f t="shared" si="52"/>
        <v>18248587.500000004</v>
      </c>
      <c r="AA369" s="113">
        <f t="shared" si="46"/>
        <v>55795827.276621446</v>
      </c>
    </row>
    <row r="370" spans="2:27">
      <c r="B370" s="116">
        <f t="shared" si="44"/>
        <v>27016.903457114237</v>
      </c>
      <c r="C370" s="115">
        <f t="shared" si="53"/>
        <v>14.169999999999963</v>
      </c>
      <c r="D370" s="68">
        <f>'ver pressoflex 6p C3 DCpowe_2'!$G$3/2/$C$557*C370</f>
        <v>173.58249999999956</v>
      </c>
      <c r="E370" s="114">
        <f>'ver pressoflex 6p C3 DCpowe_2'!$G$9/D370*(D370-'ver pressoflex 6p C3 DCpowe_2'!$M$8)</f>
        <v>1.2175190471389922E-3</v>
      </c>
      <c r="F370" s="114">
        <f>'ver pressoflex 6p C3 DCpowe_2'!$G$9/D370*(D370-'ver pressoflex 6p C3 DCpowe_2'!$M$9)</f>
        <v>4.9045266659945895E-3</v>
      </c>
      <c r="G370" s="114">
        <f>'ver pressoflex 6p C3 DCpowe_2'!$G$9/D370*(D370-'ver pressoflex 6p C3 DCpowe_2'!$M$10)</f>
        <v>8.5915342848501865E-3</v>
      </c>
      <c r="H370" s="114">
        <f>'ver pressoflex 6p C3 DCpowe_2'!$G$9/D370*(D370-'ver pressoflex 6p C3 DCpowe_2'!$M$11)</f>
        <v>8.8323074042602479E-2</v>
      </c>
      <c r="I370" s="114">
        <f>'ver pressoflex 6p C3 DCpowe_2'!$G$9/D370*(D370-'ver pressoflex 6p C3 DCpowe_2'!$M$12)</f>
        <v>9.2010081661458076E-2</v>
      </c>
      <c r="J370" s="114">
        <f>'ver pressoflex 6p C3 DCpowe_2'!$G$9/D370*(D370-'ver pressoflex 6p C3 DCpowe_2'!$M$13)</f>
        <v>9.5697089280313674E-2</v>
      </c>
      <c r="K370" s="114">
        <f>'ver pressoflex 6p C3 DCpowe_2'!$G$9/D370*(D370-'ver pressoflex 6p C3 DCpowe_2'!$G$3)</f>
        <v>0.10491460832745265</v>
      </c>
      <c r="L370" s="113">
        <f>-'ver pressoflex 6p C3 DCpowe_2'!$G$2*'ver pressoflex 6p C3 DCpowe_2'!D370*'ver pressoflex 6p C3 DCpowe_2'!$G$17*'ver pressoflex 6p C3 DCpowe_2'!$G$13*'ver pressoflex 6p C3 DCpowe_2'!$G$11</f>
        <v>-32807.092499999919</v>
      </c>
      <c r="M370" s="572">
        <f>IF(ABS(E370)&lt;'ver pressoflex 6p C3 DCpowe_2'!$G$7,'ver pressoflex 6p C3 DCpowe_2'!$G$16*E370*'ver pressoflex 6p C3 DCpowe_2'!$O$8,SIGN(E370)*'ver pressoflex 6p C3 DCpowe_2'!$G$15*'ver pressoflex 6p C3 DCpowe_2'!$O$8)</f>
        <v>20.495957114148812</v>
      </c>
      <c r="N370" s="572">
        <f>IF(ABS(F370)&lt;'ver pressoflex 6p C3 DCpowe_2'!$G$7,'ver pressoflex 6p C3 DCpowe_2'!$G$16*F370*'ver pressoflex 6p C3 DCpowe_2'!$O$9,SIGN(F370)*'ver pressoflex 6p C3 DCpowe_2'!$G$15*'ver pressoflex 6p C3 DCpowe_2'!$O$9)</f>
        <v>0</v>
      </c>
      <c r="O370" s="572">
        <f>IF(ABS(G370)&lt;'ver pressoflex 6p C3 DCpowe_2'!$G$7,'ver pressoflex 6p C3 DCpowe_2'!$G$16*G370*'ver pressoflex 6p C3 DCpowe_2'!$O$10,SIGN(G370)*'ver pressoflex 6p C3 DCpowe_2'!$G$15*'ver pressoflex 6p C3 DCpowe_2'!$O$10)</f>
        <v>0</v>
      </c>
      <c r="P370" s="572">
        <f>IF(ABS(H370)&lt;'ver pressoflex 6p C3 DCpowe_2'!$G$7,'ver pressoflex 6p C3 DCpowe_2'!$G$16*H370*'ver pressoflex 6p C3 DCpowe_2'!$O$11,SIGN(H370)*'ver pressoflex 6p C3 DCpowe_2'!$G$15*'ver pressoflex 6p C3 DCpowe_2'!$O$11)</f>
        <v>0</v>
      </c>
      <c r="Q370" s="572">
        <f>IF(ABS(I370)&lt;'ver pressoflex 6p C3 DCpowe_2'!$G$7,'ver pressoflex 6p C3 DCpowe_2'!$G$16*I370*'ver pressoflex 6p C3 DCpowe_2'!$O$12,SIGN(I370)*'ver pressoflex 6p C3 DCpowe_2'!$G$15*'ver pressoflex 6p C3 DCpowe_2'!$O$12)</f>
        <v>0</v>
      </c>
      <c r="R370" s="572">
        <f>IF(ABS(J370)&lt;'ver pressoflex 6p C3 DCpowe_2'!$G$7,'ver pressoflex 6p C3 DCpowe_2'!$G$16*J370*'ver pressoflex 6p C3 DCpowe_2'!$O$13,SIGN(J370)*'ver pressoflex 6p C3 DCpowe_2'!$G$15*'ver pressoflex 6p C3 DCpowe_2'!$O$13)</f>
        <v>17803.500000000004</v>
      </c>
      <c r="S370" s="113">
        <f t="shared" si="45"/>
        <v>-14983.096542885763</v>
      </c>
      <c r="T370" s="575">
        <f>-L370*('ver pressoflex 6p C3 DCpowe_2'!$G$3/2-'ver pressoflex 6p C3 DCpowe_2'!$G$12*'ver pressoflex 6p C3 DCpowe_2'!D370)</f>
        <v>37819677.664805308</v>
      </c>
      <c r="U370" s="29">
        <f t="shared" si="47"/>
        <v>-21008.356042002531</v>
      </c>
      <c r="V370" s="29">
        <f t="shared" si="48"/>
        <v>0</v>
      </c>
      <c r="W370" s="29">
        <f t="shared" si="49"/>
        <v>0</v>
      </c>
      <c r="X370" s="29">
        <f t="shared" si="50"/>
        <v>0</v>
      </c>
      <c r="Y370" s="29">
        <f t="shared" si="51"/>
        <v>0</v>
      </c>
      <c r="Z370" s="29">
        <f t="shared" si="52"/>
        <v>18248587.500000004</v>
      </c>
      <c r="AA370" s="113">
        <f t="shared" si="46"/>
        <v>56047256.80876331</v>
      </c>
    </row>
    <row r="371" spans="2:27">
      <c r="B371" s="116">
        <f t="shared" si="44"/>
        <v>26784.291074186545</v>
      </c>
      <c r="C371" s="115">
        <f t="shared" si="53"/>
        <v>14.269999999999962</v>
      </c>
      <c r="D371" s="68">
        <f>'ver pressoflex 6p C3 DCpowe_2'!$G$3/2/$C$557*C371</f>
        <v>174.80749999999955</v>
      </c>
      <c r="E371" s="114">
        <f>'ver pressoflex 6p C3 DCpowe_2'!$G$9/D371*(D371-'ver pressoflex 6p C3 DCpowe_2'!$M$8)</f>
        <v>1.1529253607539959E-3</v>
      </c>
      <c r="F371" s="114">
        <f>'ver pressoflex 6p C3 DCpowe_2'!$G$9/D371*(D371-'ver pressoflex 6p C3 DCpowe_2'!$M$9)</f>
        <v>4.8140955050555937E-3</v>
      </c>
      <c r="G371" s="114">
        <f>'ver pressoflex 6p C3 DCpowe_2'!$G$9/D371*(D371-'ver pressoflex 6p C3 DCpowe_2'!$M$10)</f>
        <v>8.4752656493571922E-3</v>
      </c>
      <c r="H371" s="114">
        <f>'ver pressoflex 6p C3 DCpowe_2'!$G$9/D371*(D371-'ver pressoflex 6p C3 DCpowe_2'!$M$11)</f>
        <v>8.7648070019879259E-2</v>
      </c>
      <c r="I371" s="114">
        <f>'ver pressoflex 6p C3 DCpowe_2'!$G$9/D371*(D371-'ver pressoflex 6p C3 DCpowe_2'!$M$12)</f>
        <v>9.1309240164180849E-2</v>
      </c>
      <c r="J371" s="114">
        <f>'ver pressoflex 6p C3 DCpowe_2'!$G$9/D371*(D371-'ver pressoflex 6p C3 DCpowe_2'!$M$13)</f>
        <v>9.4970410308482453E-2</v>
      </c>
      <c r="K371" s="114">
        <f>'ver pressoflex 6p C3 DCpowe_2'!$G$9/D371*(D371-'ver pressoflex 6p C3 DCpowe_2'!$G$3)</f>
        <v>0.10412333566923646</v>
      </c>
      <c r="L371" s="113">
        <f>-'ver pressoflex 6p C3 DCpowe_2'!$G$2*'ver pressoflex 6p C3 DCpowe_2'!D371*'ver pressoflex 6p C3 DCpowe_2'!$G$17*'ver pressoflex 6p C3 DCpowe_2'!$G$13*'ver pressoflex 6p C3 DCpowe_2'!$G$11</f>
        <v>-33038.61749999992</v>
      </c>
      <c r="M371" s="572">
        <f>IF(ABS(E371)&lt;'ver pressoflex 6p C3 DCpowe_2'!$G$7,'ver pressoflex 6p C3 DCpowe_2'!$G$16*E371*'ver pressoflex 6p C3 DCpowe_2'!$O$8,SIGN(E371)*'ver pressoflex 6p C3 DCpowe_2'!$G$15*'ver pressoflex 6p C3 DCpowe_2'!$O$8)</f>
        <v>19.408574186462651</v>
      </c>
      <c r="N371" s="572">
        <f>IF(ABS(F371)&lt;'ver pressoflex 6p C3 DCpowe_2'!$G$7,'ver pressoflex 6p C3 DCpowe_2'!$G$16*F371*'ver pressoflex 6p C3 DCpowe_2'!$O$9,SIGN(F371)*'ver pressoflex 6p C3 DCpowe_2'!$G$15*'ver pressoflex 6p C3 DCpowe_2'!$O$9)</f>
        <v>0</v>
      </c>
      <c r="O371" s="572">
        <f>IF(ABS(G371)&lt;'ver pressoflex 6p C3 DCpowe_2'!$G$7,'ver pressoflex 6p C3 DCpowe_2'!$G$16*G371*'ver pressoflex 6p C3 DCpowe_2'!$O$10,SIGN(G371)*'ver pressoflex 6p C3 DCpowe_2'!$G$15*'ver pressoflex 6p C3 DCpowe_2'!$O$10)</f>
        <v>0</v>
      </c>
      <c r="P371" s="572">
        <f>IF(ABS(H371)&lt;'ver pressoflex 6p C3 DCpowe_2'!$G$7,'ver pressoflex 6p C3 DCpowe_2'!$G$16*H371*'ver pressoflex 6p C3 DCpowe_2'!$O$11,SIGN(H371)*'ver pressoflex 6p C3 DCpowe_2'!$G$15*'ver pressoflex 6p C3 DCpowe_2'!$O$11)</f>
        <v>0</v>
      </c>
      <c r="Q371" s="572">
        <f>IF(ABS(I371)&lt;'ver pressoflex 6p C3 DCpowe_2'!$G$7,'ver pressoflex 6p C3 DCpowe_2'!$G$16*I371*'ver pressoflex 6p C3 DCpowe_2'!$O$12,SIGN(I371)*'ver pressoflex 6p C3 DCpowe_2'!$G$15*'ver pressoflex 6p C3 DCpowe_2'!$O$12)</f>
        <v>0</v>
      </c>
      <c r="R371" s="572">
        <f>IF(ABS(J371)&lt;'ver pressoflex 6p C3 DCpowe_2'!$G$7,'ver pressoflex 6p C3 DCpowe_2'!$G$16*J371*'ver pressoflex 6p C3 DCpowe_2'!$O$13,SIGN(J371)*'ver pressoflex 6p C3 DCpowe_2'!$G$15*'ver pressoflex 6p C3 DCpowe_2'!$O$13)</f>
        <v>17803.500000000004</v>
      </c>
      <c r="S371" s="113">
        <f t="shared" si="45"/>
        <v>-15215.708925813455</v>
      </c>
      <c r="T371" s="575">
        <f>-L371*('ver pressoflex 6p C3 DCpowe_2'!$G$3/2-'ver pressoflex 6p C3 DCpowe_2'!$G$12*'ver pressoflex 6p C3 DCpowe_2'!D371)</f>
        <v>38069740.815989316</v>
      </c>
      <c r="U371" s="29">
        <f t="shared" si="47"/>
        <v>-19893.788541124217</v>
      </c>
      <c r="V371" s="29">
        <f t="shared" si="48"/>
        <v>0</v>
      </c>
      <c r="W371" s="29">
        <f t="shared" si="49"/>
        <v>0</v>
      </c>
      <c r="X371" s="29">
        <f t="shared" si="50"/>
        <v>0</v>
      </c>
      <c r="Y371" s="29">
        <f t="shared" si="51"/>
        <v>0</v>
      </c>
      <c r="Z371" s="29">
        <f t="shared" si="52"/>
        <v>18248587.500000004</v>
      </c>
      <c r="AA371" s="113">
        <f t="shared" si="46"/>
        <v>56298434.527448192</v>
      </c>
    </row>
    <row r="372" spans="2:27">
      <c r="B372" s="116">
        <f t="shared" si="44"/>
        <v>26551.693825328835</v>
      </c>
      <c r="C372" s="115">
        <f t="shared" si="53"/>
        <v>14.369999999999962</v>
      </c>
      <c r="D372" s="68">
        <f>'ver pressoflex 6p C3 DCpowe_2'!$G$3/2/$C$557*C372</f>
        <v>176.03249999999954</v>
      </c>
      <c r="E372" s="114">
        <f>'ver pressoflex 6p C3 DCpowe_2'!$G$9/D372*(D372-'ver pressoflex 6p C3 DCpowe_2'!$M$8)</f>
        <v>1.089230681834344E-3</v>
      </c>
      <c r="F372" s="114">
        <f>'ver pressoflex 6p C3 DCpowe_2'!$G$9/D372*(D372-'ver pressoflex 6p C3 DCpowe_2'!$M$9)</f>
        <v>4.724922954568082E-3</v>
      </c>
      <c r="G372" s="114">
        <f>'ver pressoflex 6p C3 DCpowe_2'!$G$9/D372*(D372-'ver pressoflex 6p C3 DCpowe_2'!$M$10)</f>
        <v>8.3606152273018198E-3</v>
      </c>
      <c r="H372" s="114">
        <f>'ver pressoflex 6p C3 DCpowe_2'!$G$9/D372*(D372-'ver pressoflex 6p C3 DCpowe_2'!$M$11)</f>
        <v>8.69824606251689E-2</v>
      </c>
      <c r="I372" s="114">
        <f>'ver pressoflex 6p C3 DCpowe_2'!$G$9/D372*(D372-'ver pressoflex 6p C3 DCpowe_2'!$M$12)</f>
        <v>9.0618152897902635E-2</v>
      </c>
      <c r="J372" s="114">
        <f>'ver pressoflex 6p C3 DCpowe_2'!$G$9/D372*(D372-'ver pressoflex 6p C3 DCpowe_2'!$M$13)</f>
        <v>9.4253845170636383E-2</v>
      </c>
      <c r="K372" s="114">
        <f>'ver pressoflex 6p C3 DCpowe_2'!$G$9/D372*(D372-'ver pressoflex 6p C3 DCpowe_2'!$G$3)</f>
        <v>0.10334307585247073</v>
      </c>
      <c r="L372" s="113">
        <f>-'ver pressoflex 6p C3 DCpowe_2'!$G$2*'ver pressoflex 6p C3 DCpowe_2'!D372*'ver pressoflex 6p C3 DCpowe_2'!$G$17*'ver pressoflex 6p C3 DCpowe_2'!$G$13*'ver pressoflex 6p C3 DCpowe_2'!$G$11</f>
        <v>-33270.142499999922</v>
      </c>
      <c r="M372" s="572">
        <f>IF(ABS(E372)&lt;'ver pressoflex 6p C3 DCpowe_2'!$G$7,'ver pressoflex 6p C3 DCpowe_2'!$G$16*E372*'ver pressoflex 6p C3 DCpowe_2'!$O$8,SIGN(E372)*'ver pressoflex 6p C3 DCpowe_2'!$G$15*'ver pressoflex 6p C3 DCpowe_2'!$O$8)</f>
        <v>18.336325328751247</v>
      </c>
      <c r="N372" s="572">
        <f>IF(ABS(F372)&lt;'ver pressoflex 6p C3 DCpowe_2'!$G$7,'ver pressoflex 6p C3 DCpowe_2'!$G$16*F372*'ver pressoflex 6p C3 DCpowe_2'!$O$9,SIGN(F372)*'ver pressoflex 6p C3 DCpowe_2'!$G$15*'ver pressoflex 6p C3 DCpowe_2'!$O$9)</f>
        <v>0</v>
      </c>
      <c r="O372" s="572">
        <f>IF(ABS(G372)&lt;'ver pressoflex 6p C3 DCpowe_2'!$G$7,'ver pressoflex 6p C3 DCpowe_2'!$G$16*G372*'ver pressoflex 6p C3 DCpowe_2'!$O$10,SIGN(G372)*'ver pressoflex 6p C3 DCpowe_2'!$G$15*'ver pressoflex 6p C3 DCpowe_2'!$O$10)</f>
        <v>0</v>
      </c>
      <c r="P372" s="572">
        <f>IF(ABS(H372)&lt;'ver pressoflex 6p C3 DCpowe_2'!$G$7,'ver pressoflex 6p C3 DCpowe_2'!$G$16*H372*'ver pressoflex 6p C3 DCpowe_2'!$O$11,SIGN(H372)*'ver pressoflex 6p C3 DCpowe_2'!$G$15*'ver pressoflex 6p C3 DCpowe_2'!$O$11)</f>
        <v>0</v>
      </c>
      <c r="Q372" s="572">
        <f>IF(ABS(I372)&lt;'ver pressoflex 6p C3 DCpowe_2'!$G$7,'ver pressoflex 6p C3 DCpowe_2'!$G$16*I372*'ver pressoflex 6p C3 DCpowe_2'!$O$12,SIGN(I372)*'ver pressoflex 6p C3 DCpowe_2'!$G$15*'ver pressoflex 6p C3 DCpowe_2'!$O$12)</f>
        <v>0</v>
      </c>
      <c r="R372" s="572">
        <f>IF(ABS(J372)&lt;'ver pressoflex 6p C3 DCpowe_2'!$G$7,'ver pressoflex 6p C3 DCpowe_2'!$G$16*J372*'ver pressoflex 6p C3 DCpowe_2'!$O$13,SIGN(J372)*'ver pressoflex 6p C3 DCpowe_2'!$G$15*'ver pressoflex 6p C3 DCpowe_2'!$O$13)</f>
        <v>17803.500000000004</v>
      </c>
      <c r="S372" s="113">
        <f t="shared" si="45"/>
        <v>-15448.306174671165</v>
      </c>
      <c r="T372" s="575">
        <f>-L372*('ver pressoflex 6p C3 DCpowe_2'!$G$3/2-'ver pressoflex 6p C3 DCpowe_2'!$G$12*'ver pressoflex 6p C3 DCpowe_2'!D372)</f>
        <v>38319567.996893317</v>
      </c>
      <c r="U372" s="29">
        <f t="shared" si="47"/>
        <v>-18794.733461970027</v>
      </c>
      <c r="V372" s="29">
        <f t="shared" si="48"/>
        <v>0</v>
      </c>
      <c r="W372" s="29">
        <f t="shared" si="49"/>
        <v>0</v>
      </c>
      <c r="X372" s="29">
        <f t="shared" si="50"/>
        <v>0</v>
      </c>
      <c r="Y372" s="29">
        <f t="shared" si="51"/>
        <v>0</v>
      </c>
      <c r="Z372" s="29">
        <f t="shared" si="52"/>
        <v>18248587.500000004</v>
      </c>
      <c r="AA372" s="113">
        <f t="shared" si="46"/>
        <v>56549360.763431355</v>
      </c>
    </row>
    <row r="373" spans="2:27">
      <c r="B373" s="116">
        <f t="shared" si="44"/>
        <v>26319.111396773242</v>
      </c>
      <c r="C373" s="115">
        <f t="shared" si="53"/>
        <v>14.469999999999962</v>
      </c>
      <c r="D373" s="68">
        <f>'ver pressoflex 6p C3 DCpowe_2'!$G$3/2/$C$557*C373</f>
        <v>177.25749999999954</v>
      </c>
      <c r="E373" s="114">
        <f>'ver pressoflex 6p C3 DCpowe_2'!$G$9/D373*(D373-'ver pressoflex 6p C3 DCpowe_2'!$M$8)</f>
        <v>1.0264163716627178E-3</v>
      </c>
      <c r="F373" s="114">
        <f>'ver pressoflex 6p C3 DCpowe_2'!$G$9/D373*(D373-'ver pressoflex 6p C3 DCpowe_2'!$M$9)</f>
        <v>4.6369829203278048E-3</v>
      </c>
      <c r="G373" s="114">
        <f>'ver pressoflex 6p C3 DCpowe_2'!$G$9/D373*(D373-'ver pressoflex 6p C3 DCpowe_2'!$M$10)</f>
        <v>8.247549468992893E-3</v>
      </c>
      <c r="H373" s="114">
        <f>'ver pressoflex 6p C3 DCpowe_2'!$G$9/D373*(D373-'ver pressoflex 6p C3 DCpowe_2'!$M$11)</f>
        <v>8.6326051083875407E-2</v>
      </c>
      <c r="I373" s="114">
        <f>'ver pressoflex 6p C3 DCpowe_2'!$G$9/D373*(D373-'ver pressoflex 6p C3 DCpowe_2'!$M$12)</f>
        <v>8.9936617632540503E-2</v>
      </c>
      <c r="J373" s="114">
        <f>'ver pressoflex 6p C3 DCpowe_2'!$G$9/D373*(D373-'ver pressoflex 6p C3 DCpowe_2'!$M$13)</f>
        <v>9.354718418120557E-2</v>
      </c>
      <c r="K373" s="114">
        <f>'ver pressoflex 6p C3 DCpowe_2'!$G$9/D373*(D373-'ver pressoflex 6p C3 DCpowe_2'!$G$3)</f>
        <v>0.10257360055286829</v>
      </c>
      <c r="L373" s="113">
        <f>-'ver pressoflex 6p C3 DCpowe_2'!$G$2*'ver pressoflex 6p C3 DCpowe_2'!D373*'ver pressoflex 6p C3 DCpowe_2'!$G$17*'ver pressoflex 6p C3 DCpowe_2'!$G$13*'ver pressoflex 6p C3 DCpowe_2'!$G$11</f>
        <v>-33501.667499999916</v>
      </c>
      <c r="M373" s="572">
        <f>IF(ABS(E373)&lt;'ver pressoflex 6p C3 DCpowe_2'!$G$7,'ver pressoflex 6p C3 DCpowe_2'!$G$16*E373*'ver pressoflex 6p C3 DCpowe_2'!$O$8,SIGN(E373)*'ver pressoflex 6p C3 DCpowe_2'!$G$15*'ver pressoflex 6p C3 DCpowe_2'!$O$8)</f>
        <v>17.278896773150574</v>
      </c>
      <c r="N373" s="572">
        <f>IF(ABS(F373)&lt;'ver pressoflex 6p C3 DCpowe_2'!$G$7,'ver pressoflex 6p C3 DCpowe_2'!$G$16*F373*'ver pressoflex 6p C3 DCpowe_2'!$O$9,SIGN(F373)*'ver pressoflex 6p C3 DCpowe_2'!$G$15*'ver pressoflex 6p C3 DCpowe_2'!$O$9)</f>
        <v>0</v>
      </c>
      <c r="O373" s="572">
        <f>IF(ABS(G373)&lt;'ver pressoflex 6p C3 DCpowe_2'!$G$7,'ver pressoflex 6p C3 DCpowe_2'!$G$16*G373*'ver pressoflex 6p C3 DCpowe_2'!$O$10,SIGN(G373)*'ver pressoflex 6p C3 DCpowe_2'!$G$15*'ver pressoflex 6p C3 DCpowe_2'!$O$10)</f>
        <v>0</v>
      </c>
      <c r="P373" s="572">
        <f>IF(ABS(H373)&lt;'ver pressoflex 6p C3 DCpowe_2'!$G$7,'ver pressoflex 6p C3 DCpowe_2'!$G$16*H373*'ver pressoflex 6p C3 DCpowe_2'!$O$11,SIGN(H373)*'ver pressoflex 6p C3 DCpowe_2'!$G$15*'ver pressoflex 6p C3 DCpowe_2'!$O$11)</f>
        <v>0</v>
      </c>
      <c r="Q373" s="572">
        <f>IF(ABS(I373)&lt;'ver pressoflex 6p C3 DCpowe_2'!$G$7,'ver pressoflex 6p C3 DCpowe_2'!$G$16*I373*'ver pressoflex 6p C3 DCpowe_2'!$O$12,SIGN(I373)*'ver pressoflex 6p C3 DCpowe_2'!$G$15*'ver pressoflex 6p C3 DCpowe_2'!$O$12)</f>
        <v>0</v>
      </c>
      <c r="R373" s="572">
        <f>IF(ABS(J373)&lt;'ver pressoflex 6p C3 DCpowe_2'!$G$7,'ver pressoflex 6p C3 DCpowe_2'!$G$16*J373*'ver pressoflex 6p C3 DCpowe_2'!$O$13,SIGN(J373)*'ver pressoflex 6p C3 DCpowe_2'!$G$15*'ver pressoflex 6p C3 DCpowe_2'!$O$13)</f>
        <v>17803.500000000004</v>
      </c>
      <c r="S373" s="113">
        <f t="shared" si="45"/>
        <v>-15680.888603226758</v>
      </c>
      <c r="T373" s="575">
        <f>-L373*('ver pressoflex 6p C3 DCpowe_2'!$G$3/2-'ver pressoflex 6p C3 DCpowe_2'!$G$12*'ver pressoflex 6p C3 DCpowe_2'!D373)</f>
        <v>38569159.207517311</v>
      </c>
      <c r="U373" s="29">
        <f t="shared" si="47"/>
        <v>-17710.869192479338</v>
      </c>
      <c r="V373" s="29">
        <f t="shared" si="48"/>
        <v>0</v>
      </c>
      <c r="W373" s="29">
        <f t="shared" si="49"/>
        <v>0</v>
      </c>
      <c r="X373" s="29">
        <f t="shared" si="50"/>
        <v>0</v>
      </c>
      <c r="Y373" s="29">
        <f t="shared" si="51"/>
        <v>0</v>
      </c>
      <c r="Z373" s="29">
        <f t="shared" si="52"/>
        <v>18248587.500000004</v>
      </c>
      <c r="AA373" s="113">
        <f t="shared" si="46"/>
        <v>56800035.83832483</v>
      </c>
    </row>
    <row r="374" spans="2:27">
      <c r="B374" s="116">
        <f t="shared" si="44"/>
        <v>26086.543483365971</v>
      </c>
      <c r="C374" s="115">
        <f t="shared" si="53"/>
        <v>14.569999999999961</v>
      </c>
      <c r="D374" s="68">
        <f>'ver pressoflex 6p C3 DCpowe_2'!$G$3/2/$C$557*C374</f>
        <v>178.48249999999953</v>
      </c>
      <c r="E374" s="114">
        <f>'ver pressoflex 6p C3 DCpowe_2'!$G$9/D374*(D374-'ver pressoflex 6p C3 DCpowe_2'!$M$8)</f>
        <v>9.6446430322302856E-4</v>
      </c>
      <c r="F374" s="114">
        <f>'ver pressoflex 6p C3 DCpowe_2'!$G$9/D374*(D374-'ver pressoflex 6p C3 DCpowe_2'!$M$9)</f>
        <v>4.5502500245122399E-3</v>
      </c>
      <c r="G374" s="114">
        <f>'ver pressoflex 6p C3 DCpowe_2'!$G$9/D374*(D374-'ver pressoflex 6p C3 DCpowe_2'!$M$10)</f>
        <v>8.1360357458014516E-3</v>
      </c>
      <c r="H374" s="114">
        <f>'ver pressoflex 6p C3 DCpowe_2'!$G$9/D374*(D374-'ver pressoflex 6p C3 DCpowe_2'!$M$11)</f>
        <v>8.5678651968680644E-2</v>
      </c>
      <c r="I374" s="114">
        <f>'ver pressoflex 6p C3 DCpowe_2'!$G$9/D374*(D374-'ver pressoflex 6p C3 DCpowe_2'!$M$12)</f>
        <v>8.9264437689969861E-2</v>
      </c>
      <c r="J374" s="114">
        <f>'ver pressoflex 6p C3 DCpowe_2'!$G$9/D374*(D374-'ver pressoflex 6p C3 DCpowe_2'!$M$13)</f>
        <v>9.2850223411259064E-2</v>
      </c>
      <c r="K374" s="114">
        <f>'ver pressoflex 6p C3 DCpowe_2'!$G$9/D374*(D374-'ver pressoflex 6p C3 DCpowe_2'!$G$3)</f>
        <v>0.1018146877144821</v>
      </c>
      <c r="L374" s="113">
        <f>-'ver pressoflex 6p C3 DCpowe_2'!$G$2*'ver pressoflex 6p C3 DCpowe_2'!D374*'ver pressoflex 6p C3 DCpowe_2'!$G$17*'ver pressoflex 6p C3 DCpowe_2'!$G$13*'ver pressoflex 6p C3 DCpowe_2'!$G$11</f>
        <v>-33733.19249999991</v>
      </c>
      <c r="M374" s="572">
        <f>IF(ABS(E374)&lt;'ver pressoflex 6p C3 DCpowe_2'!$G$7,'ver pressoflex 6p C3 DCpowe_2'!$G$16*E374*'ver pressoflex 6p C3 DCpowe_2'!$O$8,SIGN(E374)*'ver pressoflex 6p C3 DCpowe_2'!$G$15*'ver pressoflex 6p C3 DCpowe_2'!$O$8)</f>
        <v>16.235983365876603</v>
      </c>
      <c r="N374" s="572">
        <f>IF(ABS(F374)&lt;'ver pressoflex 6p C3 DCpowe_2'!$G$7,'ver pressoflex 6p C3 DCpowe_2'!$G$16*F374*'ver pressoflex 6p C3 DCpowe_2'!$O$9,SIGN(F374)*'ver pressoflex 6p C3 DCpowe_2'!$G$15*'ver pressoflex 6p C3 DCpowe_2'!$O$9)</f>
        <v>0</v>
      </c>
      <c r="O374" s="572">
        <f>IF(ABS(G374)&lt;'ver pressoflex 6p C3 DCpowe_2'!$G$7,'ver pressoflex 6p C3 DCpowe_2'!$G$16*G374*'ver pressoflex 6p C3 DCpowe_2'!$O$10,SIGN(G374)*'ver pressoflex 6p C3 DCpowe_2'!$G$15*'ver pressoflex 6p C3 DCpowe_2'!$O$10)</f>
        <v>0</v>
      </c>
      <c r="P374" s="572">
        <f>IF(ABS(H374)&lt;'ver pressoflex 6p C3 DCpowe_2'!$G$7,'ver pressoflex 6p C3 DCpowe_2'!$G$16*H374*'ver pressoflex 6p C3 DCpowe_2'!$O$11,SIGN(H374)*'ver pressoflex 6p C3 DCpowe_2'!$G$15*'ver pressoflex 6p C3 DCpowe_2'!$O$11)</f>
        <v>0</v>
      </c>
      <c r="Q374" s="572">
        <f>IF(ABS(I374)&lt;'ver pressoflex 6p C3 DCpowe_2'!$G$7,'ver pressoflex 6p C3 DCpowe_2'!$G$16*I374*'ver pressoflex 6p C3 DCpowe_2'!$O$12,SIGN(I374)*'ver pressoflex 6p C3 DCpowe_2'!$G$15*'ver pressoflex 6p C3 DCpowe_2'!$O$12)</f>
        <v>0</v>
      </c>
      <c r="R374" s="572">
        <f>IF(ABS(J374)&lt;'ver pressoflex 6p C3 DCpowe_2'!$G$7,'ver pressoflex 6p C3 DCpowe_2'!$G$16*J374*'ver pressoflex 6p C3 DCpowe_2'!$O$13,SIGN(J374)*'ver pressoflex 6p C3 DCpowe_2'!$G$15*'ver pressoflex 6p C3 DCpowe_2'!$O$13)</f>
        <v>17803.500000000004</v>
      </c>
      <c r="S374" s="113">
        <f t="shared" si="45"/>
        <v>-15913.456516634029</v>
      </c>
      <c r="T374" s="575">
        <f>-L374*('ver pressoflex 6p C3 DCpowe_2'!$G$3/2-'ver pressoflex 6p C3 DCpowe_2'!$G$12*'ver pressoflex 6p C3 DCpowe_2'!D374)</f>
        <v>38818514.447861299</v>
      </c>
      <c r="U374" s="29">
        <f t="shared" si="47"/>
        <v>-16641.882950023519</v>
      </c>
      <c r="V374" s="29">
        <f t="shared" si="48"/>
        <v>0</v>
      </c>
      <c r="W374" s="29">
        <f t="shared" si="49"/>
        <v>0</v>
      </c>
      <c r="X374" s="29">
        <f t="shared" si="50"/>
        <v>0</v>
      </c>
      <c r="Y374" s="29">
        <f t="shared" si="51"/>
        <v>0</v>
      </c>
      <c r="Z374" s="29">
        <f t="shared" si="52"/>
        <v>18248587.500000004</v>
      </c>
      <c r="AA374" s="113">
        <f t="shared" si="46"/>
        <v>57050460.064911276</v>
      </c>
    </row>
    <row r="375" spans="2:27">
      <c r="B375" s="116">
        <f t="shared" si="44"/>
        <v>25853.989788273724</v>
      </c>
      <c r="C375" s="115">
        <f t="shared" si="53"/>
        <v>14.669999999999961</v>
      </c>
      <c r="D375" s="68">
        <f>'ver pressoflex 6p C3 DCpowe_2'!$G$3/2/$C$557*C375</f>
        <v>179.70749999999953</v>
      </c>
      <c r="E375" s="114">
        <f>'ver pressoflex 6p C3 DCpowe_2'!$G$9/D375*(D375-'ver pressoflex 6p C3 DCpowe_2'!$M$8)</f>
        <v>9.0335684376002237E-4</v>
      </c>
      <c r="F375" s="114">
        <f>'ver pressoflex 6p C3 DCpowe_2'!$G$9/D375*(D375-'ver pressoflex 6p C3 DCpowe_2'!$M$9)</f>
        <v>4.4646995812640316E-3</v>
      </c>
      <c r="G375" s="114">
        <f>'ver pressoflex 6p C3 DCpowe_2'!$G$9/D375*(D375-'ver pressoflex 6p C3 DCpowe_2'!$M$10)</f>
        <v>8.0260423187680403E-3</v>
      </c>
      <c r="H375" s="114">
        <f>'ver pressoflex 6p C3 DCpowe_2'!$G$9/D375*(D375-'ver pressoflex 6p C3 DCpowe_2'!$M$11)</f>
        <v>8.5040079017292242E-2</v>
      </c>
      <c r="I375" s="114">
        <f>'ver pressoflex 6p C3 DCpowe_2'!$G$9/D375*(D375-'ver pressoflex 6p C3 DCpowe_2'!$M$12)</f>
        <v>8.8601421754796239E-2</v>
      </c>
      <c r="J375" s="114">
        <f>'ver pressoflex 6p C3 DCpowe_2'!$G$9/D375*(D375-'ver pressoflex 6p C3 DCpowe_2'!$M$13)</f>
        <v>9.216276449230025E-2</v>
      </c>
      <c r="K375" s="114">
        <f>'ver pressoflex 6p C3 DCpowe_2'!$G$9/D375*(D375-'ver pressoflex 6p C3 DCpowe_2'!$G$3)</f>
        <v>0.10106612133606027</v>
      </c>
      <c r="L375" s="113">
        <f>-'ver pressoflex 6p C3 DCpowe_2'!$G$2*'ver pressoflex 6p C3 DCpowe_2'!D375*'ver pressoflex 6p C3 DCpowe_2'!$G$17*'ver pressoflex 6p C3 DCpowe_2'!$G$13*'ver pressoflex 6p C3 DCpowe_2'!$G$11</f>
        <v>-33964.717499999912</v>
      </c>
      <c r="M375" s="572">
        <f>IF(ABS(E375)&lt;'ver pressoflex 6p C3 DCpowe_2'!$G$7,'ver pressoflex 6p C3 DCpowe_2'!$G$16*E375*'ver pressoflex 6p C3 DCpowe_2'!$O$8,SIGN(E375)*'ver pressoflex 6p C3 DCpowe_2'!$G$15*'ver pressoflex 6p C3 DCpowe_2'!$O$8)</f>
        <v>15.207288273630232</v>
      </c>
      <c r="N375" s="572">
        <f>IF(ABS(F375)&lt;'ver pressoflex 6p C3 DCpowe_2'!$G$7,'ver pressoflex 6p C3 DCpowe_2'!$G$16*F375*'ver pressoflex 6p C3 DCpowe_2'!$O$9,SIGN(F375)*'ver pressoflex 6p C3 DCpowe_2'!$G$15*'ver pressoflex 6p C3 DCpowe_2'!$O$9)</f>
        <v>0</v>
      </c>
      <c r="O375" s="572">
        <f>IF(ABS(G375)&lt;'ver pressoflex 6p C3 DCpowe_2'!$G$7,'ver pressoflex 6p C3 DCpowe_2'!$G$16*G375*'ver pressoflex 6p C3 DCpowe_2'!$O$10,SIGN(G375)*'ver pressoflex 6p C3 DCpowe_2'!$G$15*'ver pressoflex 6p C3 DCpowe_2'!$O$10)</f>
        <v>0</v>
      </c>
      <c r="P375" s="572">
        <f>IF(ABS(H375)&lt;'ver pressoflex 6p C3 DCpowe_2'!$G$7,'ver pressoflex 6p C3 DCpowe_2'!$G$16*H375*'ver pressoflex 6p C3 DCpowe_2'!$O$11,SIGN(H375)*'ver pressoflex 6p C3 DCpowe_2'!$G$15*'ver pressoflex 6p C3 DCpowe_2'!$O$11)</f>
        <v>0</v>
      </c>
      <c r="Q375" s="572">
        <f>IF(ABS(I375)&lt;'ver pressoflex 6p C3 DCpowe_2'!$G$7,'ver pressoflex 6p C3 DCpowe_2'!$G$16*I375*'ver pressoflex 6p C3 DCpowe_2'!$O$12,SIGN(I375)*'ver pressoflex 6p C3 DCpowe_2'!$G$15*'ver pressoflex 6p C3 DCpowe_2'!$O$12)</f>
        <v>0</v>
      </c>
      <c r="R375" s="572">
        <f>IF(ABS(J375)&lt;'ver pressoflex 6p C3 DCpowe_2'!$G$7,'ver pressoflex 6p C3 DCpowe_2'!$G$16*J375*'ver pressoflex 6p C3 DCpowe_2'!$O$13,SIGN(J375)*'ver pressoflex 6p C3 DCpowe_2'!$G$15*'ver pressoflex 6p C3 DCpowe_2'!$O$13)</f>
        <v>17803.500000000004</v>
      </c>
      <c r="S375" s="113">
        <f t="shared" si="45"/>
        <v>-16146.010211726276</v>
      </c>
      <c r="T375" s="575">
        <f>-L375*('ver pressoflex 6p C3 DCpowe_2'!$G$3/2-'ver pressoflex 6p C3 DCpowe_2'!$G$12*'ver pressoflex 6p C3 DCpowe_2'!D375)</f>
        <v>39067633.717925303</v>
      </c>
      <c r="U375" s="29">
        <f t="shared" si="47"/>
        <v>-15587.470480470987</v>
      </c>
      <c r="V375" s="29">
        <f t="shared" si="48"/>
        <v>0</v>
      </c>
      <c r="W375" s="29">
        <f t="shared" si="49"/>
        <v>0</v>
      </c>
      <c r="X375" s="29">
        <f t="shared" si="50"/>
        <v>0</v>
      </c>
      <c r="Y375" s="29">
        <f t="shared" si="51"/>
        <v>0</v>
      </c>
      <c r="Z375" s="29">
        <f t="shared" si="52"/>
        <v>18248587.500000004</v>
      </c>
      <c r="AA375" s="113">
        <f t="shared" si="46"/>
        <v>57300633.747444838</v>
      </c>
    </row>
    <row r="376" spans="2:27">
      <c r="B376" s="116">
        <f t="shared" si="44"/>
        <v>25621.450022702022</v>
      </c>
      <c r="C376" s="115">
        <f t="shared" si="53"/>
        <v>14.76999999999996</v>
      </c>
      <c r="D376" s="68">
        <f>'ver pressoflex 6p C3 DCpowe_2'!$G$3/2/$C$557*C376</f>
        <v>180.93249999999952</v>
      </c>
      <c r="E376" s="114">
        <f>'ver pressoflex 6p C3 DCpowe_2'!$G$9/D376*(D376-'ver pressoflex 6p C3 DCpowe_2'!$M$8)</f>
        <v>8.4307683804736154E-4</v>
      </c>
      <c r="F376" s="114">
        <f>'ver pressoflex 6p C3 DCpowe_2'!$G$9/D376*(D376-'ver pressoflex 6p C3 DCpowe_2'!$M$9)</f>
        <v>4.3803075732663059E-3</v>
      </c>
      <c r="G376" s="114">
        <f>'ver pressoflex 6p C3 DCpowe_2'!$G$9/D376*(D376-'ver pressoflex 6p C3 DCpowe_2'!$M$10)</f>
        <v>7.9175383084852512E-3</v>
      </c>
      <c r="H376" s="114">
        <f>'ver pressoflex 6p C3 DCpowe_2'!$G$9/D376*(D376-'ver pressoflex 6p C3 DCpowe_2'!$M$11)</f>
        <v>8.4410152957594936E-2</v>
      </c>
      <c r="I376" s="114">
        <f>'ver pressoflex 6p C3 DCpowe_2'!$G$9/D376*(D376-'ver pressoflex 6p C3 DCpowe_2'!$M$12)</f>
        <v>8.794738369281388E-2</v>
      </c>
      <c r="J376" s="114">
        <f>'ver pressoflex 6p C3 DCpowe_2'!$G$9/D376*(D376-'ver pressoflex 6p C3 DCpowe_2'!$M$13)</f>
        <v>9.1484614428032823E-2</v>
      </c>
      <c r="K376" s="114">
        <f>'ver pressoflex 6p C3 DCpowe_2'!$G$9/D376*(D376-'ver pressoflex 6p C3 DCpowe_2'!$G$3)</f>
        <v>0.10032769126608018</v>
      </c>
      <c r="L376" s="113">
        <f>-'ver pressoflex 6p C3 DCpowe_2'!$G$2*'ver pressoflex 6p C3 DCpowe_2'!D376*'ver pressoflex 6p C3 DCpowe_2'!$G$17*'ver pressoflex 6p C3 DCpowe_2'!$G$13*'ver pressoflex 6p C3 DCpowe_2'!$G$11</f>
        <v>-34196.242499999913</v>
      </c>
      <c r="M376" s="572">
        <f>IF(ABS(E376)&lt;'ver pressoflex 6p C3 DCpowe_2'!$G$7,'ver pressoflex 6p C3 DCpowe_2'!$G$16*E376*'ver pressoflex 6p C3 DCpowe_2'!$O$8,SIGN(E376)*'ver pressoflex 6p C3 DCpowe_2'!$G$15*'ver pressoflex 6p C3 DCpowe_2'!$O$8)</f>
        <v>14.192522701928832</v>
      </c>
      <c r="N376" s="572">
        <f>IF(ABS(F376)&lt;'ver pressoflex 6p C3 DCpowe_2'!$G$7,'ver pressoflex 6p C3 DCpowe_2'!$G$16*F376*'ver pressoflex 6p C3 DCpowe_2'!$O$9,SIGN(F376)*'ver pressoflex 6p C3 DCpowe_2'!$G$15*'ver pressoflex 6p C3 DCpowe_2'!$O$9)</f>
        <v>0</v>
      </c>
      <c r="O376" s="572">
        <f>IF(ABS(G376)&lt;'ver pressoflex 6p C3 DCpowe_2'!$G$7,'ver pressoflex 6p C3 DCpowe_2'!$G$16*G376*'ver pressoflex 6p C3 DCpowe_2'!$O$10,SIGN(G376)*'ver pressoflex 6p C3 DCpowe_2'!$G$15*'ver pressoflex 6p C3 DCpowe_2'!$O$10)</f>
        <v>0</v>
      </c>
      <c r="P376" s="572">
        <f>IF(ABS(H376)&lt;'ver pressoflex 6p C3 DCpowe_2'!$G$7,'ver pressoflex 6p C3 DCpowe_2'!$G$16*H376*'ver pressoflex 6p C3 DCpowe_2'!$O$11,SIGN(H376)*'ver pressoflex 6p C3 DCpowe_2'!$G$15*'ver pressoflex 6p C3 DCpowe_2'!$O$11)</f>
        <v>0</v>
      </c>
      <c r="Q376" s="572">
        <f>IF(ABS(I376)&lt;'ver pressoflex 6p C3 DCpowe_2'!$G$7,'ver pressoflex 6p C3 DCpowe_2'!$G$16*I376*'ver pressoflex 6p C3 DCpowe_2'!$O$12,SIGN(I376)*'ver pressoflex 6p C3 DCpowe_2'!$G$15*'ver pressoflex 6p C3 DCpowe_2'!$O$12)</f>
        <v>0</v>
      </c>
      <c r="R376" s="572">
        <f>IF(ABS(J376)&lt;'ver pressoflex 6p C3 DCpowe_2'!$G$7,'ver pressoflex 6p C3 DCpowe_2'!$G$16*J376*'ver pressoflex 6p C3 DCpowe_2'!$O$13,SIGN(J376)*'ver pressoflex 6p C3 DCpowe_2'!$G$15*'ver pressoflex 6p C3 DCpowe_2'!$O$13)</f>
        <v>17803.500000000004</v>
      </c>
      <c r="S376" s="113">
        <f t="shared" si="45"/>
        <v>-16378.549977297978</v>
      </c>
      <c r="T376" s="575">
        <f>-L376*('ver pressoflex 6p C3 DCpowe_2'!$G$3/2-'ver pressoflex 6p C3 DCpowe_2'!$G$12*'ver pressoflex 6p C3 DCpowe_2'!D376)</f>
        <v>39316517.017709307</v>
      </c>
      <c r="U376" s="29">
        <f t="shared" si="47"/>
        <v>-14547.335769477053</v>
      </c>
      <c r="V376" s="29">
        <f t="shared" si="48"/>
        <v>0</v>
      </c>
      <c r="W376" s="29">
        <f t="shared" si="49"/>
        <v>0</v>
      </c>
      <c r="X376" s="29">
        <f t="shared" si="50"/>
        <v>0</v>
      </c>
      <c r="Y376" s="29">
        <f t="shared" si="51"/>
        <v>0</v>
      </c>
      <c r="Z376" s="29">
        <f t="shared" si="52"/>
        <v>18248587.500000004</v>
      </c>
      <c r="AA376" s="113">
        <f t="shared" si="46"/>
        <v>57550557.18193984</v>
      </c>
    </row>
    <row r="377" spans="2:27">
      <c r="B377" s="116">
        <f t="shared" si="44"/>
        <v>25388.923905624895</v>
      </c>
      <c r="C377" s="115">
        <f t="shared" si="53"/>
        <v>14.86999999999996</v>
      </c>
      <c r="D377" s="68">
        <f>'ver pressoflex 6p C3 DCpowe_2'!$G$3/2/$C$557*C377</f>
        <v>182.15749999999952</v>
      </c>
      <c r="E377" s="114">
        <f>'ver pressoflex 6p C3 DCpowe_2'!$G$9/D377*(D377-'ver pressoflex 6p C3 DCpowe_2'!$M$8)</f>
        <v>7.8360759233083604E-4</v>
      </c>
      <c r="F377" s="114">
        <f>'ver pressoflex 6p C3 DCpowe_2'!$G$9/D377*(D377-'ver pressoflex 6p C3 DCpowe_2'!$M$9)</f>
        <v>4.2970506292631704E-3</v>
      </c>
      <c r="G377" s="114">
        <f>'ver pressoflex 6p C3 DCpowe_2'!$G$9/D377*(D377-'ver pressoflex 6p C3 DCpowe_2'!$M$10)</f>
        <v>7.810493666195505E-3</v>
      </c>
      <c r="H377" s="114">
        <f>'ver pressoflex 6p C3 DCpowe_2'!$G$9/D377*(D377-'ver pressoflex 6p C3 DCpowe_2'!$M$11)</f>
        <v>8.3788699339857234E-2</v>
      </c>
      <c r="I377" s="114">
        <f>'ver pressoflex 6p C3 DCpowe_2'!$G$9/D377*(D377-'ver pressoflex 6p C3 DCpowe_2'!$M$12)</f>
        <v>8.7302142376789571E-2</v>
      </c>
      <c r="J377" s="114">
        <f>'ver pressoflex 6p C3 DCpowe_2'!$G$9/D377*(D377-'ver pressoflex 6p C3 DCpowe_2'!$M$13)</f>
        <v>9.0815585413721908E-2</v>
      </c>
      <c r="K377" s="114">
        <f>'ver pressoflex 6p C3 DCpowe_2'!$G$9/D377*(D377-'ver pressoflex 6p C3 DCpowe_2'!$G$3)</f>
        <v>9.9599193006052744E-2</v>
      </c>
      <c r="L377" s="113">
        <f>-'ver pressoflex 6p C3 DCpowe_2'!$G$2*'ver pressoflex 6p C3 DCpowe_2'!D377*'ver pressoflex 6p C3 DCpowe_2'!$G$17*'ver pressoflex 6p C3 DCpowe_2'!$G$13*'ver pressoflex 6p C3 DCpowe_2'!$G$11</f>
        <v>-34427.767499999914</v>
      </c>
      <c r="M377" s="572">
        <f>IF(ABS(E377)&lt;'ver pressoflex 6p C3 DCpowe_2'!$G$7,'ver pressoflex 6p C3 DCpowe_2'!$G$16*E377*'ver pressoflex 6p C3 DCpowe_2'!$O$8,SIGN(E377)*'ver pressoflex 6p C3 DCpowe_2'!$G$15*'ver pressoflex 6p C3 DCpowe_2'!$O$8)</f>
        <v>13.191405624803107</v>
      </c>
      <c r="N377" s="572">
        <f>IF(ABS(F377)&lt;'ver pressoflex 6p C3 DCpowe_2'!$G$7,'ver pressoflex 6p C3 DCpowe_2'!$G$16*F377*'ver pressoflex 6p C3 DCpowe_2'!$O$9,SIGN(F377)*'ver pressoflex 6p C3 DCpowe_2'!$G$15*'ver pressoflex 6p C3 DCpowe_2'!$O$9)</f>
        <v>0</v>
      </c>
      <c r="O377" s="572">
        <f>IF(ABS(G377)&lt;'ver pressoflex 6p C3 DCpowe_2'!$G$7,'ver pressoflex 6p C3 DCpowe_2'!$G$16*G377*'ver pressoflex 6p C3 DCpowe_2'!$O$10,SIGN(G377)*'ver pressoflex 6p C3 DCpowe_2'!$G$15*'ver pressoflex 6p C3 DCpowe_2'!$O$10)</f>
        <v>0</v>
      </c>
      <c r="P377" s="572">
        <f>IF(ABS(H377)&lt;'ver pressoflex 6p C3 DCpowe_2'!$G$7,'ver pressoflex 6p C3 DCpowe_2'!$G$16*H377*'ver pressoflex 6p C3 DCpowe_2'!$O$11,SIGN(H377)*'ver pressoflex 6p C3 DCpowe_2'!$G$15*'ver pressoflex 6p C3 DCpowe_2'!$O$11)</f>
        <v>0</v>
      </c>
      <c r="Q377" s="572">
        <f>IF(ABS(I377)&lt;'ver pressoflex 6p C3 DCpowe_2'!$G$7,'ver pressoflex 6p C3 DCpowe_2'!$G$16*I377*'ver pressoflex 6p C3 DCpowe_2'!$O$12,SIGN(I377)*'ver pressoflex 6p C3 DCpowe_2'!$G$15*'ver pressoflex 6p C3 DCpowe_2'!$O$12)</f>
        <v>0</v>
      </c>
      <c r="R377" s="572">
        <f>IF(ABS(J377)&lt;'ver pressoflex 6p C3 DCpowe_2'!$G$7,'ver pressoflex 6p C3 DCpowe_2'!$G$16*J377*'ver pressoflex 6p C3 DCpowe_2'!$O$13,SIGN(J377)*'ver pressoflex 6p C3 DCpowe_2'!$G$15*'ver pressoflex 6p C3 DCpowe_2'!$O$13)</f>
        <v>17803.500000000004</v>
      </c>
      <c r="S377" s="113">
        <f t="shared" si="45"/>
        <v>-16611.076094375105</v>
      </c>
      <c r="T377" s="575">
        <f>-L377*('ver pressoflex 6p C3 DCpowe_2'!$G$3/2-'ver pressoflex 6p C3 DCpowe_2'!$G$12*'ver pressoflex 6p C3 DCpowe_2'!D377)</f>
        <v>39565164.347213306</v>
      </c>
      <c r="U377" s="29">
        <f t="shared" si="47"/>
        <v>-13521.190765423184</v>
      </c>
      <c r="V377" s="29">
        <f t="shared" si="48"/>
        <v>0</v>
      </c>
      <c r="W377" s="29">
        <f t="shared" si="49"/>
        <v>0</v>
      </c>
      <c r="X377" s="29">
        <f t="shared" si="50"/>
        <v>0</v>
      </c>
      <c r="Y377" s="29">
        <f t="shared" si="51"/>
        <v>0</v>
      </c>
      <c r="Z377" s="29">
        <f t="shared" si="52"/>
        <v>18248587.500000004</v>
      </c>
      <c r="AA377" s="113">
        <f t="shared" si="46"/>
        <v>57800230.656447887</v>
      </c>
    </row>
    <row r="378" spans="2:27">
      <c r="B378" s="116">
        <f t="shared" ref="B378:B441" si="54">ABS(+S378-$C$53)</f>
        <v>25156.411163525419</v>
      </c>
      <c r="C378" s="115">
        <f t="shared" si="53"/>
        <v>14.96999999999996</v>
      </c>
      <c r="D378" s="68">
        <f>'ver pressoflex 6p C3 DCpowe_2'!$G$3/2/$C$557*C378</f>
        <v>183.38249999999951</v>
      </c>
      <c r="E378" s="114">
        <f>'ver pressoflex 6p C3 DCpowe_2'!$G$9/D378*(D378-'ver pressoflex 6p C3 DCpowe_2'!$M$8)</f>
        <v>7.2493285891513245E-4</v>
      </c>
      <c r="F378" s="114">
        <f>'ver pressoflex 6p C3 DCpowe_2'!$G$9/D378*(D378-'ver pressoflex 6p C3 DCpowe_2'!$M$9)</f>
        <v>4.2149060024811854E-3</v>
      </c>
      <c r="G378" s="114">
        <f>'ver pressoflex 6p C3 DCpowe_2'!$G$9/D378*(D378-'ver pressoflex 6p C3 DCpowe_2'!$M$10)</f>
        <v>7.7048791460472381E-3</v>
      </c>
      <c r="H378" s="114">
        <f>'ver pressoflex 6p C3 DCpowe_2'!$G$9/D378*(D378-'ver pressoflex 6p C3 DCpowe_2'!$M$11)</f>
        <v>8.3175548375663128E-2</v>
      </c>
      <c r="I378" s="114">
        <f>'ver pressoflex 6p C3 DCpowe_2'!$G$9/D378*(D378-'ver pressoflex 6p C3 DCpowe_2'!$M$12)</f>
        <v>8.6665521519229183E-2</v>
      </c>
      <c r="J378" s="114">
        <f>'ver pressoflex 6p C3 DCpowe_2'!$G$9/D378*(D378-'ver pressoflex 6p C3 DCpowe_2'!$M$13)</f>
        <v>9.0155494662795224E-2</v>
      </c>
      <c r="K378" s="114">
        <f>'ver pressoflex 6p C3 DCpowe_2'!$G$9/D378*(D378-'ver pressoflex 6p C3 DCpowe_2'!$G$3)</f>
        <v>9.8880427521710362E-2</v>
      </c>
      <c r="L378" s="113">
        <f>-'ver pressoflex 6p C3 DCpowe_2'!$G$2*'ver pressoflex 6p C3 DCpowe_2'!D378*'ver pressoflex 6p C3 DCpowe_2'!$G$17*'ver pressoflex 6p C3 DCpowe_2'!$G$13*'ver pressoflex 6p C3 DCpowe_2'!$G$11</f>
        <v>-34659.292499999909</v>
      </c>
      <c r="M378" s="572">
        <f>IF(ABS(E378)&lt;'ver pressoflex 6p C3 DCpowe_2'!$G$7,'ver pressoflex 6p C3 DCpowe_2'!$G$16*E378*'ver pressoflex 6p C3 DCpowe_2'!$O$8,SIGN(E378)*'ver pressoflex 6p C3 DCpowe_2'!$G$15*'ver pressoflex 6p C3 DCpowe_2'!$O$8)</f>
        <v>12.203663525327693</v>
      </c>
      <c r="N378" s="572">
        <f>IF(ABS(F378)&lt;'ver pressoflex 6p C3 DCpowe_2'!$G$7,'ver pressoflex 6p C3 DCpowe_2'!$G$16*F378*'ver pressoflex 6p C3 DCpowe_2'!$O$9,SIGN(F378)*'ver pressoflex 6p C3 DCpowe_2'!$G$15*'ver pressoflex 6p C3 DCpowe_2'!$O$9)</f>
        <v>0</v>
      </c>
      <c r="O378" s="572">
        <f>IF(ABS(G378)&lt;'ver pressoflex 6p C3 DCpowe_2'!$G$7,'ver pressoflex 6p C3 DCpowe_2'!$G$16*G378*'ver pressoflex 6p C3 DCpowe_2'!$O$10,SIGN(G378)*'ver pressoflex 6p C3 DCpowe_2'!$G$15*'ver pressoflex 6p C3 DCpowe_2'!$O$10)</f>
        <v>0</v>
      </c>
      <c r="P378" s="572">
        <f>IF(ABS(H378)&lt;'ver pressoflex 6p C3 DCpowe_2'!$G$7,'ver pressoflex 6p C3 DCpowe_2'!$G$16*H378*'ver pressoflex 6p C3 DCpowe_2'!$O$11,SIGN(H378)*'ver pressoflex 6p C3 DCpowe_2'!$G$15*'ver pressoflex 6p C3 DCpowe_2'!$O$11)</f>
        <v>0</v>
      </c>
      <c r="Q378" s="572">
        <f>IF(ABS(I378)&lt;'ver pressoflex 6p C3 DCpowe_2'!$G$7,'ver pressoflex 6p C3 DCpowe_2'!$G$16*I378*'ver pressoflex 6p C3 DCpowe_2'!$O$12,SIGN(I378)*'ver pressoflex 6p C3 DCpowe_2'!$G$15*'ver pressoflex 6p C3 DCpowe_2'!$O$12)</f>
        <v>0</v>
      </c>
      <c r="R378" s="572">
        <f>IF(ABS(J378)&lt;'ver pressoflex 6p C3 DCpowe_2'!$G$7,'ver pressoflex 6p C3 DCpowe_2'!$G$16*J378*'ver pressoflex 6p C3 DCpowe_2'!$O$13,SIGN(J378)*'ver pressoflex 6p C3 DCpowe_2'!$G$15*'ver pressoflex 6p C3 DCpowe_2'!$O$13)</f>
        <v>17803.500000000004</v>
      </c>
      <c r="S378" s="113">
        <f t="shared" ref="S378:S441" si="55">L378+M378+N378+O378+P378+Q378+R378</f>
        <v>-16843.588836474581</v>
      </c>
      <c r="T378" s="575">
        <f>-L378*('ver pressoflex 6p C3 DCpowe_2'!$G$3/2-'ver pressoflex 6p C3 DCpowe_2'!$G$12*'ver pressoflex 6p C3 DCpowe_2'!D378)</f>
        <v>39813575.706437305</v>
      </c>
      <c r="U378" s="29">
        <f t="shared" si="47"/>
        <v>-12508.755113460886</v>
      </c>
      <c r="V378" s="29">
        <f t="shared" si="48"/>
        <v>0</v>
      </c>
      <c r="W378" s="29">
        <f t="shared" si="49"/>
        <v>0</v>
      </c>
      <c r="X378" s="29">
        <f t="shared" si="50"/>
        <v>0</v>
      </c>
      <c r="Y378" s="29">
        <f t="shared" si="51"/>
        <v>0</v>
      </c>
      <c r="Z378" s="29">
        <f t="shared" si="52"/>
        <v>18248587.500000004</v>
      </c>
      <c r="AA378" s="113">
        <f t="shared" ref="AA378:AA441" si="56">T378+U378+V378+W378+X378+Y378+Z378</f>
        <v>58049654.451323852</v>
      </c>
    </row>
    <row r="379" spans="2:27">
      <c r="B379" s="116">
        <f t="shared" si="54"/>
        <v>24923.911530146575</v>
      </c>
      <c r="C379" s="115">
        <f t="shared" si="53"/>
        <v>15.069999999999959</v>
      </c>
      <c r="D379" s="68">
        <f>'ver pressoflex 6p C3 DCpowe_2'!$G$3/2/$C$557*C379</f>
        <v>184.6074999999995</v>
      </c>
      <c r="E379" s="114">
        <f>'ver pressoflex 6p C3 DCpowe_2'!$G$9/D379*(D379-'ver pressoflex 6p C3 DCpowe_2'!$M$8)</f>
        <v>6.67036821364269E-4</v>
      </c>
      <c r="F379" s="114">
        <f>'ver pressoflex 6p C3 DCpowe_2'!$G$9/D379*(D379-'ver pressoflex 6p C3 DCpowe_2'!$M$9)</f>
        <v>4.1338515499099769E-3</v>
      </c>
      <c r="G379" s="114">
        <f>'ver pressoflex 6p C3 DCpowe_2'!$G$9/D379*(D379-'ver pressoflex 6p C3 DCpowe_2'!$M$10)</f>
        <v>7.6006662784556846E-3</v>
      </c>
      <c r="H379" s="114">
        <f>'ver pressoflex 6p C3 DCpowe_2'!$G$9/D379*(D379-'ver pressoflex 6p C3 DCpowe_2'!$M$11)</f>
        <v>8.2570534783256613E-2</v>
      </c>
      <c r="I379" s="114">
        <f>'ver pressoflex 6p C3 DCpowe_2'!$G$9/D379*(D379-'ver pressoflex 6p C3 DCpowe_2'!$M$12)</f>
        <v>8.6037349511802308E-2</v>
      </c>
      <c r="J379" s="114">
        <f>'ver pressoflex 6p C3 DCpowe_2'!$G$9/D379*(D379-'ver pressoflex 6p C3 DCpowe_2'!$M$13)</f>
        <v>8.9504164240348016E-2</v>
      </c>
      <c r="K379" s="114">
        <f>'ver pressoflex 6p C3 DCpowe_2'!$G$9/D379*(D379-'ver pressoflex 6p C3 DCpowe_2'!$G$3)</f>
        <v>9.8171201061712288E-2</v>
      </c>
      <c r="L379" s="113">
        <f>-'ver pressoflex 6p C3 DCpowe_2'!$G$2*'ver pressoflex 6p C3 DCpowe_2'!D379*'ver pressoflex 6p C3 DCpowe_2'!$G$17*'ver pressoflex 6p C3 DCpowe_2'!$G$13*'ver pressoflex 6p C3 DCpowe_2'!$G$11</f>
        <v>-34890.81749999991</v>
      </c>
      <c r="M379" s="572">
        <f>IF(ABS(E379)&lt;'ver pressoflex 6p C3 DCpowe_2'!$G$7,'ver pressoflex 6p C3 DCpowe_2'!$G$16*E379*'ver pressoflex 6p C3 DCpowe_2'!$O$8,SIGN(E379)*'ver pressoflex 6p C3 DCpowe_2'!$G$15*'ver pressoflex 6p C3 DCpowe_2'!$O$8)</f>
        <v>11.229030146482343</v>
      </c>
      <c r="N379" s="572">
        <f>IF(ABS(F379)&lt;'ver pressoflex 6p C3 DCpowe_2'!$G$7,'ver pressoflex 6p C3 DCpowe_2'!$G$16*F379*'ver pressoflex 6p C3 DCpowe_2'!$O$9,SIGN(F379)*'ver pressoflex 6p C3 DCpowe_2'!$G$15*'ver pressoflex 6p C3 DCpowe_2'!$O$9)</f>
        <v>0</v>
      </c>
      <c r="O379" s="572">
        <f>IF(ABS(G379)&lt;'ver pressoflex 6p C3 DCpowe_2'!$G$7,'ver pressoflex 6p C3 DCpowe_2'!$G$16*G379*'ver pressoflex 6p C3 DCpowe_2'!$O$10,SIGN(G379)*'ver pressoflex 6p C3 DCpowe_2'!$G$15*'ver pressoflex 6p C3 DCpowe_2'!$O$10)</f>
        <v>0</v>
      </c>
      <c r="P379" s="572">
        <f>IF(ABS(H379)&lt;'ver pressoflex 6p C3 DCpowe_2'!$G$7,'ver pressoflex 6p C3 DCpowe_2'!$G$16*H379*'ver pressoflex 6p C3 DCpowe_2'!$O$11,SIGN(H379)*'ver pressoflex 6p C3 DCpowe_2'!$G$15*'ver pressoflex 6p C3 DCpowe_2'!$O$11)</f>
        <v>0</v>
      </c>
      <c r="Q379" s="572">
        <f>IF(ABS(I379)&lt;'ver pressoflex 6p C3 DCpowe_2'!$G$7,'ver pressoflex 6p C3 DCpowe_2'!$G$16*I379*'ver pressoflex 6p C3 DCpowe_2'!$O$12,SIGN(I379)*'ver pressoflex 6p C3 DCpowe_2'!$G$15*'ver pressoflex 6p C3 DCpowe_2'!$O$12)</f>
        <v>0</v>
      </c>
      <c r="R379" s="572">
        <f>IF(ABS(J379)&lt;'ver pressoflex 6p C3 DCpowe_2'!$G$7,'ver pressoflex 6p C3 DCpowe_2'!$G$16*J379*'ver pressoflex 6p C3 DCpowe_2'!$O$13,SIGN(J379)*'ver pressoflex 6p C3 DCpowe_2'!$G$15*'ver pressoflex 6p C3 DCpowe_2'!$O$13)</f>
        <v>17803.500000000004</v>
      </c>
      <c r="S379" s="113">
        <f t="shared" si="55"/>
        <v>-17076.088469853425</v>
      </c>
      <c r="T379" s="575">
        <f>-L379*('ver pressoflex 6p C3 DCpowe_2'!$G$3/2-'ver pressoflex 6p C3 DCpowe_2'!$G$12*'ver pressoflex 6p C3 DCpowe_2'!D379)</f>
        <v>40061751.095381305</v>
      </c>
      <c r="U379" s="29">
        <f t="shared" ref="U379:U442" si="57">M379*IF(($G$3/2-$M$8)&gt;0,($G$3/2-$M$8),$G$3/2-($G$3-$M$8))*IF(($G$3/2-$M$8)&gt;0,-1,1)</f>
        <v>-11509.755900144401</v>
      </c>
      <c r="V379" s="29">
        <f t="shared" ref="V379:V442" si="58">N379*IF(($G$3/2-$M$9)&gt;0,($G$3/2-$M$9),$G$3/2-($G$3-$M$9))*IF(($G$3/2-$M$9)&gt;0,-1,1)</f>
        <v>0</v>
      </c>
      <c r="W379" s="29">
        <f t="shared" ref="W379:W442" si="59">O379*IF(($G$3/2-$M$10)&gt;0,($G$3/2-$M$10),$G$3/2-($G$3-$M$10))*IF(($G$3/2-$M$10)&gt;0,-1,1)</f>
        <v>0</v>
      </c>
      <c r="X379" s="29">
        <f t="shared" ref="X379:X442" si="60">P379*IF(($G$3/2-$M$11)&gt;0,($G$3/2-$M$11),$G$3/2-($G$3-$M$11))*IF(($G$3/2-$M$11)&gt;0,-1,1)</f>
        <v>0</v>
      </c>
      <c r="Y379" s="29">
        <f t="shared" ref="Y379:Y442" si="61">Q379*IF(($G$3/2-$M$12)&gt;0,($G$3/2-$M$12),$G$3/2-($G$3-$M$12))*IF(($G$3/2-$M$12)&gt;0,-1,1)</f>
        <v>0</v>
      </c>
      <c r="Z379" s="29">
        <f t="shared" ref="Z379:Z442" si="62">R379*IF(($G$3/2-$M$13)&gt;0,($G$3/2-$M$13),$G$3/2-($G$3-$M$13))*IF(($G$3/2-$M$13)&gt;0,-1,1)</f>
        <v>18248587.500000004</v>
      </c>
      <c r="AA379" s="113">
        <f t="shared" si="56"/>
        <v>58298828.83948116</v>
      </c>
    </row>
    <row r="380" spans="2:27">
      <c r="B380" s="116">
        <f t="shared" si="54"/>
        <v>24691.42474625196</v>
      </c>
      <c r="C380" s="115">
        <f t="shared" si="53"/>
        <v>15.169999999999959</v>
      </c>
      <c r="D380" s="68">
        <f>'ver pressoflex 6p C3 DCpowe_2'!$G$3/2/$C$557*C380</f>
        <v>185.8324999999995</v>
      </c>
      <c r="E380" s="114">
        <f>'ver pressoflex 6p C3 DCpowe_2'!$G$9/D380*(D380-'ver pressoflex 6p C3 DCpowe_2'!$M$8)</f>
        <v>6.0990408028737883E-4</v>
      </c>
      <c r="F380" s="114">
        <f>'ver pressoflex 6p C3 DCpowe_2'!$G$9/D380*(D380-'ver pressoflex 6p C3 DCpowe_2'!$M$9)</f>
        <v>4.0538657124023301E-3</v>
      </c>
      <c r="G380" s="114">
        <f>'ver pressoflex 6p C3 DCpowe_2'!$G$9/D380*(D380-'ver pressoflex 6p C3 DCpowe_2'!$M$10)</f>
        <v>7.4978273445172822E-3</v>
      </c>
      <c r="H380" s="114">
        <f>'ver pressoflex 6p C3 DCpowe_2'!$G$9/D380*(D380-'ver pressoflex 6p C3 DCpowe_2'!$M$11)</f>
        <v>8.1973497639003107E-2</v>
      </c>
      <c r="I380" s="114">
        <f>'ver pressoflex 6p C3 DCpowe_2'!$G$9/D380*(D380-'ver pressoflex 6p C3 DCpowe_2'!$M$12)</f>
        <v>8.541745927111806E-2</v>
      </c>
      <c r="J380" s="114">
        <f>'ver pressoflex 6p C3 DCpowe_2'!$G$9/D380*(D380-'ver pressoflex 6p C3 DCpowe_2'!$M$13)</f>
        <v>8.8861420903233013E-2</v>
      </c>
      <c r="K380" s="114">
        <f>'ver pressoflex 6p C3 DCpowe_2'!$G$9/D380*(D380-'ver pressoflex 6p C3 DCpowe_2'!$G$3)</f>
        <v>9.7471324983520388E-2</v>
      </c>
      <c r="L380" s="113">
        <f>-'ver pressoflex 6p C3 DCpowe_2'!$G$2*'ver pressoflex 6p C3 DCpowe_2'!D380*'ver pressoflex 6p C3 DCpowe_2'!$G$17*'ver pressoflex 6p C3 DCpowe_2'!$G$13*'ver pressoflex 6p C3 DCpowe_2'!$G$11</f>
        <v>-35122.342499999912</v>
      </c>
      <c r="M380" s="572">
        <f>IF(ABS(E380)&lt;'ver pressoflex 6p C3 DCpowe_2'!$G$7,'ver pressoflex 6p C3 DCpowe_2'!$G$16*E380*'ver pressoflex 6p C3 DCpowe_2'!$O$8,SIGN(E380)*'ver pressoflex 6p C3 DCpowe_2'!$G$15*'ver pressoflex 6p C3 DCpowe_2'!$O$8)</f>
        <v>10.267246251866993</v>
      </c>
      <c r="N380" s="572">
        <f>IF(ABS(F380)&lt;'ver pressoflex 6p C3 DCpowe_2'!$G$7,'ver pressoflex 6p C3 DCpowe_2'!$G$16*F380*'ver pressoflex 6p C3 DCpowe_2'!$O$9,SIGN(F380)*'ver pressoflex 6p C3 DCpowe_2'!$G$15*'ver pressoflex 6p C3 DCpowe_2'!$O$9)</f>
        <v>0</v>
      </c>
      <c r="O380" s="572">
        <f>IF(ABS(G380)&lt;'ver pressoflex 6p C3 DCpowe_2'!$G$7,'ver pressoflex 6p C3 DCpowe_2'!$G$16*G380*'ver pressoflex 6p C3 DCpowe_2'!$O$10,SIGN(G380)*'ver pressoflex 6p C3 DCpowe_2'!$G$15*'ver pressoflex 6p C3 DCpowe_2'!$O$10)</f>
        <v>0</v>
      </c>
      <c r="P380" s="572">
        <f>IF(ABS(H380)&lt;'ver pressoflex 6p C3 DCpowe_2'!$G$7,'ver pressoflex 6p C3 DCpowe_2'!$G$16*H380*'ver pressoflex 6p C3 DCpowe_2'!$O$11,SIGN(H380)*'ver pressoflex 6p C3 DCpowe_2'!$G$15*'ver pressoflex 6p C3 DCpowe_2'!$O$11)</f>
        <v>0</v>
      </c>
      <c r="Q380" s="572">
        <f>IF(ABS(I380)&lt;'ver pressoflex 6p C3 DCpowe_2'!$G$7,'ver pressoflex 6p C3 DCpowe_2'!$G$16*I380*'ver pressoflex 6p C3 DCpowe_2'!$O$12,SIGN(I380)*'ver pressoflex 6p C3 DCpowe_2'!$G$15*'ver pressoflex 6p C3 DCpowe_2'!$O$12)</f>
        <v>0</v>
      </c>
      <c r="R380" s="572">
        <f>IF(ABS(J380)&lt;'ver pressoflex 6p C3 DCpowe_2'!$G$7,'ver pressoflex 6p C3 DCpowe_2'!$G$16*J380*'ver pressoflex 6p C3 DCpowe_2'!$O$13,SIGN(J380)*'ver pressoflex 6p C3 DCpowe_2'!$G$15*'ver pressoflex 6p C3 DCpowe_2'!$O$13)</f>
        <v>17803.500000000004</v>
      </c>
      <c r="S380" s="113">
        <f t="shared" si="55"/>
        <v>-17308.57525374804</v>
      </c>
      <c r="T380" s="575">
        <f>-L380*('ver pressoflex 6p C3 DCpowe_2'!$G$3/2-'ver pressoflex 6p C3 DCpowe_2'!$G$12*'ver pressoflex 6p C3 DCpowe_2'!D380)</f>
        <v>40309690.514045313</v>
      </c>
      <c r="U380" s="29">
        <f t="shared" si="57"/>
        <v>-10523.927408163669</v>
      </c>
      <c r="V380" s="29">
        <f t="shared" si="58"/>
        <v>0</v>
      </c>
      <c r="W380" s="29">
        <f t="shared" si="59"/>
        <v>0</v>
      </c>
      <c r="X380" s="29">
        <f t="shared" si="60"/>
        <v>0</v>
      </c>
      <c r="Y380" s="29">
        <f t="shared" si="61"/>
        <v>0</v>
      </c>
      <c r="Z380" s="29">
        <f t="shared" si="62"/>
        <v>18248587.500000004</v>
      </c>
      <c r="AA380" s="113">
        <f t="shared" si="56"/>
        <v>58547754.086637154</v>
      </c>
    </row>
    <row r="381" spans="2:27">
      <c r="B381" s="116">
        <f t="shared" si="54"/>
        <v>24458.950559395915</v>
      </c>
      <c r="C381" s="115">
        <f t="shared" si="53"/>
        <v>15.269999999999959</v>
      </c>
      <c r="D381" s="68">
        <f>'ver pressoflex 6p C3 DCpowe_2'!$G$3/2/$C$557*C381</f>
        <v>187.05749999999949</v>
      </c>
      <c r="E381" s="114">
        <f>'ver pressoflex 6p C3 DCpowe_2'!$G$9/D381*(D381-'ver pressoflex 6p C3 DCpowe_2'!$M$8)</f>
        <v>5.5351963968300842E-4</v>
      </c>
      <c r="F381" s="114">
        <f>'ver pressoflex 6p C3 DCpowe_2'!$G$9/D381*(D381-'ver pressoflex 6p C3 DCpowe_2'!$M$9)</f>
        <v>3.974927495556212E-3</v>
      </c>
      <c r="G381" s="114">
        <f>'ver pressoflex 6p C3 DCpowe_2'!$G$9/D381*(D381-'ver pressoflex 6p C3 DCpowe_2'!$M$10)</f>
        <v>7.3963353514294155E-3</v>
      </c>
      <c r="H381" s="114">
        <f>'ver pressoflex 6p C3 DCpowe_2'!$G$9/D381*(D381-'ver pressoflex 6p C3 DCpowe_2'!$M$11)</f>
        <v>8.1384280234687439E-2</v>
      </c>
      <c r="I381" s="114">
        <f>'ver pressoflex 6p C3 DCpowe_2'!$G$9/D381*(D381-'ver pressoflex 6p C3 DCpowe_2'!$M$12)</f>
        <v>8.4805688090560646E-2</v>
      </c>
      <c r="J381" s="114">
        <f>'ver pressoflex 6p C3 DCpowe_2'!$G$9/D381*(D381-'ver pressoflex 6p C3 DCpowe_2'!$M$13)</f>
        <v>8.8227095946433853E-2</v>
      </c>
      <c r="K381" s="114">
        <f>'ver pressoflex 6p C3 DCpowe_2'!$G$9/D381*(D381-'ver pressoflex 6p C3 DCpowe_2'!$G$3)</f>
        <v>9.6780615586116864E-2</v>
      </c>
      <c r="L381" s="113">
        <f>-'ver pressoflex 6p C3 DCpowe_2'!$G$2*'ver pressoflex 6p C3 DCpowe_2'!D381*'ver pressoflex 6p C3 DCpowe_2'!$G$17*'ver pressoflex 6p C3 DCpowe_2'!$G$13*'ver pressoflex 6p C3 DCpowe_2'!$G$11</f>
        <v>-35353.867499999906</v>
      </c>
      <c r="M381" s="572">
        <f>IF(ABS(E381)&lt;'ver pressoflex 6p C3 DCpowe_2'!$G$7,'ver pressoflex 6p C3 DCpowe_2'!$G$16*E381*'ver pressoflex 6p C3 DCpowe_2'!$O$8,SIGN(E381)*'ver pressoflex 6p C3 DCpowe_2'!$G$15*'ver pressoflex 6p C3 DCpowe_2'!$O$8)</f>
        <v>9.3180593958189686</v>
      </c>
      <c r="N381" s="572">
        <f>IF(ABS(F381)&lt;'ver pressoflex 6p C3 DCpowe_2'!$G$7,'ver pressoflex 6p C3 DCpowe_2'!$G$16*F381*'ver pressoflex 6p C3 DCpowe_2'!$O$9,SIGN(F381)*'ver pressoflex 6p C3 DCpowe_2'!$G$15*'ver pressoflex 6p C3 DCpowe_2'!$O$9)</f>
        <v>0</v>
      </c>
      <c r="O381" s="572">
        <f>IF(ABS(G381)&lt;'ver pressoflex 6p C3 DCpowe_2'!$G$7,'ver pressoflex 6p C3 DCpowe_2'!$G$16*G381*'ver pressoflex 6p C3 DCpowe_2'!$O$10,SIGN(G381)*'ver pressoflex 6p C3 DCpowe_2'!$G$15*'ver pressoflex 6p C3 DCpowe_2'!$O$10)</f>
        <v>0</v>
      </c>
      <c r="P381" s="572">
        <f>IF(ABS(H381)&lt;'ver pressoflex 6p C3 DCpowe_2'!$G$7,'ver pressoflex 6p C3 DCpowe_2'!$G$16*H381*'ver pressoflex 6p C3 DCpowe_2'!$O$11,SIGN(H381)*'ver pressoflex 6p C3 DCpowe_2'!$G$15*'ver pressoflex 6p C3 DCpowe_2'!$O$11)</f>
        <v>0</v>
      </c>
      <c r="Q381" s="572">
        <f>IF(ABS(I381)&lt;'ver pressoflex 6p C3 DCpowe_2'!$G$7,'ver pressoflex 6p C3 DCpowe_2'!$G$16*I381*'ver pressoflex 6p C3 DCpowe_2'!$O$12,SIGN(I381)*'ver pressoflex 6p C3 DCpowe_2'!$G$15*'ver pressoflex 6p C3 DCpowe_2'!$O$12)</f>
        <v>0</v>
      </c>
      <c r="R381" s="572">
        <f>IF(ABS(J381)&lt;'ver pressoflex 6p C3 DCpowe_2'!$G$7,'ver pressoflex 6p C3 DCpowe_2'!$G$16*J381*'ver pressoflex 6p C3 DCpowe_2'!$O$13,SIGN(J381)*'ver pressoflex 6p C3 DCpowe_2'!$G$15*'ver pressoflex 6p C3 DCpowe_2'!$O$13)</f>
        <v>17803.500000000004</v>
      </c>
      <c r="S381" s="113">
        <f t="shared" si="55"/>
        <v>-17541.049440604085</v>
      </c>
      <c r="T381" s="575">
        <f>-L381*('ver pressoflex 6p C3 DCpowe_2'!$G$3/2-'ver pressoflex 6p C3 DCpowe_2'!$G$12*'ver pressoflex 6p C3 DCpowe_2'!D381)</f>
        <v>40557393.9624293</v>
      </c>
      <c r="U381" s="29">
        <f t="shared" si="57"/>
        <v>-9551.0108807144425</v>
      </c>
      <c r="V381" s="29">
        <f t="shared" si="58"/>
        <v>0</v>
      </c>
      <c r="W381" s="29">
        <f t="shared" si="59"/>
        <v>0</v>
      </c>
      <c r="X381" s="29">
        <f t="shared" si="60"/>
        <v>0</v>
      </c>
      <c r="Y381" s="29">
        <f t="shared" si="61"/>
        <v>0</v>
      </c>
      <c r="Z381" s="29">
        <f t="shared" si="62"/>
        <v>18248587.500000004</v>
      </c>
      <c r="AA381" s="113">
        <f t="shared" si="56"/>
        <v>58796430.451548591</v>
      </c>
    </row>
    <row r="382" spans="2:27">
      <c r="B382" s="116">
        <f t="shared" si="54"/>
        <v>24226.488723702601</v>
      </c>
      <c r="C382" s="115">
        <f t="shared" si="53"/>
        <v>15.369999999999958</v>
      </c>
      <c r="D382" s="68">
        <f>'ver pressoflex 6p C3 DCpowe_2'!$G$3/2/$C$557*C382</f>
        <v>188.28249999999949</v>
      </c>
      <c r="E382" s="114">
        <f>'ver pressoflex 6p C3 DCpowe_2'!$G$9/D382*(D382-'ver pressoflex 6p C3 DCpowe_2'!$M$8)</f>
        <v>4.978688938164958E-4</v>
      </c>
      <c r="F382" s="114">
        <f>'ver pressoflex 6p C3 DCpowe_2'!$G$9/D382*(D382-'ver pressoflex 6p C3 DCpowe_2'!$M$9)</f>
        <v>3.8970164513430945E-3</v>
      </c>
      <c r="G382" s="114">
        <f>'ver pressoflex 6p C3 DCpowe_2'!$G$9/D382*(D382-'ver pressoflex 6p C3 DCpowe_2'!$M$10)</f>
        <v>7.2961640088696931E-3</v>
      </c>
      <c r="H382" s="114">
        <f>'ver pressoflex 6p C3 DCpowe_2'!$G$9/D382*(D382-'ver pressoflex 6p C3 DCpowe_2'!$M$11)</f>
        <v>8.0802729940382387E-2</v>
      </c>
      <c r="I382" s="114">
        <f>'ver pressoflex 6p C3 DCpowe_2'!$G$9/D382*(D382-'ver pressoflex 6p C3 DCpowe_2'!$M$12)</f>
        <v>8.4201877497908986E-2</v>
      </c>
      <c r="J382" s="114">
        <f>'ver pressoflex 6p C3 DCpowe_2'!$G$9/D382*(D382-'ver pressoflex 6p C3 DCpowe_2'!$M$13)</f>
        <v>8.7601025055435586E-2</v>
      </c>
      <c r="K382" s="114">
        <f>'ver pressoflex 6p C3 DCpowe_2'!$G$9/D382*(D382-'ver pressoflex 6p C3 DCpowe_2'!$G$3)</f>
        <v>9.6098893949252084E-2</v>
      </c>
      <c r="L382" s="113">
        <f>-'ver pressoflex 6p C3 DCpowe_2'!$G$2*'ver pressoflex 6p C3 DCpowe_2'!D382*'ver pressoflex 6p C3 DCpowe_2'!$G$17*'ver pressoflex 6p C3 DCpowe_2'!$G$13*'ver pressoflex 6p C3 DCpowe_2'!$G$11</f>
        <v>-35585.392499999907</v>
      </c>
      <c r="M382" s="572">
        <f>IF(ABS(E382)&lt;'ver pressoflex 6p C3 DCpowe_2'!$G$7,'ver pressoflex 6p C3 DCpowe_2'!$G$16*E382*'ver pressoflex 6p C3 DCpowe_2'!$O$8,SIGN(E382)*'ver pressoflex 6p C3 DCpowe_2'!$G$15*'ver pressoflex 6p C3 DCpowe_2'!$O$8)</f>
        <v>8.3812237025041654</v>
      </c>
      <c r="N382" s="572">
        <f>IF(ABS(F382)&lt;'ver pressoflex 6p C3 DCpowe_2'!$G$7,'ver pressoflex 6p C3 DCpowe_2'!$G$16*F382*'ver pressoflex 6p C3 DCpowe_2'!$O$9,SIGN(F382)*'ver pressoflex 6p C3 DCpowe_2'!$G$15*'ver pressoflex 6p C3 DCpowe_2'!$O$9)</f>
        <v>0</v>
      </c>
      <c r="O382" s="572">
        <f>IF(ABS(G382)&lt;'ver pressoflex 6p C3 DCpowe_2'!$G$7,'ver pressoflex 6p C3 DCpowe_2'!$G$16*G382*'ver pressoflex 6p C3 DCpowe_2'!$O$10,SIGN(G382)*'ver pressoflex 6p C3 DCpowe_2'!$G$15*'ver pressoflex 6p C3 DCpowe_2'!$O$10)</f>
        <v>0</v>
      </c>
      <c r="P382" s="572">
        <f>IF(ABS(H382)&lt;'ver pressoflex 6p C3 DCpowe_2'!$G$7,'ver pressoflex 6p C3 DCpowe_2'!$G$16*H382*'ver pressoflex 6p C3 DCpowe_2'!$O$11,SIGN(H382)*'ver pressoflex 6p C3 DCpowe_2'!$G$15*'ver pressoflex 6p C3 DCpowe_2'!$O$11)</f>
        <v>0</v>
      </c>
      <c r="Q382" s="572">
        <f>IF(ABS(I382)&lt;'ver pressoflex 6p C3 DCpowe_2'!$G$7,'ver pressoflex 6p C3 DCpowe_2'!$G$16*I382*'ver pressoflex 6p C3 DCpowe_2'!$O$12,SIGN(I382)*'ver pressoflex 6p C3 DCpowe_2'!$G$15*'ver pressoflex 6p C3 DCpowe_2'!$O$12)</f>
        <v>0</v>
      </c>
      <c r="R382" s="572">
        <f>IF(ABS(J382)&lt;'ver pressoflex 6p C3 DCpowe_2'!$G$7,'ver pressoflex 6p C3 DCpowe_2'!$G$16*J382*'ver pressoflex 6p C3 DCpowe_2'!$O$13,SIGN(J382)*'ver pressoflex 6p C3 DCpowe_2'!$G$15*'ver pressoflex 6p C3 DCpowe_2'!$O$13)</f>
        <v>17803.500000000004</v>
      </c>
      <c r="S382" s="113">
        <f t="shared" si="55"/>
        <v>-17773.511276297399</v>
      </c>
      <c r="T382" s="575">
        <f>-L382*('ver pressoflex 6p C3 DCpowe_2'!$G$3/2-'ver pressoflex 6p C3 DCpowe_2'!$G$12*'ver pressoflex 6p C3 DCpowe_2'!D382)</f>
        <v>40804861.440533295</v>
      </c>
      <c r="U382" s="29">
        <f t="shared" si="57"/>
        <v>-8590.7542950667703</v>
      </c>
      <c r="V382" s="29">
        <f t="shared" si="58"/>
        <v>0</v>
      </c>
      <c r="W382" s="29">
        <f t="shared" si="59"/>
        <v>0</v>
      </c>
      <c r="X382" s="29">
        <f t="shared" si="60"/>
        <v>0</v>
      </c>
      <c r="Y382" s="29">
        <f t="shared" si="61"/>
        <v>0</v>
      </c>
      <c r="Z382" s="29">
        <f t="shared" si="62"/>
        <v>18248587.500000004</v>
      </c>
      <c r="AA382" s="113">
        <f t="shared" si="56"/>
        <v>59044858.186238229</v>
      </c>
    </row>
    <row r="383" spans="2:27">
      <c r="B383" s="116">
        <f t="shared" si="54"/>
        <v>23994.038999653672</v>
      </c>
      <c r="C383" s="115">
        <f t="shared" si="53"/>
        <v>15.469999999999958</v>
      </c>
      <c r="D383" s="68">
        <f>'ver pressoflex 6p C3 DCpowe_2'!$G$3/2/$C$557*C383</f>
        <v>189.50749999999948</v>
      </c>
      <c r="E383" s="114">
        <f>'ver pressoflex 6p C3 DCpowe_2'!$G$9/D383*(D383-'ver pressoflex 6p C3 DCpowe_2'!$M$8)</f>
        <v>4.4293761460630521E-4</v>
      </c>
      <c r="F383" s="114">
        <f>'ver pressoflex 6p C3 DCpowe_2'!$G$9/D383*(D383-'ver pressoflex 6p C3 DCpowe_2'!$M$9)</f>
        <v>3.8201126604488272E-3</v>
      </c>
      <c r="G383" s="114">
        <f>'ver pressoflex 6p C3 DCpowe_2'!$G$9/D383*(D383-'ver pressoflex 6p C3 DCpowe_2'!$M$10)</f>
        <v>7.1972877062913493E-3</v>
      </c>
      <c r="H383" s="114">
        <f>'ver pressoflex 6p C3 DCpowe_2'!$G$9/D383*(D383-'ver pressoflex 6p C3 DCpowe_2'!$M$11)</f>
        <v>8.0228698072635898E-2</v>
      </c>
      <c r="I383" s="114">
        <f>'ver pressoflex 6p C3 DCpowe_2'!$G$9/D383*(D383-'ver pressoflex 6p C3 DCpowe_2'!$M$12)</f>
        <v>8.3605873118478419E-2</v>
      </c>
      <c r="J383" s="114">
        <f>'ver pressoflex 6p C3 DCpowe_2'!$G$9/D383*(D383-'ver pressoflex 6p C3 DCpowe_2'!$M$13)</f>
        <v>8.6983048164320925E-2</v>
      </c>
      <c r="K383" s="114">
        <f>'ver pressoflex 6p C3 DCpowe_2'!$G$9/D383*(D383-'ver pressoflex 6p C3 DCpowe_2'!$G$3)</f>
        <v>9.5425985778927233E-2</v>
      </c>
      <c r="L383" s="113">
        <f>-'ver pressoflex 6p C3 DCpowe_2'!$G$2*'ver pressoflex 6p C3 DCpowe_2'!D383*'ver pressoflex 6p C3 DCpowe_2'!$G$17*'ver pressoflex 6p C3 DCpowe_2'!$G$13*'ver pressoflex 6p C3 DCpowe_2'!$G$11</f>
        <v>-35816.917499999909</v>
      </c>
      <c r="M383" s="572">
        <f>IF(ABS(E383)&lt;'ver pressoflex 6p C3 DCpowe_2'!$G$7,'ver pressoflex 6p C3 DCpowe_2'!$G$16*E383*'ver pressoflex 6p C3 DCpowe_2'!$O$8,SIGN(E383)*'ver pressoflex 6p C3 DCpowe_2'!$G$15*'ver pressoflex 6p C3 DCpowe_2'!$O$8)</f>
        <v>7.4564996535761061</v>
      </c>
      <c r="N383" s="572">
        <f>IF(ABS(F383)&lt;'ver pressoflex 6p C3 DCpowe_2'!$G$7,'ver pressoflex 6p C3 DCpowe_2'!$G$16*F383*'ver pressoflex 6p C3 DCpowe_2'!$O$9,SIGN(F383)*'ver pressoflex 6p C3 DCpowe_2'!$G$15*'ver pressoflex 6p C3 DCpowe_2'!$O$9)</f>
        <v>0</v>
      </c>
      <c r="O383" s="572">
        <f>IF(ABS(G383)&lt;'ver pressoflex 6p C3 DCpowe_2'!$G$7,'ver pressoflex 6p C3 DCpowe_2'!$G$16*G383*'ver pressoflex 6p C3 DCpowe_2'!$O$10,SIGN(G383)*'ver pressoflex 6p C3 DCpowe_2'!$G$15*'ver pressoflex 6p C3 DCpowe_2'!$O$10)</f>
        <v>0</v>
      </c>
      <c r="P383" s="572">
        <f>IF(ABS(H383)&lt;'ver pressoflex 6p C3 DCpowe_2'!$G$7,'ver pressoflex 6p C3 DCpowe_2'!$G$16*H383*'ver pressoflex 6p C3 DCpowe_2'!$O$11,SIGN(H383)*'ver pressoflex 6p C3 DCpowe_2'!$G$15*'ver pressoflex 6p C3 DCpowe_2'!$O$11)</f>
        <v>0</v>
      </c>
      <c r="Q383" s="572">
        <f>IF(ABS(I383)&lt;'ver pressoflex 6p C3 DCpowe_2'!$G$7,'ver pressoflex 6p C3 DCpowe_2'!$G$16*I383*'ver pressoflex 6p C3 DCpowe_2'!$O$12,SIGN(I383)*'ver pressoflex 6p C3 DCpowe_2'!$G$15*'ver pressoflex 6p C3 DCpowe_2'!$O$12)</f>
        <v>0</v>
      </c>
      <c r="R383" s="572">
        <f>IF(ABS(J383)&lt;'ver pressoflex 6p C3 DCpowe_2'!$G$7,'ver pressoflex 6p C3 DCpowe_2'!$G$16*J383*'ver pressoflex 6p C3 DCpowe_2'!$O$13,SIGN(J383)*'ver pressoflex 6p C3 DCpowe_2'!$G$15*'ver pressoflex 6p C3 DCpowe_2'!$O$13)</f>
        <v>17803.500000000004</v>
      </c>
      <c r="S383" s="113">
        <f t="shared" si="55"/>
        <v>-18005.961000346328</v>
      </c>
      <c r="T383" s="575">
        <f>-L383*('ver pressoflex 6p C3 DCpowe_2'!$G$3/2-'ver pressoflex 6p C3 DCpowe_2'!$G$12*'ver pressoflex 6p C3 DCpowe_2'!D383)</f>
        <v>41052092.948357306</v>
      </c>
      <c r="U383" s="29">
        <f t="shared" si="57"/>
        <v>-7642.9121449155091</v>
      </c>
      <c r="V383" s="29">
        <f t="shared" si="58"/>
        <v>0</v>
      </c>
      <c r="W383" s="29">
        <f t="shared" si="59"/>
        <v>0</v>
      </c>
      <c r="X383" s="29">
        <f t="shared" si="60"/>
        <v>0</v>
      </c>
      <c r="Y383" s="29">
        <f t="shared" si="61"/>
        <v>0</v>
      </c>
      <c r="Z383" s="29">
        <f t="shared" si="62"/>
        <v>18248587.500000004</v>
      </c>
      <c r="AA383" s="113">
        <f t="shared" si="56"/>
        <v>59293037.5362124</v>
      </c>
    </row>
    <row r="384" spans="2:27">
      <c r="B384" s="116">
        <f t="shared" si="54"/>
        <v>23761.601153884116</v>
      </c>
      <c r="C384" s="115">
        <f t="shared" si="53"/>
        <v>15.569999999999958</v>
      </c>
      <c r="D384" s="68">
        <f>'ver pressoflex 6p C3 DCpowe_2'!$G$3/2/$C$557*C384</f>
        <v>190.73249999999948</v>
      </c>
      <c r="E384" s="114">
        <f>'ver pressoflex 6p C3 DCpowe_2'!$G$9/D384*(D384-'ver pressoflex 6p C3 DCpowe_2'!$M$8)</f>
        <v>3.8871193949643819E-4</v>
      </c>
      <c r="F384" s="114">
        <f>'ver pressoflex 6p C3 DCpowe_2'!$G$9/D384*(D384-'ver pressoflex 6p C3 DCpowe_2'!$M$9)</f>
        <v>3.7441967152950133E-3</v>
      </c>
      <c r="G384" s="114">
        <f>'ver pressoflex 6p C3 DCpowe_2'!$G$9/D384*(D384-'ver pressoflex 6p C3 DCpowe_2'!$M$10)</f>
        <v>7.0996814910935886E-3</v>
      </c>
      <c r="H384" s="114">
        <f>'ver pressoflex 6p C3 DCpowe_2'!$G$9/D384*(D384-'ver pressoflex 6p C3 DCpowe_2'!$M$11)</f>
        <v>7.966203976773778E-2</v>
      </c>
      <c r="I384" s="114">
        <f>'ver pressoflex 6p C3 DCpowe_2'!$G$9/D384*(D384-'ver pressoflex 6p C3 DCpowe_2'!$M$12)</f>
        <v>8.301752454353635E-2</v>
      </c>
      <c r="J384" s="114">
        <f>'ver pressoflex 6p C3 DCpowe_2'!$G$9/D384*(D384-'ver pressoflex 6p C3 DCpowe_2'!$M$13)</f>
        <v>8.637300931933492E-2</v>
      </c>
      <c r="K384" s="114">
        <f>'ver pressoflex 6p C3 DCpowe_2'!$G$9/D384*(D384-'ver pressoflex 6p C3 DCpowe_2'!$G$3)</f>
        <v>9.4761721258831352E-2</v>
      </c>
      <c r="L384" s="113">
        <f>-'ver pressoflex 6p C3 DCpowe_2'!$G$2*'ver pressoflex 6p C3 DCpowe_2'!D384*'ver pressoflex 6p C3 DCpowe_2'!$G$17*'ver pressoflex 6p C3 DCpowe_2'!$G$13*'ver pressoflex 6p C3 DCpowe_2'!$G$11</f>
        <v>-36048.442499999903</v>
      </c>
      <c r="M384" s="572">
        <f>IF(ABS(E384)&lt;'ver pressoflex 6p C3 DCpowe_2'!$G$7,'ver pressoflex 6p C3 DCpowe_2'!$G$16*E384*'ver pressoflex 6p C3 DCpowe_2'!$O$8,SIGN(E384)*'ver pressoflex 6p C3 DCpowe_2'!$G$15*'ver pressoflex 6p C3 DCpowe_2'!$O$8)</f>
        <v>6.5436538840177088</v>
      </c>
      <c r="N384" s="572">
        <f>IF(ABS(F384)&lt;'ver pressoflex 6p C3 DCpowe_2'!$G$7,'ver pressoflex 6p C3 DCpowe_2'!$G$16*F384*'ver pressoflex 6p C3 DCpowe_2'!$O$9,SIGN(F384)*'ver pressoflex 6p C3 DCpowe_2'!$G$15*'ver pressoflex 6p C3 DCpowe_2'!$O$9)</f>
        <v>0</v>
      </c>
      <c r="O384" s="572">
        <f>IF(ABS(G384)&lt;'ver pressoflex 6p C3 DCpowe_2'!$G$7,'ver pressoflex 6p C3 DCpowe_2'!$G$16*G384*'ver pressoflex 6p C3 DCpowe_2'!$O$10,SIGN(G384)*'ver pressoflex 6p C3 DCpowe_2'!$G$15*'ver pressoflex 6p C3 DCpowe_2'!$O$10)</f>
        <v>0</v>
      </c>
      <c r="P384" s="572">
        <f>IF(ABS(H384)&lt;'ver pressoflex 6p C3 DCpowe_2'!$G$7,'ver pressoflex 6p C3 DCpowe_2'!$G$16*H384*'ver pressoflex 6p C3 DCpowe_2'!$O$11,SIGN(H384)*'ver pressoflex 6p C3 DCpowe_2'!$G$15*'ver pressoflex 6p C3 DCpowe_2'!$O$11)</f>
        <v>0</v>
      </c>
      <c r="Q384" s="572">
        <f>IF(ABS(I384)&lt;'ver pressoflex 6p C3 DCpowe_2'!$G$7,'ver pressoflex 6p C3 DCpowe_2'!$G$16*I384*'ver pressoflex 6p C3 DCpowe_2'!$O$12,SIGN(I384)*'ver pressoflex 6p C3 DCpowe_2'!$G$15*'ver pressoflex 6p C3 DCpowe_2'!$O$12)</f>
        <v>0</v>
      </c>
      <c r="R384" s="572">
        <f>IF(ABS(J384)&lt;'ver pressoflex 6p C3 DCpowe_2'!$G$7,'ver pressoflex 6p C3 DCpowe_2'!$G$16*J384*'ver pressoflex 6p C3 DCpowe_2'!$O$13,SIGN(J384)*'ver pressoflex 6p C3 DCpowe_2'!$G$15*'ver pressoflex 6p C3 DCpowe_2'!$O$13)</f>
        <v>17803.500000000004</v>
      </c>
      <c r="S384" s="113">
        <f t="shared" si="55"/>
        <v>-18238.398846115884</v>
      </c>
      <c r="T384" s="575">
        <f>-L384*('ver pressoflex 6p C3 DCpowe_2'!$G$3/2-'ver pressoflex 6p C3 DCpowe_2'!$G$12*'ver pressoflex 6p C3 DCpowe_2'!D384)</f>
        <v>41299088.485901296</v>
      </c>
      <c r="U384" s="29">
        <f t="shared" si="57"/>
        <v>-6707.2452311181514</v>
      </c>
      <c r="V384" s="29">
        <f t="shared" si="58"/>
        <v>0</v>
      </c>
      <c r="W384" s="29">
        <f t="shared" si="59"/>
        <v>0</v>
      </c>
      <c r="X384" s="29">
        <f t="shared" si="60"/>
        <v>0</v>
      </c>
      <c r="Y384" s="29">
        <f t="shared" si="61"/>
        <v>0</v>
      </c>
      <c r="Z384" s="29">
        <f t="shared" si="62"/>
        <v>18248587.500000004</v>
      </c>
      <c r="AA384" s="113">
        <f t="shared" si="56"/>
        <v>59540968.740670174</v>
      </c>
    </row>
    <row r="385" spans="2:27">
      <c r="B385" s="116">
        <f t="shared" si="54"/>
        <v>23529.174958985899</v>
      </c>
      <c r="C385" s="115">
        <f t="shared" si="53"/>
        <v>15.669999999999957</v>
      </c>
      <c r="D385" s="68">
        <f>'ver pressoflex 6p C3 DCpowe_2'!$G$3/2/$C$557*C385</f>
        <v>191.95749999999947</v>
      </c>
      <c r="E385" s="114">
        <f>'ver pressoflex 6p C3 DCpowe_2'!$G$9/D385*(D385-'ver pressoflex 6p C3 DCpowe_2'!$M$8)</f>
        <v>3.351783597932064E-4</v>
      </c>
      <c r="F385" s="114">
        <f>'ver pressoflex 6p C3 DCpowe_2'!$G$9/D385*(D385-'ver pressoflex 6p C3 DCpowe_2'!$M$9)</f>
        <v>3.6692497037104886E-3</v>
      </c>
      <c r="G385" s="114">
        <f>'ver pressoflex 6p C3 DCpowe_2'!$G$9/D385*(D385-'ver pressoflex 6p C3 DCpowe_2'!$M$10)</f>
        <v>7.0033210476277714E-3</v>
      </c>
      <c r="H385" s="114">
        <f>'ver pressoflex 6p C3 DCpowe_2'!$G$9/D385*(D385-'ver pressoflex 6p C3 DCpowe_2'!$M$11)</f>
        <v>7.9102613859839008E-2</v>
      </c>
      <c r="I385" s="114">
        <f>'ver pressoflex 6p C3 DCpowe_2'!$G$9/D385*(D385-'ver pressoflex 6p C3 DCpowe_2'!$M$12)</f>
        <v>8.2436685203756285E-2</v>
      </c>
      <c r="J385" s="114">
        <f>'ver pressoflex 6p C3 DCpowe_2'!$G$9/D385*(D385-'ver pressoflex 6p C3 DCpowe_2'!$M$13)</f>
        <v>8.5770756547673563E-2</v>
      </c>
      <c r="K385" s="114">
        <f>'ver pressoflex 6p C3 DCpowe_2'!$G$9/D385*(D385-'ver pressoflex 6p C3 DCpowe_2'!$G$3)</f>
        <v>9.4105934907466771E-2</v>
      </c>
      <c r="L385" s="113">
        <f>-'ver pressoflex 6p C3 DCpowe_2'!$G$2*'ver pressoflex 6p C3 DCpowe_2'!D385*'ver pressoflex 6p C3 DCpowe_2'!$G$17*'ver pressoflex 6p C3 DCpowe_2'!$G$13*'ver pressoflex 6p C3 DCpowe_2'!$G$11</f>
        <v>-36279.967499999904</v>
      </c>
      <c r="M385" s="572">
        <f>IF(ABS(E385)&lt;'ver pressoflex 6p C3 DCpowe_2'!$G$7,'ver pressoflex 6p C3 DCpowe_2'!$G$16*E385*'ver pressoflex 6p C3 DCpowe_2'!$O$8,SIGN(E385)*'ver pressoflex 6p C3 DCpowe_2'!$G$15*'ver pressoflex 6p C3 DCpowe_2'!$O$8)</f>
        <v>5.6424589858001966</v>
      </c>
      <c r="N385" s="572">
        <f>IF(ABS(F385)&lt;'ver pressoflex 6p C3 DCpowe_2'!$G$7,'ver pressoflex 6p C3 DCpowe_2'!$G$16*F385*'ver pressoflex 6p C3 DCpowe_2'!$O$9,SIGN(F385)*'ver pressoflex 6p C3 DCpowe_2'!$G$15*'ver pressoflex 6p C3 DCpowe_2'!$O$9)</f>
        <v>0</v>
      </c>
      <c r="O385" s="572">
        <f>IF(ABS(G385)&lt;'ver pressoflex 6p C3 DCpowe_2'!$G$7,'ver pressoflex 6p C3 DCpowe_2'!$G$16*G385*'ver pressoflex 6p C3 DCpowe_2'!$O$10,SIGN(G385)*'ver pressoflex 6p C3 DCpowe_2'!$G$15*'ver pressoflex 6p C3 DCpowe_2'!$O$10)</f>
        <v>0</v>
      </c>
      <c r="P385" s="572">
        <f>IF(ABS(H385)&lt;'ver pressoflex 6p C3 DCpowe_2'!$G$7,'ver pressoflex 6p C3 DCpowe_2'!$G$16*H385*'ver pressoflex 6p C3 DCpowe_2'!$O$11,SIGN(H385)*'ver pressoflex 6p C3 DCpowe_2'!$G$15*'ver pressoflex 6p C3 DCpowe_2'!$O$11)</f>
        <v>0</v>
      </c>
      <c r="Q385" s="572">
        <f>IF(ABS(I385)&lt;'ver pressoflex 6p C3 DCpowe_2'!$G$7,'ver pressoflex 6p C3 DCpowe_2'!$G$16*I385*'ver pressoflex 6p C3 DCpowe_2'!$O$12,SIGN(I385)*'ver pressoflex 6p C3 DCpowe_2'!$G$15*'ver pressoflex 6p C3 DCpowe_2'!$O$12)</f>
        <v>0</v>
      </c>
      <c r="R385" s="572">
        <f>IF(ABS(J385)&lt;'ver pressoflex 6p C3 DCpowe_2'!$G$7,'ver pressoflex 6p C3 DCpowe_2'!$G$16*J385*'ver pressoflex 6p C3 DCpowe_2'!$O$13,SIGN(J385)*'ver pressoflex 6p C3 DCpowe_2'!$G$15*'ver pressoflex 6p C3 DCpowe_2'!$O$13)</f>
        <v>17803.500000000004</v>
      </c>
      <c r="S385" s="113">
        <f t="shared" si="55"/>
        <v>-18470.825041014101</v>
      </c>
      <c r="T385" s="575">
        <f>-L385*('ver pressoflex 6p C3 DCpowe_2'!$G$3/2-'ver pressoflex 6p C3 DCpowe_2'!$G$12*'ver pressoflex 6p C3 DCpowe_2'!D385)</f>
        <v>41545848.053165302</v>
      </c>
      <c r="U385" s="29">
        <f t="shared" si="57"/>
        <v>-5783.520460445201</v>
      </c>
      <c r="V385" s="29">
        <f t="shared" si="58"/>
        <v>0</v>
      </c>
      <c r="W385" s="29">
        <f t="shared" si="59"/>
        <v>0</v>
      </c>
      <c r="X385" s="29">
        <f t="shared" si="60"/>
        <v>0</v>
      </c>
      <c r="Y385" s="29">
        <f t="shared" si="61"/>
        <v>0</v>
      </c>
      <c r="Z385" s="29">
        <f t="shared" si="62"/>
        <v>18248587.500000004</v>
      </c>
      <c r="AA385" s="113">
        <f t="shared" si="56"/>
        <v>59788652.03270486</v>
      </c>
    </row>
    <row r="386" spans="2:27">
      <c r="B386" s="116">
        <f t="shared" si="54"/>
        <v>23296.760193319107</v>
      </c>
      <c r="C386" s="115">
        <f t="shared" si="53"/>
        <v>15.769999999999957</v>
      </c>
      <c r="D386" s="68">
        <f>'ver pressoflex 6p C3 DCpowe_2'!$G$3/2/$C$557*C386</f>
        <v>193.18249999999946</v>
      </c>
      <c r="E386" s="114">
        <f>'ver pressoflex 6p C3 DCpowe_2'!$G$9/D386*(D386-'ver pressoflex 6p C3 DCpowe_2'!$M$8)</f>
        <v>2.8232370944575433E-4</v>
      </c>
      <c r="F386" s="114">
        <f>'ver pressoflex 6p C3 DCpowe_2'!$G$9/D386*(D386-'ver pressoflex 6p C3 DCpowe_2'!$M$9)</f>
        <v>3.5952531932240558E-3</v>
      </c>
      <c r="G386" s="114">
        <f>'ver pressoflex 6p C3 DCpowe_2'!$G$9/D386*(D386-'ver pressoflex 6p C3 DCpowe_2'!$M$10)</f>
        <v>6.9081826770023575E-3</v>
      </c>
      <c r="H386" s="114">
        <f>'ver pressoflex 6p C3 DCpowe_2'!$G$9/D386*(D386-'ver pressoflex 6p C3 DCpowe_2'!$M$11)</f>
        <v>7.8550282763708137E-2</v>
      </c>
      <c r="I386" s="114">
        <f>'ver pressoflex 6p C3 DCpowe_2'!$G$9/D386*(D386-'ver pressoflex 6p C3 DCpowe_2'!$M$12)</f>
        <v>8.1863212247486439E-2</v>
      </c>
      <c r="J386" s="114">
        <f>'ver pressoflex 6p C3 DCpowe_2'!$G$9/D386*(D386-'ver pressoflex 6p C3 DCpowe_2'!$M$13)</f>
        <v>8.517614173126474E-2</v>
      </c>
      <c r="K386" s="114">
        <f>'ver pressoflex 6p C3 DCpowe_2'!$G$9/D386*(D386-'ver pressoflex 6p C3 DCpowe_2'!$G$3)</f>
        <v>9.3458465440710486E-2</v>
      </c>
      <c r="L386" s="113">
        <f>-'ver pressoflex 6p C3 DCpowe_2'!$G$2*'ver pressoflex 6p C3 DCpowe_2'!D386*'ver pressoflex 6p C3 DCpowe_2'!$G$17*'ver pressoflex 6p C3 DCpowe_2'!$G$13*'ver pressoflex 6p C3 DCpowe_2'!$G$11</f>
        <v>-36511.492499999906</v>
      </c>
      <c r="M386" s="572">
        <f>IF(ABS(E386)&lt;'ver pressoflex 6p C3 DCpowe_2'!$G$7,'ver pressoflex 6p C3 DCpowe_2'!$G$16*E386*'ver pressoflex 6p C3 DCpowe_2'!$O$8,SIGN(E386)*'ver pressoflex 6p C3 DCpowe_2'!$G$15*'ver pressoflex 6p C3 DCpowe_2'!$O$8)</f>
        <v>4.7526933190122023</v>
      </c>
      <c r="N386" s="572">
        <f>IF(ABS(F386)&lt;'ver pressoflex 6p C3 DCpowe_2'!$G$7,'ver pressoflex 6p C3 DCpowe_2'!$G$16*F386*'ver pressoflex 6p C3 DCpowe_2'!$O$9,SIGN(F386)*'ver pressoflex 6p C3 DCpowe_2'!$G$15*'ver pressoflex 6p C3 DCpowe_2'!$O$9)</f>
        <v>0</v>
      </c>
      <c r="O386" s="572">
        <f>IF(ABS(G386)&lt;'ver pressoflex 6p C3 DCpowe_2'!$G$7,'ver pressoflex 6p C3 DCpowe_2'!$G$16*G386*'ver pressoflex 6p C3 DCpowe_2'!$O$10,SIGN(G386)*'ver pressoflex 6p C3 DCpowe_2'!$G$15*'ver pressoflex 6p C3 DCpowe_2'!$O$10)</f>
        <v>0</v>
      </c>
      <c r="P386" s="572">
        <f>IF(ABS(H386)&lt;'ver pressoflex 6p C3 DCpowe_2'!$G$7,'ver pressoflex 6p C3 DCpowe_2'!$G$16*H386*'ver pressoflex 6p C3 DCpowe_2'!$O$11,SIGN(H386)*'ver pressoflex 6p C3 DCpowe_2'!$G$15*'ver pressoflex 6p C3 DCpowe_2'!$O$11)</f>
        <v>0</v>
      </c>
      <c r="Q386" s="572">
        <f>IF(ABS(I386)&lt;'ver pressoflex 6p C3 DCpowe_2'!$G$7,'ver pressoflex 6p C3 DCpowe_2'!$G$16*I386*'ver pressoflex 6p C3 DCpowe_2'!$O$12,SIGN(I386)*'ver pressoflex 6p C3 DCpowe_2'!$G$15*'ver pressoflex 6p C3 DCpowe_2'!$O$12)</f>
        <v>0</v>
      </c>
      <c r="R386" s="572">
        <f>IF(ABS(J386)&lt;'ver pressoflex 6p C3 DCpowe_2'!$G$7,'ver pressoflex 6p C3 DCpowe_2'!$G$16*J386*'ver pressoflex 6p C3 DCpowe_2'!$O$13,SIGN(J386)*'ver pressoflex 6p C3 DCpowe_2'!$G$15*'ver pressoflex 6p C3 DCpowe_2'!$O$13)</f>
        <v>17803.500000000004</v>
      </c>
      <c r="S386" s="113">
        <f t="shared" si="55"/>
        <v>-18703.239806680893</v>
      </c>
      <c r="T386" s="575">
        <f>-L386*('ver pressoflex 6p C3 DCpowe_2'!$G$3/2-'ver pressoflex 6p C3 DCpowe_2'!$G$12*'ver pressoflex 6p C3 DCpowe_2'!D386)</f>
        <v>41792371.650149301</v>
      </c>
      <c r="U386" s="29">
        <f t="shared" si="57"/>
        <v>-4871.5106519875071</v>
      </c>
      <c r="V386" s="29">
        <f t="shared" si="58"/>
        <v>0</v>
      </c>
      <c r="W386" s="29">
        <f t="shared" si="59"/>
        <v>0</v>
      </c>
      <c r="X386" s="29">
        <f t="shared" si="60"/>
        <v>0</v>
      </c>
      <c r="Y386" s="29">
        <f t="shared" si="61"/>
        <v>0</v>
      </c>
      <c r="Z386" s="29">
        <f t="shared" si="62"/>
        <v>18248587.500000004</v>
      </c>
      <c r="AA386" s="113">
        <f t="shared" si="56"/>
        <v>60036087.63949731</v>
      </c>
    </row>
    <row r="387" spans="2:27">
      <c r="B387" s="116">
        <f t="shared" si="54"/>
        <v>23064.356640830232</v>
      </c>
      <c r="C387" s="115">
        <f t="shared" si="53"/>
        <v>15.869999999999957</v>
      </c>
      <c r="D387" s="68">
        <f>'ver pressoflex 6p C3 DCpowe_2'!$G$3/2/$C$557*C387</f>
        <v>194.40749999999946</v>
      </c>
      <c r="E387" s="114">
        <f>'ver pressoflex 6p C3 DCpowe_2'!$G$9/D387*(D387-'ver pressoflex 6p C3 DCpowe_2'!$M$8)</f>
        <v>2.3013515425075913E-4</v>
      </c>
      <c r="F387" s="114">
        <f>'ver pressoflex 6p C3 DCpowe_2'!$G$9/D387*(D387-'ver pressoflex 6p C3 DCpowe_2'!$M$9)</f>
        <v>3.5221892159510632E-3</v>
      </c>
      <c r="G387" s="114">
        <f>'ver pressoflex 6p C3 DCpowe_2'!$G$9/D387*(D387-'ver pressoflex 6p C3 DCpowe_2'!$M$10)</f>
        <v>6.8142432776513674E-3</v>
      </c>
      <c r="H387" s="114">
        <f>'ver pressoflex 6p C3 DCpowe_2'!$G$9/D387*(D387-'ver pressoflex 6p C3 DCpowe_2'!$M$11)</f>
        <v>7.8004912361920448E-2</v>
      </c>
      <c r="I387" s="114">
        <f>'ver pressoflex 6p C3 DCpowe_2'!$G$9/D387*(D387-'ver pressoflex 6p C3 DCpowe_2'!$M$12)</f>
        <v>8.1296966423620748E-2</v>
      </c>
      <c r="J387" s="114">
        <f>'ver pressoflex 6p C3 DCpowe_2'!$G$9/D387*(D387-'ver pressoflex 6p C3 DCpowe_2'!$M$13)</f>
        <v>8.4589020485321048E-2</v>
      </c>
      <c r="K387" s="114">
        <f>'ver pressoflex 6p C3 DCpowe_2'!$G$9/D387*(D387-'ver pressoflex 6p C3 DCpowe_2'!$G$3)</f>
        <v>9.2819155639571813E-2</v>
      </c>
      <c r="L387" s="113">
        <f>-'ver pressoflex 6p C3 DCpowe_2'!$G$2*'ver pressoflex 6p C3 DCpowe_2'!D387*'ver pressoflex 6p C3 DCpowe_2'!$G$17*'ver pressoflex 6p C3 DCpowe_2'!$G$13*'ver pressoflex 6p C3 DCpowe_2'!$G$11</f>
        <v>-36743.0174999999</v>
      </c>
      <c r="M387" s="572">
        <f>IF(ABS(E387)&lt;'ver pressoflex 6p C3 DCpowe_2'!$G$7,'ver pressoflex 6p C3 DCpowe_2'!$G$16*E387*'ver pressoflex 6p C3 DCpowe_2'!$O$8,SIGN(E387)*'ver pressoflex 6p C3 DCpowe_2'!$G$15*'ver pressoflex 6p C3 DCpowe_2'!$O$8)</f>
        <v>3.8741408301295395</v>
      </c>
      <c r="N387" s="572">
        <f>IF(ABS(F387)&lt;'ver pressoflex 6p C3 DCpowe_2'!$G$7,'ver pressoflex 6p C3 DCpowe_2'!$G$16*F387*'ver pressoflex 6p C3 DCpowe_2'!$O$9,SIGN(F387)*'ver pressoflex 6p C3 DCpowe_2'!$G$15*'ver pressoflex 6p C3 DCpowe_2'!$O$9)</f>
        <v>0</v>
      </c>
      <c r="O387" s="572">
        <f>IF(ABS(G387)&lt;'ver pressoflex 6p C3 DCpowe_2'!$G$7,'ver pressoflex 6p C3 DCpowe_2'!$G$16*G387*'ver pressoflex 6p C3 DCpowe_2'!$O$10,SIGN(G387)*'ver pressoflex 6p C3 DCpowe_2'!$G$15*'ver pressoflex 6p C3 DCpowe_2'!$O$10)</f>
        <v>0</v>
      </c>
      <c r="P387" s="572">
        <f>IF(ABS(H387)&lt;'ver pressoflex 6p C3 DCpowe_2'!$G$7,'ver pressoflex 6p C3 DCpowe_2'!$G$16*H387*'ver pressoflex 6p C3 DCpowe_2'!$O$11,SIGN(H387)*'ver pressoflex 6p C3 DCpowe_2'!$G$15*'ver pressoflex 6p C3 DCpowe_2'!$O$11)</f>
        <v>0</v>
      </c>
      <c r="Q387" s="572">
        <f>IF(ABS(I387)&lt;'ver pressoflex 6p C3 DCpowe_2'!$G$7,'ver pressoflex 6p C3 DCpowe_2'!$G$16*I387*'ver pressoflex 6p C3 DCpowe_2'!$O$12,SIGN(I387)*'ver pressoflex 6p C3 DCpowe_2'!$G$15*'ver pressoflex 6p C3 DCpowe_2'!$O$12)</f>
        <v>0</v>
      </c>
      <c r="R387" s="572">
        <f>IF(ABS(J387)&lt;'ver pressoflex 6p C3 DCpowe_2'!$G$7,'ver pressoflex 6p C3 DCpowe_2'!$G$16*J387*'ver pressoflex 6p C3 DCpowe_2'!$O$13,SIGN(J387)*'ver pressoflex 6p C3 DCpowe_2'!$G$15*'ver pressoflex 6p C3 DCpowe_2'!$O$13)</f>
        <v>17803.500000000004</v>
      </c>
      <c r="S387" s="113">
        <f t="shared" si="55"/>
        <v>-18935.643359169768</v>
      </c>
      <c r="T387" s="575">
        <f>-L387*('ver pressoflex 6p C3 DCpowe_2'!$G$3/2-'ver pressoflex 6p C3 DCpowe_2'!$G$12*'ver pressoflex 6p C3 DCpowe_2'!D387)</f>
        <v>42038659.276853293</v>
      </c>
      <c r="U387" s="29">
        <f t="shared" si="57"/>
        <v>-3970.9943508827778</v>
      </c>
      <c r="V387" s="29">
        <f t="shared" si="58"/>
        <v>0</v>
      </c>
      <c r="W387" s="29">
        <f t="shared" si="59"/>
        <v>0</v>
      </c>
      <c r="X387" s="29">
        <f t="shared" si="60"/>
        <v>0</v>
      </c>
      <c r="Y387" s="29">
        <f t="shared" si="61"/>
        <v>0</v>
      </c>
      <c r="Z387" s="29">
        <f t="shared" si="62"/>
        <v>18248587.500000004</v>
      </c>
      <c r="AA387" s="113">
        <f t="shared" si="56"/>
        <v>60283275.782502413</v>
      </c>
    </row>
    <row r="388" spans="2:27">
      <c r="B388" s="116">
        <f t="shared" si="54"/>
        <v>22831.964090877216</v>
      </c>
      <c r="C388" s="115">
        <f t="shared" si="53"/>
        <v>15.969999999999956</v>
      </c>
      <c r="D388" s="68">
        <f>'ver pressoflex 6p C3 DCpowe_2'!$G$3/2/$C$557*C388</f>
        <v>195.63249999999945</v>
      </c>
      <c r="E388" s="114">
        <f>'ver pressoflex 6p C3 DCpowe_2'!$G$9/D388*(D388-'ver pressoflex 6p C3 DCpowe_2'!$M$8)</f>
        <v>1.7860018146271441E-4</v>
      </c>
      <c r="F388" s="114">
        <f>'ver pressoflex 6p C3 DCpowe_2'!$G$9/D388*(D388-'ver pressoflex 6p C3 DCpowe_2'!$M$9)</f>
        <v>3.4500402540478003E-3</v>
      </c>
      <c r="G388" s="114">
        <f>'ver pressoflex 6p C3 DCpowe_2'!$G$9/D388*(D388-'ver pressoflex 6p C3 DCpowe_2'!$M$10)</f>
        <v>6.7214803266328867E-3</v>
      </c>
      <c r="H388" s="114">
        <f>'ver pressoflex 6p C3 DCpowe_2'!$G$9/D388*(D388-'ver pressoflex 6p C3 DCpowe_2'!$M$11)</f>
        <v>7.7466371896285371E-2</v>
      </c>
      <c r="I388" s="114">
        <f>'ver pressoflex 6p C3 DCpowe_2'!$G$9/D388*(D388-'ver pressoflex 6p C3 DCpowe_2'!$M$12)</f>
        <v>8.0737811968870449E-2</v>
      </c>
      <c r="J388" s="114">
        <f>'ver pressoflex 6p C3 DCpowe_2'!$G$9/D388*(D388-'ver pressoflex 6p C3 DCpowe_2'!$M$13)</f>
        <v>8.4009252041455554E-2</v>
      </c>
      <c r="K388" s="114">
        <f>'ver pressoflex 6p C3 DCpowe_2'!$G$9/D388*(D388-'ver pressoflex 6p C3 DCpowe_2'!$G$3)</f>
        <v>9.2187852222918268E-2</v>
      </c>
      <c r="L388" s="113">
        <f>-'ver pressoflex 6p C3 DCpowe_2'!$G$2*'ver pressoflex 6p C3 DCpowe_2'!D388*'ver pressoflex 6p C3 DCpowe_2'!$G$17*'ver pressoflex 6p C3 DCpowe_2'!$G$13*'ver pressoflex 6p C3 DCpowe_2'!$G$11</f>
        <v>-36974.542499999901</v>
      </c>
      <c r="M388" s="572">
        <f>IF(ABS(E388)&lt;'ver pressoflex 6p C3 DCpowe_2'!$G$7,'ver pressoflex 6p C3 DCpowe_2'!$G$16*E388*'ver pressoflex 6p C3 DCpowe_2'!$O$8,SIGN(E388)*'ver pressoflex 6p C3 DCpowe_2'!$G$15*'ver pressoflex 6p C3 DCpowe_2'!$O$8)</f>
        <v>3.0065908771126582</v>
      </c>
      <c r="N388" s="572">
        <f>IF(ABS(F388)&lt;'ver pressoflex 6p C3 DCpowe_2'!$G$7,'ver pressoflex 6p C3 DCpowe_2'!$G$16*F388*'ver pressoflex 6p C3 DCpowe_2'!$O$9,SIGN(F388)*'ver pressoflex 6p C3 DCpowe_2'!$G$15*'ver pressoflex 6p C3 DCpowe_2'!$O$9)</f>
        <v>0</v>
      </c>
      <c r="O388" s="572">
        <f>IF(ABS(G388)&lt;'ver pressoflex 6p C3 DCpowe_2'!$G$7,'ver pressoflex 6p C3 DCpowe_2'!$G$16*G388*'ver pressoflex 6p C3 DCpowe_2'!$O$10,SIGN(G388)*'ver pressoflex 6p C3 DCpowe_2'!$G$15*'ver pressoflex 6p C3 DCpowe_2'!$O$10)</f>
        <v>0</v>
      </c>
      <c r="P388" s="572">
        <f>IF(ABS(H388)&lt;'ver pressoflex 6p C3 DCpowe_2'!$G$7,'ver pressoflex 6p C3 DCpowe_2'!$G$16*H388*'ver pressoflex 6p C3 DCpowe_2'!$O$11,SIGN(H388)*'ver pressoflex 6p C3 DCpowe_2'!$G$15*'ver pressoflex 6p C3 DCpowe_2'!$O$11)</f>
        <v>0</v>
      </c>
      <c r="Q388" s="572">
        <f>IF(ABS(I388)&lt;'ver pressoflex 6p C3 DCpowe_2'!$G$7,'ver pressoflex 6p C3 DCpowe_2'!$G$16*I388*'ver pressoflex 6p C3 DCpowe_2'!$O$12,SIGN(I388)*'ver pressoflex 6p C3 DCpowe_2'!$G$15*'ver pressoflex 6p C3 DCpowe_2'!$O$12)</f>
        <v>0</v>
      </c>
      <c r="R388" s="572">
        <f>IF(ABS(J388)&lt;'ver pressoflex 6p C3 DCpowe_2'!$G$7,'ver pressoflex 6p C3 DCpowe_2'!$G$16*J388*'ver pressoflex 6p C3 DCpowe_2'!$O$13,SIGN(J388)*'ver pressoflex 6p C3 DCpowe_2'!$G$15*'ver pressoflex 6p C3 DCpowe_2'!$O$13)</f>
        <v>17803.500000000004</v>
      </c>
      <c r="S388" s="113">
        <f t="shared" si="55"/>
        <v>-19168.035909122784</v>
      </c>
      <c r="T388" s="575">
        <f>-L388*('ver pressoflex 6p C3 DCpowe_2'!$G$3/2-'ver pressoflex 6p C3 DCpowe_2'!$G$12*'ver pressoflex 6p C3 DCpowe_2'!D388)</f>
        <v>42284710.933277294</v>
      </c>
      <c r="U388" s="29">
        <f t="shared" si="57"/>
        <v>-3081.7556490404745</v>
      </c>
      <c r="V388" s="29">
        <f t="shared" si="58"/>
        <v>0</v>
      </c>
      <c r="W388" s="29">
        <f t="shared" si="59"/>
        <v>0</v>
      </c>
      <c r="X388" s="29">
        <f t="shared" si="60"/>
        <v>0</v>
      </c>
      <c r="Y388" s="29">
        <f t="shared" si="61"/>
        <v>0</v>
      </c>
      <c r="Z388" s="29">
        <f t="shared" si="62"/>
        <v>18248587.500000004</v>
      </c>
      <c r="AA388" s="113">
        <f t="shared" si="56"/>
        <v>60530216.677628264</v>
      </c>
    </row>
    <row r="389" spans="2:27">
      <c r="B389" s="116">
        <f t="shared" si="54"/>
        <v>22599.582338061136</v>
      </c>
      <c r="C389" s="115">
        <f t="shared" si="53"/>
        <v>16.069999999999958</v>
      </c>
      <c r="D389" s="68">
        <f>'ver pressoflex 6p C3 DCpowe_2'!$G$3/2/$C$557*C389</f>
        <v>196.85749999999948</v>
      </c>
      <c r="E389" s="114">
        <f>'ver pressoflex 6p C3 DCpowe_2'!$G$9/D389*(D389-'ver pressoflex 6p C3 DCpowe_2'!$M$8)</f>
        <v>1.2770658979213015E-4</v>
      </c>
      <c r="F389" s="114">
        <f>'ver pressoflex 6p C3 DCpowe_2'!$G$9/D389*(D389-'ver pressoflex 6p C3 DCpowe_2'!$M$9)</f>
        <v>3.3787892257089824E-3</v>
      </c>
      <c r="G389" s="114">
        <f>'ver pressoflex 6p C3 DCpowe_2'!$G$9/D389*(D389-'ver pressoflex 6p C3 DCpowe_2'!$M$10)</f>
        <v>6.6298718616258348E-3</v>
      </c>
      <c r="H389" s="114">
        <f>'ver pressoflex 6p C3 DCpowe_2'!$G$9/D389*(D389-'ver pressoflex 6p C3 DCpowe_2'!$M$11)</f>
        <v>7.693453386332777E-2</v>
      </c>
      <c r="I389" s="114">
        <f>'ver pressoflex 6p C3 DCpowe_2'!$G$9/D389*(D389-'ver pressoflex 6p C3 DCpowe_2'!$M$12)</f>
        <v>8.0185616499244619E-2</v>
      </c>
      <c r="J389" s="114">
        <f>'ver pressoflex 6p C3 DCpowe_2'!$G$9/D389*(D389-'ver pressoflex 6p C3 DCpowe_2'!$M$13)</f>
        <v>8.3436699135161455E-2</v>
      </c>
      <c r="K389" s="114">
        <f>'ver pressoflex 6p C3 DCpowe_2'!$G$9/D389*(D389-'ver pressoflex 6p C3 DCpowe_2'!$G$3)</f>
        <v>9.1564405724953585E-2</v>
      </c>
      <c r="L389" s="113">
        <f>-'ver pressoflex 6p C3 DCpowe_2'!$G$2*'ver pressoflex 6p C3 DCpowe_2'!D389*'ver pressoflex 6p C3 DCpowe_2'!$G$17*'ver pressoflex 6p C3 DCpowe_2'!$G$13*'ver pressoflex 6p C3 DCpowe_2'!$G$11</f>
        <v>-37206.067499999903</v>
      </c>
      <c r="M389" s="572">
        <f>IF(ABS(E389)&lt;'ver pressoflex 6p C3 DCpowe_2'!$G$7,'ver pressoflex 6p C3 DCpowe_2'!$G$16*E389*'ver pressoflex 6p C3 DCpowe_2'!$O$8,SIGN(E389)*'ver pressoflex 6p C3 DCpowe_2'!$G$15*'ver pressoflex 6p C3 DCpowe_2'!$O$8)</f>
        <v>2.149838061034361</v>
      </c>
      <c r="N389" s="572">
        <f>IF(ABS(F389)&lt;'ver pressoflex 6p C3 DCpowe_2'!$G$7,'ver pressoflex 6p C3 DCpowe_2'!$G$16*F389*'ver pressoflex 6p C3 DCpowe_2'!$O$9,SIGN(F389)*'ver pressoflex 6p C3 DCpowe_2'!$G$15*'ver pressoflex 6p C3 DCpowe_2'!$O$9)</f>
        <v>0</v>
      </c>
      <c r="O389" s="572">
        <f>IF(ABS(G389)&lt;'ver pressoflex 6p C3 DCpowe_2'!$G$7,'ver pressoflex 6p C3 DCpowe_2'!$G$16*G389*'ver pressoflex 6p C3 DCpowe_2'!$O$10,SIGN(G389)*'ver pressoflex 6p C3 DCpowe_2'!$G$15*'ver pressoflex 6p C3 DCpowe_2'!$O$10)</f>
        <v>0</v>
      </c>
      <c r="P389" s="572">
        <f>IF(ABS(H389)&lt;'ver pressoflex 6p C3 DCpowe_2'!$G$7,'ver pressoflex 6p C3 DCpowe_2'!$G$16*H389*'ver pressoflex 6p C3 DCpowe_2'!$O$11,SIGN(H389)*'ver pressoflex 6p C3 DCpowe_2'!$G$15*'ver pressoflex 6p C3 DCpowe_2'!$O$11)</f>
        <v>0</v>
      </c>
      <c r="Q389" s="572">
        <f>IF(ABS(I389)&lt;'ver pressoflex 6p C3 DCpowe_2'!$G$7,'ver pressoflex 6p C3 DCpowe_2'!$G$16*I389*'ver pressoflex 6p C3 DCpowe_2'!$O$12,SIGN(I389)*'ver pressoflex 6p C3 DCpowe_2'!$G$15*'ver pressoflex 6p C3 DCpowe_2'!$O$12)</f>
        <v>0</v>
      </c>
      <c r="R389" s="572">
        <f>IF(ABS(J389)&lt;'ver pressoflex 6p C3 DCpowe_2'!$G$7,'ver pressoflex 6p C3 DCpowe_2'!$G$16*J389*'ver pressoflex 6p C3 DCpowe_2'!$O$13,SIGN(J389)*'ver pressoflex 6p C3 DCpowe_2'!$G$15*'ver pressoflex 6p C3 DCpowe_2'!$O$13)</f>
        <v>17803.500000000004</v>
      </c>
      <c r="S389" s="113">
        <f t="shared" si="55"/>
        <v>-19400.417661938864</v>
      </c>
      <c r="T389" s="575">
        <f>-L389*('ver pressoflex 6p C3 DCpowe_2'!$G$3/2-'ver pressoflex 6p C3 DCpowe_2'!$G$12*'ver pressoflex 6p C3 DCpowe_2'!D389)</f>
        <v>42530526.619421296</v>
      </c>
      <c r="U389" s="29">
        <f t="shared" si="57"/>
        <v>-2203.5840125602199</v>
      </c>
      <c r="V389" s="29">
        <f t="shared" si="58"/>
        <v>0</v>
      </c>
      <c r="W389" s="29">
        <f t="shared" si="59"/>
        <v>0</v>
      </c>
      <c r="X389" s="29">
        <f t="shared" si="60"/>
        <v>0</v>
      </c>
      <c r="Y389" s="29">
        <f t="shared" si="61"/>
        <v>0</v>
      </c>
      <c r="Z389" s="29">
        <f t="shared" si="62"/>
        <v>18248587.500000004</v>
      </c>
      <c r="AA389" s="113">
        <f t="shared" si="56"/>
        <v>60776910.535408735</v>
      </c>
    </row>
    <row r="390" spans="2:27">
      <c r="B390" s="116">
        <f t="shared" si="54"/>
        <v>22367.211182064046</v>
      </c>
      <c r="C390" s="115">
        <f t="shared" si="53"/>
        <v>16.169999999999959</v>
      </c>
      <c r="D390" s="68">
        <f>'ver pressoflex 6p C3 DCpowe_2'!$G$3/2/$C$557*C390</f>
        <v>198.0824999999995</v>
      </c>
      <c r="E390" s="114">
        <f>'ver pressoflex 6p C3 DCpowe_2'!$G$9/D390*(D390-'ver pressoflex 6p C3 DCpowe_2'!$M$8)</f>
        <v>7.7442479774861734E-5</v>
      </c>
      <c r="F390" s="114">
        <f>'ver pressoflex 6p C3 DCpowe_2'!$G$9/D390*(D390-'ver pressoflex 6p C3 DCpowe_2'!$M$9)</f>
        <v>3.3084194716848066E-3</v>
      </c>
      <c r="G390" s="114">
        <f>'ver pressoflex 6p C3 DCpowe_2'!$G$9/D390*(D390-'ver pressoflex 6p C3 DCpowe_2'!$M$10)</f>
        <v>6.5393964635947514E-3</v>
      </c>
      <c r="H390" s="114">
        <f>'ver pressoflex 6p C3 DCpowe_2'!$G$9/D390*(D390-'ver pressoflex 6p C3 DCpowe_2'!$M$11)</f>
        <v>7.640927391364731E-2</v>
      </c>
      <c r="I390" s="114">
        <f>'ver pressoflex 6p C3 DCpowe_2'!$G$9/D390*(D390-'ver pressoflex 6p C3 DCpowe_2'!$M$12)</f>
        <v>7.964025090555725E-2</v>
      </c>
      <c r="J390" s="114">
        <f>'ver pressoflex 6p C3 DCpowe_2'!$G$9/D390*(D390-'ver pressoflex 6p C3 DCpowe_2'!$M$13)</f>
        <v>8.2871227897467203E-2</v>
      </c>
      <c r="K390" s="114">
        <f>'ver pressoflex 6p C3 DCpowe_2'!$G$9/D390*(D390-'ver pressoflex 6p C3 DCpowe_2'!$G$3)</f>
        <v>9.0948670377242066E-2</v>
      </c>
      <c r="L390" s="113">
        <f>-'ver pressoflex 6p C3 DCpowe_2'!$G$2*'ver pressoflex 6p C3 DCpowe_2'!D390*'ver pressoflex 6p C3 DCpowe_2'!$G$17*'ver pressoflex 6p C3 DCpowe_2'!$G$13*'ver pressoflex 6p C3 DCpowe_2'!$G$11</f>
        <v>-37437.592499999912</v>
      </c>
      <c r="M390" s="572">
        <f>IF(ABS(E390)&lt;'ver pressoflex 6p C3 DCpowe_2'!$G$7,'ver pressoflex 6p C3 DCpowe_2'!$G$16*E390*'ver pressoflex 6p C3 DCpowe_2'!$O$8,SIGN(E390)*'ver pressoflex 6p C3 DCpowe_2'!$G$15*'ver pressoflex 6p C3 DCpowe_2'!$O$8)</f>
        <v>1.303682063955178</v>
      </c>
      <c r="N390" s="572">
        <f>IF(ABS(F390)&lt;'ver pressoflex 6p C3 DCpowe_2'!$G$7,'ver pressoflex 6p C3 DCpowe_2'!$G$16*F390*'ver pressoflex 6p C3 DCpowe_2'!$O$9,SIGN(F390)*'ver pressoflex 6p C3 DCpowe_2'!$G$15*'ver pressoflex 6p C3 DCpowe_2'!$O$9)</f>
        <v>0</v>
      </c>
      <c r="O390" s="572">
        <f>IF(ABS(G390)&lt;'ver pressoflex 6p C3 DCpowe_2'!$G$7,'ver pressoflex 6p C3 DCpowe_2'!$G$16*G390*'ver pressoflex 6p C3 DCpowe_2'!$O$10,SIGN(G390)*'ver pressoflex 6p C3 DCpowe_2'!$G$15*'ver pressoflex 6p C3 DCpowe_2'!$O$10)</f>
        <v>0</v>
      </c>
      <c r="P390" s="572">
        <f>IF(ABS(H390)&lt;'ver pressoflex 6p C3 DCpowe_2'!$G$7,'ver pressoflex 6p C3 DCpowe_2'!$G$16*H390*'ver pressoflex 6p C3 DCpowe_2'!$O$11,SIGN(H390)*'ver pressoflex 6p C3 DCpowe_2'!$G$15*'ver pressoflex 6p C3 DCpowe_2'!$O$11)</f>
        <v>0</v>
      </c>
      <c r="Q390" s="572">
        <f>IF(ABS(I390)&lt;'ver pressoflex 6p C3 DCpowe_2'!$G$7,'ver pressoflex 6p C3 DCpowe_2'!$G$16*I390*'ver pressoflex 6p C3 DCpowe_2'!$O$12,SIGN(I390)*'ver pressoflex 6p C3 DCpowe_2'!$G$15*'ver pressoflex 6p C3 DCpowe_2'!$O$12)</f>
        <v>0</v>
      </c>
      <c r="R390" s="572">
        <f>IF(ABS(J390)&lt;'ver pressoflex 6p C3 DCpowe_2'!$G$7,'ver pressoflex 6p C3 DCpowe_2'!$G$16*J390*'ver pressoflex 6p C3 DCpowe_2'!$O$13,SIGN(J390)*'ver pressoflex 6p C3 DCpowe_2'!$G$15*'ver pressoflex 6p C3 DCpowe_2'!$O$13)</f>
        <v>17803.500000000004</v>
      </c>
      <c r="S390" s="113">
        <f t="shared" si="55"/>
        <v>-19632.788817935954</v>
      </c>
      <c r="T390" s="575">
        <f>-L390*('ver pressoflex 6p C3 DCpowe_2'!$G$3/2-'ver pressoflex 6p C3 DCpowe_2'!$G$12*'ver pressoflex 6p C3 DCpowe_2'!D390)</f>
        <v>42776106.335285313</v>
      </c>
      <c r="U390" s="29">
        <f t="shared" si="57"/>
        <v>-1336.2741155540575</v>
      </c>
      <c r="V390" s="29">
        <f t="shared" si="58"/>
        <v>0</v>
      </c>
      <c r="W390" s="29">
        <f t="shared" si="59"/>
        <v>0</v>
      </c>
      <c r="X390" s="29">
        <f t="shared" si="60"/>
        <v>0</v>
      </c>
      <c r="Y390" s="29">
        <f t="shared" si="61"/>
        <v>0</v>
      </c>
      <c r="Z390" s="29">
        <f t="shared" si="62"/>
        <v>18248587.500000004</v>
      </c>
      <c r="AA390" s="113">
        <f t="shared" si="56"/>
        <v>61023357.561169758</v>
      </c>
    </row>
    <row r="391" spans="2:27">
      <c r="B391" s="116">
        <f t="shared" si="54"/>
        <v>22134.850427492867</v>
      </c>
      <c r="C391" s="115">
        <f t="shared" si="53"/>
        <v>16.26999999999996</v>
      </c>
      <c r="D391" s="68">
        <f>'ver pressoflex 6p C3 DCpowe_2'!$G$3/2/$C$557*C391</f>
        <v>199.30749999999952</v>
      </c>
      <c r="E391" s="114">
        <f>'ver pressoflex 6p C3 DCpowe_2'!$G$9/D391*(D391-'ver pressoflex 6p C3 DCpowe_2'!$M$8)</f>
        <v>2.7796244496588651E-5</v>
      </c>
      <c r="F391" s="114">
        <f>'ver pressoflex 6p C3 DCpowe_2'!$G$9/D391*(D391-'ver pressoflex 6p C3 DCpowe_2'!$M$9)</f>
        <v>3.2389147422952243E-3</v>
      </c>
      <c r="G391" s="114">
        <f>'ver pressoflex 6p C3 DCpowe_2'!$G$9/D391*(D391-'ver pressoflex 6p C3 DCpowe_2'!$M$10)</f>
        <v>6.4500332400938597E-3</v>
      </c>
      <c r="H391" s="114">
        <f>'ver pressoflex 6p C3 DCpowe_2'!$G$9/D391*(D391-'ver pressoflex 6p C3 DCpowe_2'!$M$11)</f>
        <v>7.5890470754989364E-2</v>
      </c>
      <c r="I391" s="114">
        <f>'ver pressoflex 6p C3 DCpowe_2'!$G$9/D391*(D391-'ver pressoflex 6p C3 DCpowe_2'!$M$12)</f>
        <v>7.9101589252787999E-2</v>
      </c>
      <c r="J391" s="114">
        <f>'ver pressoflex 6p C3 DCpowe_2'!$G$9/D391*(D391-'ver pressoflex 6p C3 DCpowe_2'!$M$13)</f>
        <v>8.2312707750586633E-2</v>
      </c>
      <c r="K391" s="114">
        <f>'ver pressoflex 6p C3 DCpowe_2'!$G$9/D391*(D391-'ver pressoflex 6p C3 DCpowe_2'!$G$3)</f>
        <v>9.0340503995083213E-2</v>
      </c>
      <c r="L391" s="113">
        <f>-'ver pressoflex 6p C3 DCpowe_2'!$G$2*'ver pressoflex 6p C3 DCpowe_2'!D391*'ver pressoflex 6p C3 DCpowe_2'!$G$17*'ver pressoflex 6p C3 DCpowe_2'!$G$13*'ver pressoflex 6p C3 DCpowe_2'!$G$11</f>
        <v>-37669.117499999913</v>
      </c>
      <c r="M391" s="572">
        <f>IF(ABS(E391)&lt;'ver pressoflex 6p C3 DCpowe_2'!$G$7,'ver pressoflex 6p C3 DCpowe_2'!$G$16*E391*'ver pressoflex 6p C3 DCpowe_2'!$O$8,SIGN(E391)*'ver pressoflex 6p C3 DCpowe_2'!$G$15*'ver pressoflex 6p C3 DCpowe_2'!$O$8)</f>
        <v>0.46792749277739859</v>
      </c>
      <c r="N391" s="572">
        <f>IF(ABS(F391)&lt;'ver pressoflex 6p C3 DCpowe_2'!$G$7,'ver pressoflex 6p C3 DCpowe_2'!$G$16*F391*'ver pressoflex 6p C3 DCpowe_2'!$O$9,SIGN(F391)*'ver pressoflex 6p C3 DCpowe_2'!$G$15*'ver pressoflex 6p C3 DCpowe_2'!$O$9)</f>
        <v>0</v>
      </c>
      <c r="O391" s="572">
        <f>IF(ABS(G391)&lt;'ver pressoflex 6p C3 DCpowe_2'!$G$7,'ver pressoflex 6p C3 DCpowe_2'!$G$16*G391*'ver pressoflex 6p C3 DCpowe_2'!$O$10,SIGN(G391)*'ver pressoflex 6p C3 DCpowe_2'!$G$15*'ver pressoflex 6p C3 DCpowe_2'!$O$10)</f>
        <v>0</v>
      </c>
      <c r="P391" s="572">
        <f>IF(ABS(H391)&lt;'ver pressoflex 6p C3 DCpowe_2'!$G$7,'ver pressoflex 6p C3 DCpowe_2'!$G$16*H391*'ver pressoflex 6p C3 DCpowe_2'!$O$11,SIGN(H391)*'ver pressoflex 6p C3 DCpowe_2'!$G$15*'ver pressoflex 6p C3 DCpowe_2'!$O$11)</f>
        <v>0</v>
      </c>
      <c r="Q391" s="572">
        <f>IF(ABS(I391)&lt;'ver pressoflex 6p C3 DCpowe_2'!$G$7,'ver pressoflex 6p C3 DCpowe_2'!$G$16*I391*'ver pressoflex 6p C3 DCpowe_2'!$O$12,SIGN(I391)*'ver pressoflex 6p C3 DCpowe_2'!$G$15*'ver pressoflex 6p C3 DCpowe_2'!$O$12)</f>
        <v>0</v>
      </c>
      <c r="R391" s="572">
        <f>IF(ABS(J391)&lt;'ver pressoflex 6p C3 DCpowe_2'!$G$7,'ver pressoflex 6p C3 DCpowe_2'!$G$16*J391*'ver pressoflex 6p C3 DCpowe_2'!$O$13,SIGN(J391)*'ver pressoflex 6p C3 DCpowe_2'!$G$15*'ver pressoflex 6p C3 DCpowe_2'!$O$13)</f>
        <v>17803.500000000004</v>
      </c>
      <c r="S391" s="113">
        <f t="shared" si="55"/>
        <v>-19865.149572507133</v>
      </c>
      <c r="T391" s="575">
        <f>-L391*('ver pressoflex 6p C3 DCpowe_2'!$G$3/2-'ver pressoflex 6p C3 DCpowe_2'!$G$12*'ver pressoflex 6p C3 DCpowe_2'!D391)</f>
        <v>43021450.08086931</v>
      </c>
      <c r="U391" s="29">
        <f t="shared" si="57"/>
        <v>-479.62568009683355</v>
      </c>
      <c r="V391" s="29">
        <f t="shared" si="58"/>
        <v>0</v>
      </c>
      <c r="W391" s="29">
        <f t="shared" si="59"/>
        <v>0</v>
      </c>
      <c r="X391" s="29">
        <f t="shared" si="60"/>
        <v>0</v>
      </c>
      <c r="Y391" s="29">
        <f t="shared" si="61"/>
        <v>0</v>
      </c>
      <c r="Z391" s="29">
        <f t="shared" si="62"/>
        <v>18248587.500000004</v>
      </c>
      <c r="AA391" s="113">
        <f t="shared" si="56"/>
        <v>61269557.955189213</v>
      </c>
    </row>
    <row r="392" spans="2:27">
      <c r="B392" s="116">
        <f t="shared" si="54"/>
        <v>21902.499883728913</v>
      </c>
      <c r="C392" s="115">
        <f t="shared" si="53"/>
        <v>16.369999999999962</v>
      </c>
      <c r="D392" s="68">
        <f>'ver pressoflex 6p C3 DCpowe_2'!$G$3/2/$C$557*C392</f>
        <v>200.53249999999954</v>
      </c>
      <c r="E392" s="114">
        <f>'ver pressoflex 6p C3 DCpowe_2'!$G$9/D392*(D392-'ver pressoflex 6p C3 DCpowe_2'!$M$8)</f>
        <v>-2.1243439342731791E-5</v>
      </c>
      <c r="F392" s="114">
        <f>'ver pressoflex 6p C3 DCpowe_2'!$G$9/D392*(D392-'ver pressoflex 6p C3 DCpowe_2'!$M$9)</f>
        <v>3.1702591849201759E-3</v>
      </c>
      <c r="G392" s="114">
        <f>'ver pressoflex 6p C3 DCpowe_2'!$G$9/D392*(D392-'ver pressoflex 6p C3 DCpowe_2'!$M$10)</f>
        <v>6.361761809183083E-3</v>
      </c>
      <c r="H392" s="114">
        <f>'ver pressoflex 6p C3 DCpowe_2'!$G$9/D392*(D392-'ver pressoflex 6p C3 DCpowe_2'!$M$11)</f>
        <v>7.5378006058868449E-2</v>
      </c>
      <c r="I392" s="114">
        <f>'ver pressoflex 6p C3 DCpowe_2'!$G$9/D392*(D392-'ver pressoflex 6p C3 DCpowe_2'!$M$12)</f>
        <v>7.8569508683131367E-2</v>
      </c>
      <c r="J392" s="114">
        <f>'ver pressoflex 6p C3 DCpowe_2'!$G$9/D392*(D392-'ver pressoflex 6p C3 DCpowe_2'!$M$13)</f>
        <v>8.1761011307394285E-2</v>
      </c>
      <c r="K392" s="114">
        <f>'ver pressoflex 6p C3 DCpowe_2'!$G$9/D392*(D392-'ver pressoflex 6p C3 DCpowe_2'!$G$3)</f>
        <v>8.9739767868051545E-2</v>
      </c>
      <c r="L392" s="113">
        <f>-'ver pressoflex 6p C3 DCpowe_2'!$G$2*'ver pressoflex 6p C3 DCpowe_2'!D392*'ver pressoflex 6p C3 DCpowe_2'!$G$17*'ver pressoflex 6p C3 DCpowe_2'!$G$13*'ver pressoflex 6p C3 DCpowe_2'!$G$11</f>
        <v>-37900.642499999914</v>
      </c>
      <c r="M392" s="572">
        <f>IF(ABS(E392)&lt;'ver pressoflex 6p C3 DCpowe_2'!$G$7,'ver pressoflex 6p C3 DCpowe_2'!$G$16*E392*'ver pressoflex 6p C3 DCpowe_2'!$O$8,SIGN(E392)*'ver pressoflex 6p C3 DCpowe_2'!$G$15*'ver pressoflex 6p C3 DCpowe_2'!$O$8)</f>
        <v>-0.35761627117768335</v>
      </c>
      <c r="N392" s="572">
        <f>IF(ABS(F392)&lt;'ver pressoflex 6p C3 DCpowe_2'!$G$7,'ver pressoflex 6p C3 DCpowe_2'!$G$16*F392*'ver pressoflex 6p C3 DCpowe_2'!$O$9,SIGN(F392)*'ver pressoflex 6p C3 DCpowe_2'!$G$15*'ver pressoflex 6p C3 DCpowe_2'!$O$9)</f>
        <v>0</v>
      </c>
      <c r="O392" s="572">
        <f>IF(ABS(G392)&lt;'ver pressoflex 6p C3 DCpowe_2'!$G$7,'ver pressoflex 6p C3 DCpowe_2'!$G$16*G392*'ver pressoflex 6p C3 DCpowe_2'!$O$10,SIGN(G392)*'ver pressoflex 6p C3 DCpowe_2'!$G$15*'ver pressoflex 6p C3 DCpowe_2'!$O$10)</f>
        <v>0</v>
      </c>
      <c r="P392" s="572">
        <f>IF(ABS(H392)&lt;'ver pressoflex 6p C3 DCpowe_2'!$G$7,'ver pressoflex 6p C3 DCpowe_2'!$G$16*H392*'ver pressoflex 6p C3 DCpowe_2'!$O$11,SIGN(H392)*'ver pressoflex 6p C3 DCpowe_2'!$G$15*'ver pressoflex 6p C3 DCpowe_2'!$O$11)</f>
        <v>0</v>
      </c>
      <c r="Q392" s="572">
        <f>IF(ABS(I392)&lt;'ver pressoflex 6p C3 DCpowe_2'!$G$7,'ver pressoflex 6p C3 DCpowe_2'!$G$16*I392*'ver pressoflex 6p C3 DCpowe_2'!$O$12,SIGN(I392)*'ver pressoflex 6p C3 DCpowe_2'!$G$15*'ver pressoflex 6p C3 DCpowe_2'!$O$12)</f>
        <v>0</v>
      </c>
      <c r="R392" s="572">
        <f>IF(ABS(J392)&lt;'ver pressoflex 6p C3 DCpowe_2'!$G$7,'ver pressoflex 6p C3 DCpowe_2'!$G$16*J392*'ver pressoflex 6p C3 DCpowe_2'!$O$13,SIGN(J392)*'ver pressoflex 6p C3 DCpowe_2'!$G$15*'ver pressoflex 6p C3 DCpowe_2'!$O$13)</f>
        <v>17803.500000000004</v>
      </c>
      <c r="S392" s="113">
        <f t="shared" si="55"/>
        <v>-20097.500116271087</v>
      </c>
      <c r="T392" s="575">
        <f>-L392*('ver pressoflex 6p C3 DCpowe_2'!$G$3/2-'ver pressoflex 6p C3 DCpowe_2'!$G$12*'ver pressoflex 6p C3 DCpowe_2'!D392)</f>
        <v>43266557.856173307</v>
      </c>
      <c r="U392" s="29">
        <f t="shared" si="57"/>
        <v>366.55667795712543</v>
      </c>
      <c r="V392" s="29">
        <f t="shared" si="58"/>
        <v>0</v>
      </c>
      <c r="W392" s="29">
        <f t="shared" si="59"/>
        <v>0</v>
      </c>
      <c r="X392" s="29">
        <f t="shared" si="60"/>
        <v>0</v>
      </c>
      <c r="Y392" s="29">
        <f t="shared" si="61"/>
        <v>0</v>
      </c>
      <c r="Z392" s="29">
        <f t="shared" si="62"/>
        <v>18248587.500000004</v>
      </c>
      <c r="AA392" s="113">
        <f t="shared" si="56"/>
        <v>61515511.912851274</v>
      </c>
    </row>
    <row r="393" spans="2:27">
      <c r="B393" s="116">
        <f t="shared" si="54"/>
        <v>21670.159364782976</v>
      </c>
      <c r="C393" s="115">
        <f t="shared" si="53"/>
        <v>16.469999999999963</v>
      </c>
      <c r="D393" s="68">
        <f>'ver pressoflex 6p C3 DCpowe_2'!$G$3/2/$C$557*C393</f>
        <v>201.75749999999954</v>
      </c>
      <c r="E393" s="114">
        <f>'ver pressoflex 6p C3 DCpowe_2'!$G$9/D393*(D393-'ver pressoflex 6p C3 DCpowe_2'!$M$8)</f>
        <v>-6.9687620038889954E-5</v>
      </c>
      <c r="F393" s="114">
        <f>'ver pressoflex 6p C3 DCpowe_2'!$G$9/D393*(D393-'ver pressoflex 6p C3 DCpowe_2'!$M$9)</f>
        <v>3.1024373319455539E-3</v>
      </c>
      <c r="G393" s="114">
        <f>'ver pressoflex 6p C3 DCpowe_2'!$G$9/D393*(D393-'ver pressoflex 6p C3 DCpowe_2'!$M$10)</f>
        <v>6.2745622839299985E-3</v>
      </c>
      <c r="H393" s="114">
        <f>'ver pressoflex 6p C3 DCpowe_2'!$G$9/D393*(D393-'ver pressoflex 6p C3 DCpowe_2'!$M$11)</f>
        <v>7.4871764370593605E-2</v>
      </c>
      <c r="I393" s="114">
        <f>'ver pressoflex 6p C3 DCpowe_2'!$G$9/D393*(D393-'ver pressoflex 6p C3 DCpowe_2'!$M$12)</f>
        <v>7.8043889322578053E-2</v>
      </c>
      <c r="J393" s="114">
        <f>'ver pressoflex 6p C3 DCpowe_2'!$G$9/D393*(D393-'ver pressoflex 6p C3 DCpowe_2'!$M$13)</f>
        <v>8.1216014274562487E-2</v>
      </c>
      <c r="K393" s="114">
        <f>'ver pressoflex 6p C3 DCpowe_2'!$G$9/D393*(D393-'ver pressoflex 6p C3 DCpowe_2'!$G$3)</f>
        <v>8.91463266545236E-2</v>
      </c>
      <c r="L393" s="113">
        <f>-'ver pressoflex 6p C3 DCpowe_2'!$G$2*'ver pressoflex 6p C3 DCpowe_2'!D393*'ver pressoflex 6p C3 DCpowe_2'!$G$17*'ver pressoflex 6p C3 DCpowe_2'!$G$13*'ver pressoflex 6p C3 DCpowe_2'!$G$11</f>
        <v>-38132.167499999916</v>
      </c>
      <c r="M393" s="572">
        <f>IF(ABS(E393)&lt;'ver pressoflex 6p C3 DCpowe_2'!$G$7,'ver pressoflex 6p C3 DCpowe_2'!$G$16*E393*'ver pressoflex 6p C3 DCpowe_2'!$O$8,SIGN(E393)*'ver pressoflex 6p C3 DCpowe_2'!$G$15*'ver pressoflex 6p C3 DCpowe_2'!$O$8)</f>
        <v>-1.1731352171126481</v>
      </c>
      <c r="N393" s="572">
        <f>IF(ABS(F393)&lt;'ver pressoflex 6p C3 DCpowe_2'!$G$7,'ver pressoflex 6p C3 DCpowe_2'!$G$16*F393*'ver pressoflex 6p C3 DCpowe_2'!$O$9,SIGN(F393)*'ver pressoflex 6p C3 DCpowe_2'!$G$15*'ver pressoflex 6p C3 DCpowe_2'!$O$9)</f>
        <v>0</v>
      </c>
      <c r="O393" s="572">
        <f>IF(ABS(G393)&lt;'ver pressoflex 6p C3 DCpowe_2'!$G$7,'ver pressoflex 6p C3 DCpowe_2'!$G$16*G393*'ver pressoflex 6p C3 DCpowe_2'!$O$10,SIGN(G393)*'ver pressoflex 6p C3 DCpowe_2'!$G$15*'ver pressoflex 6p C3 DCpowe_2'!$O$10)</f>
        <v>0</v>
      </c>
      <c r="P393" s="572">
        <f>IF(ABS(H393)&lt;'ver pressoflex 6p C3 DCpowe_2'!$G$7,'ver pressoflex 6p C3 DCpowe_2'!$G$16*H393*'ver pressoflex 6p C3 DCpowe_2'!$O$11,SIGN(H393)*'ver pressoflex 6p C3 DCpowe_2'!$G$15*'ver pressoflex 6p C3 DCpowe_2'!$O$11)</f>
        <v>0</v>
      </c>
      <c r="Q393" s="572">
        <f>IF(ABS(I393)&lt;'ver pressoflex 6p C3 DCpowe_2'!$G$7,'ver pressoflex 6p C3 DCpowe_2'!$G$16*I393*'ver pressoflex 6p C3 DCpowe_2'!$O$12,SIGN(I393)*'ver pressoflex 6p C3 DCpowe_2'!$G$15*'ver pressoflex 6p C3 DCpowe_2'!$O$12)</f>
        <v>0</v>
      </c>
      <c r="R393" s="572">
        <f>IF(ABS(J393)&lt;'ver pressoflex 6p C3 DCpowe_2'!$G$7,'ver pressoflex 6p C3 DCpowe_2'!$G$16*J393*'ver pressoflex 6p C3 DCpowe_2'!$O$13,SIGN(J393)*'ver pressoflex 6p C3 DCpowe_2'!$G$15*'ver pressoflex 6p C3 DCpowe_2'!$O$13)</f>
        <v>17803.500000000004</v>
      </c>
      <c r="S393" s="113">
        <f t="shared" si="55"/>
        <v>-20329.840635217024</v>
      </c>
      <c r="T393" s="575">
        <f>-L393*('ver pressoflex 6p C3 DCpowe_2'!$G$3/2-'ver pressoflex 6p C3 DCpowe_2'!$G$12*'ver pressoflex 6p C3 DCpowe_2'!D393)</f>
        <v>43511429.661197312</v>
      </c>
      <c r="U393" s="29">
        <f t="shared" si="57"/>
        <v>1202.4635975404644</v>
      </c>
      <c r="V393" s="29">
        <f t="shared" si="58"/>
        <v>0</v>
      </c>
      <c r="W393" s="29">
        <f t="shared" si="59"/>
        <v>0</v>
      </c>
      <c r="X393" s="29">
        <f t="shared" si="60"/>
        <v>0</v>
      </c>
      <c r="Y393" s="29">
        <f t="shared" si="61"/>
        <v>0</v>
      </c>
      <c r="Z393" s="29">
        <f t="shared" si="62"/>
        <v>18248587.500000004</v>
      </c>
      <c r="AA393" s="113">
        <f t="shared" si="56"/>
        <v>61761219.624794856</v>
      </c>
    </row>
    <row r="394" spans="2:27">
      <c r="B394" s="116">
        <f t="shared" si="54"/>
        <v>21437.828689155631</v>
      </c>
      <c r="C394" s="115">
        <f t="shared" si="53"/>
        <v>16.569999999999965</v>
      </c>
      <c r="D394" s="68">
        <f>'ver pressoflex 6p C3 DCpowe_2'!$G$3/2/$C$557*C394</f>
        <v>202.98249999999956</v>
      </c>
      <c r="E394" s="114">
        <f>'ver pressoflex 6p C3 DCpowe_2'!$G$9/D394*(D394-'ver pressoflex 6p C3 DCpowe_2'!$M$8)</f>
        <v>-1.175470791816858E-4</v>
      </c>
      <c r="F394" s="114">
        <f>'ver pressoflex 6p C3 DCpowe_2'!$G$9/D394*(D394-'ver pressoflex 6p C3 DCpowe_2'!$M$9)</f>
        <v>3.0354340891456397E-3</v>
      </c>
      <c r="G394" s="114">
        <f>'ver pressoflex 6p C3 DCpowe_2'!$G$9/D394*(D394-'ver pressoflex 6p C3 DCpowe_2'!$M$10)</f>
        <v>6.1884152574729649E-3</v>
      </c>
      <c r="H394" s="114">
        <f>'ver pressoflex 6p C3 DCpowe_2'!$G$9/D394*(D394-'ver pressoflex 6p C3 DCpowe_2'!$M$11)</f>
        <v>7.4371633022551384E-2</v>
      </c>
      <c r="I394" s="114">
        <f>'ver pressoflex 6p C3 DCpowe_2'!$G$9/D394*(D394-'ver pressoflex 6p C3 DCpowe_2'!$M$12)</f>
        <v>7.7524614190878707E-2</v>
      </c>
      <c r="J394" s="114">
        <f>'ver pressoflex 6p C3 DCpowe_2'!$G$9/D394*(D394-'ver pressoflex 6p C3 DCpowe_2'!$M$13)</f>
        <v>8.0677595359206031E-2</v>
      </c>
      <c r="K394" s="114">
        <f>'ver pressoflex 6p C3 DCpowe_2'!$G$9/D394*(D394-'ver pressoflex 6p C3 DCpowe_2'!$G$3)</f>
        <v>8.8560048280024339E-2</v>
      </c>
      <c r="L394" s="113">
        <f>-'ver pressoflex 6p C3 DCpowe_2'!$G$2*'ver pressoflex 6p C3 DCpowe_2'!D394*'ver pressoflex 6p C3 DCpowe_2'!$G$17*'ver pressoflex 6p C3 DCpowe_2'!$G$13*'ver pressoflex 6p C3 DCpowe_2'!$G$11</f>
        <v>-38363.692499999925</v>
      </c>
      <c r="M394" s="572">
        <f>IF(ABS(E394)&lt;'ver pressoflex 6p C3 DCpowe_2'!$G$7,'ver pressoflex 6p C3 DCpowe_2'!$G$16*E394*'ver pressoflex 6p C3 DCpowe_2'!$O$8,SIGN(E394)*'ver pressoflex 6p C3 DCpowe_2'!$G$15*'ver pressoflex 6p C3 DCpowe_2'!$O$8)</f>
        <v>-1.9788108444485368</v>
      </c>
      <c r="N394" s="572">
        <f>IF(ABS(F394)&lt;'ver pressoflex 6p C3 DCpowe_2'!$G$7,'ver pressoflex 6p C3 DCpowe_2'!$G$16*F394*'ver pressoflex 6p C3 DCpowe_2'!$O$9,SIGN(F394)*'ver pressoflex 6p C3 DCpowe_2'!$G$15*'ver pressoflex 6p C3 DCpowe_2'!$O$9)</f>
        <v>0</v>
      </c>
      <c r="O394" s="572">
        <f>IF(ABS(G394)&lt;'ver pressoflex 6p C3 DCpowe_2'!$G$7,'ver pressoflex 6p C3 DCpowe_2'!$G$16*G394*'ver pressoflex 6p C3 DCpowe_2'!$O$10,SIGN(G394)*'ver pressoflex 6p C3 DCpowe_2'!$G$15*'ver pressoflex 6p C3 DCpowe_2'!$O$10)</f>
        <v>0</v>
      </c>
      <c r="P394" s="572">
        <f>IF(ABS(H394)&lt;'ver pressoflex 6p C3 DCpowe_2'!$G$7,'ver pressoflex 6p C3 DCpowe_2'!$G$16*H394*'ver pressoflex 6p C3 DCpowe_2'!$O$11,SIGN(H394)*'ver pressoflex 6p C3 DCpowe_2'!$G$15*'ver pressoflex 6p C3 DCpowe_2'!$O$11)</f>
        <v>0</v>
      </c>
      <c r="Q394" s="572">
        <f>IF(ABS(I394)&lt;'ver pressoflex 6p C3 DCpowe_2'!$G$7,'ver pressoflex 6p C3 DCpowe_2'!$G$16*I394*'ver pressoflex 6p C3 DCpowe_2'!$O$12,SIGN(I394)*'ver pressoflex 6p C3 DCpowe_2'!$G$15*'ver pressoflex 6p C3 DCpowe_2'!$O$12)</f>
        <v>0</v>
      </c>
      <c r="R394" s="572">
        <f>IF(ABS(J394)&lt;'ver pressoflex 6p C3 DCpowe_2'!$G$7,'ver pressoflex 6p C3 DCpowe_2'!$G$16*J394*'ver pressoflex 6p C3 DCpowe_2'!$O$13,SIGN(J394)*'ver pressoflex 6p C3 DCpowe_2'!$G$15*'ver pressoflex 6p C3 DCpowe_2'!$O$13)</f>
        <v>17803.500000000004</v>
      </c>
      <c r="S394" s="113">
        <f t="shared" si="55"/>
        <v>-20562.171310844369</v>
      </c>
      <c r="T394" s="575">
        <f>-L394*('ver pressoflex 6p C3 DCpowe_2'!$G$3/2-'ver pressoflex 6p C3 DCpowe_2'!$G$12*'ver pressoflex 6p C3 DCpowe_2'!D394)</f>
        <v>43756065.495941319</v>
      </c>
      <c r="U394" s="29">
        <f t="shared" si="57"/>
        <v>2028.2811155597503</v>
      </c>
      <c r="V394" s="29">
        <f t="shared" si="58"/>
        <v>0</v>
      </c>
      <c r="W394" s="29">
        <f t="shared" si="59"/>
        <v>0</v>
      </c>
      <c r="X394" s="29">
        <f t="shared" si="60"/>
        <v>0</v>
      </c>
      <c r="Y394" s="29">
        <f t="shared" si="61"/>
        <v>0</v>
      </c>
      <c r="Z394" s="29">
        <f t="shared" si="62"/>
        <v>18248587.500000004</v>
      </c>
      <c r="AA394" s="113">
        <f t="shared" si="56"/>
        <v>62006681.277056888</v>
      </c>
    </row>
    <row r="395" spans="2:27">
      <c r="B395" s="116">
        <f t="shared" si="54"/>
        <v>21205.507679702587</v>
      </c>
      <c r="C395" s="115">
        <f t="shared" si="53"/>
        <v>16.669999999999966</v>
      </c>
      <c r="D395" s="68">
        <f>'ver pressoflex 6p C3 DCpowe_2'!$G$3/2/$C$557*C395</f>
        <v>204.20749999999958</v>
      </c>
      <c r="E395" s="114">
        <f>'ver pressoflex 6p C3 DCpowe_2'!$G$9/D395*(D395-'ver pressoflex 6p C3 DCpowe_2'!$M$8)</f>
        <v>-1.6483233965450213E-4</v>
      </c>
      <c r="F395" s="114">
        <f>'ver pressoflex 6p C3 DCpowe_2'!$G$9/D395*(D395-'ver pressoflex 6p C3 DCpowe_2'!$M$9)</f>
        <v>2.9692347244836973E-3</v>
      </c>
      <c r="G395" s="114">
        <f>'ver pressoflex 6p C3 DCpowe_2'!$G$9/D395*(D395-'ver pressoflex 6p C3 DCpowe_2'!$M$10)</f>
        <v>6.1033017886218963E-3</v>
      </c>
      <c r="H395" s="114">
        <f>'ver pressoflex 6p C3 DCpowe_2'!$G$9/D395*(D395-'ver pressoflex 6p C3 DCpowe_2'!$M$11)</f>
        <v>7.3877502050610458E-2</v>
      </c>
      <c r="I395" s="114">
        <f>'ver pressoflex 6p C3 DCpowe_2'!$G$9/D395*(D395-'ver pressoflex 6p C3 DCpowe_2'!$M$12)</f>
        <v>7.7011569114748657E-2</v>
      </c>
      <c r="J395" s="114">
        <f>'ver pressoflex 6p C3 DCpowe_2'!$G$9/D395*(D395-'ver pressoflex 6p C3 DCpowe_2'!$M$13)</f>
        <v>8.0145636178886856E-2</v>
      </c>
      <c r="K395" s="114">
        <f>'ver pressoflex 6p C3 DCpowe_2'!$G$9/D395*(D395-'ver pressoflex 6p C3 DCpowe_2'!$G$3)</f>
        <v>8.798080383923236E-2</v>
      </c>
      <c r="L395" s="113">
        <f>-'ver pressoflex 6p C3 DCpowe_2'!$G$2*'ver pressoflex 6p C3 DCpowe_2'!D395*'ver pressoflex 6p C3 DCpowe_2'!$G$17*'ver pressoflex 6p C3 DCpowe_2'!$G$13*'ver pressoflex 6p C3 DCpowe_2'!$G$11</f>
        <v>-38595.217499999926</v>
      </c>
      <c r="M395" s="572">
        <f>IF(ABS(E395)&lt;'ver pressoflex 6p C3 DCpowe_2'!$G$7,'ver pressoflex 6p C3 DCpowe_2'!$G$16*E395*'ver pressoflex 6p C3 DCpowe_2'!$O$8,SIGN(E395)*'ver pressoflex 6p C3 DCpowe_2'!$G$15*'ver pressoflex 6p C3 DCpowe_2'!$O$8)</f>
        <v>-2.7748202974912539</v>
      </c>
      <c r="N395" s="572">
        <f>IF(ABS(F395)&lt;'ver pressoflex 6p C3 DCpowe_2'!$G$7,'ver pressoflex 6p C3 DCpowe_2'!$G$16*F395*'ver pressoflex 6p C3 DCpowe_2'!$O$9,SIGN(F395)*'ver pressoflex 6p C3 DCpowe_2'!$G$15*'ver pressoflex 6p C3 DCpowe_2'!$O$9)</f>
        <v>0</v>
      </c>
      <c r="O395" s="572">
        <f>IF(ABS(G395)&lt;'ver pressoflex 6p C3 DCpowe_2'!$G$7,'ver pressoflex 6p C3 DCpowe_2'!$G$16*G395*'ver pressoflex 6p C3 DCpowe_2'!$O$10,SIGN(G395)*'ver pressoflex 6p C3 DCpowe_2'!$G$15*'ver pressoflex 6p C3 DCpowe_2'!$O$10)</f>
        <v>0</v>
      </c>
      <c r="P395" s="572">
        <f>IF(ABS(H395)&lt;'ver pressoflex 6p C3 DCpowe_2'!$G$7,'ver pressoflex 6p C3 DCpowe_2'!$G$16*H395*'ver pressoflex 6p C3 DCpowe_2'!$O$11,SIGN(H395)*'ver pressoflex 6p C3 DCpowe_2'!$G$15*'ver pressoflex 6p C3 DCpowe_2'!$O$11)</f>
        <v>0</v>
      </c>
      <c r="Q395" s="572">
        <f>IF(ABS(I395)&lt;'ver pressoflex 6p C3 DCpowe_2'!$G$7,'ver pressoflex 6p C3 DCpowe_2'!$G$16*I395*'ver pressoflex 6p C3 DCpowe_2'!$O$12,SIGN(I395)*'ver pressoflex 6p C3 DCpowe_2'!$G$15*'ver pressoflex 6p C3 DCpowe_2'!$O$12)</f>
        <v>0</v>
      </c>
      <c r="R395" s="572">
        <f>IF(ABS(J395)&lt;'ver pressoflex 6p C3 DCpowe_2'!$G$7,'ver pressoflex 6p C3 DCpowe_2'!$G$16*J395*'ver pressoflex 6p C3 DCpowe_2'!$O$13,SIGN(J395)*'ver pressoflex 6p C3 DCpowe_2'!$G$15*'ver pressoflex 6p C3 DCpowe_2'!$O$13)</f>
        <v>17803.500000000004</v>
      </c>
      <c r="S395" s="113">
        <f t="shared" si="55"/>
        <v>-20794.492320297413</v>
      </c>
      <c r="T395" s="575">
        <f>-L395*('ver pressoflex 6p C3 DCpowe_2'!$G$3/2-'ver pressoflex 6p C3 DCpowe_2'!$G$12*'ver pressoflex 6p C3 DCpowe_2'!D395)</f>
        <v>44000465.360405318</v>
      </c>
      <c r="U395" s="29">
        <f t="shared" si="57"/>
        <v>2844.1908049285353</v>
      </c>
      <c r="V395" s="29">
        <f t="shared" si="58"/>
        <v>0</v>
      </c>
      <c r="W395" s="29">
        <f t="shared" si="59"/>
        <v>0</v>
      </c>
      <c r="X395" s="29">
        <f t="shared" si="60"/>
        <v>0</v>
      </c>
      <c r="Y395" s="29">
        <f t="shared" si="61"/>
        <v>0</v>
      </c>
      <c r="Z395" s="29">
        <f t="shared" si="62"/>
        <v>18248587.500000004</v>
      </c>
      <c r="AA395" s="113">
        <f t="shared" si="56"/>
        <v>62251897.051210254</v>
      </c>
    </row>
    <row r="396" spans="2:27">
      <c r="B396" s="116">
        <f t="shared" si="54"/>
        <v>20973.196163504788</v>
      </c>
      <c r="C396" s="115">
        <f t="shared" si="53"/>
        <v>16.769999999999968</v>
      </c>
      <c r="D396" s="68">
        <f>'ver pressoflex 6p C3 DCpowe_2'!$G$3/2/$C$557*C396</f>
        <v>205.43249999999961</v>
      </c>
      <c r="E396" s="114">
        <f>'ver pressoflex 6p C3 DCpowe_2'!$G$9/D396*(D396-'ver pressoflex 6p C3 DCpowe_2'!$M$8)</f>
        <v>-2.1155367334767838E-4</v>
      </c>
      <c r="F396" s="114">
        <f>'ver pressoflex 6p C3 DCpowe_2'!$G$9/D396*(D396-'ver pressoflex 6p C3 DCpowe_2'!$M$9)</f>
        <v>2.9038248573132505E-3</v>
      </c>
      <c r="G396" s="114">
        <f>'ver pressoflex 6p C3 DCpowe_2'!$G$9/D396*(D396-'ver pressoflex 6p C3 DCpowe_2'!$M$10)</f>
        <v>6.0192033879741796E-3</v>
      </c>
      <c r="H396" s="114">
        <f>'ver pressoflex 6p C3 DCpowe_2'!$G$9/D396*(D396-'ver pressoflex 6p C3 DCpowe_2'!$M$11)</f>
        <v>7.3389264113516761E-2</v>
      </c>
      <c r="I396" s="114">
        <f>'ver pressoflex 6p C3 DCpowe_2'!$G$9/D396*(D396-'ver pressoflex 6p C3 DCpowe_2'!$M$12)</f>
        <v>7.6504642644177695E-2</v>
      </c>
      <c r="J396" s="114">
        <f>'ver pressoflex 6p C3 DCpowe_2'!$G$9/D396*(D396-'ver pressoflex 6p C3 DCpowe_2'!$M$13)</f>
        <v>7.9620021174838615E-2</v>
      </c>
      <c r="K396" s="114">
        <f>'ver pressoflex 6p C3 DCpowe_2'!$G$9/D396*(D396-'ver pressoflex 6p C3 DCpowe_2'!$G$3)</f>
        <v>8.740846750149095E-2</v>
      </c>
      <c r="L396" s="113">
        <f>-'ver pressoflex 6p C3 DCpowe_2'!$G$2*'ver pressoflex 6p C3 DCpowe_2'!D396*'ver pressoflex 6p C3 DCpowe_2'!$G$17*'ver pressoflex 6p C3 DCpowe_2'!$G$13*'ver pressoflex 6p C3 DCpowe_2'!$G$11</f>
        <v>-38826.742499999935</v>
      </c>
      <c r="M396" s="572">
        <f>IF(ABS(E396)&lt;'ver pressoflex 6p C3 DCpowe_2'!$G$7,'ver pressoflex 6p C3 DCpowe_2'!$G$16*E396*'ver pressoflex 6p C3 DCpowe_2'!$O$8,SIGN(E396)*'ver pressoflex 6p C3 DCpowe_2'!$G$15*'ver pressoflex 6p C3 DCpowe_2'!$O$8)</f>
        <v>-3.5613364952800324</v>
      </c>
      <c r="N396" s="572">
        <f>IF(ABS(F396)&lt;'ver pressoflex 6p C3 DCpowe_2'!$G$7,'ver pressoflex 6p C3 DCpowe_2'!$G$16*F396*'ver pressoflex 6p C3 DCpowe_2'!$O$9,SIGN(F396)*'ver pressoflex 6p C3 DCpowe_2'!$G$15*'ver pressoflex 6p C3 DCpowe_2'!$O$9)</f>
        <v>0</v>
      </c>
      <c r="O396" s="572">
        <f>IF(ABS(G396)&lt;'ver pressoflex 6p C3 DCpowe_2'!$G$7,'ver pressoflex 6p C3 DCpowe_2'!$G$16*G396*'ver pressoflex 6p C3 DCpowe_2'!$O$10,SIGN(G396)*'ver pressoflex 6p C3 DCpowe_2'!$G$15*'ver pressoflex 6p C3 DCpowe_2'!$O$10)</f>
        <v>0</v>
      </c>
      <c r="P396" s="572">
        <f>IF(ABS(H396)&lt;'ver pressoflex 6p C3 DCpowe_2'!$G$7,'ver pressoflex 6p C3 DCpowe_2'!$G$16*H396*'ver pressoflex 6p C3 DCpowe_2'!$O$11,SIGN(H396)*'ver pressoflex 6p C3 DCpowe_2'!$G$15*'ver pressoflex 6p C3 DCpowe_2'!$O$11)</f>
        <v>0</v>
      </c>
      <c r="Q396" s="572">
        <f>IF(ABS(I396)&lt;'ver pressoflex 6p C3 DCpowe_2'!$G$7,'ver pressoflex 6p C3 DCpowe_2'!$G$16*I396*'ver pressoflex 6p C3 DCpowe_2'!$O$12,SIGN(I396)*'ver pressoflex 6p C3 DCpowe_2'!$G$15*'ver pressoflex 6p C3 DCpowe_2'!$O$12)</f>
        <v>0</v>
      </c>
      <c r="R396" s="572">
        <f>IF(ABS(J396)&lt;'ver pressoflex 6p C3 DCpowe_2'!$G$7,'ver pressoflex 6p C3 DCpowe_2'!$G$16*J396*'ver pressoflex 6p C3 DCpowe_2'!$O$13,SIGN(J396)*'ver pressoflex 6p C3 DCpowe_2'!$G$15*'ver pressoflex 6p C3 DCpowe_2'!$O$13)</f>
        <v>17803.500000000004</v>
      </c>
      <c r="S396" s="113">
        <f t="shared" si="55"/>
        <v>-21026.803836495212</v>
      </c>
      <c r="T396" s="575">
        <f>-L396*('ver pressoflex 6p C3 DCpowe_2'!$G$3/2-'ver pressoflex 6p C3 DCpowe_2'!$G$12*'ver pressoflex 6p C3 DCpowe_2'!D396)</f>
        <v>44244629.254589334</v>
      </c>
      <c r="U396" s="29">
        <f t="shared" si="57"/>
        <v>3650.3699076620333</v>
      </c>
      <c r="V396" s="29">
        <f t="shared" si="58"/>
        <v>0</v>
      </c>
      <c r="W396" s="29">
        <f t="shared" si="59"/>
        <v>0</v>
      </c>
      <c r="X396" s="29">
        <f t="shared" si="60"/>
        <v>0</v>
      </c>
      <c r="Y396" s="29">
        <f t="shared" si="61"/>
        <v>0</v>
      </c>
      <c r="Z396" s="29">
        <f t="shared" si="62"/>
        <v>18248587.500000004</v>
      </c>
      <c r="AA396" s="113">
        <f t="shared" si="56"/>
        <v>62496867.124496996</v>
      </c>
    </row>
    <row r="397" spans="2:27">
      <c r="B397" s="116">
        <f t="shared" si="54"/>
        <v>20740.893971743248</v>
      </c>
      <c r="C397" s="115">
        <f t="shared" si="53"/>
        <v>16.869999999999969</v>
      </c>
      <c r="D397" s="68">
        <f>'ver pressoflex 6p C3 DCpowe_2'!$G$3/2/$C$557*C397</f>
        <v>206.65749999999963</v>
      </c>
      <c r="E397" s="114">
        <f>'ver pressoflex 6p C3 DCpowe_2'!$G$9/D397*(D397-'ver pressoflex 6p C3 DCpowe_2'!$M$8)</f>
        <v>-2.5772110859754489E-4</v>
      </c>
      <c r="F397" s="114">
        <f>'ver pressoflex 6p C3 DCpowe_2'!$G$9/D397*(D397-'ver pressoflex 6p C3 DCpowe_2'!$M$9)</f>
        <v>2.8391904479634373E-3</v>
      </c>
      <c r="G397" s="114">
        <f>'ver pressoflex 6p C3 DCpowe_2'!$G$9/D397*(D397-'ver pressoflex 6p C3 DCpowe_2'!$M$10)</f>
        <v>5.9361020045244194E-3</v>
      </c>
      <c r="H397" s="114">
        <f>'ver pressoflex 6p C3 DCpowe_2'!$G$9/D397*(D397-'ver pressoflex 6p C3 DCpowe_2'!$M$11)</f>
        <v>7.290681441515566E-2</v>
      </c>
      <c r="I397" s="114">
        <f>'ver pressoflex 6p C3 DCpowe_2'!$G$9/D397*(D397-'ver pressoflex 6p C3 DCpowe_2'!$M$12)</f>
        <v>7.6003725971716646E-2</v>
      </c>
      <c r="J397" s="114">
        <f>'ver pressoflex 6p C3 DCpowe_2'!$G$9/D397*(D397-'ver pressoflex 6p C3 DCpowe_2'!$M$13)</f>
        <v>7.9100637528277618E-2</v>
      </c>
      <c r="K397" s="114">
        <f>'ver pressoflex 6p C3 DCpowe_2'!$G$9/D397*(D397-'ver pressoflex 6p C3 DCpowe_2'!$G$3)</f>
        <v>8.6842916419680075E-2</v>
      </c>
      <c r="L397" s="113">
        <f>-'ver pressoflex 6p C3 DCpowe_2'!$G$2*'ver pressoflex 6p C3 DCpowe_2'!D397*'ver pressoflex 6p C3 DCpowe_2'!$G$17*'ver pressoflex 6p C3 DCpowe_2'!$G$13*'ver pressoflex 6p C3 DCpowe_2'!$G$11</f>
        <v>-39058.267499999936</v>
      </c>
      <c r="M397" s="572">
        <f>IF(ABS(E397)&lt;'ver pressoflex 6p C3 DCpowe_2'!$G$7,'ver pressoflex 6p C3 DCpowe_2'!$G$16*E397*'ver pressoflex 6p C3 DCpowe_2'!$O$8,SIGN(E397)*'ver pressoflex 6p C3 DCpowe_2'!$G$15*'ver pressoflex 6p C3 DCpowe_2'!$O$8)</f>
        <v>-4.33852825681761</v>
      </c>
      <c r="N397" s="572">
        <f>IF(ABS(F397)&lt;'ver pressoflex 6p C3 DCpowe_2'!$G$7,'ver pressoflex 6p C3 DCpowe_2'!$G$16*F397*'ver pressoflex 6p C3 DCpowe_2'!$O$9,SIGN(F397)*'ver pressoflex 6p C3 DCpowe_2'!$G$15*'ver pressoflex 6p C3 DCpowe_2'!$O$9)</f>
        <v>0</v>
      </c>
      <c r="O397" s="572">
        <f>IF(ABS(G397)&lt;'ver pressoflex 6p C3 DCpowe_2'!$G$7,'ver pressoflex 6p C3 DCpowe_2'!$G$16*G397*'ver pressoflex 6p C3 DCpowe_2'!$O$10,SIGN(G397)*'ver pressoflex 6p C3 DCpowe_2'!$G$15*'ver pressoflex 6p C3 DCpowe_2'!$O$10)</f>
        <v>0</v>
      </c>
      <c r="P397" s="572">
        <f>IF(ABS(H397)&lt;'ver pressoflex 6p C3 DCpowe_2'!$G$7,'ver pressoflex 6p C3 DCpowe_2'!$G$16*H397*'ver pressoflex 6p C3 DCpowe_2'!$O$11,SIGN(H397)*'ver pressoflex 6p C3 DCpowe_2'!$G$15*'ver pressoflex 6p C3 DCpowe_2'!$O$11)</f>
        <v>0</v>
      </c>
      <c r="Q397" s="572">
        <f>IF(ABS(I397)&lt;'ver pressoflex 6p C3 DCpowe_2'!$G$7,'ver pressoflex 6p C3 DCpowe_2'!$G$16*I397*'ver pressoflex 6p C3 DCpowe_2'!$O$12,SIGN(I397)*'ver pressoflex 6p C3 DCpowe_2'!$G$15*'ver pressoflex 6p C3 DCpowe_2'!$O$12)</f>
        <v>0</v>
      </c>
      <c r="R397" s="572">
        <f>IF(ABS(J397)&lt;'ver pressoflex 6p C3 DCpowe_2'!$G$7,'ver pressoflex 6p C3 DCpowe_2'!$G$16*J397*'ver pressoflex 6p C3 DCpowe_2'!$O$13,SIGN(J397)*'ver pressoflex 6p C3 DCpowe_2'!$G$15*'ver pressoflex 6p C3 DCpowe_2'!$O$13)</f>
        <v>17803.500000000004</v>
      </c>
      <c r="S397" s="113">
        <f t="shared" si="55"/>
        <v>-21259.106028256752</v>
      </c>
      <c r="T397" s="575">
        <f>-L397*('ver pressoflex 6p C3 DCpowe_2'!$G$3/2-'ver pressoflex 6p C3 DCpowe_2'!$G$12*'ver pressoflex 6p C3 DCpowe_2'!D397)</f>
        <v>44488557.178493336</v>
      </c>
      <c r="U397" s="29">
        <f t="shared" si="57"/>
        <v>4446.9914632380505</v>
      </c>
      <c r="V397" s="29">
        <f t="shared" si="58"/>
        <v>0</v>
      </c>
      <c r="W397" s="29">
        <f t="shared" si="59"/>
        <v>0</v>
      </c>
      <c r="X397" s="29">
        <f t="shared" si="60"/>
        <v>0</v>
      </c>
      <c r="Y397" s="29">
        <f t="shared" si="61"/>
        <v>0</v>
      </c>
      <c r="Z397" s="29">
        <f t="shared" si="62"/>
        <v>18248587.500000004</v>
      </c>
      <c r="AA397" s="113">
        <f t="shared" si="56"/>
        <v>62741591.66995658</v>
      </c>
    </row>
    <row r="398" spans="2:27">
      <c r="B398" s="116">
        <f t="shared" si="54"/>
        <v>20508.600939578184</v>
      </c>
      <c r="C398" s="115">
        <f t="shared" si="53"/>
        <v>16.96999999999997</v>
      </c>
      <c r="D398" s="68">
        <f>'ver pressoflex 6p C3 DCpowe_2'!$G$3/2/$C$557*C398</f>
        <v>207.88249999999965</v>
      </c>
      <c r="E398" s="114">
        <f>'ver pressoflex 6p C3 DCpowe_2'!$G$9/D398*(D398-'ver pressoflex 6p C3 DCpowe_2'!$M$8)</f>
        <v>-3.0334443736243949E-4</v>
      </c>
      <c r="F398" s="114">
        <f>'ver pressoflex 6p C3 DCpowe_2'!$G$9/D398*(D398-'ver pressoflex 6p C3 DCpowe_2'!$M$9)</f>
        <v>2.7753177876925846E-3</v>
      </c>
      <c r="G398" s="114">
        <f>'ver pressoflex 6p C3 DCpowe_2'!$G$9/D398*(D398-'ver pressoflex 6p C3 DCpowe_2'!$M$10)</f>
        <v>5.8539800127476093E-3</v>
      </c>
      <c r="H398" s="114">
        <f>'ver pressoflex 6p C3 DCpowe_2'!$G$9/D398*(D398-'ver pressoflex 6p C3 DCpowe_2'!$M$11)</f>
        <v>7.2430050629562509E-2</v>
      </c>
      <c r="I398" s="114">
        <f>'ver pressoflex 6p C3 DCpowe_2'!$G$9/D398*(D398-'ver pressoflex 6p C3 DCpowe_2'!$M$12)</f>
        <v>7.5508712854617535E-2</v>
      </c>
      <c r="J398" s="114">
        <f>'ver pressoflex 6p C3 DCpowe_2'!$G$9/D398*(D398-'ver pressoflex 6p C3 DCpowe_2'!$M$13)</f>
        <v>7.8587375079672547E-2</v>
      </c>
      <c r="K398" s="114">
        <f>'ver pressoflex 6p C3 DCpowe_2'!$G$9/D398*(D398-'ver pressoflex 6p C3 DCpowe_2'!$G$3)</f>
        <v>8.6284030642310119E-2</v>
      </c>
      <c r="L398" s="113">
        <f>-'ver pressoflex 6p C3 DCpowe_2'!$G$2*'ver pressoflex 6p C3 DCpowe_2'!D398*'ver pressoflex 6p C3 DCpowe_2'!$G$17*'ver pressoflex 6p C3 DCpowe_2'!$G$13*'ver pressoflex 6p C3 DCpowe_2'!$G$11</f>
        <v>-39289.792499999945</v>
      </c>
      <c r="M398" s="572">
        <f>IF(ABS(E398)&lt;'ver pressoflex 6p C3 DCpowe_2'!$G$7,'ver pressoflex 6p C3 DCpowe_2'!$G$16*E398*'ver pressoflex 6p C3 DCpowe_2'!$O$8,SIGN(E398)*'ver pressoflex 6p C3 DCpowe_2'!$G$15*'ver pressoflex 6p C3 DCpowe_2'!$O$8)</f>
        <v>-5.1065604218727172</v>
      </c>
      <c r="N398" s="572">
        <f>IF(ABS(F398)&lt;'ver pressoflex 6p C3 DCpowe_2'!$G$7,'ver pressoflex 6p C3 DCpowe_2'!$G$16*F398*'ver pressoflex 6p C3 DCpowe_2'!$O$9,SIGN(F398)*'ver pressoflex 6p C3 DCpowe_2'!$G$15*'ver pressoflex 6p C3 DCpowe_2'!$O$9)</f>
        <v>0</v>
      </c>
      <c r="O398" s="572">
        <f>IF(ABS(G398)&lt;'ver pressoflex 6p C3 DCpowe_2'!$G$7,'ver pressoflex 6p C3 DCpowe_2'!$G$16*G398*'ver pressoflex 6p C3 DCpowe_2'!$O$10,SIGN(G398)*'ver pressoflex 6p C3 DCpowe_2'!$G$15*'ver pressoflex 6p C3 DCpowe_2'!$O$10)</f>
        <v>0</v>
      </c>
      <c r="P398" s="572">
        <f>IF(ABS(H398)&lt;'ver pressoflex 6p C3 DCpowe_2'!$G$7,'ver pressoflex 6p C3 DCpowe_2'!$G$16*H398*'ver pressoflex 6p C3 DCpowe_2'!$O$11,SIGN(H398)*'ver pressoflex 6p C3 DCpowe_2'!$G$15*'ver pressoflex 6p C3 DCpowe_2'!$O$11)</f>
        <v>0</v>
      </c>
      <c r="Q398" s="572">
        <f>IF(ABS(I398)&lt;'ver pressoflex 6p C3 DCpowe_2'!$G$7,'ver pressoflex 6p C3 DCpowe_2'!$G$16*I398*'ver pressoflex 6p C3 DCpowe_2'!$O$12,SIGN(I398)*'ver pressoflex 6p C3 DCpowe_2'!$G$15*'ver pressoflex 6p C3 DCpowe_2'!$O$12)</f>
        <v>0</v>
      </c>
      <c r="R398" s="572">
        <f>IF(ABS(J398)&lt;'ver pressoflex 6p C3 DCpowe_2'!$G$7,'ver pressoflex 6p C3 DCpowe_2'!$G$16*J398*'ver pressoflex 6p C3 DCpowe_2'!$O$13,SIGN(J398)*'ver pressoflex 6p C3 DCpowe_2'!$G$15*'ver pressoflex 6p C3 DCpowe_2'!$O$13)</f>
        <v>17803.500000000004</v>
      </c>
      <c r="S398" s="113">
        <f t="shared" si="55"/>
        <v>-21491.399060421816</v>
      </c>
      <c r="T398" s="575">
        <f>-L398*('ver pressoflex 6p C3 DCpowe_2'!$G$3/2-'ver pressoflex 6p C3 DCpowe_2'!$G$12*'ver pressoflex 6p C3 DCpowe_2'!D398)</f>
        <v>44732249.132117338</v>
      </c>
      <c r="U398" s="29">
        <f t="shared" si="57"/>
        <v>5234.2244324195353</v>
      </c>
      <c r="V398" s="29">
        <f t="shared" si="58"/>
        <v>0</v>
      </c>
      <c r="W398" s="29">
        <f t="shared" si="59"/>
        <v>0</v>
      </c>
      <c r="X398" s="29">
        <f t="shared" si="60"/>
        <v>0</v>
      </c>
      <c r="Y398" s="29">
        <f t="shared" si="61"/>
        <v>0</v>
      </c>
      <c r="Z398" s="29">
        <f t="shared" si="62"/>
        <v>18248587.500000004</v>
      </c>
      <c r="AA398" s="113">
        <f t="shared" si="56"/>
        <v>62986070.856549755</v>
      </c>
    </row>
    <row r="399" spans="2:27">
      <c r="B399" s="116">
        <f t="shared" si="54"/>
        <v>20276.316906032527</v>
      </c>
      <c r="C399" s="115">
        <f t="shared" si="53"/>
        <v>17.069999999999972</v>
      </c>
      <c r="D399" s="68">
        <f>'ver pressoflex 6p C3 DCpowe_2'!$G$3/2/$C$557*C399</f>
        <v>209.10749999999965</v>
      </c>
      <c r="E399" s="114">
        <f>'ver pressoflex 6p C3 DCpowe_2'!$G$9/D399*(D399-'ver pressoflex 6p C3 DCpowe_2'!$M$8)</f>
        <v>-3.484332221464907E-4</v>
      </c>
      <c r="F399" s="114">
        <f>'ver pressoflex 6p C3 DCpowe_2'!$G$9/D399*(D399-'ver pressoflex 6p C3 DCpowe_2'!$M$9)</f>
        <v>2.7121934889949135E-3</v>
      </c>
      <c r="G399" s="114">
        <f>'ver pressoflex 6p C3 DCpowe_2'!$G$9/D399*(D399-'ver pressoflex 6p C3 DCpowe_2'!$M$10)</f>
        <v>5.7728202001363169E-3</v>
      </c>
      <c r="H399" s="114">
        <f>'ver pressoflex 6p C3 DCpowe_2'!$G$9/D399*(D399-'ver pressoflex 6p C3 DCpowe_2'!$M$11)</f>
        <v>7.1958872828569179E-2</v>
      </c>
      <c r="I399" s="114">
        <f>'ver pressoflex 6p C3 DCpowe_2'!$G$9/D399*(D399-'ver pressoflex 6p C3 DCpowe_2'!$M$12)</f>
        <v>7.5019499539710585E-2</v>
      </c>
      <c r="J399" s="114">
        <f>'ver pressoflex 6p C3 DCpowe_2'!$G$9/D399*(D399-'ver pressoflex 6p C3 DCpowe_2'!$M$13)</f>
        <v>7.8080126250851992E-2</v>
      </c>
      <c r="K399" s="114">
        <f>'ver pressoflex 6p C3 DCpowe_2'!$G$9/D399*(D399-'ver pressoflex 6p C3 DCpowe_2'!$G$3)</f>
        <v>8.5731693028705494E-2</v>
      </c>
      <c r="L399" s="113">
        <f>-'ver pressoflex 6p C3 DCpowe_2'!$G$2*'ver pressoflex 6p C3 DCpowe_2'!D399*'ver pressoflex 6p C3 DCpowe_2'!$G$17*'ver pressoflex 6p C3 DCpowe_2'!$G$13*'ver pressoflex 6p C3 DCpowe_2'!$G$11</f>
        <v>-39521.317499999939</v>
      </c>
      <c r="M399" s="572">
        <f>IF(ABS(E399)&lt;'ver pressoflex 6p C3 DCpowe_2'!$G$7,'ver pressoflex 6p C3 DCpowe_2'!$G$16*E399*'ver pressoflex 6p C3 DCpowe_2'!$O$8,SIGN(E399)*'ver pressoflex 6p C3 DCpowe_2'!$G$15*'ver pressoflex 6p C3 DCpowe_2'!$O$8)</f>
        <v>-5.8655939675364177</v>
      </c>
      <c r="N399" s="572">
        <f>IF(ABS(F399)&lt;'ver pressoflex 6p C3 DCpowe_2'!$G$7,'ver pressoflex 6p C3 DCpowe_2'!$G$16*F399*'ver pressoflex 6p C3 DCpowe_2'!$O$9,SIGN(F399)*'ver pressoflex 6p C3 DCpowe_2'!$G$15*'ver pressoflex 6p C3 DCpowe_2'!$O$9)</f>
        <v>0</v>
      </c>
      <c r="O399" s="572">
        <f>IF(ABS(G399)&lt;'ver pressoflex 6p C3 DCpowe_2'!$G$7,'ver pressoflex 6p C3 DCpowe_2'!$G$16*G399*'ver pressoflex 6p C3 DCpowe_2'!$O$10,SIGN(G399)*'ver pressoflex 6p C3 DCpowe_2'!$G$15*'ver pressoflex 6p C3 DCpowe_2'!$O$10)</f>
        <v>0</v>
      </c>
      <c r="P399" s="572">
        <f>IF(ABS(H399)&lt;'ver pressoflex 6p C3 DCpowe_2'!$G$7,'ver pressoflex 6p C3 DCpowe_2'!$G$16*H399*'ver pressoflex 6p C3 DCpowe_2'!$O$11,SIGN(H399)*'ver pressoflex 6p C3 DCpowe_2'!$G$15*'ver pressoflex 6p C3 DCpowe_2'!$O$11)</f>
        <v>0</v>
      </c>
      <c r="Q399" s="572">
        <f>IF(ABS(I399)&lt;'ver pressoflex 6p C3 DCpowe_2'!$G$7,'ver pressoflex 6p C3 DCpowe_2'!$G$16*I399*'ver pressoflex 6p C3 DCpowe_2'!$O$12,SIGN(I399)*'ver pressoflex 6p C3 DCpowe_2'!$G$15*'ver pressoflex 6p C3 DCpowe_2'!$O$12)</f>
        <v>0</v>
      </c>
      <c r="R399" s="572">
        <f>IF(ABS(J399)&lt;'ver pressoflex 6p C3 DCpowe_2'!$G$7,'ver pressoflex 6p C3 DCpowe_2'!$G$16*J399*'ver pressoflex 6p C3 DCpowe_2'!$O$13,SIGN(J399)*'ver pressoflex 6p C3 DCpowe_2'!$G$15*'ver pressoflex 6p C3 DCpowe_2'!$O$13)</f>
        <v>17803.500000000004</v>
      </c>
      <c r="S399" s="113">
        <f t="shared" si="55"/>
        <v>-21723.683093967473</v>
      </c>
      <c r="T399" s="575">
        <f>-L399*('ver pressoflex 6p C3 DCpowe_2'!$G$3/2-'ver pressoflex 6p C3 DCpowe_2'!$G$12*'ver pressoflex 6p C3 DCpowe_2'!D399)</f>
        <v>44975705.115461335</v>
      </c>
      <c r="U399" s="29">
        <f t="shared" si="57"/>
        <v>6012.2338167248281</v>
      </c>
      <c r="V399" s="29">
        <f t="shared" si="58"/>
        <v>0</v>
      </c>
      <c r="W399" s="29">
        <f t="shared" si="59"/>
        <v>0</v>
      </c>
      <c r="X399" s="29">
        <f t="shared" si="60"/>
        <v>0</v>
      </c>
      <c r="Y399" s="29">
        <f t="shared" si="61"/>
        <v>0</v>
      </c>
      <c r="Z399" s="29">
        <f t="shared" si="62"/>
        <v>18248587.500000004</v>
      </c>
      <c r="AA399" s="113">
        <f t="shared" si="56"/>
        <v>63230304.849278063</v>
      </c>
    </row>
    <row r="400" spans="2:27">
      <c r="B400" s="116">
        <f t="shared" si="54"/>
        <v>20044.04171387936</v>
      </c>
      <c r="C400" s="115">
        <f t="shared" ref="C400:C463" si="63">+C399+0.1</f>
        <v>17.169999999999973</v>
      </c>
      <c r="D400" s="68">
        <f>'ver pressoflex 6p C3 DCpowe_2'!$G$3/2/$C$557*C400</f>
        <v>210.33249999999967</v>
      </c>
      <c r="E400" s="114">
        <f>'ver pressoflex 6p C3 DCpowe_2'!$G$9/D400*(D400-'ver pressoflex 6p C3 DCpowe_2'!$M$8)</f>
        <v>-3.9299680268145668E-4</v>
      </c>
      <c r="F400" s="114">
        <f>'ver pressoflex 6p C3 DCpowe_2'!$G$9/D400*(D400-'ver pressoflex 6p C3 DCpowe_2'!$M$9)</f>
        <v>2.6498044762459606E-3</v>
      </c>
      <c r="G400" s="114">
        <f>'ver pressoflex 6p C3 DCpowe_2'!$G$9/D400*(D400-'ver pressoflex 6p C3 DCpowe_2'!$M$10)</f>
        <v>5.6926057551733777E-3</v>
      </c>
      <c r="H400" s="114">
        <f>'ver pressoflex 6p C3 DCpowe_2'!$G$9/D400*(D400-'ver pressoflex 6p C3 DCpowe_2'!$M$11)</f>
        <v>7.1493183411978772E-2</v>
      </c>
      <c r="I400" s="114">
        <f>'ver pressoflex 6p C3 DCpowe_2'!$G$9/D400*(D400-'ver pressoflex 6p C3 DCpowe_2'!$M$12)</f>
        <v>7.4535984690906193E-2</v>
      </c>
      <c r="J400" s="114">
        <f>'ver pressoflex 6p C3 DCpowe_2'!$G$9/D400*(D400-'ver pressoflex 6p C3 DCpowe_2'!$M$13)</f>
        <v>7.7578785969833614E-2</v>
      </c>
      <c r="K400" s="114">
        <f>'ver pressoflex 6p C3 DCpowe_2'!$G$9/D400*(D400-'ver pressoflex 6p C3 DCpowe_2'!$G$3)</f>
        <v>8.5185789167152165E-2</v>
      </c>
      <c r="L400" s="113">
        <f>-'ver pressoflex 6p C3 DCpowe_2'!$G$2*'ver pressoflex 6p C3 DCpowe_2'!D400*'ver pressoflex 6p C3 DCpowe_2'!$G$17*'ver pressoflex 6p C3 DCpowe_2'!$G$13*'ver pressoflex 6p C3 DCpowe_2'!$G$11</f>
        <v>-39752.842499999941</v>
      </c>
      <c r="M400" s="572">
        <f>IF(ABS(E400)&lt;'ver pressoflex 6p C3 DCpowe_2'!$G$7,'ver pressoflex 6p C3 DCpowe_2'!$G$16*E400*'ver pressoflex 6p C3 DCpowe_2'!$O$8,SIGN(E400)*'ver pressoflex 6p C3 DCpowe_2'!$G$15*'ver pressoflex 6p C3 DCpowe_2'!$O$8)</f>
        <v>-6.6157861207055078</v>
      </c>
      <c r="N400" s="572">
        <f>IF(ABS(F400)&lt;'ver pressoflex 6p C3 DCpowe_2'!$G$7,'ver pressoflex 6p C3 DCpowe_2'!$G$16*F400*'ver pressoflex 6p C3 DCpowe_2'!$O$9,SIGN(F400)*'ver pressoflex 6p C3 DCpowe_2'!$G$15*'ver pressoflex 6p C3 DCpowe_2'!$O$9)</f>
        <v>0</v>
      </c>
      <c r="O400" s="572">
        <f>IF(ABS(G400)&lt;'ver pressoflex 6p C3 DCpowe_2'!$G$7,'ver pressoflex 6p C3 DCpowe_2'!$G$16*G400*'ver pressoflex 6p C3 DCpowe_2'!$O$10,SIGN(G400)*'ver pressoflex 6p C3 DCpowe_2'!$G$15*'ver pressoflex 6p C3 DCpowe_2'!$O$10)</f>
        <v>0</v>
      </c>
      <c r="P400" s="572">
        <f>IF(ABS(H400)&lt;'ver pressoflex 6p C3 DCpowe_2'!$G$7,'ver pressoflex 6p C3 DCpowe_2'!$G$16*H400*'ver pressoflex 6p C3 DCpowe_2'!$O$11,SIGN(H400)*'ver pressoflex 6p C3 DCpowe_2'!$G$15*'ver pressoflex 6p C3 DCpowe_2'!$O$11)</f>
        <v>0</v>
      </c>
      <c r="Q400" s="572">
        <f>IF(ABS(I400)&lt;'ver pressoflex 6p C3 DCpowe_2'!$G$7,'ver pressoflex 6p C3 DCpowe_2'!$G$16*I400*'ver pressoflex 6p C3 DCpowe_2'!$O$12,SIGN(I400)*'ver pressoflex 6p C3 DCpowe_2'!$G$15*'ver pressoflex 6p C3 DCpowe_2'!$O$12)</f>
        <v>0</v>
      </c>
      <c r="R400" s="572">
        <f>IF(ABS(J400)&lt;'ver pressoflex 6p C3 DCpowe_2'!$G$7,'ver pressoflex 6p C3 DCpowe_2'!$G$16*J400*'ver pressoflex 6p C3 DCpowe_2'!$O$13,SIGN(J400)*'ver pressoflex 6p C3 DCpowe_2'!$G$15*'ver pressoflex 6p C3 DCpowe_2'!$O$13)</f>
        <v>17803.500000000004</v>
      </c>
      <c r="S400" s="113">
        <f t="shared" si="55"/>
        <v>-21955.95828612064</v>
      </c>
      <c r="T400" s="575">
        <f>-L400*('ver pressoflex 6p C3 DCpowe_2'!$G$3/2-'ver pressoflex 6p C3 DCpowe_2'!$G$12*'ver pressoflex 6p C3 DCpowe_2'!D400)</f>
        <v>45218925.128525339</v>
      </c>
      <c r="U400" s="29">
        <f t="shared" si="57"/>
        <v>6781.1807737231456</v>
      </c>
      <c r="V400" s="29">
        <f t="shared" si="58"/>
        <v>0</v>
      </c>
      <c r="W400" s="29">
        <f t="shared" si="59"/>
        <v>0</v>
      </c>
      <c r="X400" s="29">
        <f t="shared" si="60"/>
        <v>0</v>
      </c>
      <c r="Y400" s="29">
        <f t="shared" si="61"/>
        <v>0</v>
      </c>
      <c r="Z400" s="29">
        <f t="shared" si="62"/>
        <v>18248587.500000004</v>
      </c>
      <c r="AA400" s="113">
        <f t="shared" si="56"/>
        <v>63474293.809299067</v>
      </c>
    </row>
    <row r="401" spans="2:27">
      <c r="B401" s="116">
        <f t="shared" si="54"/>
        <v>19811.775209533404</v>
      </c>
      <c r="C401" s="115">
        <f t="shared" si="63"/>
        <v>17.269999999999975</v>
      </c>
      <c r="D401" s="68">
        <f>'ver pressoflex 6p C3 DCpowe_2'!$G$3/2/$C$557*C401</f>
        <v>211.55749999999969</v>
      </c>
      <c r="E401" s="114">
        <f>'ver pressoflex 6p C3 DCpowe_2'!$G$9/D401*(D401-'ver pressoflex 6p C3 DCpowe_2'!$M$8)</f>
        <v>-4.3704430237641149E-4</v>
      </c>
      <c r="F401" s="114">
        <f>'ver pressoflex 6p C3 DCpowe_2'!$G$9/D401*(D401-'ver pressoflex 6p C3 DCpowe_2'!$M$9)</f>
        <v>2.588137976673024E-3</v>
      </c>
      <c r="G401" s="114">
        <f>'ver pressoflex 6p C3 DCpowe_2'!$G$9/D401*(D401-'ver pressoflex 6p C3 DCpowe_2'!$M$10)</f>
        <v>5.6133202557224595E-3</v>
      </c>
      <c r="H401" s="114">
        <f>'ver pressoflex 6p C3 DCpowe_2'!$G$9/D401*(D401-'ver pressoflex 6p C3 DCpowe_2'!$M$11)</f>
        <v>7.1032887040166498E-2</v>
      </c>
      <c r="I401" s="114">
        <f>'ver pressoflex 6p C3 DCpowe_2'!$G$9/D401*(D401-'ver pressoflex 6p C3 DCpowe_2'!$M$12)</f>
        <v>7.4058069319215936E-2</v>
      </c>
      <c r="J401" s="114">
        <f>'ver pressoflex 6p C3 DCpowe_2'!$G$9/D401*(D401-'ver pressoflex 6p C3 DCpowe_2'!$M$13)</f>
        <v>7.7083251598265373E-2</v>
      </c>
      <c r="K401" s="114">
        <f>'ver pressoflex 6p C3 DCpowe_2'!$G$9/D401*(D401-'ver pressoflex 6p C3 DCpowe_2'!$G$3)</f>
        <v>8.4646207295888953E-2</v>
      </c>
      <c r="L401" s="113">
        <f>-'ver pressoflex 6p C3 DCpowe_2'!$G$2*'ver pressoflex 6p C3 DCpowe_2'!D401*'ver pressoflex 6p C3 DCpowe_2'!$G$17*'ver pressoflex 6p C3 DCpowe_2'!$G$13*'ver pressoflex 6p C3 DCpowe_2'!$G$11</f>
        <v>-39984.367499999942</v>
      </c>
      <c r="M401" s="572">
        <f>IF(ABS(E401)&lt;'ver pressoflex 6p C3 DCpowe_2'!$G$7,'ver pressoflex 6p C3 DCpowe_2'!$G$16*E401*'ver pressoflex 6p C3 DCpowe_2'!$O$8,SIGN(E401)*'ver pressoflex 6p C3 DCpowe_2'!$G$15*'ver pressoflex 6p C3 DCpowe_2'!$O$8)</f>
        <v>-7.3572904666578163</v>
      </c>
      <c r="N401" s="572">
        <f>IF(ABS(F401)&lt;'ver pressoflex 6p C3 DCpowe_2'!$G$7,'ver pressoflex 6p C3 DCpowe_2'!$G$16*F401*'ver pressoflex 6p C3 DCpowe_2'!$O$9,SIGN(F401)*'ver pressoflex 6p C3 DCpowe_2'!$G$15*'ver pressoflex 6p C3 DCpowe_2'!$O$9)</f>
        <v>0</v>
      </c>
      <c r="O401" s="572">
        <f>IF(ABS(G401)&lt;'ver pressoflex 6p C3 DCpowe_2'!$G$7,'ver pressoflex 6p C3 DCpowe_2'!$G$16*G401*'ver pressoflex 6p C3 DCpowe_2'!$O$10,SIGN(G401)*'ver pressoflex 6p C3 DCpowe_2'!$G$15*'ver pressoflex 6p C3 DCpowe_2'!$O$10)</f>
        <v>0</v>
      </c>
      <c r="P401" s="572">
        <f>IF(ABS(H401)&lt;'ver pressoflex 6p C3 DCpowe_2'!$G$7,'ver pressoflex 6p C3 DCpowe_2'!$G$16*H401*'ver pressoflex 6p C3 DCpowe_2'!$O$11,SIGN(H401)*'ver pressoflex 6p C3 DCpowe_2'!$G$15*'ver pressoflex 6p C3 DCpowe_2'!$O$11)</f>
        <v>0</v>
      </c>
      <c r="Q401" s="572">
        <f>IF(ABS(I401)&lt;'ver pressoflex 6p C3 DCpowe_2'!$G$7,'ver pressoflex 6p C3 DCpowe_2'!$G$16*I401*'ver pressoflex 6p C3 DCpowe_2'!$O$12,SIGN(I401)*'ver pressoflex 6p C3 DCpowe_2'!$G$15*'ver pressoflex 6p C3 DCpowe_2'!$O$12)</f>
        <v>0</v>
      </c>
      <c r="R401" s="572">
        <f>IF(ABS(J401)&lt;'ver pressoflex 6p C3 DCpowe_2'!$G$7,'ver pressoflex 6p C3 DCpowe_2'!$G$16*J401*'ver pressoflex 6p C3 DCpowe_2'!$O$13,SIGN(J401)*'ver pressoflex 6p C3 DCpowe_2'!$G$15*'ver pressoflex 6p C3 DCpowe_2'!$O$13)</f>
        <v>17803.500000000004</v>
      </c>
      <c r="S401" s="113">
        <f t="shared" si="55"/>
        <v>-22188.224790466596</v>
      </c>
      <c r="T401" s="575">
        <f>-L401*('ver pressoflex 6p C3 DCpowe_2'!$G$3/2-'ver pressoflex 6p C3 DCpowe_2'!$G$12*'ver pressoflex 6p C3 DCpowe_2'!D401)</f>
        <v>45461909.171309344</v>
      </c>
      <c r="U401" s="29">
        <f t="shared" si="57"/>
        <v>7541.2227283242619</v>
      </c>
      <c r="V401" s="29">
        <f t="shared" si="58"/>
        <v>0</v>
      </c>
      <c r="W401" s="29">
        <f t="shared" si="59"/>
        <v>0</v>
      </c>
      <c r="X401" s="29">
        <f t="shared" si="60"/>
        <v>0</v>
      </c>
      <c r="Y401" s="29">
        <f t="shared" si="61"/>
        <v>0</v>
      </c>
      <c r="Z401" s="29">
        <f t="shared" si="62"/>
        <v>18248587.500000004</v>
      </c>
      <c r="AA401" s="113">
        <f t="shared" si="56"/>
        <v>63718037.894037679</v>
      </c>
    </row>
    <row r="402" spans="2:27">
      <c r="B402" s="116">
        <f t="shared" si="54"/>
        <v>19579.517242946178</v>
      </c>
      <c r="C402" s="115">
        <f t="shared" si="63"/>
        <v>17.369999999999976</v>
      </c>
      <c r="D402" s="68">
        <f>'ver pressoflex 6p C3 DCpowe_2'!$G$3/2/$C$557*C402</f>
        <v>212.78249999999971</v>
      </c>
      <c r="E402" s="114">
        <f>'ver pressoflex 6p C3 DCpowe_2'!$G$9/D402*(D402-'ver pressoflex 6p C3 DCpowe_2'!$M$8)</f>
        <v>-4.8058463454465406E-4</v>
      </c>
      <c r="F402" s="114">
        <f>'ver pressoflex 6p C3 DCpowe_2'!$G$9/D402*(D402-'ver pressoflex 6p C3 DCpowe_2'!$M$9)</f>
        <v>2.5271815116374844E-3</v>
      </c>
      <c r="G402" s="114">
        <f>'ver pressoflex 6p C3 DCpowe_2'!$G$9/D402*(D402-'ver pressoflex 6p C3 DCpowe_2'!$M$10)</f>
        <v>5.5349476578196227E-3</v>
      </c>
      <c r="H402" s="114">
        <f>'ver pressoflex 6p C3 DCpowe_2'!$G$9/D402*(D402-'ver pressoflex 6p C3 DCpowe_2'!$M$11)</f>
        <v>7.0577890569008359E-2</v>
      </c>
      <c r="I402" s="114">
        <f>'ver pressoflex 6p C3 DCpowe_2'!$G$9/D402*(D402-'ver pressoflex 6p C3 DCpowe_2'!$M$12)</f>
        <v>7.3585656715190503E-2</v>
      </c>
      <c r="J402" s="114">
        <f>'ver pressoflex 6p C3 DCpowe_2'!$G$9/D402*(D402-'ver pressoflex 6p C3 DCpowe_2'!$M$13)</f>
        <v>7.6593422861372648E-2</v>
      </c>
      <c r="K402" s="114">
        <f>'ver pressoflex 6p C3 DCpowe_2'!$G$9/D402*(D402-'ver pressoflex 6p C3 DCpowe_2'!$G$3)</f>
        <v>8.4112838226827982E-2</v>
      </c>
      <c r="L402" s="113">
        <f>-'ver pressoflex 6p C3 DCpowe_2'!$G$2*'ver pressoflex 6p C3 DCpowe_2'!D402*'ver pressoflex 6p C3 DCpowe_2'!$G$17*'ver pressoflex 6p C3 DCpowe_2'!$G$13*'ver pressoflex 6p C3 DCpowe_2'!$G$11</f>
        <v>-40215.892499999951</v>
      </c>
      <c r="M402" s="572">
        <f>IF(ABS(E402)&lt;'ver pressoflex 6p C3 DCpowe_2'!$G$7,'ver pressoflex 6p C3 DCpowe_2'!$G$16*E402*'ver pressoflex 6p C3 DCpowe_2'!$O$8,SIGN(E402)*'ver pressoflex 6p C3 DCpowe_2'!$G$15*'ver pressoflex 6p C3 DCpowe_2'!$O$8)</f>
        <v>-8.0902570538772256</v>
      </c>
      <c r="N402" s="572">
        <f>IF(ABS(F402)&lt;'ver pressoflex 6p C3 DCpowe_2'!$G$7,'ver pressoflex 6p C3 DCpowe_2'!$G$16*F402*'ver pressoflex 6p C3 DCpowe_2'!$O$9,SIGN(F402)*'ver pressoflex 6p C3 DCpowe_2'!$G$15*'ver pressoflex 6p C3 DCpowe_2'!$O$9)</f>
        <v>0</v>
      </c>
      <c r="O402" s="572">
        <f>IF(ABS(G402)&lt;'ver pressoflex 6p C3 DCpowe_2'!$G$7,'ver pressoflex 6p C3 DCpowe_2'!$G$16*G402*'ver pressoflex 6p C3 DCpowe_2'!$O$10,SIGN(G402)*'ver pressoflex 6p C3 DCpowe_2'!$G$15*'ver pressoflex 6p C3 DCpowe_2'!$O$10)</f>
        <v>0</v>
      </c>
      <c r="P402" s="572">
        <f>IF(ABS(H402)&lt;'ver pressoflex 6p C3 DCpowe_2'!$G$7,'ver pressoflex 6p C3 DCpowe_2'!$G$16*H402*'ver pressoflex 6p C3 DCpowe_2'!$O$11,SIGN(H402)*'ver pressoflex 6p C3 DCpowe_2'!$G$15*'ver pressoflex 6p C3 DCpowe_2'!$O$11)</f>
        <v>0</v>
      </c>
      <c r="Q402" s="572">
        <f>IF(ABS(I402)&lt;'ver pressoflex 6p C3 DCpowe_2'!$G$7,'ver pressoflex 6p C3 DCpowe_2'!$G$16*I402*'ver pressoflex 6p C3 DCpowe_2'!$O$12,SIGN(I402)*'ver pressoflex 6p C3 DCpowe_2'!$G$15*'ver pressoflex 6p C3 DCpowe_2'!$O$12)</f>
        <v>0</v>
      </c>
      <c r="R402" s="572">
        <f>IF(ABS(J402)&lt;'ver pressoflex 6p C3 DCpowe_2'!$G$7,'ver pressoflex 6p C3 DCpowe_2'!$G$16*J402*'ver pressoflex 6p C3 DCpowe_2'!$O$13,SIGN(J402)*'ver pressoflex 6p C3 DCpowe_2'!$G$15*'ver pressoflex 6p C3 DCpowe_2'!$O$13)</f>
        <v>17803.500000000004</v>
      </c>
      <c r="S402" s="113">
        <f t="shared" si="55"/>
        <v>-22420.482757053822</v>
      </c>
      <c r="T402" s="575">
        <f>-L402*('ver pressoflex 6p C3 DCpowe_2'!$G$3/2-'ver pressoflex 6p C3 DCpowe_2'!$G$12*'ver pressoflex 6p C3 DCpowe_2'!D402)</f>
        <v>45704657.243813351</v>
      </c>
      <c r="U402" s="29">
        <f t="shared" si="57"/>
        <v>8292.5134802241555</v>
      </c>
      <c r="V402" s="29">
        <f t="shared" si="58"/>
        <v>0</v>
      </c>
      <c r="W402" s="29">
        <f t="shared" si="59"/>
        <v>0</v>
      </c>
      <c r="X402" s="29">
        <f t="shared" si="60"/>
        <v>0</v>
      </c>
      <c r="Y402" s="29">
        <f t="shared" si="61"/>
        <v>0</v>
      </c>
      <c r="Z402" s="29">
        <f t="shared" si="62"/>
        <v>18248587.500000004</v>
      </c>
      <c r="AA402" s="113">
        <f t="shared" si="56"/>
        <v>63961537.257293582</v>
      </c>
    </row>
    <row r="403" spans="2:27">
      <c r="B403" s="116">
        <f t="shared" si="54"/>
        <v>19347.267667504773</v>
      </c>
      <c r="C403" s="115">
        <f t="shared" si="63"/>
        <v>17.469999999999978</v>
      </c>
      <c r="D403" s="68">
        <f>'ver pressoflex 6p C3 DCpowe_2'!$G$3/2/$C$557*C403</f>
        <v>214.00749999999974</v>
      </c>
      <c r="E403" s="114">
        <f>'ver pressoflex 6p C3 DCpowe_2'!$G$9/D403*(D403-'ver pressoflex 6p C3 DCpowe_2'!$M$8)</f>
        <v>-5.2362650841675197E-4</v>
      </c>
      <c r="F403" s="114">
        <f>'ver pressoflex 6p C3 DCpowe_2'!$G$9/D403*(D403-'ver pressoflex 6p C3 DCpowe_2'!$M$9)</f>
        <v>2.4669228882165475E-3</v>
      </c>
      <c r="G403" s="114">
        <f>'ver pressoflex 6p C3 DCpowe_2'!$G$9/D403*(D403-'ver pressoflex 6p C3 DCpowe_2'!$M$10)</f>
        <v>5.4574722848498465E-3</v>
      </c>
      <c r="H403" s="114">
        <f>'ver pressoflex 6p C3 DCpowe_2'!$G$9/D403*(D403-'ver pressoflex 6p C3 DCpowe_2'!$M$11)</f>
        <v>7.0128102987044943E-2</v>
      </c>
      <c r="I403" s="114">
        <f>'ver pressoflex 6p C3 DCpowe_2'!$G$9/D403*(D403-'ver pressoflex 6p C3 DCpowe_2'!$M$12)</f>
        <v>7.3118652383678248E-2</v>
      </c>
      <c r="J403" s="114">
        <f>'ver pressoflex 6p C3 DCpowe_2'!$G$9/D403*(D403-'ver pressoflex 6p C3 DCpowe_2'!$M$13)</f>
        <v>7.6109201780311539E-2</v>
      </c>
      <c r="K403" s="114">
        <f>'ver pressoflex 6p C3 DCpowe_2'!$G$9/D403*(D403-'ver pressoflex 6p C3 DCpowe_2'!$G$3)</f>
        <v>8.3585575271894794E-2</v>
      </c>
      <c r="L403" s="113">
        <f>-'ver pressoflex 6p C3 DCpowe_2'!$G$2*'ver pressoflex 6p C3 DCpowe_2'!D403*'ver pressoflex 6p C3 DCpowe_2'!$G$17*'ver pressoflex 6p C3 DCpowe_2'!$G$13*'ver pressoflex 6p C3 DCpowe_2'!$G$11</f>
        <v>-40447.417499999952</v>
      </c>
      <c r="M403" s="572">
        <f>IF(ABS(E403)&lt;'ver pressoflex 6p C3 DCpowe_2'!$G$7,'ver pressoflex 6p C3 DCpowe_2'!$G$16*E403*'ver pressoflex 6p C3 DCpowe_2'!$O$8,SIGN(E403)*'ver pressoflex 6p C3 DCpowe_2'!$G$15*'ver pressoflex 6p C3 DCpowe_2'!$O$8)</f>
        <v>-8.8148324952784396</v>
      </c>
      <c r="N403" s="572">
        <f>IF(ABS(F403)&lt;'ver pressoflex 6p C3 DCpowe_2'!$G$7,'ver pressoflex 6p C3 DCpowe_2'!$G$16*F403*'ver pressoflex 6p C3 DCpowe_2'!$O$9,SIGN(F403)*'ver pressoflex 6p C3 DCpowe_2'!$G$15*'ver pressoflex 6p C3 DCpowe_2'!$O$9)</f>
        <v>0</v>
      </c>
      <c r="O403" s="572">
        <f>IF(ABS(G403)&lt;'ver pressoflex 6p C3 DCpowe_2'!$G$7,'ver pressoflex 6p C3 DCpowe_2'!$G$16*G403*'ver pressoflex 6p C3 DCpowe_2'!$O$10,SIGN(G403)*'ver pressoflex 6p C3 DCpowe_2'!$G$15*'ver pressoflex 6p C3 DCpowe_2'!$O$10)</f>
        <v>0</v>
      </c>
      <c r="P403" s="572">
        <f>IF(ABS(H403)&lt;'ver pressoflex 6p C3 DCpowe_2'!$G$7,'ver pressoflex 6p C3 DCpowe_2'!$G$16*H403*'ver pressoflex 6p C3 DCpowe_2'!$O$11,SIGN(H403)*'ver pressoflex 6p C3 DCpowe_2'!$G$15*'ver pressoflex 6p C3 DCpowe_2'!$O$11)</f>
        <v>0</v>
      </c>
      <c r="Q403" s="572">
        <f>IF(ABS(I403)&lt;'ver pressoflex 6p C3 DCpowe_2'!$G$7,'ver pressoflex 6p C3 DCpowe_2'!$G$16*I403*'ver pressoflex 6p C3 DCpowe_2'!$O$12,SIGN(I403)*'ver pressoflex 6p C3 DCpowe_2'!$G$15*'ver pressoflex 6p C3 DCpowe_2'!$O$12)</f>
        <v>0</v>
      </c>
      <c r="R403" s="572">
        <f>IF(ABS(J403)&lt;'ver pressoflex 6p C3 DCpowe_2'!$G$7,'ver pressoflex 6p C3 DCpowe_2'!$G$16*J403*'ver pressoflex 6p C3 DCpowe_2'!$O$13,SIGN(J403)*'ver pressoflex 6p C3 DCpowe_2'!$G$15*'ver pressoflex 6p C3 DCpowe_2'!$O$13)</f>
        <v>17803.500000000004</v>
      </c>
      <c r="S403" s="113">
        <f t="shared" si="55"/>
        <v>-22652.732332495227</v>
      </c>
      <c r="T403" s="575">
        <f>-L403*('ver pressoflex 6p C3 DCpowe_2'!$G$3/2-'ver pressoflex 6p C3 DCpowe_2'!$G$12*'ver pressoflex 6p C3 DCpowe_2'!D403)</f>
        <v>45947169.346037351</v>
      </c>
      <c r="U403" s="29">
        <f t="shared" si="57"/>
        <v>9035.2033076604002</v>
      </c>
      <c r="V403" s="29">
        <f t="shared" si="58"/>
        <v>0</v>
      </c>
      <c r="W403" s="29">
        <f t="shared" si="59"/>
        <v>0</v>
      </c>
      <c r="X403" s="29">
        <f t="shared" si="60"/>
        <v>0</v>
      </c>
      <c r="Y403" s="29">
        <f t="shared" si="61"/>
        <v>0</v>
      </c>
      <c r="Z403" s="29">
        <f t="shared" si="62"/>
        <v>18248587.500000004</v>
      </c>
      <c r="AA403" s="113">
        <f t="shared" si="56"/>
        <v>64204792.049345016</v>
      </c>
    </row>
    <row r="404" spans="2:27">
      <c r="B404" s="116">
        <f t="shared" si="54"/>
        <v>19115.026339934073</v>
      </c>
      <c r="C404" s="115">
        <f t="shared" si="63"/>
        <v>17.569999999999979</v>
      </c>
      <c r="D404" s="68">
        <f>'ver pressoflex 6p C3 DCpowe_2'!$G$3/2/$C$557*C404</f>
        <v>215.23249999999973</v>
      </c>
      <c r="E404" s="114">
        <f>'ver pressoflex 6p C3 DCpowe_2'!$G$9/D404*(D404-'ver pressoflex 6p C3 DCpowe_2'!$M$8)</f>
        <v>-5.6617843494824439E-4</v>
      </c>
      <c r="F404" s="114">
        <f>'ver pressoflex 6p C3 DCpowe_2'!$G$9/D404*(D404-'ver pressoflex 6p C3 DCpowe_2'!$M$9)</f>
        <v>2.4073501910724581E-3</v>
      </c>
      <c r="G404" s="114">
        <f>'ver pressoflex 6p C3 DCpowe_2'!$G$9/D404*(D404-'ver pressoflex 6p C3 DCpowe_2'!$M$10)</f>
        <v>5.3808788170931609E-3</v>
      </c>
      <c r="H404" s="114">
        <f>'ver pressoflex 6p C3 DCpowe_2'!$G$9/D404*(D404-'ver pressoflex 6p C3 DCpowe_2'!$M$11)</f>
        <v>6.9683435354790851E-2</v>
      </c>
      <c r="I404" s="114">
        <f>'ver pressoflex 6p C3 DCpowe_2'!$G$9/D404*(D404-'ver pressoflex 6p C3 DCpowe_2'!$M$12)</f>
        <v>7.2656963980811562E-2</v>
      </c>
      <c r="J404" s="114">
        <f>'ver pressoflex 6p C3 DCpowe_2'!$G$9/D404*(D404-'ver pressoflex 6p C3 DCpowe_2'!$M$13)</f>
        <v>7.5630492606832259E-2</v>
      </c>
      <c r="K404" s="114">
        <f>'ver pressoflex 6p C3 DCpowe_2'!$G$9/D404*(D404-'ver pressoflex 6p C3 DCpowe_2'!$G$3)</f>
        <v>8.3064314171884021E-2</v>
      </c>
      <c r="L404" s="113">
        <f>-'ver pressoflex 6p C3 DCpowe_2'!$G$2*'ver pressoflex 6p C3 DCpowe_2'!D404*'ver pressoflex 6p C3 DCpowe_2'!$G$17*'ver pressoflex 6p C3 DCpowe_2'!$G$13*'ver pressoflex 6p C3 DCpowe_2'!$G$11</f>
        <v>-40678.942499999954</v>
      </c>
      <c r="M404" s="572">
        <f>IF(ABS(E404)&lt;'ver pressoflex 6p C3 DCpowe_2'!$G$7,'ver pressoflex 6p C3 DCpowe_2'!$G$16*E404*'ver pressoflex 6p C3 DCpowe_2'!$O$8,SIGN(E404)*'ver pressoflex 6p C3 DCpowe_2'!$G$15*'ver pressoflex 6p C3 DCpowe_2'!$O$8)</f>
        <v>-9.531160065975012</v>
      </c>
      <c r="N404" s="572">
        <f>IF(ABS(F404)&lt;'ver pressoflex 6p C3 DCpowe_2'!$G$7,'ver pressoflex 6p C3 DCpowe_2'!$G$16*F404*'ver pressoflex 6p C3 DCpowe_2'!$O$9,SIGN(F404)*'ver pressoflex 6p C3 DCpowe_2'!$G$15*'ver pressoflex 6p C3 DCpowe_2'!$O$9)</f>
        <v>0</v>
      </c>
      <c r="O404" s="572">
        <f>IF(ABS(G404)&lt;'ver pressoflex 6p C3 DCpowe_2'!$G$7,'ver pressoflex 6p C3 DCpowe_2'!$G$16*G404*'ver pressoflex 6p C3 DCpowe_2'!$O$10,SIGN(G404)*'ver pressoflex 6p C3 DCpowe_2'!$G$15*'ver pressoflex 6p C3 DCpowe_2'!$O$10)</f>
        <v>0</v>
      </c>
      <c r="P404" s="572">
        <f>IF(ABS(H404)&lt;'ver pressoflex 6p C3 DCpowe_2'!$G$7,'ver pressoflex 6p C3 DCpowe_2'!$G$16*H404*'ver pressoflex 6p C3 DCpowe_2'!$O$11,SIGN(H404)*'ver pressoflex 6p C3 DCpowe_2'!$G$15*'ver pressoflex 6p C3 DCpowe_2'!$O$11)</f>
        <v>0</v>
      </c>
      <c r="Q404" s="572">
        <f>IF(ABS(I404)&lt;'ver pressoflex 6p C3 DCpowe_2'!$G$7,'ver pressoflex 6p C3 DCpowe_2'!$G$16*I404*'ver pressoflex 6p C3 DCpowe_2'!$O$12,SIGN(I404)*'ver pressoflex 6p C3 DCpowe_2'!$G$15*'ver pressoflex 6p C3 DCpowe_2'!$O$12)</f>
        <v>0</v>
      </c>
      <c r="R404" s="572">
        <f>IF(ABS(J404)&lt;'ver pressoflex 6p C3 DCpowe_2'!$G$7,'ver pressoflex 6p C3 DCpowe_2'!$G$16*J404*'ver pressoflex 6p C3 DCpowe_2'!$O$13,SIGN(J404)*'ver pressoflex 6p C3 DCpowe_2'!$G$15*'ver pressoflex 6p C3 DCpowe_2'!$O$13)</f>
        <v>17803.500000000004</v>
      </c>
      <c r="S404" s="113">
        <f t="shared" si="55"/>
        <v>-22884.973660065927</v>
      </c>
      <c r="T404" s="575">
        <f>-L404*('ver pressoflex 6p C3 DCpowe_2'!$G$3/2-'ver pressoflex 6p C3 DCpowe_2'!$G$12*'ver pressoflex 6p C3 DCpowe_2'!D404)</f>
        <v>46189445.477981351</v>
      </c>
      <c r="U404" s="29">
        <f t="shared" si="57"/>
        <v>9769.4390676243875</v>
      </c>
      <c r="V404" s="29">
        <f t="shared" si="58"/>
        <v>0</v>
      </c>
      <c r="W404" s="29">
        <f t="shared" si="59"/>
        <v>0</v>
      </c>
      <c r="X404" s="29">
        <f t="shared" si="60"/>
        <v>0</v>
      </c>
      <c r="Y404" s="29">
        <f t="shared" si="61"/>
        <v>0</v>
      </c>
      <c r="Z404" s="29">
        <f t="shared" si="62"/>
        <v>18248587.500000004</v>
      </c>
      <c r="AA404" s="113">
        <f t="shared" si="56"/>
        <v>64447802.417048976</v>
      </c>
    </row>
    <row r="405" spans="2:27">
      <c r="B405" s="116">
        <f t="shared" si="54"/>
        <v>18882.793120202314</v>
      </c>
      <c r="C405" s="115">
        <f t="shared" si="63"/>
        <v>17.66999999999998</v>
      </c>
      <c r="D405" s="68">
        <f>'ver pressoflex 6p C3 DCpowe_2'!$G$3/2/$C$557*C405</f>
        <v>216.45749999999975</v>
      </c>
      <c r="E405" s="114">
        <f>'ver pressoflex 6p C3 DCpowe_2'!$G$9/D405*(D405-'ver pressoflex 6p C3 DCpowe_2'!$M$8)</f>
        <v>-6.0824873243014532E-4</v>
      </c>
      <c r="F405" s="114">
        <f>'ver pressoflex 6p C3 DCpowe_2'!$G$9/D405*(D405-'ver pressoflex 6p C3 DCpowe_2'!$M$9)</f>
        <v>2.3484517745977966E-3</v>
      </c>
      <c r="G405" s="114">
        <f>'ver pressoflex 6p C3 DCpowe_2'!$G$9/D405*(D405-'ver pressoflex 6p C3 DCpowe_2'!$M$10)</f>
        <v>5.305152281625738E-3</v>
      </c>
      <c r="H405" s="114">
        <f>'ver pressoflex 6p C3 DCpowe_2'!$G$9/D405*(D405-'ver pressoflex 6p C3 DCpowe_2'!$M$11)</f>
        <v>6.9243800746104978E-2</v>
      </c>
      <c r="I405" s="114">
        <f>'ver pressoflex 6p C3 DCpowe_2'!$G$9/D405*(D405-'ver pressoflex 6p C3 DCpowe_2'!$M$12)</f>
        <v>7.2200501253132918E-2</v>
      </c>
      <c r="J405" s="114">
        <f>'ver pressoflex 6p C3 DCpowe_2'!$G$9/D405*(D405-'ver pressoflex 6p C3 DCpowe_2'!$M$13)</f>
        <v>7.5157201760160858E-2</v>
      </c>
      <c r="K405" s="114">
        <f>'ver pressoflex 6p C3 DCpowe_2'!$G$9/D405*(D405-'ver pressoflex 6p C3 DCpowe_2'!$G$3)</f>
        <v>8.2548953027730729E-2</v>
      </c>
      <c r="L405" s="113">
        <f>-'ver pressoflex 6p C3 DCpowe_2'!$G$2*'ver pressoflex 6p C3 DCpowe_2'!D405*'ver pressoflex 6p C3 DCpowe_2'!$G$17*'ver pressoflex 6p C3 DCpowe_2'!$G$13*'ver pressoflex 6p C3 DCpowe_2'!$G$11</f>
        <v>-40910.467499999962</v>
      </c>
      <c r="M405" s="572">
        <f>IF(ABS(E405)&lt;'ver pressoflex 6p C3 DCpowe_2'!$G$7,'ver pressoflex 6p C3 DCpowe_2'!$G$16*E405*'ver pressoflex 6p C3 DCpowe_2'!$O$8,SIGN(E405)*'ver pressoflex 6p C3 DCpowe_2'!$G$15*'ver pressoflex 6p C3 DCpowe_2'!$O$8)</f>
        <v>-10.239379797727667</v>
      </c>
      <c r="N405" s="572">
        <f>IF(ABS(F405)&lt;'ver pressoflex 6p C3 DCpowe_2'!$G$7,'ver pressoflex 6p C3 DCpowe_2'!$G$16*F405*'ver pressoflex 6p C3 DCpowe_2'!$O$9,SIGN(F405)*'ver pressoflex 6p C3 DCpowe_2'!$G$15*'ver pressoflex 6p C3 DCpowe_2'!$O$9)</f>
        <v>0</v>
      </c>
      <c r="O405" s="572">
        <f>IF(ABS(G405)&lt;'ver pressoflex 6p C3 DCpowe_2'!$G$7,'ver pressoflex 6p C3 DCpowe_2'!$G$16*G405*'ver pressoflex 6p C3 DCpowe_2'!$O$10,SIGN(G405)*'ver pressoflex 6p C3 DCpowe_2'!$G$15*'ver pressoflex 6p C3 DCpowe_2'!$O$10)</f>
        <v>0</v>
      </c>
      <c r="P405" s="572">
        <f>IF(ABS(H405)&lt;'ver pressoflex 6p C3 DCpowe_2'!$G$7,'ver pressoflex 6p C3 DCpowe_2'!$G$16*H405*'ver pressoflex 6p C3 DCpowe_2'!$O$11,SIGN(H405)*'ver pressoflex 6p C3 DCpowe_2'!$G$15*'ver pressoflex 6p C3 DCpowe_2'!$O$11)</f>
        <v>0</v>
      </c>
      <c r="Q405" s="572">
        <f>IF(ABS(I405)&lt;'ver pressoflex 6p C3 DCpowe_2'!$G$7,'ver pressoflex 6p C3 DCpowe_2'!$G$16*I405*'ver pressoflex 6p C3 DCpowe_2'!$O$12,SIGN(I405)*'ver pressoflex 6p C3 DCpowe_2'!$G$15*'ver pressoflex 6p C3 DCpowe_2'!$O$12)</f>
        <v>0</v>
      </c>
      <c r="R405" s="572">
        <f>IF(ABS(J405)&lt;'ver pressoflex 6p C3 DCpowe_2'!$G$7,'ver pressoflex 6p C3 DCpowe_2'!$G$16*J405*'ver pressoflex 6p C3 DCpowe_2'!$O$13,SIGN(J405)*'ver pressoflex 6p C3 DCpowe_2'!$G$15*'ver pressoflex 6p C3 DCpowe_2'!$O$13)</f>
        <v>17803.500000000004</v>
      </c>
      <c r="S405" s="113">
        <f t="shared" si="55"/>
        <v>-23117.206879797686</v>
      </c>
      <c r="T405" s="575">
        <f>-L405*('ver pressoflex 6p C3 DCpowe_2'!$G$3/2-'ver pressoflex 6p C3 DCpowe_2'!$G$12*'ver pressoflex 6p C3 DCpowe_2'!D405)</f>
        <v>46431485.63964536</v>
      </c>
      <c r="U405" s="29">
        <f t="shared" si="57"/>
        <v>10495.364292670858</v>
      </c>
      <c r="V405" s="29">
        <f t="shared" si="58"/>
        <v>0</v>
      </c>
      <c r="W405" s="29">
        <f t="shared" si="59"/>
        <v>0</v>
      </c>
      <c r="X405" s="29">
        <f t="shared" si="60"/>
        <v>0</v>
      </c>
      <c r="Y405" s="29">
        <f t="shared" si="61"/>
        <v>0</v>
      </c>
      <c r="Z405" s="29">
        <f t="shared" si="62"/>
        <v>18248587.500000004</v>
      </c>
      <c r="AA405" s="113">
        <f t="shared" si="56"/>
        <v>64690568.503938034</v>
      </c>
    </row>
    <row r="406" spans="2:27">
      <c r="B406" s="116">
        <f t="shared" si="54"/>
        <v>18650.567871429837</v>
      </c>
      <c r="C406" s="115">
        <f t="shared" si="63"/>
        <v>17.769999999999982</v>
      </c>
      <c r="D406" s="68">
        <f>'ver pressoflex 6p C3 DCpowe_2'!$G$3/2/$C$557*C406</f>
        <v>217.68249999999978</v>
      </c>
      <c r="E406" s="114">
        <f>'ver pressoflex 6p C3 DCpowe_2'!$G$9/D406*(D406-'ver pressoflex 6p C3 DCpowe_2'!$M$8)</f>
        <v>-6.4984553190999903E-4</v>
      </c>
      <c r="F406" s="114">
        <f>'ver pressoflex 6p C3 DCpowe_2'!$G$9/D406*(D406-'ver pressoflex 6p C3 DCpowe_2'!$M$9)</f>
        <v>2.2902162553260011E-3</v>
      </c>
      <c r="G406" s="114">
        <f>'ver pressoflex 6p C3 DCpowe_2'!$G$9/D406*(D406-'ver pressoflex 6p C3 DCpowe_2'!$M$10)</f>
        <v>5.2302780425620013E-3</v>
      </c>
      <c r="H406" s="114">
        <f>'ver pressoflex 6p C3 DCpowe_2'!$G$9/D406*(D406-'ver pressoflex 6p C3 DCpowe_2'!$M$11)</f>
        <v>6.8809114191540496E-2</v>
      </c>
      <c r="I406" s="114">
        <f>'ver pressoflex 6p C3 DCpowe_2'!$G$9/D406*(D406-'ver pressoflex 6p C3 DCpowe_2'!$M$12)</f>
        <v>7.1749175978776503E-2</v>
      </c>
      <c r="J406" s="114">
        <f>'ver pressoflex 6p C3 DCpowe_2'!$G$9/D406*(D406-'ver pressoflex 6p C3 DCpowe_2'!$M$13)</f>
        <v>7.4689237766012509E-2</v>
      </c>
      <c r="K406" s="114">
        <f>'ver pressoflex 6p C3 DCpowe_2'!$G$9/D406*(D406-'ver pressoflex 6p C3 DCpowe_2'!$G$3)</f>
        <v>8.2039392234102504E-2</v>
      </c>
      <c r="L406" s="113">
        <f>-'ver pressoflex 6p C3 DCpowe_2'!$G$2*'ver pressoflex 6p C3 DCpowe_2'!D406*'ver pressoflex 6p C3 DCpowe_2'!$G$17*'ver pressoflex 6p C3 DCpowe_2'!$G$13*'ver pressoflex 6p C3 DCpowe_2'!$G$11</f>
        <v>-41141.992499999964</v>
      </c>
      <c r="M406" s="572">
        <f>IF(ABS(E406)&lt;'ver pressoflex 6p C3 DCpowe_2'!$G$7,'ver pressoflex 6p C3 DCpowe_2'!$G$16*E406*'ver pressoflex 6p C3 DCpowe_2'!$O$8,SIGN(E406)*'ver pressoflex 6p C3 DCpowe_2'!$G$15*'ver pressoflex 6p C3 DCpowe_2'!$O$8)</f>
        <v>-10.939628570203421</v>
      </c>
      <c r="N406" s="572">
        <f>IF(ABS(F406)&lt;'ver pressoflex 6p C3 DCpowe_2'!$G$7,'ver pressoflex 6p C3 DCpowe_2'!$G$16*F406*'ver pressoflex 6p C3 DCpowe_2'!$O$9,SIGN(F406)*'ver pressoflex 6p C3 DCpowe_2'!$G$15*'ver pressoflex 6p C3 DCpowe_2'!$O$9)</f>
        <v>0</v>
      </c>
      <c r="O406" s="572">
        <f>IF(ABS(G406)&lt;'ver pressoflex 6p C3 DCpowe_2'!$G$7,'ver pressoflex 6p C3 DCpowe_2'!$G$16*G406*'ver pressoflex 6p C3 DCpowe_2'!$O$10,SIGN(G406)*'ver pressoflex 6p C3 DCpowe_2'!$G$15*'ver pressoflex 6p C3 DCpowe_2'!$O$10)</f>
        <v>0</v>
      </c>
      <c r="P406" s="572">
        <f>IF(ABS(H406)&lt;'ver pressoflex 6p C3 DCpowe_2'!$G$7,'ver pressoflex 6p C3 DCpowe_2'!$G$16*H406*'ver pressoflex 6p C3 DCpowe_2'!$O$11,SIGN(H406)*'ver pressoflex 6p C3 DCpowe_2'!$G$15*'ver pressoflex 6p C3 DCpowe_2'!$O$11)</f>
        <v>0</v>
      </c>
      <c r="Q406" s="572">
        <f>IF(ABS(I406)&lt;'ver pressoflex 6p C3 DCpowe_2'!$G$7,'ver pressoflex 6p C3 DCpowe_2'!$G$16*I406*'ver pressoflex 6p C3 DCpowe_2'!$O$12,SIGN(I406)*'ver pressoflex 6p C3 DCpowe_2'!$G$15*'ver pressoflex 6p C3 DCpowe_2'!$O$12)</f>
        <v>0</v>
      </c>
      <c r="R406" s="572">
        <f>IF(ABS(J406)&lt;'ver pressoflex 6p C3 DCpowe_2'!$G$7,'ver pressoflex 6p C3 DCpowe_2'!$G$16*J406*'ver pressoflex 6p C3 DCpowe_2'!$O$13,SIGN(J406)*'ver pressoflex 6p C3 DCpowe_2'!$G$15*'ver pressoflex 6p C3 DCpowe_2'!$O$13)</f>
        <v>17803.500000000004</v>
      </c>
      <c r="S406" s="113">
        <f t="shared" si="55"/>
        <v>-23349.432128570163</v>
      </c>
      <c r="T406" s="575">
        <f>-L406*('ver pressoflex 6p C3 DCpowe_2'!$G$3/2-'ver pressoflex 6p C3 DCpowe_2'!$G$12*'ver pressoflex 6p C3 DCpowe_2'!D406)</f>
        <v>46673289.83102937</v>
      </c>
      <c r="U406" s="29">
        <f t="shared" si="57"/>
        <v>11213.119284458508</v>
      </c>
      <c r="V406" s="29">
        <f t="shared" si="58"/>
        <v>0</v>
      </c>
      <c r="W406" s="29">
        <f t="shared" si="59"/>
        <v>0</v>
      </c>
      <c r="X406" s="29">
        <f t="shared" si="60"/>
        <v>0</v>
      </c>
      <c r="Y406" s="29">
        <f t="shared" si="61"/>
        <v>0</v>
      </c>
      <c r="Z406" s="29">
        <f t="shared" si="62"/>
        <v>18248587.500000004</v>
      </c>
      <c r="AA406" s="113">
        <f t="shared" si="56"/>
        <v>64933090.450313836</v>
      </c>
    </row>
    <row r="407" spans="2:27">
      <c r="B407" s="116">
        <f t="shared" si="54"/>
        <v>18418.350459800862</v>
      </c>
      <c r="C407" s="115">
        <f t="shared" si="63"/>
        <v>17.869999999999983</v>
      </c>
      <c r="D407" s="68">
        <f>'ver pressoflex 6p C3 DCpowe_2'!$G$3/2/$C$557*C407</f>
        <v>218.9074999999998</v>
      </c>
      <c r="E407" s="114">
        <f>'ver pressoflex 6p C3 DCpowe_2'!$G$9/D407*(D407-'ver pressoflex 6p C3 DCpowe_2'!$M$8)</f>
        <v>-6.9097678243092869E-4</v>
      </c>
      <c r="F407" s="114">
        <f>'ver pressoflex 6p C3 DCpowe_2'!$G$9/D407*(D407-'ver pressoflex 6p C3 DCpowe_2'!$M$9)</f>
        <v>2.2326325045966995E-3</v>
      </c>
      <c r="G407" s="114">
        <f>'ver pressoflex 6p C3 DCpowe_2'!$G$9/D407*(D407-'ver pressoflex 6p C3 DCpowe_2'!$M$10)</f>
        <v>5.1562417916243275E-3</v>
      </c>
      <c r="H407" s="114">
        <f>'ver pressoflex 6p C3 DCpowe_2'!$G$9/D407*(D407-'ver pressoflex 6p C3 DCpowe_2'!$M$11)</f>
        <v>6.8379292623596793E-2</v>
      </c>
      <c r="I407" s="114">
        <f>'ver pressoflex 6p C3 DCpowe_2'!$G$9/D407*(D407-'ver pressoflex 6p C3 DCpowe_2'!$M$12)</f>
        <v>7.1302901910624425E-2</v>
      </c>
      <c r="J407" s="114">
        <f>'ver pressoflex 6p C3 DCpowe_2'!$G$9/D407*(D407-'ver pressoflex 6p C3 DCpowe_2'!$M$13)</f>
        <v>7.4226511197652043E-2</v>
      </c>
      <c r="K407" s="114">
        <f>'ver pressoflex 6p C3 DCpowe_2'!$G$9/D407*(D407-'ver pressoflex 6p C3 DCpowe_2'!$G$3)</f>
        <v>8.1535534415221114E-2</v>
      </c>
      <c r="L407" s="113">
        <f>-'ver pressoflex 6p C3 DCpowe_2'!$G$2*'ver pressoflex 6p C3 DCpowe_2'!D407*'ver pressoflex 6p C3 DCpowe_2'!$G$17*'ver pressoflex 6p C3 DCpowe_2'!$G$13*'ver pressoflex 6p C3 DCpowe_2'!$G$11</f>
        <v>-41373.517499999973</v>
      </c>
      <c r="M407" s="572">
        <f>IF(ABS(E407)&lt;'ver pressoflex 6p C3 DCpowe_2'!$G$7,'ver pressoflex 6p C3 DCpowe_2'!$G$16*E407*'ver pressoflex 6p C3 DCpowe_2'!$O$8,SIGN(E407)*'ver pressoflex 6p C3 DCpowe_2'!$G$15*'ver pressoflex 6p C3 DCpowe_2'!$O$8)</f>
        <v>-11.63204019917077</v>
      </c>
      <c r="N407" s="572">
        <f>IF(ABS(F407)&lt;'ver pressoflex 6p C3 DCpowe_2'!$G$7,'ver pressoflex 6p C3 DCpowe_2'!$G$16*F407*'ver pressoflex 6p C3 DCpowe_2'!$O$9,SIGN(F407)*'ver pressoflex 6p C3 DCpowe_2'!$G$15*'ver pressoflex 6p C3 DCpowe_2'!$O$9)</f>
        <v>0</v>
      </c>
      <c r="O407" s="572">
        <f>IF(ABS(G407)&lt;'ver pressoflex 6p C3 DCpowe_2'!$G$7,'ver pressoflex 6p C3 DCpowe_2'!$G$16*G407*'ver pressoflex 6p C3 DCpowe_2'!$O$10,SIGN(G407)*'ver pressoflex 6p C3 DCpowe_2'!$G$15*'ver pressoflex 6p C3 DCpowe_2'!$O$10)</f>
        <v>0</v>
      </c>
      <c r="P407" s="572">
        <f>IF(ABS(H407)&lt;'ver pressoflex 6p C3 DCpowe_2'!$G$7,'ver pressoflex 6p C3 DCpowe_2'!$G$16*H407*'ver pressoflex 6p C3 DCpowe_2'!$O$11,SIGN(H407)*'ver pressoflex 6p C3 DCpowe_2'!$G$15*'ver pressoflex 6p C3 DCpowe_2'!$O$11)</f>
        <v>0</v>
      </c>
      <c r="Q407" s="572">
        <f>IF(ABS(I407)&lt;'ver pressoflex 6p C3 DCpowe_2'!$G$7,'ver pressoflex 6p C3 DCpowe_2'!$G$16*I407*'ver pressoflex 6p C3 DCpowe_2'!$O$12,SIGN(I407)*'ver pressoflex 6p C3 DCpowe_2'!$G$15*'ver pressoflex 6p C3 DCpowe_2'!$O$12)</f>
        <v>0</v>
      </c>
      <c r="R407" s="572">
        <f>IF(ABS(J407)&lt;'ver pressoflex 6p C3 DCpowe_2'!$G$7,'ver pressoflex 6p C3 DCpowe_2'!$G$16*J407*'ver pressoflex 6p C3 DCpowe_2'!$O$13,SIGN(J407)*'ver pressoflex 6p C3 DCpowe_2'!$G$15*'ver pressoflex 6p C3 DCpowe_2'!$O$13)</f>
        <v>17803.500000000004</v>
      </c>
      <c r="S407" s="113">
        <f t="shared" si="55"/>
        <v>-23581.649540199138</v>
      </c>
      <c r="T407" s="575">
        <f>-L407*('ver pressoflex 6p C3 DCpowe_2'!$G$3/2-'ver pressoflex 6p C3 DCpowe_2'!$G$12*'ver pressoflex 6p C3 DCpowe_2'!D407)</f>
        <v>46914858.052133374</v>
      </c>
      <c r="U407" s="29">
        <f t="shared" si="57"/>
        <v>11922.84120415004</v>
      </c>
      <c r="V407" s="29">
        <f t="shared" si="58"/>
        <v>0</v>
      </c>
      <c r="W407" s="29">
        <f t="shared" si="59"/>
        <v>0</v>
      </c>
      <c r="X407" s="29">
        <f t="shared" si="60"/>
        <v>0</v>
      </c>
      <c r="Y407" s="29">
        <f t="shared" si="61"/>
        <v>0</v>
      </c>
      <c r="Z407" s="29">
        <f t="shared" si="62"/>
        <v>18248587.500000004</v>
      </c>
      <c r="AA407" s="113">
        <f t="shared" si="56"/>
        <v>65175368.393337533</v>
      </c>
    </row>
    <row r="408" spans="2:27">
      <c r="B408" s="116">
        <f t="shared" si="54"/>
        <v>18186.140754478289</v>
      </c>
      <c r="C408" s="115">
        <f t="shared" si="63"/>
        <v>17.969999999999985</v>
      </c>
      <c r="D408" s="68">
        <f>'ver pressoflex 6p C3 DCpowe_2'!$G$3/2/$C$557*C408</f>
        <v>220.13249999999982</v>
      </c>
      <c r="E408" s="114">
        <f>'ver pressoflex 6p C3 DCpowe_2'!$G$9/D408*(D408-'ver pressoflex 6p C3 DCpowe_2'!$M$8)</f>
        <v>-7.3165025609575466E-4</v>
      </c>
      <c r="F408" s="114">
        <f>'ver pressoflex 6p C3 DCpowe_2'!$G$9/D408*(D408-'ver pressoflex 6p C3 DCpowe_2'!$M$9)</f>
        <v>2.1756896414659435E-3</v>
      </c>
      <c r="G408" s="114">
        <f>'ver pressoflex 6p C3 DCpowe_2'!$G$9/D408*(D408-'ver pressoflex 6p C3 DCpowe_2'!$M$10)</f>
        <v>5.0830295390276413E-3</v>
      </c>
      <c r="H408" s="114">
        <f>'ver pressoflex 6p C3 DCpowe_2'!$G$9/D408*(D408-'ver pressoflex 6p C3 DCpowe_2'!$M$11)</f>
        <v>6.7954254823799368E-2</v>
      </c>
      <c r="I408" s="114">
        <f>'ver pressoflex 6p C3 DCpowe_2'!$G$9/D408*(D408-'ver pressoflex 6p C3 DCpowe_2'!$M$12)</f>
        <v>7.0861594721361068E-2</v>
      </c>
      <c r="J408" s="114">
        <f>'ver pressoflex 6p C3 DCpowe_2'!$G$9/D408*(D408-'ver pressoflex 6p C3 DCpowe_2'!$M$13)</f>
        <v>7.3768934618922768E-2</v>
      </c>
      <c r="K408" s="114">
        <f>'ver pressoflex 6p C3 DCpowe_2'!$G$9/D408*(D408-'ver pressoflex 6p C3 DCpowe_2'!$G$3)</f>
        <v>8.1037284362827006E-2</v>
      </c>
      <c r="L408" s="113">
        <f>-'ver pressoflex 6p C3 DCpowe_2'!$G$2*'ver pressoflex 6p C3 DCpowe_2'!D408*'ver pressoflex 6p C3 DCpowe_2'!$G$17*'ver pressoflex 6p C3 DCpowe_2'!$G$13*'ver pressoflex 6p C3 DCpowe_2'!$G$11</f>
        <v>-41605.042499999967</v>
      </c>
      <c r="M408" s="572">
        <f>IF(ABS(E408)&lt;'ver pressoflex 6p C3 DCpowe_2'!$G$7,'ver pressoflex 6p C3 DCpowe_2'!$G$16*E408*'ver pressoflex 6p C3 DCpowe_2'!$O$8,SIGN(E408)*'ver pressoflex 6p C3 DCpowe_2'!$G$15*'ver pressoflex 6p C3 DCpowe_2'!$O$8)</f>
        <v>-12.316745521750063</v>
      </c>
      <c r="N408" s="572">
        <f>IF(ABS(F408)&lt;'ver pressoflex 6p C3 DCpowe_2'!$G$7,'ver pressoflex 6p C3 DCpowe_2'!$G$16*F408*'ver pressoflex 6p C3 DCpowe_2'!$O$9,SIGN(F408)*'ver pressoflex 6p C3 DCpowe_2'!$G$15*'ver pressoflex 6p C3 DCpowe_2'!$O$9)</f>
        <v>0</v>
      </c>
      <c r="O408" s="572">
        <f>IF(ABS(G408)&lt;'ver pressoflex 6p C3 DCpowe_2'!$G$7,'ver pressoflex 6p C3 DCpowe_2'!$G$16*G408*'ver pressoflex 6p C3 DCpowe_2'!$O$10,SIGN(G408)*'ver pressoflex 6p C3 DCpowe_2'!$G$15*'ver pressoflex 6p C3 DCpowe_2'!$O$10)</f>
        <v>0</v>
      </c>
      <c r="P408" s="572">
        <f>IF(ABS(H408)&lt;'ver pressoflex 6p C3 DCpowe_2'!$G$7,'ver pressoflex 6p C3 DCpowe_2'!$G$16*H408*'ver pressoflex 6p C3 DCpowe_2'!$O$11,SIGN(H408)*'ver pressoflex 6p C3 DCpowe_2'!$G$15*'ver pressoflex 6p C3 DCpowe_2'!$O$11)</f>
        <v>0</v>
      </c>
      <c r="Q408" s="572">
        <f>IF(ABS(I408)&lt;'ver pressoflex 6p C3 DCpowe_2'!$G$7,'ver pressoflex 6p C3 DCpowe_2'!$G$16*I408*'ver pressoflex 6p C3 DCpowe_2'!$O$12,SIGN(I408)*'ver pressoflex 6p C3 DCpowe_2'!$G$15*'ver pressoflex 6p C3 DCpowe_2'!$O$12)</f>
        <v>0</v>
      </c>
      <c r="R408" s="572">
        <f>IF(ABS(J408)&lt;'ver pressoflex 6p C3 DCpowe_2'!$G$7,'ver pressoflex 6p C3 DCpowe_2'!$G$16*J408*'ver pressoflex 6p C3 DCpowe_2'!$O$13,SIGN(J408)*'ver pressoflex 6p C3 DCpowe_2'!$G$15*'ver pressoflex 6p C3 DCpowe_2'!$O$13)</f>
        <v>17803.500000000004</v>
      </c>
      <c r="S408" s="113">
        <f t="shared" si="55"/>
        <v>-23813.859245521711</v>
      </c>
      <c r="T408" s="575">
        <f>-L408*('ver pressoflex 6p C3 DCpowe_2'!$G$3/2-'ver pressoflex 6p C3 DCpowe_2'!$G$12*'ver pressoflex 6p C3 DCpowe_2'!D408)</f>
        <v>47156190.302957363</v>
      </c>
      <c r="U408" s="29">
        <f t="shared" si="57"/>
        <v>12624.664159793814</v>
      </c>
      <c r="V408" s="29">
        <f t="shared" si="58"/>
        <v>0</v>
      </c>
      <c r="W408" s="29">
        <f t="shared" si="59"/>
        <v>0</v>
      </c>
      <c r="X408" s="29">
        <f t="shared" si="60"/>
        <v>0</v>
      </c>
      <c r="Y408" s="29">
        <f t="shared" si="61"/>
        <v>0</v>
      </c>
      <c r="Z408" s="29">
        <f t="shared" si="62"/>
        <v>18248587.500000004</v>
      </c>
      <c r="AA408" s="113">
        <f t="shared" si="56"/>
        <v>65417402.467117161</v>
      </c>
    </row>
    <row r="409" spans="2:27">
      <c r="B409" s="116">
        <f t="shared" si="54"/>
        <v>17953.938627521205</v>
      </c>
      <c r="C409" s="115">
        <f t="shared" si="63"/>
        <v>18.069999999999986</v>
      </c>
      <c r="D409" s="68">
        <f>'ver pressoflex 6p C3 DCpowe_2'!$G$3/2/$C$557*C409</f>
        <v>221.35749999999982</v>
      </c>
      <c r="E409" s="114">
        <f>'ver pressoflex 6p C3 DCpowe_2'!$G$9/D409*(D409-'ver pressoflex 6p C3 DCpowe_2'!$M$8)</f>
        <v>-7.7187355296296119E-4</v>
      </c>
      <c r="F409" s="114">
        <f>'ver pressoflex 6p C3 DCpowe_2'!$G$9/D409*(D409-'ver pressoflex 6p C3 DCpowe_2'!$M$9)</f>
        <v>2.1193770258518545E-3</v>
      </c>
      <c r="G409" s="114">
        <f>'ver pressoflex 6p C3 DCpowe_2'!$G$9/D409*(D409-'ver pressoflex 6p C3 DCpowe_2'!$M$10)</f>
        <v>5.0106276046666702E-3</v>
      </c>
      <c r="H409" s="114">
        <f>'ver pressoflex 6p C3 DCpowe_2'!$G$9/D409*(D409-'ver pressoflex 6p C3 DCpowe_2'!$M$11)</f>
        <v>6.7533921371537062E-2</v>
      </c>
      <c r="I409" s="114">
        <f>'ver pressoflex 6p C3 DCpowe_2'!$G$9/D409*(D409-'ver pressoflex 6p C3 DCpowe_2'!$M$12)</f>
        <v>7.0425171950351875E-2</v>
      </c>
      <c r="J409" s="114">
        <f>'ver pressoflex 6p C3 DCpowe_2'!$G$9/D409*(D409-'ver pressoflex 6p C3 DCpowe_2'!$M$13)</f>
        <v>7.3316422529166689E-2</v>
      </c>
      <c r="K409" s="114">
        <f>'ver pressoflex 6p C3 DCpowe_2'!$G$9/D409*(D409-'ver pressoflex 6p C3 DCpowe_2'!$G$3)</f>
        <v>8.0544548976203736E-2</v>
      </c>
      <c r="L409" s="113">
        <f>-'ver pressoflex 6p C3 DCpowe_2'!$G$2*'ver pressoflex 6p C3 DCpowe_2'!D409*'ver pressoflex 6p C3 DCpowe_2'!$G$17*'ver pressoflex 6p C3 DCpowe_2'!$G$13*'ver pressoflex 6p C3 DCpowe_2'!$G$11</f>
        <v>-41836.567499999968</v>
      </c>
      <c r="M409" s="572">
        <f>IF(ABS(E409)&lt;'ver pressoflex 6p C3 DCpowe_2'!$G$7,'ver pressoflex 6p C3 DCpowe_2'!$G$16*E409*'ver pressoflex 6p C3 DCpowe_2'!$O$8,SIGN(E409)*'ver pressoflex 6p C3 DCpowe_2'!$G$15*'ver pressoflex 6p C3 DCpowe_2'!$O$8)</f>
        <v>-12.993872478833163</v>
      </c>
      <c r="N409" s="572">
        <f>IF(ABS(F409)&lt;'ver pressoflex 6p C3 DCpowe_2'!$G$7,'ver pressoflex 6p C3 DCpowe_2'!$G$16*F409*'ver pressoflex 6p C3 DCpowe_2'!$O$9,SIGN(F409)*'ver pressoflex 6p C3 DCpowe_2'!$G$15*'ver pressoflex 6p C3 DCpowe_2'!$O$9)</f>
        <v>0</v>
      </c>
      <c r="O409" s="572">
        <f>IF(ABS(G409)&lt;'ver pressoflex 6p C3 DCpowe_2'!$G$7,'ver pressoflex 6p C3 DCpowe_2'!$G$16*G409*'ver pressoflex 6p C3 DCpowe_2'!$O$10,SIGN(G409)*'ver pressoflex 6p C3 DCpowe_2'!$G$15*'ver pressoflex 6p C3 DCpowe_2'!$O$10)</f>
        <v>0</v>
      </c>
      <c r="P409" s="572">
        <f>IF(ABS(H409)&lt;'ver pressoflex 6p C3 DCpowe_2'!$G$7,'ver pressoflex 6p C3 DCpowe_2'!$G$16*H409*'ver pressoflex 6p C3 DCpowe_2'!$O$11,SIGN(H409)*'ver pressoflex 6p C3 DCpowe_2'!$G$15*'ver pressoflex 6p C3 DCpowe_2'!$O$11)</f>
        <v>0</v>
      </c>
      <c r="Q409" s="572">
        <f>IF(ABS(I409)&lt;'ver pressoflex 6p C3 DCpowe_2'!$G$7,'ver pressoflex 6p C3 DCpowe_2'!$G$16*I409*'ver pressoflex 6p C3 DCpowe_2'!$O$12,SIGN(I409)*'ver pressoflex 6p C3 DCpowe_2'!$G$15*'ver pressoflex 6p C3 DCpowe_2'!$O$12)</f>
        <v>0</v>
      </c>
      <c r="R409" s="572">
        <f>IF(ABS(J409)&lt;'ver pressoflex 6p C3 DCpowe_2'!$G$7,'ver pressoflex 6p C3 DCpowe_2'!$G$16*J409*'ver pressoflex 6p C3 DCpowe_2'!$O$13,SIGN(J409)*'ver pressoflex 6p C3 DCpowe_2'!$G$15*'ver pressoflex 6p C3 DCpowe_2'!$O$13)</f>
        <v>17803.500000000004</v>
      </c>
      <c r="S409" s="113">
        <f t="shared" si="55"/>
        <v>-24046.061372478795</v>
      </c>
      <c r="T409" s="575">
        <f>-L409*('ver pressoflex 6p C3 DCpowe_2'!$G$3/2-'ver pressoflex 6p C3 DCpowe_2'!$G$12*'ver pressoflex 6p C3 DCpowe_2'!D409)</f>
        <v>47397286.583501369</v>
      </c>
      <c r="U409" s="29">
        <f t="shared" si="57"/>
        <v>13318.719290803992</v>
      </c>
      <c r="V409" s="29">
        <f t="shared" si="58"/>
        <v>0</v>
      </c>
      <c r="W409" s="29">
        <f t="shared" si="59"/>
        <v>0</v>
      </c>
      <c r="X409" s="29">
        <f t="shared" si="60"/>
        <v>0</v>
      </c>
      <c r="Y409" s="29">
        <f t="shared" si="61"/>
        <v>0</v>
      </c>
      <c r="Z409" s="29">
        <f t="shared" si="62"/>
        <v>18248587.500000004</v>
      </c>
      <c r="AA409" s="113">
        <f t="shared" si="56"/>
        <v>65659192.802792177</v>
      </c>
    </row>
    <row r="410" spans="2:27">
      <c r="B410" s="116">
        <f t="shared" si="54"/>
        <v>17721.743953805253</v>
      </c>
      <c r="C410" s="115">
        <f t="shared" si="63"/>
        <v>18.169999999999987</v>
      </c>
      <c r="D410" s="68">
        <f>'ver pressoflex 6p C3 DCpowe_2'!$G$3/2/$C$557*C410</f>
        <v>222.58249999999984</v>
      </c>
      <c r="E410" s="114">
        <f>'ver pressoflex 6p C3 DCpowe_2'!$G$9/D410*(D410-'ver pressoflex 6p C3 DCpowe_2'!$M$8)</f>
        <v>-8.1165410578099733E-4</v>
      </c>
      <c r="F410" s="114">
        <f>'ver pressoflex 6p C3 DCpowe_2'!$G$9/D410*(D410-'ver pressoflex 6p C3 DCpowe_2'!$M$9)</f>
        <v>2.0636842519066037E-3</v>
      </c>
      <c r="G410" s="114">
        <f>'ver pressoflex 6p C3 DCpowe_2'!$G$9/D410*(D410-'ver pressoflex 6p C3 DCpowe_2'!$M$10)</f>
        <v>4.9390226095942045E-3</v>
      </c>
      <c r="H410" s="114">
        <f>'ver pressoflex 6p C3 DCpowe_2'!$G$9/D410*(D410-'ver pressoflex 6p C3 DCpowe_2'!$M$11)</f>
        <v>6.7118214594588582E-2</v>
      </c>
      <c r="I410" s="114">
        <f>'ver pressoflex 6p C3 DCpowe_2'!$G$9/D410*(D410-'ver pressoflex 6p C3 DCpowe_2'!$M$12)</f>
        <v>6.9993552952276175E-2</v>
      </c>
      <c r="J410" s="114">
        <f>'ver pressoflex 6p C3 DCpowe_2'!$G$9/D410*(D410-'ver pressoflex 6p C3 DCpowe_2'!$M$13)</f>
        <v>7.2868891309963782E-2</v>
      </c>
      <c r="K410" s="114">
        <f>'ver pressoflex 6p C3 DCpowe_2'!$G$9/D410*(D410-'ver pressoflex 6p C3 DCpowe_2'!$G$3)</f>
        <v>8.0057237204182771E-2</v>
      </c>
      <c r="L410" s="113">
        <f>-'ver pressoflex 6p C3 DCpowe_2'!$G$2*'ver pressoflex 6p C3 DCpowe_2'!D410*'ver pressoflex 6p C3 DCpowe_2'!$G$17*'ver pressoflex 6p C3 DCpowe_2'!$G$13*'ver pressoflex 6p C3 DCpowe_2'!$G$11</f>
        <v>-42068.09249999997</v>
      </c>
      <c r="M410" s="572">
        <f>IF(ABS(E410)&lt;'ver pressoflex 6p C3 DCpowe_2'!$G$7,'ver pressoflex 6p C3 DCpowe_2'!$G$16*E410*'ver pressoflex 6p C3 DCpowe_2'!$O$8,SIGN(E410)*'ver pressoflex 6p C3 DCpowe_2'!$G$15*'ver pressoflex 6p C3 DCpowe_2'!$O$8)</f>
        <v>-13.663546194781624</v>
      </c>
      <c r="N410" s="572">
        <f>IF(ABS(F410)&lt;'ver pressoflex 6p C3 DCpowe_2'!$G$7,'ver pressoflex 6p C3 DCpowe_2'!$G$16*F410*'ver pressoflex 6p C3 DCpowe_2'!$O$9,SIGN(F410)*'ver pressoflex 6p C3 DCpowe_2'!$G$15*'ver pressoflex 6p C3 DCpowe_2'!$O$9)</f>
        <v>0</v>
      </c>
      <c r="O410" s="572">
        <f>IF(ABS(G410)&lt;'ver pressoflex 6p C3 DCpowe_2'!$G$7,'ver pressoflex 6p C3 DCpowe_2'!$G$16*G410*'ver pressoflex 6p C3 DCpowe_2'!$O$10,SIGN(G410)*'ver pressoflex 6p C3 DCpowe_2'!$G$15*'ver pressoflex 6p C3 DCpowe_2'!$O$10)</f>
        <v>0</v>
      </c>
      <c r="P410" s="572">
        <f>IF(ABS(H410)&lt;'ver pressoflex 6p C3 DCpowe_2'!$G$7,'ver pressoflex 6p C3 DCpowe_2'!$G$16*H410*'ver pressoflex 6p C3 DCpowe_2'!$O$11,SIGN(H410)*'ver pressoflex 6p C3 DCpowe_2'!$G$15*'ver pressoflex 6p C3 DCpowe_2'!$O$11)</f>
        <v>0</v>
      </c>
      <c r="Q410" s="572">
        <f>IF(ABS(I410)&lt;'ver pressoflex 6p C3 DCpowe_2'!$G$7,'ver pressoflex 6p C3 DCpowe_2'!$G$16*I410*'ver pressoflex 6p C3 DCpowe_2'!$O$12,SIGN(I410)*'ver pressoflex 6p C3 DCpowe_2'!$G$15*'ver pressoflex 6p C3 DCpowe_2'!$O$12)</f>
        <v>0</v>
      </c>
      <c r="R410" s="572">
        <f>IF(ABS(J410)&lt;'ver pressoflex 6p C3 DCpowe_2'!$G$7,'ver pressoflex 6p C3 DCpowe_2'!$G$16*J410*'ver pressoflex 6p C3 DCpowe_2'!$O$13,SIGN(J410)*'ver pressoflex 6p C3 DCpowe_2'!$G$15*'ver pressoflex 6p C3 DCpowe_2'!$O$13)</f>
        <v>17803.500000000004</v>
      </c>
      <c r="S410" s="113">
        <f t="shared" si="55"/>
        <v>-24278.256046194747</v>
      </c>
      <c r="T410" s="575">
        <f>-L410*('ver pressoflex 6p C3 DCpowe_2'!$G$3/2-'ver pressoflex 6p C3 DCpowe_2'!$G$12*'ver pressoflex 6p C3 DCpowe_2'!D410)</f>
        <v>47638146.893765368</v>
      </c>
      <c r="U410" s="29">
        <f t="shared" si="57"/>
        <v>14005.134849651164</v>
      </c>
      <c r="V410" s="29">
        <f t="shared" si="58"/>
        <v>0</v>
      </c>
      <c r="W410" s="29">
        <f t="shared" si="59"/>
        <v>0</v>
      </c>
      <c r="X410" s="29">
        <f t="shared" si="60"/>
        <v>0</v>
      </c>
      <c r="Y410" s="29">
        <f t="shared" si="61"/>
        <v>0</v>
      </c>
      <c r="Z410" s="29">
        <f t="shared" si="62"/>
        <v>18248587.500000004</v>
      </c>
      <c r="AA410" s="113">
        <f t="shared" si="56"/>
        <v>65900739.528615028</v>
      </c>
    </row>
    <row r="411" spans="2:27">
      <c r="B411" s="116">
        <f t="shared" si="54"/>
        <v>17489.556610945521</v>
      </c>
      <c r="C411" s="115">
        <f t="shared" si="63"/>
        <v>18.269999999999989</v>
      </c>
      <c r="D411" s="68">
        <f>'ver pressoflex 6p C3 DCpowe_2'!$G$3/2/$C$557*C411</f>
        <v>223.80749999999986</v>
      </c>
      <c r="E411" s="114">
        <f>'ver pressoflex 6p C3 DCpowe_2'!$G$9/D411*(D411-'ver pressoflex 6p C3 DCpowe_2'!$M$8)</f>
        <v>-8.5099918456709009E-4</v>
      </c>
      <c r="F411" s="114">
        <f>'ver pressoflex 6p C3 DCpowe_2'!$G$9/D411*(D411-'ver pressoflex 6p C3 DCpowe_2'!$M$9)</f>
        <v>2.0086011416060737E-3</v>
      </c>
      <c r="G411" s="114">
        <f>'ver pressoflex 6p C3 DCpowe_2'!$G$9/D411*(D411-'ver pressoflex 6p C3 DCpowe_2'!$M$10)</f>
        <v>4.8682014677792372E-3</v>
      </c>
      <c r="H411" s="114">
        <f>'ver pressoflex 6p C3 DCpowe_2'!$G$9/D411*(D411-'ver pressoflex 6p C3 DCpowe_2'!$M$11)</f>
        <v>6.6707058521273899E-2</v>
      </c>
      <c r="I411" s="114">
        <f>'ver pressoflex 6p C3 DCpowe_2'!$G$9/D411*(D411-'ver pressoflex 6p C3 DCpowe_2'!$M$12)</f>
        <v>6.956665884744706E-2</v>
      </c>
      <c r="J411" s="114">
        <f>'ver pressoflex 6p C3 DCpowe_2'!$G$9/D411*(D411-'ver pressoflex 6p C3 DCpowe_2'!$M$13)</f>
        <v>7.2426259173620236E-2</v>
      </c>
      <c r="K411" s="114">
        <f>'ver pressoflex 6p C3 DCpowe_2'!$G$9/D411*(D411-'ver pressoflex 6p C3 DCpowe_2'!$G$3)</f>
        <v>7.957525998905314E-2</v>
      </c>
      <c r="L411" s="113">
        <f>-'ver pressoflex 6p C3 DCpowe_2'!$G$2*'ver pressoflex 6p C3 DCpowe_2'!D411*'ver pressoflex 6p C3 DCpowe_2'!$G$17*'ver pressoflex 6p C3 DCpowe_2'!$G$13*'ver pressoflex 6p C3 DCpowe_2'!$G$11</f>
        <v>-42299.617499999978</v>
      </c>
      <c r="M411" s="572">
        <f>IF(ABS(E411)&lt;'ver pressoflex 6p C3 DCpowe_2'!$G$7,'ver pressoflex 6p C3 DCpowe_2'!$G$16*E411*'ver pressoflex 6p C3 DCpowe_2'!$O$8,SIGN(E411)*'ver pressoflex 6p C3 DCpowe_2'!$G$15*'ver pressoflex 6p C3 DCpowe_2'!$O$8)</f>
        <v>-14.325889054507334</v>
      </c>
      <c r="N411" s="572">
        <f>IF(ABS(F411)&lt;'ver pressoflex 6p C3 DCpowe_2'!$G$7,'ver pressoflex 6p C3 DCpowe_2'!$G$16*F411*'ver pressoflex 6p C3 DCpowe_2'!$O$9,SIGN(F411)*'ver pressoflex 6p C3 DCpowe_2'!$G$15*'ver pressoflex 6p C3 DCpowe_2'!$O$9)</f>
        <v>0</v>
      </c>
      <c r="O411" s="572">
        <f>IF(ABS(G411)&lt;'ver pressoflex 6p C3 DCpowe_2'!$G$7,'ver pressoflex 6p C3 DCpowe_2'!$G$16*G411*'ver pressoflex 6p C3 DCpowe_2'!$O$10,SIGN(G411)*'ver pressoflex 6p C3 DCpowe_2'!$G$15*'ver pressoflex 6p C3 DCpowe_2'!$O$10)</f>
        <v>0</v>
      </c>
      <c r="P411" s="572">
        <f>IF(ABS(H411)&lt;'ver pressoflex 6p C3 DCpowe_2'!$G$7,'ver pressoflex 6p C3 DCpowe_2'!$G$16*H411*'ver pressoflex 6p C3 DCpowe_2'!$O$11,SIGN(H411)*'ver pressoflex 6p C3 DCpowe_2'!$G$15*'ver pressoflex 6p C3 DCpowe_2'!$O$11)</f>
        <v>0</v>
      </c>
      <c r="Q411" s="572">
        <f>IF(ABS(I411)&lt;'ver pressoflex 6p C3 DCpowe_2'!$G$7,'ver pressoflex 6p C3 DCpowe_2'!$G$16*I411*'ver pressoflex 6p C3 DCpowe_2'!$O$12,SIGN(I411)*'ver pressoflex 6p C3 DCpowe_2'!$G$15*'ver pressoflex 6p C3 DCpowe_2'!$O$12)</f>
        <v>0</v>
      </c>
      <c r="R411" s="572">
        <f>IF(ABS(J411)&lt;'ver pressoflex 6p C3 DCpowe_2'!$G$7,'ver pressoflex 6p C3 DCpowe_2'!$G$16*J411*'ver pressoflex 6p C3 DCpowe_2'!$O$13,SIGN(J411)*'ver pressoflex 6p C3 DCpowe_2'!$G$15*'ver pressoflex 6p C3 DCpowe_2'!$O$13)</f>
        <v>17803.500000000004</v>
      </c>
      <c r="S411" s="113">
        <f t="shared" si="55"/>
        <v>-24510.443389054479</v>
      </c>
      <c r="T411" s="575">
        <f>-L411*('ver pressoflex 6p C3 DCpowe_2'!$G$3/2-'ver pressoflex 6p C3 DCpowe_2'!$G$12*'ver pressoflex 6p C3 DCpowe_2'!D411)</f>
        <v>47878771.233749375</v>
      </c>
      <c r="U411" s="29">
        <f t="shared" si="57"/>
        <v>14684.036280870017</v>
      </c>
      <c r="V411" s="29">
        <f t="shared" si="58"/>
        <v>0</v>
      </c>
      <c r="W411" s="29">
        <f t="shared" si="59"/>
        <v>0</v>
      </c>
      <c r="X411" s="29">
        <f t="shared" si="60"/>
        <v>0</v>
      </c>
      <c r="Y411" s="29">
        <f t="shared" si="61"/>
        <v>0</v>
      </c>
      <c r="Z411" s="29">
        <f t="shared" si="62"/>
        <v>18248587.500000004</v>
      </c>
      <c r="AA411" s="113">
        <f t="shared" si="56"/>
        <v>66142042.770030245</v>
      </c>
    </row>
    <row r="412" spans="2:27">
      <c r="B412" s="116">
        <f t="shared" si="54"/>
        <v>17257.376479221984</v>
      </c>
      <c r="C412" s="115">
        <f t="shared" si="63"/>
        <v>18.36999999999999</v>
      </c>
      <c r="D412" s="68">
        <f>'ver pressoflex 6p C3 DCpowe_2'!$G$3/2/$C$557*C412</f>
        <v>225.03249999999989</v>
      </c>
      <c r="E412" s="114">
        <f>'ver pressoflex 6p C3 DCpowe_2'!$G$9/D412*(D412-'ver pressoflex 6p C3 DCpowe_2'!$M$8)</f>
        <v>-8.8991590103651343E-4</v>
      </c>
      <c r="F412" s="114">
        <f>'ver pressoflex 6p C3 DCpowe_2'!$G$9/D412*(D412-'ver pressoflex 6p C3 DCpowe_2'!$M$9)</f>
        <v>1.9541177385488813E-3</v>
      </c>
      <c r="G412" s="114">
        <f>'ver pressoflex 6p C3 DCpowe_2'!$G$9/D412*(D412-'ver pressoflex 6p C3 DCpowe_2'!$M$10)</f>
        <v>4.7981513781342761E-3</v>
      </c>
      <c r="H412" s="114">
        <f>'ver pressoflex 6p C3 DCpowe_2'!$G$9/D412*(D412-'ver pressoflex 6p C3 DCpowe_2'!$M$11)</f>
        <v>6.630037883416845E-2</v>
      </c>
      <c r="I412" s="114">
        <f>'ver pressoflex 6p C3 DCpowe_2'!$G$9/D412*(D412-'ver pressoflex 6p C3 DCpowe_2'!$M$12)</f>
        <v>6.9144412473753844E-2</v>
      </c>
      <c r="J412" s="114">
        <f>'ver pressoflex 6p C3 DCpowe_2'!$G$9/D412*(D412-'ver pressoflex 6p C3 DCpowe_2'!$M$13)</f>
        <v>7.1988446113339238E-2</v>
      </c>
      <c r="K412" s="114">
        <f>'ver pressoflex 6p C3 DCpowe_2'!$G$9/D412*(D412-'ver pressoflex 6p C3 DCpowe_2'!$G$3)</f>
        <v>7.9098530212302717E-2</v>
      </c>
      <c r="L412" s="113">
        <f>-'ver pressoflex 6p C3 DCpowe_2'!$G$2*'ver pressoflex 6p C3 DCpowe_2'!D412*'ver pressoflex 6p C3 DCpowe_2'!$G$17*'ver pressoflex 6p C3 DCpowe_2'!$G$13*'ver pressoflex 6p C3 DCpowe_2'!$G$11</f>
        <v>-42531.14249999998</v>
      </c>
      <c r="M412" s="572">
        <f>IF(ABS(E412)&lt;'ver pressoflex 6p C3 DCpowe_2'!$G$7,'ver pressoflex 6p C3 DCpowe_2'!$G$16*E412*'ver pressoflex 6p C3 DCpowe_2'!$O$8,SIGN(E412)*'ver pressoflex 6p C3 DCpowe_2'!$G$15*'ver pressoflex 6p C3 DCpowe_2'!$O$8)</f>
        <v>-14.981020778035708</v>
      </c>
      <c r="N412" s="572">
        <f>IF(ABS(F412)&lt;'ver pressoflex 6p C3 DCpowe_2'!$G$7,'ver pressoflex 6p C3 DCpowe_2'!$G$16*F412*'ver pressoflex 6p C3 DCpowe_2'!$O$9,SIGN(F412)*'ver pressoflex 6p C3 DCpowe_2'!$G$15*'ver pressoflex 6p C3 DCpowe_2'!$O$9)</f>
        <v>0</v>
      </c>
      <c r="O412" s="572">
        <f>IF(ABS(G412)&lt;'ver pressoflex 6p C3 DCpowe_2'!$G$7,'ver pressoflex 6p C3 DCpowe_2'!$G$16*G412*'ver pressoflex 6p C3 DCpowe_2'!$O$10,SIGN(G412)*'ver pressoflex 6p C3 DCpowe_2'!$G$15*'ver pressoflex 6p C3 DCpowe_2'!$O$10)</f>
        <v>0</v>
      </c>
      <c r="P412" s="572">
        <f>IF(ABS(H412)&lt;'ver pressoflex 6p C3 DCpowe_2'!$G$7,'ver pressoflex 6p C3 DCpowe_2'!$G$16*H412*'ver pressoflex 6p C3 DCpowe_2'!$O$11,SIGN(H412)*'ver pressoflex 6p C3 DCpowe_2'!$G$15*'ver pressoflex 6p C3 DCpowe_2'!$O$11)</f>
        <v>0</v>
      </c>
      <c r="Q412" s="572">
        <f>IF(ABS(I412)&lt;'ver pressoflex 6p C3 DCpowe_2'!$G$7,'ver pressoflex 6p C3 DCpowe_2'!$G$16*I412*'ver pressoflex 6p C3 DCpowe_2'!$O$12,SIGN(I412)*'ver pressoflex 6p C3 DCpowe_2'!$G$15*'ver pressoflex 6p C3 DCpowe_2'!$O$12)</f>
        <v>0</v>
      </c>
      <c r="R412" s="572">
        <f>IF(ABS(J412)&lt;'ver pressoflex 6p C3 DCpowe_2'!$G$7,'ver pressoflex 6p C3 DCpowe_2'!$G$16*J412*'ver pressoflex 6p C3 DCpowe_2'!$O$13,SIGN(J412)*'ver pressoflex 6p C3 DCpowe_2'!$G$15*'ver pressoflex 6p C3 DCpowe_2'!$O$13)</f>
        <v>17803.500000000004</v>
      </c>
      <c r="S412" s="113">
        <f t="shared" si="55"/>
        <v>-24742.623520778016</v>
      </c>
      <c r="T412" s="575">
        <f>-L412*('ver pressoflex 6p C3 DCpowe_2'!$G$3/2-'ver pressoflex 6p C3 DCpowe_2'!$G$12*'ver pressoflex 6p C3 DCpowe_2'!D412)</f>
        <v>48119159.603453383</v>
      </c>
      <c r="U412" s="29">
        <f t="shared" si="57"/>
        <v>15355.5462974866</v>
      </c>
      <c r="V412" s="29">
        <f t="shared" si="58"/>
        <v>0</v>
      </c>
      <c r="W412" s="29">
        <f t="shared" si="59"/>
        <v>0</v>
      </c>
      <c r="X412" s="29">
        <f t="shared" si="60"/>
        <v>0</v>
      </c>
      <c r="Y412" s="29">
        <f t="shared" si="61"/>
        <v>0</v>
      </c>
      <c r="Z412" s="29">
        <f t="shared" si="62"/>
        <v>18248587.500000004</v>
      </c>
      <c r="AA412" s="113">
        <f t="shared" si="56"/>
        <v>66383102.649750873</v>
      </c>
    </row>
    <row r="413" spans="2:27">
      <c r="B413" s="116">
        <f t="shared" si="54"/>
        <v>17025.203441507369</v>
      </c>
      <c r="C413" s="115">
        <f t="shared" si="63"/>
        <v>18.469999999999992</v>
      </c>
      <c r="D413" s="68">
        <f>'ver pressoflex 6p C3 DCpowe_2'!$G$3/2/$C$557*C413</f>
        <v>226.25749999999991</v>
      </c>
      <c r="E413" s="114">
        <f>'ver pressoflex 6p C3 DCpowe_2'!$G$9/D413*(D413-'ver pressoflex 6p C3 DCpowe_2'!$M$8)</f>
        <v>-9.2841121288796775E-4</v>
      </c>
      <c r="F413" s="114">
        <f>'ver pressoflex 6p C3 DCpowe_2'!$G$9/D413*(D413-'ver pressoflex 6p C3 DCpowe_2'!$M$9)</f>
        <v>1.9002243019568452E-3</v>
      </c>
      <c r="G413" s="114">
        <f>'ver pressoflex 6p C3 DCpowe_2'!$G$9/D413*(D413-'ver pressoflex 6p C3 DCpowe_2'!$M$10)</f>
        <v>4.7288598168016586E-3</v>
      </c>
      <c r="H413" s="114">
        <f>'ver pressoflex 6p C3 DCpowe_2'!$G$9/D413*(D413-'ver pressoflex 6p C3 DCpowe_2'!$M$11)</f>
        <v>6.5898102825320742E-2</v>
      </c>
      <c r="I413" s="114">
        <f>'ver pressoflex 6p C3 DCpowe_2'!$G$9/D413*(D413-'ver pressoflex 6p C3 DCpowe_2'!$M$12)</f>
        <v>6.8726738340165544E-2</v>
      </c>
      <c r="J413" s="114">
        <f>'ver pressoflex 6p C3 DCpowe_2'!$G$9/D413*(D413-'ver pressoflex 6p C3 DCpowe_2'!$M$13)</f>
        <v>7.155537385501036E-2</v>
      </c>
      <c r="K413" s="114">
        <f>'ver pressoflex 6p C3 DCpowe_2'!$G$9/D413*(D413-'ver pressoflex 6p C3 DCpowe_2'!$G$3)</f>
        <v>7.8626962642122405E-2</v>
      </c>
      <c r="L413" s="113">
        <f>-'ver pressoflex 6p C3 DCpowe_2'!$G$2*'ver pressoflex 6p C3 DCpowe_2'!D413*'ver pressoflex 6p C3 DCpowe_2'!$G$17*'ver pressoflex 6p C3 DCpowe_2'!$G$13*'ver pressoflex 6p C3 DCpowe_2'!$G$11</f>
        <v>-42762.667499999989</v>
      </c>
      <c r="M413" s="572">
        <f>IF(ABS(E413)&lt;'ver pressoflex 6p C3 DCpowe_2'!$G$7,'ver pressoflex 6p C3 DCpowe_2'!$G$16*E413*'ver pressoflex 6p C3 DCpowe_2'!$O$8,SIGN(E413)*'ver pressoflex 6p C3 DCpowe_2'!$G$15*'ver pressoflex 6p C3 DCpowe_2'!$O$8)</f>
        <v>-15.629058492646609</v>
      </c>
      <c r="N413" s="572">
        <f>IF(ABS(F413)&lt;'ver pressoflex 6p C3 DCpowe_2'!$G$7,'ver pressoflex 6p C3 DCpowe_2'!$G$16*F413*'ver pressoflex 6p C3 DCpowe_2'!$O$9,SIGN(F413)*'ver pressoflex 6p C3 DCpowe_2'!$G$15*'ver pressoflex 6p C3 DCpowe_2'!$O$9)</f>
        <v>0</v>
      </c>
      <c r="O413" s="572">
        <f>IF(ABS(G413)&lt;'ver pressoflex 6p C3 DCpowe_2'!$G$7,'ver pressoflex 6p C3 DCpowe_2'!$G$16*G413*'ver pressoflex 6p C3 DCpowe_2'!$O$10,SIGN(G413)*'ver pressoflex 6p C3 DCpowe_2'!$G$15*'ver pressoflex 6p C3 DCpowe_2'!$O$10)</f>
        <v>0</v>
      </c>
      <c r="P413" s="572">
        <f>IF(ABS(H413)&lt;'ver pressoflex 6p C3 DCpowe_2'!$G$7,'ver pressoflex 6p C3 DCpowe_2'!$G$16*H413*'ver pressoflex 6p C3 DCpowe_2'!$O$11,SIGN(H413)*'ver pressoflex 6p C3 DCpowe_2'!$G$15*'ver pressoflex 6p C3 DCpowe_2'!$O$11)</f>
        <v>0</v>
      </c>
      <c r="Q413" s="572">
        <f>IF(ABS(I413)&lt;'ver pressoflex 6p C3 DCpowe_2'!$G$7,'ver pressoflex 6p C3 DCpowe_2'!$G$16*I413*'ver pressoflex 6p C3 DCpowe_2'!$O$12,SIGN(I413)*'ver pressoflex 6p C3 DCpowe_2'!$G$15*'ver pressoflex 6p C3 DCpowe_2'!$O$12)</f>
        <v>0</v>
      </c>
      <c r="R413" s="572">
        <f>IF(ABS(J413)&lt;'ver pressoflex 6p C3 DCpowe_2'!$G$7,'ver pressoflex 6p C3 DCpowe_2'!$G$16*J413*'ver pressoflex 6p C3 DCpowe_2'!$O$13,SIGN(J413)*'ver pressoflex 6p C3 DCpowe_2'!$G$15*'ver pressoflex 6p C3 DCpowe_2'!$O$13)</f>
        <v>17803.500000000004</v>
      </c>
      <c r="S413" s="113">
        <f t="shared" si="55"/>
        <v>-24974.796558492631</v>
      </c>
      <c r="T413" s="575">
        <f>-L413*('ver pressoflex 6p C3 DCpowe_2'!$G$3/2-'ver pressoflex 6p C3 DCpowe_2'!$G$12*'ver pressoflex 6p C3 DCpowe_2'!D413)</f>
        <v>48359312.002877392</v>
      </c>
      <c r="U413" s="29">
        <f t="shared" si="57"/>
        <v>16019.784954962774</v>
      </c>
      <c r="V413" s="29">
        <f t="shared" si="58"/>
        <v>0</v>
      </c>
      <c r="W413" s="29">
        <f t="shared" si="59"/>
        <v>0</v>
      </c>
      <c r="X413" s="29">
        <f t="shared" si="60"/>
        <v>0</v>
      </c>
      <c r="Y413" s="29">
        <f t="shared" si="61"/>
        <v>0</v>
      </c>
      <c r="Z413" s="29">
        <f t="shared" si="62"/>
        <v>18248587.500000004</v>
      </c>
      <c r="AA413" s="113">
        <f t="shared" si="56"/>
        <v>66623919.287832364</v>
      </c>
    </row>
    <row r="414" spans="2:27">
      <c r="B414" s="116">
        <f t="shared" si="54"/>
        <v>16793.037383197337</v>
      </c>
      <c r="C414" s="115">
        <f t="shared" si="63"/>
        <v>18.569999999999993</v>
      </c>
      <c r="D414" s="68">
        <f>'ver pressoflex 6p C3 DCpowe_2'!$G$3/2/$C$557*C414</f>
        <v>227.4824999999999</v>
      </c>
      <c r="E414" s="114">
        <f>'ver pressoflex 6p C3 DCpowe_2'!$G$9/D414*(D414-'ver pressoflex 6p C3 DCpowe_2'!$M$8)</f>
        <v>-9.6649192795049865E-4</v>
      </c>
      <c r="F414" s="114">
        <f>'ver pressoflex 6p C3 DCpowe_2'!$G$9/D414*(D414-'ver pressoflex 6p C3 DCpowe_2'!$M$9)</f>
        <v>1.8469113008693018E-3</v>
      </c>
      <c r="G414" s="114">
        <f>'ver pressoflex 6p C3 DCpowe_2'!$G$9/D414*(D414-'ver pressoflex 6p C3 DCpowe_2'!$M$10)</f>
        <v>4.6603145296891021E-3</v>
      </c>
      <c r="H414" s="114">
        <f>'ver pressoflex 6p C3 DCpowe_2'!$G$9/D414*(D414-'ver pressoflex 6p C3 DCpowe_2'!$M$11)</f>
        <v>6.5500159352917281E-2</v>
      </c>
      <c r="I414" s="114">
        <f>'ver pressoflex 6p C3 DCpowe_2'!$G$9/D414*(D414-'ver pressoflex 6p C3 DCpowe_2'!$M$12)</f>
        <v>6.8313562581737083E-2</v>
      </c>
      <c r="J414" s="114">
        <f>'ver pressoflex 6p C3 DCpowe_2'!$G$9/D414*(D414-'ver pressoflex 6p C3 DCpowe_2'!$M$13)</f>
        <v>7.1126965810556886E-2</v>
      </c>
      <c r="K414" s="114">
        <f>'ver pressoflex 6p C3 DCpowe_2'!$G$9/D414*(D414-'ver pressoflex 6p C3 DCpowe_2'!$G$3)</f>
        <v>7.8160473882606385E-2</v>
      </c>
      <c r="L414" s="113">
        <f>-'ver pressoflex 6p C3 DCpowe_2'!$G$2*'ver pressoflex 6p C3 DCpowe_2'!D414*'ver pressoflex 6p C3 DCpowe_2'!$G$17*'ver pressoflex 6p C3 DCpowe_2'!$G$13*'ver pressoflex 6p C3 DCpowe_2'!$G$11</f>
        <v>-42994.192499999983</v>
      </c>
      <c r="M414" s="572">
        <f>IF(ABS(E414)&lt;'ver pressoflex 6p C3 DCpowe_2'!$G$7,'ver pressoflex 6p C3 DCpowe_2'!$G$16*E414*'ver pressoflex 6p C3 DCpowe_2'!$O$8,SIGN(E414)*'ver pressoflex 6p C3 DCpowe_2'!$G$15*'ver pressoflex 6p C3 DCpowe_2'!$O$8)</f>
        <v>-16.270116802684406</v>
      </c>
      <c r="N414" s="572">
        <f>IF(ABS(F414)&lt;'ver pressoflex 6p C3 DCpowe_2'!$G$7,'ver pressoflex 6p C3 DCpowe_2'!$G$16*F414*'ver pressoflex 6p C3 DCpowe_2'!$O$9,SIGN(F414)*'ver pressoflex 6p C3 DCpowe_2'!$G$15*'ver pressoflex 6p C3 DCpowe_2'!$O$9)</f>
        <v>0</v>
      </c>
      <c r="O414" s="572">
        <f>IF(ABS(G414)&lt;'ver pressoflex 6p C3 DCpowe_2'!$G$7,'ver pressoflex 6p C3 DCpowe_2'!$G$16*G414*'ver pressoflex 6p C3 DCpowe_2'!$O$10,SIGN(G414)*'ver pressoflex 6p C3 DCpowe_2'!$G$15*'ver pressoflex 6p C3 DCpowe_2'!$O$10)</f>
        <v>0</v>
      </c>
      <c r="P414" s="572">
        <f>IF(ABS(H414)&lt;'ver pressoflex 6p C3 DCpowe_2'!$G$7,'ver pressoflex 6p C3 DCpowe_2'!$G$16*H414*'ver pressoflex 6p C3 DCpowe_2'!$O$11,SIGN(H414)*'ver pressoflex 6p C3 DCpowe_2'!$G$15*'ver pressoflex 6p C3 DCpowe_2'!$O$11)</f>
        <v>0</v>
      </c>
      <c r="Q414" s="572">
        <f>IF(ABS(I414)&lt;'ver pressoflex 6p C3 DCpowe_2'!$G$7,'ver pressoflex 6p C3 DCpowe_2'!$G$16*I414*'ver pressoflex 6p C3 DCpowe_2'!$O$12,SIGN(I414)*'ver pressoflex 6p C3 DCpowe_2'!$G$15*'ver pressoflex 6p C3 DCpowe_2'!$O$12)</f>
        <v>0</v>
      </c>
      <c r="R414" s="572">
        <f>IF(ABS(J414)&lt;'ver pressoflex 6p C3 DCpowe_2'!$G$7,'ver pressoflex 6p C3 DCpowe_2'!$G$16*J414*'ver pressoflex 6p C3 DCpowe_2'!$O$13,SIGN(J414)*'ver pressoflex 6p C3 DCpowe_2'!$G$15*'ver pressoflex 6p C3 DCpowe_2'!$O$13)</f>
        <v>17803.500000000004</v>
      </c>
      <c r="S414" s="113">
        <f t="shared" si="55"/>
        <v>-25206.962616802663</v>
      </c>
      <c r="T414" s="575">
        <f>-L414*('ver pressoflex 6p C3 DCpowe_2'!$G$3/2-'ver pressoflex 6p C3 DCpowe_2'!$G$12*'ver pressoflex 6p C3 DCpowe_2'!D414)</f>
        <v>48599228.432021379</v>
      </c>
      <c r="U414" s="29">
        <f t="shared" si="57"/>
        <v>16676.869722751515</v>
      </c>
      <c r="V414" s="29">
        <f t="shared" si="58"/>
        <v>0</v>
      </c>
      <c r="W414" s="29">
        <f t="shared" si="59"/>
        <v>0</v>
      </c>
      <c r="X414" s="29">
        <f t="shared" si="60"/>
        <v>0</v>
      </c>
      <c r="Y414" s="29">
        <f t="shared" si="61"/>
        <v>0</v>
      </c>
      <c r="Z414" s="29">
        <f t="shared" si="62"/>
        <v>18248587.500000004</v>
      </c>
      <c r="AA414" s="113">
        <f t="shared" si="56"/>
        <v>66864492.801744133</v>
      </c>
    </row>
    <row r="415" spans="2:27">
      <c r="B415" s="116">
        <f t="shared" si="54"/>
        <v>16560.878192142893</v>
      </c>
      <c r="C415" s="115">
        <f t="shared" si="63"/>
        <v>18.669999999999995</v>
      </c>
      <c r="D415" s="68">
        <f>'ver pressoflex 6p C3 DCpowe_2'!$G$3/2/$C$557*C415</f>
        <v>228.70749999999992</v>
      </c>
      <c r="E415" s="114">
        <f>'ver pressoflex 6p C3 DCpowe_2'!$G$9/D415*(D415-'ver pressoflex 6p C3 DCpowe_2'!$M$8)</f>
        <v>-1.004164708197149E-3</v>
      </c>
      <c r="F415" s="114">
        <f>'ver pressoflex 6p C3 DCpowe_2'!$G$9/D415*(D415-'ver pressoflex 6p C3 DCpowe_2'!$M$9)</f>
        <v>1.7941694085239913E-3</v>
      </c>
      <c r="G415" s="114">
        <f>'ver pressoflex 6p C3 DCpowe_2'!$G$9/D415*(D415-'ver pressoflex 6p C3 DCpowe_2'!$M$10)</f>
        <v>4.5925035252451316E-3</v>
      </c>
      <c r="H415" s="114">
        <f>'ver pressoflex 6p C3 DCpowe_2'!$G$9/D415*(D415-'ver pressoflex 6p C3 DCpowe_2'!$M$11)</f>
        <v>6.5106478799339798E-2</v>
      </c>
      <c r="I415" s="114">
        <f>'ver pressoflex 6p C3 DCpowe_2'!$G$9/D415*(D415-'ver pressoflex 6p C3 DCpowe_2'!$M$12)</f>
        <v>6.790481291606093E-2</v>
      </c>
      <c r="J415" s="114">
        <f>'ver pressoflex 6p C3 DCpowe_2'!$G$9/D415*(D415-'ver pressoflex 6p C3 DCpowe_2'!$M$13)</f>
        <v>7.0703147032782077E-2</v>
      </c>
      <c r="K415" s="114">
        <f>'ver pressoflex 6p C3 DCpowe_2'!$G$9/D415*(D415-'ver pressoflex 6p C3 DCpowe_2'!$G$3)</f>
        <v>7.7698982324584928E-2</v>
      </c>
      <c r="L415" s="113">
        <f>-'ver pressoflex 6p C3 DCpowe_2'!$G$2*'ver pressoflex 6p C3 DCpowe_2'!D415*'ver pressoflex 6p C3 DCpowe_2'!$G$17*'ver pressoflex 6p C3 DCpowe_2'!$G$13*'ver pressoflex 6p C3 DCpowe_2'!$G$11</f>
        <v>-43225.717499999984</v>
      </c>
      <c r="M415" s="572">
        <f>IF(ABS(E415)&lt;'ver pressoflex 6p C3 DCpowe_2'!$G$7,'ver pressoflex 6p C3 DCpowe_2'!$G$16*E415*'ver pressoflex 6p C3 DCpowe_2'!$O$8,SIGN(E415)*'ver pressoflex 6p C3 DCpowe_2'!$G$15*'ver pressoflex 6p C3 DCpowe_2'!$O$8)</f>
        <v>-16.9043078571246</v>
      </c>
      <c r="N415" s="572">
        <f>IF(ABS(F415)&lt;'ver pressoflex 6p C3 DCpowe_2'!$G$7,'ver pressoflex 6p C3 DCpowe_2'!$G$16*F415*'ver pressoflex 6p C3 DCpowe_2'!$O$9,SIGN(F415)*'ver pressoflex 6p C3 DCpowe_2'!$G$15*'ver pressoflex 6p C3 DCpowe_2'!$O$9)</f>
        <v>0</v>
      </c>
      <c r="O415" s="572">
        <f>IF(ABS(G415)&lt;'ver pressoflex 6p C3 DCpowe_2'!$G$7,'ver pressoflex 6p C3 DCpowe_2'!$G$16*G415*'ver pressoflex 6p C3 DCpowe_2'!$O$10,SIGN(G415)*'ver pressoflex 6p C3 DCpowe_2'!$G$15*'ver pressoflex 6p C3 DCpowe_2'!$O$10)</f>
        <v>0</v>
      </c>
      <c r="P415" s="572">
        <f>IF(ABS(H415)&lt;'ver pressoflex 6p C3 DCpowe_2'!$G$7,'ver pressoflex 6p C3 DCpowe_2'!$G$16*H415*'ver pressoflex 6p C3 DCpowe_2'!$O$11,SIGN(H415)*'ver pressoflex 6p C3 DCpowe_2'!$G$15*'ver pressoflex 6p C3 DCpowe_2'!$O$11)</f>
        <v>0</v>
      </c>
      <c r="Q415" s="572">
        <f>IF(ABS(I415)&lt;'ver pressoflex 6p C3 DCpowe_2'!$G$7,'ver pressoflex 6p C3 DCpowe_2'!$G$16*I415*'ver pressoflex 6p C3 DCpowe_2'!$O$12,SIGN(I415)*'ver pressoflex 6p C3 DCpowe_2'!$G$15*'ver pressoflex 6p C3 DCpowe_2'!$O$12)</f>
        <v>0</v>
      </c>
      <c r="R415" s="572">
        <f>IF(ABS(J415)&lt;'ver pressoflex 6p C3 DCpowe_2'!$G$7,'ver pressoflex 6p C3 DCpowe_2'!$G$16*J415*'ver pressoflex 6p C3 DCpowe_2'!$O$13,SIGN(J415)*'ver pressoflex 6p C3 DCpowe_2'!$G$15*'ver pressoflex 6p C3 DCpowe_2'!$O$13)</f>
        <v>17803.500000000004</v>
      </c>
      <c r="S415" s="113">
        <f t="shared" si="55"/>
        <v>-25439.121807857107</v>
      </c>
      <c r="T415" s="575">
        <f>-L415*('ver pressoflex 6p C3 DCpowe_2'!$G$3/2-'ver pressoflex 6p C3 DCpowe_2'!$G$12*'ver pressoflex 6p C3 DCpowe_2'!D415)</f>
        <v>48838908.890885383</v>
      </c>
      <c r="U415" s="29">
        <f t="shared" si="57"/>
        <v>17326.915553552713</v>
      </c>
      <c r="V415" s="29">
        <f t="shared" si="58"/>
        <v>0</v>
      </c>
      <c r="W415" s="29">
        <f t="shared" si="59"/>
        <v>0</v>
      </c>
      <c r="X415" s="29">
        <f t="shared" si="60"/>
        <v>0</v>
      </c>
      <c r="Y415" s="29">
        <f t="shared" si="61"/>
        <v>0</v>
      </c>
      <c r="Z415" s="29">
        <f t="shared" si="62"/>
        <v>18248587.500000004</v>
      </c>
      <c r="AA415" s="113">
        <f t="shared" si="56"/>
        <v>67104823.306438938</v>
      </c>
    </row>
    <row r="416" spans="2:27">
      <c r="B416" s="116">
        <f t="shared" si="54"/>
        <v>16328.725758585028</v>
      </c>
      <c r="C416" s="115">
        <f t="shared" si="63"/>
        <v>18.769999999999996</v>
      </c>
      <c r="D416" s="68">
        <f>'ver pressoflex 6p C3 DCpowe_2'!$G$3/2/$C$557*C416</f>
        <v>229.93249999999995</v>
      </c>
      <c r="E416" s="114">
        <f>'ver pressoflex 6p C3 DCpowe_2'!$G$9/D416*(D416-'ver pressoflex 6p C3 DCpowe_2'!$M$8)</f>
        <v>-1.041436073630303E-3</v>
      </c>
      <c r="F416" s="114">
        <f>'ver pressoflex 6p C3 DCpowe_2'!$G$9/D416*(D416-'ver pressoflex 6p C3 DCpowe_2'!$M$9)</f>
        <v>1.7419894969175759E-3</v>
      </c>
      <c r="G416" s="114">
        <f>'ver pressoflex 6p C3 DCpowe_2'!$G$9/D416*(D416-'ver pressoflex 6p C3 DCpowe_2'!$M$10)</f>
        <v>4.5254150674654547E-3</v>
      </c>
      <c r="H416" s="114">
        <f>'ver pressoflex 6p C3 DCpowe_2'!$G$9/D416*(D416-'ver pressoflex 6p C3 DCpowe_2'!$M$11)</f>
        <v>6.471699303056333E-2</v>
      </c>
      <c r="I416" s="114">
        <f>'ver pressoflex 6p C3 DCpowe_2'!$G$9/D416*(D416-'ver pressoflex 6p C3 DCpowe_2'!$M$12)</f>
        <v>6.7500418601111209E-2</v>
      </c>
      <c r="J416" s="114">
        <f>'ver pressoflex 6p C3 DCpowe_2'!$G$9/D416*(D416-'ver pressoflex 6p C3 DCpowe_2'!$M$13)</f>
        <v>7.0283844171659088E-2</v>
      </c>
      <c r="K416" s="114">
        <f>'ver pressoflex 6p C3 DCpowe_2'!$G$9/D416*(D416-'ver pressoflex 6p C3 DCpowe_2'!$G$3)</f>
        <v>7.7242408098028792E-2</v>
      </c>
      <c r="L416" s="113">
        <f>-'ver pressoflex 6p C3 DCpowe_2'!$G$2*'ver pressoflex 6p C3 DCpowe_2'!D416*'ver pressoflex 6p C3 DCpowe_2'!$G$17*'ver pressoflex 6p C3 DCpowe_2'!$G$13*'ver pressoflex 6p C3 DCpowe_2'!$G$11</f>
        <v>-43457.242499999993</v>
      </c>
      <c r="M416" s="572">
        <f>IF(ABS(E416)&lt;'ver pressoflex 6p C3 DCpowe_2'!$G$7,'ver pressoflex 6p C3 DCpowe_2'!$G$16*E416*'ver pressoflex 6p C3 DCpowe_2'!$O$8,SIGN(E416)*'ver pressoflex 6p C3 DCpowe_2'!$G$15*'ver pressoflex 6p C3 DCpowe_2'!$O$8)</f>
        <v>-17.531741414980459</v>
      </c>
      <c r="N416" s="572">
        <f>IF(ABS(F416)&lt;'ver pressoflex 6p C3 DCpowe_2'!$G$7,'ver pressoflex 6p C3 DCpowe_2'!$G$16*F416*'ver pressoflex 6p C3 DCpowe_2'!$O$9,SIGN(F416)*'ver pressoflex 6p C3 DCpowe_2'!$G$15*'ver pressoflex 6p C3 DCpowe_2'!$O$9)</f>
        <v>0</v>
      </c>
      <c r="O416" s="572">
        <f>IF(ABS(G416)&lt;'ver pressoflex 6p C3 DCpowe_2'!$G$7,'ver pressoflex 6p C3 DCpowe_2'!$G$16*G416*'ver pressoflex 6p C3 DCpowe_2'!$O$10,SIGN(G416)*'ver pressoflex 6p C3 DCpowe_2'!$G$15*'ver pressoflex 6p C3 DCpowe_2'!$O$10)</f>
        <v>0</v>
      </c>
      <c r="P416" s="572">
        <f>IF(ABS(H416)&lt;'ver pressoflex 6p C3 DCpowe_2'!$G$7,'ver pressoflex 6p C3 DCpowe_2'!$G$16*H416*'ver pressoflex 6p C3 DCpowe_2'!$O$11,SIGN(H416)*'ver pressoflex 6p C3 DCpowe_2'!$G$15*'ver pressoflex 6p C3 DCpowe_2'!$O$11)</f>
        <v>0</v>
      </c>
      <c r="Q416" s="572">
        <f>IF(ABS(I416)&lt;'ver pressoflex 6p C3 DCpowe_2'!$G$7,'ver pressoflex 6p C3 DCpowe_2'!$G$16*I416*'ver pressoflex 6p C3 DCpowe_2'!$O$12,SIGN(I416)*'ver pressoflex 6p C3 DCpowe_2'!$G$15*'ver pressoflex 6p C3 DCpowe_2'!$O$12)</f>
        <v>0</v>
      </c>
      <c r="R416" s="572">
        <f>IF(ABS(J416)&lt;'ver pressoflex 6p C3 DCpowe_2'!$G$7,'ver pressoflex 6p C3 DCpowe_2'!$G$16*J416*'ver pressoflex 6p C3 DCpowe_2'!$O$13,SIGN(J416)*'ver pressoflex 6p C3 DCpowe_2'!$G$15*'ver pressoflex 6p C3 DCpowe_2'!$O$13)</f>
        <v>17803.500000000004</v>
      </c>
      <c r="S416" s="113">
        <f t="shared" si="55"/>
        <v>-25671.274241414972</v>
      </c>
      <c r="T416" s="575">
        <f>-L416*('ver pressoflex 6p C3 DCpowe_2'!$G$3/2-'ver pressoflex 6p C3 DCpowe_2'!$G$12*'ver pressoflex 6p C3 DCpowe_2'!D416)</f>
        <v>49078353.379469395</v>
      </c>
      <c r="U416" s="29">
        <f t="shared" si="57"/>
        <v>17970.03495035497</v>
      </c>
      <c r="V416" s="29">
        <f t="shared" si="58"/>
        <v>0</v>
      </c>
      <c r="W416" s="29">
        <f t="shared" si="59"/>
        <v>0</v>
      </c>
      <c r="X416" s="29">
        <f t="shared" si="60"/>
        <v>0</v>
      </c>
      <c r="Y416" s="29">
        <f t="shared" si="61"/>
        <v>0</v>
      </c>
      <c r="Z416" s="29">
        <f t="shared" si="62"/>
        <v>18248587.500000004</v>
      </c>
      <c r="AA416" s="113">
        <f t="shared" si="56"/>
        <v>67344910.914419755</v>
      </c>
    </row>
    <row r="417" spans="2:27">
      <c r="B417" s="116">
        <f t="shared" si="54"/>
        <v>16096.579975091376</v>
      </c>
      <c r="C417" s="115">
        <f t="shared" si="63"/>
        <v>18.869999999999997</v>
      </c>
      <c r="D417" s="68">
        <f>'ver pressoflex 6p C3 DCpowe_2'!$G$3/2/$C$557*C417</f>
        <v>231.15749999999997</v>
      </c>
      <c r="E417" s="114">
        <f>'ver pressoflex 6p C3 DCpowe_2'!$G$9/D417*(D417-'ver pressoflex 6p C3 DCpowe_2'!$M$8)</f>
        <v>-1.0783124060434978E-3</v>
      </c>
      <c r="F417" s="114">
        <f>'ver pressoflex 6p C3 DCpowe_2'!$G$9/D417*(D417-'ver pressoflex 6p C3 DCpowe_2'!$M$9)</f>
        <v>1.6903626315391035E-3</v>
      </c>
      <c r="G417" s="114">
        <f>'ver pressoflex 6p C3 DCpowe_2'!$G$9/D417*(D417-'ver pressoflex 6p C3 DCpowe_2'!$M$10)</f>
        <v>4.459037669121705E-3</v>
      </c>
      <c r="H417" s="114">
        <f>'ver pressoflex 6p C3 DCpowe_2'!$G$9/D417*(D417-'ver pressoflex 6p C3 DCpowe_2'!$M$11)</f>
        <v>6.4331635356845454E-2</v>
      </c>
      <c r="I417" s="114">
        <f>'ver pressoflex 6p C3 DCpowe_2'!$G$9/D417*(D417-'ver pressoflex 6p C3 DCpowe_2'!$M$12)</f>
        <v>6.7100310394428056E-2</v>
      </c>
      <c r="J417" s="114">
        <f>'ver pressoflex 6p C3 DCpowe_2'!$G$9/D417*(D417-'ver pressoflex 6p C3 DCpowe_2'!$M$13)</f>
        <v>6.9868985432010658E-2</v>
      </c>
      <c r="K417" s="114">
        <f>'ver pressoflex 6p C3 DCpowe_2'!$G$9/D417*(D417-'ver pressoflex 6p C3 DCpowe_2'!$G$3)</f>
        <v>7.6790673025967163E-2</v>
      </c>
      <c r="L417" s="113">
        <f>-'ver pressoflex 6p C3 DCpowe_2'!$G$2*'ver pressoflex 6p C3 DCpowe_2'!D417*'ver pressoflex 6p C3 DCpowe_2'!$G$17*'ver pressoflex 6p C3 DCpowe_2'!$G$13*'ver pressoflex 6p C3 DCpowe_2'!$G$11</f>
        <v>-43688.767499999994</v>
      </c>
      <c r="M417" s="572">
        <f>IF(ABS(E417)&lt;'ver pressoflex 6p C3 DCpowe_2'!$G$7,'ver pressoflex 6p C3 DCpowe_2'!$G$16*E417*'ver pressoflex 6p C3 DCpowe_2'!$O$8,SIGN(E417)*'ver pressoflex 6p C3 DCpowe_2'!$G$15*'ver pressoflex 6p C3 DCpowe_2'!$O$8)</f>
        <v>-18.152524908630109</v>
      </c>
      <c r="N417" s="572">
        <f>IF(ABS(F417)&lt;'ver pressoflex 6p C3 DCpowe_2'!$G$7,'ver pressoflex 6p C3 DCpowe_2'!$G$16*F417*'ver pressoflex 6p C3 DCpowe_2'!$O$9,SIGN(F417)*'ver pressoflex 6p C3 DCpowe_2'!$G$15*'ver pressoflex 6p C3 DCpowe_2'!$O$9)</f>
        <v>0</v>
      </c>
      <c r="O417" s="572">
        <f>IF(ABS(G417)&lt;'ver pressoflex 6p C3 DCpowe_2'!$G$7,'ver pressoflex 6p C3 DCpowe_2'!$G$16*G417*'ver pressoflex 6p C3 DCpowe_2'!$O$10,SIGN(G417)*'ver pressoflex 6p C3 DCpowe_2'!$G$15*'ver pressoflex 6p C3 DCpowe_2'!$O$10)</f>
        <v>0</v>
      </c>
      <c r="P417" s="572">
        <f>IF(ABS(H417)&lt;'ver pressoflex 6p C3 DCpowe_2'!$G$7,'ver pressoflex 6p C3 DCpowe_2'!$G$16*H417*'ver pressoflex 6p C3 DCpowe_2'!$O$11,SIGN(H417)*'ver pressoflex 6p C3 DCpowe_2'!$G$15*'ver pressoflex 6p C3 DCpowe_2'!$O$11)</f>
        <v>0</v>
      </c>
      <c r="Q417" s="572">
        <f>IF(ABS(I417)&lt;'ver pressoflex 6p C3 DCpowe_2'!$G$7,'ver pressoflex 6p C3 DCpowe_2'!$G$16*I417*'ver pressoflex 6p C3 DCpowe_2'!$O$12,SIGN(I417)*'ver pressoflex 6p C3 DCpowe_2'!$G$15*'ver pressoflex 6p C3 DCpowe_2'!$O$12)</f>
        <v>0</v>
      </c>
      <c r="R417" s="572">
        <f>IF(ABS(J417)&lt;'ver pressoflex 6p C3 DCpowe_2'!$G$7,'ver pressoflex 6p C3 DCpowe_2'!$G$16*J417*'ver pressoflex 6p C3 DCpowe_2'!$O$13,SIGN(J417)*'ver pressoflex 6p C3 DCpowe_2'!$G$15*'ver pressoflex 6p C3 DCpowe_2'!$O$13)</f>
        <v>17803.500000000004</v>
      </c>
      <c r="S417" s="113">
        <f t="shared" si="55"/>
        <v>-25903.420024908624</v>
      </c>
      <c r="T417" s="575">
        <f>-L417*('ver pressoflex 6p C3 DCpowe_2'!$G$3/2-'ver pressoflex 6p C3 DCpowe_2'!$G$12*'ver pressoflex 6p C3 DCpowe_2'!D417)</f>
        <v>49317561.8977734</v>
      </c>
      <c r="U417" s="29">
        <f t="shared" si="57"/>
        <v>18606.338031345862</v>
      </c>
      <c r="V417" s="29">
        <f t="shared" si="58"/>
        <v>0</v>
      </c>
      <c r="W417" s="29">
        <f t="shared" si="59"/>
        <v>0</v>
      </c>
      <c r="X417" s="29">
        <f t="shared" si="60"/>
        <v>0</v>
      </c>
      <c r="Y417" s="29">
        <f t="shared" si="61"/>
        <v>0</v>
      </c>
      <c r="Z417" s="29">
        <f t="shared" si="62"/>
        <v>18248587.500000004</v>
      </c>
      <c r="AA417" s="113">
        <f t="shared" si="56"/>
        <v>67584755.735804752</v>
      </c>
    </row>
    <row r="418" spans="2:27">
      <c r="B418" s="116">
        <f t="shared" si="54"/>
        <v>15864.44073649486</v>
      </c>
      <c r="C418" s="115">
        <f t="shared" si="63"/>
        <v>18.97</v>
      </c>
      <c r="D418" s="68">
        <f>'ver pressoflex 6p C3 DCpowe_2'!$G$3/2/$C$557*C418</f>
        <v>232.38249999999999</v>
      </c>
      <c r="E418" s="114">
        <f>'ver pressoflex 6p C3 DCpowe_2'!$G$9/D418*(D418-'ver pressoflex 6p C3 DCpowe_2'!$M$8)</f>
        <v>-1.1147999526642494E-3</v>
      </c>
      <c r="F418" s="114">
        <f>'ver pressoflex 6p C3 DCpowe_2'!$G$9/D418*(D418-'ver pressoflex 6p C3 DCpowe_2'!$M$9)</f>
        <v>1.6392800662700508E-3</v>
      </c>
      <c r="G418" s="114">
        <f>'ver pressoflex 6p C3 DCpowe_2'!$G$9/D418*(D418-'ver pressoflex 6p C3 DCpowe_2'!$M$10)</f>
        <v>4.3933600852043512E-3</v>
      </c>
      <c r="H418" s="114">
        <f>'ver pressoflex 6p C3 DCpowe_2'!$G$9/D418*(D418-'ver pressoflex 6p C3 DCpowe_2'!$M$11)</f>
        <v>6.3950340494658586E-2</v>
      </c>
      <c r="I418" s="114">
        <f>'ver pressoflex 6p C3 DCpowe_2'!$G$9/D418*(D418-'ver pressoflex 6p C3 DCpowe_2'!$M$12)</f>
        <v>6.6704420513592891E-2</v>
      </c>
      <c r="J418" s="114">
        <f>'ver pressoflex 6p C3 DCpowe_2'!$G$9/D418*(D418-'ver pressoflex 6p C3 DCpowe_2'!$M$13)</f>
        <v>6.9458500532527195E-2</v>
      </c>
      <c r="K418" s="114">
        <f>'ver pressoflex 6p C3 DCpowe_2'!$G$9/D418*(D418-'ver pressoflex 6p C3 DCpowe_2'!$G$3)</f>
        <v>7.6343700579862936E-2</v>
      </c>
      <c r="L418" s="113">
        <f>-'ver pressoflex 6p C3 DCpowe_2'!$G$2*'ver pressoflex 6p C3 DCpowe_2'!D418*'ver pressoflex 6p C3 DCpowe_2'!$G$17*'ver pressoflex 6p C3 DCpowe_2'!$G$13*'ver pressoflex 6p C3 DCpowe_2'!$G$11</f>
        <v>-43920.292500000003</v>
      </c>
      <c r="M418" s="572">
        <f>IF(ABS(E418)&lt;'ver pressoflex 6p C3 DCpowe_2'!$G$7,'ver pressoflex 6p C3 DCpowe_2'!$G$16*E418*'ver pressoflex 6p C3 DCpowe_2'!$O$8,SIGN(E418)*'ver pressoflex 6p C3 DCpowe_2'!$G$15*'ver pressoflex 6p C3 DCpowe_2'!$O$8)</f>
        <v>-18.766763505140588</v>
      </c>
      <c r="N418" s="572">
        <f>IF(ABS(F418)&lt;'ver pressoflex 6p C3 DCpowe_2'!$G$7,'ver pressoflex 6p C3 DCpowe_2'!$G$16*F418*'ver pressoflex 6p C3 DCpowe_2'!$O$9,SIGN(F418)*'ver pressoflex 6p C3 DCpowe_2'!$G$15*'ver pressoflex 6p C3 DCpowe_2'!$O$9)</f>
        <v>0</v>
      </c>
      <c r="O418" s="572">
        <f>IF(ABS(G418)&lt;'ver pressoflex 6p C3 DCpowe_2'!$G$7,'ver pressoflex 6p C3 DCpowe_2'!$G$16*G418*'ver pressoflex 6p C3 DCpowe_2'!$O$10,SIGN(G418)*'ver pressoflex 6p C3 DCpowe_2'!$G$15*'ver pressoflex 6p C3 DCpowe_2'!$O$10)</f>
        <v>0</v>
      </c>
      <c r="P418" s="572">
        <f>IF(ABS(H418)&lt;'ver pressoflex 6p C3 DCpowe_2'!$G$7,'ver pressoflex 6p C3 DCpowe_2'!$G$16*H418*'ver pressoflex 6p C3 DCpowe_2'!$O$11,SIGN(H418)*'ver pressoflex 6p C3 DCpowe_2'!$G$15*'ver pressoflex 6p C3 DCpowe_2'!$O$11)</f>
        <v>0</v>
      </c>
      <c r="Q418" s="572">
        <f>IF(ABS(I418)&lt;'ver pressoflex 6p C3 DCpowe_2'!$G$7,'ver pressoflex 6p C3 DCpowe_2'!$G$16*I418*'ver pressoflex 6p C3 DCpowe_2'!$O$12,SIGN(I418)*'ver pressoflex 6p C3 DCpowe_2'!$G$15*'ver pressoflex 6p C3 DCpowe_2'!$O$12)</f>
        <v>0</v>
      </c>
      <c r="R418" s="572">
        <f>IF(ABS(J418)&lt;'ver pressoflex 6p C3 DCpowe_2'!$G$7,'ver pressoflex 6p C3 DCpowe_2'!$G$16*J418*'ver pressoflex 6p C3 DCpowe_2'!$O$13,SIGN(J418)*'ver pressoflex 6p C3 DCpowe_2'!$G$15*'ver pressoflex 6p C3 DCpowe_2'!$O$13)</f>
        <v>17803.500000000004</v>
      </c>
      <c r="S418" s="113">
        <f t="shared" si="55"/>
        <v>-26135.55926350514</v>
      </c>
      <c r="T418" s="575">
        <f>-L418*('ver pressoflex 6p C3 DCpowe_2'!$G$3/2-'ver pressoflex 6p C3 DCpowe_2'!$G$12*'ver pressoflex 6p C3 DCpowe_2'!D418)</f>
        <v>49556534.445797406</v>
      </c>
      <c r="U418" s="29">
        <f t="shared" si="57"/>
        <v>19235.932592769102</v>
      </c>
      <c r="V418" s="29">
        <f t="shared" si="58"/>
        <v>0</v>
      </c>
      <c r="W418" s="29">
        <f t="shared" si="59"/>
        <v>0</v>
      </c>
      <c r="X418" s="29">
        <f t="shared" si="60"/>
        <v>0</v>
      </c>
      <c r="Y418" s="29">
        <f t="shared" si="61"/>
        <v>0</v>
      </c>
      <c r="Z418" s="29">
        <f t="shared" si="62"/>
        <v>18248587.500000004</v>
      </c>
      <c r="AA418" s="113">
        <f t="shared" si="56"/>
        <v>67824357.878390178</v>
      </c>
    </row>
    <row r="419" spans="2:27">
      <c r="B419" s="116">
        <f t="shared" si="54"/>
        <v>15632.307939834336</v>
      </c>
      <c r="C419" s="115">
        <f t="shared" si="63"/>
        <v>19.07</v>
      </c>
      <c r="D419" s="68">
        <f>'ver pressoflex 6p C3 DCpowe_2'!$G$3/2/$C$557*C419</f>
        <v>233.60750000000002</v>
      </c>
      <c r="E419" s="114">
        <f>'ver pressoflex 6p C3 DCpowe_2'!$G$9/D419*(D419-'ver pressoflex 6p C3 DCpowe_2'!$M$8)</f>
        <v>-1.1509048296822666E-3</v>
      </c>
      <c r="F419" s="114">
        <f>'ver pressoflex 6p C3 DCpowe_2'!$G$9/D419*(D419-'ver pressoflex 6p C3 DCpowe_2'!$M$9)</f>
        <v>1.5887332384448265E-3</v>
      </c>
      <c r="G419" s="114">
        <f>'ver pressoflex 6p C3 DCpowe_2'!$G$9/D419*(D419-'ver pressoflex 6p C3 DCpowe_2'!$M$10)</f>
        <v>4.3283713065719199E-3</v>
      </c>
      <c r="H419" s="114">
        <f>'ver pressoflex 6p C3 DCpowe_2'!$G$9/D419*(D419-'ver pressoflex 6p C3 DCpowe_2'!$M$11)</f>
        <v>6.3573044529820308E-2</v>
      </c>
      <c r="I419" s="114">
        <f>'ver pressoflex 6p C3 DCpowe_2'!$G$9/D419*(D419-'ver pressoflex 6p C3 DCpowe_2'!$M$12)</f>
        <v>6.6312682597947398E-2</v>
      </c>
      <c r="J419" s="114">
        <f>'ver pressoflex 6p C3 DCpowe_2'!$G$9/D419*(D419-'ver pressoflex 6p C3 DCpowe_2'!$M$13)</f>
        <v>6.9052320666074488E-2</v>
      </c>
      <c r="K419" s="114">
        <f>'ver pressoflex 6p C3 DCpowe_2'!$G$9/D419*(D419-'ver pressoflex 6p C3 DCpowe_2'!$G$3)</f>
        <v>7.5901415836392219E-2</v>
      </c>
      <c r="L419" s="113">
        <f>-'ver pressoflex 6p C3 DCpowe_2'!$G$2*'ver pressoflex 6p C3 DCpowe_2'!D419*'ver pressoflex 6p C3 DCpowe_2'!$G$17*'ver pressoflex 6p C3 DCpowe_2'!$G$13*'ver pressoflex 6p C3 DCpowe_2'!$G$11</f>
        <v>-44151.817500000005</v>
      </c>
      <c r="M419" s="572">
        <f>IF(ABS(E419)&lt;'ver pressoflex 6p C3 DCpowe_2'!$G$7,'ver pressoflex 6p C3 DCpowe_2'!$G$16*E419*'ver pressoflex 6p C3 DCpowe_2'!$O$8,SIGN(E419)*'ver pressoflex 6p C3 DCpowe_2'!$G$15*'ver pressoflex 6p C3 DCpowe_2'!$O$8)</f>
        <v>-19.374560165662498</v>
      </c>
      <c r="N419" s="572">
        <f>IF(ABS(F419)&lt;'ver pressoflex 6p C3 DCpowe_2'!$G$7,'ver pressoflex 6p C3 DCpowe_2'!$G$16*F419*'ver pressoflex 6p C3 DCpowe_2'!$O$9,SIGN(F419)*'ver pressoflex 6p C3 DCpowe_2'!$G$15*'ver pressoflex 6p C3 DCpowe_2'!$O$9)</f>
        <v>0</v>
      </c>
      <c r="O419" s="572">
        <f>IF(ABS(G419)&lt;'ver pressoflex 6p C3 DCpowe_2'!$G$7,'ver pressoflex 6p C3 DCpowe_2'!$G$16*G419*'ver pressoflex 6p C3 DCpowe_2'!$O$10,SIGN(G419)*'ver pressoflex 6p C3 DCpowe_2'!$G$15*'ver pressoflex 6p C3 DCpowe_2'!$O$10)</f>
        <v>0</v>
      </c>
      <c r="P419" s="572">
        <f>IF(ABS(H419)&lt;'ver pressoflex 6p C3 DCpowe_2'!$G$7,'ver pressoflex 6p C3 DCpowe_2'!$G$16*H419*'ver pressoflex 6p C3 DCpowe_2'!$O$11,SIGN(H419)*'ver pressoflex 6p C3 DCpowe_2'!$G$15*'ver pressoflex 6p C3 DCpowe_2'!$O$11)</f>
        <v>0</v>
      </c>
      <c r="Q419" s="572">
        <f>IF(ABS(I419)&lt;'ver pressoflex 6p C3 DCpowe_2'!$G$7,'ver pressoflex 6p C3 DCpowe_2'!$G$16*I419*'ver pressoflex 6p C3 DCpowe_2'!$O$12,SIGN(I419)*'ver pressoflex 6p C3 DCpowe_2'!$G$15*'ver pressoflex 6p C3 DCpowe_2'!$O$12)</f>
        <v>0</v>
      </c>
      <c r="R419" s="572">
        <f>IF(ABS(J419)&lt;'ver pressoflex 6p C3 DCpowe_2'!$G$7,'ver pressoflex 6p C3 DCpowe_2'!$G$16*J419*'ver pressoflex 6p C3 DCpowe_2'!$O$13,SIGN(J419)*'ver pressoflex 6p C3 DCpowe_2'!$G$15*'ver pressoflex 6p C3 DCpowe_2'!$O$13)</f>
        <v>17803.500000000004</v>
      </c>
      <c r="S419" s="113">
        <f t="shared" si="55"/>
        <v>-26367.692060165664</v>
      </c>
      <c r="T419" s="575">
        <f>-L419*('ver pressoflex 6p C3 DCpowe_2'!$G$3/2-'ver pressoflex 6p C3 DCpowe_2'!$G$12*'ver pressoflex 6p C3 DCpowe_2'!D419)</f>
        <v>49795271.023541406</v>
      </c>
      <c r="U419" s="29">
        <f t="shared" si="57"/>
        <v>19858.924169804061</v>
      </c>
      <c r="V419" s="29">
        <f t="shared" si="58"/>
        <v>0</v>
      </c>
      <c r="W419" s="29">
        <f t="shared" si="59"/>
        <v>0</v>
      </c>
      <c r="X419" s="29">
        <f t="shared" si="60"/>
        <v>0</v>
      </c>
      <c r="Y419" s="29">
        <f t="shared" si="61"/>
        <v>0</v>
      </c>
      <c r="Z419" s="29">
        <f t="shared" si="62"/>
        <v>18248587.500000004</v>
      </c>
      <c r="AA419" s="113">
        <f t="shared" si="56"/>
        <v>68063717.447711214</v>
      </c>
    </row>
    <row r="420" spans="2:27">
      <c r="B420" s="116">
        <f t="shared" si="54"/>
        <v>15400.181484297031</v>
      </c>
      <c r="C420" s="115">
        <f t="shared" si="63"/>
        <v>19.170000000000002</v>
      </c>
      <c r="D420" s="68">
        <f>'ver pressoflex 6p C3 DCpowe_2'!$G$3/2/$C$557*C420</f>
        <v>234.83250000000001</v>
      </c>
      <c r="E420" s="114">
        <f>'ver pressoflex 6p C3 DCpowe_2'!$G$9/D420*(D420-'ver pressoflex 6p C3 DCpowe_2'!$M$8)</f>
        <v>-1.1866330256672312E-3</v>
      </c>
      <c r="F420" s="114">
        <f>'ver pressoflex 6p C3 DCpowe_2'!$G$9/D420*(D420-'ver pressoflex 6p C3 DCpowe_2'!$M$9)</f>
        <v>1.5387137640658763E-3</v>
      </c>
      <c r="G420" s="114">
        <f>'ver pressoflex 6p C3 DCpowe_2'!$G$9/D420*(D420-'ver pressoflex 6p C3 DCpowe_2'!$M$10)</f>
        <v>4.2640605537989833E-3</v>
      </c>
      <c r="H420" s="114">
        <f>'ver pressoflex 6p C3 DCpowe_2'!$G$9/D420*(D420-'ver pressoflex 6p C3 DCpowe_2'!$M$11)</f>
        <v>6.3199684881777435E-2</v>
      </c>
      <c r="I420" s="114">
        <f>'ver pressoflex 6p C3 DCpowe_2'!$G$9/D420*(D420-'ver pressoflex 6p C3 DCpowe_2'!$M$12)</f>
        <v>6.5925031671510537E-2</v>
      </c>
      <c r="J420" s="114">
        <f>'ver pressoflex 6p C3 DCpowe_2'!$G$9/D420*(D420-'ver pressoflex 6p C3 DCpowe_2'!$M$13)</f>
        <v>6.8650378461243652E-2</v>
      </c>
      <c r="K420" s="114">
        <f>'ver pressoflex 6p C3 DCpowe_2'!$G$9/D420*(D420-'ver pressoflex 6p C3 DCpowe_2'!$G$3)</f>
        <v>7.5463745435576421E-2</v>
      </c>
      <c r="L420" s="113">
        <f>-'ver pressoflex 6p C3 DCpowe_2'!$G$2*'ver pressoflex 6p C3 DCpowe_2'!D420*'ver pressoflex 6p C3 DCpowe_2'!$G$17*'ver pressoflex 6p C3 DCpowe_2'!$G$13*'ver pressoflex 6p C3 DCpowe_2'!$G$11</f>
        <v>-44383.342500000006</v>
      </c>
      <c r="M420" s="572">
        <f>IF(ABS(E420)&lt;'ver pressoflex 6p C3 DCpowe_2'!$G$7,'ver pressoflex 6p C3 DCpowe_2'!$G$16*E420*'ver pressoflex 6p C3 DCpowe_2'!$O$8,SIGN(E420)*'ver pressoflex 6p C3 DCpowe_2'!$G$15*'ver pressoflex 6p C3 DCpowe_2'!$O$8)</f>
        <v>-19.976015702965597</v>
      </c>
      <c r="N420" s="572">
        <f>IF(ABS(F420)&lt;'ver pressoflex 6p C3 DCpowe_2'!$G$7,'ver pressoflex 6p C3 DCpowe_2'!$G$16*F420*'ver pressoflex 6p C3 DCpowe_2'!$O$9,SIGN(F420)*'ver pressoflex 6p C3 DCpowe_2'!$G$15*'ver pressoflex 6p C3 DCpowe_2'!$O$9)</f>
        <v>0</v>
      </c>
      <c r="O420" s="572">
        <f>IF(ABS(G420)&lt;'ver pressoflex 6p C3 DCpowe_2'!$G$7,'ver pressoflex 6p C3 DCpowe_2'!$G$16*G420*'ver pressoflex 6p C3 DCpowe_2'!$O$10,SIGN(G420)*'ver pressoflex 6p C3 DCpowe_2'!$G$15*'ver pressoflex 6p C3 DCpowe_2'!$O$10)</f>
        <v>0</v>
      </c>
      <c r="P420" s="572">
        <f>IF(ABS(H420)&lt;'ver pressoflex 6p C3 DCpowe_2'!$G$7,'ver pressoflex 6p C3 DCpowe_2'!$G$16*H420*'ver pressoflex 6p C3 DCpowe_2'!$O$11,SIGN(H420)*'ver pressoflex 6p C3 DCpowe_2'!$G$15*'ver pressoflex 6p C3 DCpowe_2'!$O$11)</f>
        <v>0</v>
      </c>
      <c r="Q420" s="572">
        <f>IF(ABS(I420)&lt;'ver pressoflex 6p C3 DCpowe_2'!$G$7,'ver pressoflex 6p C3 DCpowe_2'!$G$16*I420*'ver pressoflex 6p C3 DCpowe_2'!$O$12,SIGN(I420)*'ver pressoflex 6p C3 DCpowe_2'!$G$15*'ver pressoflex 6p C3 DCpowe_2'!$O$12)</f>
        <v>0</v>
      </c>
      <c r="R420" s="572">
        <f>IF(ABS(J420)&lt;'ver pressoflex 6p C3 DCpowe_2'!$G$7,'ver pressoflex 6p C3 DCpowe_2'!$G$16*J420*'ver pressoflex 6p C3 DCpowe_2'!$O$13,SIGN(J420)*'ver pressoflex 6p C3 DCpowe_2'!$G$15*'ver pressoflex 6p C3 DCpowe_2'!$O$13)</f>
        <v>17803.500000000004</v>
      </c>
      <c r="S420" s="113">
        <f t="shared" si="55"/>
        <v>-26599.818515702969</v>
      </c>
      <c r="T420" s="575">
        <f>-L420*('ver pressoflex 6p C3 DCpowe_2'!$G$3/2-'ver pressoflex 6p C3 DCpowe_2'!$G$12*'ver pressoflex 6p C3 DCpowe_2'!D420)</f>
        <v>50033771.631005406</v>
      </c>
      <c r="U420" s="29">
        <f t="shared" si="57"/>
        <v>20475.416095539738</v>
      </c>
      <c r="V420" s="29">
        <f t="shared" si="58"/>
        <v>0</v>
      </c>
      <c r="W420" s="29">
        <f t="shared" si="59"/>
        <v>0</v>
      </c>
      <c r="X420" s="29">
        <f t="shared" si="60"/>
        <v>0</v>
      </c>
      <c r="Y420" s="29">
        <f t="shared" si="61"/>
        <v>0</v>
      </c>
      <c r="Z420" s="29">
        <f t="shared" si="62"/>
        <v>18248587.500000004</v>
      </c>
      <c r="AA420" s="113">
        <f t="shared" si="56"/>
        <v>68302834.547100946</v>
      </c>
    </row>
    <row r="421" spans="2:27">
      <c r="B421" s="116">
        <f t="shared" si="54"/>
        <v>15168.061271162816</v>
      </c>
      <c r="C421" s="115">
        <f t="shared" si="63"/>
        <v>19.270000000000003</v>
      </c>
      <c r="D421" s="68">
        <f>'ver pressoflex 6p C3 DCpowe_2'!$G$3/2/$C$557*C421</f>
        <v>236.05750000000003</v>
      </c>
      <c r="E421" s="114">
        <f>'ver pressoflex 6p C3 DCpowe_2'!$G$9/D421*(D421-'ver pressoflex 6p C3 DCpowe_2'!$M$8)</f>
        <v>-1.2219904048801679E-3</v>
      </c>
      <c r="F421" s="114">
        <f>'ver pressoflex 6p C3 DCpowe_2'!$G$9/D421*(D421-'ver pressoflex 6p C3 DCpowe_2'!$M$9)</f>
        <v>1.4892134331677652E-3</v>
      </c>
      <c r="G421" s="114">
        <f>'ver pressoflex 6p C3 DCpowe_2'!$G$9/D421*(D421-'ver pressoflex 6p C3 DCpowe_2'!$M$10)</f>
        <v>4.200417271215698E-3</v>
      </c>
      <c r="H421" s="114">
        <f>'ver pressoflex 6p C3 DCpowe_2'!$G$9/D421*(D421-'ver pressoflex 6p C3 DCpowe_2'!$M$11)</f>
        <v>6.2830200269002254E-2</v>
      </c>
      <c r="I421" s="114">
        <f>'ver pressoflex 6p C3 DCpowe_2'!$G$9/D421*(D421-'ver pressoflex 6p C3 DCpowe_2'!$M$12)</f>
        <v>6.5541404107050186E-2</v>
      </c>
      <c r="J421" s="114">
        <f>'ver pressoflex 6p C3 DCpowe_2'!$G$9/D421*(D421-'ver pressoflex 6p C3 DCpowe_2'!$M$13)</f>
        <v>6.8252607945098118E-2</v>
      </c>
      <c r="K421" s="114">
        <f>'ver pressoflex 6p C3 DCpowe_2'!$G$9/D421*(D421-'ver pressoflex 6p C3 DCpowe_2'!$G$3)</f>
        <v>7.5030617540217948E-2</v>
      </c>
      <c r="L421" s="113">
        <f>-'ver pressoflex 6p C3 DCpowe_2'!$G$2*'ver pressoflex 6p C3 DCpowe_2'!D421*'ver pressoflex 6p C3 DCpowe_2'!$G$17*'ver pressoflex 6p C3 DCpowe_2'!$G$13*'ver pressoflex 6p C3 DCpowe_2'!$G$11</f>
        <v>-44614.867500000008</v>
      </c>
      <c r="M421" s="572">
        <f>IF(ABS(E421)&lt;'ver pressoflex 6p C3 DCpowe_2'!$G$7,'ver pressoflex 6p C3 DCpowe_2'!$G$16*E421*'ver pressoflex 6p C3 DCpowe_2'!$O$8,SIGN(E421)*'ver pressoflex 6p C3 DCpowe_2'!$G$15*'ver pressoflex 6p C3 DCpowe_2'!$O$8)</f>
        <v>-20.57122883718305</v>
      </c>
      <c r="N421" s="572">
        <f>IF(ABS(F421)&lt;'ver pressoflex 6p C3 DCpowe_2'!$G$7,'ver pressoflex 6p C3 DCpowe_2'!$G$16*F421*'ver pressoflex 6p C3 DCpowe_2'!$O$9,SIGN(F421)*'ver pressoflex 6p C3 DCpowe_2'!$G$15*'ver pressoflex 6p C3 DCpowe_2'!$O$9)</f>
        <v>0</v>
      </c>
      <c r="O421" s="572">
        <f>IF(ABS(G421)&lt;'ver pressoflex 6p C3 DCpowe_2'!$G$7,'ver pressoflex 6p C3 DCpowe_2'!$G$16*G421*'ver pressoflex 6p C3 DCpowe_2'!$O$10,SIGN(G421)*'ver pressoflex 6p C3 DCpowe_2'!$G$15*'ver pressoflex 6p C3 DCpowe_2'!$O$10)</f>
        <v>0</v>
      </c>
      <c r="P421" s="572">
        <f>IF(ABS(H421)&lt;'ver pressoflex 6p C3 DCpowe_2'!$G$7,'ver pressoflex 6p C3 DCpowe_2'!$G$16*H421*'ver pressoflex 6p C3 DCpowe_2'!$O$11,SIGN(H421)*'ver pressoflex 6p C3 DCpowe_2'!$G$15*'ver pressoflex 6p C3 DCpowe_2'!$O$11)</f>
        <v>0</v>
      </c>
      <c r="Q421" s="572">
        <f>IF(ABS(I421)&lt;'ver pressoflex 6p C3 DCpowe_2'!$G$7,'ver pressoflex 6p C3 DCpowe_2'!$G$16*I421*'ver pressoflex 6p C3 DCpowe_2'!$O$12,SIGN(I421)*'ver pressoflex 6p C3 DCpowe_2'!$G$15*'ver pressoflex 6p C3 DCpowe_2'!$O$12)</f>
        <v>0</v>
      </c>
      <c r="R421" s="572">
        <f>IF(ABS(J421)&lt;'ver pressoflex 6p C3 DCpowe_2'!$G$7,'ver pressoflex 6p C3 DCpowe_2'!$G$16*J421*'ver pressoflex 6p C3 DCpowe_2'!$O$13,SIGN(J421)*'ver pressoflex 6p C3 DCpowe_2'!$G$15*'ver pressoflex 6p C3 DCpowe_2'!$O$13)</f>
        <v>17803.500000000004</v>
      </c>
      <c r="S421" s="113">
        <f t="shared" si="55"/>
        <v>-26831.938728837184</v>
      </c>
      <c r="T421" s="575">
        <f>-L421*('ver pressoflex 6p C3 DCpowe_2'!$G$3/2-'ver pressoflex 6p C3 DCpowe_2'!$G$12*'ver pressoflex 6p C3 DCpowe_2'!D421)</f>
        <v>50272036.268189408</v>
      </c>
      <c r="U421" s="29">
        <f t="shared" si="57"/>
        <v>21085.509558112626</v>
      </c>
      <c r="V421" s="29">
        <f t="shared" si="58"/>
        <v>0</v>
      </c>
      <c r="W421" s="29">
        <f t="shared" si="59"/>
        <v>0</v>
      </c>
      <c r="X421" s="29">
        <f t="shared" si="60"/>
        <v>0</v>
      </c>
      <c r="Y421" s="29">
        <f t="shared" si="61"/>
        <v>0</v>
      </c>
      <c r="Z421" s="29">
        <f t="shared" si="62"/>
        <v>18248587.500000004</v>
      </c>
      <c r="AA421" s="113">
        <f t="shared" si="56"/>
        <v>68541709.277747527</v>
      </c>
    </row>
    <row r="422" spans="2:27">
      <c r="B422" s="116">
        <f t="shared" si="54"/>
        <v>14935.947203750158</v>
      </c>
      <c r="C422" s="115">
        <f t="shared" si="63"/>
        <v>19.370000000000005</v>
      </c>
      <c r="D422" s="68">
        <f>'ver pressoflex 6p C3 DCpowe_2'!$G$3/2/$C$557*C422</f>
        <v>237.28250000000006</v>
      </c>
      <c r="E422" s="114">
        <f>'ver pressoflex 6p C3 DCpowe_2'!$G$9/D422*(D422-'ver pressoflex 6p C3 DCpowe_2'!$M$8)</f>
        <v>-1.2569827104822327E-3</v>
      </c>
      <c r="F422" s="114">
        <f>'ver pressoflex 6p C3 DCpowe_2'!$G$9/D422*(D422-'ver pressoflex 6p C3 DCpowe_2'!$M$9)</f>
        <v>1.4402242053248742E-3</v>
      </c>
      <c r="G422" s="114">
        <f>'ver pressoflex 6p C3 DCpowe_2'!$G$9/D422*(D422-'ver pressoflex 6p C3 DCpowe_2'!$M$10)</f>
        <v>4.1374311211319816E-3</v>
      </c>
      <c r="H422" s="114">
        <f>'ver pressoflex 6p C3 DCpowe_2'!$G$9/D422*(D422-'ver pressoflex 6p C3 DCpowe_2'!$M$11)</f>
        <v>6.2464530675460671E-2</v>
      </c>
      <c r="I422" s="114">
        <f>'ver pressoflex 6p C3 DCpowe_2'!$G$9/D422*(D422-'ver pressoflex 6p C3 DCpowe_2'!$M$12)</f>
        <v>6.5161737591267782E-2</v>
      </c>
      <c r="J422" s="114">
        <f>'ver pressoflex 6p C3 DCpowe_2'!$G$9/D422*(D422-'ver pressoflex 6p C3 DCpowe_2'!$M$13)</f>
        <v>6.7858944507074886E-2</v>
      </c>
      <c r="K422" s="114">
        <f>'ver pressoflex 6p C3 DCpowe_2'!$G$9/D422*(D422-'ver pressoflex 6p C3 DCpowe_2'!$G$3)</f>
        <v>7.4601961796592647E-2</v>
      </c>
      <c r="L422" s="113">
        <f>-'ver pressoflex 6p C3 DCpowe_2'!$G$2*'ver pressoflex 6p C3 DCpowe_2'!D422*'ver pressoflex 6p C3 DCpowe_2'!$G$17*'ver pressoflex 6p C3 DCpowe_2'!$G$13*'ver pressoflex 6p C3 DCpowe_2'!$G$11</f>
        <v>-44846.392500000016</v>
      </c>
      <c r="M422" s="572">
        <f>IF(ABS(E422)&lt;'ver pressoflex 6p C3 DCpowe_2'!$G$7,'ver pressoflex 6p C3 DCpowe_2'!$G$16*E422*'ver pressoflex 6p C3 DCpowe_2'!$O$8,SIGN(E422)*'ver pressoflex 6p C3 DCpowe_2'!$G$15*'ver pressoflex 6p C3 DCpowe_2'!$O$8)</f>
        <v>-21.160296249828821</v>
      </c>
      <c r="N422" s="572">
        <f>IF(ABS(F422)&lt;'ver pressoflex 6p C3 DCpowe_2'!$G$7,'ver pressoflex 6p C3 DCpowe_2'!$G$16*F422*'ver pressoflex 6p C3 DCpowe_2'!$O$9,SIGN(F422)*'ver pressoflex 6p C3 DCpowe_2'!$G$15*'ver pressoflex 6p C3 DCpowe_2'!$O$9)</f>
        <v>0</v>
      </c>
      <c r="O422" s="572">
        <f>IF(ABS(G422)&lt;'ver pressoflex 6p C3 DCpowe_2'!$G$7,'ver pressoflex 6p C3 DCpowe_2'!$G$16*G422*'ver pressoflex 6p C3 DCpowe_2'!$O$10,SIGN(G422)*'ver pressoflex 6p C3 DCpowe_2'!$G$15*'ver pressoflex 6p C3 DCpowe_2'!$O$10)</f>
        <v>0</v>
      </c>
      <c r="P422" s="572">
        <f>IF(ABS(H422)&lt;'ver pressoflex 6p C3 DCpowe_2'!$G$7,'ver pressoflex 6p C3 DCpowe_2'!$G$16*H422*'ver pressoflex 6p C3 DCpowe_2'!$O$11,SIGN(H422)*'ver pressoflex 6p C3 DCpowe_2'!$G$15*'ver pressoflex 6p C3 DCpowe_2'!$O$11)</f>
        <v>0</v>
      </c>
      <c r="Q422" s="572">
        <f>IF(ABS(I422)&lt;'ver pressoflex 6p C3 DCpowe_2'!$G$7,'ver pressoflex 6p C3 DCpowe_2'!$G$16*I422*'ver pressoflex 6p C3 DCpowe_2'!$O$12,SIGN(I422)*'ver pressoflex 6p C3 DCpowe_2'!$G$15*'ver pressoflex 6p C3 DCpowe_2'!$O$12)</f>
        <v>0</v>
      </c>
      <c r="R422" s="572">
        <f>IF(ABS(J422)&lt;'ver pressoflex 6p C3 DCpowe_2'!$G$7,'ver pressoflex 6p C3 DCpowe_2'!$G$16*J422*'ver pressoflex 6p C3 DCpowe_2'!$O$13,SIGN(J422)*'ver pressoflex 6p C3 DCpowe_2'!$G$15*'ver pressoflex 6p C3 DCpowe_2'!$O$13)</f>
        <v>17803.500000000004</v>
      </c>
      <c r="S422" s="113">
        <f t="shared" si="55"/>
        <v>-27064.052796249842</v>
      </c>
      <c r="T422" s="575">
        <f>-L422*('ver pressoflex 6p C3 DCpowe_2'!$G$3/2-'ver pressoflex 6p C3 DCpowe_2'!$G$12*'ver pressoflex 6p C3 DCpowe_2'!D422)</f>
        <v>50510064.93509341</v>
      </c>
      <c r="U422" s="29">
        <f t="shared" si="57"/>
        <v>21689.303656074542</v>
      </c>
      <c r="V422" s="29">
        <f t="shared" si="58"/>
        <v>0</v>
      </c>
      <c r="W422" s="29">
        <f t="shared" si="59"/>
        <v>0</v>
      </c>
      <c r="X422" s="29">
        <f t="shared" si="60"/>
        <v>0</v>
      </c>
      <c r="Y422" s="29">
        <f t="shared" si="61"/>
        <v>0</v>
      </c>
      <c r="Z422" s="29">
        <f t="shared" si="62"/>
        <v>18248587.500000004</v>
      </c>
      <c r="AA422" s="113">
        <f t="shared" si="56"/>
        <v>68780341.738749489</v>
      </c>
    </row>
    <row r="423" spans="2:27">
      <c r="B423" s="116">
        <f t="shared" si="54"/>
        <v>14703.839187363836</v>
      </c>
      <c r="C423" s="115">
        <f t="shared" si="63"/>
        <v>19.470000000000006</v>
      </c>
      <c r="D423" s="68">
        <f>'ver pressoflex 6p C3 DCpowe_2'!$G$3/2/$C$557*C423</f>
        <v>238.50750000000008</v>
      </c>
      <c r="E423" s="114">
        <f>'ver pressoflex 6p C3 DCpowe_2'!$G$9/D423*(D423-'ver pressoflex 6p C3 DCpowe_2'!$M$8)</f>
        <v>-1.2916155676446256E-3</v>
      </c>
      <c r="F423" s="114">
        <f>'ver pressoflex 6p C3 DCpowe_2'!$G$9/D423*(D423-'ver pressoflex 6p C3 DCpowe_2'!$M$9)</f>
        <v>1.3917382052975244E-3</v>
      </c>
      <c r="G423" s="114">
        <f>'ver pressoflex 6p C3 DCpowe_2'!$G$9/D423*(D423-'ver pressoflex 6p C3 DCpowe_2'!$M$10)</f>
        <v>4.0750919782396745E-3</v>
      </c>
      <c r="H423" s="114">
        <f>'ver pressoflex 6p C3 DCpowe_2'!$G$9/D423*(D423-'ver pressoflex 6p C3 DCpowe_2'!$M$11)</f>
        <v>6.2102617318113666E-2</v>
      </c>
      <c r="I423" s="114">
        <f>'ver pressoflex 6p C3 DCpowe_2'!$G$9/D423*(D423-'ver pressoflex 6p C3 DCpowe_2'!$M$12)</f>
        <v>6.4785971091055813E-2</v>
      </c>
      <c r="J423" s="114">
        <f>'ver pressoflex 6p C3 DCpowe_2'!$G$9/D423*(D423-'ver pressoflex 6p C3 DCpowe_2'!$M$13)</f>
        <v>6.7469324863997968E-2</v>
      </c>
      <c r="K423" s="114">
        <f>'ver pressoflex 6p C3 DCpowe_2'!$G$9/D423*(D423-'ver pressoflex 6p C3 DCpowe_2'!$G$3)</f>
        <v>7.4177709296353339E-2</v>
      </c>
      <c r="L423" s="113">
        <f>-'ver pressoflex 6p C3 DCpowe_2'!$G$2*'ver pressoflex 6p C3 DCpowe_2'!D423*'ver pressoflex 6p C3 DCpowe_2'!$G$17*'ver pressoflex 6p C3 DCpowe_2'!$G$13*'ver pressoflex 6p C3 DCpowe_2'!$G$11</f>
        <v>-45077.917500000018</v>
      </c>
      <c r="M423" s="572">
        <f>IF(ABS(E423)&lt;'ver pressoflex 6p C3 DCpowe_2'!$G$7,'ver pressoflex 6p C3 DCpowe_2'!$G$16*E423*'ver pressoflex 6p C3 DCpowe_2'!$O$8,SIGN(E423)*'ver pressoflex 6p C3 DCpowe_2'!$G$15*'ver pressoflex 6p C3 DCpowe_2'!$O$8)</f>
        <v>-21.743312636150545</v>
      </c>
      <c r="N423" s="572">
        <f>IF(ABS(F423)&lt;'ver pressoflex 6p C3 DCpowe_2'!$G$7,'ver pressoflex 6p C3 DCpowe_2'!$G$16*F423*'ver pressoflex 6p C3 DCpowe_2'!$O$9,SIGN(F423)*'ver pressoflex 6p C3 DCpowe_2'!$G$15*'ver pressoflex 6p C3 DCpowe_2'!$O$9)</f>
        <v>0</v>
      </c>
      <c r="O423" s="572">
        <f>IF(ABS(G423)&lt;'ver pressoflex 6p C3 DCpowe_2'!$G$7,'ver pressoflex 6p C3 DCpowe_2'!$G$16*G423*'ver pressoflex 6p C3 DCpowe_2'!$O$10,SIGN(G423)*'ver pressoflex 6p C3 DCpowe_2'!$G$15*'ver pressoflex 6p C3 DCpowe_2'!$O$10)</f>
        <v>0</v>
      </c>
      <c r="P423" s="572">
        <f>IF(ABS(H423)&lt;'ver pressoflex 6p C3 DCpowe_2'!$G$7,'ver pressoflex 6p C3 DCpowe_2'!$G$16*H423*'ver pressoflex 6p C3 DCpowe_2'!$O$11,SIGN(H423)*'ver pressoflex 6p C3 DCpowe_2'!$G$15*'ver pressoflex 6p C3 DCpowe_2'!$O$11)</f>
        <v>0</v>
      </c>
      <c r="Q423" s="572">
        <f>IF(ABS(I423)&lt;'ver pressoflex 6p C3 DCpowe_2'!$G$7,'ver pressoflex 6p C3 DCpowe_2'!$G$16*I423*'ver pressoflex 6p C3 DCpowe_2'!$O$12,SIGN(I423)*'ver pressoflex 6p C3 DCpowe_2'!$G$15*'ver pressoflex 6p C3 DCpowe_2'!$O$12)</f>
        <v>0</v>
      </c>
      <c r="R423" s="572">
        <f>IF(ABS(J423)&lt;'ver pressoflex 6p C3 DCpowe_2'!$G$7,'ver pressoflex 6p C3 DCpowe_2'!$G$16*J423*'ver pressoflex 6p C3 DCpowe_2'!$O$13,SIGN(J423)*'ver pressoflex 6p C3 DCpowe_2'!$G$15*'ver pressoflex 6p C3 DCpowe_2'!$O$13)</f>
        <v>17803.500000000004</v>
      </c>
      <c r="S423" s="113">
        <f t="shared" si="55"/>
        <v>-27296.160812636164</v>
      </c>
      <c r="T423" s="575">
        <f>-L423*('ver pressoflex 6p C3 DCpowe_2'!$G$3/2-'ver pressoflex 6p C3 DCpowe_2'!$G$12*'ver pressoflex 6p C3 DCpowe_2'!D423)</f>
        <v>50747857.631717421</v>
      </c>
      <c r="U423" s="29">
        <f t="shared" si="57"/>
        <v>22286.895452054308</v>
      </c>
      <c r="V423" s="29">
        <f t="shared" si="58"/>
        <v>0</v>
      </c>
      <c r="W423" s="29">
        <f t="shared" si="59"/>
        <v>0</v>
      </c>
      <c r="X423" s="29">
        <f t="shared" si="60"/>
        <v>0</v>
      </c>
      <c r="Y423" s="29">
        <f t="shared" si="61"/>
        <v>0</v>
      </c>
      <c r="Z423" s="29">
        <f t="shared" si="62"/>
        <v>18248587.500000004</v>
      </c>
      <c r="AA423" s="113">
        <f t="shared" si="56"/>
        <v>69018732.027169481</v>
      </c>
    </row>
    <row r="424" spans="2:27">
      <c r="B424" s="116">
        <f t="shared" si="54"/>
        <v>14471.737129244098</v>
      </c>
      <c r="C424" s="115">
        <f t="shared" si="63"/>
        <v>19.570000000000007</v>
      </c>
      <c r="D424" s="68">
        <f>'ver pressoflex 6p C3 DCpowe_2'!$G$3/2/$C$557*C424</f>
        <v>239.7325000000001</v>
      </c>
      <c r="E424" s="114">
        <f>'ver pressoflex 6p C3 DCpowe_2'!$G$9/D424*(D424-'ver pressoflex 6p C3 DCpowe_2'!$M$8)</f>
        <v>-1.3258944865631513E-3</v>
      </c>
      <c r="F424" s="114">
        <f>'ver pressoflex 6p C3 DCpowe_2'!$G$9/D424*(D424-'ver pressoflex 6p C3 DCpowe_2'!$M$9)</f>
        <v>1.3437477188115881E-3</v>
      </c>
      <c r="G424" s="114">
        <f>'ver pressoflex 6p C3 DCpowe_2'!$G$9/D424*(D424-'ver pressoflex 6p C3 DCpowe_2'!$M$10)</f>
        <v>4.0133899241863273E-3</v>
      </c>
      <c r="H424" s="114">
        <f>'ver pressoflex 6p C3 DCpowe_2'!$G$9/D424*(D424-'ver pressoflex 6p C3 DCpowe_2'!$M$11)</f>
        <v>6.1744402615415063E-2</v>
      </c>
      <c r="I424" s="114">
        <f>'ver pressoflex 6p C3 DCpowe_2'!$G$9/D424*(D424-'ver pressoflex 6p C3 DCpowe_2'!$M$12)</f>
        <v>6.4414044820789801E-2</v>
      </c>
      <c r="J424" s="114">
        <f>'ver pressoflex 6p C3 DCpowe_2'!$G$9/D424*(D424-'ver pressoflex 6p C3 DCpowe_2'!$M$13)</f>
        <v>6.7083687026164546E-2</v>
      </c>
      <c r="K424" s="114">
        <f>'ver pressoflex 6p C3 DCpowe_2'!$G$9/D424*(D424-'ver pressoflex 6p C3 DCpowe_2'!$G$3)</f>
        <v>7.3757792539601394E-2</v>
      </c>
      <c r="L424" s="113">
        <f>-'ver pressoflex 6p C3 DCpowe_2'!$G$2*'ver pressoflex 6p C3 DCpowe_2'!D424*'ver pressoflex 6p C3 DCpowe_2'!$G$17*'ver pressoflex 6p C3 DCpowe_2'!$G$13*'ver pressoflex 6p C3 DCpowe_2'!$G$11</f>
        <v>-45309.442500000026</v>
      </c>
      <c r="M424" s="572">
        <f>IF(ABS(E424)&lt;'ver pressoflex 6p C3 DCpowe_2'!$G$7,'ver pressoflex 6p C3 DCpowe_2'!$G$16*E424*'ver pressoflex 6p C3 DCpowe_2'!$O$8,SIGN(E424)*'ver pressoflex 6p C3 DCpowe_2'!$G$15*'ver pressoflex 6p C3 DCpowe_2'!$O$8)</f>
        <v>-22.32037075587726</v>
      </c>
      <c r="N424" s="572">
        <f>IF(ABS(F424)&lt;'ver pressoflex 6p C3 DCpowe_2'!$G$7,'ver pressoflex 6p C3 DCpowe_2'!$G$16*F424*'ver pressoflex 6p C3 DCpowe_2'!$O$9,SIGN(F424)*'ver pressoflex 6p C3 DCpowe_2'!$G$15*'ver pressoflex 6p C3 DCpowe_2'!$O$9)</f>
        <v>0</v>
      </c>
      <c r="O424" s="572">
        <f>IF(ABS(G424)&lt;'ver pressoflex 6p C3 DCpowe_2'!$G$7,'ver pressoflex 6p C3 DCpowe_2'!$G$16*G424*'ver pressoflex 6p C3 DCpowe_2'!$O$10,SIGN(G424)*'ver pressoflex 6p C3 DCpowe_2'!$G$15*'ver pressoflex 6p C3 DCpowe_2'!$O$10)</f>
        <v>0</v>
      </c>
      <c r="P424" s="572">
        <f>IF(ABS(H424)&lt;'ver pressoflex 6p C3 DCpowe_2'!$G$7,'ver pressoflex 6p C3 DCpowe_2'!$G$16*H424*'ver pressoflex 6p C3 DCpowe_2'!$O$11,SIGN(H424)*'ver pressoflex 6p C3 DCpowe_2'!$G$15*'ver pressoflex 6p C3 DCpowe_2'!$O$11)</f>
        <v>0</v>
      </c>
      <c r="Q424" s="572">
        <f>IF(ABS(I424)&lt;'ver pressoflex 6p C3 DCpowe_2'!$G$7,'ver pressoflex 6p C3 DCpowe_2'!$G$16*I424*'ver pressoflex 6p C3 DCpowe_2'!$O$12,SIGN(I424)*'ver pressoflex 6p C3 DCpowe_2'!$G$15*'ver pressoflex 6p C3 DCpowe_2'!$O$12)</f>
        <v>0</v>
      </c>
      <c r="R424" s="572">
        <f>IF(ABS(J424)&lt;'ver pressoflex 6p C3 DCpowe_2'!$G$7,'ver pressoflex 6p C3 DCpowe_2'!$G$16*J424*'ver pressoflex 6p C3 DCpowe_2'!$O$13,SIGN(J424)*'ver pressoflex 6p C3 DCpowe_2'!$G$15*'ver pressoflex 6p C3 DCpowe_2'!$O$13)</f>
        <v>17803.500000000004</v>
      </c>
      <c r="S424" s="113">
        <f t="shared" si="55"/>
        <v>-27528.262870755902</v>
      </c>
      <c r="T424" s="575">
        <f>-L424*('ver pressoflex 6p C3 DCpowe_2'!$G$3/2-'ver pressoflex 6p C3 DCpowe_2'!$G$12*'ver pressoflex 6p C3 DCpowe_2'!D424)</f>
        <v>50985414.358061425</v>
      </c>
      <c r="U424" s="29">
        <f t="shared" si="57"/>
        <v>22878.380024774193</v>
      </c>
      <c r="V424" s="29">
        <f t="shared" si="58"/>
        <v>0</v>
      </c>
      <c r="W424" s="29">
        <f t="shared" si="59"/>
        <v>0</v>
      </c>
      <c r="X424" s="29">
        <f t="shared" si="60"/>
        <v>0</v>
      </c>
      <c r="Y424" s="29">
        <f t="shared" si="61"/>
        <v>0</v>
      </c>
      <c r="Z424" s="29">
        <f t="shared" si="62"/>
        <v>18248587.500000004</v>
      </c>
      <c r="AA424" s="113">
        <f t="shared" si="56"/>
        <v>69256880.238086209</v>
      </c>
    </row>
    <row r="425" spans="2:27">
      <c r="B425" s="116">
        <f t="shared" si="54"/>
        <v>14239.640938517561</v>
      </c>
      <c r="C425" s="115">
        <f t="shared" si="63"/>
        <v>19.670000000000009</v>
      </c>
      <c r="D425" s="68">
        <f>'ver pressoflex 6p C3 DCpowe_2'!$G$3/2/$C$557*C425</f>
        <v>240.9575000000001</v>
      </c>
      <c r="E425" s="114">
        <f>'ver pressoflex 6p C3 DCpowe_2'!$G$9/D425*(D425-'ver pressoflex 6p C3 DCpowe_2'!$M$8)</f>
        <v>-1.359824865380827E-3</v>
      </c>
      <c r="F425" s="114">
        <f>'ver pressoflex 6p C3 DCpowe_2'!$G$9/D425*(D425-'ver pressoflex 6p C3 DCpowe_2'!$M$9)</f>
        <v>1.2962451884668421E-3</v>
      </c>
      <c r="G425" s="114">
        <f>'ver pressoflex 6p C3 DCpowe_2'!$G$9/D425*(D425-'ver pressoflex 6p C3 DCpowe_2'!$M$10)</f>
        <v>3.952315242314511E-3</v>
      </c>
      <c r="H425" s="114">
        <f>'ver pressoflex 6p C3 DCpowe_2'!$G$9/D425*(D425-'ver pressoflex 6p C3 DCpowe_2'!$M$11)</f>
        <v>6.138983015677036E-2</v>
      </c>
      <c r="I425" s="114">
        <f>'ver pressoflex 6p C3 DCpowe_2'!$G$9/D425*(D425-'ver pressoflex 6p C3 DCpowe_2'!$M$12)</f>
        <v>6.4045900210618026E-2</v>
      </c>
      <c r="J425" s="114">
        <f>'ver pressoflex 6p C3 DCpowe_2'!$G$9/D425*(D425-'ver pressoflex 6p C3 DCpowe_2'!$M$13)</f>
        <v>6.6701970264465699E-2</v>
      </c>
      <c r="K425" s="114">
        <f>'ver pressoflex 6p C3 DCpowe_2'!$G$9/D425*(D425-'ver pressoflex 6p C3 DCpowe_2'!$G$3)</f>
        <v>7.3342145399084874E-2</v>
      </c>
      <c r="L425" s="113">
        <f>-'ver pressoflex 6p C3 DCpowe_2'!$G$2*'ver pressoflex 6p C3 DCpowe_2'!D425*'ver pressoflex 6p C3 DCpowe_2'!$G$17*'ver pressoflex 6p C3 DCpowe_2'!$G$13*'ver pressoflex 6p C3 DCpowe_2'!$G$11</f>
        <v>-45540.967500000021</v>
      </c>
      <c r="M425" s="572">
        <f>IF(ABS(E425)&lt;'ver pressoflex 6p C3 DCpowe_2'!$G$7,'ver pressoflex 6p C3 DCpowe_2'!$G$16*E425*'ver pressoflex 6p C3 DCpowe_2'!$O$8,SIGN(E425)*'ver pressoflex 6p C3 DCpowe_2'!$G$15*'ver pressoflex 6p C3 DCpowe_2'!$O$8)</f>
        <v>-22.891561482419146</v>
      </c>
      <c r="N425" s="572">
        <f>IF(ABS(F425)&lt;'ver pressoflex 6p C3 DCpowe_2'!$G$7,'ver pressoflex 6p C3 DCpowe_2'!$G$16*F425*'ver pressoflex 6p C3 DCpowe_2'!$O$9,SIGN(F425)*'ver pressoflex 6p C3 DCpowe_2'!$G$15*'ver pressoflex 6p C3 DCpowe_2'!$O$9)</f>
        <v>0</v>
      </c>
      <c r="O425" s="572">
        <f>IF(ABS(G425)&lt;'ver pressoflex 6p C3 DCpowe_2'!$G$7,'ver pressoflex 6p C3 DCpowe_2'!$G$16*G425*'ver pressoflex 6p C3 DCpowe_2'!$O$10,SIGN(G425)*'ver pressoflex 6p C3 DCpowe_2'!$G$15*'ver pressoflex 6p C3 DCpowe_2'!$O$10)</f>
        <v>0</v>
      </c>
      <c r="P425" s="572">
        <f>IF(ABS(H425)&lt;'ver pressoflex 6p C3 DCpowe_2'!$G$7,'ver pressoflex 6p C3 DCpowe_2'!$G$16*H425*'ver pressoflex 6p C3 DCpowe_2'!$O$11,SIGN(H425)*'ver pressoflex 6p C3 DCpowe_2'!$G$15*'ver pressoflex 6p C3 DCpowe_2'!$O$11)</f>
        <v>0</v>
      </c>
      <c r="Q425" s="572">
        <f>IF(ABS(I425)&lt;'ver pressoflex 6p C3 DCpowe_2'!$G$7,'ver pressoflex 6p C3 DCpowe_2'!$G$16*I425*'ver pressoflex 6p C3 DCpowe_2'!$O$12,SIGN(I425)*'ver pressoflex 6p C3 DCpowe_2'!$G$15*'ver pressoflex 6p C3 DCpowe_2'!$O$12)</f>
        <v>0</v>
      </c>
      <c r="R425" s="572">
        <f>IF(ABS(J425)&lt;'ver pressoflex 6p C3 DCpowe_2'!$G$7,'ver pressoflex 6p C3 DCpowe_2'!$G$16*J425*'ver pressoflex 6p C3 DCpowe_2'!$O$13,SIGN(J425)*'ver pressoflex 6p C3 DCpowe_2'!$G$15*'ver pressoflex 6p C3 DCpowe_2'!$O$13)</f>
        <v>17803.500000000004</v>
      </c>
      <c r="S425" s="113">
        <f t="shared" si="55"/>
        <v>-27760.359061482439</v>
      </c>
      <c r="T425" s="575">
        <f>-L425*('ver pressoflex 6p C3 DCpowe_2'!$G$3/2-'ver pressoflex 6p C3 DCpowe_2'!$G$12*'ver pressoflex 6p C3 DCpowe_2'!D425)</f>
        <v>51222735.114125423</v>
      </c>
      <c r="U425" s="29">
        <f t="shared" si="57"/>
        <v>23463.850519479623</v>
      </c>
      <c r="V425" s="29">
        <f t="shared" si="58"/>
        <v>0</v>
      </c>
      <c r="W425" s="29">
        <f t="shared" si="59"/>
        <v>0</v>
      </c>
      <c r="X425" s="29">
        <f t="shared" si="60"/>
        <v>0</v>
      </c>
      <c r="Y425" s="29">
        <f t="shared" si="61"/>
        <v>0</v>
      </c>
      <c r="Z425" s="29">
        <f t="shared" si="62"/>
        <v>18248587.500000004</v>
      </c>
      <c r="AA425" s="113">
        <f t="shared" si="56"/>
        <v>69494786.464644909</v>
      </c>
    </row>
    <row r="426" spans="2:27">
      <c r="B426" s="116">
        <f t="shared" si="54"/>
        <v>14007.5505261494</v>
      </c>
      <c r="C426" s="115">
        <f t="shared" si="63"/>
        <v>19.77000000000001</v>
      </c>
      <c r="D426" s="68">
        <f>'ver pressoflex 6p C3 DCpowe_2'!$G$3/2/$C$557*C426</f>
        <v>242.18250000000012</v>
      </c>
      <c r="E426" s="114">
        <f>'ver pressoflex 6p C3 DCpowe_2'!$G$9/D426*(D426-'ver pressoflex 6p C3 DCpowe_2'!$M$8)</f>
        <v>-1.3934119930217946E-3</v>
      </c>
      <c r="F426" s="114">
        <f>'ver pressoflex 6p C3 DCpowe_2'!$G$9/D426*(D426-'ver pressoflex 6p C3 DCpowe_2'!$M$9)</f>
        <v>1.2492232097694874E-3</v>
      </c>
      <c r="G426" s="114">
        <f>'ver pressoflex 6p C3 DCpowe_2'!$G$9/D426*(D426-'ver pressoflex 6p C3 DCpowe_2'!$M$10)</f>
        <v>3.8918584125607696E-3</v>
      </c>
      <c r="H426" s="114">
        <f>'ver pressoflex 6p C3 DCpowe_2'!$G$9/D426*(D426-'ver pressoflex 6p C3 DCpowe_2'!$M$11)</f>
        <v>6.1038844672922241E-2</v>
      </c>
      <c r="I426" s="114">
        <f>'ver pressoflex 6p C3 DCpowe_2'!$G$9/D426*(D426-'ver pressoflex 6p C3 DCpowe_2'!$M$12)</f>
        <v>6.3681479875713529E-2</v>
      </c>
      <c r="J426" s="114">
        <f>'ver pressoflex 6p C3 DCpowe_2'!$G$9/D426*(D426-'ver pressoflex 6p C3 DCpowe_2'!$M$13)</f>
        <v>6.6324115078504803E-2</v>
      </c>
      <c r="K426" s="114">
        <f>'ver pressoflex 6p C3 DCpowe_2'!$G$9/D426*(D426-'ver pressoflex 6p C3 DCpowe_2'!$G$3)</f>
        <v>7.2930703085483023E-2</v>
      </c>
      <c r="L426" s="113">
        <f>-'ver pressoflex 6p C3 DCpowe_2'!$G$2*'ver pressoflex 6p C3 DCpowe_2'!D426*'ver pressoflex 6p C3 DCpowe_2'!$G$17*'ver pressoflex 6p C3 DCpowe_2'!$G$13*'ver pressoflex 6p C3 DCpowe_2'!$G$11</f>
        <v>-45772.492500000029</v>
      </c>
      <c r="M426" s="572">
        <f>IF(ABS(E426)&lt;'ver pressoflex 6p C3 DCpowe_2'!$G$7,'ver pressoflex 6p C3 DCpowe_2'!$G$16*E426*'ver pressoflex 6p C3 DCpowe_2'!$O$8,SIGN(E426)*'ver pressoflex 6p C3 DCpowe_2'!$G$15*'ver pressoflex 6p C3 DCpowe_2'!$O$8)</f>
        <v>-23.456973850574173</v>
      </c>
      <c r="N426" s="572">
        <f>IF(ABS(F426)&lt;'ver pressoflex 6p C3 DCpowe_2'!$G$7,'ver pressoflex 6p C3 DCpowe_2'!$G$16*F426*'ver pressoflex 6p C3 DCpowe_2'!$O$9,SIGN(F426)*'ver pressoflex 6p C3 DCpowe_2'!$G$15*'ver pressoflex 6p C3 DCpowe_2'!$O$9)</f>
        <v>0</v>
      </c>
      <c r="O426" s="572">
        <f>IF(ABS(G426)&lt;'ver pressoflex 6p C3 DCpowe_2'!$G$7,'ver pressoflex 6p C3 DCpowe_2'!$G$16*G426*'ver pressoflex 6p C3 DCpowe_2'!$O$10,SIGN(G426)*'ver pressoflex 6p C3 DCpowe_2'!$G$15*'ver pressoflex 6p C3 DCpowe_2'!$O$10)</f>
        <v>0</v>
      </c>
      <c r="P426" s="572">
        <f>IF(ABS(H426)&lt;'ver pressoflex 6p C3 DCpowe_2'!$G$7,'ver pressoflex 6p C3 DCpowe_2'!$G$16*H426*'ver pressoflex 6p C3 DCpowe_2'!$O$11,SIGN(H426)*'ver pressoflex 6p C3 DCpowe_2'!$G$15*'ver pressoflex 6p C3 DCpowe_2'!$O$11)</f>
        <v>0</v>
      </c>
      <c r="Q426" s="572">
        <f>IF(ABS(I426)&lt;'ver pressoflex 6p C3 DCpowe_2'!$G$7,'ver pressoflex 6p C3 DCpowe_2'!$G$16*I426*'ver pressoflex 6p C3 DCpowe_2'!$O$12,SIGN(I426)*'ver pressoflex 6p C3 DCpowe_2'!$G$15*'ver pressoflex 6p C3 DCpowe_2'!$O$12)</f>
        <v>0</v>
      </c>
      <c r="R426" s="572">
        <f>IF(ABS(J426)&lt;'ver pressoflex 6p C3 DCpowe_2'!$G$7,'ver pressoflex 6p C3 DCpowe_2'!$G$16*J426*'ver pressoflex 6p C3 DCpowe_2'!$O$13,SIGN(J426)*'ver pressoflex 6p C3 DCpowe_2'!$G$15*'ver pressoflex 6p C3 DCpowe_2'!$O$13)</f>
        <v>17803.500000000004</v>
      </c>
      <c r="S426" s="113">
        <f t="shared" si="55"/>
        <v>-27992.4494738506</v>
      </c>
      <c r="T426" s="575">
        <f>-L426*('ver pressoflex 6p C3 DCpowe_2'!$G$3/2-'ver pressoflex 6p C3 DCpowe_2'!$G$12*'ver pressoflex 6p C3 DCpowe_2'!D426)</f>
        <v>51459819.899909429</v>
      </c>
      <c r="U426" s="29">
        <f t="shared" si="57"/>
        <v>24043.398196838527</v>
      </c>
      <c r="V426" s="29">
        <f t="shared" si="58"/>
        <v>0</v>
      </c>
      <c r="W426" s="29">
        <f t="shared" si="59"/>
        <v>0</v>
      </c>
      <c r="X426" s="29">
        <f t="shared" si="60"/>
        <v>0</v>
      </c>
      <c r="Y426" s="29">
        <f t="shared" si="61"/>
        <v>0</v>
      </c>
      <c r="Z426" s="29">
        <f t="shared" si="62"/>
        <v>18248587.500000004</v>
      </c>
      <c r="AA426" s="113">
        <f t="shared" si="56"/>
        <v>69732450.798106268</v>
      </c>
    </row>
    <row r="427" spans="2:27">
      <c r="B427" s="116">
        <f t="shared" si="54"/>
        <v>4004.0175000000309</v>
      </c>
      <c r="C427" s="115">
        <f t="shared" si="63"/>
        <v>19.870000000000012</v>
      </c>
      <c r="D427" s="68">
        <f>'ver pressoflex 6p C3 DCpowe_2'!$G$3/2/$C$557*C427</f>
        <v>243.40750000000014</v>
      </c>
      <c r="E427" s="114">
        <f>'ver pressoflex 6p C3 DCpowe_2'!$G$9/D427*(D427-'ver pressoflex 6p C3 DCpowe_2'!$M$8)</f>
        <v>-1.4266610519396523E-3</v>
      </c>
      <c r="F427" s="114">
        <f>'ver pressoflex 6p C3 DCpowe_2'!$G$9/D427*(D427-'ver pressoflex 6p C3 DCpowe_2'!$M$9)</f>
        <v>1.2026745272844868E-3</v>
      </c>
      <c r="G427" s="114">
        <f>'ver pressoflex 6p C3 DCpowe_2'!$G$9/D427*(D427-'ver pressoflex 6p C3 DCpowe_2'!$M$10)</f>
        <v>3.832010106508626E-3</v>
      </c>
      <c r="H427" s="114">
        <f>'ver pressoflex 6p C3 DCpowe_2'!$G$9/D427*(D427-'ver pressoflex 6p C3 DCpowe_2'!$M$11)</f>
        <v>6.069139200723063E-2</v>
      </c>
      <c r="I427" s="114">
        <f>'ver pressoflex 6p C3 DCpowe_2'!$G$9/D427*(D427-'ver pressoflex 6p C3 DCpowe_2'!$M$12)</f>
        <v>6.3320727586454767E-2</v>
      </c>
      <c r="J427" s="114">
        <f>'ver pressoflex 6p C3 DCpowe_2'!$G$9/D427*(D427-'ver pressoflex 6p C3 DCpowe_2'!$M$13)</f>
        <v>6.5950063165678904E-2</v>
      </c>
      <c r="K427" s="114">
        <f>'ver pressoflex 6p C3 DCpowe_2'!$G$9/D427*(D427-'ver pressoflex 6p C3 DCpowe_2'!$G$3)</f>
        <v>7.2523402113739255E-2</v>
      </c>
      <c r="L427" s="113">
        <f>-'ver pressoflex 6p C3 DCpowe_2'!$G$2*'ver pressoflex 6p C3 DCpowe_2'!D427*'ver pressoflex 6p C3 DCpowe_2'!$G$17*'ver pressoflex 6p C3 DCpowe_2'!$G$13*'ver pressoflex 6p C3 DCpowe_2'!$G$11</f>
        <v>-46004.017500000031</v>
      </c>
      <c r="M427" s="572">
        <f>IF(ABS(E427)&lt;'ver pressoflex 6p C3 DCpowe_2'!$G$7,'ver pressoflex 6p C3 DCpowe_2'!$G$16*E427*'ver pressoflex 6p C3 DCpowe_2'!$O$8,SIGN(E427)*'ver pressoflex 6p C3 DCpowe_2'!$G$15*'ver pressoflex 6p C3 DCpowe_2'!$O$8)</f>
        <v>-17803.500000000004</v>
      </c>
      <c r="N427" s="572">
        <f>IF(ABS(F427)&lt;'ver pressoflex 6p C3 DCpowe_2'!$G$7,'ver pressoflex 6p C3 DCpowe_2'!$G$16*F427*'ver pressoflex 6p C3 DCpowe_2'!$O$9,SIGN(F427)*'ver pressoflex 6p C3 DCpowe_2'!$G$15*'ver pressoflex 6p C3 DCpowe_2'!$O$9)</f>
        <v>0</v>
      </c>
      <c r="O427" s="572">
        <f>IF(ABS(G427)&lt;'ver pressoflex 6p C3 DCpowe_2'!$G$7,'ver pressoflex 6p C3 DCpowe_2'!$G$16*G427*'ver pressoflex 6p C3 DCpowe_2'!$O$10,SIGN(G427)*'ver pressoflex 6p C3 DCpowe_2'!$G$15*'ver pressoflex 6p C3 DCpowe_2'!$O$10)</f>
        <v>0</v>
      </c>
      <c r="P427" s="572">
        <f>IF(ABS(H427)&lt;'ver pressoflex 6p C3 DCpowe_2'!$G$7,'ver pressoflex 6p C3 DCpowe_2'!$G$16*H427*'ver pressoflex 6p C3 DCpowe_2'!$O$11,SIGN(H427)*'ver pressoflex 6p C3 DCpowe_2'!$G$15*'ver pressoflex 6p C3 DCpowe_2'!$O$11)</f>
        <v>0</v>
      </c>
      <c r="Q427" s="572">
        <f>IF(ABS(I427)&lt;'ver pressoflex 6p C3 DCpowe_2'!$G$7,'ver pressoflex 6p C3 DCpowe_2'!$G$16*I427*'ver pressoflex 6p C3 DCpowe_2'!$O$12,SIGN(I427)*'ver pressoflex 6p C3 DCpowe_2'!$G$15*'ver pressoflex 6p C3 DCpowe_2'!$O$12)</f>
        <v>0</v>
      </c>
      <c r="R427" s="572">
        <f>IF(ABS(J427)&lt;'ver pressoflex 6p C3 DCpowe_2'!$G$7,'ver pressoflex 6p C3 DCpowe_2'!$G$16*J427*'ver pressoflex 6p C3 DCpowe_2'!$O$13,SIGN(J427)*'ver pressoflex 6p C3 DCpowe_2'!$G$15*'ver pressoflex 6p C3 DCpowe_2'!$O$13)</f>
        <v>17803.500000000004</v>
      </c>
      <c r="S427" s="113">
        <f t="shared" si="55"/>
        <v>-46004.017500000031</v>
      </c>
      <c r="T427" s="575">
        <f>-L427*('ver pressoflex 6p C3 DCpowe_2'!$G$3/2-'ver pressoflex 6p C3 DCpowe_2'!$G$12*'ver pressoflex 6p C3 DCpowe_2'!D427)</f>
        <v>51696668.715413429</v>
      </c>
      <c r="U427" s="29">
        <f t="shared" si="57"/>
        <v>18248587.500000004</v>
      </c>
      <c r="V427" s="29">
        <f t="shared" si="58"/>
        <v>0</v>
      </c>
      <c r="W427" s="29">
        <f t="shared" si="59"/>
        <v>0</v>
      </c>
      <c r="X427" s="29">
        <f t="shared" si="60"/>
        <v>0</v>
      </c>
      <c r="Y427" s="29">
        <f t="shared" si="61"/>
        <v>0</v>
      </c>
      <c r="Z427" s="29">
        <f t="shared" si="62"/>
        <v>18248587.500000004</v>
      </c>
      <c r="AA427" s="113">
        <f t="shared" si="56"/>
        <v>88193843.715413436</v>
      </c>
    </row>
    <row r="428" spans="2:27">
      <c r="B428" s="116">
        <f t="shared" si="54"/>
        <v>4235.5425000000396</v>
      </c>
      <c r="C428" s="115">
        <f t="shared" si="63"/>
        <v>19.970000000000013</v>
      </c>
      <c r="D428" s="68">
        <f>'ver pressoflex 6p C3 DCpowe_2'!$G$3/2/$C$557*C428</f>
        <v>244.63250000000016</v>
      </c>
      <c r="E428" s="114">
        <f>'ver pressoflex 6p C3 DCpowe_2'!$G$9/D428*(D428-'ver pressoflex 6p C3 DCpowe_2'!$M$8)</f>
        <v>-1.4595771207832201E-3</v>
      </c>
      <c r="F428" s="114">
        <f>'ver pressoflex 6p C3 DCpowe_2'!$G$9/D428*(D428-'ver pressoflex 6p C3 DCpowe_2'!$M$9)</f>
        <v>1.1565920309034919E-3</v>
      </c>
      <c r="G428" s="114">
        <f>'ver pressoflex 6p C3 DCpowe_2'!$G$9/D428*(D428-'ver pressoflex 6p C3 DCpowe_2'!$M$10)</f>
        <v>3.7727611825902042E-3</v>
      </c>
      <c r="H428" s="114">
        <f>'ver pressoflex 6p C3 DCpowe_2'!$G$9/D428*(D428-'ver pressoflex 6p C3 DCpowe_2'!$M$11)</f>
        <v>6.0347419087815352E-2</v>
      </c>
      <c r="I428" s="114">
        <f>'ver pressoflex 6p C3 DCpowe_2'!$G$9/D428*(D428-'ver pressoflex 6p C3 DCpowe_2'!$M$12)</f>
        <v>6.2963588239502058E-2</v>
      </c>
      <c r="J428" s="114">
        <f>'ver pressoflex 6p C3 DCpowe_2'!$G$9/D428*(D428-'ver pressoflex 6p C3 DCpowe_2'!$M$13)</f>
        <v>6.5579757391188778E-2</v>
      </c>
      <c r="K428" s="114">
        <f>'ver pressoflex 6p C3 DCpowe_2'!$G$9/D428*(D428-'ver pressoflex 6p C3 DCpowe_2'!$G$3)</f>
        <v>7.2120180270405551E-2</v>
      </c>
      <c r="L428" s="113">
        <f>-'ver pressoflex 6p C3 DCpowe_2'!$G$2*'ver pressoflex 6p C3 DCpowe_2'!D428*'ver pressoflex 6p C3 DCpowe_2'!$G$17*'ver pressoflex 6p C3 DCpowe_2'!$G$13*'ver pressoflex 6p C3 DCpowe_2'!$G$11</f>
        <v>-46235.54250000004</v>
      </c>
      <c r="M428" s="572">
        <f>IF(ABS(E428)&lt;'ver pressoflex 6p C3 DCpowe_2'!$G$7,'ver pressoflex 6p C3 DCpowe_2'!$G$16*E428*'ver pressoflex 6p C3 DCpowe_2'!$O$8,SIGN(E428)*'ver pressoflex 6p C3 DCpowe_2'!$G$15*'ver pressoflex 6p C3 DCpowe_2'!$O$8)</f>
        <v>-17803.500000000004</v>
      </c>
      <c r="N428" s="572">
        <f>IF(ABS(F428)&lt;'ver pressoflex 6p C3 DCpowe_2'!$G$7,'ver pressoflex 6p C3 DCpowe_2'!$G$16*F428*'ver pressoflex 6p C3 DCpowe_2'!$O$9,SIGN(F428)*'ver pressoflex 6p C3 DCpowe_2'!$G$15*'ver pressoflex 6p C3 DCpowe_2'!$O$9)</f>
        <v>0</v>
      </c>
      <c r="O428" s="572">
        <f>IF(ABS(G428)&lt;'ver pressoflex 6p C3 DCpowe_2'!$G$7,'ver pressoflex 6p C3 DCpowe_2'!$G$16*G428*'ver pressoflex 6p C3 DCpowe_2'!$O$10,SIGN(G428)*'ver pressoflex 6p C3 DCpowe_2'!$G$15*'ver pressoflex 6p C3 DCpowe_2'!$O$10)</f>
        <v>0</v>
      </c>
      <c r="P428" s="572">
        <f>IF(ABS(H428)&lt;'ver pressoflex 6p C3 DCpowe_2'!$G$7,'ver pressoflex 6p C3 DCpowe_2'!$G$16*H428*'ver pressoflex 6p C3 DCpowe_2'!$O$11,SIGN(H428)*'ver pressoflex 6p C3 DCpowe_2'!$G$15*'ver pressoflex 6p C3 DCpowe_2'!$O$11)</f>
        <v>0</v>
      </c>
      <c r="Q428" s="572">
        <f>IF(ABS(I428)&lt;'ver pressoflex 6p C3 DCpowe_2'!$G$7,'ver pressoflex 6p C3 DCpowe_2'!$G$16*I428*'ver pressoflex 6p C3 DCpowe_2'!$O$12,SIGN(I428)*'ver pressoflex 6p C3 DCpowe_2'!$G$15*'ver pressoflex 6p C3 DCpowe_2'!$O$12)</f>
        <v>0</v>
      </c>
      <c r="R428" s="572">
        <f>IF(ABS(J428)&lt;'ver pressoflex 6p C3 DCpowe_2'!$G$7,'ver pressoflex 6p C3 DCpowe_2'!$G$16*J428*'ver pressoflex 6p C3 DCpowe_2'!$O$13,SIGN(J428)*'ver pressoflex 6p C3 DCpowe_2'!$G$15*'ver pressoflex 6p C3 DCpowe_2'!$O$13)</f>
        <v>17803.500000000004</v>
      </c>
      <c r="S428" s="113">
        <f t="shared" si="55"/>
        <v>-46235.54250000004</v>
      </c>
      <c r="T428" s="575">
        <f>-L428*('ver pressoflex 6p C3 DCpowe_2'!$G$3/2-'ver pressoflex 6p C3 DCpowe_2'!$G$12*'ver pressoflex 6p C3 DCpowe_2'!D428)</f>
        <v>51933281.560637444</v>
      </c>
      <c r="U428" s="29">
        <f t="shared" si="57"/>
        <v>18248587.500000004</v>
      </c>
      <c r="V428" s="29">
        <f t="shared" si="58"/>
        <v>0</v>
      </c>
      <c r="W428" s="29">
        <f t="shared" si="59"/>
        <v>0</v>
      </c>
      <c r="X428" s="29">
        <f t="shared" si="60"/>
        <v>0</v>
      </c>
      <c r="Y428" s="29">
        <f t="shared" si="61"/>
        <v>0</v>
      </c>
      <c r="Z428" s="29">
        <f t="shared" si="62"/>
        <v>18248587.500000004</v>
      </c>
      <c r="AA428" s="113">
        <f t="shared" si="56"/>
        <v>88430456.560637444</v>
      </c>
    </row>
    <row r="429" spans="2:27">
      <c r="B429" s="116">
        <f t="shared" si="54"/>
        <v>4467.0675000000483</v>
      </c>
      <c r="C429" s="115">
        <f t="shared" si="63"/>
        <v>20.070000000000014</v>
      </c>
      <c r="D429" s="68">
        <f>'ver pressoflex 6p C3 DCpowe_2'!$G$3/2/$C$557*C429</f>
        <v>245.85750000000019</v>
      </c>
      <c r="E429" s="114">
        <f>'ver pressoflex 6p C3 DCpowe_2'!$G$9/D429*(D429-'ver pressoflex 6p C3 DCpowe_2'!$M$8)</f>
        <v>-1.4921651769826067E-3</v>
      </c>
      <c r="F429" s="114">
        <f>'ver pressoflex 6p C3 DCpowe_2'!$G$9/D429*(D429-'ver pressoflex 6p C3 DCpowe_2'!$M$9)</f>
        <v>1.1109687522243507E-3</v>
      </c>
      <c r="G429" s="114">
        <f>'ver pressoflex 6p C3 DCpowe_2'!$G$9/D429*(D429-'ver pressoflex 6p C3 DCpowe_2'!$M$10)</f>
        <v>3.714102681431308E-3</v>
      </c>
      <c r="H429" s="114">
        <f>'ver pressoflex 6p C3 DCpowe_2'!$G$9/D429*(D429-'ver pressoflex 6p C3 DCpowe_2'!$M$11)</f>
        <v>6.0006873900531763E-2</v>
      </c>
      <c r="I429" s="114">
        <f>'ver pressoflex 6p C3 DCpowe_2'!$G$9/D429*(D429-'ver pressoflex 6p C3 DCpowe_2'!$M$12)</f>
        <v>6.2610007829738717E-2</v>
      </c>
      <c r="J429" s="114">
        <f>'ver pressoflex 6p C3 DCpowe_2'!$G$9/D429*(D429-'ver pressoflex 6p C3 DCpowe_2'!$M$13)</f>
        <v>6.5213141758945672E-2</v>
      </c>
      <c r="K429" s="114">
        <f>'ver pressoflex 6p C3 DCpowe_2'!$G$9/D429*(D429-'ver pressoflex 6p C3 DCpowe_2'!$G$3)</f>
        <v>7.1720976581963067E-2</v>
      </c>
      <c r="L429" s="113">
        <f>-'ver pressoflex 6p C3 DCpowe_2'!$G$2*'ver pressoflex 6p C3 DCpowe_2'!D429*'ver pressoflex 6p C3 DCpowe_2'!$G$17*'ver pressoflex 6p C3 DCpowe_2'!$G$13*'ver pressoflex 6p C3 DCpowe_2'!$G$11</f>
        <v>-46467.067500000041</v>
      </c>
      <c r="M429" s="572">
        <f>IF(ABS(E429)&lt;'ver pressoflex 6p C3 DCpowe_2'!$G$7,'ver pressoflex 6p C3 DCpowe_2'!$G$16*E429*'ver pressoflex 6p C3 DCpowe_2'!$O$8,SIGN(E429)*'ver pressoflex 6p C3 DCpowe_2'!$G$15*'ver pressoflex 6p C3 DCpowe_2'!$O$8)</f>
        <v>-17803.500000000004</v>
      </c>
      <c r="N429" s="572">
        <f>IF(ABS(F429)&lt;'ver pressoflex 6p C3 DCpowe_2'!$G$7,'ver pressoflex 6p C3 DCpowe_2'!$G$16*F429*'ver pressoflex 6p C3 DCpowe_2'!$O$9,SIGN(F429)*'ver pressoflex 6p C3 DCpowe_2'!$G$15*'ver pressoflex 6p C3 DCpowe_2'!$O$9)</f>
        <v>0</v>
      </c>
      <c r="O429" s="572">
        <f>IF(ABS(G429)&lt;'ver pressoflex 6p C3 DCpowe_2'!$G$7,'ver pressoflex 6p C3 DCpowe_2'!$G$16*G429*'ver pressoflex 6p C3 DCpowe_2'!$O$10,SIGN(G429)*'ver pressoflex 6p C3 DCpowe_2'!$G$15*'ver pressoflex 6p C3 DCpowe_2'!$O$10)</f>
        <v>0</v>
      </c>
      <c r="P429" s="572">
        <f>IF(ABS(H429)&lt;'ver pressoflex 6p C3 DCpowe_2'!$G$7,'ver pressoflex 6p C3 DCpowe_2'!$G$16*H429*'ver pressoflex 6p C3 DCpowe_2'!$O$11,SIGN(H429)*'ver pressoflex 6p C3 DCpowe_2'!$G$15*'ver pressoflex 6p C3 DCpowe_2'!$O$11)</f>
        <v>0</v>
      </c>
      <c r="Q429" s="572">
        <f>IF(ABS(I429)&lt;'ver pressoflex 6p C3 DCpowe_2'!$G$7,'ver pressoflex 6p C3 DCpowe_2'!$G$16*I429*'ver pressoflex 6p C3 DCpowe_2'!$O$12,SIGN(I429)*'ver pressoflex 6p C3 DCpowe_2'!$G$15*'ver pressoflex 6p C3 DCpowe_2'!$O$12)</f>
        <v>0</v>
      </c>
      <c r="R429" s="572">
        <f>IF(ABS(J429)&lt;'ver pressoflex 6p C3 DCpowe_2'!$G$7,'ver pressoflex 6p C3 DCpowe_2'!$G$16*J429*'ver pressoflex 6p C3 DCpowe_2'!$O$13,SIGN(J429)*'ver pressoflex 6p C3 DCpowe_2'!$G$15*'ver pressoflex 6p C3 DCpowe_2'!$O$13)</f>
        <v>17803.500000000004</v>
      </c>
      <c r="S429" s="113">
        <f t="shared" si="55"/>
        <v>-46467.067500000048</v>
      </c>
      <c r="T429" s="575">
        <f>-L429*('ver pressoflex 6p C3 DCpowe_2'!$G$3/2-'ver pressoflex 6p C3 DCpowe_2'!$G$12*'ver pressoflex 6p C3 DCpowe_2'!D429)</f>
        <v>52169658.435581446</v>
      </c>
      <c r="U429" s="29">
        <f t="shared" si="57"/>
        <v>18248587.500000004</v>
      </c>
      <c r="V429" s="29">
        <f t="shared" si="58"/>
        <v>0</v>
      </c>
      <c r="W429" s="29">
        <f t="shared" si="59"/>
        <v>0</v>
      </c>
      <c r="X429" s="29">
        <f t="shared" si="60"/>
        <v>0</v>
      </c>
      <c r="Y429" s="29">
        <f t="shared" si="61"/>
        <v>0</v>
      </c>
      <c r="Z429" s="29">
        <f t="shared" si="62"/>
        <v>18248587.500000004</v>
      </c>
      <c r="AA429" s="113">
        <f t="shared" si="56"/>
        <v>88666833.435581446</v>
      </c>
    </row>
    <row r="430" spans="2:27">
      <c r="B430" s="116">
        <f t="shared" si="54"/>
        <v>4698.592500000057</v>
      </c>
      <c r="C430" s="115">
        <f t="shared" si="63"/>
        <v>20.170000000000016</v>
      </c>
      <c r="D430" s="68">
        <f>'ver pressoflex 6p C3 DCpowe_2'!$G$3/2/$C$557*C430</f>
        <v>247.08250000000021</v>
      </c>
      <c r="E430" s="114">
        <f>'ver pressoflex 6p C3 DCpowe_2'!$G$9/D430*(D430-'ver pressoflex 6p C3 DCpowe_2'!$M$8)</f>
        <v>-1.5244300992583505E-3</v>
      </c>
      <c r="F430" s="114">
        <f>'ver pressoflex 6p C3 DCpowe_2'!$G$9/D430*(D430-'ver pressoflex 6p C3 DCpowe_2'!$M$9)</f>
        <v>1.0657978610383095E-3</v>
      </c>
      <c r="G430" s="114">
        <f>'ver pressoflex 6p C3 DCpowe_2'!$G$9/D430*(D430-'ver pressoflex 6p C3 DCpowe_2'!$M$10)</f>
        <v>3.6560258213349695E-3</v>
      </c>
      <c r="H430" s="114">
        <f>'ver pressoflex 6p C3 DCpowe_2'!$G$9/D430*(D430-'ver pressoflex 6p C3 DCpowe_2'!$M$11)</f>
        <v>5.9669705462750237E-2</v>
      </c>
      <c r="I430" s="114">
        <f>'ver pressoflex 6p C3 DCpowe_2'!$G$9/D430*(D430-'ver pressoflex 6p C3 DCpowe_2'!$M$12)</f>
        <v>6.22599334230469E-2</v>
      </c>
      <c r="J430" s="114">
        <f>'ver pressoflex 6p C3 DCpowe_2'!$G$9/D430*(D430-'ver pressoflex 6p C3 DCpowe_2'!$M$13)</f>
        <v>6.4850161383343555E-2</v>
      </c>
      <c r="K430" s="114">
        <f>'ver pressoflex 6p C3 DCpowe_2'!$G$9/D430*(D430-'ver pressoflex 6p C3 DCpowe_2'!$G$3)</f>
        <v>7.1325731284085203E-2</v>
      </c>
      <c r="L430" s="113">
        <f>-'ver pressoflex 6p C3 DCpowe_2'!$G$2*'ver pressoflex 6p C3 DCpowe_2'!D430*'ver pressoflex 6p C3 DCpowe_2'!$G$17*'ver pressoflex 6p C3 DCpowe_2'!$G$13*'ver pressoflex 6p C3 DCpowe_2'!$G$11</f>
        <v>-46698.59250000005</v>
      </c>
      <c r="M430" s="572">
        <f>IF(ABS(E430)&lt;'ver pressoflex 6p C3 DCpowe_2'!$G$7,'ver pressoflex 6p C3 DCpowe_2'!$G$16*E430*'ver pressoflex 6p C3 DCpowe_2'!$O$8,SIGN(E430)*'ver pressoflex 6p C3 DCpowe_2'!$G$15*'ver pressoflex 6p C3 DCpowe_2'!$O$8)</f>
        <v>-17803.500000000004</v>
      </c>
      <c r="N430" s="572">
        <f>IF(ABS(F430)&lt;'ver pressoflex 6p C3 DCpowe_2'!$G$7,'ver pressoflex 6p C3 DCpowe_2'!$G$16*F430*'ver pressoflex 6p C3 DCpowe_2'!$O$9,SIGN(F430)*'ver pressoflex 6p C3 DCpowe_2'!$G$15*'ver pressoflex 6p C3 DCpowe_2'!$O$9)</f>
        <v>0</v>
      </c>
      <c r="O430" s="572">
        <f>IF(ABS(G430)&lt;'ver pressoflex 6p C3 DCpowe_2'!$G$7,'ver pressoflex 6p C3 DCpowe_2'!$G$16*G430*'ver pressoflex 6p C3 DCpowe_2'!$O$10,SIGN(G430)*'ver pressoflex 6p C3 DCpowe_2'!$G$15*'ver pressoflex 6p C3 DCpowe_2'!$O$10)</f>
        <v>0</v>
      </c>
      <c r="P430" s="572">
        <f>IF(ABS(H430)&lt;'ver pressoflex 6p C3 DCpowe_2'!$G$7,'ver pressoflex 6p C3 DCpowe_2'!$G$16*H430*'ver pressoflex 6p C3 DCpowe_2'!$O$11,SIGN(H430)*'ver pressoflex 6p C3 DCpowe_2'!$G$15*'ver pressoflex 6p C3 DCpowe_2'!$O$11)</f>
        <v>0</v>
      </c>
      <c r="Q430" s="572">
        <f>IF(ABS(I430)&lt;'ver pressoflex 6p C3 DCpowe_2'!$G$7,'ver pressoflex 6p C3 DCpowe_2'!$G$16*I430*'ver pressoflex 6p C3 DCpowe_2'!$O$12,SIGN(I430)*'ver pressoflex 6p C3 DCpowe_2'!$G$15*'ver pressoflex 6p C3 DCpowe_2'!$O$12)</f>
        <v>0</v>
      </c>
      <c r="R430" s="572">
        <f>IF(ABS(J430)&lt;'ver pressoflex 6p C3 DCpowe_2'!$G$7,'ver pressoflex 6p C3 DCpowe_2'!$G$16*J430*'ver pressoflex 6p C3 DCpowe_2'!$O$13,SIGN(J430)*'ver pressoflex 6p C3 DCpowe_2'!$G$15*'ver pressoflex 6p C3 DCpowe_2'!$O$13)</f>
        <v>17803.500000000004</v>
      </c>
      <c r="S430" s="113">
        <f t="shared" si="55"/>
        <v>-46698.592500000057</v>
      </c>
      <c r="T430" s="575">
        <f>-L430*('ver pressoflex 6p C3 DCpowe_2'!$G$3/2-'ver pressoflex 6p C3 DCpowe_2'!$G$12*'ver pressoflex 6p C3 DCpowe_2'!D430)</f>
        <v>52405799.340245448</v>
      </c>
      <c r="U430" s="29">
        <f t="shared" si="57"/>
        <v>18248587.500000004</v>
      </c>
      <c r="V430" s="29">
        <f t="shared" si="58"/>
        <v>0</v>
      </c>
      <c r="W430" s="29">
        <f t="shared" si="59"/>
        <v>0</v>
      </c>
      <c r="X430" s="29">
        <f t="shared" si="60"/>
        <v>0</v>
      </c>
      <c r="Y430" s="29">
        <f t="shared" si="61"/>
        <v>0</v>
      </c>
      <c r="Z430" s="29">
        <f t="shared" si="62"/>
        <v>18248587.500000004</v>
      </c>
      <c r="AA430" s="113">
        <f t="shared" si="56"/>
        <v>88902974.340245456</v>
      </c>
    </row>
    <row r="431" spans="2:27">
      <c r="B431" s="116">
        <f t="shared" si="54"/>
        <v>4930.1175000000512</v>
      </c>
      <c r="C431" s="115">
        <f t="shared" si="63"/>
        <v>20.270000000000017</v>
      </c>
      <c r="D431" s="68">
        <f>'ver pressoflex 6p C3 DCpowe_2'!$G$3/2/$C$557*C431</f>
        <v>248.3075000000002</v>
      </c>
      <c r="E431" s="114">
        <f>'ver pressoflex 6p C3 DCpowe_2'!$G$9/D431*(D431-'ver pressoflex 6p C3 DCpowe_2'!$M$8)</f>
        <v>-1.5563766700562862E-3</v>
      </c>
      <c r="F431" s="114">
        <f>'ver pressoflex 6p C3 DCpowe_2'!$G$9/D431*(D431-'ver pressoflex 6p C3 DCpowe_2'!$M$9)</f>
        <v>1.0210726619211991E-3</v>
      </c>
      <c r="G431" s="114">
        <f>'ver pressoflex 6p C3 DCpowe_2'!$G$9/D431*(D431-'ver pressoflex 6p C3 DCpowe_2'!$M$10)</f>
        <v>3.5985219938986846E-3</v>
      </c>
      <c r="H431" s="114">
        <f>'ver pressoflex 6p C3 DCpowe_2'!$G$9/D431*(D431-'ver pressoflex 6p C3 DCpowe_2'!$M$11)</f>
        <v>5.9335863797911809E-2</v>
      </c>
      <c r="I431" s="114">
        <f>'ver pressoflex 6p C3 DCpowe_2'!$G$9/D431*(D431-'ver pressoflex 6p C3 DCpowe_2'!$M$12)</f>
        <v>6.1913313129889291E-2</v>
      </c>
      <c r="J431" s="114">
        <f>'ver pressoflex 6p C3 DCpowe_2'!$G$9/D431*(D431-'ver pressoflex 6p C3 DCpowe_2'!$M$13)</f>
        <v>6.4490762461866774E-2</v>
      </c>
      <c r="K431" s="114">
        <f>'ver pressoflex 6p C3 DCpowe_2'!$G$9/D431*(D431-'ver pressoflex 6p C3 DCpowe_2'!$G$3)</f>
        <v>7.0934385791810481E-2</v>
      </c>
      <c r="L431" s="113">
        <f>-'ver pressoflex 6p C3 DCpowe_2'!$G$2*'ver pressoflex 6p C3 DCpowe_2'!D431*'ver pressoflex 6p C3 DCpowe_2'!$G$17*'ver pressoflex 6p C3 DCpowe_2'!$G$13*'ver pressoflex 6p C3 DCpowe_2'!$G$11</f>
        <v>-46930.117500000051</v>
      </c>
      <c r="M431" s="572">
        <f>IF(ABS(E431)&lt;'ver pressoflex 6p C3 DCpowe_2'!$G$7,'ver pressoflex 6p C3 DCpowe_2'!$G$16*E431*'ver pressoflex 6p C3 DCpowe_2'!$O$8,SIGN(E431)*'ver pressoflex 6p C3 DCpowe_2'!$G$15*'ver pressoflex 6p C3 DCpowe_2'!$O$8)</f>
        <v>-17803.500000000004</v>
      </c>
      <c r="N431" s="572">
        <f>IF(ABS(F431)&lt;'ver pressoflex 6p C3 DCpowe_2'!$G$7,'ver pressoflex 6p C3 DCpowe_2'!$G$16*F431*'ver pressoflex 6p C3 DCpowe_2'!$O$9,SIGN(F431)*'ver pressoflex 6p C3 DCpowe_2'!$G$15*'ver pressoflex 6p C3 DCpowe_2'!$O$9)</f>
        <v>0</v>
      </c>
      <c r="O431" s="572">
        <f>IF(ABS(G431)&lt;'ver pressoflex 6p C3 DCpowe_2'!$G$7,'ver pressoflex 6p C3 DCpowe_2'!$G$16*G431*'ver pressoflex 6p C3 DCpowe_2'!$O$10,SIGN(G431)*'ver pressoflex 6p C3 DCpowe_2'!$G$15*'ver pressoflex 6p C3 DCpowe_2'!$O$10)</f>
        <v>0</v>
      </c>
      <c r="P431" s="572">
        <f>IF(ABS(H431)&lt;'ver pressoflex 6p C3 DCpowe_2'!$G$7,'ver pressoflex 6p C3 DCpowe_2'!$G$16*H431*'ver pressoflex 6p C3 DCpowe_2'!$O$11,SIGN(H431)*'ver pressoflex 6p C3 DCpowe_2'!$G$15*'ver pressoflex 6p C3 DCpowe_2'!$O$11)</f>
        <v>0</v>
      </c>
      <c r="Q431" s="572">
        <f>IF(ABS(I431)&lt;'ver pressoflex 6p C3 DCpowe_2'!$G$7,'ver pressoflex 6p C3 DCpowe_2'!$G$16*I431*'ver pressoflex 6p C3 DCpowe_2'!$O$12,SIGN(I431)*'ver pressoflex 6p C3 DCpowe_2'!$G$15*'ver pressoflex 6p C3 DCpowe_2'!$O$12)</f>
        <v>0</v>
      </c>
      <c r="R431" s="572">
        <f>IF(ABS(J431)&lt;'ver pressoflex 6p C3 DCpowe_2'!$G$7,'ver pressoflex 6p C3 DCpowe_2'!$G$16*J431*'ver pressoflex 6p C3 DCpowe_2'!$O$13,SIGN(J431)*'ver pressoflex 6p C3 DCpowe_2'!$G$15*'ver pressoflex 6p C3 DCpowe_2'!$O$13)</f>
        <v>17803.500000000004</v>
      </c>
      <c r="S431" s="113">
        <f t="shared" si="55"/>
        <v>-46930.117500000051</v>
      </c>
      <c r="T431" s="575">
        <f>-L431*('ver pressoflex 6p C3 DCpowe_2'!$G$3/2-'ver pressoflex 6p C3 DCpowe_2'!$G$12*'ver pressoflex 6p C3 DCpowe_2'!D431)</f>
        <v>52641704.274629459</v>
      </c>
      <c r="U431" s="29">
        <f t="shared" si="57"/>
        <v>18248587.500000004</v>
      </c>
      <c r="V431" s="29">
        <f t="shared" si="58"/>
        <v>0</v>
      </c>
      <c r="W431" s="29">
        <f t="shared" si="59"/>
        <v>0</v>
      </c>
      <c r="X431" s="29">
        <f t="shared" si="60"/>
        <v>0</v>
      </c>
      <c r="Y431" s="29">
        <f t="shared" si="61"/>
        <v>0</v>
      </c>
      <c r="Z431" s="29">
        <f t="shared" si="62"/>
        <v>18248587.500000004</v>
      </c>
      <c r="AA431" s="113">
        <f t="shared" si="56"/>
        <v>89138879.274629459</v>
      </c>
    </row>
    <row r="432" spans="2:27">
      <c r="B432" s="116">
        <f t="shared" si="54"/>
        <v>5161.64250000006</v>
      </c>
      <c r="C432" s="115">
        <f t="shared" si="63"/>
        <v>20.370000000000019</v>
      </c>
      <c r="D432" s="68">
        <f>'ver pressoflex 6p C3 DCpowe_2'!$G$3/2/$C$557*C432</f>
        <v>249.53250000000023</v>
      </c>
      <c r="E432" s="114">
        <f>'ver pressoflex 6p C3 DCpowe_2'!$G$9/D432*(D432-'ver pressoflex 6p C3 DCpowe_2'!$M$8)</f>
        <v>-1.5880095779106989E-3</v>
      </c>
      <c r="F432" s="114">
        <f>'ver pressoflex 6p C3 DCpowe_2'!$G$9/D432*(D432-'ver pressoflex 6p C3 DCpowe_2'!$M$9)</f>
        <v>9.7678659092502169E-4</v>
      </c>
      <c r="G432" s="114">
        <f>'ver pressoflex 6p C3 DCpowe_2'!$G$9/D432*(D432-'ver pressoflex 6p C3 DCpowe_2'!$M$10)</f>
        <v>3.5415827597607423E-3</v>
      </c>
      <c r="H432" s="114">
        <f>'ver pressoflex 6p C3 DCpowe_2'!$G$9/D432*(D432-'ver pressoflex 6p C3 DCpowe_2'!$M$11)</f>
        <v>5.9005299910833198E-2</v>
      </c>
      <c r="I432" s="114">
        <f>'ver pressoflex 6p C3 DCpowe_2'!$G$9/D432*(D432-'ver pressoflex 6p C3 DCpowe_2'!$M$12)</f>
        <v>6.1570096079668915E-2</v>
      </c>
      <c r="J432" s="114">
        <f>'ver pressoflex 6p C3 DCpowe_2'!$G$9/D432*(D432-'ver pressoflex 6p C3 DCpowe_2'!$M$13)</f>
        <v>6.4134892248504632E-2</v>
      </c>
      <c r="K432" s="114">
        <f>'ver pressoflex 6p C3 DCpowe_2'!$G$9/D432*(D432-'ver pressoflex 6p C3 DCpowe_2'!$G$3)</f>
        <v>7.0546882670593947E-2</v>
      </c>
      <c r="L432" s="113">
        <f>-'ver pressoflex 6p C3 DCpowe_2'!$G$2*'ver pressoflex 6p C3 DCpowe_2'!D432*'ver pressoflex 6p C3 DCpowe_2'!$G$17*'ver pressoflex 6p C3 DCpowe_2'!$G$13*'ver pressoflex 6p C3 DCpowe_2'!$G$11</f>
        <v>-47161.642500000053</v>
      </c>
      <c r="M432" s="572">
        <f>IF(ABS(E432)&lt;'ver pressoflex 6p C3 DCpowe_2'!$G$7,'ver pressoflex 6p C3 DCpowe_2'!$G$16*E432*'ver pressoflex 6p C3 DCpowe_2'!$O$8,SIGN(E432)*'ver pressoflex 6p C3 DCpowe_2'!$G$15*'ver pressoflex 6p C3 DCpowe_2'!$O$8)</f>
        <v>-17803.500000000004</v>
      </c>
      <c r="N432" s="572">
        <f>IF(ABS(F432)&lt;'ver pressoflex 6p C3 DCpowe_2'!$G$7,'ver pressoflex 6p C3 DCpowe_2'!$G$16*F432*'ver pressoflex 6p C3 DCpowe_2'!$O$9,SIGN(F432)*'ver pressoflex 6p C3 DCpowe_2'!$G$15*'ver pressoflex 6p C3 DCpowe_2'!$O$9)</f>
        <v>0</v>
      </c>
      <c r="O432" s="572">
        <f>IF(ABS(G432)&lt;'ver pressoflex 6p C3 DCpowe_2'!$G$7,'ver pressoflex 6p C3 DCpowe_2'!$G$16*G432*'ver pressoflex 6p C3 DCpowe_2'!$O$10,SIGN(G432)*'ver pressoflex 6p C3 DCpowe_2'!$G$15*'ver pressoflex 6p C3 DCpowe_2'!$O$10)</f>
        <v>0</v>
      </c>
      <c r="P432" s="572">
        <f>IF(ABS(H432)&lt;'ver pressoflex 6p C3 DCpowe_2'!$G$7,'ver pressoflex 6p C3 DCpowe_2'!$G$16*H432*'ver pressoflex 6p C3 DCpowe_2'!$O$11,SIGN(H432)*'ver pressoflex 6p C3 DCpowe_2'!$G$15*'ver pressoflex 6p C3 DCpowe_2'!$O$11)</f>
        <v>0</v>
      </c>
      <c r="Q432" s="572">
        <f>IF(ABS(I432)&lt;'ver pressoflex 6p C3 DCpowe_2'!$G$7,'ver pressoflex 6p C3 DCpowe_2'!$G$16*I432*'ver pressoflex 6p C3 DCpowe_2'!$O$12,SIGN(I432)*'ver pressoflex 6p C3 DCpowe_2'!$G$15*'ver pressoflex 6p C3 DCpowe_2'!$O$12)</f>
        <v>0</v>
      </c>
      <c r="R432" s="572">
        <f>IF(ABS(J432)&lt;'ver pressoflex 6p C3 DCpowe_2'!$G$7,'ver pressoflex 6p C3 DCpowe_2'!$G$16*J432*'ver pressoflex 6p C3 DCpowe_2'!$O$13,SIGN(J432)*'ver pressoflex 6p C3 DCpowe_2'!$G$15*'ver pressoflex 6p C3 DCpowe_2'!$O$13)</f>
        <v>17803.500000000004</v>
      </c>
      <c r="S432" s="113">
        <f t="shared" si="55"/>
        <v>-47161.64250000006</v>
      </c>
      <c r="T432" s="575">
        <f>-L432*('ver pressoflex 6p C3 DCpowe_2'!$G$3/2-'ver pressoflex 6p C3 DCpowe_2'!$G$12*'ver pressoflex 6p C3 DCpowe_2'!D432)</f>
        <v>52877373.238733456</v>
      </c>
      <c r="U432" s="29">
        <f t="shared" si="57"/>
        <v>18248587.500000004</v>
      </c>
      <c r="V432" s="29">
        <f t="shared" si="58"/>
        <v>0</v>
      </c>
      <c r="W432" s="29">
        <f t="shared" si="59"/>
        <v>0</v>
      </c>
      <c r="X432" s="29">
        <f t="shared" si="60"/>
        <v>0</v>
      </c>
      <c r="Y432" s="29">
        <f t="shared" si="61"/>
        <v>0</v>
      </c>
      <c r="Z432" s="29">
        <f t="shared" si="62"/>
        <v>18248587.500000004</v>
      </c>
      <c r="AA432" s="113">
        <f t="shared" si="56"/>
        <v>89374548.238733456</v>
      </c>
    </row>
    <row r="433" spans="2:27">
      <c r="B433" s="116">
        <f t="shared" si="54"/>
        <v>5393.1675000000541</v>
      </c>
      <c r="C433" s="115">
        <f t="shared" si="63"/>
        <v>20.47000000000002</v>
      </c>
      <c r="D433" s="68">
        <f>'ver pressoflex 6p C3 DCpowe_2'!$G$3/2/$C$557*C433</f>
        <v>250.75750000000025</v>
      </c>
      <c r="E433" s="114">
        <f>'ver pressoflex 6p C3 DCpowe_2'!$G$9/D433*(D433-'ver pressoflex 6p C3 DCpowe_2'!$M$8)</f>
        <v>-1.6193334197381994E-3</v>
      </c>
      <c r="F433" s="114">
        <f>'ver pressoflex 6p C3 DCpowe_2'!$G$9/D433*(D433-'ver pressoflex 6p C3 DCpowe_2'!$M$9)</f>
        <v>9.3293321236652047E-4</v>
      </c>
      <c r="G433" s="114">
        <f>'ver pressoflex 6p C3 DCpowe_2'!$G$9/D433*(D433-'ver pressoflex 6p C3 DCpowe_2'!$M$10)</f>
        <v>3.4851998444712404E-3</v>
      </c>
      <c r="H433" s="114">
        <f>'ver pressoflex 6p C3 DCpowe_2'!$G$9/D433*(D433-'ver pressoflex 6p C3 DCpowe_2'!$M$11)</f>
        <v>5.8677965763735816E-2</v>
      </c>
      <c r="I433" s="114">
        <f>'ver pressoflex 6p C3 DCpowe_2'!$G$9/D433*(D433-'ver pressoflex 6p C3 DCpowe_2'!$M$12)</f>
        <v>6.1230232395840536E-2</v>
      </c>
      <c r="J433" s="114">
        <f>'ver pressoflex 6p C3 DCpowe_2'!$G$9/D433*(D433-'ver pressoflex 6p C3 DCpowe_2'!$M$13)</f>
        <v>6.378249902794525E-2</v>
      </c>
      <c r="K433" s="114">
        <f>'ver pressoflex 6p C3 DCpowe_2'!$G$9/D433*(D433-'ver pressoflex 6p C3 DCpowe_2'!$G$3)</f>
        <v>7.0163165608207054E-2</v>
      </c>
      <c r="L433" s="113">
        <f>-'ver pressoflex 6p C3 DCpowe_2'!$G$2*'ver pressoflex 6p C3 DCpowe_2'!D433*'ver pressoflex 6p C3 DCpowe_2'!$G$17*'ver pressoflex 6p C3 DCpowe_2'!$G$13*'ver pressoflex 6p C3 DCpowe_2'!$G$11</f>
        <v>-47393.167500000047</v>
      </c>
      <c r="M433" s="572">
        <f>IF(ABS(E433)&lt;'ver pressoflex 6p C3 DCpowe_2'!$G$7,'ver pressoflex 6p C3 DCpowe_2'!$G$16*E433*'ver pressoflex 6p C3 DCpowe_2'!$O$8,SIGN(E433)*'ver pressoflex 6p C3 DCpowe_2'!$G$15*'ver pressoflex 6p C3 DCpowe_2'!$O$8)</f>
        <v>-17803.500000000004</v>
      </c>
      <c r="N433" s="572">
        <f>IF(ABS(F433)&lt;'ver pressoflex 6p C3 DCpowe_2'!$G$7,'ver pressoflex 6p C3 DCpowe_2'!$G$16*F433*'ver pressoflex 6p C3 DCpowe_2'!$O$9,SIGN(F433)*'ver pressoflex 6p C3 DCpowe_2'!$G$15*'ver pressoflex 6p C3 DCpowe_2'!$O$9)</f>
        <v>0</v>
      </c>
      <c r="O433" s="572">
        <f>IF(ABS(G433)&lt;'ver pressoflex 6p C3 DCpowe_2'!$G$7,'ver pressoflex 6p C3 DCpowe_2'!$G$16*G433*'ver pressoflex 6p C3 DCpowe_2'!$O$10,SIGN(G433)*'ver pressoflex 6p C3 DCpowe_2'!$G$15*'ver pressoflex 6p C3 DCpowe_2'!$O$10)</f>
        <v>0</v>
      </c>
      <c r="P433" s="572">
        <f>IF(ABS(H433)&lt;'ver pressoflex 6p C3 DCpowe_2'!$G$7,'ver pressoflex 6p C3 DCpowe_2'!$G$16*H433*'ver pressoflex 6p C3 DCpowe_2'!$O$11,SIGN(H433)*'ver pressoflex 6p C3 DCpowe_2'!$G$15*'ver pressoflex 6p C3 DCpowe_2'!$O$11)</f>
        <v>0</v>
      </c>
      <c r="Q433" s="572">
        <f>IF(ABS(I433)&lt;'ver pressoflex 6p C3 DCpowe_2'!$G$7,'ver pressoflex 6p C3 DCpowe_2'!$G$16*I433*'ver pressoflex 6p C3 DCpowe_2'!$O$12,SIGN(I433)*'ver pressoflex 6p C3 DCpowe_2'!$G$15*'ver pressoflex 6p C3 DCpowe_2'!$O$12)</f>
        <v>0</v>
      </c>
      <c r="R433" s="572">
        <f>IF(ABS(J433)&lt;'ver pressoflex 6p C3 DCpowe_2'!$G$7,'ver pressoflex 6p C3 DCpowe_2'!$G$16*J433*'ver pressoflex 6p C3 DCpowe_2'!$O$13,SIGN(J433)*'ver pressoflex 6p C3 DCpowe_2'!$G$15*'ver pressoflex 6p C3 DCpowe_2'!$O$13)</f>
        <v>17803.500000000004</v>
      </c>
      <c r="S433" s="113">
        <f t="shared" si="55"/>
        <v>-47393.167500000054</v>
      </c>
      <c r="T433" s="575">
        <f>-L433*('ver pressoflex 6p C3 DCpowe_2'!$G$3/2-'ver pressoflex 6p C3 DCpowe_2'!$G$12*'ver pressoflex 6p C3 DCpowe_2'!D433)</f>
        <v>53112806.232557446</v>
      </c>
      <c r="U433" s="29">
        <f t="shared" si="57"/>
        <v>18248587.500000004</v>
      </c>
      <c r="V433" s="29">
        <f t="shared" si="58"/>
        <v>0</v>
      </c>
      <c r="W433" s="29">
        <f t="shared" si="59"/>
        <v>0</v>
      </c>
      <c r="X433" s="29">
        <f t="shared" si="60"/>
        <v>0</v>
      </c>
      <c r="Y433" s="29">
        <f t="shared" si="61"/>
        <v>0</v>
      </c>
      <c r="Z433" s="29">
        <f t="shared" si="62"/>
        <v>18248587.500000004</v>
      </c>
      <c r="AA433" s="113">
        <f t="shared" si="56"/>
        <v>89609981.232557446</v>
      </c>
    </row>
    <row r="434" spans="2:27">
      <c r="B434" s="116">
        <f t="shared" si="54"/>
        <v>5624.6925000000629</v>
      </c>
      <c r="C434" s="115">
        <f t="shared" si="63"/>
        <v>20.570000000000022</v>
      </c>
      <c r="D434" s="68">
        <f>'ver pressoflex 6p C3 DCpowe_2'!$G$3/2/$C$557*C434</f>
        <v>251.98250000000027</v>
      </c>
      <c r="E434" s="114">
        <f>'ver pressoflex 6p C3 DCpowe_2'!$G$9/D434*(D434-'ver pressoflex 6p C3 DCpowe_2'!$M$8)</f>
        <v>-1.6503527030647038E-3</v>
      </c>
      <c r="F434" s="114">
        <f>'ver pressoflex 6p C3 DCpowe_2'!$G$9/D434*(D434-'ver pressoflex 6p C3 DCpowe_2'!$M$9)</f>
        <v>8.8950621570941472E-4</v>
      </c>
      <c r="G434" s="114">
        <f>'ver pressoflex 6p C3 DCpowe_2'!$G$9/D434*(D434-'ver pressoflex 6p C3 DCpowe_2'!$M$10)</f>
        <v>3.429365134483533E-3</v>
      </c>
      <c r="H434" s="114">
        <f>'ver pressoflex 6p C3 DCpowe_2'!$G$9/D434*(D434-'ver pressoflex 6p C3 DCpowe_2'!$M$11)</f>
        <v>5.8353814252973847E-2</v>
      </c>
      <c r="I434" s="114">
        <f>'ver pressoflex 6p C3 DCpowe_2'!$G$9/D434*(D434-'ver pressoflex 6p C3 DCpowe_2'!$M$12)</f>
        <v>6.0893673171747965E-2</v>
      </c>
      <c r="J434" s="114">
        <f>'ver pressoflex 6p C3 DCpowe_2'!$G$9/D434*(D434-'ver pressoflex 6p C3 DCpowe_2'!$M$13)</f>
        <v>6.3433532090522077E-2</v>
      </c>
      <c r="K434" s="114">
        <f>'ver pressoflex 6p C3 DCpowe_2'!$G$9/D434*(D434-'ver pressoflex 6p C3 DCpowe_2'!$G$3)</f>
        <v>6.9783179387457386E-2</v>
      </c>
      <c r="L434" s="113">
        <f>-'ver pressoflex 6p C3 DCpowe_2'!$G$2*'ver pressoflex 6p C3 DCpowe_2'!D434*'ver pressoflex 6p C3 DCpowe_2'!$G$17*'ver pressoflex 6p C3 DCpowe_2'!$G$13*'ver pressoflex 6p C3 DCpowe_2'!$G$11</f>
        <v>-47624.692500000063</v>
      </c>
      <c r="M434" s="572">
        <f>IF(ABS(E434)&lt;'ver pressoflex 6p C3 DCpowe_2'!$G$7,'ver pressoflex 6p C3 DCpowe_2'!$G$16*E434*'ver pressoflex 6p C3 DCpowe_2'!$O$8,SIGN(E434)*'ver pressoflex 6p C3 DCpowe_2'!$G$15*'ver pressoflex 6p C3 DCpowe_2'!$O$8)</f>
        <v>-17803.500000000004</v>
      </c>
      <c r="N434" s="572">
        <f>IF(ABS(F434)&lt;'ver pressoflex 6p C3 DCpowe_2'!$G$7,'ver pressoflex 6p C3 DCpowe_2'!$G$16*F434*'ver pressoflex 6p C3 DCpowe_2'!$O$9,SIGN(F434)*'ver pressoflex 6p C3 DCpowe_2'!$G$15*'ver pressoflex 6p C3 DCpowe_2'!$O$9)</f>
        <v>0</v>
      </c>
      <c r="O434" s="572">
        <f>IF(ABS(G434)&lt;'ver pressoflex 6p C3 DCpowe_2'!$G$7,'ver pressoflex 6p C3 DCpowe_2'!$G$16*G434*'ver pressoflex 6p C3 DCpowe_2'!$O$10,SIGN(G434)*'ver pressoflex 6p C3 DCpowe_2'!$G$15*'ver pressoflex 6p C3 DCpowe_2'!$O$10)</f>
        <v>0</v>
      </c>
      <c r="P434" s="572">
        <f>IF(ABS(H434)&lt;'ver pressoflex 6p C3 DCpowe_2'!$G$7,'ver pressoflex 6p C3 DCpowe_2'!$G$16*H434*'ver pressoflex 6p C3 DCpowe_2'!$O$11,SIGN(H434)*'ver pressoflex 6p C3 DCpowe_2'!$G$15*'ver pressoflex 6p C3 DCpowe_2'!$O$11)</f>
        <v>0</v>
      </c>
      <c r="Q434" s="572">
        <f>IF(ABS(I434)&lt;'ver pressoflex 6p C3 DCpowe_2'!$G$7,'ver pressoflex 6p C3 DCpowe_2'!$G$16*I434*'ver pressoflex 6p C3 DCpowe_2'!$O$12,SIGN(I434)*'ver pressoflex 6p C3 DCpowe_2'!$G$15*'ver pressoflex 6p C3 DCpowe_2'!$O$12)</f>
        <v>0</v>
      </c>
      <c r="R434" s="572">
        <f>IF(ABS(J434)&lt;'ver pressoflex 6p C3 DCpowe_2'!$G$7,'ver pressoflex 6p C3 DCpowe_2'!$G$16*J434*'ver pressoflex 6p C3 DCpowe_2'!$O$13,SIGN(J434)*'ver pressoflex 6p C3 DCpowe_2'!$G$15*'ver pressoflex 6p C3 DCpowe_2'!$O$13)</f>
        <v>17803.500000000004</v>
      </c>
      <c r="S434" s="113">
        <f t="shared" si="55"/>
        <v>-47624.692500000063</v>
      </c>
      <c r="T434" s="575">
        <f>-L434*('ver pressoflex 6p C3 DCpowe_2'!$G$3/2-'ver pressoflex 6p C3 DCpowe_2'!$G$12*'ver pressoflex 6p C3 DCpowe_2'!D434)</f>
        <v>53348003.256101467</v>
      </c>
      <c r="U434" s="29">
        <f t="shared" si="57"/>
        <v>18248587.500000004</v>
      </c>
      <c r="V434" s="29">
        <f t="shared" si="58"/>
        <v>0</v>
      </c>
      <c r="W434" s="29">
        <f t="shared" si="59"/>
        <v>0</v>
      </c>
      <c r="X434" s="29">
        <f t="shared" si="60"/>
        <v>0</v>
      </c>
      <c r="Y434" s="29">
        <f t="shared" si="61"/>
        <v>0</v>
      </c>
      <c r="Z434" s="29">
        <f t="shared" si="62"/>
        <v>18248587.500000004</v>
      </c>
      <c r="AA434" s="113">
        <f t="shared" si="56"/>
        <v>89845178.256101474</v>
      </c>
    </row>
    <row r="435" spans="2:27">
      <c r="B435" s="116">
        <f t="shared" si="54"/>
        <v>5856.217500000057</v>
      </c>
      <c r="C435" s="115">
        <f t="shared" si="63"/>
        <v>20.670000000000023</v>
      </c>
      <c r="D435" s="68">
        <f>'ver pressoflex 6p C3 DCpowe_2'!$G$3/2/$C$557*C435</f>
        <v>253.20750000000029</v>
      </c>
      <c r="E435" s="114">
        <f>'ver pressoflex 6p C3 DCpowe_2'!$G$9/D435*(D435-'ver pressoflex 6p C3 DCpowe_2'!$M$8)</f>
        <v>-1.6810718481877587E-3</v>
      </c>
      <c r="F435" s="114">
        <f>'ver pressoflex 6p C3 DCpowe_2'!$G$9/D435*(D435-'ver pressoflex 6p C3 DCpowe_2'!$M$9)</f>
        <v>8.4649941253713815E-4</v>
      </c>
      <c r="G435" s="114">
        <f>'ver pressoflex 6p C3 DCpowe_2'!$G$9/D435*(D435-'ver pressoflex 6p C3 DCpowe_2'!$M$10)</f>
        <v>3.3740706732620349E-3</v>
      </c>
      <c r="H435" s="114">
        <f>'ver pressoflex 6p C3 DCpowe_2'!$G$9/D435*(D435-'ver pressoflex 6p C3 DCpowe_2'!$M$11)</f>
        <v>5.8032799186437931E-2</v>
      </c>
      <c r="I435" s="114">
        <f>'ver pressoflex 6p C3 DCpowe_2'!$G$9/D435*(D435-'ver pressoflex 6p C3 DCpowe_2'!$M$12)</f>
        <v>6.056037044716283E-2</v>
      </c>
      <c r="J435" s="114">
        <f>'ver pressoflex 6p C3 DCpowe_2'!$G$9/D435*(D435-'ver pressoflex 6p C3 DCpowe_2'!$M$13)</f>
        <v>6.3087941707887729E-2</v>
      </c>
      <c r="K435" s="114">
        <f>'ver pressoflex 6p C3 DCpowe_2'!$G$9/D435*(D435-'ver pressoflex 6p C3 DCpowe_2'!$G$3)</f>
        <v>6.940686985969996E-2</v>
      </c>
      <c r="L435" s="113">
        <f>-'ver pressoflex 6p C3 DCpowe_2'!$G$2*'ver pressoflex 6p C3 DCpowe_2'!D435*'ver pressoflex 6p C3 DCpowe_2'!$G$17*'ver pressoflex 6p C3 DCpowe_2'!$G$13*'ver pressoflex 6p C3 DCpowe_2'!$G$11</f>
        <v>-47856.217500000057</v>
      </c>
      <c r="M435" s="572">
        <f>IF(ABS(E435)&lt;'ver pressoflex 6p C3 DCpowe_2'!$G$7,'ver pressoflex 6p C3 DCpowe_2'!$G$16*E435*'ver pressoflex 6p C3 DCpowe_2'!$O$8,SIGN(E435)*'ver pressoflex 6p C3 DCpowe_2'!$G$15*'ver pressoflex 6p C3 DCpowe_2'!$O$8)</f>
        <v>-17803.500000000004</v>
      </c>
      <c r="N435" s="572">
        <f>IF(ABS(F435)&lt;'ver pressoflex 6p C3 DCpowe_2'!$G$7,'ver pressoflex 6p C3 DCpowe_2'!$G$16*F435*'ver pressoflex 6p C3 DCpowe_2'!$O$9,SIGN(F435)*'ver pressoflex 6p C3 DCpowe_2'!$G$15*'ver pressoflex 6p C3 DCpowe_2'!$O$9)</f>
        <v>0</v>
      </c>
      <c r="O435" s="572">
        <f>IF(ABS(G435)&lt;'ver pressoflex 6p C3 DCpowe_2'!$G$7,'ver pressoflex 6p C3 DCpowe_2'!$G$16*G435*'ver pressoflex 6p C3 DCpowe_2'!$O$10,SIGN(G435)*'ver pressoflex 6p C3 DCpowe_2'!$G$15*'ver pressoflex 6p C3 DCpowe_2'!$O$10)</f>
        <v>0</v>
      </c>
      <c r="P435" s="572">
        <f>IF(ABS(H435)&lt;'ver pressoflex 6p C3 DCpowe_2'!$G$7,'ver pressoflex 6p C3 DCpowe_2'!$G$16*H435*'ver pressoflex 6p C3 DCpowe_2'!$O$11,SIGN(H435)*'ver pressoflex 6p C3 DCpowe_2'!$G$15*'ver pressoflex 6p C3 DCpowe_2'!$O$11)</f>
        <v>0</v>
      </c>
      <c r="Q435" s="572">
        <f>IF(ABS(I435)&lt;'ver pressoflex 6p C3 DCpowe_2'!$G$7,'ver pressoflex 6p C3 DCpowe_2'!$G$16*I435*'ver pressoflex 6p C3 DCpowe_2'!$O$12,SIGN(I435)*'ver pressoflex 6p C3 DCpowe_2'!$G$15*'ver pressoflex 6p C3 DCpowe_2'!$O$12)</f>
        <v>0</v>
      </c>
      <c r="R435" s="572">
        <f>IF(ABS(J435)&lt;'ver pressoflex 6p C3 DCpowe_2'!$G$7,'ver pressoflex 6p C3 DCpowe_2'!$G$16*J435*'ver pressoflex 6p C3 DCpowe_2'!$O$13,SIGN(J435)*'ver pressoflex 6p C3 DCpowe_2'!$G$15*'ver pressoflex 6p C3 DCpowe_2'!$O$13)</f>
        <v>17803.500000000004</v>
      </c>
      <c r="S435" s="113">
        <f t="shared" si="55"/>
        <v>-47856.217500000057</v>
      </c>
      <c r="T435" s="575">
        <f>-L435*('ver pressoflex 6p C3 DCpowe_2'!$G$3/2-'ver pressoflex 6p C3 DCpowe_2'!$G$12*'ver pressoflex 6p C3 DCpowe_2'!D435)</f>
        <v>53582964.309365459</v>
      </c>
      <c r="U435" s="29">
        <f t="shared" si="57"/>
        <v>18248587.500000004</v>
      </c>
      <c r="V435" s="29">
        <f t="shared" si="58"/>
        <v>0</v>
      </c>
      <c r="W435" s="29">
        <f t="shared" si="59"/>
        <v>0</v>
      </c>
      <c r="X435" s="29">
        <f t="shared" si="60"/>
        <v>0</v>
      </c>
      <c r="Y435" s="29">
        <f t="shared" si="61"/>
        <v>0</v>
      </c>
      <c r="Z435" s="29">
        <f t="shared" si="62"/>
        <v>18248587.500000004</v>
      </c>
      <c r="AA435" s="113">
        <f t="shared" si="56"/>
        <v>90080139.309365466</v>
      </c>
    </row>
    <row r="436" spans="2:27">
      <c r="B436" s="116">
        <f t="shared" si="54"/>
        <v>6087.7425000000658</v>
      </c>
      <c r="C436" s="115">
        <f t="shared" si="63"/>
        <v>20.770000000000024</v>
      </c>
      <c r="D436" s="68">
        <f>'ver pressoflex 6p C3 DCpowe_2'!$G$3/2/$C$557*C436</f>
        <v>254.43250000000029</v>
      </c>
      <c r="E436" s="114">
        <f>'ver pressoflex 6p C3 DCpowe_2'!$G$9/D436*(D436-'ver pressoflex 6p C3 DCpowe_2'!$M$8)</f>
        <v>-1.7114951902764066E-3</v>
      </c>
      <c r="F436" s="114">
        <f>'ver pressoflex 6p C3 DCpowe_2'!$G$9/D436*(D436-'ver pressoflex 6p C3 DCpowe_2'!$M$9)</f>
        <v>8.0390673361303074E-4</v>
      </c>
      <c r="G436" s="114">
        <f>'ver pressoflex 6p C3 DCpowe_2'!$G$9/D436*(D436-'ver pressoflex 6p C3 DCpowe_2'!$M$10)</f>
        <v>3.3193086575024678E-3</v>
      </c>
      <c r="H436" s="114">
        <f>'ver pressoflex 6p C3 DCpowe_2'!$G$9/D436*(D436-'ver pressoflex 6p C3 DCpowe_2'!$M$11)</f>
        <v>5.7714875261611544E-2</v>
      </c>
      <c r="I436" s="114">
        <f>'ver pressoflex 6p C3 DCpowe_2'!$G$9/D436*(D436-'ver pressoflex 6p C3 DCpowe_2'!$M$12)</f>
        <v>6.0230277185500981E-2</v>
      </c>
      <c r="J436" s="114">
        <f>'ver pressoflex 6p C3 DCpowe_2'!$G$9/D436*(D436-'ver pressoflex 6p C3 DCpowe_2'!$M$13)</f>
        <v>6.2745679109390426E-2</v>
      </c>
      <c r="K436" s="114">
        <f>'ver pressoflex 6p C3 DCpowe_2'!$G$9/D436*(D436-'ver pressoflex 6p C3 DCpowe_2'!$G$3)</f>
        <v>6.9034183919114006E-2</v>
      </c>
      <c r="L436" s="113">
        <f>-'ver pressoflex 6p C3 DCpowe_2'!$G$2*'ver pressoflex 6p C3 DCpowe_2'!D436*'ver pressoflex 6p C3 DCpowe_2'!$G$17*'ver pressoflex 6p C3 DCpowe_2'!$G$13*'ver pressoflex 6p C3 DCpowe_2'!$G$11</f>
        <v>-48087.742500000058</v>
      </c>
      <c r="M436" s="572">
        <f>IF(ABS(E436)&lt;'ver pressoflex 6p C3 DCpowe_2'!$G$7,'ver pressoflex 6p C3 DCpowe_2'!$G$16*E436*'ver pressoflex 6p C3 DCpowe_2'!$O$8,SIGN(E436)*'ver pressoflex 6p C3 DCpowe_2'!$G$15*'ver pressoflex 6p C3 DCpowe_2'!$O$8)</f>
        <v>-17803.500000000004</v>
      </c>
      <c r="N436" s="572">
        <f>IF(ABS(F436)&lt;'ver pressoflex 6p C3 DCpowe_2'!$G$7,'ver pressoflex 6p C3 DCpowe_2'!$G$16*F436*'ver pressoflex 6p C3 DCpowe_2'!$O$9,SIGN(F436)*'ver pressoflex 6p C3 DCpowe_2'!$G$15*'ver pressoflex 6p C3 DCpowe_2'!$O$9)</f>
        <v>0</v>
      </c>
      <c r="O436" s="572">
        <f>IF(ABS(G436)&lt;'ver pressoflex 6p C3 DCpowe_2'!$G$7,'ver pressoflex 6p C3 DCpowe_2'!$G$16*G436*'ver pressoflex 6p C3 DCpowe_2'!$O$10,SIGN(G436)*'ver pressoflex 6p C3 DCpowe_2'!$G$15*'ver pressoflex 6p C3 DCpowe_2'!$O$10)</f>
        <v>0</v>
      </c>
      <c r="P436" s="572">
        <f>IF(ABS(H436)&lt;'ver pressoflex 6p C3 DCpowe_2'!$G$7,'ver pressoflex 6p C3 DCpowe_2'!$G$16*H436*'ver pressoflex 6p C3 DCpowe_2'!$O$11,SIGN(H436)*'ver pressoflex 6p C3 DCpowe_2'!$G$15*'ver pressoflex 6p C3 DCpowe_2'!$O$11)</f>
        <v>0</v>
      </c>
      <c r="Q436" s="572">
        <f>IF(ABS(I436)&lt;'ver pressoflex 6p C3 DCpowe_2'!$G$7,'ver pressoflex 6p C3 DCpowe_2'!$G$16*I436*'ver pressoflex 6p C3 DCpowe_2'!$O$12,SIGN(I436)*'ver pressoflex 6p C3 DCpowe_2'!$G$15*'ver pressoflex 6p C3 DCpowe_2'!$O$12)</f>
        <v>0</v>
      </c>
      <c r="R436" s="572">
        <f>IF(ABS(J436)&lt;'ver pressoflex 6p C3 DCpowe_2'!$G$7,'ver pressoflex 6p C3 DCpowe_2'!$G$16*J436*'ver pressoflex 6p C3 DCpowe_2'!$O$13,SIGN(J436)*'ver pressoflex 6p C3 DCpowe_2'!$G$15*'ver pressoflex 6p C3 DCpowe_2'!$O$13)</f>
        <v>17803.500000000004</v>
      </c>
      <c r="S436" s="113">
        <f t="shared" si="55"/>
        <v>-48087.742500000066</v>
      </c>
      <c r="T436" s="575">
        <f>-L436*('ver pressoflex 6p C3 DCpowe_2'!$G$3/2-'ver pressoflex 6p C3 DCpowe_2'!$G$12*'ver pressoflex 6p C3 DCpowe_2'!D436)</f>
        <v>53817689.392349467</v>
      </c>
      <c r="U436" s="29">
        <f t="shared" si="57"/>
        <v>18248587.500000004</v>
      </c>
      <c r="V436" s="29">
        <f t="shared" si="58"/>
        <v>0</v>
      </c>
      <c r="W436" s="29">
        <f t="shared" si="59"/>
        <v>0</v>
      </c>
      <c r="X436" s="29">
        <f t="shared" si="60"/>
        <v>0</v>
      </c>
      <c r="Y436" s="29">
        <f t="shared" si="61"/>
        <v>0</v>
      </c>
      <c r="Z436" s="29">
        <f t="shared" si="62"/>
        <v>18248587.500000004</v>
      </c>
      <c r="AA436" s="113">
        <f t="shared" si="56"/>
        <v>90314864.392349467</v>
      </c>
    </row>
    <row r="437" spans="2:27">
      <c r="B437" s="116">
        <f t="shared" si="54"/>
        <v>6319.2675000000745</v>
      </c>
      <c r="C437" s="115">
        <f t="shared" si="63"/>
        <v>20.870000000000026</v>
      </c>
      <c r="D437" s="68">
        <f>'ver pressoflex 6p C3 DCpowe_2'!$G$3/2/$C$557*C437</f>
        <v>255.65750000000031</v>
      </c>
      <c r="E437" s="114">
        <f>'ver pressoflex 6p C3 DCpowe_2'!$G$9/D437*(D437-'ver pressoflex 6p C3 DCpowe_2'!$M$8)</f>
        <v>-1.7416269814106841E-3</v>
      </c>
      <c r="F437" s="114">
        <f>'ver pressoflex 6p C3 DCpowe_2'!$G$9/D437*(D437-'ver pressoflex 6p C3 DCpowe_2'!$M$9)</f>
        <v>7.6172222602504237E-4</v>
      </c>
      <c r="G437" s="114">
        <f>'ver pressoflex 6p C3 DCpowe_2'!$G$9/D437*(D437-'ver pressoflex 6p C3 DCpowe_2'!$M$10)</f>
        <v>3.265071433460769E-3</v>
      </c>
      <c r="H437" s="114">
        <f>'ver pressoflex 6p C3 DCpowe_2'!$G$9/D437*(D437-'ver pressoflex 6p C3 DCpowe_2'!$M$11)</f>
        <v>5.7399998044258355E-2</v>
      </c>
      <c r="I437" s="114">
        <f>'ver pressoflex 6p C3 DCpowe_2'!$G$9/D437*(D437-'ver pressoflex 6p C3 DCpowe_2'!$M$12)</f>
        <v>5.9903347251694085E-2</v>
      </c>
      <c r="J437" s="114">
        <f>'ver pressoflex 6p C3 DCpowe_2'!$G$9/D437*(D437-'ver pressoflex 6p C3 DCpowe_2'!$M$13)</f>
        <v>6.2406696459129808E-2</v>
      </c>
      <c r="K437" s="114">
        <f>'ver pressoflex 6p C3 DCpowe_2'!$G$9/D437*(D437-'ver pressoflex 6p C3 DCpowe_2'!$G$3)</f>
        <v>6.8665069477719123E-2</v>
      </c>
      <c r="L437" s="113">
        <f>-'ver pressoflex 6p C3 DCpowe_2'!$G$2*'ver pressoflex 6p C3 DCpowe_2'!D437*'ver pressoflex 6p C3 DCpowe_2'!$G$17*'ver pressoflex 6p C3 DCpowe_2'!$G$13*'ver pressoflex 6p C3 DCpowe_2'!$G$11</f>
        <v>-48319.267500000067</v>
      </c>
      <c r="M437" s="572">
        <f>IF(ABS(E437)&lt;'ver pressoflex 6p C3 DCpowe_2'!$G$7,'ver pressoflex 6p C3 DCpowe_2'!$G$16*E437*'ver pressoflex 6p C3 DCpowe_2'!$O$8,SIGN(E437)*'ver pressoflex 6p C3 DCpowe_2'!$G$15*'ver pressoflex 6p C3 DCpowe_2'!$O$8)</f>
        <v>-17803.500000000004</v>
      </c>
      <c r="N437" s="572">
        <f>IF(ABS(F437)&lt;'ver pressoflex 6p C3 DCpowe_2'!$G$7,'ver pressoflex 6p C3 DCpowe_2'!$G$16*F437*'ver pressoflex 6p C3 DCpowe_2'!$O$9,SIGN(F437)*'ver pressoflex 6p C3 DCpowe_2'!$G$15*'ver pressoflex 6p C3 DCpowe_2'!$O$9)</f>
        <v>0</v>
      </c>
      <c r="O437" s="572">
        <f>IF(ABS(G437)&lt;'ver pressoflex 6p C3 DCpowe_2'!$G$7,'ver pressoflex 6p C3 DCpowe_2'!$G$16*G437*'ver pressoflex 6p C3 DCpowe_2'!$O$10,SIGN(G437)*'ver pressoflex 6p C3 DCpowe_2'!$G$15*'ver pressoflex 6p C3 DCpowe_2'!$O$10)</f>
        <v>0</v>
      </c>
      <c r="P437" s="572">
        <f>IF(ABS(H437)&lt;'ver pressoflex 6p C3 DCpowe_2'!$G$7,'ver pressoflex 6p C3 DCpowe_2'!$G$16*H437*'ver pressoflex 6p C3 DCpowe_2'!$O$11,SIGN(H437)*'ver pressoflex 6p C3 DCpowe_2'!$G$15*'ver pressoflex 6p C3 DCpowe_2'!$O$11)</f>
        <v>0</v>
      </c>
      <c r="Q437" s="572">
        <f>IF(ABS(I437)&lt;'ver pressoflex 6p C3 DCpowe_2'!$G$7,'ver pressoflex 6p C3 DCpowe_2'!$G$16*I437*'ver pressoflex 6p C3 DCpowe_2'!$O$12,SIGN(I437)*'ver pressoflex 6p C3 DCpowe_2'!$G$15*'ver pressoflex 6p C3 DCpowe_2'!$O$12)</f>
        <v>0</v>
      </c>
      <c r="R437" s="572">
        <f>IF(ABS(J437)&lt;'ver pressoflex 6p C3 DCpowe_2'!$G$7,'ver pressoflex 6p C3 DCpowe_2'!$G$16*J437*'ver pressoflex 6p C3 DCpowe_2'!$O$13,SIGN(J437)*'ver pressoflex 6p C3 DCpowe_2'!$G$15*'ver pressoflex 6p C3 DCpowe_2'!$O$13)</f>
        <v>17803.500000000004</v>
      </c>
      <c r="S437" s="113">
        <f t="shared" si="55"/>
        <v>-48319.267500000075</v>
      </c>
      <c r="T437" s="575">
        <f>-L437*('ver pressoflex 6p C3 DCpowe_2'!$G$3/2-'ver pressoflex 6p C3 DCpowe_2'!$G$12*'ver pressoflex 6p C3 DCpowe_2'!D437)</f>
        <v>54052178.505053468</v>
      </c>
      <c r="U437" s="29">
        <f t="shared" si="57"/>
        <v>18248587.500000004</v>
      </c>
      <c r="V437" s="29">
        <f t="shared" si="58"/>
        <v>0</v>
      </c>
      <c r="W437" s="29">
        <f t="shared" si="59"/>
        <v>0</v>
      </c>
      <c r="X437" s="29">
        <f t="shared" si="60"/>
        <v>0</v>
      </c>
      <c r="Y437" s="29">
        <f t="shared" si="61"/>
        <v>0</v>
      </c>
      <c r="Z437" s="29">
        <f t="shared" si="62"/>
        <v>18248587.500000004</v>
      </c>
      <c r="AA437" s="113">
        <f t="shared" si="56"/>
        <v>90549353.505053475</v>
      </c>
    </row>
    <row r="438" spans="2:27">
      <c r="B438" s="116">
        <f t="shared" si="54"/>
        <v>6550.7925000000687</v>
      </c>
      <c r="C438" s="115">
        <f t="shared" si="63"/>
        <v>20.970000000000027</v>
      </c>
      <c r="D438" s="68">
        <f>'ver pressoflex 6p C3 DCpowe_2'!$G$3/2/$C$557*C438</f>
        <v>256.88250000000033</v>
      </c>
      <c r="E438" s="114">
        <f>'ver pressoflex 6p C3 DCpowe_2'!$G$9/D438*(D438-'ver pressoflex 6p C3 DCpowe_2'!$M$8)</f>
        <v>-1.7714713925627557E-3</v>
      </c>
      <c r="F438" s="114">
        <f>'ver pressoflex 6p C3 DCpowe_2'!$G$9/D438*(D438-'ver pressoflex 6p C3 DCpowe_2'!$M$9)</f>
        <v>7.1994005041214209E-4</v>
      </c>
      <c r="G438" s="114">
        <f>'ver pressoflex 6p C3 DCpowe_2'!$G$9/D438*(D438-'ver pressoflex 6p C3 DCpowe_2'!$M$10)</f>
        <v>3.2113514933870399E-3</v>
      </c>
      <c r="H438" s="114">
        <f>'ver pressoflex 6p C3 DCpowe_2'!$G$9/D438*(D438-'ver pressoflex 6p C3 DCpowe_2'!$M$11)</f>
        <v>5.7088123947719206E-2</v>
      </c>
      <c r="I438" s="114">
        <f>'ver pressoflex 6p C3 DCpowe_2'!$G$9/D438*(D438-'ver pressoflex 6p C3 DCpowe_2'!$M$12)</f>
        <v>5.9579535390694105E-2</v>
      </c>
      <c r="J438" s="114">
        <f>'ver pressoflex 6p C3 DCpowe_2'!$G$9/D438*(D438-'ver pressoflex 6p C3 DCpowe_2'!$M$13)</f>
        <v>6.2070946833669004E-2</v>
      </c>
      <c r="K438" s="114">
        <f>'ver pressoflex 6p C3 DCpowe_2'!$G$9/D438*(D438-'ver pressoflex 6p C3 DCpowe_2'!$G$3)</f>
        <v>6.8299475441106247E-2</v>
      </c>
      <c r="L438" s="113">
        <f>-'ver pressoflex 6p C3 DCpowe_2'!$G$2*'ver pressoflex 6p C3 DCpowe_2'!D438*'ver pressoflex 6p C3 DCpowe_2'!$G$17*'ver pressoflex 6p C3 DCpowe_2'!$G$13*'ver pressoflex 6p C3 DCpowe_2'!$G$11</f>
        <v>-48550.792500000069</v>
      </c>
      <c r="M438" s="572">
        <f>IF(ABS(E438)&lt;'ver pressoflex 6p C3 DCpowe_2'!$G$7,'ver pressoflex 6p C3 DCpowe_2'!$G$16*E438*'ver pressoflex 6p C3 DCpowe_2'!$O$8,SIGN(E438)*'ver pressoflex 6p C3 DCpowe_2'!$G$15*'ver pressoflex 6p C3 DCpowe_2'!$O$8)</f>
        <v>-17803.500000000004</v>
      </c>
      <c r="N438" s="572">
        <f>IF(ABS(F438)&lt;'ver pressoflex 6p C3 DCpowe_2'!$G$7,'ver pressoflex 6p C3 DCpowe_2'!$G$16*F438*'ver pressoflex 6p C3 DCpowe_2'!$O$9,SIGN(F438)*'ver pressoflex 6p C3 DCpowe_2'!$G$15*'ver pressoflex 6p C3 DCpowe_2'!$O$9)</f>
        <v>0</v>
      </c>
      <c r="O438" s="572">
        <f>IF(ABS(G438)&lt;'ver pressoflex 6p C3 DCpowe_2'!$G$7,'ver pressoflex 6p C3 DCpowe_2'!$G$16*G438*'ver pressoflex 6p C3 DCpowe_2'!$O$10,SIGN(G438)*'ver pressoflex 6p C3 DCpowe_2'!$G$15*'ver pressoflex 6p C3 DCpowe_2'!$O$10)</f>
        <v>0</v>
      </c>
      <c r="P438" s="572">
        <f>IF(ABS(H438)&lt;'ver pressoflex 6p C3 DCpowe_2'!$G$7,'ver pressoflex 6p C3 DCpowe_2'!$G$16*H438*'ver pressoflex 6p C3 DCpowe_2'!$O$11,SIGN(H438)*'ver pressoflex 6p C3 DCpowe_2'!$G$15*'ver pressoflex 6p C3 DCpowe_2'!$O$11)</f>
        <v>0</v>
      </c>
      <c r="Q438" s="572">
        <f>IF(ABS(I438)&lt;'ver pressoflex 6p C3 DCpowe_2'!$G$7,'ver pressoflex 6p C3 DCpowe_2'!$G$16*I438*'ver pressoflex 6p C3 DCpowe_2'!$O$12,SIGN(I438)*'ver pressoflex 6p C3 DCpowe_2'!$G$15*'ver pressoflex 6p C3 DCpowe_2'!$O$12)</f>
        <v>0</v>
      </c>
      <c r="R438" s="572">
        <f>IF(ABS(J438)&lt;'ver pressoflex 6p C3 DCpowe_2'!$G$7,'ver pressoflex 6p C3 DCpowe_2'!$G$16*J438*'ver pressoflex 6p C3 DCpowe_2'!$O$13,SIGN(J438)*'ver pressoflex 6p C3 DCpowe_2'!$G$15*'ver pressoflex 6p C3 DCpowe_2'!$O$13)</f>
        <v>17803.500000000004</v>
      </c>
      <c r="S438" s="113">
        <f t="shared" si="55"/>
        <v>-48550.792500000069</v>
      </c>
      <c r="T438" s="575">
        <f>-L438*('ver pressoflex 6p C3 DCpowe_2'!$G$3/2-'ver pressoflex 6p C3 DCpowe_2'!$G$12*'ver pressoflex 6p C3 DCpowe_2'!D438)</f>
        <v>54286431.64747747</v>
      </c>
      <c r="U438" s="29">
        <f t="shared" si="57"/>
        <v>18248587.500000004</v>
      </c>
      <c r="V438" s="29">
        <f t="shared" si="58"/>
        <v>0</v>
      </c>
      <c r="W438" s="29">
        <f t="shared" si="59"/>
        <v>0</v>
      </c>
      <c r="X438" s="29">
        <f t="shared" si="60"/>
        <v>0</v>
      </c>
      <c r="Y438" s="29">
        <f t="shared" si="61"/>
        <v>0</v>
      </c>
      <c r="Z438" s="29">
        <f t="shared" si="62"/>
        <v>18248587.500000004</v>
      </c>
      <c r="AA438" s="113">
        <f t="shared" si="56"/>
        <v>90783606.647477478</v>
      </c>
    </row>
    <row r="439" spans="2:27">
      <c r="B439" s="116">
        <f t="shared" si="54"/>
        <v>6782.3175000000774</v>
      </c>
      <c r="C439" s="115">
        <f t="shared" si="63"/>
        <v>21.070000000000029</v>
      </c>
      <c r="D439" s="68">
        <f>'ver pressoflex 6p C3 DCpowe_2'!$G$3/2/$C$557*C439</f>
        <v>258.10750000000036</v>
      </c>
      <c r="E439" s="114">
        <f>'ver pressoflex 6p C3 DCpowe_2'!$G$9/D439*(D439-'ver pressoflex 6p C3 DCpowe_2'!$M$8)</f>
        <v>-1.8010325155216418E-3</v>
      </c>
      <c r="F439" s="114">
        <f>'ver pressoflex 6p C3 DCpowe_2'!$G$9/D439*(D439-'ver pressoflex 6p C3 DCpowe_2'!$M$9)</f>
        <v>6.7855447826970113E-4</v>
      </c>
      <c r="G439" s="114">
        <f>'ver pressoflex 6p C3 DCpowe_2'!$G$9/D439*(D439-'ver pressoflex 6p C3 DCpowe_2'!$M$10)</f>
        <v>3.1581414720610441E-3</v>
      </c>
      <c r="H439" s="114">
        <f>'ver pressoflex 6p C3 DCpowe_2'!$G$9/D439*(D439-'ver pressoflex 6p C3 DCpowe_2'!$M$11)</f>
        <v>5.6779210212798838E-2</v>
      </c>
      <c r="I439" s="114">
        <f>'ver pressoflex 6p C3 DCpowe_2'!$G$9/D439*(D439-'ver pressoflex 6p C3 DCpowe_2'!$M$12)</f>
        <v>5.9258797206590184E-2</v>
      </c>
      <c r="J439" s="114">
        <f>'ver pressoflex 6p C3 DCpowe_2'!$G$9/D439*(D439-'ver pressoflex 6p C3 DCpowe_2'!$M$13)</f>
        <v>6.1738384200381524E-2</v>
      </c>
      <c r="K439" s="114">
        <f>'ver pressoflex 6p C3 DCpowe_2'!$G$9/D439*(D439-'ver pressoflex 6p C3 DCpowe_2'!$G$3)</f>
        <v>6.793735168485987E-2</v>
      </c>
      <c r="L439" s="113">
        <f>-'ver pressoflex 6p C3 DCpowe_2'!$G$2*'ver pressoflex 6p C3 DCpowe_2'!D439*'ver pressoflex 6p C3 DCpowe_2'!$G$17*'ver pressoflex 6p C3 DCpowe_2'!$G$13*'ver pressoflex 6p C3 DCpowe_2'!$G$11</f>
        <v>-48782.31750000007</v>
      </c>
      <c r="M439" s="572">
        <f>IF(ABS(E439)&lt;'ver pressoflex 6p C3 DCpowe_2'!$G$7,'ver pressoflex 6p C3 DCpowe_2'!$G$16*E439*'ver pressoflex 6p C3 DCpowe_2'!$O$8,SIGN(E439)*'ver pressoflex 6p C3 DCpowe_2'!$G$15*'ver pressoflex 6p C3 DCpowe_2'!$O$8)</f>
        <v>-17803.500000000004</v>
      </c>
      <c r="N439" s="572">
        <f>IF(ABS(F439)&lt;'ver pressoflex 6p C3 DCpowe_2'!$G$7,'ver pressoflex 6p C3 DCpowe_2'!$G$16*F439*'ver pressoflex 6p C3 DCpowe_2'!$O$9,SIGN(F439)*'ver pressoflex 6p C3 DCpowe_2'!$G$15*'ver pressoflex 6p C3 DCpowe_2'!$O$9)</f>
        <v>0</v>
      </c>
      <c r="O439" s="572">
        <f>IF(ABS(G439)&lt;'ver pressoflex 6p C3 DCpowe_2'!$G$7,'ver pressoflex 6p C3 DCpowe_2'!$G$16*G439*'ver pressoflex 6p C3 DCpowe_2'!$O$10,SIGN(G439)*'ver pressoflex 6p C3 DCpowe_2'!$G$15*'ver pressoflex 6p C3 DCpowe_2'!$O$10)</f>
        <v>0</v>
      </c>
      <c r="P439" s="572">
        <f>IF(ABS(H439)&lt;'ver pressoflex 6p C3 DCpowe_2'!$G$7,'ver pressoflex 6p C3 DCpowe_2'!$G$16*H439*'ver pressoflex 6p C3 DCpowe_2'!$O$11,SIGN(H439)*'ver pressoflex 6p C3 DCpowe_2'!$G$15*'ver pressoflex 6p C3 DCpowe_2'!$O$11)</f>
        <v>0</v>
      </c>
      <c r="Q439" s="572">
        <f>IF(ABS(I439)&lt;'ver pressoflex 6p C3 DCpowe_2'!$G$7,'ver pressoflex 6p C3 DCpowe_2'!$G$16*I439*'ver pressoflex 6p C3 DCpowe_2'!$O$12,SIGN(I439)*'ver pressoflex 6p C3 DCpowe_2'!$G$15*'ver pressoflex 6p C3 DCpowe_2'!$O$12)</f>
        <v>0</v>
      </c>
      <c r="R439" s="572">
        <f>IF(ABS(J439)&lt;'ver pressoflex 6p C3 DCpowe_2'!$G$7,'ver pressoflex 6p C3 DCpowe_2'!$G$16*J439*'ver pressoflex 6p C3 DCpowe_2'!$O$13,SIGN(J439)*'ver pressoflex 6p C3 DCpowe_2'!$G$15*'ver pressoflex 6p C3 DCpowe_2'!$O$13)</f>
        <v>17803.500000000004</v>
      </c>
      <c r="S439" s="113">
        <f t="shared" si="55"/>
        <v>-48782.317500000077</v>
      </c>
      <c r="T439" s="575">
        <f>-L439*('ver pressoflex 6p C3 DCpowe_2'!$G$3/2-'ver pressoflex 6p C3 DCpowe_2'!$G$12*'ver pressoflex 6p C3 DCpowe_2'!D439)</f>
        <v>54520448.819621474</v>
      </c>
      <c r="U439" s="29">
        <f t="shared" si="57"/>
        <v>18248587.500000004</v>
      </c>
      <c r="V439" s="29">
        <f t="shared" si="58"/>
        <v>0</v>
      </c>
      <c r="W439" s="29">
        <f t="shared" si="59"/>
        <v>0</v>
      </c>
      <c r="X439" s="29">
        <f t="shared" si="60"/>
        <v>0</v>
      </c>
      <c r="Y439" s="29">
        <f t="shared" si="61"/>
        <v>0</v>
      </c>
      <c r="Z439" s="29">
        <f t="shared" si="62"/>
        <v>18248587.500000004</v>
      </c>
      <c r="AA439" s="113">
        <f t="shared" si="56"/>
        <v>91017623.819621474</v>
      </c>
    </row>
    <row r="440" spans="2:27">
      <c r="B440" s="116">
        <f t="shared" si="54"/>
        <v>7013.8425000000861</v>
      </c>
      <c r="C440" s="115">
        <f t="shared" si="63"/>
        <v>21.17000000000003</v>
      </c>
      <c r="D440" s="68">
        <f>'ver pressoflex 6p C3 DCpowe_2'!$G$3/2/$C$557*C440</f>
        <v>259.33250000000038</v>
      </c>
      <c r="E440" s="114">
        <f>'ver pressoflex 6p C3 DCpowe_2'!$G$9/D440*(D440-'ver pressoflex 6p C3 DCpowe_2'!$M$8)</f>
        <v>-1.830314364763392E-3</v>
      </c>
      <c r="F440" s="114">
        <f>'ver pressoflex 6p C3 DCpowe_2'!$G$9/D440*(D440-'ver pressoflex 6p C3 DCpowe_2'!$M$9)</f>
        <v>6.3755988933125122E-4</v>
      </c>
      <c r="G440" s="114">
        <f>'ver pressoflex 6p C3 DCpowe_2'!$G$9/D440*(D440-'ver pressoflex 6p C3 DCpowe_2'!$M$10)</f>
        <v>3.1054341434258947E-3</v>
      </c>
      <c r="H440" s="114">
        <f>'ver pressoflex 6p C3 DCpowe_2'!$G$9/D440*(D440-'ver pressoflex 6p C3 DCpowe_2'!$M$11)</f>
        <v>5.6473214888222552E-2</v>
      </c>
      <c r="I440" s="114">
        <f>'ver pressoflex 6p C3 DCpowe_2'!$G$9/D440*(D440-'ver pressoflex 6p C3 DCpowe_2'!$M$12)</f>
        <v>5.8941089142317195E-2</v>
      </c>
      <c r="J440" s="114">
        <f>'ver pressoflex 6p C3 DCpowe_2'!$G$9/D440*(D440-'ver pressoflex 6p C3 DCpowe_2'!$M$13)</f>
        <v>6.1408963396411838E-2</v>
      </c>
      <c r="K440" s="114">
        <f>'ver pressoflex 6p C3 DCpowe_2'!$G$9/D440*(D440-'ver pressoflex 6p C3 DCpowe_2'!$G$3)</f>
        <v>6.7578649031648452E-2</v>
      </c>
      <c r="L440" s="113">
        <f>-'ver pressoflex 6p C3 DCpowe_2'!$G$2*'ver pressoflex 6p C3 DCpowe_2'!D440*'ver pressoflex 6p C3 DCpowe_2'!$G$17*'ver pressoflex 6p C3 DCpowe_2'!$G$13*'ver pressoflex 6p C3 DCpowe_2'!$G$11</f>
        <v>-49013.842500000079</v>
      </c>
      <c r="M440" s="572">
        <f>IF(ABS(E440)&lt;'ver pressoflex 6p C3 DCpowe_2'!$G$7,'ver pressoflex 6p C3 DCpowe_2'!$G$16*E440*'ver pressoflex 6p C3 DCpowe_2'!$O$8,SIGN(E440)*'ver pressoflex 6p C3 DCpowe_2'!$G$15*'ver pressoflex 6p C3 DCpowe_2'!$O$8)</f>
        <v>-17803.500000000004</v>
      </c>
      <c r="N440" s="572">
        <f>IF(ABS(F440)&lt;'ver pressoflex 6p C3 DCpowe_2'!$G$7,'ver pressoflex 6p C3 DCpowe_2'!$G$16*F440*'ver pressoflex 6p C3 DCpowe_2'!$O$9,SIGN(F440)*'ver pressoflex 6p C3 DCpowe_2'!$G$15*'ver pressoflex 6p C3 DCpowe_2'!$O$9)</f>
        <v>0</v>
      </c>
      <c r="O440" s="572">
        <f>IF(ABS(G440)&lt;'ver pressoflex 6p C3 DCpowe_2'!$G$7,'ver pressoflex 6p C3 DCpowe_2'!$G$16*G440*'ver pressoflex 6p C3 DCpowe_2'!$O$10,SIGN(G440)*'ver pressoflex 6p C3 DCpowe_2'!$G$15*'ver pressoflex 6p C3 DCpowe_2'!$O$10)</f>
        <v>0</v>
      </c>
      <c r="P440" s="572">
        <f>IF(ABS(H440)&lt;'ver pressoflex 6p C3 DCpowe_2'!$G$7,'ver pressoflex 6p C3 DCpowe_2'!$G$16*H440*'ver pressoflex 6p C3 DCpowe_2'!$O$11,SIGN(H440)*'ver pressoflex 6p C3 DCpowe_2'!$G$15*'ver pressoflex 6p C3 DCpowe_2'!$O$11)</f>
        <v>0</v>
      </c>
      <c r="Q440" s="572">
        <f>IF(ABS(I440)&lt;'ver pressoflex 6p C3 DCpowe_2'!$G$7,'ver pressoflex 6p C3 DCpowe_2'!$G$16*I440*'ver pressoflex 6p C3 DCpowe_2'!$O$12,SIGN(I440)*'ver pressoflex 6p C3 DCpowe_2'!$G$15*'ver pressoflex 6p C3 DCpowe_2'!$O$12)</f>
        <v>0</v>
      </c>
      <c r="R440" s="572">
        <f>IF(ABS(J440)&lt;'ver pressoflex 6p C3 DCpowe_2'!$G$7,'ver pressoflex 6p C3 DCpowe_2'!$G$16*J440*'ver pressoflex 6p C3 DCpowe_2'!$O$13,SIGN(J440)*'ver pressoflex 6p C3 DCpowe_2'!$G$15*'ver pressoflex 6p C3 DCpowe_2'!$O$13)</f>
        <v>17803.500000000004</v>
      </c>
      <c r="S440" s="113">
        <f t="shared" si="55"/>
        <v>-49013.842500000086</v>
      </c>
      <c r="T440" s="575">
        <f>-L440*('ver pressoflex 6p C3 DCpowe_2'!$G$3/2-'ver pressoflex 6p C3 DCpowe_2'!$G$12*'ver pressoflex 6p C3 DCpowe_2'!D440)</f>
        <v>54754230.021485478</v>
      </c>
      <c r="U440" s="29">
        <f t="shared" si="57"/>
        <v>18248587.500000004</v>
      </c>
      <c r="V440" s="29">
        <f t="shared" si="58"/>
        <v>0</v>
      </c>
      <c r="W440" s="29">
        <f t="shared" si="59"/>
        <v>0</v>
      </c>
      <c r="X440" s="29">
        <f t="shared" si="60"/>
        <v>0</v>
      </c>
      <c r="Y440" s="29">
        <f t="shared" si="61"/>
        <v>0</v>
      </c>
      <c r="Z440" s="29">
        <f t="shared" si="62"/>
        <v>18248587.500000004</v>
      </c>
      <c r="AA440" s="113">
        <f t="shared" si="56"/>
        <v>91251405.021485478</v>
      </c>
    </row>
    <row r="441" spans="2:27">
      <c r="B441" s="116">
        <f t="shared" si="54"/>
        <v>7245.3675000000803</v>
      </c>
      <c r="C441" s="115">
        <f t="shared" si="63"/>
        <v>21.270000000000032</v>
      </c>
      <c r="D441" s="68">
        <f>'ver pressoflex 6p C3 DCpowe_2'!$G$3/2/$C$557*C441</f>
        <v>260.5575000000004</v>
      </c>
      <c r="E441" s="114">
        <f>'ver pressoflex 6p C3 DCpowe_2'!$G$9/D441*(D441-'ver pressoflex 6p C3 DCpowe_2'!$M$8)</f>
        <v>-1.8593208792685009E-3</v>
      </c>
      <c r="F441" s="114">
        <f>'ver pressoflex 6p C3 DCpowe_2'!$G$9/D441*(D441-'ver pressoflex 6p C3 DCpowe_2'!$M$9)</f>
        <v>5.9695076902409848E-4</v>
      </c>
      <c r="G441" s="114">
        <f>'ver pressoflex 6p C3 DCpowe_2'!$G$9/D441*(D441-'ver pressoflex 6p C3 DCpowe_2'!$M$10)</f>
        <v>3.0532224173166977E-3</v>
      </c>
      <c r="H441" s="114">
        <f>'ver pressoflex 6p C3 DCpowe_2'!$G$9/D441*(D441-'ver pressoflex 6p C3 DCpowe_2'!$M$11)</f>
        <v>5.6170096811644164E-2</v>
      </c>
      <c r="I441" s="114">
        <f>'ver pressoflex 6p C3 DCpowe_2'!$G$9/D441*(D441-'ver pressoflex 6p C3 DCpowe_2'!$M$12)</f>
        <v>5.862636845993676E-2</v>
      </c>
      <c r="J441" s="114">
        <f>'ver pressoflex 6p C3 DCpowe_2'!$G$9/D441*(D441-'ver pressoflex 6p C3 DCpowe_2'!$M$13)</f>
        <v>6.1082640108229364E-2</v>
      </c>
      <c r="K441" s="114">
        <f>'ver pressoflex 6p C3 DCpowe_2'!$G$9/D441*(D441-'ver pressoflex 6p C3 DCpowe_2'!$G$3)</f>
        <v>6.7223319228960854E-2</v>
      </c>
      <c r="L441" s="113">
        <f>-'ver pressoflex 6p C3 DCpowe_2'!$G$2*'ver pressoflex 6p C3 DCpowe_2'!D441*'ver pressoflex 6p C3 DCpowe_2'!$G$17*'ver pressoflex 6p C3 DCpowe_2'!$G$13*'ver pressoflex 6p C3 DCpowe_2'!$G$11</f>
        <v>-49245.36750000008</v>
      </c>
      <c r="M441" s="572">
        <f>IF(ABS(E441)&lt;'ver pressoflex 6p C3 DCpowe_2'!$G$7,'ver pressoflex 6p C3 DCpowe_2'!$G$16*E441*'ver pressoflex 6p C3 DCpowe_2'!$O$8,SIGN(E441)*'ver pressoflex 6p C3 DCpowe_2'!$G$15*'ver pressoflex 6p C3 DCpowe_2'!$O$8)</f>
        <v>-17803.500000000004</v>
      </c>
      <c r="N441" s="572">
        <f>IF(ABS(F441)&lt;'ver pressoflex 6p C3 DCpowe_2'!$G$7,'ver pressoflex 6p C3 DCpowe_2'!$G$16*F441*'ver pressoflex 6p C3 DCpowe_2'!$O$9,SIGN(F441)*'ver pressoflex 6p C3 DCpowe_2'!$G$15*'ver pressoflex 6p C3 DCpowe_2'!$O$9)</f>
        <v>0</v>
      </c>
      <c r="O441" s="572">
        <f>IF(ABS(G441)&lt;'ver pressoflex 6p C3 DCpowe_2'!$G$7,'ver pressoflex 6p C3 DCpowe_2'!$G$16*G441*'ver pressoflex 6p C3 DCpowe_2'!$O$10,SIGN(G441)*'ver pressoflex 6p C3 DCpowe_2'!$G$15*'ver pressoflex 6p C3 DCpowe_2'!$O$10)</f>
        <v>0</v>
      </c>
      <c r="P441" s="572">
        <f>IF(ABS(H441)&lt;'ver pressoflex 6p C3 DCpowe_2'!$G$7,'ver pressoflex 6p C3 DCpowe_2'!$G$16*H441*'ver pressoflex 6p C3 DCpowe_2'!$O$11,SIGN(H441)*'ver pressoflex 6p C3 DCpowe_2'!$G$15*'ver pressoflex 6p C3 DCpowe_2'!$O$11)</f>
        <v>0</v>
      </c>
      <c r="Q441" s="572">
        <f>IF(ABS(I441)&lt;'ver pressoflex 6p C3 DCpowe_2'!$G$7,'ver pressoflex 6p C3 DCpowe_2'!$G$16*I441*'ver pressoflex 6p C3 DCpowe_2'!$O$12,SIGN(I441)*'ver pressoflex 6p C3 DCpowe_2'!$G$15*'ver pressoflex 6p C3 DCpowe_2'!$O$12)</f>
        <v>0</v>
      </c>
      <c r="R441" s="572">
        <f>IF(ABS(J441)&lt;'ver pressoflex 6p C3 DCpowe_2'!$G$7,'ver pressoflex 6p C3 DCpowe_2'!$G$16*J441*'ver pressoflex 6p C3 DCpowe_2'!$O$13,SIGN(J441)*'ver pressoflex 6p C3 DCpowe_2'!$G$15*'ver pressoflex 6p C3 DCpowe_2'!$O$13)</f>
        <v>17803.500000000004</v>
      </c>
      <c r="S441" s="113">
        <f t="shared" si="55"/>
        <v>-49245.36750000008</v>
      </c>
      <c r="T441" s="575">
        <f>-L441*('ver pressoflex 6p C3 DCpowe_2'!$G$3/2-'ver pressoflex 6p C3 DCpowe_2'!$G$12*'ver pressoflex 6p C3 DCpowe_2'!D441)</f>
        <v>54987775.253069475</v>
      </c>
      <c r="U441" s="29">
        <f t="shared" si="57"/>
        <v>18248587.500000004</v>
      </c>
      <c r="V441" s="29">
        <f t="shared" si="58"/>
        <v>0</v>
      </c>
      <c r="W441" s="29">
        <f t="shared" si="59"/>
        <v>0</v>
      </c>
      <c r="X441" s="29">
        <f t="shared" si="60"/>
        <v>0</v>
      </c>
      <c r="Y441" s="29">
        <f t="shared" si="61"/>
        <v>0</v>
      </c>
      <c r="Z441" s="29">
        <f t="shared" si="62"/>
        <v>18248587.500000004</v>
      </c>
      <c r="AA441" s="113">
        <f t="shared" si="56"/>
        <v>91484950.253069475</v>
      </c>
    </row>
    <row r="442" spans="2:27">
      <c r="B442" s="116">
        <f t="shared" ref="B442:B505" si="64">ABS(+S442-$C$53)</f>
        <v>7476.8925000000891</v>
      </c>
      <c r="C442" s="115">
        <f t="shared" si="63"/>
        <v>21.370000000000033</v>
      </c>
      <c r="D442" s="68">
        <f>'ver pressoflex 6p C3 DCpowe_2'!$G$3/2/$C$557*C442</f>
        <v>261.78250000000043</v>
      </c>
      <c r="E442" s="114">
        <f>'ver pressoflex 6p C3 DCpowe_2'!$G$9/D442*(D442-'ver pressoflex 6p C3 DCpowe_2'!$M$8)</f>
        <v>-1.8880559242883026E-3</v>
      </c>
      <c r="F442" s="114">
        <f>'ver pressoflex 6p C3 DCpowe_2'!$G$9/D442*(D442-'ver pressoflex 6p C3 DCpowe_2'!$M$9)</f>
        <v>5.567217059963762E-4</v>
      </c>
      <c r="G442" s="114">
        <f>'ver pressoflex 6p C3 DCpowe_2'!$G$9/D442*(D442-'ver pressoflex 6p C3 DCpowe_2'!$M$10)</f>
        <v>3.001499336281055E-3</v>
      </c>
      <c r="H442" s="114">
        <f>'ver pressoflex 6p C3 DCpowe_2'!$G$9/D442*(D442-'ver pressoflex 6p C3 DCpowe_2'!$M$11)</f>
        <v>5.5869815591187234E-2</v>
      </c>
      <c r="I442" s="114">
        <f>'ver pressoflex 6p C3 DCpowe_2'!$G$9/D442*(D442-'ver pressoflex 6p C3 DCpowe_2'!$M$12)</f>
        <v>5.8314593221471908E-2</v>
      </c>
      <c r="J442" s="114">
        <f>'ver pressoflex 6p C3 DCpowe_2'!$G$9/D442*(D442-'ver pressoflex 6p C3 DCpowe_2'!$M$13)</f>
        <v>6.0759370851756589E-2</v>
      </c>
      <c r="K442" s="114">
        <f>'ver pressoflex 6p C3 DCpowe_2'!$G$9/D442*(D442-'ver pressoflex 6p C3 DCpowe_2'!$G$3)</f>
        <v>6.6871314927468298E-2</v>
      </c>
      <c r="L442" s="113">
        <f>-'ver pressoflex 6p C3 DCpowe_2'!$G$2*'ver pressoflex 6p C3 DCpowe_2'!D442*'ver pressoflex 6p C3 DCpowe_2'!$G$17*'ver pressoflex 6p C3 DCpowe_2'!$G$13*'ver pressoflex 6p C3 DCpowe_2'!$G$11</f>
        <v>-49476.892500000089</v>
      </c>
      <c r="M442" s="572">
        <f>IF(ABS(E442)&lt;'ver pressoflex 6p C3 DCpowe_2'!$G$7,'ver pressoflex 6p C3 DCpowe_2'!$G$16*E442*'ver pressoflex 6p C3 DCpowe_2'!$O$8,SIGN(E442)*'ver pressoflex 6p C3 DCpowe_2'!$G$15*'ver pressoflex 6p C3 DCpowe_2'!$O$8)</f>
        <v>-17803.500000000004</v>
      </c>
      <c r="N442" s="572">
        <f>IF(ABS(F442)&lt;'ver pressoflex 6p C3 DCpowe_2'!$G$7,'ver pressoflex 6p C3 DCpowe_2'!$G$16*F442*'ver pressoflex 6p C3 DCpowe_2'!$O$9,SIGN(F442)*'ver pressoflex 6p C3 DCpowe_2'!$G$15*'ver pressoflex 6p C3 DCpowe_2'!$O$9)</f>
        <v>0</v>
      </c>
      <c r="O442" s="572">
        <f>IF(ABS(G442)&lt;'ver pressoflex 6p C3 DCpowe_2'!$G$7,'ver pressoflex 6p C3 DCpowe_2'!$G$16*G442*'ver pressoflex 6p C3 DCpowe_2'!$O$10,SIGN(G442)*'ver pressoflex 6p C3 DCpowe_2'!$G$15*'ver pressoflex 6p C3 DCpowe_2'!$O$10)</f>
        <v>0</v>
      </c>
      <c r="P442" s="572">
        <f>IF(ABS(H442)&lt;'ver pressoflex 6p C3 DCpowe_2'!$G$7,'ver pressoflex 6p C3 DCpowe_2'!$G$16*H442*'ver pressoflex 6p C3 DCpowe_2'!$O$11,SIGN(H442)*'ver pressoflex 6p C3 DCpowe_2'!$G$15*'ver pressoflex 6p C3 DCpowe_2'!$O$11)</f>
        <v>0</v>
      </c>
      <c r="Q442" s="572">
        <f>IF(ABS(I442)&lt;'ver pressoflex 6p C3 DCpowe_2'!$G$7,'ver pressoflex 6p C3 DCpowe_2'!$G$16*I442*'ver pressoflex 6p C3 DCpowe_2'!$O$12,SIGN(I442)*'ver pressoflex 6p C3 DCpowe_2'!$G$15*'ver pressoflex 6p C3 DCpowe_2'!$O$12)</f>
        <v>0</v>
      </c>
      <c r="R442" s="572">
        <f>IF(ABS(J442)&lt;'ver pressoflex 6p C3 DCpowe_2'!$G$7,'ver pressoflex 6p C3 DCpowe_2'!$G$16*J442*'ver pressoflex 6p C3 DCpowe_2'!$O$13,SIGN(J442)*'ver pressoflex 6p C3 DCpowe_2'!$G$15*'ver pressoflex 6p C3 DCpowe_2'!$O$13)</f>
        <v>17803.500000000004</v>
      </c>
      <c r="S442" s="113">
        <f t="shared" ref="S442:S505" si="65">L442+M442+N442+O442+P442+Q442+R442</f>
        <v>-49476.892500000089</v>
      </c>
      <c r="T442" s="575">
        <f>-L442*('ver pressoflex 6p C3 DCpowe_2'!$G$3/2-'ver pressoflex 6p C3 DCpowe_2'!$G$12*'ver pressoflex 6p C3 DCpowe_2'!D442)</f>
        <v>55221084.514373496</v>
      </c>
      <c r="U442" s="29">
        <f t="shared" si="57"/>
        <v>18248587.500000004</v>
      </c>
      <c r="V442" s="29">
        <f t="shared" si="58"/>
        <v>0</v>
      </c>
      <c r="W442" s="29">
        <f t="shared" si="59"/>
        <v>0</v>
      </c>
      <c r="X442" s="29">
        <f t="shared" si="60"/>
        <v>0</v>
      </c>
      <c r="Y442" s="29">
        <f t="shared" si="61"/>
        <v>0</v>
      </c>
      <c r="Z442" s="29">
        <f t="shared" si="62"/>
        <v>18248587.500000004</v>
      </c>
      <c r="AA442" s="113">
        <f t="shared" ref="AA442:AA505" si="66">T442+U442+V442+W442+X442+Y442+Z442</f>
        <v>91718259.514373496</v>
      </c>
    </row>
    <row r="443" spans="2:27">
      <c r="B443" s="116">
        <f t="shared" si="64"/>
        <v>7708.4175000000978</v>
      </c>
      <c r="C443" s="115">
        <f t="shared" si="63"/>
        <v>21.470000000000034</v>
      </c>
      <c r="D443" s="68">
        <f>'ver pressoflex 6p C3 DCpowe_2'!$G$3/2/$C$557*C443</f>
        <v>263.00750000000045</v>
      </c>
      <c r="E443" s="114">
        <f>'ver pressoflex 6p C3 DCpowe_2'!$G$9/D443*(D443-'ver pressoflex 6p C3 DCpowe_2'!$M$8)</f>
        <v>-1.9165232930619953E-3</v>
      </c>
      <c r="F443" s="114">
        <f>'ver pressoflex 6p C3 DCpowe_2'!$G$9/D443*(D443-'ver pressoflex 6p C3 DCpowe_2'!$M$9)</f>
        <v>5.1686738971320665E-4</v>
      </c>
      <c r="G443" s="114">
        <f>'ver pressoflex 6p C3 DCpowe_2'!$G$9/D443*(D443-'ver pressoflex 6p C3 DCpowe_2'!$M$10)</f>
        <v>2.9502580724884084E-3</v>
      </c>
      <c r="H443" s="114">
        <f>'ver pressoflex 6p C3 DCpowe_2'!$G$9/D443*(D443-'ver pressoflex 6p C3 DCpowe_2'!$M$11)</f>
        <v>5.5572331587502154E-2</v>
      </c>
      <c r="I443" s="114">
        <f>'ver pressoflex 6p C3 DCpowe_2'!$G$9/D443*(D443-'ver pressoflex 6p C3 DCpowe_2'!$M$12)</f>
        <v>5.8005722270277352E-2</v>
      </c>
      <c r="J443" s="114">
        <f>'ver pressoflex 6p C3 DCpowe_2'!$G$9/D443*(D443-'ver pressoflex 6p C3 DCpowe_2'!$M$13)</f>
        <v>6.0439112953052557E-2</v>
      </c>
      <c r="K443" s="114">
        <f>'ver pressoflex 6p C3 DCpowe_2'!$G$9/D443*(D443-'ver pressoflex 6p C3 DCpowe_2'!$G$3)</f>
        <v>6.6522589659990555E-2</v>
      </c>
      <c r="L443" s="113">
        <f>-'ver pressoflex 6p C3 DCpowe_2'!$G$2*'ver pressoflex 6p C3 DCpowe_2'!D443*'ver pressoflex 6p C3 DCpowe_2'!$G$17*'ver pressoflex 6p C3 DCpowe_2'!$G$13*'ver pressoflex 6p C3 DCpowe_2'!$G$11</f>
        <v>-49708.417500000091</v>
      </c>
      <c r="M443" s="572">
        <f>IF(ABS(E443)&lt;'ver pressoflex 6p C3 DCpowe_2'!$G$7,'ver pressoflex 6p C3 DCpowe_2'!$G$16*E443*'ver pressoflex 6p C3 DCpowe_2'!$O$8,SIGN(E443)*'ver pressoflex 6p C3 DCpowe_2'!$G$15*'ver pressoflex 6p C3 DCpowe_2'!$O$8)</f>
        <v>-17803.500000000004</v>
      </c>
      <c r="N443" s="572">
        <f>IF(ABS(F443)&lt;'ver pressoflex 6p C3 DCpowe_2'!$G$7,'ver pressoflex 6p C3 DCpowe_2'!$G$16*F443*'ver pressoflex 6p C3 DCpowe_2'!$O$9,SIGN(F443)*'ver pressoflex 6p C3 DCpowe_2'!$G$15*'ver pressoflex 6p C3 DCpowe_2'!$O$9)</f>
        <v>0</v>
      </c>
      <c r="O443" s="572">
        <f>IF(ABS(G443)&lt;'ver pressoflex 6p C3 DCpowe_2'!$G$7,'ver pressoflex 6p C3 DCpowe_2'!$G$16*G443*'ver pressoflex 6p C3 DCpowe_2'!$O$10,SIGN(G443)*'ver pressoflex 6p C3 DCpowe_2'!$G$15*'ver pressoflex 6p C3 DCpowe_2'!$O$10)</f>
        <v>0</v>
      </c>
      <c r="P443" s="572">
        <f>IF(ABS(H443)&lt;'ver pressoflex 6p C3 DCpowe_2'!$G$7,'ver pressoflex 6p C3 DCpowe_2'!$G$16*H443*'ver pressoflex 6p C3 DCpowe_2'!$O$11,SIGN(H443)*'ver pressoflex 6p C3 DCpowe_2'!$G$15*'ver pressoflex 6p C3 DCpowe_2'!$O$11)</f>
        <v>0</v>
      </c>
      <c r="Q443" s="572">
        <f>IF(ABS(I443)&lt;'ver pressoflex 6p C3 DCpowe_2'!$G$7,'ver pressoflex 6p C3 DCpowe_2'!$G$16*I443*'ver pressoflex 6p C3 DCpowe_2'!$O$12,SIGN(I443)*'ver pressoflex 6p C3 DCpowe_2'!$G$15*'ver pressoflex 6p C3 DCpowe_2'!$O$12)</f>
        <v>0</v>
      </c>
      <c r="R443" s="572">
        <f>IF(ABS(J443)&lt;'ver pressoflex 6p C3 DCpowe_2'!$G$7,'ver pressoflex 6p C3 DCpowe_2'!$G$16*J443*'ver pressoflex 6p C3 DCpowe_2'!$O$13,SIGN(J443)*'ver pressoflex 6p C3 DCpowe_2'!$G$15*'ver pressoflex 6p C3 DCpowe_2'!$O$13)</f>
        <v>17803.500000000004</v>
      </c>
      <c r="S443" s="113">
        <f t="shared" si="65"/>
        <v>-49708.417500000098</v>
      </c>
      <c r="T443" s="575">
        <f>-L443*('ver pressoflex 6p C3 DCpowe_2'!$G$3/2-'ver pressoflex 6p C3 DCpowe_2'!$G$12*'ver pressoflex 6p C3 DCpowe_2'!D443)</f>
        <v>55454157.805397488</v>
      </c>
      <c r="U443" s="29">
        <f t="shared" ref="U443:U506" si="67">M443*IF(($G$3/2-$M$8)&gt;0,($G$3/2-$M$8),$G$3/2-($G$3-$M$8))*IF(($G$3/2-$M$8)&gt;0,-1,1)</f>
        <v>18248587.500000004</v>
      </c>
      <c r="V443" s="29">
        <f t="shared" ref="V443:V506" si="68">N443*IF(($G$3/2-$M$9)&gt;0,($G$3/2-$M$9),$G$3/2-($G$3-$M$9))*IF(($G$3/2-$M$9)&gt;0,-1,1)</f>
        <v>0</v>
      </c>
      <c r="W443" s="29">
        <f t="shared" ref="W443:W506" si="69">O443*IF(($G$3/2-$M$10)&gt;0,($G$3/2-$M$10),$G$3/2-($G$3-$M$10))*IF(($G$3/2-$M$10)&gt;0,-1,1)</f>
        <v>0</v>
      </c>
      <c r="X443" s="29">
        <f t="shared" ref="X443:X506" si="70">P443*IF(($G$3/2-$M$11)&gt;0,($G$3/2-$M$11),$G$3/2-($G$3-$M$11))*IF(($G$3/2-$M$11)&gt;0,-1,1)</f>
        <v>0</v>
      </c>
      <c r="Y443" s="29">
        <f t="shared" ref="Y443:Y506" si="71">Q443*IF(($G$3/2-$M$12)&gt;0,($G$3/2-$M$12),$G$3/2-($G$3-$M$12))*IF(($G$3/2-$M$12)&gt;0,-1,1)</f>
        <v>0</v>
      </c>
      <c r="Z443" s="29">
        <f t="shared" ref="Z443:Z506" si="72">R443*IF(($G$3/2-$M$13)&gt;0,($G$3/2-$M$13),$G$3/2-($G$3-$M$13))*IF(($G$3/2-$M$13)&gt;0,-1,1)</f>
        <v>18248587.500000004</v>
      </c>
      <c r="AA443" s="113">
        <f t="shared" si="66"/>
        <v>91951332.805397496</v>
      </c>
    </row>
    <row r="444" spans="2:27">
      <c r="B444" s="116">
        <f t="shared" si="64"/>
        <v>7939.942500000092</v>
      </c>
      <c r="C444" s="115">
        <f t="shared" si="63"/>
        <v>21.570000000000036</v>
      </c>
      <c r="D444" s="68">
        <f>'ver pressoflex 6p C3 DCpowe_2'!$G$3/2/$C$557*C444</f>
        <v>264.23250000000041</v>
      </c>
      <c r="E444" s="114">
        <f>'ver pressoflex 6p C3 DCpowe_2'!$G$9/D444*(D444-'ver pressoflex 6p C3 DCpowe_2'!$M$8)</f>
        <v>-1.9447267084859074E-3</v>
      </c>
      <c r="F444" s="114">
        <f>'ver pressoflex 6p C3 DCpowe_2'!$G$9/D444*(D444-'ver pressoflex 6p C3 DCpowe_2'!$M$9)</f>
        <v>4.773826081197298E-4</v>
      </c>
      <c r="G444" s="114">
        <f>'ver pressoflex 6p C3 DCpowe_2'!$G$9/D444*(D444-'ver pressoflex 6p C3 DCpowe_2'!$M$10)</f>
        <v>2.8994919247253672E-3</v>
      </c>
      <c r="H444" s="114">
        <f>'ver pressoflex 6p C3 DCpowe_2'!$G$9/D444*(D444-'ver pressoflex 6p C3 DCpowe_2'!$M$11)</f>
        <v>5.5277605896322267E-2</v>
      </c>
      <c r="I444" s="114">
        <f>'ver pressoflex 6p C3 DCpowe_2'!$G$9/D444*(D444-'ver pressoflex 6p C3 DCpowe_2'!$M$12)</f>
        <v>5.7699715212927903E-2</v>
      </c>
      <c r="J444" s="114">
        <f>'ver pressoflex 6p C3 DCpowe_2'!$G$9/D444*(D444-'ver pressoflex 6p C3 DCpowe_2'!$M$13)</f>
        <v>6.0121824529533539E-2</v>
      </c>
      <c r="K444" s="114">
        <f>'ver pressoflex 6p C3 DCpowe_2'!$G$9/D444*(D444-'ver pressoflex 6p C3 DCpowe_2'!$G$3)</f>
        <v>6.6177097821047637E-2</v>
      </c>
      <c r="L444" s="113">
        <f>-'ver pressoflex 6p C3 DCpowe_2'!$G$2*'ver pressoflex 6p C3 DCpowe_2'!D444*'ver pressoflex 6p C3 DCpowe_2'!$G$17*'ver pressoflex 6p C3 DCpowe_2'!$G$13*'ver pressoflex 6p C3 DCpowe_2'!$G$11</f>
        <v>-49939.942500000085</v>
      </c>
      <c r="M444" s="572">
        <f>IF(ABS(E444)&lt;'ver pressoflex 6p C3 DCpowe_2'!$G$7,'ver pressoflex 6p C3 DCpowe_2'!$G$16*E444*'ver pressoflex 6p C3 DCpowe_2'!$O$8,SIGN(E444)*'ver pressoflex 6p C3 DCpowe_2'!$G$15*'ver pressoflex 6p C3 DCpowe_2'!$O$8)</f>
        <v>-17803.500000000004</v>
      </c>
      <c r="N444" s="572">
        <f>IF(ABS(F444)&lt;'ver pressoflex 6p C3 DCpowe_2'!$G$7,'ver pressoflex 6p C3 DCpowe_2'!$G$16*F444*'ver pressoflex 6p C3 DCpowe_2'!$O$9,SIGN(F444)*'ver pressoflex 6p C3 DCpowe_2'!$G$15*'ver pressoflex 6p C3 DCpowe_2'!$O$9)</f>
        <v>0</v>
      </c>
      <c r="O444" s="572">
        <f>IF(ABS(G444)&lt;'ver pressoflex 6p C3 DCpowe_2'!$G$7,'ver pressoflex 6p C3 DCpowe_2'!$G$16*G444*'ver pressoflex 6p C3 DCpowe_2'!$O$10,SIGN(G444)*'ver pressoflex 6p C3 DCpowe_2'!$G$15*'ver pressoflex 6p C3 DCpowe_2'!$O$10)</f>
        <v>0</v>
      </c>
      <c r="P444" s="572">
        <f>IF(ABS(H444)&lt;'ver pressoflex 6p C3 DCpowe_2'!$G$7,'ver pressoflex 6p C3 DCpowe_2'!$G$16*H444*'ver pressoflex 6p C3 DCpowe_2'!$O$11,SIGN(H444)*'ver pressoflex 6p C3 DCpowe_2'!$G$15*'ver pressoflex 6p C3 DCpowe_2'!$O$11)</f>
        <v>0</v>
      </c>
      <c r="Q444" s="572">
        <f>IF(ABS(I444)&lt;'ver pressoflex 6p C3 DCpowe_2'!$G$7,'ver pressoflex 6p C3 DCpowe_2'!$G$16*I444*'ver pressoflex 6p C3 DCpowe_2'!$O$12,SIGN(I444)*'ver pressoflex 6p C3 DCpowe_2'!$G$15*'ver pressoflex 6p C3 DCpowe_2'!$O$12)</f>
        <v>0</v>
      </c>
      <c r="R444" s="572">
        <f>IF(ABS(J444)&lt;'ver pressoflex 6p C3 DCpowe_2'!$G$7,'ver pressoflex 6p C3 DCpowe_2'!$G$16*J444*'ver pressoflex 6p C3 DCpowe_2'!$O$13,SIGN(J444)*'ver pressoflex 6p C3 DCpowe_2'!$G$15*'ver pressoflex 6p C3 DCpowe_2'!$O$13)</f>
        <v>17803.500000000004</v>
      </c>
      <c r="S444" s="113">
        <f t="shared" si="65"/>
        <v>-49939.942500000092</v>
      </c>
      <c r="T444" s="575">
        <f>-L444*('ver pressoflex 6p C3 DCpowe_2'!$G$3/2-'ver pressoflex 6p C3 DCpowe_2'!$G$12*'ver pressoflex 6p C3 DCpowe_2'!D444)</f>
        <v>55686995.126141489</v>
      </c>
      <c r="U444" s="29">
        <f t="shared" si="67"/>
        <v>18248587.500000004</v>
      </c>
      <c r="V444" s="29">
        <f t="shared" si="68"/>
        <v>0</v>
      </c>
      <c r="W444" s="29">
        <f t="shared" si="69"/>
        <v>0</v>
      </c>
      <c r="X444" s="29">
        <f t="shared" si="70"/>
        <v>0</v>
      </c>
      <c r="Y444" s="29">
        <f t="shared" si="71"/>
        <v>0</v>
      </c>
      <c r="Z444" s="29">
        <f t="shared" si="72"/>
        <v>18248587.500000004</v>
      </c>
      <c r="AA444" s="113">
        <f t="shared" si="66"/>
        <v>92184170.126141489</v>
      </c>
    </row>
    <row r="445" spans="2:27">
      <c r="B445" s="116">
        <f t="shared" si="64"/>
        <v>8171.4675000000861</v>
      </c>
      <c r="C445" s="115">
        <f t="shared" si="63"/>
        <v>21.670000000000037</v>
      </c>
      <c r="D445" s="68">
        <f>'ver pressoflex 6p C3 DCpowe_2'!$G$3/2/$C$557*C445</f>
        <v>265.45750000000044</v>
      </c>
      <c r="E445" s="114">
        <f>'ver pressoflex 6p C3 DCpowe_2'!$G$9/D445*(D445-'ver pressoflex 6p C3 DCpowe_2'!$M$8)</f>
        <v>-1.9726698247365497E-3</v>
      </c>
      <c r="F445" s="114">
        <f>'ver pressoflex 6p C3 DCpowe_2'!$G$9/D445*(D445-'ver pressoflex 6p C3 DCpowe_2'!$M$9)</f>
        <v>4.3826224536883048E-4</v>
      </c>
      <c r="G445" s="114">
        <f>'ver pressoflex 6p C3 DCpowe_2'!$G$9/D445*(D445-'ver pressoflex 6p C3 DCpowe_2'!$M$10)</f>
        <v>2.8491943154742108E-3</v>
      </c>
      <c r="H445" s="114">
        <f>'ver pressoflex 6p C3 DCpowe_2'!$G$9/D445*(D445-'ver pressoflex 6p C3 DCpowe_2'!$M$11)</f>
        <v>5.4985600331503057E-2</v>
      </c>
      <c r="I445" s="114">
        <f>'ver pressoflex 6p C3 DCpowe_2'!$G$9/D445*(D445-'ver pressoflex 6p C3 DCpowe_2'!$M$12)</f>
        <v>5.7396532401608441E-2</v>
      </c>
      <c r="J445" s="114">
        <f>'ver pressoflex 6p C3 DCpowe_2'!$G$9/D445*(D445-'ver pressoflex 6p C3 DCpowe_2'!$M$13)</f>
        <v>5.9807464471713818E-2</v>
      </c>
      <c r="K445" s="114">
        <f>'ver pressoflex 6p C3 DCpowe_2'!$G$9/D445*(D445-'ver pressoflex 6p C3 DCpowe_2'!$G$3)</f>
        <v>6.5834794646977265E-2</v>
      </c>
      <c r="L445" s="113">
        <f>-'ver pressoflex 6p C3 DCpowe_2'!$G$2*'ver pressoflex 6p C3 DCpowe_2'!D445*'ver pressoflex 6p C3 DCpowe_2'!$G$17*'ver pressoflex 6p C3 DCpowe_2'!$G$13*'ver pressoflex 6p C3 DCpowe_2'!$G$11</f>
        <v>-50171.467500000086</v>
      </c>
      <c r="M445" s="572">
        <f>IF(ABS(E445)&lt;'ver pressoflex 6p C3 DCpowe_2'!$G$7,'ver pressoflex 6p C3 DCpowe_2'!$G$16*E445*'ver pressoflex 6p C3 DCpowe_2'!$O$8,SIGN(E445)*'ver pressoflex 6p C3 DCpowe_2'!$G$15*'ver pressoflex 6p C3 DCpowe_2'!$O$8)</f>
        <v>-17803.500000000004</v>
      </c>
      <c r="N445" s="572">
        <f>IF(ABS(F445)&lt;'ver pressoflex 6p C3 DCpowe_2'!$G$7,'ver pressoflex 6p C3 DCpowe_2'!$G$16*F445*'ver pressoflex 6p C3 DCpowe_2'!$O$9,SIGN(F445)*'ver pressoflex 6p C3 DCpowe_2'!$G$15*'ver pressoflex 6p C3 DCpowe_2'!$O$9)</f>
        <v>0</v>
      </c>
      <c r="O445" s="572">
        <f>IF(ABS(G445)&lt;'ver pressoflex 6p C3 DCpowe_2'!$G$7,'ver pressoflex 6p C3 DCpowe_2'!$G$16*G445*'ver pressoflex 6p C3 DCpowe_2'!$O$10,SIGN(G445)*'ver pressoflex 6p C3 DCpowe_2'!$G$15*'ver pressoflex 6p C3 DCpowe_2'!$O$10)</f>
        <v>0</v>
      </c>
      <c r="P445" s="572">
        <f>IF(ABS(H445)&lt;'ver pressoflex 6p C3 DCpowe_2'!$G$7,'ver pressoflex 6p C3 DCpowe_2'!$G$16*H445*'ver pressoflex 6p C3 DCpowe_2'!$O$11,SIGN(H445)*'ver pressoflex 6p C3 DCpowe_2'!$G$15*'ver pressoflex 6p C3 DCpowe_2'!$O$11)</f>
        <v>0</v>
      </c>
      <c r="Q445" s="572">
        <f>IF(ABS(I445)&lt;'ver pressoflex 6p C3 DCpowe_2'!$G$7,'ver pressoflex 6p C3 DCpowe_2'!$G$16*I445*'ver pressoflex 6p C3 DCpowe_2'!$O$12,SIGN(I445)*'ver pressoflex 6p C3 DCpowe_2'!$G$15*'ver pressoflex 6p C3 DCpowe_2'!$O$12)</f>
        <v>0</v>
      </c>
      <c r="R445" s="572">
        <f>IF(ABS(J445)&lt;'ver pressoflex 6p C3 DCpowe_2'!$G$7,'ver pressoflex 6p C3 DCpowe_2'!$G$16*J445*'ver pressoflex 6p C3 DCpowe_2'!$O$13,SIGN(J445)*'ver pressoflex 6p C3 DCpowe_2'!$G$15*'ver pressoflex 6p C3 DCpowe_2'!$O$13)</f>
        <v>17803.500000000004</v>
      </c>
      <c r="S445" s="113">
        <f t="shared" si="65"/>
        <v>-50171.467500000086</v>
      </c>
      <c r="T445" s="575">
        <f>-L445*('ver pressoflex 6p C3 DCpowe_2'!$G$3/2-'ver pressoflex 6p C3 DCpowe_2'!$G$12*'ver pressoflex 6p C3 DCpowe_2'!D445)</f>
        <v>55919596.47660549</v>
      </c>
      <c r="U445" s="29">
        <f t="shared" si="67"/>
        <v>18248587.500000004</v>
      </c>
      <c r="V445" s="29">
        <f t="shared" si="68"/>
        <v>0</v>
      </c>
      <c r="W445" s="29">
        <f t="shared" si="69"/>
        <v>0</v>
      </c>
      <c r="X445" s="29">
        <f t="shared" si="70"/>
        <v>0</v>
      </c>
      <c r="Y445" s="29">
        <f t="shared" si="71"/>
        <v>0</v>
      </c>
      <c r="Z445" s="29">
        <f t="shared" si="72"/>
        <v>18248587.500000004</v>
      </c>
      <c r="AA445" s="113">
        <f t="shared" si="66"/>
        <v>92416771.47660549</v>
      </c>
    </row>
    <row r="446" spans="2:27">
      <c r="B446" s="116">
        <f t="shared" si="64"/>
        <v>8402.9925000000949</v>
      </c>
      <c r="C446" s="115">
        <f t="shared" si="63"/>
        <v>21.770000000000039</v>
      </c>
      <c r="D446" s="68">
        <f>'ver pressoflex 6p C3 DCpowe_2'!$G$3/2/$C$557*C446</f>
        <v>266.68250000000046</v>
      </c>
      <c r="E446" s="114">
        <f>'ver pressoflex 6p C3 DCpowe_2'!$G$9/D446*(D446-'ver pressoflex 6p C3 DCpowe_2'!$M$8)</f>
        <v>-2.0003562288489225E-3</v>
      </c>
      <c r="F446" s="114">
        <f>'ver pressoflex 6p C3 DCpowe_2'!$G$9/D446*(D446-'ver pressoflex 6p C3 DCpowe_2'!$M$9)</f>
        <v>3.9950127961150861E-4</v>
      </c>
      <c r="G446" s="114">
        <f>'ver pressoflex 6p C3 DCpowe_2'!$G$9/D446*(D446-'ver pressoflex 6p C3 DCpowe_2'!$M$10)</f>
        <v>2.7993587880719394E-3</v>
      </c>
      <c r="H446" s="114">
        <f>'ver pressoflex 6p C3 DCpowe_2'!$G$9/D446*(D446-'ver pressoflex 6p C3 DCpowe_2'!$M$11)</f>
        <v>5.4696277408528761E-2</v>
      </c>
      <c r="I446" s="114">
        <f>'ver pressoflex 6p C3 DCpowe_2'!$G$9/D446*(D446-'ver pressoflex 6p C3 DCpowe_2'!$M$12)</f>
        <v>5.7096134916989193E-2</v>
      </c>
      <c r="J446" s="114">
        <f>'ver pressoflex 6p C3 DCpowe_2'!$G$9/D446*(D446-'ver pressoflex 6p C3 DCpowe_2'!$M$13)</f>
        <v>5.9495992425449624E-2</v>
      </c>
      <c r="K446" s="114">
        <f>'ver pressoflex 6p C3 DCpowe_2'!$G$9/D446*(D446-'ver pressoflex 6p C3 DCpowe_2'!$G$3)</f>
        <v>6.5495636196600704E-2</v>
      </c>
      <c r="L446" s="113">
        <f>-'ver pressoflex 6p C3 DCpowe_2'!$G$2*'ver pressoflex 6p C3 DCpowe_2'!D446*'ver pressoflex 6p C3 DCpowe_2'!$G$17*'ver pressoflex 6p C3 DCpowe_2'!$G$13*'ver pressoflex 6p C3 DCpowe_2'!$G$11</f>
        <v>-50402.992500000088</v>
      </c>
      <c r="M446" s="572">
        <f>IF(ABS(E446)&lt;'ver pressoflex 6p C3 DCpowe_2'!$G$7,'ver pressoflex 6p C3 DCpowe_2'!$G$16*E446*'ver pressoflex 6p C3 DCpowe_2'!$O$8,SIGN(E446)*'ver pressoflex 6p C3 DCpowe_2'!$G$15*'ver pressoflex 6p C3 DCpowe_2'!$O$8)</f>
        <v>-17803.500000000004</v>
      </c>
      <c r="N446" s="572">
        <f>IF(ABS(F446)&lt;'ver pressoflex 6p C3 DCpowe_2'!$G$7,'ver pressoflex 6p C3 DCpowe_2'!$G$16*F446*'ver pressoflex 6p C3 DCpowe_2'!$O$9,SIGN(F446)*'ver pressoflex 6p C3 DCpowe_2'!$G$15*'ver pressoflex 6p C3 DCpowe_2'!$O$9)</f>
        <v>0</v>
      </c>
      <c r="O446" s="572">
        <f>IF(ABS(G446)&lt;'ver pressoflex 6p C3 DCpowe_2'!$G$7,'ver pressoflex 6p C3 DCpowe_2'!$G$16*G446*'ver pressoflex 6p C3 DCpowe_2'!$O$10,SIGN(G446)*'ver pressoflex 6p C3 DCpowe_2'!$G$15*'ver pressoflex 6p C3 DCpowe_2'!$O$10)</f>
        <v>0</v>
      </c>
      <c r="P446" s="572">
        <f>IF(ABS(H446)&lt;'ver pressoflex 6p C3 DCpowe_2'!$G$7,'ver pressoflex 6p C3 DCpowe_2'!$G$16*H446*'ver pressoflex 6p C3 DCpowe_2'!$O$11,SIGN(H446)*'ver pressoflex 6p C3 DCpowe_2'!$G$15*'ver pressoflex 6p C3 DCpowe_2'!$O$11)</f>
        <v>0</v>
      </c>
      <c r="Q446" s="572">
        <f>IF(ABS(I446)&lt;'ver pressoflex 6p C3 DCpowe_2'!$G$7,'ver pressoflex 6p C3 DCpowe_2'!$G$16*I446*'ver pressoflex 6p C3 DCpowe_2'!$O$12,SIGN(I446)*'ver pressoflex 6p C3 DCpowe_2'!$G$15*'ver pressoflex 6p C3 DCpowe_2'!$O$12)</f>
        <v>0</v>
      </c>
      <c r="R446" s="572">
        <f>IF(ABS(J446)&lt;'ver pressoflex 6p C3 DCpowe_2'!$G$7,'ver pressoflex 6p C3 DCpowe_2'!$G$16*J446*'ver pressoflex 6p C3 DCpowe_2'!$O$13,SIGN(J446)*'ver pressoflex 6p C3 DCpowe_2'!$G$15*'ver pressoflex 6p C3 DCpowe_2'!$O$13)</f>
        <v>17803.500000000004</v>
      </c>
      <c r="S446" s="113">
        <f t="shared" si="65"/>
        <v>-50402.992500000095</v>
      </c>
      <c r="T446" s="575">
        <f>-L446*('ver pressoflex 6p C3 DCpowe_2'!$G$3/2-'ver pressoflex 6p C3 DCpowe_2'!$G$12*'ver pressoflex 6p C3 DCpowe_2'!D446)</f>
        <v>56151961.856789485</v>
      </c>
      <c r="U446" s="29">
        <f t="shared" si="67"/>
        <v>18248587.500000004</v>
      </c>
      <c r="V446" s="29">
        <f t="shared" si="68"/>
        <v>0</v>
      </c>
      <c r="W446" s="29">
        <f t="shared" si="69"/>
        <v>0</v>
      </c>
      <c r="X446" s="29">
        <f t="shared" si="70"/>
        <v>0</v>
      </c>
      <c r="Y446" s="29">
        <f t="shared" si="71"/>
        <v>0</v>
      </c>
      <c r="Z446" s="29">
        <f t="shared" si="72"/>
        <v>18248587.500000004</v>
      </c>
      <c r="AA446" s="113">
        <f t="shared" si="66"/>
        <v>92649136.856789485</v>
      </c>
    </row>
    <row r="447" spans="2:27">
      <c r="B447" s="116">
        <f t="shared" si="64"/>
        <v>8634.5175000001036</v>
      </c>
      <c r="C447" s="115">
        <f t="shared" si="63"/>
        <v>21.87000000000004</v>
      </c>
      <c r="D447" s="68">
        <f>'ver pressoflex 6p C3 DCpowe_2'!$G$3/2/$C$557*C447</f>
        <v>267.90750000000048</v>
      </c>
      <c r="E447" s="114">
        <f>'ver pressoflex 6p C3 DCpowe_2'!$G$9/D447*(D447-'ver pressoflex 6p C3 DCpowe_2'!$M$8)</f>
        <v>-2.0277894422515339E-3</v>
      </c>
      <c r="F447" s="114">
        <f>'ver pressoflex 6p C3 DCpowe_2'!$G$9/D447*(D447-'ver pressoflex 6p C3 DCpowe_2'!$M$9)</f>
        <v>3.6109478084785221E-4</v>
      </c>
      <c r="G447" s="114">
        <f>'ver pressoflex 6p C3 DCpowe_2'!$G$9/D447*(D447-'ver pressoflex 6p C3 DCpowe_2'!$M$10)</f>
        <v>2.7499790039472384E-3</v>
      </c>
      <c r="H447" s="114">
        <f>'ver pressoflex 6p C3 DCpowe_2'!$G$9/D447*(D447-'ver pressoflex 6p C3 DCpowe_2'!$M$11)</f>
        <v>5.4409600328471468E-2</v>
      </c>
      <c r="I447" s="114">
        <f>'ver pressoflex 6p C3 DCpowe_2'!$G$9/D447*(D447-'ver pressoflex 6p C3 DCpowe_2'!$M$12)</f>
        <v>5.6798484551570855E-2</v>
      </c>
      <c r="J447" s="114">
        <f>'ver pressoflex 6p C3 DCpowe_2'!$G$9/D447*(D447-'ver pressoflex 6p C3 DCpowe_2'!$M$13)</f>
        <v>5.9187368774670242E-2</v>
      </c>
      <c r="K447" s="114">
        <f>'ver pressoflex 6p C3 DCpowe_2'!$G$9/D447*(D447-'ver pressoflex 6p C3 DCpowe_2'!$G$3)</f>
        <v>6.5159579332418713E-2</v>
      </c>
      <c r="L447" s="113">
        <f>-'ver pressoflex 6p C3 DCpowe_2'!$G$2*'ver pressoflex 6p C3 DCpowe_2'!D447*'ver pressoflex 6p C3 DCpowe_2'!$G$17*'ver pressoflex 6p C3 DCpowe_2'!$G$13*'ver pressoflex 6p C3 DCpowe_2'!$G$11</f>
        <v>-50634.517500000096</v>
      </c>
      <c r="M447" s="572">
        <f>IF(ABS(E447)&lt;'ver pressoflex 6p C3 DCpowe_2'!$G$7,'ver pressoflex 6p C3 DCpowe_2'!$G$16*E447*'ver pressoflex 6p C3 DCpowe_2'!$O$8,SIGN(E447)*'ver pressoflex 6p C3 DCpowe_2'!$G$15*'ver pressoflex 6p C3 DCpowe_2'!$O$8)</f>
        <v>-17803.500000000004</v>
      </c>
      <c r="N447" s="572">
        <f>IF(ABS(F447)&lt;'ver pressoflex 6p C3 DCpowe_2'!$G$7,'ver pressoflex 6p C3 DCpowe_2'!$G$16*F447*'ver pressoflex 6p C3 DCpowe_2'!$O$9,SIGN(F447)*'ver pressoflex 6p C3 DCpowe_2'!$G$15*'ver pressoflex 6p C3 DCpowe_2'!$O$9)</f>
        <v>0</v>
      </c>
      <c r="O447" s="572">
        <f>IF(ABS(G447)&lt;'ver pressoflex 6p C3 DCpowe_2'!$G$7,'ver pressoflex 6p C3 DCpowe_2'!$G$16*G447*'ver pressoflex 6p C3 DCpowe_2'!$O$10,SIGN(G447)*'ver pressoflex 6p C3 DCpowe_2'!$G$15*'ver pressoflex 6p C3 DCpowe_2'!$O$10)</f>
        <v>0</v>
      </c>
      <c r="P447" s="572">
        <f>IF(ABS(H447)&lt;'ver pressoflex 6p C3 DCpowe_2'!$G$7,'ver pressoflex 6p C3 DCpowe_2'!$G$16*H447*'ver pressoflex 6p C3 DCpowe_2'!$O$11,SIGN(H447)*'ver pressoflex 6p C3 DCpowe_2'!$G$15*'ver pressoflex 6p C3 DCpowe_2'!$O$11)</f>
        <v>0</v>
      </c>
      <c r="Q447" s="572">
        <f>IF(ABS(I447)&lt;'ver pressoflex 6p C3 DCpowe_2'!$G$7,'ver pressoflex 6p C3 DCpowe_2'!$G$16*I447*'ver pressoflex 6p C3 DCpowe_2'!$O$12,SIGN(I447)*'ver pressoflex 6p C3 DCpowe_2'!$G$15*'ver pressoflex 6p C3 DCpowe_2'!$O$12)</f>
        <v>0</v>
      </c>
      <c r="R447" s="572">
        <f>IF(ABS(J447)&lt;'ver pressoflex 6p C3 DCpowe_2'!$G$7,'ver pressoflex 6p C3 DCpowe_2'!$G$16*J447*'ver pressoflex 6p C3 DCpowe_2'!$O$13,SIGN(J447)*'ver pressoflex 6p C3 DCpowe_2'!$G$15*'ver pressoflex 6p C3 DCpowe_2'!$O$13)</f>
        <v>17803.500000000004</v>
      </c>
      <c r="S447" s="113">
        <f t="shared" si="65"/>
        <v>-50634.517500000104</v>
      </c>
      <c r="T447" s="575">
        <f>-L447*('ver pressoflex 6p C3 DCpowe_2'!$G$3/2-'ver pressoflex 6p C3 DCpowe_2'!$G$12*'ver pressoflex 6p C3 DCpowe_2'!D447)</f>
        <v>56384091.266693503</v>
      </c>
      <c r="U447" s="29">
        <f t="shared" si="67"/>
        <v>18248587.500000004</v>
      </c>
      <c r="V447" s="29">
        <f t="shared" si="68"/>
        <v>0</v>
      </c>
      <c r="W447" s="29">
        <f t="shared" si="69"/>
        <v>0</v>
      </c>
      <c r="X447" s="29">
        <f t="shared" si="70"/>
        <v>0</v>
      </c>
      <c r="Y447" s="29">
        <f t="shared" si="71"/>
        <v>0</v>
      </c>
      <c r="Z447" s="29">
        <f t="shared" si="72"/>
        <v>18248587.500000004</v>
      </c>
      <c r="AA447" s="113">
        <f t="shared" si="66"/>
        <v>92881266.266693503</v>
      </c>
    </row>
    <row r="448" spans="2:27">
      <c r="B448" s="116">
        <f t="shared" si="64"/>
        <v>8866.0425000000978</v>
      </c>
      <c r="C448" s="115">
        <f t="shared" si="63"/>
        <v>21.970000000000041</v>
      </c>
      <c r="D448" s="68">
        <f>'ver pressoflex 6p C3 DCpowe_2'!$G$3/2/$C$557*C448</f>
        <v>269.1325000000005</v>
      </c>
      <c r="E448" s="114">
        <f>'ver pressoflex 6p C3 DCpowe_2'!$G$9/D448*(D448-'ver pressoflex 6p C3 DCpowe_2'!$M$8)</f>
        <v>-2.0549729222594931E-3</v>
      </c>
      <c r="F448" s="114">
        <f>'ver pressoflex 6p C3 DCpowe_2'!$G$9/D448*(D448-'ver pressoflex 6p C3 DCpowe_2'!$M$9)</f>
        <v>3.2303790883670981E-4</v>
      </c>
      <c r="G448" s="114">
        <f>'ver pressoflex 6p C3 DCpowe_2'!$G$9/D448*(D448-'ver pressoflex 6p C3 DCpowe_2'!$M$10)</f>
        <v>2.7010487399329124E-3</v>
      </c>
      <c r="H448" s="114">
        <f>'ver pressoflex 6p C3 DCpowe_2'!$G$9/D448*(D448-'ver pressoflex 6p C3 DCpowe_2'!$M$11)</f>
        <v>5.4125532962388298E-2</v>
      </c>
      <c r="I448" s="114">
        <f>'ver pressoflex 6p C3 DCpowe_2'!$G$9/D448*(D448-'ver pressoflex 6p C3 DCpowe_2'!$M$12)</f>
        <v>5.6503543793484497E-2</v>
      </c>
      <c r="J448" s="114">
        <f>'ver pressoflex 6p C3 DCpowe_2'!$G$9/D448*(D448-'ver pressoflex 6p C3 DCpowe_2'!$M$13)</f>
        <v>5.8881554624580702E-2</v>
      </c>
      <c r="K448" s="114">
        <f>'ver pressoflex 6p C3 DCpowe_2'!$G$9/D448*(D448-'ver pressoflex 6p C3 DCpowe_2'!$G$3)</f>
        <v>6.4826581702321209E-2</v>
      </c>
      <c r="L448" s="113">
        <f>-'ver pressoflex 6p C3 DCpowe_2'!$G$2*'ver pressoflex 6p C3 DCpowe_2'!D448*'ver pressoflex 6p C3 DCpowe_2'!$G$17*'ver pressoflex 6p C3 DCpowe_2'!$G$13*'ver pressoflex 6p C3 DCpowe_2'!$G$11</f>
        <v>-50866.042500000098</v>
      </c>
      <c r="M448" s="572">
        <f>IF(ABS(E448)&lt;'ver pressoflex 6p C3 DCpowe_2'!$G$7,'ver pressoflex 6p C3 DCpowe_2'!$G$16*E448*'ver pressoflex 6p C3 DCpowe_2'!$O$8,SIGN(E448)*'ver pressoflex 6p C3 DCpowe_2'!$G$15*'ver pressoflex 6p C3 DCpowe_2'!$O$8)</f>
        <v>-17803.500000000004</v>
      </c>
      <c r="N448" s="572">
        <f>IF(ABS(F448)&lt;'ver pressoflex 6p C3 DCpowe_2'!$G$7,'ver pressoflex 6p C3 DCpowe_2'!$G$16*F448*'ver pressoflex 6p C3 DCpowe_2'!$O$9,SIGN(F448)*'ver pressoflex 6p C3 DCpowe_2'!$G$15*'ver pressoflex 6p C3 DCpowe_2'!$O$9)</f>
        <v>0</v>
      </c>
      <c r="O448" s="572">
        <f>IF(ABS(G448)&lt;'ver pressoflex 6p C3 DCpowe_2'!$G$7,'ver pressoflex 6p C3 DCpowe_2'!$G$16*G448*'ver pressoflex 6p C3 DCpowe_2'!$O$10,SIGN(G448)*'ver pressoflex 6p C3 DCpowe_2'!$G$15*'ver pressoflex 6p C3 DCpowe_2'!$O$10)</f>
        <v>0</v>
      </c>
      <c r="P448" s="572">
        <f>IF(ABS(H448)&lt;'ver pressoflex 6p C3 DCpowe_2'!$G$7,'ver pressoflex 6p C3 DCpowe_2'!$G$16*H448*'ver pressoflex 6p C3 DCpowe_2'!$O$11,SIGN(H448)*'ver pressoflex 6p C3 DCpowe_2'!$G$15*'ver pressoflex 6p C3 DCpowe_2'!$O$11)</f>
        <v>0</v>
      </c>
      <c r="Q448" s="572">
        <f>IF(ABS(I448)&lt;'ver pressoflex 6p C3 DCpowe_2'!$G$7,'ver pressoflex 6p C3 DCpowe_2'!$G$16*I448*'ver pressoflex 6p C3 DCpowe_2'!$O$12,SIGN(I448)*'ver pressoflex 6p C3 DCpowe_2'!$G$15*'ver pressoflex 6p C3 DCpowe_2'!$O$12)</f>
        <v>0</v>
      </c>
      <c r="R448" s="572">
        <f>IF(ABS(J448)&lt;'ver pressoflex 6p C3 DCpowe_2'!$G$7,'ver pressoflex 6p C3 DCpowe_2'!$G$16*J448*'ver pressoflex 6p C3 DCpowe_2'!$O$13,SIGN(J448)*'ver pressoflex 6p C3 DCpowe_2'!$G$15*'ver pressoflex 6p C3 DCpowe_2'!$O$13)</f>
        <v>17803.500000000004</v>
      </c>
      <c r="S448" s="113">
        <f t="shared" si="65"/>
        <v>-50866.042500000098</v>
      </c>
      <c r="T448" s="575">
        <f>-L448*('ver pressoflex 6p C3 DCpowe_2'!$G$3/2-'ver pressoflex 6p C3 DCpowe_2'!$G$12*'ver pressoflex 6p C3 DCpowe_2'!D448)</f>
        <v>56615984.706317499</v>
      </c>
      <c r="U448" s="29">
        <f t="shared" si="67"/>
        <v>18248587.500000004</v>
      </c>
      <c r="V448" s="29">
        <f t="shared" si="68"/>
        <v>0</v>
      </c>
      <c r="W448" s="29">
        <f t="shared" si="69"/>
        <v>0</v>
      </c>
      <c r="X448" s="29">
        <f t="shared" si="70"/>
        <v>0</v>
      </c>
      <c r="Y448" s="29">
        <f t="shared" si="71"/>
        <v>0</v>
      </c>
      <c r="Z448" s="29">
        <f t="shared" si="72"/>
        <v>18248587.500000004</v>
      </c>
      <c r="AA448" s="113">
        <f t="shared" si="66"/>
        <v>93113159.706317499</v>
      </c>
    </row>
    <row r="449" spans="2:27">
      <c r="B449" s="116">
        <f t="shared" si="64"/>
        <v>9097.5675000001065</v>
      </c>
      <c r="C449" s="115">
        <f t="shared" si="63"/>
        <v>22.070000000000043</v>
      </c>
      <c r="D449" s="68">
        <f>'ver pressoflex 6p C3 DCpowe_2'!$G$3/2/$C$557*C449</f>
        <v>270.35750000000053</v>
      </c>
      <c r="E449" s="114">
        <f>'ver pressoflex 6p C3 DCpowe_2'!$G$9/D449*(D449-'ver pressoflex 6p C3 DCpowe_2'!$M$8)</f>
        <v>-2.0819100635270081E-3</v>
      </c>
      <c r="F449" s="114">
        <f>'ver pressoflex 6p C3 DCpowe_2'!$G$9/D449*(D449-'ver pressoflex 6p C3 DCpowe_2'!$M$9)</f>
        <v>2.8532591106218854E-4</v>
      </c>
      <c r="G449" s="114">
        <f>'ver pressoflex 6p C3 DCpowe_2'!$G$9/D449*(D449-'ver pressoflex 6p C3 DCpowe_2'!$M$10)</f>
        <v>2.6525618856513855E-3</v>
      </c>
      <c r="H449" s="114">
        <f>'ver pressoflex 6p C3 DCpowe_2'!$G$9/D449*(D449-'ver pressoflex 6p C3 DCpowe_2'!$M$11)</f>
        <v>5.3844039836142762E-2</v>
      </c>
      <c r="I449" s="114">
        <f>'ver pressoflex 6p C3 DCpowe_2'!$G$9/D449*(D449-'ver pressoflex 6p C3 DCpowe_2'!$M$12)</f>
        <v>5.6211275810731959E-2</v>
      </c>
      <c r="J449" s="114">
        <f>'ver pressoflex 6p C3 DCpowe_2'!$G$9/D449*(D449-'ver pressoflex 6p C3 DCpowe_2'!$M$13)</f>
        <v>5.8578511785321162E-2</v>
      </c>
      <c r="K449" s="114">
        <f>'ver pressoflex 6p C3 DCpowe_2'!$G$9/D449*(D449-'ver pressoflex 6p C3 DCpowe_2'!$G$3)</f>
        <v>6.4496601721794153E-2</v>
      </c>
      <c r="L449" s="113">
        <f>-'ver pressoflex 6p C3 DCpowe_2'!$G$2*'ver pressoflex 6p C3 DCpowe_2'!D449*'ver pressoflex 6p C3 DCpowe_2'!$G$17*'ver pressoflex 6p C3 DCpowe_2'!$G$13*'ver pressoflex 6p C3 DCpowe_2'!$G$11</f>
        <v>-51097.567500000107</v>
      </c>
      <c r="M449" s="572">
        <f>IF(ABS(E449)&lt;'ver pressoflex 6p C3 DCpowe_2'!$G$7,'ver pressoflex 6p C3 DCpowe_2'!$G$16*E449*'ver pressoflex 6p C3 DCpowe_2'!$O$8,SIGN(E449)*'ver pressoflex 6p C3 DCpowe_2'!$G$15*'ver pressoflex 6p C3 DCpowe_2'!$O$8)</f>
        <v>-17803.500000000004</v>
      </c>
      <c r="N449" s="572">
        <f>IF(ABS(F449)&lt;'ver pressoflex 6p C3 DCpowe_2'!$G$7,'ver pressoflex 6p C3 DCpowe_2'!$G$16*F449*'ver pressoflex 6p C3 DCpowe_2'!$O$9,SIGN(F449)*'ver pressoflex 6p C3 DCpowe_2'!$G$15*'ver pressoflex 6p C3 DCpowe_2'!$O$9)</f>
        <v>0</v>
      </c>
      <c r="O449" s="572">
        <f>IF(ABS(G449)&lt;'ver pressoflex 6p C3 DCpowe_2'!$G$7,'ver pressoflex 6p C3 DCpowe_2'!$G$16*G449*'ver pressoflex 6p C3 DCpowe_2'!$O$10,SIGN(G449)*'ver pressoflex 6p C3 DCpowe_2'!$G$15*'ver pressoflex 6p C3 DCpowe_2'!$O$10)</f>
        <v>0</v>
      </c>
      <c r="P449" s="572">
        <f>IF(ABS(H449)&lt;'ver pressoflex 6p C3 DCpowe_2'!$G$7,'ver pressoflex 6p C3 DCpowe_2'!$G$16*H449*'ver pressoflex 6p C3 DCpowe_2'!$O$11,SIGN(H449)*'ver pressoflex 6p C3 DCpowe_2'!$G$15*'ver pressoflex 6p C3 DCpowe_2'!$O$11)</f>
        <v>0</v>
      </c>
      <c r="Q449" s="572">
        <f>IF(ABS(I449)&lt;'ver pressoflex 6p C3 DCpowe_2'!$G$7,'ver pressoflex 6p C3 DCpowe_2'!$G$16*I449*'ver pressoflex 6p C3 DCpowe_2'!$O$12,SIGN(I449)*'ver pressoflex 6p C3 DCpowe_2'!$G$15*'ver pressoflex 6p C3 DCpowe_2'!$O$12)</f>
        <v>0</v>
      </c>
      <c r="R449" s="572">
        <f>IF(ABS(J449)&lt;'ver pressoflex 6p C3 DCpowe_2'!$G$7,'ver pressoflex 6p C3 DCpowe_2'!$G$16*J449*'ver pressoflex 6p C3 DCpowe_2'!$O$13,SIGN(J449)*'ver pressoflex 6p C3 DCpowe_2'!$G$15*'ver pressoflex 6p C3 DCpowe_2'!$O$13)</f>
        <v>17803.500000000004</v>
      </c>
      <c r="S449" s="113">
        <f t="shared" si="65"/>
        <v>-51097.567500000107</v>
      </c>
      <c r="T449" s="575">
        <f>-L449*('ver pressoflex 6p C3 DCpowe_2'!$G$3/2-'ver pressoflex 6p C3 DCpowe_2'!$G$12*'ver pressoflex 6p C3 DCpowe_2'!D449)</f>
        <v>56847642.175661504</v>
      </c>
      <c r="U449" s="29">
        <f t="shared" si="67"/>
        <v>18248587.500000004</v>
      </c>
      <c r="V449" s="29">
        <f t="shared" si="68"/>
        <v>0</v>
      </c>
      <c r="W449" s="29">
        <f t="shared" si="69"/>
        <v>0</v>
      </c>
      <c r="X449" s="29">
        <f t="shared" si="70"/>
        <v>0</v>
      </c>
      <c r="Y449" s="29">
        <f t="shared" si="71"/>
        <v>0</v>
      </c>
      <c r="Z449" s="29">
        <f t="shared" si="72"/>
        <v>18248587.500000004</v>
      </c>
      <c r="AA449" s="113">
        <f t="shared" si="66"/>
        <v>93344817.175661504</v>
      </c>
    </row>
    <row r="450" spans="2:27">
      <c r="B450" s="116">
        <f t="shared" si="64"/>
        <v>9329.0925000001153</v>
      </c>
      <c r="C450" s="115">
        <f t="shared" si="63"/>
        <v>22.170000000000044</v>
      </c>
      <c r="D450" s="68">
        <f>'ver pressoflex 6p C3 DCpowe_2'!$G$3/2/$C$557*C450</f>
        <v>271.58250000000055</v>
      </c>
      <c r="E450" s="114">
        <f>'ver pressoflex 6p C3 DCpowe_2'!$G$9/D450*(D450-'ver pressoflex 6p C3 DCpowe_2'!$M$8)</f>
        <v>-2.1086041994605813E-3</v>
      </c>
      <c r="F450" s="114">
        <f>'ver pressoflex 6p C3 DCpowe_2'!$G$9/D450*(D450-'ver pressoflex 6p C3 DCpowe_2'!$M$9)</f>
        <v>2.479541207551866E-4</v>
      </c>
      <c r="G450" s="114">
        <f>'ver pressoflex 6p C3 DCpowe_2'!$G$9/D450*(D450-'ver pressoflex 6p C3 DCpowe_2'!$M$10)</f>
        <v>2.6045124409709544E-3</v>
      </c>
      <c r="H450" s="114">
        <f>'ver pressoflex 6p C3 DCpowe_2'!$G$9/D450*(D450-'ver pressoflex 6p C3 DCpowe_2'!$M$11)</f>
        <v>5.3565086115636935E-2</v>
      </c>
      <c r="I450" s="114">
        <f>'ver pressoflex 6p C3 DCpowe_2'!$G$9/D450*(D450-'ver pressoflex 6p C3 DCpowe_2'!$M$12)</f>
        <v>5.5921644435852701E-2</v>
      </c>
      <c r="J450" s="114">
        <f>'ver pressoflex 6p C3 DCpowe_2'!$G$9/D450*(D450-'ver pressoflex 6p C3 DCpowe_2'!$M$13)</f>
        <v>5.8278202756068473E-2</v>
      </c>
      <c r="K450" s="114">
        <f>'ver pressoflex 6p C3 DCpowe_2'!$G$9/D450*(D450-'ver pressoflex 6p C3 DCpowe_2'!$G$3)</f>
        <v>6.4169598556607893E-2</v>
      </c>
      <c r="L450" s="113">
        <f>-'ver pressoflex 6p C3 DCpowe_2'!$G$2*'ver pressoflex 6p C3 DCpowe_2'!D450*'ver pressoflex 6p C3 DCpowe_2'!$G$17*'ver pressoflex 6p C3 DCpowe_2'!$G$13*'ver pressoflex 6p C3 DCpowe_2'!$G$11</f>
        <v>-51329.092500000108</v>
      </c>
      <c r="M450" s="572">
        <f>IF(ABS(E450)&lt;'ver pressoflex 6p C3 DCpowe_2'!$G$7,'ver pressoflex 6p C3 DCpowe_2'!$G$16*E450*'ver pressoflex 6p C3 DCpowe_2'!$O$8,SIGN(E450)*'ver pressoflex 6p C3 DCpowe_2'!$G$15*'ver pressoflex 6p C3 DCpowe_2'!$O$8)</f>
        <v>-17803.500000000004</v>
      </c>
      <c r="N450" s="572">
        <f>IF(ABS(F450)&lt;'ver pressoflex 6p C3 DCpowe_2'!$G$7,'ver pressoflex 6p C3 DCpowe_2'!$G$16*F450*'ver pressoflex 6p C3 DCpowe_2'!$O$9,SIGN(F450)*'ver pressoflex 6p C3 DCpowe_2'!$G$15*'ver pressoflex 6p C3 DCpowe_2'!$O$9)</f>
        <v>0</v>
      </c>
      <c r="O450" s="572">
        <f>IF(ABS(G450)&lt;'ver pressoflex 6p C3 DCpowe_2'!$G$7,'ver pressoflex 6p C3 DCpowe_2'!$G$16*G450*'ver pressoflex 6p C3 DCpowe_2'!$O$10,SIGN(G450)*'ver pressoflex 6p C3 DCpowe_2'!$G$15*'ver pressoflex 6p C3 DCpowe_2'!$O$10)</f>
        <v>0</v>
      </c>
      <c r="P450" s="572">
        <f>IF(ABS(H450)&lt;'ver pressoflex 6p C3 DCpowe_2'!$G$7,'ver pressoflex 6p C3 DCpowe_2'!$G$16*H450*'ver pressoflex 6p C3 DCpowe_2'!$O$11,SIGN(H450)*'ver pressoflex 6p C3 DCpowe_2'!$G$15*'ver pressoflex 6p C3 DCpowe_2'!$O$11)</f>
        <v>0</v>
      </c>
      <c r="Q450" s="572">
        <f>IF(ABS(I450)&lt;'ver pressoflex 6p C3 DCpowe_2'!$G$7,'ver pressoflex 6p C3 DCpowe_2'!$G$16*I450*'ver pressoflex 6p C3 DCpowe_2'!$O$12,SIGN(I450)*'ver pressoflex 6p C3 DCpowe_2'!$G$15*'ver pressoflex 6p C3 DCpowe_2'!$O$12)</f>
        <v>0</v>
      </c>
      <c r="R450" s="572">
        <f>IF(ABS(J450)&lt;'ver pressoflex 6p C3 DCpowe_2'!$G$7,'ver pressoflex 6p C3 DCpowe_2'!$G$16*J450*'ver pressoflex 6p C3 DCpowe_2'!$O$13,SIGN(J450)*'ver pressoflex 6p C3 DCpowe_2'!$G$15*'ver pressoflex 6p C3 DCpowe_2'!$O$13)</f>
        <v>17803.500000000004</v>
      </c>
      <c r="S450" s="113">
        <f t="shared" si="65"/>
        <v>-51329.092500000115</v>
      </c>
      <c r="T450" s="575">
        <f>-L450*('ver pressoflex 6p C3 DCpowe_2'!$G$3/2-'ver pressoflex 6p C3 DCpowe_2'!$G$12*'ver pressoflex 6p C3 DCpowe_2'!D450)</f>
        <v>57079063.67472551</v>
      </c>
      <c r="U450" s="29">
        <f t="shared" si="67"/>
        <v>18248587.500000004</v>
      </c>
      <c r="V450" s="29">
        <f t="shared" si="68"/>
        <v>0</v>
      </c>
      <c r="W450" s="29">
        <f t="shared" si="69"/>
        <v>0</v>
      </c>
      <c r="X450" s="29">
        <f t="shared" si="70"/>
        <v>0</v>
      </c>
      <c r="Y450" s="29">
        <f t="shared" si="71"/>
        <v>0</v>
      </c>
      <c r="Z450" s="29">
        <f t="shared" si="72"/>
        <v>18248587.500000004</v>
      </c>
      <c r="AA450" s="113">
        <f t="shared" si="66"/>
        <v>93576238.674725518</v>
      </c>
    </row>
    <row r="451" spans="2:27">
      <c r="B451" s="116">
        <f t="shared" si="64"/>
        <v>9560.617500000124</v>
      </c>
      <c r="C451" s="115">
        <f t="shared" si="63"/>
        <v>22.270000000000046</v>
      </c>
      <c r="D451" s="68">
        <f>'ver pressoflex 6p C3 DCpowe_2'!$G$3/2/$C$557*C451</f>
        <v>272.80750000000057</v>
      </c>
      <c r="E451" s="114">
        <f>'ver pressoflex 6p C3 DCpowe_2'!$G$9/D451*(D451-'ver pressoflex 6p C3 DCpowe_2'!$M$8)</f>
        <v>-2.1350586035941217E-3</v>
      </c>
      <c r="F451" s="114">
        <f>'ver pressoflex 6p C3 DCpowe_2'!$G$9/D451*(D451-'ver pressoflex 6p C3 DCpowe_2'!$M$9)</f>
        <v>2.109179549682296E-4</v>
      </c>
      <c r="G451" s="114">
        <f>'ver pressoflex 6p C3 DCpowe_2'!$G$9/D451*(D451-'ver pressoflex 6p C3 DCpowe_2'!$M$10)</f>
        <v>2.556894513530581E-3</v>
      </c>
      <c r="H451" s="114">
        <f>'ver pressoflex 6p C3 DCpowe_2'!$G$9/D451*(D451-'ver pressoflex 6p C3 DCpowe_2'!$M$11)</f>
        <v>5.3288637592441429E-2</v>
      </c>
      <c r="I451" s="114">
        <f>'ver pressoflex 6p C3 DCpowe_2'!$G$9/D451*(D451-'ver pressoflex 6p C3 DCpowe_2'!$M$12)</f>
        <v>5.5634614151003785E-2</v>
      </c>
      <c r="J451" s="114">
        <f>'ver pressoflex 6p C3 DCpowe_2'!$G$9/D451*(D451-'ver pressoflex 6p C3 DCpowe_2'!$M$13)</f>
        <v>5.7980590709566134E-2</v>
      </c>
      <c r="K451" s="114">
        <f>'ver pressoflex 6p C3 DCpowe_2'!$G$9/D451*(D451-'ver pressoflex 6p C3 DCpowe_2'!$G$3)</f>
        <v>6.3845532105972005E-2</v>
      </c>
      <c r="L451" s="113">
        <f>-'ver pressoflex 6p C3 DCpowe_2'!$G$2*'ver pressoflex 6p C3 DCpowe_2'!D451*'ver pressoflex 6p C3 DCpowe_2'!$G$17*'ver pressoflex 6p C3 DCpowe_2'!$G$13*'ver pressoflex 6p C3 DCpowe_2'!$G$11</f>
        <v>-51560.617500000117</v>
      </c>
      <c r="M451" s="572">
        <f>IF(ABS(E451)&lt;'ver pressoflex 6p C3 DCpowe_2'!$G$7,'ver pressoflex 6p C3 DCpowe_2'!$G$16*E451*'ver pressoflex 6p C3 DCpowe_2'!$O$8,SIGN(E451)*'ver pressoflex 6p C3 DCpowe_2'!$G$15*'ver pressoflex 6p C3 DCpowe_2'!$O$8)</f>
        <v>-17803.500000000004</v>
      </c>
      <c r="N451" s="572">
        <f>IF(ABS(F451)&lt;'ver pressoflex 6p C3 DCpowe_2'!$G$7,'ver pressoflex 6p C3 DCpowe_2'!$G$16*F451*'ver pressoflex 6p C3 DCpowe_2'!$O$9,SIGN(F451)*'ver pressoflex 6p C3 DCpowe_2'!$G$15*'ver pressoflex 6p C3 DCpowe_2'!$O$9)</f>
        <v>0</v>
      </c>
      <c r="O451" s="572">
        <f>IF(ABS(G451)&lt;'ver pressoflex 6p C3 DCpowe_2'!$G$7,'ver pressoflex 6p C3 DCpowe_2'!$G$16*G451*'ver pressoflex 6p C3 DCpowe_2'!$O$10,SIGN(G451)*'ver pressoflex 6p C3 DCpowe_2'!$G$15*'ver pressoflex 6p C3 DCpowe_2'!$O$10)</f>
        <v>0</v>
      </c>
      <c r="P451" s="572">
        <f>IF(ABS(H451)&lt;'ver pressoflex 6p C3 DCpowe_2'!$G$7,'ver pressoflex 6p C3 DCpowe_2'!$G$16*H451*'ver pressoflex 6p C3 DCpowe_2'!$O$11,SIGN(H451)*'ver pressoflex 6p C3 DCpowe_2'!$G$15*'ver pressoflex 6p C3 DCpowe_2'!$O$11)</f>
        <v>0</v>
      </c>
      <c r="Q451" s="572">
        <f>IF(ABS(I451)&lt;'ver pressoflex 6p C3 DCpowe_2'!$G$7,'ver pressoflex 6p C3 DCpowe_2'!$G$16*I451*'ver pressoflex 6p C3 DCpowe_2'!$O$12,SIGN(I451)*'ver pressoflex 6p C3 DCpowe_2'!$G$15*'ver pressoflex 6p C3 DCpowe_2'!$O$12)</f>
        <v>0</v>
      </c>
      <c r="R451" s="572">
        <f>IF(ABS(J451)&lt;'ver pressoflex 6p C3 DCpowe_2'!$G$7,'ver pressoflex 6p C3 DCpowe_2'!$G$16*J451*'ver pressoflex 6p C3 DCpowe_2'!$O$13,SIGN(J451)*'ver pressoflex 6p C3 DCpowe_2'!$G$15*'ver pressoflex 6p C3 DCpowe_2'!$O$13)</f>
        <v>17803.500000000004</v>
      </c>
      <c r="S451" s="113">
        <f t="shared" si="65"/>
        <v>-51560.617500000124</v>
      </c>
      <c r="T451" s="575">
        <f>-L451*('ver pressoflex 6p C3 DCpowe_2'!$G$3/2-'ver pressoflex 6p C3 DCpowe_2'!$G$12*'ver pressoflex 6p C3 DCpowe_2'!D451)</f>
        <v>57310249.203509517</v>
      </c>
      <c r="U451" s="29">
        <f t="shared" si="67"/>
        <v>18248587.500000004</v>
      </c>
      <c r="V451" s="29">
        <f t="shared" si="68"/>
        <v>0</v>
      </c>
      <c r="W451" s="29">
        <f t="shared" si="69"/>
        <v>0</v>
      </c>
      <c r="X451" s="29">
        <f t="shared" si="70"/>
        <v>0</v>
      </c>
      <c r="Y451" s="29">
        <f t="shared" si="71"/>
        <v>0</v>
      </c>
      <c r="Z451" s="29">
        <f t="shared" si="72"/>
        <v>18248587.500000004</v>
      </c>
      <c r="AA451" s="113">
        <f t="shared" si="66"/>
        <v>93807424.203509524</v>
      </c>
    </row>
    <row r="452" spans="2:27">
      <c r="B452" s="116">
        <f t="shared" si="64"/>
        <v>9792.1425000001182</v>
      </c>
      <c r="C452" s="115">
        <f t="shared" si="63"/>
        <v>22.370000000000047</v>
      </c>
      <c r="D452" s="68">
        <f>'ver pressoflex 6p C3 DCpowe_2'!$G$3/2/$C$557*C452</f>
        <v>274.0325000000006</v>
      </c>
      <c r="E452" s="114">
        <f>'ver pressoflex 6p C3 DCpowe_2'!$G$9/D452*(D452-'ver pressoflex 6p C3 DCpowe_2'!$M$8)</f>
        <v>-2.1612764909271836E-3</v>
      </c>
      <c r="F452" s="114">
        <f>'ver pressoflex 6p C3 DCpowe_2'!$G$9/D452*(D452-'ver pressoflex 6p C3 DCpowe_2'!$M$9)</f>
        <v>1.7421291270194276E-4</v>
      </c>
      <c r="G452" s="114">
        <f>'ver pressoflex 6p C3 DCpowe_2'!$G$9/D452*(D452-'ver pressoflex 6p C3 DCpowe_2'!$M$10)</f>
        <v>2.5097023163310694E-3</v>
      </c>
      <c r="H452" s="114">
        <f>'ver pressoflex 6p C3 DCpowe_2'!$G$9/D452*(D452-'ver pressoflex 6p C3 DCpowe_2'!$M$11)</f>
        <v>5.3014660669810927E-2</v>
      </c>
      <c r="I452" s="114">
        <f>'ver pressoflex 6p C3 DCpowe_2'!$G$9/D452*(D452-'ver pressoflex 6p C3 DCpowe_2'!$M$12)</f>
        <v>5.5350150073440053E-2</v>
      </c>
      <c r="J452" s="114">
        <f>'ver pressoflex 6p C3 DCpowe_2'!$G$9/D452*(D452-'ver pressoflex 6p C3 DCpowe_2'!$M$13)</f>
        <v>5.768563947706918E-2</v>
      </c>
      <c r="K452" s="114">
        <f>'ver pressoflex 6p C3 DCpowe_2'!$G$9/D452*(D452-'ver pressoflex 6p C3 DCpowe_2'!$G$3)</f>
        <v>6.3524362986142002E-2</v>
      </c>
      <c r="L452" s="113">
        <f>-'ver pressoflex 6p C3 DCpowe_2'!$G$2*'ver pressoflex 6p C3 DCpowe_2'!D452*'ver pressoflex 6p C3 DCpowe_2'!$G$17*'ver pressoflex 6p C3 DCpowe_2'!$G$13*'ver pressoflex 6p C3 DCpowe_2'!$G$11</f>
        <v>-51792.142500000118</v>
      </c>
      <c r="M452" s="572">
        <f>IF(ABS(E452)&lt;'ver pressoflex 6p C3 DCpowe_2'!$G$7,'ver pressoflex 6p C3 DCpowe_2'!$G$16*E452*'ver pressoflex 6p C3 DCpowe_2'!$O$8,SIGN(E452)*'ver pressoflex 6p C3 DCpowe_2'!$G$15*'ver pressoflex 6p C3 DCpowe_2'!$O$8)</f>
        <v>-17803.500000000004</v>
      </c>
      <c r="N452" s="572">
        <f>IF(ABS(F452)&lt;'ver pressoflex 6p C3 DCpowe_2'!$G$7,'ver pressoflex 6p C3 DCpowe_2'!$G$16*F452*'ver pressoflex 6p C3 DCpowe_2'!$O$9,SIGN(F452)*'ver pressoflex 6p C3 DCpowe_2'!$G$15*'ver pressoflex 6p C3 DCpowe_2'!$O$9)</f>
        <v>0</v>
      </c>
      <c r="O452" s="572">
        <f>IF(ABS(G452)&lt;'ver pressoflex 6p C3 DCpowe_2'!$G$7,'ver pressoflex 6p C3 DCpowe_2'!$G$16*G452*'ver pressoflex 6p C3 DCpowe_2'!$O$10,SIGN(G452)*'ver pressoflex 6p C3 DCpowe_2'!$G$15*'ver pressoflex 6p C3 DCpowe_2'!$O$10)</f>
        <v>0</v>
      </c>
      <c r="P452" s="572">
        <f>IF(ABS(H452)&lt;'ver pressoflex 6p C3 DCpowe_2'!$G$7,'ver pressoflex 6p C3 DCpowe_2'!$G$16*H452*'ver pressoflex 6p C3 DCpowe_2'!$O$11,SIGN(H452)*'ver pressoflex 6p C3 DCpowe_2'!$G$15*'ver pressoflex 6p C3 DCpowe_2'!$O$11)</f>
        <v>0</v>
      </c>
      <c r="Q452" s="572">
        <f>IF(ABS(I452)&lt;'ver pressoflex 6p C3 DCpowe_2'!$G$7,'ver pressoflex 6p C3 DCpowe_2'!$G$16*I452*'ver pressoflex 6p C3 DCpowe_2'!$O$12,SIGN(I452)*'ver pressoflex 6p C3 DCpowe_2'!$G$15*'ver pressoflex 6p C3 DCpowe_2'!$O$12)</f>
        <v>0</v>
      </c>
      <c r="R452" s="572">
        <f>IF(ABS(J452)&lt;'ver pressoflex 6p C3 DCpowe_2'!$G$7,'ver pressoflex 6p C3 DCpowe_2'!$G$16*J452*'ver pressoflex 6p C3 DCpowe_2'!$O$13,SIGN(J452)*'ver pressoflex 6p C3 DCpowe_2'!$G$15*'ver pressoflex 6p C3 DCpowe_2'!$O$13)</f>
        <v>17803.500000000004</v>
      </c>
      <c r="S452" s="113">
        <f t="shared" si="65"/>
        <v>-51792.142500000118</v>
      </c>
      <c r="T452" s="575">
        <f>-L452*('ver pressoflex 6p C3 DCpowe_2'!$G$3/2-'ver pressoflex 6p C3 DCpowe_2'!$G$12*'ver pressoflex 6p C3 DCpowe_2'!D452)</f>
        <v>57541198.76201351</v>
      </c>
      <c r="U452" s="29">
        <f t="shared" si="67"/>
        <v>18248587.500000004</v>
      </c>
      <c r="V452" s="29">
        <f t="shared" si="68"/>
        <v>0</v>
      </c>
      <c r="W452" s="29">
        <f t="shared" si="69"/>
        <v>0</v>
      </c>
      <c r="X452" s="29">
        <f t="shared" si="70"/>
        <v>0</v>
      </c>
      <c r="Y452" s="29">
        <f t="shared" si="71"/>
        <v>0</v>
      </c>
      <c r="Z452" s="29">
        <f t="shared" si="72"/>
        <v>18248587.500000004</v>
      </c>
      <c r="AA452" s="113">
        <f t="shared" si="66"/>
        <v>94038373.76201351</v>
      </c>
    </row>
    <row r="453" spans="2:27">
      <c r="B453" s="116">
        <f t="shared" si="64"/>
        <v>10023.667500000127</v>
      </c>
      <c r="C453" s="115">
        <f t="shared" si="63"/>
        <v>22.470000000000049</v>
      </c>
      <c r="D453" s="68">
        <f>'ver pressoflex 6p C3 DCpowe_2'!$G$3/2/$C$557*C453</f>
        <v>275.25750000000062</v>
      </c>
      <c r="E453" s="114">
        <f>'ver pressoflex 6p C3 DCpowe_2'!$G$9/D453*(D453-'ver pressoflex 6p C3 DCpowe_2'!$M$8)</f>
        <v>-2.1872610192274636E-3</v>
      </c>
      <c r="F453" s="114">
        <f>'ver pressoflex 6p C3 DCpowe_2'!$G$9/D453*(D453-'ver pressoflex 6p C3 DCpowe_2'!$M$9)</f>
        <v>1.3783457308155081E-4</v>
      </c>
      <c r="G453" s="114">
        <f>'ver pressoflex 6p C3 DCpowe_2'!$G$9/D453*(D453-'ver pressoflex 6p C3 DCpowe_2'!$M$10)</f>
        <v>2.4629301653905653E-3</v>
      </c>
      <c r="H453" s="114">
        <f>'ver pressoflex 6p C3 DCpowe_2'!$G$9/D453*(D453-'ver pressoflex 6p C3 DCpowe_2'!$M$11)</f>
        <v>5.2743122349073003E-2</v>
      </c>
      <c r="I453" s="114">
        <f>'ver pressoflex 6p C3 DCpowe_2'!$G$9/D453*(D453-'ver pressoflex 6p C3 DCpowe_2'!$M$12)</f>
        <v>5.5068217941382024E-2</v>
      </c>
      <c r="J453" s="114">
        <f>'ver pressoflex 6p C3 DCpowe_2'!$G$9/D453*(D453-'ver pressoflex 6p C3 DCpowe_2'!$M$13)</f>
        <v>5.7393313533691037E-2</v>
      </c>
      <c r="K453" s="114">
        <f>'ver pressoflex 6p C3 DCpowe_2'!$G$9/D453*(D453-'ver pressoflex 6p C3 DCpowe_2'!$G$3)</f>
        <v>6.3206052514463568E-2</v>
      </c>
      <c r="L453" s="113">
        <f>-'ver pressoflex 6p C3 DCpowe_2'!$G$2*'ver pressoflex 6p C3 DCpowe_2'!D453*'ver pressoflex 6p C3 DCpowe_2'!$G$17*'ver pressoflex 6p C3 DCpowe_2'!$G$13*'ver pressoflex 6p C3 DCpowe_2'!$G$11</f>
        <v>-52023.667500000127</v>
      </c>
      <c r="M453" s="572">
        <f>IF(ABS(E453)&lt;'ver pressoflex 6p C3 DCpowe_2'!$G$7,'ver pressoflex 6p C3 DCpowe_2'!$G$16*E453*'ver pressoflex 6p C3 DCpowe_2'!$O$8,SIGN(E453)*'ver pressoflex 6p C3 DCpowe_2'!$G$15*'ver pressoflex 6p C3 DCpowe_2'!$O$8)</f>
        <v>-17803.500000000004</v>
      </c>
      <c r="N453" s="572">
        <f>IF(ABS(F453)&lt;'ver pressoflex 6p C3 DCpowe_2'!$G$7,'ver pressoflex 6p C3 DCpowe_2'!$G$16*F453*'ver pressoflex 6p C3 DCpowe_2'!$O$9,SIGN(F453)*'ver pressoflex 6p C3 DCpowe_2'!$G$15*'ver pressoflex 6p C3 DCpowe_2'!$O$9)</f>
        <v>0</v>
      </c>
      <c r="O453" s="572">
        <f>IF(ABS(G453)&lt;'ver pressoflex 6p C3 DCpowe_2'!$G$7,'ver pressoflex 6p C3 DCpowe_2'!$G$16*G453*'ver pressoflex 6p C3 DCpowe_2'!$O$10,SIGN(G453)*'ver pressoflex 6p C3 DCpowe_2'!$G$15*'ver pressoflex 6p C3 DCpowe_2'!$O$10)</f>
        <v>0</v>
      </c>
      <c r="P453" s="572">
        <f>IF(ABS(H453)&lt;'ver pressoflex 6p C3 DCpowe_2'!$G$7,'ver pressoflex 6p C3 DCpowe_2'!$G$16*H453*'ver pressoflex 6p C3 DCpowe_2'!$O$11,SIGN(H453)*'ver pressoflex 6p C3 DCpowe_2'!$G$15*'ver pressoflex 6p C3 DCpowe_2'!$O$11)</f>
        <v>0</v>
      </c>
      <c r="Q453" s="572">
        <f>IF(ABS(I453)&lt;'ver pressoflex 6p C3 DCpowe_2'!$G$7,'ver pressoflex 6p C3 DCpowe_2'!$G$16*I453*'ver pressoflex 6p C3 DCpowe_2'!$O$12,SIGN(I453)*'ver pressoflex 6p C3 DCpowe_2'!$G$15*'ver pressoflex 6p C3 DCpowe_2'!$O$12)</f>
        <v>0</v>
      </c>
      <c r="R453" s="572">
        <f>IF(ABS(J453)&lt;'ver pressoflex 6p C3 DCpowe_2'!$G$7,'ver pressoflex 6p C3 DCpowe_2'!$G$16*J453*'ver pressoflex 6p C3 DCpowe_2'!$O$13,SIGN(J453)*'ver pressoflex 6p C3 DCpowe_2'!$G$15*'ver pressoflex 6p C3 DCpowe_2'!$O$13)</f>
        <v>17803.500000000004</v>
      </c>
      <c r="S453" s="113">
        <f t="shared" si="65"/>
        <v>-52023.667500000127</v>
      </c>
      <c r="T453" s="575">
        <f>-L453*('ver pressoflex 6p C3 DCpowe_2'!$G$3/2-'ver pressoflex 6p C3 DCpowe_2'!$G$12*'ver pressoflex 6p C3 DCpowe_2'!D453)</f>
        <v>57771912.350237533</v>
      </c>
      <c r="U453" s="29">
        <f t="shared" si="67"/>
        <v>18248587.500000004</v>
      </c>
      <c r="V453" s="29">
        <f t="shared" si="68"/>
        <v>0</v>
      </c>
      <c r="W453" s="29">
        <f t="shared" si="69"/>
        <v>0</v>
      </c>
      <c r="X453" s="29">
        <f t="shared" si="70"/>
        <v>0</v>
      </c>
      <c r="Y453" s="29">
        <f t="shared" si="71"/>
        <v>0</v>
      </c>
      <c r="Z453" s="29">
        <f t="shared" si="72"/>
        <v>18248587.500000004</v>
      </c>
      <c r="AA453" s="113">
        <f t="shared" si="66"/>
        <v>94269087.350237533</v>
      </c>
    </row>
    <row r="454" spans="2:27">
      <c r="B454" s="116">
        <f t="shared" si="64"/>
        <v>10255.192500000136</v>
      </c>
      <c r="C454" s="115">
        <f t="shared" si="63"/>
        <v>22.57000000000005</v>
      </c>
      <c r="D454" s="68">
        <f>'ver pressoflex 6p C3 DCpowe_2'!$G$3/2/$C$557*C454</f>
        <v>276.48250000000064</v>
      </c>
      <c r="E454" s="114">
        <f>'ver pressoflex 6p C3 DCpowe_2'!$G$9/D454*(D454-'ver pressoflex 6p C3 DCpowe_2'!$M$8)</f>
        <v>-2.2130152902986762E-3</v>
      </c>
      <c r="F454" s="114">
        <f>'ver pressoflex 6p C3 DCpowe_2'!$G$9/D454*(D454-'ver pressoflex 6p C3 DCpowe_2'!$M$9)</f>
        <v>1.0177859358185348E-4</v>
      </c>
      <c r="G454" s="114">
        <f>'ver pressoflex 6p C3 DCpowe_2'!$G$9/D454*(D454-'ver pressoflex 6p C3 DCpowe_2'!$M$10)</f>
        <v>2.4165724774623831E-3</v>
      </c>
      <c r="H454" s="114">
        <f>'ver pressoflex 6p C3 DCpowe_2'!$G$9/D454*(D454-'ver pressoflex 6p C3 DCpowe_2'!$M$11)</f>
        <v>5.2473990216378837E-2</v>
      </c>
      <c r="I454" s="114">
        <f>'ver pressoflex 6p C3 DCpowe_2'!$G$9/D454*(D454-'ver pressoflex 6p C3 DCpowe_2'!$M$12)</f>
        <v>5.478878410025937E-2</v>
      </c>
      <c r="J454" s="114">
        <f>'ver pressoflex 6p C3 DCpowe_2'!$G$9/D454*(D454-'ver pressoflex 6p C3 DCpowe_2'!$M$13)</f>
        <v>5.7103577984139897E-2</v>
      </c>
      <c r="K454" s="114">
        <f>'ver pressoflex 6p C3 DCpowe_2'!$G$9/D454*(D454-'ver pressoflex 6p C3 DCpowe_2'!$G$3)</f>
        <v>6.2890562693841218E-2</v>
      </c>
      <c r="L454" s="113">
        <f>-'ver pressoflex 6p C3 DCpowe_2'!$G$2*'ver pressoflex 6p C3 DCpowe_2'!D454*'ver pressoflex 6p C3 DCpowe_2'!$G$17*'ver pressoflex 6p C3 DCpowe_2'!$G$13*'ver pressoflex 6p C3 DCpowe_2'!$G$11</f>
        <v>-52255.192500000128</v>
      </c>
      <c r="M454" s="572">
        <f>IF(ABS(E454)&lt;'ver pressoflex 6p C3 DCpowe_2'!$G$7,'ver pressoflex 6p C3 DCpowe_2'!$G$16*E454*'ver pressoflex 6p C3 DCpowe_2'!$O$8,SIGN(E454)*'ver pressoflex 6p C3 DCpowe_2'!$G$15*'ver pressoflex 6p C3 DCpowe_2'!$O$8)</f>
        <v>-17803.500000000004</v>
      </c>
      <c r="N454" s="572">
        <f>IF(ABS(F454)&lt;'ver pressoflex 6p C3 DCpowe_2'!$G$7,'ver pressoflex 6p C3 DCpowe_2'!$G$16*F454*'ver pressoflex 6p C3 DCpowe_2'!$O$9,SIGN(F454)*'ver pressoflex 6p C3 DCpowe_2'!$G$15*'ver pressoflex 6p C3 DCpowe_2'!$O$9)</f>
        <v>0</v>
      </c>
      <c r="O454" s="572">
        <f>IF(ABS(G454)&lt;'ver pressoflex 6p C3 DCpowe_2'!$G$7,'ver pressoflex 6p C3 DCpowe_2'!$G$16*G454*'ver pressoflex 6p C3 DCpowe_2'!$O$10,SIGN(G454)*'ver pressoflex 6p C3 DCpowe_2'!$G$15*'ver pressoflex 6p C3 DCpowe_2'!$O$10)</f>
        <v>0</v>
      </c>
      <c r="P454" s="572">
        <f>IF(ABS(H454)&lt;'ver pressoflex 6p C3 DCpowe_2'!$G$7,'ver pressoflex 6p C3 DCpowe_2'!$G$16*H454*'ver pressoflex 6p C3 DCpowe_2'!$O$11,SIGN(H454)*'ver pressoflex 6p C3 DCpowe_2'!$G$15*'ver pressoflex 6p C3 DCpowe_2'!$O$11)</f>
        <v>0</v>
      </c>
      <c r="Q454" s="572">
        <f>IF(ABS(I454)&lt;'ver pressoflex 6p C3 DCpowe_2'!$G$7,'ver pressoflex 6p C3 DCpowe_2'!$G$16*I454*'ver pressoflex 6p C3 DCpowe_2'!$O$12,SIGN(I454)*'ver pressoflex 6p C3 DCpowe_2'!$G$15*'ver pressoflex 6p C3 DCpowe_2'!$O$12)</f>
        <v>0</v>
      </c>
      <c r="R454" s="572">
        <f>IF(ABS(J454)&lt;'ver pressoflex 6p C3 DCpowe_2'!$G$7,'ver pressoflex 6p C3 DCpowe_2'!$G$16*J454*'ver pressoflex 6p C3 DCpowe_2'!$O$13,SIGN(J454)*'ver pressoflex 6p C3 DCpowe_2'!$G$15*'ver pressoflex 6p C3 DCpowe_2'!$O$13)</f>
        <v>17803.500000000004</v>
      </c>
      <c r="S454" s="113">
        <f t="shared" si="65"/>
        <v>-52255.192500000136</v>
      </c>
      <c r="T454" s="575">
        <f>-L454*('ver pressoflex 6p C3 DCpowe_2'!$G$3/2-'ver pressoflex 6p C3 DCpowe_2'!$G$12*'ver pressoflex 6p C3 DCpowe_2'!D454)</f>
        <v>58002389.968181528</v>
      </c>
      <c r="U454" s="29">
        <f t="shared" si="67"/>
        <v>18248587.500000004</v>
      </c>
      <c r="V454" s="29">
        <f t="shared" si="68"/>
        <v>0</v>
      </c>
      <c r="W454" s="29">
        <f t="shared" si="69"/>
        <v>0</v>
      </c>
      <c r="X454" s="29">
        <f t="shared" si="70"/>
        <v>0</v>
      </c>
      <c r="Y454" s="29">
        <f t="shared" si="71"/>
        <v>0</v>
      </c>
      <c r="Z454" s="29">
        <f t="shared" si="72"/>
        <v>18248587.500000004</v>
      </c>
      <c r="AA454" s="113">
        <f t="shared" si="66"/>
        <v>94499564.968181536</v>
      </c>
    </row>
    <row r="455" spans="2:27">
      <c r="B455" s="116">
        <f t="shared" si="64"/>
        <v>10486.71750000013</v>
      </c>
      <c r="C455" s="115">
        <f t="shared" si="63"/>
        <v>22.670000000000051</v>
      </c>
      <c r="D455" s="68">
        <f>'ver pressoflex 6p C3 DCpowe_2'!$G$3/2/$C$557*C455</f>
        <v>277.70750000000061</v>
      </c>
      <c r="E455" s="114">
        <f>'ver pressoflex 6p C3 DCpowe_2'!$G$9/D455*(D455-'ver pressoflex 6p C3 DCpowe_2'!$M$8)</f>
        <v>-2.2385423512148697E-3</v>
      </c>
      <c r="F455" s="114">
        <f>'ver pressoflex 6p C3 DCpowe_2'!$G$9/D455*(D455-'ver pressoflex 6p C3 DCpowe_2'!$M$9)</f>
        <v>6.6040708299182067E-5</v>
      </c>
      <c r="G455" s="114">
        <f>'ver pressoflex 6p C3 DCpowe_2'!$G$9/D455*(D455-'ver pressoflex 6p C3 DCpowe_2'!$M$10)</f>
        <v>2.3706237678132341E-3</v>
      </c>
      <c r="H455" s="114">
        <f>'ver pressoflex 6p C3 DCpowe_2'!$G$9/D455*(D455-'ver pressoflex 6p C3 DCpowe_2'!$M$11)</f>
        <v>5.2207232429804608E-2</v>
      </c>
      <c r="I455" s="114">
        <f>'ver pressoflex 6p C3 DCpowe_2'!$G$9/D455*(D455-'ver pressoflex 6p C3 DCpowe_2'!$M$12)</f>
        <v>5.451181548931866E-2</v>
      </c>
      <c r="J455" s="114">
        <f>'ver pressoflex 6p C3 DCpowe_2'!$G$9/D455*(D455-'ver pressoflex 6p C3 DCpowe_2'!$M$13)</f>
        <v>5.6816398548832713E-2</v>
      </c>
      <c r="K455" s="114">
        <f>'ver pressoflex 6p C3 DCpowe_2'!$G$9/D455*(D455-'ver pressoflex 6p C3 DCpowe_2'!$G$3)</f>
        <v>6.257785619761784E-2</v>
      </c>
      <c r="L455" s="113">
        <f>-'ver pressoflex 6p C3 DCpowe_2'!$G$2*'ver pressoflex 6p C3 DCpowe_2'!D455*'ver pressoflex 6p C3 DCpowe_2'!$G$17*'ver pressoflex 6p C3 DCpowe_2'!$G$13*'ver pressoflex 6p C3 DCpowe_2'!$G$11</f>
        <v>-52486.717500000123</v>
      </c>
      <c r="M455" s="572">
        <f>IF(ABS(E455)&lt;'ver pressoflex 6p C3 DCpowe_2'!$G$7,'ver pressoflex 6p C3 DCpowe_2'!$G$16*E455*'ver pressoflex 6p C3 DCpowe_2'!$O$8,SIGN(E455)*'ver pressoflex 6p C3 DCpowe_2'!$G$15*'ver pressoflex 6p C3 DCpowe_2'!$O$8)</f>
        <v>-17803.500000000004</v>
      </c>
      <c r="N455" s="572">
        <f>IF(ABS(F455)&lt;'ver pressoflex 6p C3 DCpowe_2'!$G$7,'ver pressoflex 6p C3 DCpowe_2'!$G$16*F455*'ver pressoflex 6p C3 DCpowe_2'!$O$9,SIGN(F455)*'ver pressoflex 6p C3 DCpowe_2'!$G$15*'ver pressoflex 6p C3 DCpowe_2'!$O$9)</f>
        <v>0</v>
      </c>
      <c r="O455" s="572">
        <f>IF(ABS(G455)&lt;'ver pressoflex 6p C3 DCpowe_2'!$G$7,'ver pressoflex 6p C3 DCpowe_2'!$G$16*G455*'ver pressoflex 6p C3 DCpowe_2'!$O$10,SIGN(G455)*'ver pressoflex 6p C3 DCpowe_2'!$G$15*'ver pressoflex 6p C3 DCpowe_2'!$O$10)</f>
        <v>0</v>
      </c>
      <c r="P455" s="572">
        <f>IF(ABS(H455)&lt;'ver pressoflex 6p C3 DCpowe_2'!$G$7,'ver pressoflex 6p C3 DCpowe_2'!$G$16*H455*'ver pressoflex 6p C3 DCpowe_2'!$O$11,SIGN(H455)*'ver pressoflex 6p C3 DCpowe_2'!$G$15*'ver pressoflex 6p C3 DCpowe_2'!$O$11)</f>
        <v>0</v>
      </c>
      <c r="Q455" s="572">
        <f>IF(ABS(I455)&lt;'ver pressoflex 6p C3 DCpowe_2'!$G$7,'ver pressoflex 6p C3 DCpowe_2'!$G$16*I455*'ver pressoflex 6p C3 DCpowe_2'!$O$12,SIGN(I455)*'ver pressoflex 6p C3 DCpowe_2'!$G$15*'ver pressoflex 6p C3 DCpowe_2'!$O$12)</f>
        <v>0</v>
      </c>
      <c r="R455" s="572">
        <f>IF(ABS(J455)&lt;'ver pressoflex 6p C3 DCpowe_2'!$G$7,'ver pressoflex 6p C3 DCpowe_2'!$G$16*J455*'ver pressoflex 6p C3 DCpowe_2'!$O$13,SIGN(J455)*'ver pressoflex 6p C3 DCpowe_2'!$G$15*'ver pressoflex 6p C3 DCpowe_2'!$O$13)</f>
        <v>17803.500000000004</v>
      </c>
      <c r="S455" s="113">
        <f t="shared" si="65"/>
        <v>-52486.71750000013</v>
      </c>
      <c r="T455" s="575">
        <f>-L455*('ver pressoflex 6p C3 DCpowe_2'!$G$3/2-'ver pressoflex 6p C3 DCpowe_2'!$G$12*'ver pressoflex 6p C3 DCpowe_2'!D455)</f>
        <v>58232631.615845524</v>
      </c>
      <c r="U455" s="29">
        <f t="shared" si="67"/>
        <v>18248587.500000004</v>
      </c>
      <c r="V455" s="29">
        <f t="shared" si="68"/>
        <v>0</v>
      </c>
      <c r="W455" s="29">
        <f t="shared" si="69"/>
        <v>0</v>
      </c>
      <c r="X455" s="29">
        <f t="shared" si="70"/>
        <v>0</v>
      </c>
      <c r="Y455" s="29">
        <f t="shared" si="71"/>
        <v>0</v>
      </c>
      <c r="Z455" s="29">
        <f t="shared" si="72"/>
        <v>18248587.500000004</v>
      </c>
      <c r="AA455" s="113">
        <f t="shared" si="66"/>
        <v>94729806.615845531</v>
      </c>
    </row>
    <row r="456" spans="2:27">
      <c r="B456" s="116">
        <f t="shared" si="64"/>
        <v>10718.242500000124</v>
      </c>
      <c r="C456" s="115">
        <f t="shared" si="63"/>
        <v>22.770000000000053</v>
      </c>
      <c r="D456" s="68">
        <f>'ver pressoflex 6p C3 DCpowe_2'!$G$3/2/$C$557*C456</f>
        <v>278.93250000000063</v>
      </c>
      <c r="E456" s="114">
        <f>'ver pressoflex 6p C3 DCpowe_2'!$G$9/D456*(D456-'ver pressoflex 6p C3 DCpowe_2'!$M$8)</f>
        <v>-2.2638451955222269E-3</v>
      </c>
      <c r="F456" s="114">
        <f>'ver pressoflex 6p C3 DCpowe_2'!$G$9/D456*(D456-'ver pressoflex 6p C3 DCpowe_2'!$M$9)</f>
        <v>3.061672626888205E-5</v>
      </c>
      <c r="G456" s="114">
        <f>'ver pressoflex 6p C3 DCpowe_2'!$G$9/D456*(D456-'ver pressoflex 6p C3 DCpowe_2'!$M$10)</f>
        <v>2.325078648059991E-3</v>
      </c>
      <c r="H456" s="114">
        <f>'ver pressoflex 6p C3 DCpowe_2'!$G$9/D456*(D456-'ver pressoflex 6p C3 DCpowe_2'!$M$11)</f>
        <v>5.1942817706792724E-2</v>
      </c>
      <c r="I456" s="114">
        <f>'ver pressoflex 6p C3 DCpowe_2'!$G$9/D456*(D456-'ver pressoflex 6p C3 DCpowe_2'!$M$12)</f>
        <v>5.4237279628583837E-2</v>
      </c>
      <c r="J456" s="114">
        <f>'ver pressoflex 6p C3 DCpowe_2'!$G$9/D456*(D456-'ver pressoflex 6p C3 DCpowe_2'!$M$13)</f>
        <v>5.6531741550374943E-2</v>
      </c>
      <c r="K456" s="114">
        <f>'ver pressoflex 6p C3 DCpowe_2'!$G$9/D456*(D456-'ver pressoflex 6p C3 DCpowe_2'!$G$3)</f>
        <v>6.2267896354852713E-2</v>
      </c>
      <c r="L456" s="113">
        <f>-'ver pressoflex 6p C3 DCpowe_2'!$G$2*'ver pressoflex 6p C3 DCpowe_2'!D456*'ver pressoflex 6p C3 DCpowe_2'!$G$17*'ver pressoflex 6p C3 DCpowe_2'!$G$13*'ver pressoflex 6p C3 DCpowe_2'!$G$11</f>
        <v>-52718.242500000124</v>
      </c>
      <c r="M456" s="572">
        <f>IF(ABS(E456)&lt;'ver pressoflex 6p C3 DCpowe_2'!$G$7,'ver pressoflex 6p C3 DCpowe_2'!$G$16*E456*'ver pressoflex 6p C3 DCpowe_2'!$O$8,SIGN(E456)*'ver pressoflex 6p C3 DCpowe_2'!$G$15*'ver pressoflex 6p C3 DCpowe_2'!$O$8)</f>
        <v>-17803.500000000004</v>
      </c>
      <c r="N456" s="572">
        <f>IF(ABS(F456)&lt;'ver pressoflex 6p C3 DCpowe_2'!$G$7,'ver pressoflex 6p C3 DCpowe_2'!$G$16*F456*'ver pressoflex 6p C3 DCpowe_2'!$O$9,SIGN(F456)*'ver pressoflex 6p C3 DCpowe_2'!$G$15*'ver pressoflex 6p C3 DCpowe_2'!$O$9)</f>
        <v>0</v>
      </c>
      <c r="O456" s="572">
        <f>IF(ABS(G456)&lt;'ver pressoflex 6p C3 DCpowe_2'!$G$7,'ver pressoflex 6p C3 DCpowe_2'!$G$16*G456*'ver pressoflex 6p C3 DCpowe_2'!$O$10,SIGN(G456)*'ver pressoflex 6p C3 DCpowe_2'!$G$15*'ver pressoflex 6p C3 DCpowe_2'!$O$10)</f>
        <v>0</v>
      </c>
      <c r="P456" s="572">
        <f>IF(ABS(H456)&lt;'ver pressoflex 6p C3 DCpowe_2'!$G$7,'ver pressoflex 6p C3 DCpowe_2'!$G$16*H456*'ver pressoflex 6p C3 DCpowe_2'!$O$11,SIGN(H456)*'ver pressoflex 6p C3 DCpowe_2'!$G$15*'ver pressoflex 6p C3 DCpowe_2'!$O$11)</f>
        <v>0</v>
      </c>
      <c r="Q456" s="572">
        <f>IF(ABS(I456)&lt;'ver pressoflex 6p C3 DCpowe_2'!$G$7,'ver pressoflex 6p C3 DCpowe_2'!$G$16*I456*'ver pressoflex 6p C3 DCpowe_2'!$O$12,SIGN(I456)*'ver pressoflex 6p C3 DCpowe_2'!$G$15*'ver pressoflex 6p C3 DCpowe_2'!$O$12)</f>
        <v>0</v>
      </c>
      <c r="R456" s="572">
        <f>IF(ABS(J456)&lt;'ver pressoflex 6p C3 DCpowe_2'!$G$7,'ver pressoflex 6p C3 DCpowe_2'!$G$16*J456*'ver pressoflex 6p C3 DCpowe_2'!$O$13,SIGN(J456)*'ver pressoflex 6p C3 DCpowe_2'!$G$15*'ver pressoflex 6p C3 DCpowe_2'!$O$13)</f>
        <v>17803.500000000004</v>
      </c>
      <c r="S456" s="113">
        <f t="shared" si="65"/>
        <v>-52718.242500000124</v>
      </c>
      <c r="T456" s="575">
        <f>-L456*('ver pressoflex 6p C3 DCpowe_2'!$G$3/2-'ver pressoflex 6p C3 DCpowe_2'!$G$12*'ver pressoflex 6p C3 DCpowe_2'!D456)</f>
        <v>58462637.29322952</v>
      </c>
      <c r="U456" s="29">
        <f t="shared" si="67"/>
        <v>18248587.500000004</v>
      </c>
      <c r="V456" s="29">
        <f t="shared" si="68"/>
        <v>0</v>
      </c>
      <c r="W456" s="29">
        <f t="shared" si="69"/>
        <v>0</v>
      </c>
      <c r="X456" s="29">
        <f t="shared" si="70"/>
        <v>0</v>
      </c>
      <c r="Y456" s="29">
        <f t="shared" si="71"/>
        <v>0</v>
      </c>
      <c r="Z456" s="29">
        <f t="shared" si="72"/>
        <v>18248587.500000004</v>
      </c>
      <c r="AA456" s="113">
        <f t="shared" si="66"/>
        <v>94959812.29322952</v>
      </c>
    </row>
    <row r="457" spans="2:27">
      <c r="B457" s="116">
        <f t="shared" si="64"/>
        <v>10949.767500000133</v>
      </c>
      <c r="C457" s="115">
        <f t="shared" si="63"/>
        <v>22.870000000000054</v>
      </c>
      <c r="D457" s="68">
        <f>'ver pressoflex 6p C3 DCpowe_2'!$G$3/2/$C$557*C457</f>
        <v>280.15750000000065</v>
      </c>
      <c r="E457" s="114">
        <f>'ver pressoflex 6p C3 DCpowe_2'!$G$9/D457*(D457-'ver pressoflex 6p C3 DCpowe_2'!$M$8)</f>
        <v>-2.288926764409319E-3</v>
      </c>
      <c r="F457" s="114">
        <f>'ver pressoflex 6p C3 DCpowe_2'!$G$9/D457*(D457-'ver pressoflex 6p C3 DCpowe_2'!$M$9)</f>
        <v>-4.4974701730462961E-6</v>
      </c>
      <c r="G457" s="114">
        <f>'ver pressoflex 6p C3 DCpowe_2'!$G$9/D457*(D457-'ver pressoflex 6p C3 DCpowe_2'!$M$10)</f>
        <v>2.2799318240632263E-3</v>
      </c>
      <c r="H457" s="114">
        <f>'ver pressoflex 6p C3 DCpowe_2'!$G$9/D457*(D457-'ver pressoflex 6p C3 DCpowe_2'!$M$11)</f>
        <v>5.1680715311922622E-2</v>
      </c>
      <c r="I457" s="114">
        <f>'ver pressoflex 6p C3 DCpowe_2'!$G$9/D457*(D457-'ver pressoflex 6p C3 DCpowe_2'!$M$12)</f>
        <v>5.3965144606158894E-2</v>
      </c>
      <c r="J457" s="114">
        <f>'ver pressoflex 6p C3 DCpowe_2'!$G$9/D457*(D457-'ver pressoflex 6p C3 DCpowe_2'!$M$13)</f>
        <v>5.6249573900395165E-2</v>
      </c>
      <c r="K457" s="114">
        <f>'ver pressoflex 6p C3 DCpowe_2'!$G$9/D457*(D457-'ver pressoflex 6p C3 DCpowe_2'!$G$3)</f>
        <v>6.1960647135985848E-2</v>
      </c>
      <c r="L457" s="113">
        <f>-'ver pressoflex 6p C3 DCpowe_2'!$G$2*'ver pressoflex 6p C3 DCpowe_2'!D457*'ver pressoflex 6p C3 DCpowe_2'!$G$17*'ver pressoflex 6p C3 DCpowe_2'!$G$13*'ver pressoflex 6p C3 DCpowe_2'!$G$11</f>
        <v>-52949.767500000133</v>
      </c>
      <c r="M457" s="572">
        <f>IF(ABS(E457)&lt;'ver pressoflex 6p C3 DCpowe_2'!$G$7,'ver pressoflex 6p C3 DCpowe_2'!$G$16*E457*'ver pressoflex 6p C3 DCpowe_2'!$O$8,SIGN(E457)*'ver pressoflex 6p C3 DCpowe_2'!$G$15*'ver pressoflex 6p C3 DCpowe_2'!$O$8)</f>
        <v>-17803.500000000004</v>
      </c>
      <c r="N457" s="572">
        <f>IF(ABS(F457)&lt;'ver pressoflex 6p C3 DCpowe_2'!$G$7,'ver pressoflex 6p C3 DCpowe_2'!$G$16*F457*'ver pressoflex 6p C3 DCpowe_2'!$O$9,SIGN(F457)*'ver pressoflex 6p C3 DCpowe_2'!$G$15*'ver pressoflex 6p C3 DCpowe_2'!$O$9)</f>
        <v>0</v>
      </c>
      <c r="O457" s="572">
        <f>IF(ABS(G457)&lt;'ver pressoflex 6p C3 DCpowe_2'!$G$7,'ver pressoflex 6p C3 DCpowe_2'!$G$16*G457*'ver pressoflex 6p C3 DCpowe_2'!$O$10,SIGN(G457)*'ver pressoflex 6p C3 DCpowe_2'!$G$15*'ver pressoflex 6p C3 DCpowe_2'!$O$10)</f>
        <v>0</v>
      </c>
      <c r="P457" s="572">
        <f>IF(ABS(H457)&lt;'ver pressoflex 6p C3 DCpowe_2'!$G$7,'ver pressoflex 6p C3 DCpowe_2'!$G$16*H457*'ver pressoflex 6p C3 DCpowe_2'!$O$11,SIGN(H457)*'ver pressoflex 6p C3 DCpowe_2'!$G$15*'ver pressoflex 6p C3 DCpowe_2'!$O$11)</f>
        <v>0</v>
      </c>
      <c r="Q457" s="572">
        <f>IF(ABS(I457)&lt;'ver pressoflex 6p C3 DCpowe_2'!$G$7,'ver pressoflex 6p C3 DCpowe_2'!$G$16*I457*'ver pressoflex 6p C3 DCpowe_2'!$O$12,SIGN(I457)*'ver pressoflex 6p C3 DCpowe_2'!$G$15*'ver pressoflex 6p C3 DCpowe_2'!$O$12)</f>
        <v>0</v>
      </c>
      <c r="R457" s="572">
        <f>IF(ABS(J457)&lt;'ver pressoflex 6p C3 DCpowe_2'!$G$7,'ver pressoflex 6p C3 DCpowe_2'!$G$16*J457*'ver pressoflex 6p C3 DCpowe_2'!$O$13,SIGN(J457)*'ver pressoflex 6p C3 DCpowe_2'!$G$15*'ver pressoflex 6p C3 DCpowe_2'!$O$13)</f>
        <v>17803.500000000004</v>
      </c>
      <c r="S457" s="113">
        <f t="shared" si="65"/>
        <v>-52949.767500000133</v>
      </c>
      <c r="T457" s="575">
        <f>-L457*('ver pressoflex 6p C3 DCpowe_2'!$G$3/2-'ver pressoflex 6p C3 DCpowe_2'!$G$12*'ver pressoflex 6p C3 DCpowe_2'!D457)</f>
        <v>58692407.000333525</v>
      </c>
      <c r="U457" s="29">
        <f t="shared" si="67"/>
        <v>18248587.500000004</v>
      </c>
      <c r="V457" s="29">
        <f t="shared" si="68"/>
        <v>0</v>
      </c>
      <c r="W457" s="29">
        <f t="shared" si="69"/>
        <v>0</v>
      </c>
      <c r="X457" s="29">
        <f t="shared" si="70"/>
        <v>0</v>
      </c>
      <c r="Y457" s="29">
        <f t="shared" si="71"/>
        <v>0</v>
      </c>
      <c r="Z457" s="29">
        <f t="shared" si="72"/>
        <v>18248587.500000004</v>
      </c>
      <c r="AA457" s="113">
        <f t="shared" si="66"/>
        <v>95189582.000333533</v>
      </c>
    </row>
    <row r="458" spans="2:27">
      <c r="B458" s="116">
        <f t="shared" si="64"/>
        <v>11181.292500000141</v>
      </c>
      <c r="C458" s="115">
        <f t="shared" si="63"/>
        <v>22.970000000000056</v>
      </c>
      <c r="D458" s="68">
        <f>'ver pressoflex 6p C3 DCpowe_2'!$G$3/2/$C$557*C458</f>
        <v>281.38250000000068</v>
      </c>
      <c r="E458" s="114">
        <f>'ver pressoflex 6p C3 DCpowe_2'!$G$9/D458*(D458-'ver pressoflex 6p C3 DCpowe_2'!$M$8)</f>
        <v>-2.3137899478468059E-3</v>
      </c>
      <c r="F458" s="114">
        <f>'ver pressoflex 6p C3 DCpowe_2'!$G$9/D458*(D458-'ver pressoflex 6p C3 DCpowe_2'!$M$9)</f>
        <v>-3.930592698552815E-5</v>
      </c>
      <c r="G458" s="114">
        <f>'ver pressoflex 6p C3 DCpowe_2'!$G$9/D458*(D458-'ver pressoflex 6p C3 DCpowe_2'!$M$10)</f>
        <v>2.2351780938757496E-3</v>
      </c>
      <c r="H458" s="114">
        <f>'ver pressoflex 6p C3 DCpowe_2'!$G$9/D458*(D458-'ver pressoflex 6p C3 DCpowe_2'!$M$11)</f>
        <v>5.1420895045000879E-2</v>
      </c>
      <c r="I458" s="114">
        <f>'ver pressoflex 6p C3 DCpowe_2'!$G$9/D458*(D458-'ver pressoflex 6p C3 DCpowe_2'!$M$12)</f>
        <v>5.3695379065862157E-2</v>
      </c>
      <c r="J458" s="114">
        <f>'ver pressoflex 6p C3 DCpowe_2'!$G$9/D458*(D458-'ver pressoflex 6p C3 DCpowe_2'!$M$13)</f>
        <v>5.5969863086723436E-2</v>
      </c>
      <c r="K458" s="114">
        <f>'ver pressoflex 6p C3 DCpowe_2'!$G$9/D458*(D458-'ver pressoflex 6p C3 DCpowe_2'!$G$3)</f>
        <v>6.1656073138876631E-2</v>
      </c>
      <c r="L458" s="113">
        <f>-'ver pressoflex 6p C3 DCpowe_2'!$G$2*'ver pressoflex 6p C3 DCpowe_2'!D458*'ver pressoflex 6p C3 DCpowe_2'!$G$17*'ver pressoflex 6p C3 DCpowe_2'!$G$13*'ver pressoflex 6p C3 DCpowe_2'!$G$11</f>
        <v>-53181.292500000134</v>
      </c>
      <c r="M458" s="572">
        <f>IF(ABS(E458)&lt;'ver pressoflex 6p C3 DCpowe_2'!$G$7,'ver pressoflex 6p C3 DCpowe_2'!$G$16*E458*'ver pressoflex 6p C3 DCpowe_2'!$O$8,SIGN(E458)*'ver pressoflex 6p C3 DCpowe_2'!$G$15*'ver pressoflex 6p C3 DCpowe_2'!$O$8)</f>
        <v>-17803.500000000004</v>
      </c>
      <c r="N458" s="572">
        <f>IF(ABS(F458)&lt;'ver pressoflex 6p C3 DCpowe_2'!$G$7,'ver pressoflex 6p C3 DCpowe_2'!$G$16*F458*'ver pressoflex 6p C3 DCpowe_2'!$O$9,SIGN(F458)*'ver pressoflex 6p C3 DCpowe_2'!$G$15*'ver pressoflex 6p C3 DCpowe_2'!$O$9)</f>
        <v>0</v>
      </c>
      <c r="O458" s="572">
        <f>IF(ABS(G458)&lt;'ver pressoflex 6p C3 DCpowe_2'!$G$7,'ver pressoflex 6p C3 DCpowe_2'!$G$16*G458*'ver pressoflex 6p C3 DCpowe_2'!$O$10,SIGN(G458)*'ver pressoflex 6p C3 DCpowe_2'!$G$15*'ver pressoflex 6p C3 DCpowe_2'!$O$10)</f>
        <v>0</v>
      </c>
      <c r="P458" s="572">
        <f>IF(ABS(H458)&lt;'ver pressoflex 6p C3 DCpowe_2'!$G$7,'ver pressoflex 6p C3 DCpowe_2'!$G$16*H458*'ver pressoflex 6p C3 DCpowe_2'!$O$11,SIGN(H458)*'ver pressoflex 6p C3 DCpowe_2'!$G$15*'ver pressoflex 6p C3 DCpowe_2'!$O$11)</f>
        <v>0</v>
      </c>
      <c r="Q458" s="572">
        <f>IF(ABS(I458)&lt;'ver pressoflex 6p C3 DCpowe_2'!$G$7,'ver pressoflex 6p C3 DCpowe_2'!$G$16*I458*'ver pressoflex 6p C3 DCpowe_2'!$O$12,SIGN(I458)*'ver pressoflex 6p C3 DCpowe_2'!$G$15*'ver pressoflex 6p C3 DCpowe_2'!$O$12)</f>
        <v>0</v>
      </c>
      <c r="R458" s="572">
        <f>IF(ABS(J458)&lt;'ver pressoflex 6p C3 DCpowe_2'!$G$7,'ver pressoflex 6p C3 DCpowe_2'!$G$16*J458*'ver pressoflex 6p C3 DCpowe_2'!$O$13,SIGN(J458)*'ver pressoflex 6p C3 DCpowe_2'!$G$15*'ver pressoflex 6p C3 DCpowe_2'!$O$13)</f>
        <v>17803.500000000004</v>
      </c>
      <c r="S458" s="113">
        <f t="shared" si="65"/>
        <v>-53181.292500000141</v>
      </c>
      <c r="T458" s="575">
        <f>-L458*('ver pressoflex 6p C3 DCpowe_2'!$G$3/2-'ver pressoflex 6p C3 DCpowe_2'!$G$12*'ver pressoflex 6p C3 DCpowe_2'!D458)</f>
        <v>58921940.737157539</v>
      </c>
      <c r="U458" s="29">
        <f t="shared" si="67"/>
        <v>18248587.500000004</v>
      </c>
      <c r="V458" s="29">
        <f t="shared" si="68"/>
        <v>0</v>
      </c>
      <c r="W458" s="29">
        <f t="shared" si="69"/>
        <v>0</v>
      </c>
      <c r="X458" s="29">
        <f t="shared" si="70"/>
        <v>0</v>
      </c>
      <c r="Y458" s="29">
        <f t="shared" si="71"/>
        <v>0</v>
      </c>
      <c r="Z458" s="29">
        <f t="shared" si="72"/>
        <v>18248587.500000004</v>
      </c>
      <c r="AA458" s="113">
        <f t="shared" si="66"/>
        <v>95419115.737157539</v>
      </c>
    </row>
    <row r="459" spans="2:27">
      <c r="B459" s="116">
        <f t="shared" si="64"/>
        <v>11412.817500000136</v>
      </c>
      <c r="C459" s="115">
        <f t="shared" si="63"/>
        <v>23.070000000000057</v>
      </c>
      <c r="D459" s="68">
        <f>'ver pressoflex 6p C3 DCpowe_2'!$G$3/2/$C$557*C459</f>
        <v>282.6075000000007</v>
      </c>
      <c r="E459" s="114">
        <f>'ver pressoflex 6p C3 DCpowe_2'!$G$9/D459*(D459-'ver pressoflex 6p C3 DCpowe_2'!$M$8)</f>
        <v>-2.3384375856974919E-3</v>
      </c>
      <c r="F459" s="114">
        <f>'ver pressoflex 6p C3 DCpowe_2'!$G$9/D459*(D459-'ver pressoflex 6p C3 DCpowe_2'!$M$9)</f>
        <v>-7.3812619976488717E-5</v>
      </c>
      <c r="G459" s="114">
        <f>'ver pressoflex 6p C3 DCpowe_2'!$G$9/D459*(D459-'ver pressoflex 6p C3 DCpowe_2'!$M$10)</f>
        <v>2.1908123457445145E-3</v>
      </c>
      <c r="H459" s="114">
        <f>'ver pressoflex 6p C3 DCpowe_2'!$G$9/D459*(D459-'ver pressoflex 6p C3 DCpowe_2'!$M$11)</f>
        <v>5.1163327229461208E-2</v>
      </c>
      <c r="I459" s="114">
        <f>'ver pressoflex 6p C3 DCpowe_2'!$G$9/D459*(D459-'ver pressoflex 6p C3 DCpowe_2'!$M$12)</f>
        <v>5.3427952195182211E-2</v>
      </c>
      <c r="J459" s="114">
        <f>'ver pressoflex 6p C3 DCpowe_2'!$G$9/D459*(D459-'ver pressoflex 6p C3 DCpowe_2'!$M$13)</f>
        <v>5.5692577160903214E-2</v>
      </c>
      <c r="K459" s="114">
        <f>'ver pressoflex 6p C3 DCpowe_2'!$G$9/D459*(D459-'ver pressoflex 6p C3 DCpowe_2'!$G$3)</f>
        <v>6.1354139575205732E-2</v>
      </c>
      <c r="L459" s="113">
        <f>-'ver pressoflex 6p C3 DCpowe_2'!$G$2*'ver pressoflex 6p C3 DCpowe_2'!D459*'ver pressoflex 6p C3 DCpowe_2'!$G$17*'ver pressoflex 6p C3 DCpowe_2'!$G$13*'ver pressoflex 6p C3 DCpowe_2'!$G$11</f>
        <v>-53412.817500000136</v>
      </c>
      <c r="M459" s="572">
        <f>IF(ABS(E459)&lt;'ver pressoflex 6p C3 DCpowe_2'!$G$7,'ver pressoflex 6p C3 DCpowe_2'!$G$16*E459*'ver pressoflex 6p C3 DCpowe_2'!$O$8,SIGN(E459)*'ver pressoflex 6p C3 DCpowe_2'!$G$15*'ver pressoflex 6p C3 DCpowe_2'!$O$8)</f>
        <v>-17803.500000000004</v>
      </c>
      <c r="N459" s="572">
        <f>IF(ABS(F459)&lt;'ver pressoflex 6p C3 DCpowe_2'!$G$7,'ver pressoflex 6p C3 DCpowe_2'!$G$16*F459*'ver pressoflex 6p C3 DCpowe_2'!$O$9,SIGN(F459)*'ver pressoflex 6p C3 DCpowe_2'!$G$15*'ver pressoflex 6p C3 DCpowe_2'!$O$9)</f>
        <v>0</v>
      </c>
      <c r="O459" s="572">
        <f>IF(ABS(G459)&lt;'ver pressoflex 6p C3 DCpowe_2'!$G$7,'ver pressoflex 6p C3 DCpowe_2'!$G$16*G459*'ver pressoflex 6p C3 DCpowe_2'!$O$10,SIGN(G459)*'ver pressoflex 6p C3 DCpowe_2'!$G$15*'ver pressoflex 6p C3 DCpowe_2'!$O$10)</f>
        <v>0</v>
      </c>
      <c r="P459" s="572">
        <f>IF(ABS(H459)&lt;'ver pressoflex 6p C3 DCpowe_2'!$G$7,'ver pressoflex 6p C3 DCpowe_2'!$G$16*H459*'ver pressoflex 6p C3 DCpowe_2'!$O$11,SIGN(H459)*'ver pressoflex 6p C3 DCpowe_2'!$G$15*'ver pressoflex 6p C3 DCpowe_2'!$O$11)</f>
        <v>0</v>
      </c>
      <c r="Q459" s="572">
        <f>IF(ABS(I459)&lt;'ver pressoflex 6p C3 DCpowe_2'!$G$7,'ver pressoflex 6p C3 DCpowe_2'!$G$16*I459*'ver pressoflex 6p C3 DCpowe_2'!$O$12,SIGN(I459)*'ver pressoflex 6p C3 DCpowe_2'!$G$15*'ver pressoflex 6p C3 DCpowe_2'!$O$12)</f>
        <v>0</v>
      </c>
      <c r="R459" s="572">
        <f>IF(ABS(J459)&lt;'ver pressoflex 6p C3 DCpowe_2'!$G$7,'ver pressoflex 6p C3 DCpowe_2'!$G$16*J459*'ver pressoflex 6p C3 DCpowe_2'!$O$13,SIGN(J459)*'ver pressoflex 6p C3 DCpowe_2'!$G$15*'ver pressoflex 6p C3 DCpowe_2'!$O$13)</f>
        <v>17803.500000000004</v>
      </c>
      <c r="S459" s="113">
        <f t="shared" si="65"/>
        <v>-53412.817500000136</v>
      </c>
      <c r="T459" s="575">
        <f>-L459*('ver pressoflex 6p C3 DCpowe_2'!$G$3/2-'ver pressoflex 6p C3 DCpowe_2'!$G$12*'ver pressoflex 6p C3 DCpowe_2'!D459)</f>
        <v>59151238.50370153</v>
      </c>
      <c r="U459" s="29">
        <f t="shared" si="67"/>
        <v>18248587.500000004</v>
      </c>
      <c r="V459" s="29">
        <f t="shared" si="68"/>
        <v>0</v>
      </c>
      <c r="W459" s="29">
        <f t="shared" si="69"/>
        <v>0</v>
      </c>
      <c r="X459" s="29">
        <f t="shared" si="70"/>
        <v>0</v>
      </c>
      <c r="Y459" s="29">
        <f t="shared" si="71"/>
        <v>0</v>
      </c>
      <c r="Z459" s="29">
        <f t="shared" si="72"/>
        <v>18248587.500000004</v>
      </c>
      <c r="AA459" s="113">
        <f t="shared" si="66"/>
        <v>95648413.503701538</v>
      </c>
    </row>
    <row r="460" spans="2:27">
      <c r="B460" s="116">
        <f t="shared" si="64"/>
        <v>11644.342500000144</v>
      </c>
      <c r="C460" s="115">
        <f t="shared" si="63"/>
        <v>23.170000000000059</v>
      </c>
      <c r="D460" s="68">
        <f>'ver pressoflex 6p C3 DCpowe_2'!$G$3/2/$C$557*C460</f>
        <v>283.83250000000072</v>
      </c>
      <c r="E460" s="114">
        <f>'ver pressoflex 6p C3 DCpowe_2'!$G$9/D460*(D460-'ver pressoflex 6p C3 DCpowe_2'!$M$8)</f>
        <v>-2.3628724687976325E-3</v>
      </c>
      <c r="F460" s="114">
        <f>'ver pressoflex 6p C3 DCpowe_2'!$G$9/D460*(D460-'ver pressoflex 6p C3 DCpowe_2'!$M$9)</f>
        <v>-1.0802145631668568E-4</v>
      </c>
      <c r="G460" s="114">
        <f>'ver pressoflex 6p C3 DCpowe_2'!$G$9/D460*(D460-'ver pressoflex 6p C3 DCpowe_2'!$M$10)</f>
        <v>2.1468295561642612E-3</v>
      </c>
      <c r="H460" s="114">
        <f>'ver pressoflex 6p C3 DCpowe_2'!$G$9/D460*(D460-'ver pressoflex 6p C3 DCpowe_2'!$M$11)</f>
        <v>5.0907982701064738E-2</v>
      </c>
      <c r="I460" s="114">
        <f>'ver pressoflex 6p C3 DCpowe_2'!$G$9/D460*(D460-'ver pressoflex 6p C3 DCpowe_2'!$M$12)</f>
        <v>5.3162833713545687E-2</v>
      </c>
      <c r="J460" s="114">
        <f>'ver pressoflex 6p C3 DCpowe_2'!$G$9/D460*(D460-'ver pressoflex 6p C3 DCpowe_2'!$M$13)</f>
        <v>5.5417684726026636E-2</v>
      </c>
      <c r="K460" s="114">
        <f>'ver pressoflex 6p C3 DCpowe_2'!$G$9/D460*(D460-'ver pressoflex 6p C3 DCpowe_2'!$G$3)</f>
        <v>6.1054812257228995E-2</v>
      </c>
      <c r="L460" s="113">
        <f>-'ver pressoflex 6p C3 DCpowe_2'!$G$2*'ver pressoflex 6p C3 DCpowe_2'!D460*'ver pressoflex 6p C3 DCpowe_2'!$G$17*'ver pressoflex 6p C3 DCpowe_2'!$G$13*'ver pressoflex 6p C3 DCpowe_2'!$G$11</f>
        <v>-53644.342500000144</v>
      </c>
      <c r="M460" s="572">
        <f>IF(ABS(E460)&lt;'ver pressoflex 6p C3 DCpowe_2'!$G$7,'ver pressoflex 6p C3 DCpowe_2'!$G$16*E460*'ver pressoflex 6p C3 DCpowe_2'!$O$8,SIGN(E460)*'ver pressoflex 6p C3 DCpowe_2'!$G$15*'ver pressoflex 6p C3 DCpowe_2'!$O$8)</f>
        <v>-17803.500000000004</v>
      </c>
      <c r="N460" s="572">
        <f>IF(ABS(F460)&lt;'ver pressoflex 6p C3 DCpowe_2'!$G$7,'ver pressoflex 6p C3 DCpowe_2'!$G$16*F460*'ver pressoflex 6p C3 DCpowe_2'!$O$9,SIGN(F460)*'ver pressoflex 6p C3 DCpowe_2'!$G$15*'ver pressoflex 6p C3 DCpowe_2'!$O$9)</f>
        <v>0</v>
      </c>
      <c r="O460" s="572">
        <f>IF(ABS(G460)&lt;'ver pressoflex 6p C3 DCpowe_2'!$G$7,'ver pressoflex 6p C3 DCpowe_2'!$G$16*G460*'ver pressoflex 6p C3 DCpowe_2'!$O$10,SIGN(G460)*'ver pressoflex 6p C3 DCpowe_2'!$G$15*'ver pressoflex 6p C3 DCpowe_2'!$O$10)</f>
        <v>0</v>
      </c>
      <c r="P460" s="572">
        <f>IF(ABS(H460)&lt;'ver pressoflex 6p C3 DCpowe_2'!$G$7,'ver pressoflex 6p C3 DCpowe_2'!$G$16*H460*'ver pressoflex 6p C3 DCpowe_2'!$O$11,SIGN(H460)*'ver pressoflex 6p C3 DCpowe_2'!$G$15*'ver pressoflex 6p C3 DCpowe_2'!$O$11)</f>
        <v>0</v>
      </c>
      <c r="Q460" s="572">
        <f>IF(ABS(I460)&lt;'ver pressoflex 6p C3 DCpowe_2'!$G$7,'ver pressoflex 6p C3 DCpowe_2'!$G$16*I460*'ver pressoflex 6p C3 DCpowe_2'!$O$12,SIGN(I460)*'ver pressoflex 6p C3 DCpowe_2'!$G$15*'ver pressoflex 6p C3 DCpowe_2'!$O$12)</f>
        <v>0</v>
      </c>
      <c r="R460" s="572">
        <f>IF(ABS(J460)&lt;'ver pressoflex 6p C3 DCpowe_2'!$G$7,'ver pressoflex 6p C3 DCpowe_2'!$G$16*J460*'ver pressoflex 6p C3 DCpowe_2'!$O$13,SIGN(J460)*'ver pressoflex 6p C3 DCpowe_2'!$G$15*'ver pressoflex 6p C3 DCpowe_2'!$O$13)</f>
        <v>17803.500000000004</v>
      </c>
      <c r="S460" s="113">
        <f t="shared" si="65"/>
        <v>-53644.342500000144</v>
      </c>
      <c r="T460" s="575">
        <f>-L460*('ver pressoflex 6p C3 DCpowe_2'!$G$3/2-'ver pressoflex 6p C3 DCpowe_2'!$G$12*'ver pressoflex 6p C3 DCpowe_2'!D460)</f>
        <v>59380300.299965538</v>
      </c>
      <c r="U460" s="29">
        <f t="shared" si="67"/>
        <v>18248587.500000004</v>
      </c>
      <c r="V460" s="29">
        <f t="shared" si="68"/>
        <v>0</v>
      </c>
      <c r="W460" s="29">
        <f t="shared" si="69"/>
        <v>0</v>
      </c>
      <c r="X460" s="29">
        <f t="shared" si="70"/>
        <v>0</v>
      </c>
      <c r="Y460" s="29">
        <f t="shared" si="71"/>
        <v>0</v>
      </c>
      <c r="Z460" s="29">
        <f t="shared" si="72"/>
        <v>18248587.500000004</v>
      </c>
      <c r="AA460" s="113">
        <f t="shared" si="66"/>
        <v>95877475.299965546</v>
      </c>
    </row>
    <row r="461" spans="2:27">
      <c r="B461" s="116">
        <f t="shared" si="64"/>
        <v>11875.867500000153</v>
      </c>
      <c r="C461" s="115">
        <f t="shared" si="63"/>
        <v>23.27000000000006</v>
      </c>
      <c r="D461" s="68">
        <f>'ver pressoflex 6p C3 DCpowe_2'!$G$3/2/$C$557*C461</f>
        <v>285.05750000000074</v>
      </c>
      <c r="E461" s="114">
        <f>'ver pressoflex 6p C3 DCpowe_2'!$G$9/D461*(D461-'ver pressoflex 6p C3 DCpowe_2'!$M$8)</f>
        <v>-2.3870973400103635E-3</v>
      </c>
      <c r="F461" s="114">
        <f>'ver pressoflex 6p C3 DCpowe_2'!$G$9/D461*(D461-'ver pressoflex 6p C3 DCpowe_2'!$M$9)</f>
        <v>-1.4193627601450881E-4</v>
      </c>
      <c r="G461" s="114">
        <f>'ver pressoflex 6p C3 DCpowe_2'!$G$9/D461*(D461-'ver pressoflex 6p C3 DCpowe_2'!$M$10)</f>
        <v>2.1032247879813459E-3</v>
      </c>
      <c r="H461" s="114">
        <f>'ver pressoflex 6p C3 DCpowe_2'!$G$9/D461*(D461-'ver pressoflex 6p C3 DCpowe_2'!$M$11)</f>
        <v>5.0654832796891702E-2</v>
      </c>
      <c r="I461" s="114">
        <f>'ver pressoflex 6p C3 DCpowe_2'!$G$9/D461*(D461-'ver pressoflex 6p C3 DCpowe_2'!$M$12)</f>
        <v>5.2899993860887555E-2</v>
      </c>
      <c r="J461" s="114">
        <f>'ver pressoflex 6p C3 DCpowe_2'!$G$9/D461*(D461-'ver pressoflex 6p C3 DCpowe_2'!$M$13)</f>
        <v>5.5145154924883415E-2</v>
      </c>
      <c r="K461" s="114">
        <f>'ver pressoflex 6p C3 DCpowe_2'!$G$9/D461*(D461-'ver pressoflex 6p C3 DCpowe_2'!$G$3)</f>
        <v>6.075805758487305E-2</v>
      </c>
      <c r="L461" s="113">
        <f>-'ver pressoflex 6p C3 DCpowe_2'!$G$2*'ver pressoflex 6p C3 DCpowe_2'!D461*'ver pressoflex 6p C3 DCpowe_2'!$G$17*'ver pressoflex 6p C3 DCpowe_2'!$G$13*'ver pressoflex 6p C3 DCpowe_2'!$G$11</f>
        <v>-53875.867500000146</v>
      </c>
      <c r="M461" s="572">
        <f>IF(ABS(E461)&lt;'ver pressoflex 6p C3 DCpowe_2'!$G$7,'ver pressoflex 6p C3 DCpowe_2'!$G$16*E461*'ver pressoflex 6p C3 DCpowe_2'!$O$8,SIGN(E461)*'ver pressoflex 6p C3 DCpowe_2'!$G$15*'ver pressoflex 6p C3 DCpowe_2'!$O$8)</f>
        <v>-17803.500000000004</v>
      </c>
      <c r="N461" s="572">
        <f>IF(ABS(F461)&lt;'ver pressoflex 6p C3 DCpowe_2'!$G$7,'ver pressoflex 6p C3 DCpowe_2'!$G$16*F461*'ver pressoflex 6p C3 DCpowe_2'!$O$9,SIGN(F461)*'ver pressoflex 6p C3 DCpowe_2'!$G$15*'ver pressoflex 6p C3 DCpowe_2'!$O$9)</f>
        <v>0</v>
      </c>
      <c r="O461" s="572">
        <f>IF(ABS(G461)&lt;'ver pressoflex 6p C3 DCpowe_2'!$G$7,'ver pressoflex 6p C3 DCpowe_2'!$G$16*G461*'ver pressoflex 6p C3 DCpowe_2'!$O$10,SIGN(G461)*'ver pressoflex 6p C3 DCpowe_2'!$G$15*'ver pressoflex 6p C3 DCpowe_2'!$O$10)</f>
        <v>0</v>
      </c>
      <c r="P461" s="572">
        <f>IF(ABS(H461)&lt;'ver pressoflex 6p C3 DCpowe_2'!$G$7,'ver pressoflex 6p C3 DCpowe_2'!$G$16*H461*'ver pressoflex 6p C3 DCpowe_2'!$O$11,SIGN(H461)*'ver pressoflex 6p C3 DCpowe_2'!$G$15*'ver pressoflex 6p C3 DCpowe_2'!$O$11)</f>
        <v>0</v>
      </c>
      <c r="Q461" s="572">
        <f>IF(ABS(I461)&lt;'ver pressoflex 6p C3 DCpowe_2'!$G$7,'ver pressoflex 6p C3 DCpowe_2'!$G$16*I461*'ver pressoflex 6p C3 DCpowe_2'!$O$12,SIGN(I461)*'ver pressoflex 6p C3 DCpowe_2'!$G$15*'ver pressoflex 6p C3 DCpowe_2'!$O$12)</f>
        <v>0</v>
      </c>
      <c r="R461" s="572">
        <f>IF(ABS(J461)&lt;'ver pressoflex 6p C3 DCpowe_2'!$G$7,'ver pressoflex 6p C3 DCpowe_2'!$G$16*J461*'ver pressoflex 6p C3 DCpowe_2'!$O$13,SIGN(J461)*'ver pressoflex 6p C3 DCpowe_2'!$G$15*'ver pressoflex 6p C3 DCpowe_2'!$O$13)</f>
        <v>17803.500000000004</v>
      </c>
      <c r="S461" s="113">
        <f t="shared" si="65"/>
        <v>-53875.867500000153</v>
      </c>
      <c r="T461" s="575">
        <f>-L461*('ver pressoflex 6p C3 DCpowe_2'!$G$3/2-'ver pressoflex 6p C3 DCpowe_2'!$G$12*'ver pressoflex 6p C3 DCpowe_2'!D461)</f>
        <v>59609126.125949547</v>
      </c>
      <c r="U461" s="29">
        <f t="shared" si="67"/>
        <v>18248587.500000004</v>
      </c>
      <c r="V461" s="29">
        <f t="shared" si="68"/>
        <v>0</v>
      </c>
      <c r="W461" s="29">
        <f t="shared" si="69"/>
        <v>0</v>
      </c>
      <c r="X461" s="29">
        <f t="shared" si="70"/>
        <v>0</v>
      </c>
      <c r="Y461" s="29">
        <f t="shared" si="71"/>
        <v>0</v>
      </c>
      <c r="Z461" s="29">
        <f t="shared" si="72"/>
        <v>18248587.500000004</v>
      </c>
      <c r="AA461" s="113">
        <f t="shared" si="66"/>
        <v>96106301.125949547</v>
      </c>
    </row>
    <row r="462" spans="2:27">
      <c r="B462" s="116">
        <f t="shared" si="64"/>
        <v>12107.392500000147</v>
      </c>
      <c r="C462" s="115">
        <f t="shared" si="63"/>
        <v>23.370000000000061</v>
      </c>
      <c r="D462" s="68">
        <f>'ver pressoflex 6p C3 DCpowe_2'!$G$3/2/$C$557*C462</f>
        <v>286.28250000000077</v>
      </c>
      <c r="E462" s="114">
        <f>'ver pressoflex 6p C3 DCpowe_2'!$G$9/D462*(D462-'ver pressoflex 6p C3 DCpowe_2'!$M$8)</f>
        <v>-2.4111148952520823E-3</v>
      </c>
      <c r="F462" s="114">
        <f>'ver pressoflex 6p C3 DCpowe_2'!$G$9/D462*(D462-'ver pressoflex 6p C3 DCpowe_2'!$M$9)</f>
        <v>-1.7556085335291538E-4</v>
      </c>
      <c r="G462" s="114">
        <f>'ver pressoflex 6p C3 DCpowe_2'!$G$9/D462*(D462-'ver pressoflex 6p C3 DCpowe_2'!$M$10)</f>
        <v>2.0599931885462515E-3</v>
      </c>
      <c r="H462" s="114">
        <f>'ver pressoflex 6p C3 DCpowe_2'!$G$9/D462*(D462-'ver pressoflex 6p C3 DCpowe_2'!$M$11)</f>
        <v>5.0403849344615739E-2</v>
      </c>
      <c r="I462" s="114">
        <f>'ver pressoflex 6p C3 DCpowe_2'!$G$9/D462*(D462-'ver pressoflex 6p C3 DCpowe_2'!$M$12)</f>
        <v>5.2639403386514912E-2</v>
      </c>
      <c r="J462" s="114">
        <f>'ver pressoflex 6p C3 DCpowe_2'!$G$9/D462*(D462-'ver pressoflex 6p C3 DCpowe_2'!$M$13)</f>
        <v>5.4874957428414077E-2</v>
      </c>
      <c r="K462" s="114">
        <f>'ver pressoflex 6p C3 DCpowe_2'!$G$9/D462*(D462-'ver pressoflex 6p C3 DCpowe_2'!$G$3)</f>
        <v>6.0463842533161991E-2</v>
      </c>
      <c r="L462" s="113">
        <f>-'ver pressoflex 6p C3 DCpowe_2'!$G$2*'ver pressoflex 6p C3 DCpowe_2'!D462*'ver pressoflex 6p C3 DCpowe_2'!$G$17*'ver pressoflex 6p C3 DCpowe_2'!$G$13*'ver pressoflex 6p C3 DCpowe_2'!$G$11</f>
        <v>-54107.392500000147</v>
      </c>
      <c r="M462" s="572">
        <f>IF(ABS(E462)&lt;'ver pressoflex 6p C3 DCpowe_2'!$G$7,'ver pressoflex 6p C3 DCpowe_2'!$G$16*E462*'ver pressoflex 6p C3 DCpowe_2'!$O$8,SIGN(E462)*'ver pressoflex 6p C3 DCpowe_2'!$G$15*'ver pressoflex 6p C3 DCpowe_2'!$O$8)</f>
        <v>-17803.500000000004</v>
      </c>
      <c r="N462" s="572">
        <f>IF(ABS(F462)&lt;'ver pressoflex 6p C3 DCpowe_2'!$G$7,'ver pressoflex 6p C3 DCpowe_2'!$G$16*F462*'ver pressoflex 6p C3 DCpowe_2'!$O$9,SIGN(F462)*'ver pressoflex 6p C3 DCpowe_2'!$G$15*'ver pressoflex 6p C3 DCpowe_2'!$O$9)</f>
        <v>0</v>
      </c>
      <c r="O462" s="572">
        <f>IF(ABS(G462)&lt;'ver pressoflex 6p C3 DCpowe_2'!$G$7,'ver pressoflex 6p C3 DCpowe_2'!$G$16*G462*'ver pressoflex 6p C3 DCpowe_2'!$O$10,SIGN(G462)*'ver pressoflex 6p C3 DCpowe_2'!$G$15*'ver pressoflex 6p C3 DCpowe_2'!$O$10)</f>
        <v>0</v>
      </c>
      <c r="P462" s="572">
        <f>IF(ABS(H462)&lt;'ver pressoflex 6p C3 DCpowe_2'!$G$7,'ver pressoflex 6p C3 DCpowe_2'!$G$16*H462*'ver pressoflex 6p C3 DCpowe_2'!$O$11,SIGN(H462)*'ver pressoflex 6p C3 DCpowe_2'!$G$15*'ver pressoflex 6p C3 DCpowe_2'!$O$11)</f>
        <v>0</v>
      </c>
      <c r="Q462" s="572">
        <f>IF(ABS(I462)&lt;'ver pressoflex 6p C3 DCpowe_2'!$G$7,'ver pressoflex 6p C3 DCpowe_2'!$G$16*I462*'ver pressoflex 6p C3 DCpowe_2'!$O$12,SIGN(I462)*'ver pressoflex 6p C3 DCpowe_2'!$G$15*'ver pressoflex 6p C3 DCpowe_2'!$O$12)</f>
        <v>0</v>
      </c>
      <c r="R462" s="572">
        <f>IF(ABS(J462)&lt;'ver pressoflex 6p C3 DCpowe_2'!$G$7,'ver pressoflex 6p C3 DCpowe_2'!$G$16*J462*'ver pressoflex 6p C3 DCpowe_2'!$O$13,SIGN(J462)*'ver pressoflex 6p C3 DCpowe_2'!$G$15*'ver pressoflex 6p C3 DCpowe_2'!$O$13)</f>
        <v>17803.500000000004</v>
      </c>
      <c r="S462" s="113">
        <f t="shared" si="65"/>
        <v>-54107.392500000147</v>
      </c>
      <c r="T462" s="575">
        <f>-L462*('ver pressoflex 6p C3 DCpowe_2'!$G$3/2-'ver pressoflex 6p C3 DCpowe_2'!$G$12*'ver pressoflex 6p C3 DCpowe_2'!D462)</f>
        <v>59837715.981653541</v>
      </c>
      <c r="U462" s="29">
        <f t="shared" si="67"/>
        <v>18248587.500000004</v>
      </c>
      <c r="V462" s="29">
        <f t="shared" si="68"/>
        <v>0</v>
      </c>
      <c r="W462" s="29">
        <f t="shared" si="69"/>
        <v>0</v>
      </c>
      <c r="X462" s="29">
        <f t="shared" si="70"/>
        <v>0</v>
      </c>
      <c r="Y462" s="29">
        <f t="shared" si="71"/>
        <v>0</v>
      </c>
      <c r="Z462" s="29">
        <f t="shared" si="72"/>
        <v>18248587.500000004</v>
      </c>
      <c r="AA462" s="113">
        <f t="shared" si="66"/>
        <v>96334890.981653541</v>
      </c>
    </row>
    <row r="463" spans="2:27">
      <c r="B463" s="116">
        <f t="shared" si="64"/>
        <v>12338.917500000156</v>
      </c>
      <c r="C463" s="115">
        <f t="shared" si="63"/>
        <v>23.470000000000063</v>
      </c>
      <c r="D463" s="68">
        <f>'ver pressoflex 6p C3 DCpowe_2'!$G$3/2/$C$557*C463</f>
        <v>287.50750000000079</v>
      </c>
      <c r="E463" s="114">
        <f>'ver pressoflex 6p C3 DCpowe_2'!$G$9/D463*(D463-'ver pressoflex 6p C3 DCpowe_2'!$M$8)</f>
        <v>-2.4349277844925941E-3</v>
      </c>
      <c r="F463" s="114">
        <f>'ver pressoflex 6p C3 DCpowe_2'!$G$9/D463*(D463-'ver pressoflex 6p C3 DCpowe_2'!$M$9)</f>
        <v>-2.0889889828963124E-4</v>
      </c>
      <c r="G463" s="114">
        <f>'ver pressoflex 6p C3 DCpowe_2'!$G$9/D463*(D463-'ver pressoflex 6p C3 DCpowe_2'!$M$10)</f>
        <v>2.0171299879133313E-3</v>
      </c>
      <c r="H463" s="114">
        <f>'ver pressoflex 6p C3 DCpowe_2'!$G$9/D463*(D463-'ver pressoflex 6p C3 DCpowe_2'!$M$11)</f>
        <v>5.0155004652052394E-2</v>
      </c>
      <c r="I463" s="114">
        <f>'ver pressoflex 6p C3 DCpowe_2'!$G$9/D463*(D463-'ver pressoflex 6p C3 DCpowe_2'!$M$12)</f>
        <v>5.2381033538255357E-2</v>
      </c>
      <c r="J463" s="114">
        <f>'ver pressoflex 6p C3 DCpowe_2'!$G$9/D463*(D463-'ver pressoflex 6p C3 DCpowe_2'!$M$13)</f>
        <v>5.4607062424458321E-2</v>
      </c>
      <c r="K463" s="114">
        <f>'ver pressoflex 6p C3 DCpowe_2'!$G$9/D463*(D463-'ver pressoflex 6p C3 DCpowe_2'!$G$3)</f>
        <v>6.0172134639965735E-2</v>
      </c>
      <c r="L463" s="113">
        <f>-'ver pressoflex 6p C3 DCpowe_2'!$G$2*'ver pressoflex 6p C3 DCpowe_2'!D463*'ver pressoflex 6p C3 DCpowe_2'!$G$17*'ver pressoflex 6p C3 DCpowe_2'!$G$13*'ver pressoflex 6p C3 DCpowe_2'!$G$11</f>
        <v>-54338.917500000156</v>
      </c>
      <c r="M463" s="572">
        <f>IF(ABS(E463)&lt;'ver pressoflex 6p C3 DCpowe_2'!$G$7,'ver pressoflex 6p C3 DCpowe_2'!$G$16*E463*'ver pressoflex 6p C3 DCpowe_2'!$O$8,SIGN(E463)*'ver pressoflex 6p C3 DCpowe_2'!$G$15*'ver pressoflex 6p C3 DCpowe_2'!$O$8)</f>
        <v>-17803.500000000004</v>
      </c>
      <c r="N463" s="572">
        <f>IF(ABS(F463)&lt;'ver pressoflex 6p C3 DCpowe_2'!$G$7,'ver pressoflex 6p C3 DCpowe_2'!$G$16*F463*'ver pressoflex 6p C3 DCpowe_2'!$O$9,SIGN(F463)*'ver pressoflex 6p C3 DCpowe_2'!$G$15*'ver pressoflex 6p C3 DCpowe_2'!$O$9)</f>
        <v>0</v>
      </c>
      <c r="O463" s="572">
        <f>IF(ABS(G463)&lt;'ver pressoflex 6p C3 DCpowe_2'!$G$7,'ver pressoflex 6p C3 DCpowe_2'!$G$16*G463*'ver pressoflex 6p C3 DCpowe_2'!$O$10,SIGN(G463)*'ver pressoflex 6p C3 DCpowe_2'!$G$15*'ver pressoflex 6p C3 DCpowe_2'!$O$10)</f>
        <v>0</v>
      </c>
      <c r="P463" s="572">
        <f>IF(ABS(H463)&lt;'ver pressoflex 6p C3 DCpowe_2'!$G$7,'ver pressoflex 6p C3 DCpowe_2'!$G$16*H463*'ver pressoflex 6p C3 DCpowe_2'!$O$11,SIGN(H463)*'ver pressoflex 6p C3 DCpowe_2'!$G$15*'ver pressoflex 6p C3 DCpowe_2'!$O$11)</f>
        <v>0</v>
      </c>
      <c r="Q463" s="572">
        <f>IF(ABS(I463)&lt;'ver pressoflex 6p C3 DCpowe_2'!$G$7,'ver pressoflex 6p C3 DCpowe_2'!$G$16*I463*'ver pressoflex 6p C3 DCpowe_2'!$O$12,SIGN(I463)*'ver pressoflex 6p C3 DCpowe_2'!$G$15*'ver pressoflex 6p C3 DCpowe_2'!$O$12)</f>
        <v>0</v>
      </c>
      <c r="R463" s="572">
        <f>IF(ABS(J463)&lt;'ver pressoflex 6p C3 DCpowe_2'!$G$7,'ver pressoflex 6p C3 DCpowe_2'!$G$16*J463*'ver pressoflex 6p C3 DCpowe_2'!$O$13,SIGN(J463)*'ver pressoflex 6p C3 DCpowe_2'!$G$15*'ver pressoflex 6p C3 DCpowe_2'!$O$13)</f>
        <v>17803.500000000004</v>
      </c>
      <c r="S463" s="113">
        <f t="shared" si="65"/>
        <v>-54338.917500000156</v>
      </c>
      <c r="T463" s="575">
        <f>-L463*('ver pressoflex 6p C3 DCpowe_2'!$G$3/2-'ver pressoflex 6p C3 DCpowe_2'!$G$12*'ver pressoflex 6p C3 DCpowe_2'!D463)</f>
        <v>60066069.867077559</v>
      </c>
      <c r="U463" s="29">
        <f t="shared" si="67"/>
        <v>18248587.500000004</v>
      </c>
      <c r="V463" s="29">
        <f t="shared" si="68"/>
        <v>0</v>
      </c>
      <c r="W463" s="29">
        <f t="shared" si="69"/>
        <v>0</v>
      </c>
      <c r="X463" s="29">
        <f t="shared" si="70"/>
        <v>0</v>
      </c>
      <c r="Y463" s="29">
        <f t="shared" si="71"/>
        <v>0</v>
      </c>
      <c r="Z463" s="29">
        <f t="shared" si="72"/>
        <v>18248587.500000004</v>
      </c>
      <c r="AA463" s="113">
        <f t="shared" si="66"/>
        <v>96563244.867077559</v>
      </c>
    </row>
    <row r="464" spans="2:27">
      <c r="B464" s="116">
        <f t="shared" si="64"/>
        <v>12570.442500000165</v>
      </c>
      <c r="C464" s="115">
        <f t="shared" ref="C464:C501" si="73">+C463+0.1</f>
        <v>23.570000000000064</v>
      </c>
      <c r="D464" s="68">
        <f>'ver pressoflex 6p C3 DCpowe_2'!$G$3/2/$C$557*C464</f>
        <v>288.73250000000081</v>
      </c>
      <c r="E464" s="114">
        <f>'ver pressoflex 6p C3 DCpowe_2'!$G$9/D464*(D464-'ver pressoflex 6p C3 DCpowe_2'!$M$8)</f>
        <v>-2.4585386127297915E-3</v>
      </c>
      <c r="F464" s="114">
        <f>'ver pressoflex 6p C3 DCpowe_2'!$G$9/D464*(D464-'ver pressoflex 6p C3 DCpowe_2'!$M$9)</f>
        <v>-2.4195405782170799E-4</v>
      </c>
      <c r="G464" s="114">
        <f>'ver pressoflex 6p C3 DCpowe_2'!$G$9/D464*(D464-'ver pressoflex 6p C3 DCpowe_2'!$M$10)</f>
        <v>1.9746304970863758E-3</v>
      </c>
      <c r="H464" s="114">
        <f>'ver pressoflex 6p C3 DCpowe_2'!$G$9/D464*(D464-'ver pressoflex 6p C3 DCpowe_2'!$M$11)</f>
        <v>4.9908271496973682E-2</v>
      </c>
      <c r="I464" s="114">
        <f>'ver pressoflex 6p C3 DCpowe_2'!$G$9/D464*(D464-'ver pressoflex 6p C3 DCpowe_2'!$M$12)</f>
        <v>5.2124856051881767E-2</v>
      </c>
      <c r="J464" s="114">
        <f>'ver pressoflex 6p C3 DCpowe_2'!$G$9/D464*(D464-'ver pressoflex 6p C3 DCpowe_2'!$M$13)</f>
        <v>5.4341440606789852E-2</v>
      </c>
      <c r="K464" s="114">
        <f>'ver pressoflex 6p C3 DCpowe_2'!$G$9/D464*(D464-'ver pressoflex 6p C3 DCpowe_2'!$G$3)</f>
        <v>5.9882901994060052E-2</v>
      </c>
      <c r="L464" s="113">
        <f>-'ver pressoflex 6p C3 DCpowe_2'!$G$2*'ver pressoflex 6p C3 DCpowe_2'!D464*'ver pressoflex 6p C3 DCpowe_2'!$G$17*'ver pressoflex 6p C3 DCpowe_2'!$G$13*'ver pressoflex 6p C3 DCpowe_2'!$G$11</f>
        <v>-54570.442500000157</v>
      </c>
      <c r="M464" s="572">
        <f>IF(ABS(E464)&lt;'ver pressoflex 6p C3 DCpowe_2'!$G$7,'ver pressoflex 6p C3 DCpowe_2'!$G$16*E464*'ver pressoflex 6p C3 DCpowe_2'!$O$8,SIGN(E464)*'ver pressoflex 6p C3 DCpowe_2'!$G$15*'ver pressoflex 6p C3 DCpowe_2'!$O$8)</f>
        <v>-17803.500000000004</v>
      </c>
      <c r="N464" s="572">
        <f>IF(ABS(F464)&lt;'ver pressoflex 6p C3 DCpowe_2'!$G$7,'ver pressoflex 6p C3 DCpowe_2'!$G$16*F464*'ver pressoflex 6p C3 DCpowe_2'!$O$9,SIGN(F464)*'ver pressoflex 6p C3 DCpowe_2'!$G$15*'ver pressoflex 6p C3 DCpowe_2'!$O$9)</f>
        <v>0</v>
      </c>
      <c r="O464" s="572">
        <f>IF(ABS(G464)&lt;'ver pressoflex 6p C3 DCpowe_2'!$G$7,'ver pressoflex 6p C3 DCpowe_2'!$G$16*G464*'ver pressoflex 6p C3 DCpowe_2'!$O$10,SIGN(G464)*'ver pressoflex 6p C3 DCpowe_2'!$G$15*'ver pressoflex 6p C3 DCpowe_2'!$O$10)</f>
        <v>0</v>
      </c>
      <c r="P464" s="572">
        <f>IF(ABS(H464)&lt;'ver pressoflex 6p C3 DCpowe_2'!$G$7,'ver pressoflex 6p C3 DCpowe_2'!$G$16*H464*'ver pressoflex 6p C3 DCpowe_2'!$O$11,SIGN(H464)*'ver pressoflex 6p C3 DCpowe_2'!$G$15*'ver pressoflex 6p C3 DCpowe_2'!$O$11)</f>
        <v>0</v>
      </c>
      <c r="Q464" s="572">
        <f>IF(ABS(I464)&lt;'ver pressoflex 6p C3 DCpowe_2'!$G$7,'ver pressoflex 6p C3 DCpowe_2'!$G$16*I464*'ver pressoflex 6p C3 DCpowe_2'!$O$12,SIGN(I464)*'ver pressoflex 6p C3 DCpowe_2'!$G$15*'ver pressoflex 6p C3 DCpowe_2'!$O$12)</f>
        <v>0</v>
      </c>
      <c r="R464" s="572">
        <f>IF(ABS(J464)&lt;'ver pressoflex 6p C3 DCpowe_2'!$G$7,'ver pressoflex 6p C3 DCpowe_2'!$G$16*J464*'ver pressoflex 6p C3 DCpowe_2'!$O$13,SIGN(J464)*'ver pressoflex 6p C3 DCpowe_2'!$G$15*'ver pressoflex 6p C3 DCpowe_2'!$O$13)</f>
        <v>17803.500000000004</v>
      </c>
      <c r="S464" s="113">
        <f t="shared" si="65"/>
        <v>-54570.442500000165</v>
      </c>
      <c r="T464" s="575">
        <f>-L464*('ver pressoflex 6p C3 DCpowe_2'!$G$3/2-'ver pressoflex 6p C3 DCpowe_2'!$G$12*'ver pressoflex 6p C3 DCpowe_2'!D464)</f>
        <v>60294187.782221556</v>
      </c>
      <c r="U464" s="29">
        <f t="shared" si="67"/>
        <v>18248587.500000004</v>
      </c>
      <c r="V464" s="29">
        <f t="shared" si="68"/>
        <v>0</v>
      </c>
      <c r="W464" s="29">
        <f t="shared" si="69"/>
        <v>0</v>
      </c>
      <c r="X464" s="29">
        <f t="shared" si="70"/>
        <v>0</v>
      </c>
      <c r="Y464" s="29">
        <f t="shared" si="71"/>
        <v>0</v>
      </c>
      <c r="Z464" s="29">
        <f t="shared" si="72"/>
        <v>18248587.500000004</v>
      </c>
      <c r="AA464" s="113">
        <f t="shared" si="66"/>
        <v>96791362.782221556</v>
      </c>
    </row>
    <row r="465" spans="2:27">
      <c r="B465" s="116">
        <f t="shared" si="64"/>
        <v>12801.967500000159</v>
      </c>
      <c r="C465" s="115">
        <f t="shared" si="73"/>
        <v>23.670000000000066</v>
      </c>
      <c r="D465" s="68">
        <f>'ver pressoflex 6p C3 DCpowe_2'!$G$3/2/$C$557*C465</f>
        <v>289.95750000000078</v>
      </c>
      <c r="E465" s="114">
        <f>'ver pressoflex 6p C3 DCpowe_2'!$G$9/D465*(D465-'ver pressoflex 6p C3 DCpowe_2'!$M$8)</f>
        <v>-2.4819499409396355E-3</v>
      </c>
      <c r="F465" s="114">
        <f>'ver pressoflex 6p C3 DCpowe_2'!$G$9/D465*(D465-'ver pressoflex 6p C3 DCpowe_2'!$M$9)</f>
        <v>-2.7472991731548939E-4</v>
      </c>
      <c r="G465" s="114">
        <f>'ver pressoflex 6p C3 DCpowe_2'!$G$9/D465*(D465-'ver pressoflex 6p C3 DCpowe_2'!$M$10)</f>
        <v>1.9324901063086566E-3</v>
      </c>
      <c r="H465" s="114">
        <f>'ver pressoflex 6p C3 DCpowe_2'!$G$9/D465*(D465-'ver pressoflex 6p C3 DCpowe_2'!$M$11)</f>
        <v>4.9663623117180811E-2</v>
      </c>
      <c r="I465" s="114">
        <f>'ver pressoflex 6p C3 DCpowe_2'!$G$9/D465*(D465-'ver pressoflex 6p C3 DCpowe_2'!$M$12)</f>
        <v>5.1870843140804958E-2</v>
      </c>
      <c r="J465" s="114">
        <f>'ver pressoflex 6p C3 DCpowe_2'!$G$9/D465*(D465-'ver pressoflex 6p C3 DCpowe_2'!$M$13)</f>
        <v>5.4078063164429098E-2</v>
      </c>
      <c r="K465" s="114">
        <f>'ver pressoflex 6p C3 DCpowe_2'!$G$9/D465*(D465-'ver pressoflex 6p C3 DCpowe_2'!$G$3)</f>
        <v>5.9596113223489462E-2</v>
      </c>
      <c r="L465" s="113">
        <f>-'ver pressoflex 6p C3 DCpowe_2'!$G$2*'ver pressoflex 6p C3 DCpowe_2'!D465*'ver pressoflex 6p C3 DCpowe_2'!$G$17*'ver pressoflex 6p C3 DCpowe_2'!$G$13*'ver pressoflex 6p C3 DCpowe_2'!$G$11</f>
        <v>-54801.967500000159</v>
      </c>
      <c r="M465" s="572">
        <f>IF(ABS(E465)&lt;'ver pressoflex 6p C3 DCpowe_2'!$G$7,'ver pressoflex 6p C3 DCpowe_2'!$G$16*E465*'ver pressoflex 6p C3 DCpowe_2'!$O$8,SIGN(E465)*'ver pressoflex 6p C3 DCpowe_2'!$G$15*'ver pressoflex 6p C3 DCpowe_2'!$O$8)</f>
        <v>-17803.500000000004</v>
      </c>
      <c r="N465" s="572">
        <f>IF(ABS(F465)&lt;'ver pressoflex 6p C3 DCpowe_2'!$G$7,'ver pressoflex 6p C3 DCpowe_2'!$G$16*F465*'ver pressoflex 6p C3 DCpowe_2'!$O$9,SIGN(F465)*'ver pressoflex 6p C3 DCpowe_2'!$G$15*'ver pressoflex 6p C3 DCpowe_2'!$O$9)</f>
        <v>0</v>
      </c>
      <c r="O465" s="572">
        <f>IF(ABS(G465)&lt;'ver pressoflex 6p C3 DCpowe_2'!$G$7,'ver pressoflex 6p C3 DCpowe_2'!$G$16*G465*'ver pressoflex 6p C3 DCpowe_2'!$O$10,SIGN(G465)*'ver pressoflex 6p C3 DCpowe_2'!$G$15*'ver pressoflex 6p C3 DCpowe_2'!$O$10)</f>
        <v>0</v>
      </c>
      <c r="P465" s="572">
        <f>IF(ABS(H465)&lt;'ver pressoflex 6p C3 DCpowe_2'!$G$7,'ver pressoflex 6p C3 DCpowe_2'!$G$16*H465*'ver pressoflex 6p C3 DCpowe_2'!$O$11,SIGN(H465)*'ver pressoflex 6p C3 DCpowe_2'!$G$15*'ver pressoflex 6p C3 DCpowe_2'!$O$11)</f>
        <v>0</v>
      </c>
      <c r="Q465" s="572">
        <f>IF(ABS(I465)&lt;'ver pressoflex 6p C3 DCpowe_2'!$G$7,'ver pressoflex 6p C3 DCpowe_2'!$G$16*I465*'ver pressoflex 6p C3 DCpowe_2'!$O$12,SIGN(I465)*'ver pressoflex 6p C3 DCpowe_2'!$G$15*'ver pressoflex 6p C3 DCpowe_2'!$O$12)</f>
        <v>0</v>
      </c>
      <c r="R465" s="572">
        <f>IF(ABS(J465)&lt;'ver pressoflex 6p C3 DCpowe_2'!$G$7,'ver pressoflex 6p C3 DCpowe_2'!$G$16*J465*'ver pressoflex 6p C3 DCpowe_2'!$O$13,SIGN(J465)*'ver pressoflex 6p C3 DCpowe_2'!$G$15*'ver pressoflex 6p C3 DCpowe_2'!$O$13)</f>
        <v>17803.500000000004</v>
      </c>
      <c r="S465" s="113">
        <f t="shared" si="65"/>
        <v>-54801.967500000159</v>
      </c>
      <c r="T465" s="575">
        <f>-L465*('ver pressoflex 6p C3 DCpowe_2'!$G$3/2-'ver pressoflex 6p C3 DCpowe_2'!$G$12*'ver pressoflex 6p C3 DCpowe_2'!D465)</f>
        <v>60522069.727085553</v>
      </c>
      <c r="U465" s="29">
        <f t="shared" si="67"/>
        <v>18248587.500000004</v>
      </c>
      <c r="V465" s="29">
        <f t="shared" si="68"/>
        <v>0</v>
      </c>
      <c r="W465" s="29">
        <f t="shared" si="69"/>
        <v>0</v>
      </c>
      <c r="X465" s="29">
        <f t="shared" si="70"/>
        <v>0</v>
      </c>
      <c r="Y465" s="29">
        <f t="shared" si="71"/>
        <v>0</v>
      </c>
      <c r="Z465" s="29">
        <f t="shared" si="72"/>
        <v>18248587.500000004</v>
      </c>
      <c r="AA465" s="113">
        <f t="shared" si="66"/>
        <v>97019244.727085561</v>
      </c>
    </row>
    <row r="466" spans="2:27">
      <c r="B466" s="116">
        <f t="shared" si="64"/>
        <v>13033.492500000153</v>
      </c>
      <c r="C466" s="115">
        <f t="shared" si="73"/>
        <v>23.770000000000067</v>
      </c>
      <c r="D466" s="68">
        <f>'ver pressoflex 6p C3 DCpowe_2'!$G$3/2/$C$557*C466</f>
        <v>291.1825000000008</v>
      </c>
      <c r="E466" s="114">
        <f>'ver pressoflex 6p C3 DCpowe_2'!$G$9/D466*(D466-'ver pressoflex 6p C3 DCpowe_2'!$M$8)</f>
        <v>-2.5051642870021532E-3</v>
      </c>
      <c r="F466" s="114">
        <f>'ver pressoflex 6p C3 DCpowe_2'!$G$9/D466*(D466-'ver pressoflex 6p C3 DCpowe_2'!$M$9)</f>
        <v>-3.0723000180301414E-4</v>
      </c>
      <c r="G466" s="114">
        <f>'ver pressoflex 6p C3 DCpowe_2'!$G$9/D466*(D466-'ver pressoflex 6p C3 DCpowe_2'!$M$10)</f>
        <v>1.8907042833961247E-3</v>
      </c>
      <c r="H466" s="114">
        <f>'ver pressoflex 6p C3 DCpowe_2'!$G$9/D466*(D466-'ver pressoflex 6p C3 DCpowe_2'!$M$11)</f>
        <v>4.9421033200827504E-2</v>
      </c>
      <c r="I466" s="114">
        <f>'ver pressoflex 6p C3 DCpowe_2'!$G$9/D466*(D466-'ver pressoflex 6p C3 DCpowe_2'!$M$12)</f>
        <v>5.1618967486026644E-2</v>
      </c>
      <c r="J466" s="114">
        <f>'ver pressoflex 6p C3 DCpowe_2'!$G$9/D466*(D466-'ver pressoflex 6p C3 DCpowe_2'!$M$13)</f>
        <v>5.3816901771225778E-2</v>
      </c>
      <c r="K466" s="114">
        <f>'ver pressoflex 6p C3 DCpowe_2'!$G$9/D466*(D466-'ver pressoflex 6p C3 DCpowe_2'!$G$3)</f>
        <v>5.931173748422363E-2</v>
      </c>
      <c r="L466" s="113">
        <f>-'ver pressoflex 6p C3 DCpowe_2'!$G$2*'ver pressoflex 6p C3 DCpowe_2'!D466*'ver pressoflex 6p C3 DCpowe_2'!$G$17*'ver pressoflex 6p C3 DCpowe_2'!$G$13*'ver pressoflex 6p C3 DCpowe_2'!$G$11</f>
        <v>-55033.492500000153</v>
      </c>
      <c r="M466" s="572">
        <f>IF(ABS(E466)&lt;'ver pressoflex 6p C3 DCpowe_2'!$G$7,'ver pressoflex 6p C3 DCpowe_2'!$G$16*E466*'ver pressoflex 6p C3 DCpowe_2'!$O$8,SIGN(E466)*'ver pressoflex 6p C3 DCpowe_2'!$G$15*'ver pressoflex 6p C3 DCpowe_2'!$O$8)</f>
        <v>-17803.500000000004</v>
      </c>
      <c r="N466" s="572">
        <f>IF(ABS(F466)&lt;'ver pressoflex 6p C3 DCpowe_2'!$G$7,'ver pressoflex 6p C3 DCpowe_2'!$G$16*F466*'ver pressoflex 6p C3 DCpowe_2'!$O$9,SIGN(F466)*'ver pressoflex 6p C3 DCpowe_2'!$G$15*'ver pressoflex 6p C3 DCpowe_2'!$O$9)</f>
        <v>0</v>
      </c>
      <c r="O466" s="572">
        <f>IF(ABS(G466)&lt;'ver pressoflex 6p C3 DCpowe_2'!$G$7,'ver pressoflex 6p C3 DCpowe_2'!$G$16*G466*'ver pressoflex 6p C3 DCpowe_2'!$O$10,SIGN(G466)*'ver pressoflex 6p C3 DCpowe_2'!$G$15*'ver pressoflex 6p C3 DCpowe_2'!$O$10)</f>
        <v>0</v>
      </c>
      <c r="P466" s="572">
        <f>IF(ABS(H466)&lt;'ver pressoflex 6p C3 DCpowe_2'!$G$7,'ver pressoflex 6p C3 DCpowe_2'!$G$16*H466*'ver pressoflex 6p C3 DCpowe_2'!$O$11,SIGN(H466)*'ver pressoflex 6p C3 DCpowe_2'!$G$15*'ver pressoflex 6p C3 DCpowe_2'!$O$11)</f>
        <v>0</v>
      </c>
      <c r="Q466" s="572">
        <f>IF(ABS(I466)&lt;'ver pressoflex 6p C3 DCpowe_2'!$G$7,'ver pressoflex 6p C3 DCpowe_2'!$G$16*I466*'ver pressoflex 6p C3 DCpowe_2'!$O$12,SIGN(I466)*'ver pressoflex 6p C3 DCpowe_2'!$G$15*'ver pressoflex 6p C3 DCpowe_2'!$O$12)</f>
        <v>0</v>
      </c>
      <c r="R466" s="572">
        <f>IF(ABS(J466)&lt;'ver pressoflex 6p C3 DCpowe_2'!$G$7,'ver pressoflex 6p C3 DCpowe_2'!$G$16*J466*'ver pressoflex 6p C3 DCpowe_2'!$O$13,SIGN(J466)*'ver pressoflex 6p C3 DCpowe_2'!$G$15*'ver pressoflex 6p C3 DCpowe_2'!$O$13)</f>
        <v>17803.500000000004</v>
      </c>
      <c r="S466" s="113">
        <f t="shared" si="65"/>
        <v>-55033.492500000153</v>
      </c>
      <c r="T466" s="575">
        <f>-L466*('ver pressoflex 6p C3 DCpowe_2'!$G$3/2-'ver pressoflex 6p C3 DCpowe_2'!$G$12*'ver pressoflex 6p C3 DCpowe_2'!D466)</f>
        <v>60749715.701669551</v>
      </c>
      <c r="U466" s="29">
        <f t="shared" si="67"/>
        <v>18248587.500000004</v>
      </c>
      <c r="V466" s="29">
        <f t="shared" si="68"/>
        <v>0</v>
      </c>
      <c r="W466" s="29">
        <f t="shared" si="69"/>
        <v>0</v>
      </c>
      <c r="X466" s="29">
        <f t="shared" si="70"/>
        <v>0</v>
      </c>
      <c r="Y466" s="29">
        <f t="shared" si="71"/>
        <v>0</v>
      </c>
      <c r="Z466" s="29">
        <f t="shared" si="72"/>
        <v>18248587.500000004</v>
      </c>
      <c r="AA466" s="113">
        <f t="shared" si="66"/>
        <v>97246890.701669559</v>
      </c>
    </row>
    <row r="467" spans="2:27">
      <c r="B467" s="116">
        <f t="shared" si="64"/>
        <v>13265.017500000162</v>
      </c>
      <c r="C467" s="115">
        <f t="shared" si="73"/>
        <v>23.870000000000068</v>
      </c>
      <c r="D467" s="68">
        <f>'ver pressoflex 6p C3 DCpowe_2'!$G$3/2/$C$557*C467</f>
        <v>292.40750000000082</v>
      </c>
      <c r="E467" s="114">
        <f>'ver pressoflex 6p C3 DCpowe_2'!$G$9/D467*(D467-'ver pressoflex 6p C3 DCpowe_2'!$M$8)</f>
        <v>-2.5281841266041553E-3</v>
      </c>
      <c r="F467" s="114">
        <f>'ver pressoflex 6p C3 DCpowe_2'!$G$9/D467*(D467-'ver pressoflex 6p C3 DCpowe_2'!$M$9)</f>
        <v>-3.3945777724581728E-4</v>
      </c>
      <c r="G467" s="114">
        <f>'ver pressoflex 6p C3 DCpowe_2'!$G$9/D467*(D467-'ver pressoflex 6p C3 DCpowe_2'!$M$10)</f>
        <v>1.8492685721125208E-3</v>
      </c>
      <c r="H467" s="114">
        <f>'ver pressoflex 6p C3 DCpowe_2'!$G$9/D467*(D467-'ver pressoflex 6p C3 DCpowe_2'!$M$11)</f>
        <v>4.9180475876986589E-2</v>
      </c>
      <c r="I467" s="114">
        <f>'ver pressoflex 6p C3 DCpowe_2'!$G$9/D467*(D467-'ver pressoflex 6p C3 DCpowe_2'!$M$12)</f>
        <v>5.1369202226344925E-2</v>
      </c>
      <c r="J467" s="114">
        <f>'ver pressoflex 6p C3 DCpowe_2'!$G$9/D467*(D467-'ver pressoflex 6p C3 DCpowe_2'!$M$13)</f>
        <v>5.3557928575703261E-2</v>
      </c>
      <c r="K467" s="114">
        <f>'ver pressoflex 6p C3 DCpowe_2'!$G$9/D467*(D467-'ver pressoflex 6p C3 DCpowe_2'!$G$3)</f>
        <v>5.9029744449099107E-2</v>
      </c>
      <c r="L467" s="113">
        <f>-'ver pressoflex 6p C3 DCpowe_2'!$G$2*'ver pressoflex 6p C3 DCpowe_2'!D467*'ver pressoflex 6p C3 DCpowe_2'!$G$17*'ver pressoflex 6p C3 DCpowe_2'!$G$13*'ver pressoflex 6p C3 DCpowe_2'!$G$11</f>
        <v>-55265.017500000162</v>
      </c>
      <c r="M467" s="572">
        <f>IF(ABS(E467)&lt;'ver pressoflex 6p C3 DCpowe_2'!$G$7,'ver pressoflex 6p C3 DCpowe_2'!$G$16*E467*'ver pressoflex 6p C3 DCpowe_2'!$O$8,SIGN(E467)*'ver pressoflex 6p C3 DCpowe_2'!$G$15*'ver pressoflex 6p C3 DCpowe_2'!$O$8)</f>
        <v>-17803.500000000004</v>
      </c>
      <c r="N467" s="572">
        <f>IF(ABS(F467)&lt;'ver pressoflex 6p C3 DCpowe_2'!$G$7,'ver pressoflex 6p C3 DCpowe_2'!$G$16*F467*'ver pressoflex 6p C3 DCpowe_2'!$O$9,SIGN(F467)*'ver pressoflex 6p C3 DCpowe_2'!$G$15*'ver pressoflex 6p C3 DCpowe_2'!$O$9)</f>
        <v>0</v>
      </c>
      <c r="O467" s="572">
        <f>IF(ABS(G467)&lt;'ver pressoflex 6p C3 DCpowe_2'!$G$7,'ver pressoflex 6p C3 DCpowe_2'!$G$16*G467*'ver pressoflex 6p C3 DCpowe_2'!$O$10,SIGN(G467)*'ver pressoflex 6p C3 DCpowe_2'!$G$15*'ver pressoflex 6p C3 DCpowe_2'!$O$10)</f>
        <v>0</v>
      </c>
      <c r="P467" s="572">
        <f>IF(ABS(H467)&lt;'ver pressoflex 6p C3 DCpowe_2'!$G$7,'ver pressoflex 6p C3 DCpowe_2'!$G$16*H467*'ver pressoflex 6p C3 DCpowe_2'!$O$11,SIGN(H467)*'ver pressoflex 6p C3 DCpowe_2'!$G$15*'ver pressoflex 6p C3 DCpowe_2'!$O$11)</f>
        <v>0</v>
      </c>
      <c r="Q467" s="572">
        <f>IF(ABS(I467)&lt;'ver pressoflex 6p C3 DCpowe_2'!$G$7,'ver pressoflex 6p C3 DCpowe_2'!$G$16*I467*'ver pressoflex 6p C3 DCpowe_2'!$O$12,SIGN(I467)*'ver pressoflex 6p C3 DCpowe_2'!$G$15*'ver pressoflex 6p C3 DCpowe_2'!$O$12)</f>
        <v>0</v>
      </c>
      <c r="R467" s="572">
        <f>IF(ABS(J467)&lt;'ver pressoflex 6p C3 DCpowe_2'!$G$7,'ver pressoflex 6p C3 DCpowe_2'!$G$16*J467*'ver pressoflex 6p C3 DCpowe_2'!$O$13,SIGN(J467)*'ver pressoflex 6p C3 DCpowe_2'!$G$15*'ver pressoflex 6p C3 DCpowe_2'!$O$13)</f>
        <v>17803.500000000004</v>
      </c>
      <c r="S467" s="113">
        <f t="shared" si="65"/>
        <v>-55265.017500000162</v>
      </c>
      <c r="T467" s="575">
        <f>-L467*('ver pressoflex 6p C3 DCpowe_2'!$G$3/2-'ver pressoflex 6p C3 DCpowe_2'!$G$12*'ver pressoflex 6p C3 DCpowe_2'!D467)</f>
        <v>60977125.705973558</v>
      </c>
      <c r="U467" s="29">
        <f t="shared" si="67"/>
        <v>18248587.500000004</v>
      </c>
      <c r="V467" s="29">
        <f t="shared" si="68"/>
        <v>0</v>
      </c>
      <c r="W467" s="29">
        <f t="shared" si="69"/>
        <v>0</v>
      </c>
      <c r="X467" s="29">
        <f t="shared" si="70"/>
        <v>0</v>
      </c>
      <c r="Y467" s="29">
        <f t="shared" si="71"/>
        <v>0</v>
      </c>
      <c r="Z467" s="29">
        <f t="shared" si="72"/>
        <v>18248587.500000004</v>
      </c>
      <c r="AA467" s="113">
        <f t="shared" si="66"/>
        <v>97474300.705973566</v>
      </c>
    </row>
    <row r="468" spans="2:27">
      <c r="B468" s="116">
        <f t="shared" si="64"/>
        <v>13496.542500000171</v>
      </c>
      <c r="C468" s="115">
        <f t="shared" si="73"/>
        <v>23.97000000000007</v>
      </c>
      <c r="D468" s="68">
        <f>'ver pressoflex 6p C3 DCpowe_2'!$G$3/2/$C$557*C468</f>
        <v>293.63250000000085</v>
      </c>
      <c r="E468" s="114">
        <f>'ver pressoflex 6p C3 DCpowe_2'!$G$9/D468*(D468-'ver pressoflex 6p C3 DCpowe_2'!$M$8)</f>
        <v>-2.5510118941193655E-3</v>
      </c>
      <c r="F468" s="114">
        <f>'ver pressoflex 6p C3 DCpowe_2'!$G$9/D468*(D468-'ver pressoflex 6p C3 DCpowe_2'!$M$9)</f>
        <v>-3.7141665176711175E-4</v>
      </c>
      <c r="G468" s="114">
        <f>'ver pressoflex 6p C3 DCpowe_2'!$G$9/D468*(D468-'ver pressoflex 6p C3 DCpowe_2'!$M$10)</f>
        <v>1.8081785905851419E-3</v>
      </c>
      <c r="H468" s="114">
        <f>'ver pressoflex 6p C3 DCpowe_2'!$G$9/D468*(D468-'ver pressoflex 6p C3 DCpowe_2'!$M$11)</f>
        <v>4.894192570645263E-2</v>
      </c>
      <c r="I468" s="114">
        <f>'ver pressoflex 6p C3 DCpowe_2'!$G$9/D468*(D468-'ver pressoflex 6p C3 DCpowe_2'!$M$12)</f>
        <v>5.1121520948804886E-2</v>
      </c>
      <c r="J468" s="114">
        <f>'ver pressoflex 6p C3 DCpowe_2'!$G$9/D468*(D468-'ver pressoflex 6p C3 DCpowe_2'!$M$13)</f>
        <v>5.3301116191157134E-2</v>
      </c>
      <c r="K468" s="114">
        <f>'ver pressoflex 6p C3 DCpowe_2'!$G$9/D468*(D468-'ver pressoflex 6p C3 DCpowe_2'!$G$3)</f>
        <v>5.8750104297037774E-2</v>
      </c>
      <c r="L468" s="113">
        <f>-'ver pressoflex 6p C3 DCpowe_2'!$G$2*'ver pressoflex 6p C3 DCpowe_2'!D468*'ver pressoflex 6p C3 DCpowe_2'!$G$17*'ver pressoflex 6p C3 DCpowe_2'!$G$13*'ver pressoflex 6p C3 DCpowe_2'!$G$11</f>
        <v>-55496.542500000171</v>
      </c>
      <c r="M468" s="572">
        <f>IF(ABS(E468)&lt;'ver pressoflex 6p C3 DCpowe_2'!$G$7,'ver pressoflex 6p C3 DCpowe_2'!$G$16*E468*'ver pressoflex 6p C3 DCpowe_2'!$O$8,SIGN(E468)*'ver pressoflex 6p C3 DCpowe_2'!$G$15*'ver pressoflex 6p C3 DCpowe_2'!$O$8)</f>
        <v>-17803.500000000004</v>
      </c>
      <c r="N468" s="572">
        <f>IF(ABS(F468)&lt;'ver pressoflex 6p C3 DCpowe_2'!$G$7,'ver pressoflex 6p C3 DCpowe_2'!$G$16*F468*'ver pressoflex 6p C3 DCpowe_2'!$O$9,SIGN(F468)*'ver pressoflex 6p C3 DCpowe_2'!$G$15*'ver pressoflex 6p C3 DCpowe_2'!$O$9)</f>
        <v>0</v>
      </c>
      <c r="O468" s="572">
        <f>IF(ABS(G468)&lt;'ver pressoflex 6p C3 DCpowe_2'!$G$7,'ver pressoflex 6p C3 DCpowe_2'!$G$16*G468*'ver pressoflex 6p C3 DCpowe_2'!$O$10,SIGN(G468)*'ver pressoflex 6p C3 DCpowe_2'!$G$15*'ver pressoflex 6p C3 DCpowe_2'!$O$10)</f>
        <v>0</v>
      </c>
      <c r="P468" s="572">
        <f>IF(ABS(H468)&lt;'ver pressoflex 6p C3 DCpowe_2'!$G$7,'ver pressoflex 6p C3 DCpowe_2'!$G$16*H468*'ver pressoflex 6p C3 DCpowe_2'!$O$11,SIGN(H468)*'ver pressoflex 6p C3 DCpowe_2'!$G$15*'ver pressoflex 6p C3 DCpowe_2'!$O$11)</f>
        <v>0</v>
      </c>
      <c r="Q468" s="572">
        <f>IF(ABS(I468)&lt;'ver pressoflex 6p C3 DCpowe_2'!$G$7,'ver pressoflex 6p C3 DCpowe_2'!$G$16*I468*'ver pressoflex 6p C3 DCpowe_2'!$O$12,SIGN(I468)*'ver pressoflex 6p C3 DCpowe_2'!$G$15*'ver pressoflex 6p C3 DCpowe_2'!$O$12)</f>
        <v>0</v>
      </c>
      <c r="R468" s="572">
        <f>IF(ABS(J468)&lt;'ver pressoflex 6p C3 DCpowe_2'!$G$7,'ver pressoflex 6p C3 DCpowe_2'!$G$16*J468*'ver pressoflex 6p C3 DCpowe_2'!$O$13,SIGN(J468)*'ver pressoflex 6p C3 DCpowe_2'!$G$15*'ver pressoflex 6p C3 DCpowe_2'!$O$13)</f>
        <v>17803.500000000004</v>
      </c>
      <c r="S468" s="113">
        <f t="shared" si="65"/>
        <v>-55496.542500000171</v>
      </c>
      <c r="T468" s="575">
        <f>-L468*('ver pressoflex 6p C3 DCpowe_2'!$G$3/2-'ver pressoflex 6p C3 DCpowe_2'!$G$12*'ver pressoflex 6p C3 DCpowe_2'!D468)</f>
        <v>61204299.739997566</v>
      </c>
      <c r="U468" s="29">
        <f t="shared" si="67"/>
        <v>18248587.500000004</v>
      </c>
      <c r="V468" s="29">
        <f t="shared" si="68"/>
        <v>0</v>
      </c>
      <c r="W468" s="29">
        <f t="shared" si="69"/>
        <v>0</v>
      </c>
      <c r="X468" s="29">
        <f t="shared" si="70"/>
        <v>0</v>
      </c>
      <c r="Y468" s="29">
        <f t="shared" si="71"/>
        <v>0</v>
      </c>
      <c r="Z468" s="29">
        <f t="shared" si="72"/>
        <v>18248587.500000004</v>
      </c>
      <c r="AA468" s="113">
        <f t="shared" si="66"/>
        <v>97701474.739997566</v>
      </c>
    </row>
    <row r="469" spans="2:27">
      <c r="B469" s="116">
        <f t="shared" si="64"/>
        <v>13728.067500000165</v>
      </c>
      <c r="C469" s="115">
        <f t="shared" si="73"/>
        <v>24.070000000000071</v>
      </c>
      <c r="D469" s="68">
        <f>'ver pressoflex 6p C3 DCpowe_2'!$G$3/2/$C$557*C469</f>
        <v>294.85750000000087</v>
      </c>
      <c r="E469" s="114">
        <f>'ver pressoflex 6p C3 DCpowe_2'!$G$9/D469*(D469-'ver pressoflex 6p C3 DCpowe_2'!$M$8)</f>
        <v>-2.5736499834666058E-3</v>
      </c>
      <c r="F469" s="114">
        <f>'ver pressoflex 6p C3 DCpowe_2'!$G$9/D469*(D469-'ver pressoflex 6p C3 DCpowe_2'!$M$9)</f>
        <v>-4.031099768532481E-4</v>
      </c>
      <c r="G469" s="114">
        <f>'ver pressoflex 6p C3 DCpowe_2'!$G$9/D469*(D469-'ver pressoflex 6p C3 DCpowe_2'!$M$10)</f>
        <v>1.7674300297601097E-3</v>
      </c>
      <c r="H469" s="114">
        <f>'ver pressoflex 6p C3 DCpowe_2'!$G$9/D469*(D469-'ver pressoflex 6p C3 DCpowe_2'!$M$11)</f>
        <v>4.8705357672773973E-2</v>
      </c>
      <c r="I469" s="114">
        <f>'ver pressoflex 6p C3 DCpowe_2'!$G$9/D469*(D469-'ver pressoflex 6p C3 DCpowe_2'!$M$12)</f>
        <v>5.0875897679387327E-2</v>
      </c>
      <c r="J469" s="114">
        <f>'ver pressoflex 6p C3 DCpowe_2'!$G$9/D469*(D469-'ver pressoflex 6p C3 DCpowe_2'!$M$13)</f>
        <v>5.3046437686000689E-2</v>
      </c>
      <c r="K469" s="114">
        <f>'ver pressoflex 6p C3 DCpowe_2'!$G$9/D469*(D469-'ver pressoflex 6p C3 DCpowe_2'!$G$3)</f>
        <v>5.8472787702534078E-2</v>
      </c>
      <c r="L469" s="113">
        <f>-'ver pressoflex 6p C3 DCpowe_2'!$G$2*'ver pressoflex 6p C3 DCpowe_2'!D469*'ver pressoflex 6p C3 DCpowe_2'!$G$17*'ver pressoflex 6p C3 DCpowe_2'!$G$13*'ver pressoflex 6p C3 DCpowe_2'!$G$11</f>
        <v>-55728.067500000165</v>
      </c>
      <c r="M469" s="572">
        <f>IF(ABS(E469)&lt;'ver pressoflex 6p C3 DCpowe_2'!$G$7,'ver pressoflex 6p C3 DCpowe_2'!$G$16*E469*'ver pressoflex 6p C3 DCpowe_2'!$O$8,SIGN(E469)*'ver pressoflex 6p C3 DCpowe_2'!$G$15*'ver pressoflex 6p C3 DCpowe_2'!$O$8)</f>
        <v>-17803.500000000004</v>
      </c>
      <c r="N469" s="572">
        <f>IF(ABS(F469)&lt;'ver pressoflex 6p C3 DCpowe_2'!$G$7,'ver pressoflex 6p C3 DCpowe_2'!$G$16*F469*'ver pressoflex 6p C3 DCpowe_2'!$O$9,SIGN(F469)*'ver pressoflex 6p C3 DCpowe_2'!$G$15*'ver pressoflex 6p C3 DCpowe_2'!$O$9)</f>
        <v>0</v>
      </c>
      <c r="O469" s="572">
        <f>IF(ABS(G469)&lt;'ver pressoflex 6p C3 DCpowe_2'!$G$7,'ver pressoflex 6p C3 DCpowe_2'!$G$16*G469*'ver pressoflex 6p C3 DCpowe_2'!$O$10,SIGN(G469)*'ver pressoflex 6p C3 DCpowe_2'!$G$15*'ver pressoflex 6p C3 DCpowe_2'!$O$10)</f>
        <v>0</v>
      </c>
      <c r="P469" s="572">
        <f>IF(ABS(H469)&lt;'ver pressoflex 6p C3 DCpowe_2'!$G$7,'ver pressoflex 6p C3 DCpowe_2'!$G$16*H469*'ver pressoflex 6p C3 DCpowe_2'!$O$11,SIGN(H469)*'ver pressoflex 6p C3 DCpowe_2'!$G$15*'ver pressoflex 6p C3 DCpowe_2'!$O$11)</f>
        <v>0</v>
      </c>
      <c r="Q469" s="572">
        <f>IF(ABS(I469)&lt;'ver pressoflex 6p C3 DCpowe_2'!$G$7,'ver pressoflex 6p C3 DCpowe_2'!$G$16*I469*'ver pressoflex 6p C3 DCpowe_2'!$O$12,SIGN(I469)*'ver pressoflex 6p C3 DCpowe_2'!$G$15*'ver pressoflex 6p C3 DCpowe_2'!$O$12)</f>
        <v>0</v>
      </c>
      <c r="R469" s="572">
        <f>IF(ABS(J469)&lt;'ver pressoflex 6p C3 DCpowe_2'!$G$7,'ver pressoflex 6p C3 DCpowe_2'!$G$16*J469*'ver pressoflex 6p C3 DCpowe_2'!$O$13,SIGN(J469)*'ver pressoflex 6p C3 DCpowe_2'!$G$15*'ver pressoflex 6p C3 DCpowe_2'!$O$13)</f>
        <v>17803.500000000004</v>
      </c>
      <c r="S469" s="113">
        <f t="shared" si="65"/>
        <v>-55728.067500000165</v>
      </c>
      <c r="T469" s="575">
        <f>-L469*('ver pressoflex 6p C3 DCpowe_2'!$G$3/2-'ver pressoflex 6p C3 DCpowe_2'!$G$12*'ver pressoflex 6p C3 DCpowe_2'!D469)</f>
        <v>61431237.803741567</v>
      </c>
      <c r="U469" s="29">
        <f t="shared" si="67"/>
        <v>18248587.500000004</v>
      </c>
      <c r="V469" s="29">
        <f t="shared" si="68"/>
        <v>0</v>
      </c>
      <c r="W469" s="29">
        <f t="shared" si="69"/>
        <v>0</v>
      </c>
      <c r="X469" s="29">
        <f t="shared" si="70"/>
        <v>0</v>
      </c>
      <c r="Y469" s="29">
        <f t="shared" si="71"/>
        <v>0</v>
      </c>
      <c r="Z469" s="29">
        <f t="shared" si="72"/>
        <v>18248587.500000004</v>
      </c>
      <c r="AA469" s="113">
        <f t="shared" si="66"/>
        <v>97928412.803741574</v>
      </c>
    </row>
    <row r="470" spans="2:27">
      <c r="B470" s="116">
        <f t="shared" si="64"/>
        <v>13959.592500000173</v>
      </c>
      <c r="C470" s="115">
        <f t="shared" si="73"/>
        <v>24.170000000000073</v>
      </c>
      <c r="D470" s="68">
        <f>'ver pressoflex 6p C3 DCpowe_2'!$G$3/2/$C$557*C470</f>
        <v>296.08250000000089</v>
      </c>
      <c r="E470" s="114">
        <f>'ver pressoflex 6p C3 DCpowe_2'!$G$9/D470*(D470-'ver pressoflex 6p C3 DCpowe_2'!$M$8)</f>
        <v>-2.5961007489466782E-3</v>
      </c>
      <c r="F470" s="114">
        <f>'ver pressoflex 6p C3 DCpowe_2'!$G$9/D470*(D470-'ver pressoflex 6p C3 DCpowe_2'!$M$9)</f>
        <v>-4.3454104852534931E-4</v>
      </c>
      <c r="G470" s="114">
        <f>'ver pressoflex 6p C3 DCpowe_2'!$G$9/D470*(D470-'ver pressoflex 6p C3 DCpowe_2'!$M$10)</f>
        <v>1.7270186518959793E-3</v>
      </c>
      <c r="H470" s="114">
        <f>'ver pressoflex 6p C3 DCpowe_2'!$G$9/D470*(D470-'ver pressoflex 6p C3 DCpowe_2'!$M$11)</f>
        <v>4.8470747173507217E-2</v>
      </c>
      <c r="I470" s="114">
        <f>'ver pressoflex 6p C3 DCpowe_2'!$G$9/D470*(D470-'ver pressoflex 6p C3 DCpowe_2'!$M$12)</f>
        <v>5.0632306873928543E-2</v>
      </c>
      <c r="J470" s="114">
        <f>'ver pressoflex 6p C3 DCpowe_2'!$G$9/D470*(D470-'ver pressoflex 6p C3 DCpowe_2'!$M$13)</f>
        <v>5.2793866574349868E-2</v>
      </c>
      <c r="K470" s="114">
        <f>'ver pressoflex 6p C3 DCpowe_2'!$G$9/D470*(D470-'ver pressoflex 6p C3 DCpowe_2'!$G$3)</f>
        <v>5.8197765825403196E-2</v>
      </c>
      <c r="L470" s="113">
        <f>-'ver pressoflex 6p C3 DCpowe_2'!$G$2*'ver pressoflex 6p C3 DCpowe_2'!D470*'ver pressoflex 6p C3 DCpowe_2'!$G$17*'ver pressoflex 6p C3 DCpowe_2'!$G$13*'ver pressoflex 6p C3 DCpowe_2'!$G$11</f>
        <v>-55959.592500000173</v>
      </c>
      <c r="M470" s="572">
        <f>IF(ABS(E470)&lt;'ver pressoflex 6p C3 DCpowe_2'!$G$7,'ver pressoflex 6p C3 DCpowe_2'!$G$16*E470*'ver pressoflex 6p C3 DCpowe_2'!$O$8,SIGN(E470)*'ver pressoflex 6p C3 DCpowe_2'!$G$15*'ver pressoflex 6p C3 DCpowe_2'!$O$8)</f>
        <v>-17803.500000000004</v>
      </c>
      <c r="N470" s="572">
        <f>IF(ABS(F470)&lt;'ver pressoflex 6p C3 DCpowe_2'!$G$7,'ver pressoflex 6p C3 DCpowe_2'!$G$16*F470*'ver pressoflex 6p C3 DCpowe_2'!$O$9,SIGN(F470)*'ver pressoflex 6p C3 DCpowe_2'!$G$15*'ver pressoflex 6p C3 DCpowe_2'!$O$9)</f>
        <v>0</v>
      </c>
      <c r="O470" s="572">
        <f>IF(ABS(G470)&lt;'ver pressoflex 6p C3 DCpowe_2'!$G$7,'ver pressoflex 6p C3 DCpowe_2'!$G$16*G470*'ver pressoflex 6p C3 DCpowe_2'!$O$10,SIGN(G470)*'ver pressoflex 6p C3 DCpowe_2'!$G$15*'ver pressoflex 6p C3 DCpowe_2'!$O$10)</f>
        <v>0</v>
      </c>
      <c r="P470" s="572">
        <f>IF(ABS(H470)&lt;'ver pressoflex 6p C3 DCpowe_2'!$G$7,'ver pressoflex 6p C3 DCpowe_2'!$G$16*H470*'ver pressoflex 6p C3 DCpowe_2'!$O$11,SIGN(H470)*'ver pressoflex 6p C3 DCpowe_2'!$G$15*'ver pressoflex 6p C3 DCpowe_2'!$O$11)</f>
        <v>0</v>
      </c>
      <c r="Q470" s="572">
        <f>IF(ABS(I470)&lt;'ver pressoflex 6p C3 DCpowe_2'!$G$7,'ver pressoflex 6p C3 DCpowe_2'!$G$16*I470*'ver pressoflex 6p C3 DCpowe_2'!$O$12,SIGN(I470)*'ver pressoflex 6p C3 DCpowe_2'!$G$15*'ver pressoflex 6p C3 DCpowe_2'!$O$12)</f>
        <v>0</v>
      </c>
      <c r="R470" s="572">
        <f>IF(ABS(J470)&lt;'ver pressoflex 6p C3 DCpowe_2'!$G$7,'ver pressoflex 6p C3 DCpowe_2'!$G$16*J470*'ver pressoflex 6p C3 DCpowe_2'!$O$13,SIGN(J470)*'ver pressoflex 6p C3 DCpowe_2'!$G$15*'ver pressoflex 6p C3 DCpowe_2'!$O$13)</f>
        <v>17803.500000000004</v>
      </c>
      <c r="S470" s="113">
        <f t="shared" si="65"/>
        <v>-55959.592500000173</v>
      </c>
      <c r="T470" s="575">
        <f>-L470*('ver pressoflex 6p C3 DCpowe_2'!$G$3/2-'ver pressoflex 6p C3 DCpowe_2'!$G$12*'ver pressoflex 6p C3 DCpowe_2'!D470)</f>
        <v>61657939.897205569</v>
      </c>
      <c r="U470" s="29">
        <f t="shared" si="67"/>
        <v>18248587.500000004</v>
      </c>
      <c r="V470" s="29">
        <f t="shared" si="68"/>
        <v>0</v>
      </c>
      <c r="W470" s="29">
        <f t="shared" si="69"/>
        <v>0</v>
      </c>
      <c r="X470" s="29">
        <f t="shared" si="70"/>
        <v>0</v>
      </c>
      <c r="Y470" s="29">
        <f t="shared" si="71"/>
        <v>0</v>
      </c>
      <c r="Z470" s="29">
        <f t="shared" si="72"/>
        <v>18248587.500000004</v>
      </c>
      <c r="AA470" s="113">
        <f t="shared" si="66"/>
        <v>98155114.897205576</v>
      </c>
    </row>
    <row r="471" spans="2:27">
      <c r="B471" s="116">
        <f t="shared" si="64"/>
        <v>14191.117500000182</v>
      </c>
      <c r="C471" s="115">
        <f t="shared" si="73"/>
        <v>24.270000000000074</v>
      </c>
      <c r="D471" s="68">
        <f>'ver pressoflex 6p C3 DCpowe_2'!$G$3/2/$C$557*C471</f>
        <v>297.30750000000091</v>
      </c>
      <c r="E471" s="114">
        <f>'ver pressoflex 6p C3 DCpowe_2'!$G$9/D471*(D471-'ver pressoflex 6p C3 DCpowe_2'!$M$8)</f>
        <v>-2.6183665060585588E-3</v>
      </c>
      <c r="F471" s="114">
        <f>'ver pressoflex 6p C3 DCpowe_2'!$G$9/D471*(D471-'ver pressoflex 6p C3 DCpowe_2'!$M$9)</f>
        <v>-4.6571310848198206E-4</v>
      </c>
      <c r="G471" s="114">
        <f>'ver pressoflex 6p C3 DCpowe_2'!$G$9/D471*(D471-'ver pressoflex 6p C3 DCpowe_2'!$M$10)</f>
        <v>1.6869402890945945E-3</v>
      </c>
      <c r="H471" s="114">
        <f>'ver pressoflex 6p C3 DCpowe_2'!$G$9/D471*(D471-'ver pressoflex 6p C3 DCpowe_2'!$M$11)</f>
        <v>4.8238070011688068E-2</v>
      </c>
      <c r="I471" s="114">
        <f>'ver pressoflex 6p C3 DCpowe_2'!$G$9/D471*(D471-'ver pressoflex 6p C3 DCpowe_2'!$M$12)</f>
        <v>5.0390723409264641E-2</v>
      </c>
      <c r="J471" s="114">
        <f>'ver pressoflex 6p C3 DCpowe_2'!$G$9/D471*(D471-'ver pressoflex 6p C3 DCpowe_2'!$M$13)</f>
        <v>5.2543376806841222E-2</v>
      </c>
      <c r="K471" s="114">
        <f>'ver pressoflex 6p C3 DCpowe_2'!$G$9/D471*(D471-'ver pressoflex 6p C3 DCpowe_2'!$G$3)</f>
        <v>5.7925010300782662E-2</v>
      </c>
      <c r="L471" s="113">
        <f>-'ver pressoflex 6p C3 DCpowe_2'!$G$2*'ver pressoflex 6p C3 DCpowe_2'!D471*'ver pressoflex 6p C3 DCpowe_2'!$G$17*'ver pressoflex 6p C3 DCpowe_2'!$G$13*'ver pressoflex 6p C3 DCpowe_2'!$G$11</f>
        <v>-56191.117500000182</v>
      </c>
      <c r="M471" s="572">
        <f>IF(ABS(E471)&lt;'ver pressoflex 6p C3 DCpowe_2'!$G$7,'ver pressoflex 6p C3 DCpowe_2'!$G$16*E471*'ver pressoflex 6p C3 DCpowe_2'!$O$8,SIGN(E471)*'ver pressoflex 6p C3 DCpowe_2'!$G$15*'ver pressoflex 6p C3 DCpowe_2'!$O$8)</f>
        <v>-17803.500000000004</v>
      </c>
      <c r="N471" s="572">
        <f>IF(ABS(F471)&lt;'ver pressoflex 6p C3 DCpowe_2'!$G$7,'ver pressoflex 6p C3 DCpowe_2'!$G$16*F471*'ver pressoflex 6p C3 DCpowe_2'!$O$9,SIGN(F471)*'ver pressoflex 6p C3 DCpowe_2'!$G$15*'ver pressoflex 6p C3 DCpowe_2'!$O$9)</f>
        <v>0</v>
      </c>
      <c r="O471" s="572">
        <f>IF(ABS(G471)&lt;'ver pressoflex 6p C3 DCpowe_2'!$G$7,'ver pressoflex 6p C3 DCpowe_2'!$G$16*G471*'ver pressoflex 6p C3 DCpowe_2'!$O$10,SIGN(G471)*'ver pressoflex 6p C3 DCpowe_2'!$G$15*'ver pressoflex 6p C3 DCpowe_2'!$O$10)</f>
        <v>0</v>
      </c>
      <c r="P471" s="572">
        <f>IF(ABS(H471)&lt;'ver pressoflex 6p C3 DCpowe_2'!$G$7,'ver pressoflex 6p C3 DCpowe_2'!$G$16*H471*'ver pressoflex 6p C3 DCpowe_2'!$O$11,SIGN(H471)*'ver pressoflex 6p C3 DCpowe_2'!$G$15*'ver pressoflex 6p C3 DCpowe_2'!$O$11)</f>
        <v>0</v>
      </c>
      <c r="Q471" s="572">
        <f>IF(ABS(I471)&lt;'ver pressoflex 6p C3 DCpowe_2'!$G$7,'ver pressoflex 6p C3 DCpowe_2'!$G$16*I471*'ver pressoflex 6p C3 DCpowe_2'!$O$12,SIGN(I471)*'ver pressoflex 6p C3 DCpowe_2'!$G$15*'ver pressoflex 6p C3 DCpowe_2'!$O$12)</f>
        <v>0</v>
      </c>
      <c r="R471" s="572">
        <f>IF(ABS(J471)&lt;'ver pressoflex 6p C3 DCpowe_2'!$G$7,'ver pressoflex 6p C3 DCpowe_2'!$G$16*J471*'ver pressoflex 6p C3 DCpowe_2'!$O$13,SIGN(J471)*'ver pressoflex 6p C3 DCpowe_2'!$G$15*'ver pressoflex 6p C3 DCpowe_2'!$O$13)</f>
        <v>17803.500000000004</v>
      </c>
      <c r="S471" s="113">
        <f t="shared" si="65"/>
        <v>-56191.117500000182</v>
      </c>
      <c r="T471" s="575">
        <f>-L471*('ver pressoflex 6p C3 DCpowe_2'!$G$3/2-'ver pressoflex 6p C3 DCpowe_2'!$G$12*'ver pressoflex 6p C3 DCpowe_2'!D471)</f>
        <v>61884406.020389572</v>
      </c>
      <c r="U471" s="29">
        <f t="shared" si="67"/>
        <v>18248587.500000004</v>
      </c>
      <c r="V471" s="29">
        <f t="shared" si="68"/>
        <v>0</v>
      </c>
      <c r="W471" s="29">
        <f t="shared" si="69"/>
        <v>0</v>
      </c>
      <c r="X471" s="29">
        <f t="shared" si="70"/>
        <v>0</v>
      </c>
      <c r="Y471" s="29">
        <f t="shared" si="71"/>
        <v>0</v>
      </c>
      <c r="Z471" s="29">
        <f t="shared" si="72"/>
        <v>18248587.500000004</v>
      </c>
      <c r="AA471" s="113">
        <f t="shared" si="66"/>
        <v>98381581.020389572</v>
      </c>
    </row>
    <row r="472" spans="2:27">
      <c r="B472" s="116">
        <f t="shared" si="64"/>
        <v>14422.642500000191</v>
      </c>
      <c r="C472" s="115">
        <f t="shared" si="73"/>
        <v>24.370000000000076</v>
      </c>
      <c r="D472" s="68">
        <f>'ver pressoflex 6p C3 DCpowe_2'!$G$3/2/$C$557*C472</f>
        <v>298.53250000000094</v>
      </c>
      <c r="E472" s="114">
        <f>'ver pressoflex 6p C3 DCpowe_2'!$G$9/D472*(D472-'ver pressoflex 6p C3 DCpowe_2'!$M$8)</f>
        <v>-2.6404495322954954E-3</v>
      </c>
      <c r="F472" s="114">
        <f>'ver pressoflex 6p C3 DCpowe_2'!$G$9/D472*(D472-'ver pressoflex 6p C3 DCpowe_2'!$M$9)</f>
        <v>-4.9662934521369374E-4</v>
      </c>
      <c r="G472" s="114">
        <f>'ver pressoflex 6p C3 DCpowe_2'!$G$9/D472*(D472-'ver pressoflex 6p C3 DCpowe_2'!$M$10)</f>
        <v>1.647190841868108E-3</v>
      </c>
      <c r="H472" s="114">
        <f>'ver pressoflex 6p C3 DCpowe_2'!$G$9/D472*(D472-'ver pressoflex 6p C3 DCpowe_2'!$M$11)</f>
        <v>4.8007302387512073E-2</v>
      </c>
      <c r="I472" s="114">
        <f>'ver pressoflex 6p C3 DCpowe_2'!$G$9/D472*(D472-'ver pressoflex 6p C3 DCpowe_2'!$M$12)</f>
        <v>5.0151122574593872E-2</v>
      </c>
      <c r="J472" s="114">
        <f>'ver pressoflex 6p C3 DCpowe_2'!$G$9/D472*(D472-'ver pressoflex 6p C3 DCpowe_2'!$M$13)</f>
        <v>5.2294942761675678E-2</v>
      </c>
      <c r="K472" s="114">
        <f>'ver pressoflex 6p C3 DCpowe_2'!$G$9/D472*(D472-'ver pressoflex 6p C3 DCpowe_2'!$G$3)</f>
        <v>5.7654493229380176E-2</v>
      </c>
      <c r="L472" s="113">
        <f>-'ver pressoflex 6p C3 DCpowe_2'!$G$2*'ver pressoflex 6p C3 DCpowe_2'!D472*'ver pressoflex 6p C3 DCpowe_2'!$G$17*'ver pressoflex 6p C3 DCpowe_2'!$G$13*'ver pressoflex 6p C3 DCpowe_2'!$G$11</f>
        <v>-56422.642500000191</v>
      </c>
      <c r="M472" s="572">
        <f>IF(ABS(E472)&lt;'ver pressoflex 6p C3 DCpowe_2'!$G$7,'ver pressoflex 6p C3 DCpowe_2'!$G$16*E472*'ver pressoflex 6p C3 DCpowe_2'!$O$8,SIGN(E472)*'ver pressoflex 6p C3 DCpowe_2'!$G$15*'ver pressoflex 6p C3 DCpowe_2'!$O$8)</f>
        <v>-17803.500000000004</v>
      </c>
      <c r="N472" s="572">
        <f>IF(ABS(F472)&lt;'ver pressoflex 6p C3 DCpowe_2'!$G$7,'ver pressoflex 6p C3 DCpowe_2'!$G$16*F472*'ver pressoflex 6p C3 DCpowe_2'!$O$9,SIGN(F472)*'ver pressoflex 6p C3 DCpowe_2'!$G$15*'ver pressoflex 6p C3 DCpowe_2'!$O$9)</f>
        <v>0</v>
      </c>
      <c r="O472" s="572">
        <f>IF(ABS(G472)&lt;'ver pressoflex 6p C3 DCpowe_2'!$G$7,'ver pressoflex 6p C3 DCpowe_2'!$G$16*G472*'ver pressoflex 6p C3 DCpowe_2'!$O$10,SIGN(G472)*'ver pressoflex 6p C3 DCpowe_2'!$G$15*'ver pressoflex 6p C3 DCpowe_2'!$O$10)</f>
        <v>0</v>
      </c>
      <c r="P472" s="572">
        <f>IF(ABS(H472)&lt;'ver pressoflex 6p C3 DCpowe_2'!$G$7,'ver pressoflex 6p C3 DCpowe_2'!$G$16*H472*'ver pressoflex 6p C3 DCpowe_2'!$O$11,SIGN(H472)*'ver pressoflex 6p C3 DCpowe_2'!$G$15*'ver pressoflex 6p C3 DCpowe_2'!$O$11)</f>
        <v>0</v>
      </c>
      <c r="Q472" s="572">
        <f>IF(ABS(I472)&lt;'ver pressoflex 6p C3 DCpowe_2'!$G$7,'ver pressoflex 6p C3 DCpowe_2'!$G$16*I472*'ver pressoflex 6p C3 DCpowe_2'!$O$12,SIGN(I472)*'ver pressoflex 6p C3 DCpowe_2'!$G$15*'ver pressoflex 6p C3 DCpowe_2'!$O$12)</f>
        <v>0</v>
      </c>
      <c r="R472" s="572">
        <f>IF(ABS(J472)&lt;'ver pressoflex 6p C3 DCpowe_2'!$G$7,'ver pressoflex 6p C3 DCpowe_2'!$G$16*J472*'ver pressoflex 6p C3 DCpowe_2'!$O$13,SIGN(J472)*'ver pressoflex 6p C3 DCpowe_2'!$G$15*'ver pressoflex 6p C3 DCpowe_2'!$O$13)</f>
        <v>17803.500000000004</v>
      </c>
      <c r="S472" s="113">
        <f t="shared" si="65"/>
        <v>-56422.642500000191</v>
      </c>
      <c r="T472" s="575">
        <f>-L472*('ver pressoflex 6p C3 DCpowe_2'!$G$3/2-'ver pressoflex 6p C3 DCpowe_2'!$G$12*'ver pressoflex 6p C3 DCpowe_2'!D472)</f>
        <v>62110636.173293591</v>
      </c>
      <c r="U472" s="29">
        <f t="shared" si="67"/>
        <v>18248587.500000004</v>
      </c>
      <c r="V472" s="29">
        <f t="shared" si="68"/>
        <v>0</v>
      </c>
      <c r="W472" s="29">
        <f t="shared" si="69"/>
        <v>0</v>
      </c>
      <c r="X472" s="29">
        <f t="shared" si="70"/>
        <v>0</v>
      </c>
      <c r="Y472" s="29">
        <f t="shared" si="71"/>
        <v>0</v>
      </c>
      <c r="Z472" s="29">
        <f t="shared" si="72"/>
        <v>18248587.500000004</v>
      </c>
      <c r="AA472" s="113">
        <f t="shared" si="66"/>
        <v>98607811.173293591</v>
      </c>
    </row>
    <row r="473" spans="2:27">
      <c r="B473" s="116">
        <f t="shared" si="64"/>
        <v>14654.167500000185</v>
      </c>
      <c r="C473" s="115">
        <f t="shared" si="73"/>
        <v>24.470000000000077</v>
      </c>
      <c r="D473" s="68">
        <f>'ver pressoflex 6p C3 DCpowe_2'!$G$3/2/$C$557*C473</f>
        <v>299.75750000000096</v>
      </c>
      <c r="E473" s="114">
        <f>'ver pressoflex 6p C3 DCpowe_2'!$G$9/D473*(D473-'ver pressoflex 6p C3 DCpowe_2'!$M$8)</f>
        <v>-2.662352067921587E-3</v>
      </c>
      <c r="F473" s="114">
        <f>'ver pressoflex 6p C3 DCpowe_2'!$G$9/D473*(D473-'ver pressoflex 6p C3 DCpowe_2'!$M$9)</f>
        <v>-5.2729289509022184E-4</v>
      </c>
      <c r="G473" s="114">
        <f>'ver pressoflex 6p C3 DCpowe_2'!$G$9/D473*(D473-'ver pressoflex 6p C3 DCpowe_2'!$M$10)</f>
        <v>1.6077662777411435E-3</v>
      </c>
      <c r="H473" s="114">
        <f>'ver pressoflex 6p C3 DCpowe_2'!$G$9/D473*(D473-'ver pressoflex 6p C3 DCpowe_2'!$M$11)</f>
        <v>4.7778420890219414E-2</v>
      </c>
      <c r="I473" s="114">
        <f>'ver pressoflex 6p C3 DCpowe_2'!$G$9/D473*(D473-'ver pressoflex 6p C3 DCpowe_2'!$M$12)</f>
        <v>4.9913480063050783E-2</v>
      </c>
      <c r="J473" s="114">
        <f>'ver pressoflex 6p C3 DCpowe_2'!$G$9/D473*(D473-'ver pressoflex 6p C3 DCpowe_2'!$M$13)</f>
        <v>5.2048539235882145E-2</v>
      </c>
      <c r="K473" s="114">
        <f>'ver pressoflex 6p C3 DCpowe_2'!$G$9/D473*(D473-'ver pressoflex 6p C3 DCpowe_2'!$G$3)</f>
        <v>5.738618716796056E-2</v>
      </c>
      <c r="L473" s="113">
        <f>-'ver pressoflex 6p C3 DCpowe_2'!$G$2*'ver pressoflex 6p C3 DCpowe_2'!D473*'ver pressoflex 6p C3 DCpowe_2'!$G$17*'ver pressoflex 6p C3 DCpowe_2'!$G$13*'ver pressoflex 6p C3 DCpowe_2'!$G$11</f>
        <v>-56654.167500000185</v>
      </c>
      <c r="M473" s="572">
        <f>IF(ABS(E473)&lt;'ver pressoflex 6p C3 DCpowe_2'!$G$7,'ver pressoflex 6p C3 DCpowe_2'!$G$16*E473*'ver pressoflex 6p C3 DCpowe_2'!$O$8,SIGN(E473)*'ver pressoflex 6p C3 DCpowe_2'!$G$15*'ver pressoflex 6p C3 DCpowe_2'!$O$8)</f>
        <v>-17803.500000000004</v>
      </c>
      <c r="N473" s="572">
        <f>IF(ABS(F473)&lt;'ver pressoflex 6p C3 DCpowe_2'!$G$7,'ver pressoflex 6p C3 DCpowe_2'!$G$16*F473*'ver pressoflex 6p C3 DCpowe_2'!$O$9,SIGN(F473)*'ver pressoflex 6p C3 DCpowe_2'!$G$15*'ver pressoflex 6p C3 DCpowe_2'!$O$9)</f>
        <v>0</v>
      </c>
      <c r="O473" s="572">
        <f>IF(ABS(G473)&lt;'ver pressoflex 6p C3 DCpowe_2'!$G$7,'ver pressoflex 6p C3 DCpowe_2'!$G$16*G473*'ver pressoflex 6p C3 DCpowe_2'!$O$10,SIGN(G473)*'ver pressoflex 6p C3 DCpowe_2'!$G$15*'ver pressoflex 6p C3 DCpowe_2'!$O$10)</f>
        <v>0</v>
      </c>
      <c r="P473" s="572">
        <f>IF(ABS(H473)&lt;'ver pressoflex 6p C3 DCpowe_2'!$G$7,'ver pressoflex 6p C3 DCpowe_2'!$G$16*H473*'ver pressoflex 6p C3 DCpowe_2'!$O$11,SIGN(H473)*'ver pressoflex 6p C3 DCpowe_2'!$G$15*'ver pressoflex 6p C3 DCpowe_2'!$O$11)</f>
        <v>0</v>
      </c>
      <c r="Q473" s="572">
        <f>IF(ABS(I473)&lt;'ver pressoflex 6p C3 DCpowe_2'!$G$7,'ver pressoflex 6p C3 DCpowe_2'!$G$16*I473*'ver pressoflex 6p C3 DCpowe_2'!$O$12,SIGN(I473)*'ver pressoflex 6p C3 DCpowe_2'!$G$15*'ver pressoflex 6p C3 DCpowe_2'!$O$12)</f>
        <v>0</v>
      </c>
      <c r="R473" s="572">
        <f>IF(ABS(J473)&lt;'ver pressoflex 6p C3 DCpowe_2'!$G$7,'ver pressoflex 6p C3 DCpowe_2'!$G$16*J473*'ver pressoflex 6p C3 DCpowe_2'!$O$13,SIGN(J473)*'ver pressoflex 6p C3 DCpowe_2'!$G$15*'ver pressoflex 6p C3 DCpowe_2'!$O$13)</f>
        <v>17803.500000000004</v>
      </c>
      <c r="S473" s="113">
        <f t="shared" si="65"/>
        <v>-56654.167500000185</v>
      </c>
      <c r="T473" s="575">
        <f>-L473*('ver pressoflex 6p C3 DCpowe_2'!$G$3/2-'ver pressoflex 6p C3 DCpowe_2'!$G$12*'ver pressoflex 6p C3 DCpowe_2'!D473)</f>
        <v>62336630.35591758</v>
      </c>
      <c r="U473" s="29">
        <f t="shared" si="67"/>
        <v>18248587.500000004</v>
      </c>
      <c r="V473" s="29">
        <f t="shared" si="68"/>
        <v>0</v>
      </c>
      <c r="W473" s="29">
        <f t="shared" si="69"/>
        <v>0</v>
      </c>
      <c r="X473" s="29">
        <f t="shared" si="70"/>
        <v>0</v>
      </c>
      <c r="Y473" s="29">
        <f t="shared" si="71"/>
        <v>0</v>
      </c>
      <c r="Z473" s="29">
        <f t="shared" si="72"/>
        <v>18248587.500000004</v>
      </c>
      <c r="AA473" s="113">
        <f t="shared" si="66"/>
        <v>98833805.355917588</v>
      </c>
    </row>
    <row r="474" spans="2:27">
      <c r="B474" s="116">
        <f t="shared" si="64"/>
        <v>14885.692500000194</v>
      </c>
      <c r="C474" s="115">
        <f t="shared" si="73"/>
        <v>24.570000000000078</v>
      </c>
      <c r="D474" s="68">
        <f>'ver pressoflex 6p C3 DCpowe_2'!$G$3/2/$C$557*C474</f>
        <v>300.98250000000098</v>
      </c>
      <c r="E474" s="114">
        <f>'ver pressoflex 6p C3 DCpowe_2'!$G$9/D474*(D474-'ver pressoflex 6p C3 DCpowe_2'!$M$8)</f>
        <v>-2.6840763167293954E-3</v>
      </c>
      <c r="F474" s="114">
        <f>'ver pressoflex 6p C3 DCpowe_2'!$G$9/D474*(D474-'ver pressoflex 6p C3 DCpowe_2'!$M$9)</f>
        <v>-5.5770684342115338E-4</v>
      </c>
      <c r="G474" s="114">
        <f>'ver pressoflex 6p C3 DCpowe_2'!$G$9/D474*(D474-'ver pressoflex 6p C3 DCpowe_2'!$M$10)</f>
        <v>1.5686626298870884E-3</v>
      </c>
      <c r="H474" s="114">
        <f>'ver pressoflex 6p C3 DCpowe_2'!$G$9/D474*(D474-'ver pressoflex 6p C3 DCpowe_2'!$M$11)</f>
        <v>4.7551402490177815E-2</v>
      </c>
      <c r="I474" s="114">
        <f>'ver pressoflex 6p C3 DCpowe_2'!$G$9/D474*(D474-'ver pressoflex 6p C3 DCpowe_2'!$M$12)</f>
        <v>4.9677771963486057E-2</v>
      </c>
      <c r="J474" s="114">
        <f>'ver pressoflex 6p C3 DCpowe_2'!$G$9/D474*(D474-'ver pressoflex 6p C3 DCpowe_2'!$M$13)</f>
        <v>5.18041414367943E-2</v>
      </c>
      <c r="K474" s="114">
        <f>'ver pressoflex 6p C3 DCpowe_2'!$G$9/D474*(D474-'ver pressoflex 6p C3 DCpowe_2'!$G$3)</f>
        <v>5.7120065120064907E-2</v>
      </c>
      <c r="L474" s="113">
        <f>-'ver pressoflex 6p C3 DCpowe_2'!$G$2*'ver pressoflex 6p C3 DCpowe_2'!D474*'ver pressoflex 6p C3 DCpowe_2'!$G$17*'ver pressoflex 6p C3 DCpowe_2'!$G$13*'ver pressoflex 6p C3 DCpowe_2'!$G$11</f>
        <v>-56885.692500000194</v>
      </c>
      <c r="M474" s="572">
        <f>IF(ABS(E474)&lt;'ver pressoflex 6p C3 DCpowe_2'!$G$7,'ver pressoflex 6p C3 DCpowe_2'!$G$16*E474*'ver pressoflex 6p C3 DCpowe_2'!$O$8,SIGN(E474)*'ver pressoflex 6p C3 DCpowe_2'!$G$15*'ver pressoflex 6p C3 DCpowe_2'!$O$8)</f>
        <v>-17803.500000000004</v>
      </c>
      <c r="N474" s="572">
        <f>IF(ABS(F474)&lt;'ver pressoflex 6p C3 DCpowe_2'!$G$7,'ver pressoflex 6p C3 DCpowe_2'!$G$16*F474*'ver pressoflex 6p C3 DCpowe_2'!$O$9,SIGN(F474)*'ver pressoflex 6p C3 DCpowe_2'!$G$15*'ver pressoflex 6p C3 DCpowe_2'!$O$9)</f>
        <v>0</v>
      </c>
      <c r="O474" s="572">
        <f>IF(ABS(G474)&lt;'ver pressoflex 6p C3 DCpowe_2'!$G$7,'ver pressoflex 6p C3 DCpowe_2'!$G$16*G474*'ver pressoflex 6p C3 DCpowe_2'!$O$10,SIGN(G474)*'ver pressoflex 6p C3 DCpowe_2'!$G$15*'ver pressoflex 6p C3 DCpowe_2'!$O$10)</f>
        <v>0</v>
      </c>
      <c r="P474" s="572">
        <f>IF(ABS(H474)&lt;'ver pressoflex 6p C3 DCpowe_2'!$G$7,'ver pressoflex 6p C3 DCpowe_2'!$G$16*H474*'ver pressoflex 6p C3 DCpowe_2'!$O$11,SIGN(H474)*'ver pressoflex 6p C3 DCpowe_2'!$G$15*'ver pressoflex 6p C3 DCpowe_2'!$O$11)</f>
        <v>0</v>
      </c>
      <c r="Q474" s="572">
        <f>IF(ABS(I474)&lt;'ver pressoflex 6p C3 DCpowe_2'!$G$7,'ver pressoflex 6p C3 DCpowe_2'!$G$16*I474*'ver pressoflex 6p C3 DCpowe_2'!$O$12,SIGN(I474)*'ver pressoflex 6p C3 DCpowe_2'!$G$15*'ver pressoflex 6p C3 DCpowe_2'!$O$12)</f>
        <v>0</v>
      </c>
      <c r="R474" s="572">
        <f>IF(ABS(J474)&lt;'ver pressoflex 6p C3 DCpowe_2'!$G$7,'ver pressoflex 6p C3 DCpowe_2'!$G$16*J474*'ver pressoflex 6p C3 DCpowe_2'!$O$13,SIGN(J474)*'ver pressoflex 6p C3 DCpowe_2'!$G$15*'ver pressoflex 6p C3 DCpowe_2'!$O$13)</f>
        <v>17803.500000000004</v>
      </c>
      <c r="S474" s="113">
        <f t="shared" si="65"/>
        <v>-56885.692500000194</v>
      </c>
      <c r="T474" s="575">
        <f>-L474*('ver pressoflex 6p C3 DCpowe_2'!$G$3/2-'ver pressoflex 6p C3 DCpowe_2'!$G$12*'ver pressoflex 6p C3 DCpowe_2'!D474)</f>
        <v>62562388.568261594</v>
      </c>
      <c r="U474" s="29">
        <f t="shared" si="67"/>
        <v>18248587.500000004</v>
      </c>
      <c r="V474" s="29">
        <f t="shared" si="68"/>
        <v>0</v>
      </c>
      <c r="W474" s="29">
        <f t="shared" si="69"/>
        <v>0</v>
      </c>
      <c r="X474" s="29">
        <f t="shared" si="70"/>
        <v>0</v>
      </c>
      <c r="Y474" s="29">
        <f t="shared" si="71"/>
        <v>0</v>
      </c>
      <c r="Z474" s="29">
        <f t="shared" si="72"/>
        <v>18248587.500000004</v>
      </c>
      <c r="AA474" s="113">
        <f t="shared" si="66"/>
        <v>99059563.568261594</v>
      </c>
    </row>
    <row r="475" spans="2:27">
      <c r="B475" s="116">
        <f t="shared" si="64"/>
        <v>15117.217500000203</v>
      </c>
      <c r="C475" s="115">
        <f t="shared" si="73"/>
        <v>24.67000000000008</v>
      </c>
      <c r="D475" s="68">
        <f>'ver pressoflex 6p C3 DCpowe_2'!$G$3/2/$C$557*C475</f>
        <v>302.207500000001</v>
      </c>
      <c r="E475" s="114">
        <f>'ver pressoflex 6p C3 DCpowe_2'!$G$9/D475*(D475-'ver pressoflex 6p C3 DCpowe_2'!$M$8)</f>
        <v>-2.7056244467791347E-3</v>
      </c>
      <c r="F475" s="114">
        <f>'ver pressoflex 6p C3 DCpowe_2'!$G$9/D475*(D475-'ver pressoflex 6p C3 DCpowe_2'!$M$9)</f>
        <v>-5.8787422549078842E-4</v>
      </c>
      <c r="G475" s="114">
        <f>'ver pressoflex 6p C3 DCpowe_2'!$G$9/D475*(D475-'ver pressoflex 6p C3 DCpowe_2'!$M$10)</f>
        <v>1.5298759957975577E-3</v>
      </c>
      <c r="H475" s="114">
        <f>'ver pressoflex 6p C3 DCpowe_2'!$G$9/D475*(D475-'ver pressoflex 6p C3 DCpowe_2'!$M$11)</f>
        <v>4.7326224531158048E-2</v>
      </c>
      <c r="I475" s="114">
        <f>'ver pressoflex 6p C3 DCpowe_2'!$G$9/D475*(D475-'ver pressoflex 6p C3 DCpowe_2'!$M$12)</f>
        <v>4.9443974752446392E-2</v>
      </c>
      <c r="J475" s="114">
        <f>'ver pressoflex 6p C3 DCpowe_2'!$G$9/D475*(D475-'ver pressoflex 6p C3 DCpowe_2'!$M$13)</f>
        <v>5.1561724973734735E-2</v>
      </c>
      <c r="K475" s="114">
        <f>'ver pressoflex 6p C3 DCpowe_2'!$G$9/D475*(D475-'ver pressoflex 6p C3 DCpowe_2'!$G$3)</f>
        <v>5.6856100526955604E-2</v>
      </c>
      <c r="L475" s="113">
        <f>-'ver pressoflex 6p C3 DCpowe_2'!$G$2*'ver pressoflex 6p C3 DCpowe_2'!D475*'ver pressoflex 6p C3 DCpowe_2'!$G$17*'ver pressoflex 6p C3 DCpowe_2'!$G$13*'ver pressoflex 6p C3 DCpowe_2'!$G$11</f>
        <v>-57117.217500000203</v>
      </c>
      <c r="M475" s="572">
        <f>IF(ABS(E475)&lt;'ver pressoflex 6p C3 DCpowe_2'!$G$7,'ver pressoflex 6p C3 DCpowe_2'!$G$16*E475*'ver pressoflex 6p C3 DCpowe_2'!$O$8,SIGN(E475)*'ver pressoflex 6p C3 DCpowe_2'!$G$15*'ver pressoflex 6p C3 DCpowe_2'!$O$8)</f>
        <v>-17803.500000000004</v>
      </c>
      <c r="N475" s="572">
        <f>IF(ABS(F475)&lt;'ver pressoflex 6p C3 DCpowe_2'!$G$7,'ver pressoflex 6p C3 DCpowe_2'!$G$16*F475*'ver pressoflex 6p C3 DCpowe_2'!$O$9,SIGN(F475)*'ver pressoflex 6p C3 DCpowe_2'!$G$15*'ver pressoflex 6p C3 DCpowe_2'!$O$9)</f>
        <v>0</v>
      </c>
      <c r="O475" s="572">
        <f>IF(ABS(G475)&lt;'ver pressoflex 6p C3 DCpowe_2'!$G$7,'ver pressoflex 6p C3 DCpowe_2'!$G$16*G475*'ver pressoflex 6p C3 DCpowe_2'!$O$10,SIGN(G475)*'ver pressoflex 6p C3 DCpowe_2'!$G$15*'ver pressoflex 6p C3 DCpowe_2'!$O$10)</f>
        <v>0</v>
      </c>
      <c r="P475" s="572">
        <f>IF(ABS(H475)&lt;'ver pressoflex 6p C3 DCpowe_2'!$G$7,'ver pressoflex 6p C3 DCpowe_2'!$G$16*H475*'ver pressoflex 6p C3 DCpowe_2'!$O$11,SIGN(H475)*'ver pressoflex 6p C3 DCpowe_2'!$G$15*'ver pressoflex 6p C3 DCpowe_2'!$O$11)</f>
        <v>0</v>
      </c>
      <c r="Q475" s="572">
        <f>IF(ABS(I475)&lt;'ver pressoflex 6p C3 DCpowe_2'!$G$7,'ver pressoflex 6p C3 DCpowe_2'!$G$16*I475*'ver pressoflex 6p C3 DCpowe_2'!$O$12,SIGN(I475)*'ver pressoflex 6p C3 DCpowe_2'!$G$15*'ver pressoflex 6p C3 DCpowe_2'!$O$12)</f>
        <v>0</v>
      </c>
      <c r="R475" s="572">
        <f>IF(ABS(J475)&lt;'ver pressoflex 6p C3 DCpowe_2'!$G$7,'ver pressoflex 6p C3 DCpowe_2'!$G$16*J475*'ver pressoflex 6p C3 DCpowe_2'!$O$13,SIGN(J475)*'ver pressoflex 6p C3 DCpowe_2'!$G$15*'ver pressoflex 6p C3 DCpowe_2'!$O$13)</f>
        <v>17803.500000000004</v>
      </c>
      <c r="S475" s="113">
        <f t="shared" si="65"/>
        <v>-57117.217500000203</v>
      </c>
      <c r="T475" s="575">
        <f>-L475*('ver pressoflex 6p C3 DCpowe_2'!$G$3/2-'ver pressoflex 6p C3 DCpowe_2'!$G$12*'ver pressoflex 6p C3 DCpowe_2'!D475)</f>
        <v>62787910.8103256</v>
      </c>
      <c r="U475" s="29">
        <f t="shared" si="67"/>
        <v>18248587.500000004</v>
      </c>
      <c r="V475" s="29">
        <f t="shared" si="68"/>
        <v>0</v>
      </c>
      <c r="W475" s="29">
        <f t="shared" si="69"/>
        <v>0</v>
      </c>
      <c r="X475" s="29">
        <f t="shared" si="70"/>
        <v>0</v>
      </c>
      <c r="Y475" s="29">
        <f t="shared" si="71"/>
        <v>0</v>
      </c>
      <c r="Z475" s="29">
        <f t="shared" si="72"/>
        <v>18248587.500000004</v>
      </c>
      <c r="AA475" s="113">
        <f t="shared" si="66"/>
        <v>99285085.810325608</v>
      </c>
    </row>
    <row r="476" spans="2:27">
      <c r="B476" s="116">
        <f t="shared" si="64"/>
        <v>15348.742500000182</v>
      </c>
      <c r="C476" s="115">
        <f t="shared" si="73"/>
        <v>24.770000000000081</v>
      </c>
      <c r="D476" s="68">
        <f>'ver pressoflex 6p C3 DCpowe_2'!$G$3/2/$C$557*C476</f>
        <v>303.43250000000097</v>
      </c>
      <c r="E476" s="114">
        <f>'ver pressoflex 6p C3 DCpowe_2'!$G$9/D476*(D476-'ver pressoflex 6p C3 DCpowe_2'!$M$8)</f>
        <v>-2.7269985911199529E-3</v>
      </c>
      <c r="F476" s="114">
        <f>'ver pressoflex 6p C3 DCpowe_2'!$G$9/D476*(D476-'ver pressoflex 6p C3 DCpowe_2'!$M$9)</f>
        <v>-6.1779802756793407E-4</v>
      </c>
      <c r="G476" s="114">
        <f>'ver pressoflex 6p C3 DCpowe_2'!$G$9/D476*(D476-'ver pressoflex 6p C3 DCpowe_2'!$M$10)</f>
        <v>1.4914025359840848E-3</v>
      </c>
      <c r="H476" s="114">
        <f>'ver pressoflex 6p C3 DCpowe_2'!$G$9/D476*(D476-'ver pressoflex 6p C3 DCpowe_2'!$M$11)</f>
        <v>4.7102864722796491E-2</v>
      </c>
      <c r="I476" s="114">
        <f>'ver pressoflex 6p C3 DCpowe_2'!$G$9/D476*(D476-'ver pressoflex 6p C3 DCpowe_2'!$M$12)</f>
        <v>4.9212065286348507E-2</v>
      </c>
      <c r="J476" s="114">
        <f>'ver pressoflex 6p C3 DCpowe_2'!$G$9/D476*(D476-'ver pressoflex 6p C3 DCpowe_2'!$M$13)</f>
        <v>5.132126584990053E-2</v>
      </c>
      <c r="K476" s="114">
        <f>'ver pressoflex 6p C3 DCpowe_2'!$G$9/D476*(D476-'ver pressoflex 6p C3 DCpowe_2'!$G$3)</f>
        <v>5.6594267258780584E-2</v>
      </c>
      <c r="L476" s="113">
        <f>-'ver pressoflex 6p C3 DCpowe_2'!$G$2*'ver pressoflex 6p C3 DCpowe_2'!D476*'ver pressoflex 6p C3 DCpowe_2'!$G$17*'ver pressoflex 6p C3 DCpowe_2'!$G$13*'ver pressoflex 6p C3 DCpowe_2'!$G$11</f>
        <v>-57348.742500000182</v>
      </c>
      <c r="M476" s="572">
        <f>IF(ABS(E476)&lt;'ver pressoflex 6p C3 DCpowe_2'!$G$7,'ver pressoflex 6p C3 DCpowe_2'!$G$16*E476*'ver pressoflex 6p C3 DCpowe_2'!$O$8,SIGN(E476)*'ver pressoflex 6p C3 DCpowe_2'!$G$15*'ver pressoflex 6p C3 DCpowe_2'!$O$8)</f>
        <v>-17803.500000000004</v>
      </c>
      <c r="N476" s="572">
        <f>IF(ABS(F476)&lt;'ver pressoflex 6p C3 DCpowe_2'!$G$7,'ver pressoflex 6p C3 DCpowe_2'!$G$16*F476*'ver pressoflex 6p C3 DCpowe_2'!$O$9,SIGN(F476)*'ver pressoflex 6p C3 DCpowe_2'!$G$15*'ver pressoflex 6p C3 DCpowe_2'!$O$9)</f>
        <v>0</v>
      </c>
      <c r="O476" s="572">
        <f>IF(ABS(G476)&lt;'ver pressoflex 6p C3 DCpowe_2'!$G$7,'ver pressoflex 6p C3 DCpowe_2'!$G$16*G476*'ver pressoflex 6p C3 DCpowe_2'!$O$10,SIGN(G476)*'ver pressoflex 6p C3 DCpowe_2'!$G$15*'ver pressoflex 6p C3 DCpowe_2'!$O$10)</f>
        <v>0</v>
      </c>
      <c r="P476" s="572">
        <f>IF(ABS(H476)&lt;'ver pressoflex 6p C3 DCpowe_2'!$G$7,'ver pressoflex 6p C3 DCpowe_2'!$G$16*H476*'ver pressoflex 6p C3 DCpowe_2'!$O$11,SIGN(H476)*'ver pressoflex 6p C3 DCpowe_2'!$G$15*'ver pressoflex 6p C3 DCpowe_2'!$O$11)</f>
        <v>0</v>
      </c>
      <c r="Q476" s="572">
        <f>IF(ABS(I476)&lt;'ver pressoflex 6p C3 DCpowe_2'!$G$7,'ver pressoflex 6p C3 DCpowe_2'!$G$16*I476*'ver pressoflex 6p C3 DCpowe_2'!$O$12,SIGN(I476)*'ver pressoflex 6p C3 DCpowe_2'!$G$15*'ver pressoflex 6p C3 DCpowe_2'!$O$12)</f>
        <v>0</v>
      </c>
      <c r="R476" s="572">
        <f>IF(ABS(J476)&lt;'ver pressoflex 6p C3 DCpowe_2'!$G$7,'ver pressoflex 6p C3 DCpowe_2'!$G$16*J476*'ver pressoflex 6p C3 DCpowe_2'!$O$13,SIGN(J476)*'ver pressoflex 6p C3 DCpowe_2'!$G$15*'ver pressoflex 6p C3 DCpowe_2'!$O$13)</f>
        <v>17803.500000000004</v>
      </c>
      <c r="S476" s="113">
        <f t="shared" si="65"/>
        <v>-57348.742500000182</v>
      </c>
      <c r="T476" s="575">
        <f>-L476*('ver pressoflex 6p C3 DCpowe_2'!$G$3/2-'ver pressoflex 6p C3 DCpowe_2'!$G$12*'ver pressoflex 6p C3 DCpowe_2'!D476)</f>
        <v>63013197.082109571</v>
      </c>
      <c r="U476" s="29">
        <f t="shared" si="67"/>
        <v>18248587.500000004</v>
      </c>
      <c r="V476" s="29">
        <f t="shared" si="68"/>
        <v>0</v>
      </c>
      <c r="W476" s="29">
        <f t="shared" si="69"/>
        <v>0</v>
      </c>
      <c r="X476" s="29">
        <f t="shared" si="70"/>
        <v>0</v>
      </c>
      <c r="Y476" s="29">
        <f t="shared" si="71"/>
        <v>0</v>
      </c>
      <c r="Z476" s="29">
        <f t="shared" si="72"/>
        <v>18248587.500000004</v>
      </c>
      <c r="AA476" s="113">
        <f t="shared" si="66"/>
        <v>99510372.082109571</v>
      </c>
    </row>
    <row r="477" spans="2:27">
      <c r="B477" s="116">
        <f t="shared" si="64"/>
        <v>15580.267500000191</v>
      </c>
      <c r="C477" s="115">
        <f t="shared" si="73"/>
        <v>24.870000000000083</v>
      </c>
      <c r="D477" s="68">
        <f>'ver pressoflex 6p C3 DCpowe_2'!$G$3/2/$C$557*C477</f>
        <v>304.65750000000099</v>
      </c>
      <c r="E477" s="114">
        <f>'ver pressoflex 6p C3 DCpowe_2'!$G$9/D477*(D477-'ver pressoflex 6p C3 DCpowe_2'!$M$8)</f>
        <v>-2.7482008484938174E-3</v>
      </c>
      <c r="F477" s="114">
        <f>'ver pressoflex 6p C3 DCpowe_2'!$G$9/D477*(D477-'ver pressoflex 6p C3 DCpowe_2'!$M$9)</f>
        <v>-6.4748118789134462E-4</v>
      </c>
      <c r="G477" s="114">
        <f>'ver pressoflex 6p C3 DCpowe_2'!$G$9/D477*(D477-'ver pressoflex 6p C3 DCpowe_2'!$M$10)</f>
        <v>1.4532384727111284E-3</v>
      </c>
      <c r="H477" s="114">
        <f>'ver pressoflex 6p C3 DCpowe_2'!$G$9/D477*(D477-'ver pressoflex 6p C3 DCpowe_2'!$M$11)</f>
        <v>4.6881301133239607E-2</v>
      </c>
      <c r="I477" s="114">
        <f>'ver pressoflex 6p C3 DCpowe_2'!$G$9/D477*(D477-'ver pressoflex 6p C3 DCpowe_2'!$M$12)</f>
        <v>4.8982020793842083E-2</v>
      </c>
      <c r="J477" s="114">
        <f>'ver pressoflex 6p C3 DCpowe_2'!$G$9/D477*(D477-'ver pressoflex 6p C3 DCpowe_2'!$M$13)</f>
        <v>5.1082740454444553E-2</v>
      </c>
      <c r="K477" s="114">
        <f>'ver pressoflex 6p C3 DCpowe_2'!$G$9/D477*(D477-'ver pressoflex 6p C3 DCpowe_2'!$G$3)</f>
        <v>5.633453960595073E-2</v>
      </c>
      <c r="L477" s="113">
        <f>-'ver pressoflex 6p C3 DCpowe_2'!$G$2*'ver pressoflex 6p C3 DCpowe_2'!D477*'ver pressoflex 6p C3 DCpowe_2'!$G$17*'ver pressoflex 6p C3 DCpowe_2'!$G$13*'ver pressoflex 6p C3 DCpowe_2'!$G$11</f>
        <v>-57580.267500000191</v>
      </c>
      <c r="M477" s="572">
        <f>IF(ABS(E477)&lt;'ver pressoflex 6p C3 DCpowe_2'!$G$7,'ver pressoflex 6p C3 DCpowe_2'!$G$16*E477*'ver pressoflex 6p C3 DCpowe_2'!$O$8,SIGN(E477)*'ver pressoflex 6p C3 DCpowe_2'!$G$15*'ver pressoflex 6p C3 DCpowe_2'!$O$8)</f>
        <v>-17803.500000000004</v>
      </c>
      <c r="N477" s="572">
        <f>IF(ABS(F477)&lt;'ver pressoflex 6p C3 DCpowe_2'!$G$7,'ver pressoflex 6p C3 DCpowe_2'!$G$16*F477*'ver pressoflex 6p C3 DCpowe_2'!$O$9,SIGN(F477)*'ver pressoflex 6p C3 DCpowe_2'!$G$15*'ver pressoflex 6p C3 DCpowe_2'!$O$9)</f>
        <v>0</v>
      </c>
      <c r="O477" s="572">
        <f>IF(ABS(G477)&lt;'ver pressoflex 6p C3 DCpowe_2'!$G$7,'ver pressoflex 6p C3 DCpowe_2'!$G$16*G477*'ver pressoflex 6p C3 DCpowe_2'!$O$10,SIGN(G477)*'ver pressoflex 6p C3 DCpowe_2'!$G$15*'ver pressoflex 6p C3 DCpowe_2'!$O$10)</f>
        <v>0</v>
      </c>
      <c r="P477" s="572">
        <f>IF(ABS(H477)&lt;'ver pressoflex 6p C3 DCpowe_2'!$G$7,'ver pressoflex 6p C3 DCpowe_2'!$G$16*H477*'ver pressoflex 6p C3 DCpowe_2'!$O$11,SIGN(H477)*'ver pressoflex 6p C3 DCpowe_2'!$G$15*'ver pressoflex 6p C3 DCpowe_2'!$O$11)</f>
        <v>0</v>
      </c>
      <c r="Q477" s="572">
        <f>IF(ABS(I477)&lt;'ver pressoflex 6p C3 DCpowe_2'!$G$7,'ver pressoflex 6p C3 DCpowe_2'!$G$16*I477*'ver pressoflex 6p C3 DCpowe_2'!$O$12,SIGN(I477)*'ver pressoflex 6p C3 DCpowe_2'!$G$15*'ver pressoflex 6p C3 DCpowe_2'!$O$12)</f>
        <v>0</v>
      </c>
      <c r="R477" s="572">
        <f>IF(ABS(J477)&lt;'ver pressoflex 6p C3 DCpowe_2'!$G$7,'ver pressoflex 6p C3 DCpowe_2'!$G$16*J477*'ver pressoflex 6p C3 DCpowe_2'!$O$13,SIGN(J477)*'ver pressoflex 6p C3 DCpowe_2'!$G$15*'ver pressoflex 6p C3 DCpowe_2'!$O$13)</f>
        <v>17803.500000000004</v>
      </c>
      <c r="S477" s="113">
        <f t="shared" si="65"/>
        <v>-57580.267500000191</v>
      </c>
      <c r="T477" s="575">
        <f>-L477*('ver pressoflex 6p C3 DCpowe_2'!$G$3/2-'ver pressoflex 6p C3 DCpowe_2'!$G$12*'ver pressoflex 6p C3 DCpowe_2'!D477)</f>
        <v>63238247.383613586</v>
      </c>
      <c r="U477" s="29">
        <f t="shared" si="67"/>
        <v>18248587.500000004</v>
      </c>
      <c r="V477" s="29">
        <f t="shared" si="68"/>
        <v>0</v>
      </c>
      <c r="W477" s="29">
        <f t="shared" si="69"/>
        <v>0</v>
      </c>
      <c r="X477" s="29">
        <f t="shared" si="70"/>
        <v>0</v>
      </c>
      <c r="Y477" s="29">
        <f t="shared" si="71"/>
        <v>0</v>
      </c>
      <c r="Z477" s="29">
        <f t="shared" si="72"/>
        <v>18248587.500000004</v>
      </c>
      <c r="AA477" s="113">
        <f t="shared" si="66"/>
        <v>99735422.383613586</v>
      </c>
    </row>
    <row r="478" spans="2:27">
      <c r="B478" s="116">
        <f t="shared" si="64"/>
        <v>15811.7925000002</v>
      </c>
      <c r="C478" s="115">
        <f t="shared" si="73"/>
        <v>24.970000000000084</v>
      </c>
      <c r="D478" s="68">
        <f>'ver pressoflex 6p C3 DCpowe_2'!$G$3/2/$C$557*C478</f>
        <v>305.88250000000102</v>
      </c>
      <c r="E478" s="114">
        <f>'ver pressoflex 6p C3 DCpowe_2'!$G$9/D478*(D478-'ver pressoflex 6p C3 DCpowe_2'!$M$8)</f>
        <v>-2.7692332840224773E-3</v>
      </c>
      <c r="F478" s="114">
        <f>'ver pressoflex 6p C3 DCpowe_2'!$G$9/D478*(D478-'ver pressoflex 6p C3 DCpowe_2'!$M$9)</f>
        <v>-6.7692659763146775E-4</v>
      </c>
      <c r="G478" s="114">
        <f>'ver pressoflex 6p C3 DCpowe_2'!$G$9/D478*(D478-'ver pressoflex 6p C3 DCpowe_2'!$M$10)</f>
        <v>1.4153800887595415E-3</v>
      </c>
      <c r="H478" s="114">
        <f>'ver pressoflex 6p C3 DCpowe_2'!$G$9/D478*(D478-'ver pressoflex 6p C3 DCpowe_2'!$M$11)</f>
        <v>4.6661512181965119E-2</v>
      </c>
      <c r="I478" s="114">
        <f>'ver pressoflex 6p C3 DCpowe_2'!$G$9/D478*(D478-'ver pressoflex 6p C3 DCpowe_2'!$M$12)</f>
        <v>4.8753818868356127E-2</v>
      </c>
      <c r="J478" s="114">
        <f>'ver pressoflex 6p C3 DCpowe_2'!$G$9/D478*(D478-'ver pressoflex 6p C3 DCpowe_2'!$M$13)</f>
        <v>5.0846125554747136E-2</v>
      </c>
      <c r="K478" s="114">
        <f>'ver pressoflex 6p C3 DCpowe_2'!$G$9/D478*(D478-'ver pressoflex 6p C3 DCpowe_2'!$G$3)</f>
        <v>5.6076892270724661E-2</v>
      </c>
      <c r="L478" s="113">
        <f>-'ver pressoflex 6p C3 DCpowe_2'!$G$2*'ver pressoflex 6p C3 DCpowe_2'!D478*'ver pressoflex 6p C3 DCpowe_2'!$G$17*'ver pressoflex 6p C3 DCpowe_2'!$G$13*'ver pressoflex 6p C3 DCpowe_2'!$G$11</f>
        <v>-57811.7925000002</v>
      </c>
      <c r="M478" s="572">
        <f>IF(ABS(E478)&lt;'ver pressoflex 6p C3 DCpowe_2'!$G$7,'ver pressoflex 6p C3 DCpowe_2'!$G$16*E478*'ver pressoflex 6p C3 DCpowe_2'!$O$8,SIGN(E478)*'ver pressoflex 6p C3 DCpowe_2'!$G$15*'ver pressoflex 6p C3 DCpowe_2'!$O$8)</f>
        <v>-17803.500000000004</v>
      </c>
      <c r="N478" s="572">
        <f>IF(ABS(F478)&lt;'ver pressoflex 6p C3 DCpowe_2'!$G$7,'ver pressoflex 6p C3 DCpowe_2'!$G$16*F478*'ver pressoflex 6p C3 DCpowe_2'!$O$9,SIGN(F478)*'ver pressoflex 6p C3 DCpowe_2'!$G$15*'ver pressoflex 6p C3 DCpowe_2'!$O$9)</f>
        <v>0</v>
      </c>
      <c r="O478" s="572">
        <f>IF(ABS(G478)&lt;'ver pressoflex 6p C3 DCpowe_2'!$G$7,'ver pressoflex 6p C3 DCpowe_2'!$G$16*G478*'ver pressoflex 6p C3 DCpowe_2'!$O$10,SIGN(G478)*'ver pressoflex 6p C3 DCpowe_2'!$G$15*'ver pressoflex 6p C3 DCpowe_2'!$O$10)</f>
        <v>0</v>
      </c>
      <c r="P478" s="572">
        <f>IF(ABS(H478)&lt;'ver pressoflex 6p C3 DCpowe_2'!$G$7,'ver pressoflex 6p C3 DCpowe_2'!$G$16*H478*'ver pressoflex 6p C3 DCpowe_2'!$O$11,SIGN(H478)*'ver pressoflex 6p C3 DCpowe_2'!$G$15*'ver pressoflex 6p C3 DCpowe_2'!$O$11)</f>
        <v>0</v>
      </c>
      <c r="Q478" s="572">
        <f>IF(ABS(I478)&lt;'ver pressoflex 6p C3 DCpowe_2'!$G$7,'ver pressoflex 6p C3 DCpowe_2'!$G$16*I478*'ver pressoflex 6p C3 DCpowe_2'!$O$12,SIGN(I478)*'ver pressoflex 6p C3 DCpowe_2'!$G$15*'ver pressoflex 6p C3 DCpowe_2'!$O$12)</f>
        <v>0</v>
      </c>
      <c r="R478" s="572">
        <f>IF(ABS(J478)&lt;'ver pressoflex 6p C3 DCpowe_2'!$G$7,'ver pressoflex 6p C3 DCpowe_2'!$G$16*J478*'ver pressoflex 6p C3 DCpowe_2'!$O$13,SIGN(J478)*'ver pressoflex 6p C3 DCpowe_2'!$G$15*'ver pressoflex 6p C3 DCpowe_2'!$O$13)</f>
        <v>17803.500000000004</v>
      </c>
      <c r="S478" s="113">
        <f t="shared" si="65"/>
        <v>-57811.7925000002</v>
      </c>
      <c r="T478" s="575">
        <f>-L478*('ver pressoflex 6p C3 DCpowe_2'!$G$3/2-'ver pressoflex 6p C3 DCpowe_2'!$G$12*'ver pressoflex 6p C3 DCpowe_2'!D478)</f>
        <v>63463061.714837596</v>
      </c>
      <c r="U478" s="29">
        <f t="shared" si="67"/>
        <v>18248587.500000004</v>
      </c>
      <c r="V478" s="29">
        <f t="shared" si="68"/>
        <v>0</v>
      </c>
      <c r="W478" s="29">
        <f t="shared" si="69"/>
        <v>0</v>
      </c>
      <c r="X478" s="29">
        <f t="shared" si="70"/>
        <v>0</v>
      </c>
      <c r="Y478" s="29">
        <f t="shared" si="71"/>
        <v>0</v>
      </c>
      <c r="Z478" s="29">
        <f t="shared" si="72"/>
        <v>18248587.500000004</v>
      </c>
      <c r="AA478" s="113">
        <f t="shared" si="66"/>
        <v>99960236.714837596</v>
      </c>
    </row>
    <row r="479" spans="2:27">
      <c r="B479" s="116">
        <f t="shared" si="64"/>
        <v>16043.317500000208</v>
      </c>
      <c r="C479" s="115">
        <f t="shared" si="73"/>
        <v>25.070000000000086</v>
      </c>
      <c r="D479" s="68">
        <f>'ver pressoflex 6p C3 DCpowe_2'!$G$3/2/$C$557*C479</f>
        <v>307.10750000000104</v>
      </c>
      <c r="E479" s="114">
        <f>'ver pressoflex 6p C3 DCpowe_2'!$G$9/D479*(D479-'ver pressoflex 6p C3 DCpowe_2'!$M$8)</f>
        <v>-2.7900979298779919E-3</v>
      </c>
      <c r="F479" s="114">
        <f>'ver pressoflex 6p C3 DCpowe_2'!$G$9/D479*(D479-'ver pressoflex 6p C3 DCpowe_2'!$M$9)</f>
        <v>-7.0613710182918876E-4</v>
      </c>
      <c r="G479" s="114">
        <f>'ver pressoflex 6p C3 DCpowe_2'!$G$9/D479*(D479-'ver pressoflex 6p C3 DCpowe_2'!$M$10)</f>
        <v>1.3778237262196144E-3</v>
      </c>
      <c r="H479" s="114">
        <f>'ver pressoflex 6p C3 DCpowe_2'!$G$9/D479*(D479-'ver pressoflex 6p C3 DCpowe_2'!$M$11)</f>
        <v>4.6443476632774983E-2</v>
      </c>
      <c r="I479" s="114">
        <f>'ver pressoflex 6p C3 DCpowe_2'!$G$9/D479*(D479-'ver pressoflex 6p C3 DCpowe_2'!$M$12)</f>
        <v>4.8527437460823789E-2</v>
      </c>
      <c r="J479" s="114">
        <f>'ver pressoflex 6p C3 DCpowe_2'!$G$9/D479*(D479-'ver pressoflex 6p C3 DCpowe_2'!$M$13)</f>
        <v>5.0611398288872594E-2</v>
      </c>
      <c r="K479" s="114">
        <f>'ver pressoflex 6p C3 DCpowe_2'!$G$9/D479*(D479-'ver pressoflex 6p C3 DCpowe_2'!$G$3)</f>
        <v>5.5821300358994602E-2</v>
      </c>
      <c r="L479" s="113">
        <f>-'ver pressoflex 6p C3 DCpowe_2'!$G$2*'ver pressoflex 6p C3 DCpowe_2'!D479*'ver pressoflex 6p C3 DCpowe_2'!$G$17*'ver pressoflex 6p C3 DCpowe_2'!$G$13*'ver pressoflex 6p C3 DCpowe_2'!$G$11</f>
        <v>-58043.317500000208</v>
      </c>
      <c r="M479" s="572">
        <f>IF(ABS(E479)&lt;'ver pressoflex 6p C3 DCpowe_2'!$G$7,'ver pressoflex 6p C3 DCpowe_2'!$G$16*E479*'ver pressoflex 6p C3 DCpowe_2'!$O$8,SIGN(E479)*'ver pressoflex 6p C3 DCpowe_2'!$G$15*'ver pressoflex 6p C3 DCpowe_2'!$O$8)</f>
        <v>-17803.500000000004</v>
      </c>
      <c r="N479" s="572">
        <f>IF(ABS(F479)&lt;'ver pressoflex 6p C3 DCpowe_2'!$G$7,'ver pressoflex 6p C3 DCpowe_2'!$G$16*F479*'ver pressoflex 6p C3 DCpowe_2'!$O$9,SIGN(F479)*'ver pressoflex 6p C3 DCpowe_2'!$G$15*'ver pressoflex 6p C3 DCpowe_2'!$O$9)</f>
        <v>0</v>
      </c>
      <c r="O479" s="572">
        <f>IF(ABS(G479)&lt;'ver pressoflex 6p C3 DCpowe_2'!$G$7,'ver pressoflex 6p C3 DCpowe_2'!$G$16*G479*'ver pressoflex 6p C3 DCpowe_2'!$O$10,SIGN(G479)*'ver pressoflex 6p C3 DCpowe_2'!$G$15*'ver pressoflex 6p C3 DCpowe_2'!$O$10)</f>
        <v>0</v>
      </c>
      <c r="P479" s="572">
        <f>IF(ABS(H479)&lt;'ver pressoflex 6p C3 DCpowe_2'!$G$7,'ver pressoflex 6p C3 DCpowe_2'!$G$16*H479*'ver pressoflex 6p C3 DCpowe_2'!$O$11,SIGN(H479)*'ver pressoflex 6p C3 DCpowe_2'!$G$15*'ver pressoflex 6p C3 DCpowe_2'!$O$11)</f>
        <v>0</v>
      </c>
      <c r="Q479" s="572">
        <f>IF(ABS(I479)&lt;'ver pressoflex 6p C3 DCpowe_2'!$G$7,'ver pressoflex 6p C3 DCpowe_2'!$G$16*I479*'ver pressoflex 6p C3 DCpowe_2'!$O$12,SIGN(I479)*'ver pressoflex 6p C3 DCpowe_2'!$G$15*'ver pressoflex 6p C3 DCpowe_2'!$O$12)</f>
        <v>0</v>
      </c>
      <c r="R479" s="572">
        <f>IF(ABS(J479)&lt;'ver pressoflex 6p C3 DCpowe_2'!$G$7,'ver pressoflex 6p C3 DCpowe_2'!$G$16*J479*'ver pressoflex 6p C3 DCpowe_2'!$O$13,SIGN(J479)*'ver pressoflex 6p C3 DCpowe_2'!$G$15*'ver pressoflex 6p C3 DCpowe_2'!$O$13)</f>
        <v>17803.500000000004</v>
      </c>
      <c r="S479" s="113">
        <f t="shared" si="65"/>
        <v>-58043.317500000208</v>
      </c>
      <c r="T479" s="575">
        <f>-L479*('ver pressoflex 6p C3 DCpowe_2'!$G$3/2-'ver pressoflex 6p C3 DCpowe_2'!$G$12*'ver pressoflex 6p C3 DCpowe_2'!D479)</f>
        <v>63687640.075781614</v>
      </c>
      <c r="U479" s="29">
        <f t="shared" si="67"/>
        <v>18248587.500000004</v>
      </c>
      <c r="V479" s="29">
        <f t="shared" si="68"/>
        <v>0</v>
      </c>
      <c r="W479" s="29">
        <f t="shared" si="69"/>
        <v>0</v>
      </c>
      <c r="X479" s="29">
        <f t="shared" si="70"/>
        <v>0</v>
      </c>
      <c r="Y479" s="29">
        <f t="shared" si="71"/>
        <v>0</v>
      </c>
      <c r="Z479" s="29">
        <f t="shared" si="72"/>
        <v>18248587.500000004</v>
      </c>
      <c r="AA479" s="113">
        <f t="shared" si="66"/>
        <v>100184815.07578161</v>
      </c>
    </row>
    <row r="480" spans="2:27">
      <c r="B480" s="116">
        <f t="shared" si="64"/>
        <v>16274.842500000203</v>
      </c>
      <c r="C480" s="115">
        <f t="shared" si="73"/>
        <v>25.170000000000087</v>
      </c>
      <c r="D480" s="68">
        <f>'ver pressoflex 6p C3 DCpowe_2'!$G$3/2/$C$557*C480</f>
        <v>308.33250000000106</v>
      </c>
      <c r="E480" s="114">
        <f>'ver pressoflex 6p C3 DCpowe_2'!$G$9/D480*(D480-'ver pressoflex 6p C3 DCpowe_2'!$M$8)</f>
        <v>-2.810796785937277E-3</v>
      </c>
      <c r="F480" s="114">
        <f>'ver pressoflex 6p C3 DCpowe_2'!$G$9/D480*(D480-'ver pressoflex 6p C3 DCpowe_2'!$M$9)</f>
        <v>-7.35115500312188E-4</v>
      </c>
      <c r="G480" s="114">
        <f>'ver pressoflex 6p C3 DCpowe_2'!$G$9/D480*(D480-'ver pressoflex 6p C3 DCpowe_2'!$M$10)</f>
        <v>1.340565785312901E-3</v>
      </c>
      <c r="H480" s="114">
        <f>'ver pressoflex 6p C3 DCpowe_2'!$G$9/D480*(D480-'ver pressoflex 6p C3 DCpowe_2'!$M$11)</f>
        <v>4.6227173586955453E-2</v>
      </c>
      <c r="I480" s="114">
        <f>'ver pressoflex 6p C3 DCpowe_2'!$G$9/D480*(D480-'ver pressoflex 6p C3 DCpowe_2'!$M$12)</f>
        <v>4.8302854872580542E-2</v>
      </c>
      <c r="J480" s="114">
        <f>'ver pressoflex 6p C3 DCpowe_2'!$G$9/D480*(D480-'ver pressoflex 6p C3 DCpowe_2'!$M$13)</f>
        <v>5.0378536158205631E-2</v>
      </c>
      <c r="K480" s="114">
        <f>'ver pressoflex 6p C3 DCpowe_2'!$G$9/D480*(D480-'ver pressoflex 6p C3 DCpowe_2'!$G$3)</f>
        <v>5.556773937226836E-2</v>
      </c>
      <c r="L480" s="113">
        <f>-'ver pressoflex 6p C3 DCpowe_2'!$G$2*'ver pressoflex 6p C3 DCpowe_2'!D480*'ver pressoflex 6p C3 DCpowe_2'!$G$17*'ver pressoflex 6p C3 DCpowe_2'!$G$13*'ver pressoflex 6p C3 DCpowe_2'!$G$11</f>
        <v>-58274.842500000203</v>
      </c>
      <c r="M480" s="572">
        <f>IF(ABS(E480)&lt;'ver pressoflex 6p C3 DCpowe_2'!$G$7,'ver pressoflex 6p C3 DCpowe_2'!$G$16*E480*'ver pressoflex 6p C3 DCpowe_2'!$O$8,SIGN(E480)*'ver pressoflex 6p C3 DCpowe_2'!$G$15*'ver pressoflex 6p C3 DCpowe_2'!$O$8)</f>
        <v>-17803.500000000004</v>
      </c>
      <c r="N480" s="572">
        <f>IF(ABS(F480)&lt;'ver pressoflex 6p C3 DCpowe_2'!$G$7,'ver pressoflex 6p C3 DCpowe_2'!$G$16*F480*'ver pressoflex 6p C3 DCpowe_2'!$O$9,SIGN(F480)*'ver pressoflex 6p C3 DCpowe_2'!$G$15*'ver pressoflex 6p C3 DCpowe_2'!$O$9)</f>
        <v>0</v>
      </c>
      <c r="O480" s="572">
        <f>IF(ABS(G480)&lt;'ver pressoflex 6p C3 DCpowe_2'!$G$7,'ver pressoflex 6p C3 DCpowe_2'!$G$16*G480*'ver pressoflex 6p C3 DCpowe_2'!$O$10,SIGN(G480)*'ver pressoflex 6p C3 DCpowe_2'!$G$15*'ver pressoflex 6p C3 DCpowe_2'!$O$10)</f>
        <v>0</v>
      </c>
      <c r="P480" s="572">
        <f>IF(ABS(H480)&lt;'ver pressoflex 6p C3 DCpowe_2'!$G$7,'ver pressoflex 6p C3 DCpowe_2'!$G$16*H480*'ver pressoflex 6p C3 DCpowe_2'!$O$11,SIGN(H480)*'ver pressoflex 6p C3 DCpowe_2'!$G$15*'ver pressoflex 6p C3 DCpowe_2'!$O$11)</f>
        <v>0</v>
      </c>
      <c r="Q480" s="572">
        <f>IF(ABS(I480)&lt;'ver pressoflex 6p C3 DCpowe_2'!$G$7,'ver pressoflex 6p C3 DCpowe_2'!$G$16*I480*'ver pressoflex 6p C3 DCpowe_2'!$O$12,SIGN(I480)*'ver pressoflex 6p C3 DCpowe_2'!$G$15*'ver pressoflex 6p C3 DCpowe_2'!$O$12)</f>
        <v>0</v>
      </c>
      <c r="R480" s="572">
        <f>IF(ABS(J480)&lt;'ver pressoflex 6p C3 DCpowe_2'!$G$7,'ver pressoflex 6p C3 DCpowe_2'!$G$16*J480*'ver pressoflex 6p C3 DCpowe_2'!$O$13,SIGN(J480)*'ver pressoflex 6p C3 DCpowe_2'!$G$15*'ver pressoflex 6p C3 DCpowe_2'!$O$13)</f>
        <v>17803.500000000004</v>
      </c>
      <c r="S480" s="113">
        <f t="shared" si="65"/>
        <v>-58274.842500000203</v>
      </c>
      <c r="T480" s="575">
        <f>-L480*('ver pressoflex 6p C3 DCpowe_2'!$G$3/2-'ver pressoflex 6p C3 DCpowe_2'!$G$12*'ver pressoflex 6p C3 DCpowe_2'!D480)</f>
        <v>63911982.466445595</v>
      </c>
      <c r="U480" s="29">
        <f t="shared" si="67"/>
        <v>18248587.500000004</v>
      </c>
      <c r="V480" s="29">
        <f t="shared" si="68"/>
        <v>0</v>
      </c>
      <c r="W480" s="29">
        <f t="shared" si="69"/>
        <v>0</v>
      </c>
      <c r="X480" s="29">
        <f t="shared" si="70"/>
        <v>0</v>
      </c>
      <c r="Y480" s="29">
        <f t="shared" si="71"/>
        <v>0</v>
      </c>
      <c r="Z480" s="29">
        <f t="shared" si="72"/>
        <v>18248587.500000004</v>
      </c>
      <c r="AA480" s="113">
        <f t="shared" si="66"/>
        <v>100409157.4664456</v>
      </c>
    </row>
    <row r="481" spans="2:27">
      <c r="B481" s="116">
        <f t="shared" si="64"/>
        <v>16506.367500000211</v>
      </c>
      <c r="C481" s="115">
        <f t="shared" si="73"/>
        <v>25.270000000000088</v>
      </c>
      <c r="D481" s="68">
        <f>'ver pressoflex 6p C3 DCpowe_2'!$G$3/2/$C$557*C481</f>
        <v>309.55750000000108</v>
      </c>
      <c r="E481" s="114">
        <f>'ver pressoflex 6p C3 DCpowe_2'!$G$9/D481*(D481-'ver pressoflex 6p C3 DCpowe_2'!$M$8)</f>
        <v>-2.8313318204211029E-3</v>
      </c>
      <c r="F481" s="114">
        <f>'ver pressoflex 6p C3 DCpowe_2'!$G$9/D481*(D481-'ver pressoflex 6p C3 DCpowe_2'!$M$9)</f>
        <v>-7.6386454858954418E-4</v>
      </c>
      <c r="G481" s="114">
        <f>'ver pressoflex 6p C3 DCpowe_2'!$G$9/D481*(D481-'ver pressoflex 6p C3 DCpowe_2'!$M$10)</f>
        <v>1.3036027232420145E-3</v>
      </c>
      <c r="H481" s="114">
        <f>'ver pressoflex 6p C3 DCpowe_2'!$G$9/D481*(D481-'ver pressoflex 6p C3 DCpowe_2'!$M$11)</f>
        <v>4.6012582476599471E-2</v>
      </c>
      <c r="I481" s="114">
        <f>'ver pressoflex 6p C3 DCpowe_2'!$G$9/D481*(D481-'ver pressoflex 6p C3 DCpowe_2'!$M$12)</f>
        <v>4.8080049748431032E-2</v>
      </c>
      <c r="J481" s="114">
        <f>'ver pressoflex 6p C3 DCpowe_2'!$G$9/D481*(D481-'ver pressoflex 6p C3 DCpowe_2'!$M$13)</f>
        <v>5.0147517020262593E-2</v>
      </c>
      <c r="K481" s="114">
        <f>'ver pressoflex 6p C3 DCpowe_2'!$G$9/D481*(D481-'ver pressoflex 6p C3 DCpowe_2'!$G$3)</f>
        <v>5.5316185199841481E-2</v>
      </c>
      <c r="L481" s="113">
        <f>-'ver pressoflex 6p C3 DCpowe_2'!$G$2*'ver pressoflex 6p C3 DCpowe_2'!D481*'ver pressoflex 6p C3 DCpowe_2'!$G$17*'ver pressoflex 6p C3 DCpowe_2'!$G$13*'ver pressoflex 6p C3 DCpowe_2'!$G$11</f>
        <v>-58506.367500000211</v>
      </c>
      <c r="M481" s="572">
        <f>IF(ABS(E481)&lt;'ver pressoflex 6p C3 DCpowe_2'!$G$7,'ver pressoflex 6p C3 DCpowe_2'!$G$16*E481*'ver pressoflex 6p C3 DCpowe_2'!$O$8,SIGN(E481)*'ver pressoflex 6p C3 DCpowe_2'!$G$15*'ver pressoflex 6p C3 DCpowe_2'!$O$8)</f>
        <v>-17803.500000000004</v>
      </c>
      <c r="N481" s="572">
        <f>IF(ABS(F481)&lt;'ver pressoflex 6p C3 DCpowe_2'!$G$7,'ver pressoflex 6p C3 DCpowe_2'!$G$16*F481*'ver pressoflex 6p C3 DCpowe_2'!$O$9,SIGN(F481)*'ver pressoflex 6p C3 DCpowe_2'!$G$15*'ver pressoflex 6p C3 DCpowe_2'!$O$9)</f>
        <v>0</v>
      </c>
      <c r="O481" s="572">
        <f>IF(ABS(G481)&lt;'ver pressoflex 6p C3 DCpowe_2'!$G$7,'ver pressoflex 6p C3 DCpowe_2'!$G$16*G481*'ver pressoflex 6p C3 DCpowe_2'!$O$10,SIGN(G481)*'ver pressoflex 6p C3 DCpowe_2'!$G$15*'ver pressoflex 6p C3 DCpowe_2'!$O$10)</f>
        <v>0</v>
      </c>
      <c r="P481" s="572">
        <f>IF(ABS(H481)&lt;'ver pressoflex 6p C3 DCpowe_2'!$G$7,'ver pressoflex 6p C3 DCpowe_2'!$G$16*H481*'ver pressoflex 6p C3 DCpowe_2'!$O$11,SIGN(H481)*'ver pressoflex 6p C3 DCpowe_2'!$G$15*'ver pressoflex 6p C3 DCpowe_2'!$O$11)</f>
        <v>0</v>
      </c>
      <c r="Q481" s="572">
        <f>IF(ABS(I481)&lt;'ver pressoflex 6p C3 DCpowe_2'!$G$7,'ver pressoflex 6p C3 DCpowe_2'!$G$16*I481*'ver pressoflex 6p C3 DCpowe_2'!$O$12,SIGN(I481)*'ver pressoflex 6p C3 DCpowe_2'!$G$15*'ver pressoflex 6p C3 DCpowe_2'!$O$12)</f>
        <v>0</v>
      </c>
      <c r="R481" s="572">
        <f>IF(ABS(J481)&lt;'ver pressoflex 6p C3 DCpowe_2'!$G$7,'ver pressoflex 6p C3 DCpowe_2'!$G$16*J481*'ver pressoflex 6p C3 DCpowe_2'!$O$13,SIGN(J481)*'ver pressoflex 6p C3 DCpowe_2'!$G$15*'ver pressoflex 6p C3 DCpowe_2'!$O$13)</f>
        <v>17803.500000000004</v>
      </c>
      <c r="S481" s="113">
        <f t="shared" si="65"/>
        <v>-58506.367500000211</v>
      </c>
      <c r="T481" s="575">
        <f>-L481*('ver pressoflex 6p C3 DCpowe_2'!$G$3/2-'ver pressoflex 6p C3 DCpowe_2'!$G$12*'ver pressoflex 6p C3 DCpowe_2'!D481)</f>
        <v>64136088.8868296</v>
      </c>
      <c r="U481" s="29">
        <f t="shared" si="67"/>
        <v>18248587.500000004</v>
      </c>
      <c r="V481" s="29">
        <f t="shared" si="68"/>
        <v>0</v>
      </c>
      <c r="W481" s="29">
        <f t="shared" si="69"/>
        <v>0</v>
      </c>
      <c r="X481" s="29">
        <f t="shared" si="70"/>
        <v>0</v>
      </c>
      <c r="Y481" s="29">
        <f t="shared" si="71"/>
        <v>0</v>
      </c>
      <c r="Z481" s="29">
        <f t="shared" si="72"/>
        <v>18248587.500000004</v>
      </c>
      <c r="AA481" s="113">
        <f t="shared" si="66"/>
        <v>100633263.8868296</v>
      </c>
    </row>
    <row r="482" spans="2:27">
      <c r="B482" s="116">
        <f t="shared" si="64"/>
        <v>16737.89250000022</v>
      </c>
      <c r="C482" s="115">
        <f t="shared" si="73"/>
        <v>25.37000000000009</v>
      </c>
      <c r="D482" s="68">
        <f>'ver pressoflex 6p C3 DCpowe_2'!$G$3/2/$C$557*C482</f>
        <v>310.78250000000111</v>
      </c>
      <c r="E482" s="114">
        <f>'ver pressoflex 6p C3 DCpowe_2'!$G$9/D482*(D482-'ver pressoflex 6p C3 DCpowe_2'!$M$8)</f>
        <v>-2.851704970517985E-3</v>
      </c>
      <c r="F482" s="114">
        <f>'ver pressoflex 6p C3 DCpowe_2'!$G$9/D482*(D482-'ver pressoflex 6p C3 DCpowe_2'!$M$9)</f>
        <v>-7.9238695872517917E-4</v>
      </c>
      <c r="G482" s="114">
        <f>'ver pressoflex 6p C3 DCpowe_2'!$G$9/D482*(D482-'ver pressoflex 6p C3 DCpowe_2'!$M$10)</f>
        <v>1.2669310530676269E-3</v>
      </c>
      <c r="H482" s="114">
        <f>'ver pressoflex 6p C3 DCpowe_2'!$G$9/D482*(D482-'ver pressoflex 6p C3 DCpowe_2'!$M$11)</f>
        <v>4.5799683058087057E-2</v>
      </c>
      <c r="I482" s="114">
        <f>'ver pressoflex 6p C3 DCpowe_2'!$G$9/D482*(D482-'ver pressoflex 6p C3 DCpowe_2'!$M$12)</f>
        <v>4.7859001069879857E-2</v>
      </c>
      <c r="J482" s="114">
        <f>'ver pressoflex 6p C3 DCpowe_2'!$G$9/D482*(D482-'ver pressoflex 6p C3 DCpowe_2'!$M$13)</f>
        <v>4.9918319081672664E-2</v>
      </c>
      <c r="K482" s="114">
        <f>'ver pressoflex 6p C3 DCpowe_2'!$G$9/D482*(D482-'ver pressoflex 6p C3 DCpowe_2'!$G$3)</f>
        <v>5.5066614111154683E-2</v>
      </c>
      <c r="L482" s="113">
        <f>-'ver pressoflex 6p C3 DCpowe_2'!$G$2*'ver pressoflex 6p C3 DCpowe_2'!D482*'ver pressoflex 6p C3 DCpowe_2'!$G$17*'ver pressoflex 6p C3 DCpowe_2'!$G$13*'ver pressoflex 6p C3 DCpowe_2'!$G$11</f>
        <v>-58737.89250000022</v>
      </c>
      <c r="M482" s="572">
        <f>IF(ABS(E482)&lt;'ver pressoflex 6p C3 DCpowe_2'!$G$7,'ver pressoflex 6p C3 DCpowe_2'!$G$16*E482*'ver pressoflex 6p C3 DCpowe_2'!$O$8,SIGN(E482)*'ver pressoflex 6p C3 DCpowe_2'!$G$15*'ver pressoflex 6p C3 DCpowe_2'!$O$8)</f>
        <v>-17803.500000000004</v>
      </c>
      <c r="N482" s="572">
        <f>IF(ABS(F482)&lt;'ver pressoflex 6p C3 DCpowe_2'!$G$7,'ver pressoflex 6p C3 DCpowe_2'!$G$16*F482*'ver pressoflex 6p C3 DCpowe_2'!$O$9,SIGN(F482)*'ver pressoflex 6p C3 DCpowe_2'!$G$15*'ver pressoflex 6p C3 DCpowe_2'!$O$9)</f>
        <v>0</v>
      </c>
      <c r="O482" s="572">
        <f>IF(ABS(G482)&lt;'ver pressoflex 6p C3 DCpowe_2'!$G$7,'ver pressoflex 6p C3 DCpowe_2'!$G$16*G482*'ver pressoflex 6p C3 DCpowe_2'!$O$10,SIGN(G482)*'ver pressoflex 6p C3 DCpowe_2'!$G$15*'ver pressoflex 6p C3 DCpowe_2'!$O$10)</f>
        <v>0</v>
      </c>
      <c r="P482" s="572">
        <f>IF(ABS(H482)&lt;'ver pressoflex 6p C3 DCpowe_2'!$G$7,'ver pressoflex 6p C3 DCpowe_2'!$G$16*H482*'ver pressoflex 6p C3 DCpowe_2'!$O$11,SIGN(H482)*'ver pressoflex 6p C3 DCpowe_2'!$G$15*'ver pressoflex 6p C3 DCpowe_2'!$O$11)</f>
        <v>0</v>
      </c>
      <c r="Q482" s="572">
        <f>IF(ABS(I482)&lt;'ver pressoflex 6p C3 DCpowe_2'!$G$7,'ver pressoflex 6p C3 DCpowe_2'!$G$16*I482*'ver pressoflex 6p C3 DCpowe_2'!$O$12,SIGN(I482)*'ver pressoflex 6p C3 DCpowe_2'!$G$15*'ver pressoflex 6p C3 DCpowe_2'!$O$12)</f>
        <v>0</v>
      </c>
      <c r="R482" s="572">
        <f>IF(ABS(J482)&lt;'ver pressoflex 6p C3 DCpowe_2'!$G$7,'ver pressoflex 6p C3 DCpowe_2'!$G$16*J482*'ver pressoflex 6p C3 DCpowe_2'!$O$13,SIGN(J482)*'ver pressoflex 6p C3 DCpowe_2'!$G$15*'ver pressoflex 6p C3 DCpowe_2'!$O$13)</f>
        <v>17803.500000000004</v>
      </c>
      <c r="S482" s="113">
        <f t="shared" si="65"/>
        <v>-58737.89250000022</v>
      </c>
      <c r="T482" s="575">
        <f>-L482*('ver pressoflex 6p C3 DCpowe_2'!$G$3/2-'ver pressoflex 6p C3 DCpowe_2'!$G$12*'ver pressoflex 6p C3 DCpowe_2'!D482)</f>
        <v>64359959.33693362</v>
      </c>
      <c r="U482" s="29">
        <f t="shared" si="67"/>
        <v>18248587.500000004</v>
      </c>
      <c r="V482" s="29">
        <f t="shared" si="68"/>
        <v>0</v>
      </c>
      <c r="W482" s="29">
        <f t="shared" si="69"/>
        <v>0</v>
      </c>
      <c r="X482" s="29">
        <f t="shared" si="70"/>
        <v>0</v>
      </c>
      <c r="Y482" s="29">
        <f t="shared" si="71"/>
        <v>0</v>
      </c>
      <c r="Z482" s="29">
        <f t="shared" si="72"/>
        <v>18248587.500000004</v>
      </c>
      <c r="AA482" s="113">
        <f t="shared" si="66"/>
        <v>100857134.33693363</v>
      </c>
    </row>
    <row r="483" spans="2:27">
      <c r="B483" s="116">
        <f t="shared" si="64"/>
        <v>16969.417500000214</v>
      </c>
      <c r="C483" s="115">
        <f t="shared" si="73"/>
        <v>25.470000000000091</v>
      </c>
      <c r="D483" s="68">
        <f>'ver pressoflex 6p C3 DCpowe_2'!$G$3/2/$C$557*C483</f>
        <v>312.00750000000113</v>
      </c>
      <c r="E483" s="114">
        <f>'ver pressoflex 6p C3 DCpowe_2'!$G$9/D483*(D483-'ver pressoflex 6p C3 DCpowe_2'!$M$8)</f>
        <v>-2.871918142993376E-3</v>
      </c>
      <c r="F483" s="114">
        <f>'ver pressoflex 6p C3 DCpowe_2'!$G$9/D483*(D483-'ver pressoflex 6p C3 DCpowe_2'!$M$9)</f>
        <v>-8.2068540019072651E-4</v>
      </c>
      <c r="G483" s="114">
        <f>'ver pressoflex 6p C3 DCpowe_2'!$G$9/D483*(D483-'ver pressoflex 6p C3 DCpowe_2'!$M$10)</f>
        <v>1.230547342611923E-3</v>
      </c>
      <c r="H483" s="114">
        <f>'ver pressoflex 6p C3 DCpowe_2'!$G$9/D483*(D483-'ver pressoflex 6p C3 DCpowe_2'!$M$11)</f>
        <v>4.5588455405719222E-2</v>
      </c>
      <c r="I483" s="114">
        <f>'ver pressoflex 6p C3 DCpowe_2'!$G$9/D483*(D483-'ver pressoflex 6p C3 DCpowe_2'!$M$12)</f>
        <v>4.7639688148521868E-2</v>
      </c>
      <c r="J483" s="114">
        <f>'ver pressoflex 6p C3 DCpowe_2'!$G$9/D483*(D483-'ver pressoflex 6p C3 DCpowe_2'!$M$13)</f>
        <v>4.9690920891324521E-2</v>
      </c>
      <c r="K483" s="114">
        <f>'ver pressoflex 6p C3 DCpowe_2'!$G$9/D483*(D483-'ver pressoflex 6p C3 DCpowe_2'!$G$3)</f>
        <v>5.4819002748331146E-2</v>
      </c>
      <c r="L483" s="113">
        <f>-'ver pressoflex 6p C3 DCpowe_2'!$G$2*'ver pressoflex 6p C3 DCpowe_2'!D483*'ver pressoflex 6p C3 DCpowe_2'!$G$17*'ver pressoflex 6p C3 DCpowe_2'!$G$13*'ver pressoflex 6p C3 DCpowe_2'!$G$11</f>
        <v>-58969.417500000214</v>
      </c>
      <c r="M483" s="572">
        <f>IF(ABS(E483)&lt;'ver pressoflex 6p C3 DCpowe_2'!$G$7,'ver pressoflex 6p C3 DCpowe_2'!$G$16*E483*'ver pressoflex 6p C3 DCpowe_2'!$O$8,SIGN(E483)*'ver pressoflex 6p C3 DCpowe_2'!$G$15*'ver pressoflex 6p C3 DCpowe_2'!$O$8)</f>
        <v>-17803.500000000004</v>
      </c>
      <c r="N483" s="572">
        <f>IF(ABS(F483)&lt;'ver pressoflex 6p C3 DCpowe_2'!$G$7,'ver pressoflex 6p C3 DCpowe_2'!$G$16*F483*'ver pressoflex 6p C3 DCpowe_2'!$O$9,SIGN(F483)*'ver pressoflex 6p C3 DCpowe_2'!$G$15*'ver pressoflex 6p C3 DCpowe_2'!$O$9)</f>
        <v>0</v>
      </c>
      <c r="O483" s="572">
        <f>IF(ABS(G483)&lt;'ver pressoflex 6p C3 DCpowe_2'!$G$7,'ver pressoflex 6p C3 DCpowe_2'!$G$16*G483*'ver pressoflex 6p C3 DCpowe_2'!$O$10,SIGN(G483)*'ver pressoflex 6p C3 DCpowe_2'!$G$15*'ver pressoflex 6p C3 DCpowe_2'!$O$10)</f>
        <v>0</v>
      </c>
      <c r="P483" s="572">
        <f>IF(ABS(H483)&lt;'ver pressoflex 6p C3 DCpowe_2'!$G$7,'ver pressoflex 6p C3 DCpowe_2'!$G$16*H483*'ver pressoflex 6p C3 DCpowe_2'!$O$11,SIGN(H483)*'ver pressoflex 6p C3 DCpowe_2'!$G$15*'ver pressoflex 6p C3 DCpowe_2'!$O$11)</f>
        <v>0</v>
      </c>
      <c r="Q483" s="572">
        <f>IF(ABS(I483)&lt;'ver pressoflex 6p C3 DCpowe_2'!$G$7,'ver pressoflex 6p C3 DCpowe_2'!$G$16*I483*'ver pressoflex 6p C3 DCpowe_2'!$O$12,SIGN(I483)*'ver pressoflex 6p C3 DCpowe_2'!$G$15*'ver pressoflex 6p C3 DCpowe_2'!$O$12)</f>
        <v>0</v>
      </c>
      <c r="R483" s="572">
        <f>IF(ABS(J483)&lt;'ver pressoflex 6p C3 DCpowe_2'!$G$7,'ver pressoflex 6p C3 DCpowe_2'!$G$16*J483*'ver pressoflex 6p C3 DCpowe_2'!$O$13,SIGN(J483)*'ver pressoflex 6p C3 DCpowe_2'!$G$15*'ver pressoflex 6p C3 DCpowe_2'!$O$13)</f>
        <v>17803.500000000004</v>
      </c>
      <c r="S483" s="113">
        <f t="shared" si="65"/>
        <v>-58969.417500000214</v>
      </c>
      <c r="T483" s="575">
        <f>-L483*('ver pressoflex 6p C3 DCpowe_2'!$G$3/2-'ver pressoflex 6p C3 DCpowe_2'!$G$12*'ver pressoflex 6p C3 DCpowe_2'!D483)</f>
        <v>64583593.816757604</v>
      </c>
      <c r="U483" s="29">
        <f t="shared" si="67"/>
        <v>18248587.500000004</v>
      </c>
      <c r="V483" s="29">
        <f t="shared" si="68"/>
        <v>0</v>
      </c>
      <c r="W483" s="29">
        <f t="shared" si="69"/>
        <v>0</v>
      </c>
      <c r="X483" s="29">
        <f t="shared" si="70"/>
        <v>0</v>
      </c>
      <c r="Y483" s="29">
        <f t="shared" si="71"/>
        <v>0</v>
      </c>
      <c r="Z483" s="29">
        <f t="shared" si="72"/>
        <v>18248587.500000004</v>
      </c>
      <c r="AA483" s="113">
        <f t="shared" si="66"/>
        <v>101080768.8167576</v>
      </c>
    </row>
    <row r="484" spans="2:27">
      <c r="B484" s="116">
        <f t="shared" si="64"/>
        <v>17200.942500000223</v>
      </c>
      <c r="C484" s="115">
        <f t="shared" si="73"/>
        <v>25.570000000000093</v>
      </c>
      <c r="D484" s="68">
        <f>'ver pressoflex 6p C3 DCpowe_2'!$G$3/2/$C$557*C484</f>
        <v>313.23250000000115</v>
      </c>
      <c r="E484" s="114">
        <f>'ver pressoflex 6p C3 DCpowe_2'!$G$9/D484*(D484-'ver pressoflex 6p C3 DCpowe_2'!$M$8)</f>
        <v>-2.8919732147845638E-3</v>
      </c>
      <c r="F484" s="114">
        <f>'ver pressoflex 6p C3 DCpowe_2'!$G$9/D484*(D484-'ver pressoflex 6p C3 DCpowe_2'!$M$9)</f>
        <v>-8.4876250069838941E-4</v>
      </c>
      <c r="G484" s="114">
        <f>'ver pressoflex 6p C3 DCpowe_2'!$G$9/D484*(D484-'ver pressoflex 6p C3 DCpowe_2'!$M$10)</f>
        <v>1.1944482133877852E-3</v>
      </c>
      <c r="H484" s="114">
        <f>'ver pressoflex 6p C3 DCpowe_2'!$G$9/D484*(D484-'ver pressoflex 6p C3 DCpowe_2'!$M$11)</f>
        <v>4.537887990550131E-2</v>
      </c>
      <c r="I484" s="114">
        <f>'ver pressoflex 6p C3 DCpowe_2'!$G$9/D484*(D484-'ver pressoflex 6p C3 DCpowe_2'!$M$12)</f>
        <v>4.7422090619587479E-2</v>
      </c>
      <c r="J484" s="114">
        <f>'ver pressoflex 6p C3 DCpowe_2'!$G$9/D484*(D484-'ver pressoflex 6p C3 DCpowe_2'!$M$13)</f>
        <v>4.9465301333673654E-2</v>
      </c>
      <c r="K484" s="114">
        <f>'ver pressoflex 6p C3 DCpowe_2'!$G$9/D484*(D484-'ver pressoflex 6p C3 DCpowe_2'!$G$3)</f>
        <v>5.4573328118889097E-2</v>
      </c>
      <c r="L484" s="113">
        <f>-'ver pressoflex 6p C3 DCpowe_2'!$G$2*'ver pressoflex 6p C3 DCpowe_2'!D484*'ver pressoflex 6p C3 DCpowe_2'!$G$17*'ver pressoflex 6p C3 DCpowe_2'!$G$13*'ver pressoflex 6p C3 DCpowe_2'!$G$11</f>
        <v>-59200.942500000223</v>
      </c>
      <c r="M484" s="572">
        <f>IF(ABS(E484)&lt;'ver pressoflex 6p C3 DCpowe_2'!$G$7,'ver pressoflex 6p C3 DCpowe_2'!$G$16*E484*'ver pressoflex 6p C3 DCpowe_2'!$O$8,SIGN(E484)*'ver pressoflex 6p C3 DCpowe_2'!$G$15*'ver pressoflex 6p C3 DCpowe_2'!$O$8)</f>
        <v>-17803.500000000004</v>
      </c>
      <c r="N484" s="572">
        <f>IF(ABS(F484)&lt;'ver pressoflex 6p C3 DCpowe_2'!$G$7,'ver pressoflex 6p C3 DCpowe_2'!$G$16*F484*'ver pressoflex 6p C3 DCpowe_2'!$O$9,SIGN(F484)*'ver pressoflex 6p C3 DCpowe_2'!$G$15*'ver pressoflex 6p C3 DCpowe_2'!$O$9)</f>
        <v>0</v>
      </c>
      <c r="O484" s="572">
        <f>IF(ABS(G484)&lt;'ver pressoflex 6p C3 DCpowe_2'!$G$7,'ver pressoflex 6p C3 DCpowe_2'!$G$16*G484*'ver pressoflex 6p C3 DCpowe_2'!$O$10,SIGN(G484)*'ver pressoflex 6p C3 DCpowe_2'!$G$15*'ver pressoflex 6p C3 DCpowe_2'!$O$10)</f>
        <v>0</v>
      </c>
      <c r="P484" s="572">
        <f>IF(ABS(H484)&lt;'ver pressoflex 6p C3 DCpowe_2'!$G$7,'ver pressoflex 6p C3 DCpowe_2'!$G$16*H484*'ver pressoflex 6p C3 DCpowe_2'!$O$11,SIGN(H484)*'ver pressoflex 6p C3 DCpowe_2'!$G$15*'ver pressoflex 6p C3 DCpowe_2'!$O$11)</f>
        <v>0</v>
      </c>
      <c r="Q484" s="572">
        <f>IF(ABS(I484)&lt;'ver pressoflex 6p C3 DCpowe_2'!$G$7,'ver pressoflex 6p C3 DCpowe_2'!$G$16*I484*'ver pressoflex 6p C3 DCpowe_2'!$O$12,SIGN(I484)*'ver pressoflex 6p C3 DCpowe_2'!$G$15*'ver pressoflex 6p C3 DCpowe_2'!$O$12)</f>
        <v>0</v>
      </c>
      <c r="R484" s="572">
        <f>IF(ABS(J484)&lt;'ver pressoflex 6p C3 DCpowe_2'!$G$7,'ver pressoflex 6p C3 DCpowe_2'!$G$16*J484*'ver pressoflex 6p C3 DCpowe_2'!$O$13,SIGN(J484)*'ver pressoflex 6p C3 DCpowe_2'!$G$15*'ver pressoflex 6p C3 DCpowe_2'!$O$13)</f>
        <v>17803.500000000004</v>
      </c>
      <c r="S484" s="113">
        <f t="shared" si="65"/>
        <v>-59200.942500000223</v>
      </c>
      <c r="T484" s="575">
        <f>-L484*('ver pressoflex 6p C3 DCpowe_2'!$G$3/2-'ver pressoflex 6p C3 DCpowe_2'!$G$12*'ver pressoflex 6p C3 DCpowe_2'!D484)</f>
        <v>64806992.326301612</v>
      </c>
      <c r="U484" s="29">
        <f t="shared" si="67"/>
        <v>18248587.500000004</v>
      </c>
      <c r="V484" s="29">
        <f t="shared" si="68"/>
        <v>0</v>
      </c>
      <c r="W484" s="29">
        <f t="shared" si="69"/>
        <v>0</v>
      </c>
      <c r="X484" s="29">
        <f t="shared" si="70"/>
        <v>0</v>
      </c>
      <c r="Y484" s="29">
        <f t="shared" si="71"/>
        <v>0</v>
      </c>
      <c r="Z484" s="29">
        <f t="shared" si="72"/>
        <v>18248587.500000004</v>
      </c>
      <c r="AA484" s="113">
        <f t="shared" si="66"/>
        <v>101304167.32630162</v>
      </c>
    </row>
    <row r="485" spans="2:27">
      <c r="B485" s="116">
        <f t="shared" si="64"/>
        <v>17432.467500000232</v>
      </c>
      <c r="C485" s="115">
        <f t="shared" si="73"/>
        <v>25.670000000000094</v>
      </c>
      <c r="D485" s="68">
        <f>'ver pressoflex 6p C3 DCpowe_2'!$G$3/2/$C$557*C485</f>
        <v>314.45750000000118</v>
      </c>
      <c r="E485" s="114">
        <f>'ver pressoflex 6p C3 DCpowe_2'!$G$9/D485*(D485-'ver pressoflex 6p C3 DCpowe_2'!$M$8)</f>
        <v>-2.9118720335816637E-3</v>
      </c>
      <c r="F485" s="114">
        <f>'ver pressoflex 6p C3 DCpowe_2'!$G$9/D485*(D485-'ver pressoflex 6p C3 DCpowe_2'!$M$9)</f>
        <v>-8.7662084701432916E-4</v>
      </c>
      <c r="G485" s="114">
        <f>'ver pressoflex 6p C3 DCpowe_2'!$G$9/D485*(D485-'ver pressoflex 6p C3 DCpowe_2'!$M$10)</f>
        <v>1.1586303395530056E-3</v>
      </c>
      <c r="H485" s="114">
        <f>'ver pressoflex 6p C3 DCpowe_2'!$G$9/D485*(D485-'ver pressoflex 6p C3 DCpowe_2'!$M$11)</f>
        <v>4.5170937249071619E-2</v>
      </c>
      <c r="I485" s="114">
        <f>'ver pressoflex 6p C3 DCpowe_2'!$G$9/D485*(D485-'ver pressoflex 6p C3 DCpowe_2'!$M$12)</f>
        <v>4.7206188435638959E-2</v>
      </c>
      <c r="J485" s="114">
        <f>'ver pressoflex 6p C3 DCpowe_2'!$G$9/D485*(D485-'ver pressoflex 6p C3 DCpowe_2'!$M$13)</f>
        <v>4.9241439622206291E-2</v>
      </c>
      <c r="K485" s="114">
        <f>'ver pressoflex 6p C3 DCpowe_2'!$G$9/D485*(D485-'ver pressoflex 6p C3 DCpowe_2'!$G$3)</f>
        <v>5.4329567588624623E-2</v>
      </c>
      <c r="L485" s="113">
        <f>-'ver pressoflex 6p C3 DCpowe_2'!$G$2*'ver pressoflex 6p C3 DCpowe_2'!D485*'ver pressoflex 6p C3 DCpowe_2'!$G$17*'ver pressoflex 6p C3 DCpowe_2'!$G$13*'ver pressoflex 6p C3 DCpowe_2'!$G$11</f>
        <v>-59432.467500000232</v>
      </c>
      <c r="M485" s="572">
        <f>IF(ABS(E485)&lt;'ver pressoflex 6p C3 DCpowe_2'!$G$7,'ver pressoflex 6p C3 DCpowe_2'!$G$16*E485*'ver pressoflex 6p C3 DCpowe_2'!$O$8,SIGN(E485)*'ver pressoflex 6p C3 DCpowe_2'!$G$15*'ver pressoflex 6p C3 DCpowe_2'!$O$8)</f>
        <v>-17803.500000000004</v>
      </c>
      <c r="N485" s="572">
        <f>IF(ABS(F485)&lt;'ver pressoflex 6p C3 DCpowe_2'!$G$7,'ver pressoflex 6p C3 DCpowe_2'!$G$16*F485*'ver pressoflex 6p C3 DCpowe_2'!$O$9,SIGN(F485)*'ver pressoflex 6p C3 DCpowe_2'!$G$15*'ver pressoflex 6p C3 DCpowe_2'!$O$9)</f>
        <v>0</v>
      </c>
      <c r="O485" s="572">
        <f>IF(ABS(G485)&lt;'ver pressoflex 6p C3 DCpowe_2'!$G$7,'ver pressoflex 6p C3 DCpowe_2'!$G$16*G485*'ver pressoflex 6p C3 DCpowe_2'!$O$10,SIGN(G485)*'ver pressoflex 6p C3 DCpowe_2'!$G$15*'ver pressoflex 6p C3 DCpowe_2'!$O$10)</f>
        <v>0</v>
      </c>
      <c r="P485" s="572">
        <f>IF(ABS(H485)&lt;'ver pressoflex 6p C3 DCpowe_2'!$G$7,'ver pressoflex 6p C3 DCpowe_2'!$G$16*H485*'ver pressoflex 6p C3 DCpowe_2'!$O$11,SIGN(H485)*'ver pressoflex 6p C3 DCpowe_2'!$G$15*'ver pressoflex 6p C3 DCpowe_2'!$O$11)</f>
        <v>0</v>
      </c>
      <c r="Q485" s="572">
        <f>IF(ABS(I485)&lt;'ver pressoflex 6p C3 DCpowe_2'!$G$7,'ver pressoflex 6p C3 DCpowe_2'!$G$16*I485*'ver pressoflex 6p C3 DCpowe_2'!$O$12,SIGN(I485)*'ver pressoflex 6p C3 DCpowe_2'!$G$15*'ver pressoflex 6p C3 DCpowe_2'!$O$12)</f>
        <v>0</v>
      </c>
      <c r="R485" s="572">
        <f>IF(ABS(J485)&lt;'ver pressoflex 6p C3 DCpowe_2'!$G$7,'ver pressoflex 6p C3 DCpowe_2'!$G$16*J485*'ver pressoflex 6p C3 DCpowe_2'!$O$13,SIGN(J485)*'ver pressoflex 6p C3 DCpowe_2'!$G$15*'ver pressoflex 6p C3 DCpowe_2'!$O$13)</f>
        <v>17803.500000000004</v>
      </c>
      <c r="S485" s="113">
        <f t="shared" si="65"/>
        <v>-59432.467500000232</v>
      </c>
      <c r="T485" s="575">
        <f>-L485*('ver pressoflex 6p C3 DCpowe_2'!$G$3/2-'ver pressoflex 6p C3 DCpowe_2'!$G$12*'ver pressoflex 6p C3 DCpowe_2'!D485)</f>
        <v>65030154.865565628</v>
      </c>
      <c r="U485" s="29">
        <f t="shared" si="67"/>
        <v>18248587.500000004</v>
      </c>
      <c r="V485" s="29">
        <f t="shared" si="68"/>
        <v>0</v>
      </c>
      <c r="W485" s="29">
        <f t="shared" si="69"/>
        <v>0</v>
      </c>
      <c r="X485" s="29">
        <f t="shared" si="70"/>
        <v>0</v>
      </c>
      <c r="Y485" s="29">
        <f t="shared" si="71"/>
        <v>0</v>
      </c>
      <c r="Z485" s="29">
        <f t="shared" si="72"/>
        <v>18248587.500000004</v>
      </c>
      <c r="AA485" s="113">
        <f t="shared" si="66"/>
        <v>101527329.86556563</v>
      </c>
    </row>
    <row r="486" spans="2:27">
      <c r="B486" s="116">
        <f t="shared" si="64"/>
        <v>17663.992500000226</v>
      </c>
      <c r="C486" s="115">
        <f t="shared" si="73"/>
        <v>25.770000000000095</v>
      </c>
      <c r="D486" s="68">
        <f>'ver pressoflex 6p C3 DCpowe_2'!$G$3/2/$C$557*C486</f>
        <v>315.68250000000114</v>
      </c>
      <c r="E486" s="114">
        <f>'ver pressoflex 6p C3 DCpowe_2'!$G$9/D486*(D486-'ver pressoflex 6p C3 DCpowe_2'!$M$8)</f>
        <v>-2.9316164183950831E-3</v>
      </c>
      <c r="F486" s="114">
        <f>'ver pressoflex 6p C3 DCpowe_2'!$G$9/D486*(D486-'ver pressoflex 6p C3 DCpowe_2'!$M$9)</f>
        <v>-9.0426298575311626E-4</v>
      </c>
      <c r="G486" s="114">
        <f>'ver pressoflex 6p C3 DCpowe_2'!$G$9/D486*(D486-'ver pressoflex 6p C3 DCpowe_2'!$M$10)</f>
        <v>1.1230904468888508E-3</v>
      </c>
      <c r="H486" s="114">
        <f>'ver pressoflex 6p C3 DCpowe_2'!$G$9/D486*(D486-'ver pressoflex 6p C3 DCpowe_2'!$M$11)</f>
        <v>4.4964608427771384E-2</v>
      </c>
      <c r="I486" s="114">
        <f>'ver pressoflex 6p C3 DCpowe_2'!$G$9/D486*(D486-'ver pressoflex 6p C3 DCpowe_2'!$M$12)</f>
        <v>4.699196186041335E-2</v>
      </c>
      <c r="J486" s="114">
        <f>'ver pressoflex 6p C3 DCpowe_2'!$G$9/D486*(D486-'ver pressoflex 6p C3 DCpowe_2'!$M$13)</f>
        <v>4.9019315293055317E-2</v>
      </c>
      <c r="K486" s="114">
        <f>'ver pressoflex 6p C3 DCpowe_2'!$G$9/D486*(D486-'ver pressoflex 6p C3 DCpowe_2'!$G$3)</f>
        <v>5.4087698874660237E-2</v>
      </c>
      <c r="L486" s="113">
        <f>-'ver pressoflex 6p C3 DCpowe_2'!$G$2*'ver pressoflex 6p C3 DCpowe_2'!D486*'ver pressoflex 6p C3 DCpowe_2'!$G$17*'ver pressoflex 6p C3 DCpowe_2'!$G$13*'ver pressoflex 6p C3 DCpowe_2'!$G$11</f>
        <v>-59663.992500000226</v>
      </c>
      <c r="M486" s="572">
        <f>IF(ABS(E486)&lt;'ver pressoflex 6p C3 DCpowe_2'!$G$7,'ver pressoflex 6p C3 DCpowe_2'!$G$16*E486*'ver pressoflex 6p C3 DCpowe_2'!$O$8,SIGN(E486)*'ver pressoflex 6p C3 DCpowe_2'!$G$15*'ver pressoflex 6p C3 DCpowe_2'!$O$8)</f>
        <v>-17803.500000000004</v>
      </c>
      <c r="N486" s="572">
        <f>IF(ABS(F486)&lt;'ver pressoflex 6p C3 DCpowe_2'!$G$7,'ver pressoflex 6p C3 DCpowe_2'!$G$16*F486*'ver pressoflex 6p C3 DCpowe_2'!$O$9,SIGN(F486)*'ver pressoflex 6p C3 DCpowe_2'!$G$15*'ver pressoflex 6p C3 DCpowe_2'!$O$9)</f>
        <v>0</v>
      </c>
      <c r="O486" s="572">
        <f>IF(ABS(G486)&lt;'ver pressoflex 6p C3 DCpowe_2'!$G$7,'ver pressoflex 6p C3 DCpowe_2'!$G$16*G486*'ver pressoflex 6p C3 DCpowe_2'!$O$10,SIGN(G486)*'ver pressoflex 6p C3 DCpowe_2'!$G$15*'ver pressoflex 6p C3 DCpowe_2'!$O$10)</f>
        <v>0</v>
      </c>
      <c r="P486" s="572">
        <f>IF(ABS(H486)&lt;'ver pressoflex 6p C3 DCpowe_2'!$G$7,'ver pressoflex 6p C3 DCpowe_2'!$G$16*H486*'ver pressoflex 6p C3 DCpowe_2'!$O$11,SIGN(H486)*'ver pressoflex 6p C3 DCpowe_2'!$G$15*'ver pressoflex 6p C3 DCpowe_2'!$O$11)</f>
        <v>0</v>
      </c>
      <c r="Q486" s="572">
        <f>IF(ABS(I486)&lt;'ver pressoflex 6p C3 DCpowe_2'!$G$7,'ver pressoflex 6p C3 DCpowe_2'!$G$16*I486*'ver pressoflex 6p C3 DCpowe_2'!$O$12,SIGN(I486)*'ver pressoflex 6p C3 DCpowe_2'!$G$15*'ver pressoflex 6p C3 DCpowe_2'!$O$12)</f>
        <v>0</v>
      </c>
      <c r="R486" s="572">
        <f>IF(ABS(J486)&lt;'ver pressoflex 6p C3 DCpowe_2'!$G$7,'ver pressoflex 6p C3 DCpowe_2'!$G$16*J486*'ver pressoflex 6p C3 DCpowe_2'!$O$13,SIGN(J486)*'ver pressoflex 6p C3 DCpowe_2'!$G$15*'ver pressoflex 6p C3 DCpowe_2'!$O$13)</f>
        <v>17803.500000000004</v>
      </c>
      <c r="S486" s="113">
        <f t="shared" si="65"/>
        <v>-59663.992500000226</v>
      </c>
      <c r="T486" s="575">
        <f>-L486*('ver pressoflex 6p C3 DCpowe_2'!$G$3/2-'ver pressoflex 6p C3 DCpowe_2'!$G$12*'ver pressoflex 6p C3 DCpowe_2'!D486)</f>
        <v>65253081.434549615</v>
      </c>
      <c r="U486" s="29">
        <f t="shared" si="67"/>
        <v>18248587.500000004</v>
      </c>
      <c r="V486" s="29">
        <f t="shared" si="68"/>
        <v>0</v>
      </c>
      <c r="W486" s="29">
        <f t="shared" si="69"/>
        <v>0</v>
      </c>
      <c r="X486" s="29">
        <f t="shared" si="70"/>
        <v>0</v>
      </c>
      <c r="Y486" s="29">
        <f t="shared" si="71"/>
        <v>0</v>
      </c>
      <c r="Z486" s="29">
        <f t="shared" si="72"/>
        <v>18248587.500000004</v>
      </c>
      <c r="AA486" s="113">
        <f t="shared" si="66"/>
        <v>101750256.43454961</v>
      </c>
    </row>
    <row r="487" spans="2:27">
      <c r="B487" s="116">
        <f t="shared" si="64"/>
        <v>17895.517500000235</v>
      </c>
      <c r="C487" s="115">
        <f t="shared" si="73"/>
        <v>25.870000000000097</v>
      </c>
      <c r="D487" s="68">
        <f>'ver pressoflex 6p C3 DCpowe_2'!$G$3/2/$C$557*C487</f>
        <v>316.90750000000116</v>
      </c>
      <c r="E487" s="114">
        <f>'ver pressoflex 6p C3 DCpowe_2'!$G$9/D487*(D487-'ver pressoflex 6p C3 DCpowe_2'!$M$8)</f>
        <v>-2.9512081601098298E-3</v>
      </c>
      <c r="F487" s="114">
        <f>'ver pressoflex 6p C3 DCpowe_2'!$G$9/D487*(D487-'ver pressoflex 6p C3 DCpowe_2'!$M$9)</f>
        <v>-9.316914241537616E-4</v>
      </c>
      <c r="G487" s="114">
        <f>'ver pressoflex 6p C3 DCpowe_2'!$G$9/D487*(D487-'ver pressoflex 6p C3 DCpowe_2'!$M$10)</f>
        <v>1.0878253118023064E-3</v>
      </c>
      <c r="H487" s="114">
        <f>'ver pressoflex 6p C3 DCpowe_2'!$G$9/D487*(D487-'ver pressoflex 6p C3 DCpowe_2'!$M$11)</f>
        <v>4.4759874726852278E-2</v>
      </c>
      <c r="I487" s="114">
        <f>'ver pressoflex 6p C3 DCpowe_2'!$G$9/D487*(D487-'ver pressoflex 6p C3 DCpowe_2'!$M$12)</f>
        <v>4.6779391462808344E-2</v>
      </c>
      <c r="J487" s="114">
        <f>'ver pressoflex 6p C3 DCpowe_2'!$G$9/D487*(D487-'ver pressoflex 6p C3 DCpowe_2'!$M$13)</f>
        <v>4.8798908198764417E-2</v>
      </c>
      <c r="K487" s="114">
        <f>'ver pressoflex 6p C3 DCpowe_2'!$G$9/D487*(D487-'ver pressoflex 6p C3 DCpowe_2'!$G$3)</f>
        <v>5.3847700038654585E-2</v>
      </c>
      <c r="L487" s="113">
        <f>-'ver pressoflex 6p C3 DCpowe_2'!$G$2*'ver pressoflex 6p C3 DCpowe_2'!D487*'ver pressoflex 6p C3 DCpowe_2'!$G$17*'ver pressoflex 6p C3 DCpowe_2'!$G$13*'ver pressoflex 6p C3 DCpowe_2'!$G$11</f>
        <v>-59895.517500000227</v>
      </c>
      <c r="M487" s="572">
        <f>IF(ABS(E487)&lt;'ver pressoflex 6p C3 DCpowe_2'!$G$7,'ver pressoflex 6p C3 DCpowe_2'!$G$16*E487*'ver pressoflex 6p C3 DCpowe_2'!$O$8,SIGN(E487)*'ver pressoflex 6p C3 DCpowe_2'!$G$15*'ver pressoflex 6p C3 DCpowe_2'!$O$8)</f>
        <v>-17803.500000000004</v>
      </c>
      <c r="N487" s="572">
        <f>IF(ABS(F487)&lt;'ver pressoflex 6p C3 DCpowe_2'!$G$7,'ver pressoflex 6p C3 DCpowe_2'!$G$16*F487*'ver pressoflex 6p C3 DCpowe_2'!$O$9,SIGN(F487)*'ver pressoflex 6p C3 DCpowe_2'!$G$15*'ver pressoflex 6p C3 DCpowe_2'!$O$9)</f>
        <v>0</v>
      </c>
      <c r="O487" s="572">
        <f>IF(ABS(G487)&lt;'ver pressoflex 6p C3 DCpowe_2'!$G$7,'ver pressoflex 6p C3 DCpowe_2'!$G$16*G487*'ver pressoflex 6p C3 DCpowe_2'!$O$10,SIGN(G487)*'ver pressoflex 6p C3 DCpowe_2'!$G$15*'ver pressoflex 6p C3 DCpowe_2'!$O$10)</f>
        <v>0</v>
      </c>
      <c r="P487" s="572">
        <f>IF(ABS(H487)&lt;'ver pressoflex 6p C3 DCpowe_2'!$G$7,'ver pressoflex 6p C3 DCpowe_2'!$G$16*H487*'ver pressoflex 6p C3 DCpowe_2'!$O$11,SIGN(H487)*'ver pressoflex 6p C3 DCpowe_2'!$G$15*'ver pressoflex 6p C3 DCpowe_2'!$O$11)</f>
        <v>0</v>
      </c>
      <c r="Q487" s="572">
        <f>IF(ABS(I487)&lt;'ver pressoflex 6p C3 DCpowe_2'!$G$7,'ver pressoflex 6p C3 DCpowe_2'!$G$16*I487*'ver pressoflex 6p C3 DCpowe_2'!$O$12,SIGN(I487)*'ver pressoflex 6p C3 DCpowe_2'!$G$15*'ver pressoflex 6p C3 DCpowe_2'!$O$12)</f>
        <v>0</v>
      </c>
      <c r="R487" s="572">
        <f>IF(ABS(J487)&lt;'ver pressoflex 6p C3 DCpowe_2'!$G$7,'ver pressoflex 6p C3 DCpowe_2'!$G$16*J487*'ver pressoflex 6p C3 DCpowe_2'!$O$13,SIGN(J487)*'ver pressoflex 6p C3 DCpowe_2'!$G$15*'ver pressoflex 6p C3 DCpowe_2'!$O$13)</f>
        <v>17803.500000000004</v>
      </c>
      <c r="S487" s="113">
        <f t="shared" si="65"/>
        <v>-59895.517500000235</v>
      </c>
      <c r="T487" s="575">
        <f>-L487*('ver pressoflex 6p C3 DCpowe_2'!$G$3/2-'ver pressoflex 6p C3 DCpowe_2'!$G$12*'ver pressoflex 6p C3 DCpowe_2'!D487)</f>
        <v>65475772.03325361</v>
      </c>
      <c r="U487" s="29">
        <f t="shared" si="67"/>
        <v>18248587.500000004</v>
      </c>
      <c r="V487" s="29">
        <f t="shared" si="68"/>
        <v>0</v>
      </c>
      <c r="W487" s="29">
        <f t="shared" si="69"/>
        <v>0</v>
      </c>
      <c r="X487" s="29">
        <f t="shared" si="70"/>
        <v>0</v>
      </c>
      <c r="Y487" s="29">
        <f t="shared" si="71"/>
        <v>0</v>
      </c>
      <c r="Z487" s="29">
        <f t="shared" si="72"/>
        <v>18248587.500000004</v>
      </c>
      <c r="AA487" s="113">
        <f t="shared" si="66"/>
        <v>101972947.03325361</v>
      </c>
    </row>
    <row r="488" spans="2:27">
      <c r="B488" s="116">
        <f t="shared" si="64"/>
        <v>18127.042500000229</v>
      </c>
      <c r="C488" s="115">
        <f t="shared" si="73"/>
        <v>25.970000000000098</v>
      </c>
      <c r="D488" s="68">
        <f>'ver pressoflex 6p C3 DCpowe_2'!$G$3/2/$C$557*C488</f>
        <v>318.13250000000119</v>
      </c>
      <c r="E488" s="114">
        <f>'ver pressoflex 6p C3 DCpowe_2'!$G$9/D488*(D488-'ver pressoflex 6p C3 DCpowe_2'!$M$8)</f>
        <v>-2.9706490220270045E-3</v>
      </c>
      <c r="F488" s="114">
        <f>'ver pressoflex 6p C3 DCpowe_2'!$G$9/D488*(D488-'ver pressoflex 6p C3 DCpowe_2'!$M$9)</f>
        <v>-9.5890863083780622E-4</v>
      </c>
      <c r="G488" s="114">
        <f>'ver pressoflex 6p C3 DCpowe_2'!$G$9/D488*(D488-'ver pressoflex 6p C3 DCpowe_2'!$M$10)</f>
        <v>1.0528317603513923E-3</v>
      </c>
      <c r="H488" s="114">
        <f>'ver pressoflex 6p C3 DCpowe_2'!$G$9/D488*(D488-'ver pressoflex 6p C3 DCpowe_2'!$M$11)</f>
        <v>4.4556717719817812E-2</v>
      </c>
      <c r="I488" s="114">
        <f>'ver pressoflex 6p C3 DCpowe_2'!$G$9/D488*(D488-'ver pressoflex 6p C3 DCpowe_2'!$M$12)</f>
        <v>4.6568458111007009E-2</v>
      </c>
      <c r="J488" s="114">
        <f>'ver pressoflex 6p C3 DCpowe_2'!$G$9/D488*(D488-'ver pressoflex 6p C3 DCpowe_2'!$M$13)</f>
        <v>4.8580198502196206E-2</v>
      </c>
      <c r="K488" s="114">
        <f>'ver pressoflex 6p C3 DCpowe_2'!$G$9/D488*(D488-'ver pressoflex 6p C3 DCpowe_2'!$G$3)</f>
        <v>5.3609549480169202E-2</v>
      </c>
      <c r="L488" s="113">
        <f>-'ver pressoflex 6p C3 DCpowe_2'!$G$2*'ver pressoflex 6p C3 DCpowe_2'!D488*'ver pressoflex 6p C3 DCpowe_2'!$G$17*'ver pressoflex 6p C3 DCpowe_2'!$G$13*'ver pressoflex 6p C3 DCpowe_2'!$G$11</f>
        <v>-60127.042500000229</v>
      </c>
      <c r="M488" s="572">
        <f>IF(ABS(E488)&lt;'ver pressoflex 6p C3 DCpowe_2'!$G$7,'ver pressoflex 6p C3 DCpowe_2'!$G$16*E488*'ver pressoflex 6p C3 DCpowe_2'!$O$8,SIGN(E488)*'ver pressoflex 6p C3 DCpowe_2'!$G$15*'ver pressoflex 6p C3 DCpowe_2'!$O$8)</f>
        <v>-17803.500000000004</v>
      </c>
      <c r="N488" s="572">
        <f>IF(ABS(F488)&lt;'ver pressoflex 6p C3 DCpowe_2'!$G$7,'ver pressoflex 6p C3 DCpowe_2'!$G$16*F488*'ver pressoflex 6p C3 DCpowe_2'!$O$9,SIGN(F488)*'ver pressoflex 6p C3 DCpowe_2'!$G$15*'ver pressoflex 6p C3 DCpowe_2'!$O$9)</f>
        <v>0</v>
      </c>
      <c r="O488" s="572">
        <f>IF(ABS(G488)&lt;'ver pressoflex 6p C3 DCpowe_2'!$G$7,'ver pressoflex 6p C3 DCpowe_2'!$G$16*G488*'ver pressoflex 6p C3 DCpowe_2'!$O$10,SIGN(G488)*'ver pressoflex 6p C3 DCpowe_2'!$G$15*'ver pressoflex 6p C3 DCpowe_2'!$O$10)</f>
        <v>0</v>
      </c>
      <c r="P488" s="572">
        <f>IF(ABS(H488)&lt;'ver pressoflex 6p C3 DCpowe_2'!$G$7,'ver pressoflex 6p C3 DCpowe_2'!$G$16*H488*'ver pressoflex 6p C3 DCpowe_2'!$O$11,SIGN(H488)*'ver pressoflex 6p C3 DCpowe_2'!$G$15*'ver pressoflex 6p C3 DCpowe_2'!$O$11)</f>
        <v>0</v>
      </c>
      <c r="Q488" s="572">
        <f>IF(ABS(I488)&lt;'ver pressoflex 6p C3 DCpowe_2'!$G$7,'ver pressoflex 6p C3 DCpowe_2'!$G$16*I488*'ver pressoflex 6p C3 DCpowe_2'!$O$12,SIGN(I488)*'ver pressoflex 6p C3 DCpowe_2'!$G$15*'ver pressoflex 6p C3 DCpowe_2'!$O$12)</f>
        <v>0</v>
      </c>
      <c r="R488" s="572">
        <f>IF(ABS(J488)&lt;'ver pressoflex 6p C3 DCpowe_2'!$G$7,'ver pressoflex 6p C3 DCpowe_2'!$G$16*J488*'ver pressoflex 6p C3 DCpowe_2'!$O$13,SIGN(J488)*'ver pressoflex 6p C3 DCpowe_2'!$G$15*'ver pressoflex 6p C3 DCpowe_2'!$O$13)</f>
        <v>17803.500000000004</v>
      </c>
      <c r="S488" s="113">
        <f t="shared" si="65"/>
        <v>-60127.042500000229</v>
      </c>
      <c r="T488" s="575">
        <f>-L488*('ver pressoflex 6p C3 DCpowe_2'!$G$3/2-'ver pressoflex 6p C3 DCpowe_2'!$G$12*'ver pressoflex 6p C3 DCpowe_2'!D488)</f>
        <v>65698226.661677621</v>
      </c>
      <c r="U488" s="29">
        <f t="shared" si="67"/>
        <v>18248587.500000004</v>
      </c>
      <c r="V488" s="29">
        <f t="shared" si="68"/>
        <v>0</v>
      </c>
      <c r="W488" s="29">
        <f t="shared" si="69"/>
        <v>0</v>
      </c>
      <c r="X488" s="29">
        <f t="shared" si="70"/>
        <v>0</v>
      </c>
      <c r="Y488" s="29">
        <f t="shared" si="71"/>
        <v>0</v>
      </c>
      <c r="Z488" s="29">
        <f t="shared" si="72"/>
        <v>18248587.500000004</v>
      </c>
      <c r="AA488" s="113">
        <f t="shared" si="66"/>
        <v>102195401.66167763</v>
      </c>
    </row>
    <row r="489" spans="2:27">
      <c r="B489" s="116">
        <f t="shared" si="64"/>
        <v>18358.567500000237</v>
      </c>
      <c r="C489" s="115">
        <f t="shared" si="73"/>
        <v>26.0700000000001</v>
      </c>
      <c r="D489" s="68">
        <f>'ver pressoflex 6p C3 DCpowe_2'!$G$3/2/$C$557*C489</f>
        <v>319.35750000000121</v>
      </c>
      <c r="E489" s="114">
        <f>'ver pressoflex 6p C3 DCpowe_2'!$G$9/D489*(D489-'ver pressoflex 6p C3 DCpowe_2'!$M$8)</f>
        <v>-2.989940740392839E-3</v>
      </c>
      <c r="F489" s="114">
        <f>'ver pressoflex 6p C3 DCpowe_2'!$G$9/D489*(D489-'ver pressoflex 6p C3 DCpowe_2'!$M$9)</f>
        <v>-9.8591703654997442E-4</v>
      </c>
      <c r="G489" s="114">
        <f>'ver pressoflex 6p C3 DCpowe_2'!$G$9/D489*(D489-'ver pressoflex 6p C3 DCpowe_2'!$M$10)</f>
        <v>1.01810666729289E-3</v>
      </c>
      <c r="H489" s="114">
        <f>'ver pressoflex 6p C3 DCpowe_2'!$G$9/D489*(D489-'ver pressoflex 6p C3 DCpowe_2'!$M$11)</f>
        <v>4.4355119262894836E-2</v>
      </c>
      <c r="I489" s="114">
        <f>'ver pressoflex 6p C3 DCpowe_2'!$G$9/D489*(D489-'ver pressoflex 6p C3 DCpowe_2'!$M$12)</f>
        <v>4.6359142966737696E-2</v>
      </c>
      <c r="J489" s="114">
        <f>'ver pressoflex 6p C3 DCpowe_2'!$G$9/D489*(D489-'ver pressoflex 6p C3 DCpowe_2'!$M$13)</f>
        <v>4.8363166670580562E-2</v>
      </c>
      <c r="K489" s="114">
        <f>'ver pressoflex 6p C3 DCpowe_2'!$G$9/D489*(D489-'ver pressoflex 6p C3 DCpowe_2'!$G$3)</f>
        <v>5.3373225930187729E-2</v>
      </c>
      <c r="L489" s="113">
        <f>-'ver pressoflex 6p C3 DCpowe_2'!$G$2*'ver pressoflex 6p C3 DCpowe_2'!D489*'ver pressoflex 6p C3 DCpowe_2'!$G$17*'ver pressoflex 6p C3 DCpowe_2'!$G$13*'ver pressoflex 6p C3 DCpowe_2'!$G$11</f>
        <v>-60358.567500000237</v>
      </c>
      <c r="M489" s="572">
        <f>IF(ABS(E489)&lt;'ver pressoflex 6p C3 DCpowe_2'!$G$7,'ver pressoflex 6p C3 DCpowe_2'!$G$16*E489*'ver pressoflex 6p C3 DCpowe_2'!$O$8,SIGN(E489)*'ver pressoflex 6p C3 DCpowe_2'!$G$15*'ver pressoflex 6p C3 DCpowe_2'!$O$8)</f>
        <v>-17803.500000000004</v>
      </c>
      <c r="N489" s="572">
        <f>IF(ABS(F489)&lt;'ver pressoflex 6p C3 DCpowe_2'!$G$7,'ver pressoflex 6p C3 DCpowe_2'!$G$16*F489*'ver pressoflex 6p C3 DCpowe_2'!$O$9,SIGN(F489)*'ver pressoflex 6p C3 DCpowe_2'!$G$15*'ver pressoflex 6p C3 DCpowe_2'!$O$9)</f>
        <v>0</v>
      </c>
      <c r="O489" s="572">
        <f>IF(ABS(G489)&lt;'ver pressoflex 6p C3 DCpowe_2'!$G$7,'ver pressoflex 6p C3 DCpowe_2'!$G$16*G489*'ver pressoflex 6p C3 DCpowe_2'!$O$10,SIGN(G489)*'ver pressoflex 6p C3 DCpowe_2'!$G$15*'ver pressoflex 6p C3 DCpowe_2'!$O$10)</f>
        <v>0</v>
      </c>
      <c r="P489" s="572">
        <f>IF(ABS(H489)&lt;'ver pressoflex 6p C3 DCpowe_2'!$G$7,'ver pressoflex 6p C3 DCpowe_2'!$G$16*H489*'ver pressoflex 6p C3 DCpowe_2'!$O$11,SIGN(H489)*'ver pressoflex 6p C3 DCpowe_2'!$G$15*'ver pressoflex 6p C3 DCpowe_2'!$O$11)</f>
        <v>0</v>
      </c>
      <c r="Q489" s="572">
        <f>IF(ABS(I489)&lt;'ver pressoflex 6p C3 DCpowe_2'!$G$7,'ver pressoflex 6p C3 DCpowe_2'!$G$16*I489*'ver pressoflex 6p C3 DCpowe_2'!$O$12,SIGN(I489)*'ver pressoflex 6p C3 DCpowe_2'!$G$15*'ver pressoflex 6p C3 DCpowe_2'!$O$12)</f>
        <v>0</v>
      </c>
      <c r="R489" s="572">
        <f>IF(ABS(J489)&lt;'ver pressoflex 6p C3 DCpowe_2'!$G$7,'ver pressoflex 6p C3 DCpowe_2'!$G$16*J489*'ver pressoflex 6p C3 DCpowe_2'!$O$13,SIGN(J489)*'ver pressoflex 6p C3 DCpowe_2'!$G$15*'ver pressoflex 6p C3 DCpowe_2'!$O$13)</f>
        <v>17803.500000000004</v>
      </c>
      <c r="S489" s="113">
        <f t="shared" si="65"/>
        <v>-60358.567500000237</v>
      </c>
      <c r="T489" s="575">
        <f>-L489*('ver pressoflex 6p C3 DCpowe_2'!$G$3/2-'ver pressoflex 6p C3 DCpowe_2'!$G$12*'ver pressoflex 6p C3 DCpowe_2'!D489)</f>
        <v>65920445.319821626</v>
      </c>
      <c r="U489" s="29">
        <f t="shared" si="67"/>
        <v>18248587.500000004</v>
      </c>
      <c r="V489" s="29">
        <f t="shared" si="68"/>
        <v>0</v>
      </c>
      <c r="W489" s="29">
        <f t="shared" si="69"/>
        <v>0</v>
      </c>
      <c r="X489" s="29">
        <f t="shared" si="70"/>
        <v>0</v>
      </c>
      <c r="Y489" s="29">
        <f t="shared" si="71"/>
        <v>0</v>
      </c>
      <c r="Z489" s="29">
        <f t="shared" si="72"/>
        <v>18248587.500000004</v>
      </c>
      <c r="AA489" s="113">
        <f t="shared" si="66"/>
        <v>102417620.31982163</v>
      </c>
    </row>
    <row r="490" spans="2:27">
      <c r="B490" s="116">
        <f t="shared" si="64"/>
        <v>18590.092500000246</v>
      </c>
      <c r="C490" s="115">
        <f t="shared" si="73"/>
        <v>26.170000000000101</v>
      </c>
      <c r="D490" s="68">
        <f>'ver pressoflex 6p C3 DCpowe_2'!$G$3/2/$C$557*C490</f>
        <v>320.58250000000123</v>
      </c>
      <c r="E490" s="114">
        <f>'ver pressoflex 6p C3 DCpowe_2'!$G$9/D490*(D490-'ver pressoflex 6p C3 DCpowe_2'!$M$8)</f>
        <v>-3.0090850249156025E-3</v>
      </c>
      <c r="F490" s="114">
        <f>'ver pressoflex 6p C3 DCpowe_2'!$G$9/D490*(D490-'ver pressoflex 6p C3 DCpowe_2'!$M$9)</f>
        <v>-1.0127190348818435E-3</v>
      </c>
      <c r="G490" s="114">
        <f>'ver pressoflex 6p C3 DCpowe_2'!$G$9/D490*(D490-'ver pressoflex 6p C3 DCpowe_2'!$M$10)</f>
        <v>9.8364695515191537E-4</v>
      </c>
      <c r="H490" s="114">
        <f>'ver pressoflex 6p C3 DCpowe_2'!$G$9/D490*(D490-'ver pressoflex 6p C3 DCpowe_2'!$M$11)</f>
        <v>4.4155061489631948E-2</v>
      </c>
      <c r="I490" s="114">
        <f>'ver pressoflex 6p C3 DCpowe_2'!$G$9/D490*(D490-'ver pressoflex 6p C3 DCpowe_2'!$M$12)</f>
        <v>4.6151427479665712E-2</v>
      </c>
      <c r="J490" s="114">
        <f>'ver pressoflex 6p C3 DCpowe_2'!$G$9/D490*(D490-'ver pressoflex 6p C3 DCpowe_2'!$M$13)</f>
        <v>4.8147793469699468E-2</v>
      </c>
      <c r="K490" s="114">
        <f>'ver pressoflex 6p C3 DCpowe_2'!$G$9/D490*(D490-'ver pressoflex 6p C3 DCpowe_2'!$G$3)</f>
        <v>5.3138708444783862E-2</v>
      </c>
      <c r="L490" s="113">
        <f>-'ver pressoflex 6p C3 DCpowe_2'!$G$2*'ver pressoflex 6p C3 DCpowe_2'!D490*'ver pressoflex 6p C3 DCpowe_2'!$G$17*'ver pressoflex 6p C3 DCpowe_2'!$G$13*'ver pressoflex 6p C3 DCpowe_2'!$G$11</f>
        <v>-60590.092500000239</v>
      </c>
      <c r="M490" s="572">
        <f>IF(ABS(E490)&lt;'ver pressoflex 6p C3 DCpowe_2'!$G$7,'ver pressoflex 6p C3 DCpowe_2'!$G$16*E490*'ver pressoflex 6p C3 DCpowe_2'!$O$8,SIGN(E490)*'ver pressoflex 6p C3 DCpowe_2'!$G$15*'ver pressoflex 6p C3 DCpowe_2'!$O$8)</f>
        <v>-17803.500000000004</v>
      </c>
      <c r="N490" s="572">
        <f>IF(ABS(F490)&lt;'ver pressoflex 6p C3 DCpowe_2'!$G$7,'ver pressoflex 6p C3 DCpowe_2'!$G$16*F490*'ver pressoflex 6p C3 DCpowe_2'!$O$9,SIGN(F490)*'ver pressoflex 6p C3 DCpowe_2'!$G$15*'ver pressoflex 6p C3 DCpowe_2'!$O$9)</f>
        <v>0</v>
      </c>
      <c r="O490" s="572">
        <f>IF(ABS(G490)&lt;'ver pressoflex 6p C3 DCpowe_2'!$G$7,'ver pressoflex 6p C3 DCpowe_2'!$G$16*G490*'ver pressoflex 6p C3 DCpowe_2'!$O$10,SIGN(G490)*'ver pressoflex 6p C3 DCpowe_2'!$G$15*'ver pressoflex 6p C3 DCpowe_2'!$O$10)</f>
        <v>0</v>
      </c>
      <c r="P490" s="572">
        <f>IF(ABS(H490)&lt;'ver pressoflex 6p C3 DCpowe_2'!$G$7,'ver pressoflex 6p C3 DCpowe_2'!$G$16*H490*'ver pressoflex 6p C3 DCpowe_2'!$O$11,SIGN(H490)*'ver pressoflex 6p C3 DCpowe_2'!$G$15*'ver pressoflex 6p C3 DCpowe_2'!$O$11)</f>
        <v>0</v>
      </c>
      <c r="Q490" s="572">
        <f>IF(ABS(I490)&lt;'ver pressoflex 6p C3 DCpowe_2'!$G$7,'ver pressoflex 6p C3 DCpowe_2'!$G$16*I490*'ver pressoflex 6p C3 DCpowe_2'!$O$12,SIGN(I490)*'ver pressoflex 6p C3 DCpowe_2'!$G$15*'ver pressoflex 6p C3 DCpowe_2'!$O$12)</f>
        <v>0</v>
      </c>
      <c r="R490" s="572">
        <f>IF(ABS(J490)&lt;'ver pressoflex 6p C3 DCpowe_2'!$G$7,'ver pressoflex 6p C3 DCpowe_2'!$G$16*J490*'ver pressoflex 6p C3 DCpowe_2'!$O$13,SIGN(J490)*'ver pressoflex 6p C3 DCpowe_2'!$G$15*'ver pressoflex 6p C3 DCpowe_2'!$O$13)</f>
        <v>17803.500000000004</v>
      </c>
      <c r="S490" s="113">
        <f t="shared" si="65"/>
        <v>-60590.092500000246</v>
      </c>
      <c r="T490" s="575">
        <f>-L490*('ver pressoflex 6p C3 DCpowe_2'!$G$3/2-'ver pressoflex 6p C3 DCpowe_2'!$G$12*'ver pressoflex 6p C3 DCpowe_2'!D490)</f>
        <v>66142428.007685639</v>
      </c>
      <c r="U490" s="29">
        <f t="shared" si="67"/>
        <v>18248587.500000004</v>
      </c>
      <c r="V490" s="29">
        <f t="shared" si="68"/>
        <v>0</v>
      </c>
      <c r="W490" s="29">
        <f t="shared" si="69"/>
        <v>0</v>
      </c>
      <c r="X490" s="29">
        <f t="shared" si="70"/>
        <v>0</v>
      </c>
      <c r="Y490" s="29">
        <f t="shared" si="71"/>
        <v>0</v>
      </c>
      <c r="Z490" s="29">
        <f t="shared" si="72"/>
        <v>18248587.500000004</v>
      </c>
      <c r="AA490" s="113">
        <f t="shared" si="66"/>
        <v>102639603.00768565</v>
      </c>
    </row>
    <row r="491" spans="2:27">
      <c r="B491" s="116">
        <f t="shared" si="64"/>
        <v>18821.61750000024</v>
      </c>
      <c r="C491" s="115">
        <f t="shared" si="73"/>
        <v>26.270000000000103</v>
      </c>
      <c r="D491" s="68">
        <f>'ver pressoflex 6p C3 DCpowe_2'!$G$3/2/$C$557*C491</f>
        <v>321.80750000000126</v>
      </c>
      <c r="E491" s="114">
        <f>'ver pressoflex 6p C3 DCpowe_2'!$G$9/D491*(D491-'ver pressoflex 6p C3 DCpowe_2'!$M$8)</f>
        <v>-3.0280835592707014E-3</v>
      </c>
      <c r="F491" s="114">
        <f>'ver pressoflex 6p C3 DCpowe_2'!$G$9/D491*(D491-'ver pressoflex 6p C3 DCpowe_2'!$M$9)</f>
        <v>-1.039316982978982E-3</v>
      </c>
      <c r="G491" s="114">
        <f>'ver pressoflex 6p C3 DCpowe_2'!$G$9/D491*(D491-'ver pressoflex 6p C3 DCpowe_2'!$M$10)</f>
        <v>9.4944959331273748E-4</v>
      </c>
      <c r="H491" s="114">
        <f>'ver pressoflex 6p C3 DCpowe_2'!$G$9/D491*(D491-'ver pressoflex 6p C3 DCpowe_2'!$M$11)</f>
        <v>4.395652680562117E-2</v>
      </c>
      <c r="I491" s="114">
        <f>'ver pressoflex 6p C3 DCpowe_2'!$G$9/D491*(D491-'ver pressoflex 6p C3 DCpowe_2'!$M$12)</f>
        <v>4.5945293381912888E-2</v>
      </c>
      <c r="J491" s="114">
        <f>'ver pressoflex 6p C3 DCpowe_2'!$G$9/D491*(D491-'ver pressoflex 6p C3 DCpowe_2'!$M$13)</f>
        <v>4.7934059958204607E-2</v>
      </c>
      <c r="K491" s="114">
        <f>'ver pressoflex 6p C3 DCpowe_2'!$G$9/D491*(D491-'ver pressoflex 6p C3 DCpowe_2'!$G$3)</f>
        <v>5.2905976398933907E-2</v>
      </c>
      <c r="L491" s="113">
        <f>-'ver pressoflex 6p C3 DCpowe_2'!$G$2*'ver pressoflex 6p C3 DCpowe_2'!D491*'ver pressoflex 6p C3 DCpowe_2'!$G$17*'ver pressoflex 6p C3 DCpowe_2'!$G$13*'ver pressoflex 6p C3 DCpowe_2'!$G$11</f>
        <v>-60821.61750000024</v>
      </c>
      <c r="M491" s="572">
        <f>IF(ABS(E491)&lt;'ver pressoflex 6p C3 DCpowe_2'!$G$7,'ver pressoflex 6p C3 DCpowe_2'!$G$16*E491*'ver pressoflex 6p C3 DCpowe_2'!$O$8,SIGN(E491)*'ver pressoflex 6p C3 DCpowe_2'!$G$15*'ver pressoflex 6p C3 DCpowe_2'!$O$8)</f>
        <v>-17803.500000000004</v>
      </c>
      <c r="N491" s="572">
        <f>IF(ABS(F491)&lt;'ver pressoflex 6p C3 DCpowe_2'!$G$7,'ver pressoflex 6p C3 DCpowe_2'!$G$16*F491*'ver pressoflex 6p C3 DCpowe_2'!$O$9,SIGN(F491)*'ver pressoflex 6p C3 DCpowe_2'!$G$15*'ver pressoflex 6p C3 DCpowe_2'!$O$9)</f>
        <v>0</v>
      </c>
      <c r="O491" s="572">
        <f>IF(ABS(G491)&lt;'ver pressoflex 6p C3 DCpowe_2'!$G$7,'ver pressoflex 6p C3 DCpowe_2'!$G$16*G491*'ver pressoflex 6p C3 DCpowe_2'!$O$10,SIGN(G491)*'ver pressoflex 6p C3 DCpowe_2'!$G$15*'ver pressoflex 6p C3 DCpowe_2'!$O$10)</f>
        <v>0</v>
      </c>
      <c r="P491" s="572">
        <f>IF(ABS(H491)&lt;'ver pressoflex 6p C3 DCpowe_2'!$G$7,'ver pressoflex 6p C3 DCpowe_2'!$G$16*H491*'ver pressoflex 6p C3 DCpowe_2'!$O$11,SIGN(H491)*'ver pressoflex 6p C3 DCpowe_2'!$G$15*'ver pressoflex 6p C3 DCpowe_2'!$O$11)</f>
        <v>0</v>
      </c>
      <c r="Q491" s="572">
        <f>IF(ABS(I491)&lt;'ver pressoflex 6p C3 DCpowe_2'!$G$7,'ver pressoflex 6p C3 DCpowe_2'!$G$16*I491*'ver pressoflex 6p C3 DCpowe_2'!$O$12,SIGN(I491)*'ver pressoflex 6p C3 DCpowe_2'!$G$15*'ver pressoflex 6p C3 DCpowe_2'!$O$12)</f>
        <v>0</v>
      </c>
      <c r="R491" s="572">
        <f>IF(ABS(J491)&lt;'ver pressoflex 6p C3 DCpowe_2'!$G$7,'ver pressoflex 6p C3 DCpowe_2'!$G$16*J491*'ver pressoflex 6p C3 DCpowe_2'!$O$13,SIGN(J491)*'ver pressoflex 6p C3 DCpowe_2'!$G$15*'ver pressoflex 6p C3 DCpowe_2'!$O$13)</f>
        <v>17803.500000000004</v>
      </c>
      <c r="S491" s="113">
        <f t="shared" si="65"/>
        <v>-60821.61750000024</v>
      </c>
      <c r="T491" s="575">
        <f>-L491*('ver pressoflex 6p C3 DCpowe_2'!$G$3/2-'ver pressoflex 6p C3 DCpowe_2'!$G$12*'ver pressoflex 6p C3 DCpowe_2'!D491)</f>
        <v>66364174.725269631</v>
      </c>
      <c r="U491" s="29">
        <f t="shared" si="67"/>
        <v>18248587.500000004</v>
      </c>
      <c r="V491" s="29">
        <f t="shared" si="68"/>
        <v>0</v>
      </c>
      <c r="W491" s="29">
        <f t="shared" si="69"/>
        <v>0</v>
      </c>
      <c r="X491" s="29">
        <f t="shared" si="70"/>
        <v>0</v>
      </c>
      <c r="Y491" s="29">
        <f t="shared" si="71"/>
        <v>0</v>
      </c>
      <c r="Z491" s="29">
        <f t="shared" si="72"/>
        <v>18248587.500000004</v>
      </c>
      <c r="AA491" s="113">
        <f t="shared" si="66"/>
        <v>102861349.72526963</v>
      </c>
    </row>
    <row r="492" spans="2:27">
      <c r="B492" s="116">
        <f t="shared" si="64"/>
        <v>19053.142500000249</v>
      </c>
      <c r="C492" s="115">
        <f t="shared" si="73"/>
        <v>26.370000000000104</v>
      </c>
      <c r="D492" s="68">
        <f>'ver pressoflex 6p C3 DCpowe_2'!$G$3/2/$C$557*C492</f>
        <v>323.03250000000128</v>
      </c>
      <c r="E492" s="114">
        <f>'ver pressoflex 6p C3 DCpowe_2'!$G$9/D492*(D492-'ver pressoflex 6p C3 DCpowe_2'!$M$8)</f>
        <v>-3.0469380015942867E-3</v>
      </c>
      <c r="F492" s="114">
        <f>'ver pressoflex 6p C3 DCpowe_2'!$G$9/D492*(D492-'ver pressoflex 6p C3 DCpowe_2'!$M$9)</f>
        <v>-1.0657132022320009E-3</v>
      </c>
      <c r="G492" s="114">
        <f>'ver pressoflex 6p C3 DCpowe_2'!$G$9/D492*(D492-'ver pressoflex 6p C3 DCpowe_2'!$M$10)</f>
        <v>9.1551159713028449E-4</v>
      </c>
      <c r="H492" s="114">
        <f>'ver pressoflex 6p C3 DCpowe_2'!$G$9/D492*(D492-'ver pressoflex 6p C3 DCpowe_2'!$M$11)</f>
        <v>4.3759497883339708E-2</v>
      </c>
      <c r="I492" s="114">
        <f>'ver pressoflex 6p C3 DCpowe_2'!$G$9/D492*(D492-'ver pressoflex 6p C3 DCpowe_2'!$M$12)</f>
        <v>4.5740722682701997E-2</v>
      </c>
      <c r="J492" s="114">
        <f>'ver pressoflex 6p C3 DCpowe_2'!$G$9/D492*(D492-'ver pressoflex 6p C3 DCpowe_2'!$M$13)</f>
        <v>4.7721947482064285E-2</v>
      </c>
      <c r="K492" s="114">
        <f>'ver pressoflex 6p C3 DCpowe_2'!$G$9/D492*(D492-'ver pressoflex 6p C3 DCpowe_2'!$G$3)</f>
        <v>5.2675009480469992E-2</v>
      </c>
      <c r="L492" s="113">
        <f>-'ver pressoflex 6p C3 DCpowe_2'!$G$2*'ver pressoflex 6p C3 DCpowe_2'!D492*'ver pressoflex 6p C3 DCpowe_2'!$G$17*'ver pressoflex 6p C3 DCpowe_2'!$G$13*'ver pressoflex 6p C3 DCpowe_2'!$G$11</f>
        <v>-61053.142500000249</v>
      </c>
      <c r="M492" s="572">
        <f>IF(ABS(E492)&lt;'ver pressoflex 6p C3 DCpowe_2'!$G$7,'ver pressoflex 6p C3 DCpowe_2'!$G$16*E492*'ver pressoflex 6p C3 DCpowe_2'!$O$8,SIGN(E492)*'ver pressoflex 6p C3 DCpowe_2'!$G$15*'ver pressoflex 6p C3 DCpowe_2'!$O$8)</f>
        <v>-17803.500000000004</v>
      </c>
      <c r="N492" s="572">
        <f>IF(ABS(F492)&lt;'ver pressoflex 6p C3 DCpowe_2'!$G$7,'ver pressoflex 6p C3 DCpowe_2'!$G$16*F492*'ver pressoflex 6p C3 DCpowe_2'!$O$9,SIGN(F492)*'ver pressoflex 6p C3 DCpowe_2'!$G$15*'ver pressoflex 6p C3 DCpowe_2'!$O$9)</f>
        <v>0</v>
      </c>
      <c r="O492" s="572">
        <f>IF(ABS(G492)&lt;'ver pressoflex 6p C3 DCpowe_2'!$G$7,'ver pressoflex 6p C3 DCpowe_2'!$G$16*G492*'ver pressoflex 6p C3 DCpowe_2'!$O$10,SIGN(G492)*'ver pressoflex 6p C3 DCpowe_2'!$G$15*'ver pressoflex 6p C3 DCpowe_2'!$O$10)</f>
        <v>0</v>
      </c>
      <c r="P492" s="572">
        <f>IF(ABS(H492)&lt;'ver pressoflex 6p C3 DCpowe_2'!$G$7,'ver pressoflex 6p C3 DCpowe_2'!$G$16*H492*'ver pressoflex 6p C3 DCpowe_2'!$O$11,SIGN(H492)*'ver pressoflex 6p C3 DCpowe_2'!$G$15*'ver pressoflex 6p C3 DCpowe_2'!$O$11)</f>
        <v>0</v>
      </c>
      <c r="Q492" s="572">
        <f>IF(ABS(I492)&lt;'ver pressoflex 6p C3 DCpowe_2'!$G$7,'ver pressoflex 6p C3 DCpowe_2'!$G$16*I492*'ver pressoflex 6p C3 DCpowe_2'!$O$12,SIGN(I492)*'ver pressoflex 6p C3 DCpowe_2'!$G$15*'ver pressoflex 6p C3 DCpowe_2'!$O$12)</f>
        <v>0</v>
      </c>
      <c r="R492" s="572">
        <f>IF(ABS(J492)&lt;'ver pressoflex 6p C3 DCpowe_2'!$G$7,'ver pressoflex 6p C3 DCpowe_2'!$G$16*J492*'ver pressoflex 6p C3 DCpowe_2'!$O$13,SIGN(J492)*'ver pressoflex 6p C3 DCpowe_2'!$G$15*'ver pressoflex 6p C3 DCpowe_2'!$O$13)</f>
        <v>17803.500000000004</v>
      </c>
      <c r="S492" s="113">
        <f t="shared" si="65"/>
        <v>-61053.142500000249</v>
      </c>
      <c r="T492" s="575">
        <f>-L492*('ver pressoflex 6p C3 DCpowe_2'!$G$3/2-'ver pressoflex 6p C3 DCpowe_2'!$G$12*'ver pressoflex 6p C3 DCpowe_2'!D492)</f>
        <v>66585685.472573638</v>
      </c>
      <c r="U492" s="29">
        <f t="shared" si="67"/>
        <v>18248587.500000004</v>
      </c>
      <c r="V492" s="29">
        <f t="shared" si="68"/>
        <v>0</v>
      </c>
      <c r="W492" s="29">
        <f t="shared" si="69"/>
        <v>0</v>
      </c>
      <c r="X492" s="29">
        <f t="shared" si="70"/>
        <v>0</v>
      </c>
      <c r="Y492" s="29">
        <f t="shared" si="71"/>
        <v>0</v>
      </c>
      <c r="Z492" s="29">
        <f t="shared" si="72"/>
        <v>18248587.500000004</v>
      </c>
      <c r="AA492" s="113">
        <f t="shared" si="66"/>
        <v>103082860.47257364</v>
      </c>
    </row>
    <row r="493" spans="2:27">
      <c r="B493" s="116">
        <f t="shared" si="64"/>
        <v>19284.667500000258</v>
      </c>
      <c r="C493" s="115">
        <f t="shared" si="73"/>
        <v>26.470000000000105</v>
      </c>
      <c r="D493" s="68">
        <f>'ver pressoflex 6p C3 DCpowe_2'!$G$3/2/$C$557*C493</f>
        <v>324.2575000000013</v>
      </c>
      <c r="E493" s="114">
        <f>'ver pressoflex 6p C3 DCpowe_2'!$G$9/D493*(D493-'ver pressoflex 6p C3 DCpowe_2'!$M$8)</f>
        <v>-3.0656499849656721E-3</v>
      </c>
      <c r="F493" s="114">
        <f>'ver pressoflex 6p C3 DCpowe_2'!$G$9/D493*(D493-'ver pressoflex 6p C3 DCpowe_2'!$M$9)</f>
        <v>-1.0919099789519408E-3</v>
      </c>
      <c r="G493" s="114">
        <f>'ver pressoflex 6p C3 DCpowe_2'!$G$9/D493*(D493-'ver pressoflex 6p C3 DCpowe_2'!$M$10)</f>
        <v>8.8183002706179021E-4</v>
      </c>
      <c r="H493" s="114">
        <f>'ver pressoflex 6p C3 DCpowe_2'!$G$9/D493*(D493-'ver pressoflex 6p C3 DCpowe_2'!$M$11)</f>
        <v>4.3563957657108729E-2</v>
      </c>
      <c r="I493" s="114">
        <f>'ver pressoflex 6p C3 DCpowe_2'!$G$9/D493*(D493-'ver pressoflex 6p C3 DCpowe_2'!$M$12)</f>
        <v>4.5537697663122455E-2</v>
      </c>
      <c r="J493" s="114">
        <f>'ver pressoflex 6p C3 DCpowe_2'!$G$9/D493*(D493-'ver pressoflex 6p C3 DCpowe_2'!$M$13)</f>
        <v>4.7511437669136188E-2</v>
      </c>
      <c r="K493" s="114">
        <f>'ver pressoflex 6p C3 DCpowe_2'!$G$9/D493*(D493-'ver pressoflex 6p C3 DCpowe_2'!$G$3)</f>
        <v>5.2445787684170513E-2</v>
      </c>
      <c r="L493" s="113">
        <f>-'ver pressoflex 6p C3 DCpowe_2'!$G$2*'ver pressoflex 6p C3 DCpowe_2'!D493*'ver pressoflex 6p C3 DCpowe_2'!$G$17*'ver pressoflex 6p C3 DCpowe_2'!$G$13*'ver pressoflex 6p C3 DCpowe_2'!$G$11</f>
        <v>-61284.667500000258</v>
      </c>
      <c r="M493" s="572">
        <f>IF(ABS(E493)&lt;'ver pressoflex 6p C3 DCpowe_2'!$G$7,'ver pressoflex 6p C3 DCpowe_2'!$G$16*E493*'ver pressoflex 6p C3 DCpowe_2'!$O$8,SIGN(E493)*'ver pressoflex 6p C3 DCpowe_2'!$G$15*'ver pressoflex 6p C3 DCpowe_2'!$O$8)</f>
        <v>-17803.500000000004</v>
      </c>
      <c r="N493" s="572">
        <f>IF(ABS(F493)&lt;'ver pressoflex 6p C3 DCpowe_2'!$G$7,'ver pressoflex 6p C3 DCpowe_2'!$G$16*F493*'ver pressoflex 6p C3 DCpowe_2'!$O$9,SIGN(F493)*'ver pressoflex 6p C3 DCpowe_2'!$G$15*'ver pressoflex 6p C3 DCpowe_2'!$O$9)</f>
        <v>0</v>
      </c>
      <c r="O493" s="572">
        <f>IF(ABS(G493)&lt;'ver pressoflex 6p C3 DCpowe_2'!$G$7,'ver pressoflex 6p C3 DCpowe_2'!$G$16*G493*'ver pressoflex 6p C3 DCpowe_2'!$O$10,SIGN(G493)*'ver pressoflex 6p C3 DCpowe_2'!$G$15*'ver pressoflex 6p C3 DCpowe_2'!$O$10)</f>
        <v>0</v>
      </c>
      <c r="P493" s="572">
        <f>IF(ABS(H493)&lt;'ver pressoflex 6p C3 DCpowe_2'!$G$7,'ver pressoflex 6p C3 DCpowe_2'!$G$16*H493*'ver pressoflex 6p C3 DCpowe_2'!$O$11,SIGN(H493)*'ver pressoflex 6p C3 DCpowe_2'!$G$15*'ver pressoflex 6p C3 DCpowe_2'!$O$11)</f>
        <v>0</v>
      </c>
      <c r="Q493" s="572">
        <f>IF(ABS(I493)&lt;'ver pressoflex 6p C3 DCpowe_2'!$G$7,'ver pressoflex 6p C3 DCpowe_2'!$G$16*I493*'ver pressoflex 6p C3 DCpowe_2'!$O$12,SIGN(I493)*'ver pressoflex 6p C3 DCpowe_2'!$G$15*'ver pressoflex 6p C3 DCpowe_2'!$O$12)</f>
        <v>0</v>
      </c>
      <c r="R493" s="572">
        <f>IF(ABS(J493)&lt;'ver pressoflex 6p C3 DCpowe_2'!$G$7,'ver pressoflex 6p C3 DCpowe_2'!$G$16*J493*'ver pressoflex 6p C3 DCpowe_2'!$O$13,SIGN(J493)*'ver pressoflex 6p C3 DCpowe_2'!$G$15*'ver pressoflex 6p C3 DCpowe_2'!$O$13)</f>
        <v>17803.500000000004</v>
      </c>
      <c r="S493" s="113">
        <f t="shared" si="65"/>
        <v>-61284.667500000258</v>
      </c>
      <c r="T493" s="575">
        <f>-L493*('ver pressoflex 6p C3 DCpowe_2'!$G$3/2-'ver pressoflex 6p C3 DCpowe_2'!$G$12*'ver pressoflex 6p C3 DCpowe_2'!D493)</f>
        <v>66806960.249597654</v>
      </c>
      <c r="U493" s="29">
        <f t="shared" si="67"/>
        <v>18248587.500000004</v>
      </c>
      <c r="V493" s="29">
        <f t="shared" si="68"/>
        <v>0</v>
      </c>
      <c r="W493" s="29">
        <f t="shared" si="69"/>
        <v>0</v>
      </c>
      <c r="X493" s="29">
        <f t="shared" si="70"/>
        <v>0</v>
      </c>
      <c r="Y493" s="29">
        <f t="shared" si="71"/>
        <v>0</v>
      </c>
      <c r="Z493" s="29">
        <f t="shared" si="72"/>
        <v>18248587.500000004</v>
      </c>
      <c r="AA493" s="113">
        <f t="shared" si="66"/>
        <v>103304135.24959765</v>
      </c>
    </row>
    <row r="494" spans="2:27">
      <c r="B494" s="116">
        <f t="shared" si="64"/>
        <v>19516.192500000252</v>
      </c>
      <c r="C494" s="115">
        <f t="shared" si="73"/>
        <v>26.570000000000107</v>
      </c>
      <c r="D494" s="68">
        <f>'ver pressoflex 6p C3 DCpowe_2'!$G$3/2/$C$557*C494</f>
        <v>325.48250000000132</v>
      </c>
      <c r="E494" s="114">
        <f>'ver pressoflex 6p C3 DCpowe_2'!$G$9/D494*(D494-'ver pressoflex 6p C3 DCpowe_2'!$M$8)</f>
        <v>-3.0842211178788615E-3</v>
      </c>
      <c r="F494" s="114">
        <f>'ver pressoflex 6p C3 DCpowe_2'!$G$9/D494*(D494-'ver pressoflex 6p C3 DCpowe_2'!$M$9)</f>
        <v>-1.117909565030406E-3</v>
      </c>
      <c r="G494" s="114">
        <f>'ver pressoflex 6p C3 DCpowe_2'!$G$9/D494*(D494-'ver pressoflex 6p C3 DCpowe_2'!$M$10)</f>
        <v>8.484019878180494E-4</v>
      </c>
      <c r="H494" s="114">
        <f>'ver pressoflex 6p C3 DCpowe_2'!$G$9/D494*(D494-'ver pressoflex 6p C3 DCpowe_2'!$M$11)</f>
        <v>4.3369889318165891E-2</v>
      </c>
      <c r="I494" s="114">
        <f>'ver pressoflex 6p C3 DCpowe_2'!$G$9/D494*(D494-'ver pressoflex 6p C3 DCpowe_2'!$M$12)</f>
        <v>4.5336200871014351E-2</v>
      </c>
      <c r="J494" s="114">
        <f>'ver pressoflex 6p C3 DCpowe_2'!$G$9/D494*(D494-'ver pressoflex 6p C3 DCpowe_2'!$M$13)</f>
        <v>4.7302512423862804E-2</v>
      </c>
      <c r="K494" s="114">
        <f>'ver pressoflex 6p C3 DCpowe_2'!$G$9/D494*(D494-'ver pressoflex 6p C3 DCpowe_2'!$G$3)</f>
        <v>5.2218291305983947E-2</v>
      </c>
      <c r="L494" s="113">
        <f>-'ver pressoflex 6p C3 DCpowe_2'!$G$2*'ver pressoflex 6p C3 DCpowe_2'!D494*'ver pressoflex 6p C3 DCpowe_2'!$G$17*'ver pressoflex 6p C3 DCpowe_2'!$G$13*'ver pressoflex 6p C3 DCpowe_2'!$G$11</f>
        <v>-61516.192500000252</v>
      </c>
      <c r="M494" s="572">
        <f>IF(ABS(E494)&lt;'ver pressoflex 6p C3 DCpowe_2'!$G$7,'ver pressoflex 6p C3 DCpowe_2'!$G$16*E494*'ver pressoflex 6p C3 DCpowe_2'!$O$8,SIGN(E494)*'ver pressoflex 6p C3 DCpowe_2'!$G$15*'ver pressoflex 6p C3 DCpowe_2'!$O$8)</f>
        <v>-17803.500000000004</v>
      </c>
      <c r="N494" s="572">
        <f>IF(ABS(F494)&lt;'ver pressoflex 6p C3 DCpowe_2'!$G$7,'ver pressoflex 6p C3 DCpowe_2'!$G$16*F494*'ver pressoflex 6p C3 DCpowe_2'!$O$9,SIGN(F494)*'ver pressoflex 6p C3 DCpowe_2'!$G$15*'ver pressoflex 6p C3 DCpowe_2'!$O$9)</f>
        <v>0</v>
      </c>
      <c r="O494" s="572">
        <f>IF(ABS(G494)&lt;'ver pressoflex 6p C3 DCpowe_2'!$G$7,'ver pressoflex 6p C3 DCpowe_2'!$G$16*G494*'ver pressoflex 6p C3 DCpowe_2'!$O$10,SIGN(G494)*'ver pressoflex 6p C3 DCpowe_2'!$G$15*'ver pressoflex 6p C3 DCpowe_2'!$O$10)</f>
        <v>0</v>
      </c>
      <c r="P494" s="572">
        <f>IF(ABS(H494)&lt;'ver pressoflex 6p C3 DCpowe_2'!$G$7,'ver pressoflex 6p C3 DCpowe_2'!$G$16*H494*'ver pressoflex 6p C3 DCpowe_2'!$O$11,SIGN(H494)*'ver pressoflex 6p C3 DCpowe_2'!$G$15*'ver pressoflex 6p C3 DCpowe_2'!$O$11)</f>
        <v>0</v>
      </c>
      <c r="Q494" s="572">
        <f>IF(ABS(I494)&lt;'ver pressoflex 6p C3 DCpowe_2'!$G$7,'ver pressoflex 6p C3 DCpowe_2'!$G$16*I494*'ver pressoflex 6p C3 DCpowe_2'!$O$12,SIGN(I494)*'ver pressoflex 6p C3 DCpowe_2'!$G$15*'ver pressoflex 6p C3 DCpowe_2'!$O$12)</f>
        <v>0</v>
      </c>
      <c r="R494" s="572">
        <f>IF(ABS(J494)&lt;'ver pressoflex 6p C3 DCpowe_2'!$G$7,'ver pressoflex 6p C3 DCpowe_2'!$G$16*J494*'ver pressoflex 6p C3 DCpowe_2'!$O$13,SIGN(J494)*'ver pressoflex 6p C3 DCpowe_2'!$G$15*'ver pressoflex 6p C3 DCpowe_2'!$O$13)</f>
        <v>17803.500000000004</v>
      </c>
      <c r="S494" s="113">
        <f t="shared" si="65"/>
        <v>-61516.192500000252</v>
      </c>
      <c r="T494" s="575">
        <f>-L494*('ver pressoflex 6p C3 DCpowe_2'!$G$3/2-'ver pressoflex 6p C3 DCpowe_2'!$G$12*'ver pressoflex 6p C3 DCpowe_2'!D494)</f>
        <v>67027999.056341641</v>
      </c>
      <c r="U494" s="29">
        <f t="shared" si="67"/>
        <v>18248587.500000004</v>
      </c>
      <c r="V494" s="29">
        <f t="shared" si="68"/>
        <v>0</v>
      </c>
      <c r="W494" s="29">
        <f t="shared" si="69"/>
        <v>0</v>
      </c>
      <c r="X494" s="29">
        <f t="shared" si="70"/>
        <v>0</v>
      </c>
      <c r="Y494" s="29">
        <f t="shared" si="71"/>
        <v>0</v>
      </c>
      <c r="Z494" s="29">
        <f t="shared" si="72"/>
        <v>18248587.500000004</v>
      </c>
      <c r="AA494" s="113">
        <f t="shared" si="66"/>
        <v>103525174.05634165</v>
      </c>
    </row>
    <row r="495" spans="2:27">
      <c r="B495" s="116">
        <f t="shared" si="64"/>
        <v>19747.717500000261</v>
      </c>
      <c r="C495" s="115">
        <f t="shared" si="73"/>
        <v>26.670000000000108</v>
      </c>
      <c r="D495" s="68">
        <f>'ver pressoflex 6p C3 DCpowe_2'!$G$3/2/$C$557*C495</f>
        <v>326.70750000000135</v>
      </c>
      <c r="E495" s="114">
        <f>'ver pressoflex 6p C3 DCpowe_2'!$G$9/D495*(D495-'ver pressoflex 6p C3 DCpowe_2'!$M$8)</f>
        <v>-3.1026529847034629E-3</v>
      </c>
      <c r="F495" s="114">
        <f>'ver pressoflex 6p C3 DCpowe_2'!$G$9/D495*(D495-'ver pressoflex 6p C3 DCpowe_2'!$M$9)</f>
        <v>-1.143714178584848E-3</v>
      </c>
      <c r="G495" s="114">
        <f>'ver pressoflex 6p C3 DCpowe_2'!$G$9/D495*(D495-'ver pressoflex 6p C3 DCpowe_2'!$M$10)</f>
        <v>8.1522462753376695E-4</v>
      </c>
      <c r="H495" s="114">
        <f>'ver pressoflex 6p C3 DCpowe_2'!$G$9/D495*(D495-'ver pressoflex 6p C3 DCpowe_2'!$M$11)</f>
        <v>4.3177276309848814E-2</v>
      </c>
      <c r="I495" s="114">
        <f>'ver pressoflex 6p C3 DCpowe_2'!$G$9/D495*(D495-'ver pressoflex 6p C3 DCpowe_2'!$M$12)</f>
        <v>4.513621511596743E-2</v>
      </c>
      <c r="J495" s="114">
        <f>'ver pressoflex 6p C3 DCpowe_2'!$G$9/D495*(D495-'ver pressoflex 6p C3 DCpowe_2'!$M$13)</f>
        <v>4.7095153922086047E-2</v>
      </c>
      <c r="K495" s="114">
        <f>'ver pressoflex 6p C3 DCpowe_2'!$G$9/D495*(D495-'ver pressoflex 6p C3 DCpowe_2'!$G$3)</f>
        <v>5.1992500937382585E-2</v>
      </c>
      <c r="L495" s="113">
        <f>-'ver pressoflex 6p C3 DCpowe_2'!$G$2*'ver pressoflex 6p C3 DCpowe_2'!D495*'ver pressoflex 6p C3 DCpowe_2'!$G$17*'ver pressoflex 6p C3 DCpowe_2'!$G$13*'ver pressoflex 6p C3 DCpowe_2'!$G$11</f>
        <v>-61747.717500000261</v>
      </c>
      <c r="M495" s="572">
        <f>IF(ABS(E495)&lt;'ver pressoflex 6p C3 DCpowe_2'!$G$7,'ver pressoflex 6p C3 DCpowe_2'!$G$16*E495*'ver pressoflex 6p C3 DCpowe_2'!$O$8,SIGN(E495)*'ver pressoflex 6p C3 DCpowe_2'!$G$15*'ver pressoflex 6p C3 DCpowe_2'!$O$8)</f>
        <v>-17803.500000000004</v>
      </c>
      <c r="N495" s="572">
        <f>IF(ABS(F495)&lt;'ver pressoflex 6p C3 DCpowe_2'!$G$7,'ver pressoflex 6p C3 DCpowe_2'!$G$16*F495*'ver pressoflex 6p C3 DCpowe_2'!$O$9,SIGN(F495)*'ver pressoflex 6p C3 DCpowe_2'!$G$15*'ver pressoflex 6p C3 DCpowe_2'!$O$9)</f>
        <v>0</v>
      </c>
      <c r="O495" s="572">
        <f>IF(ABS(G495)&lt;'ver pressoflex 6p C3 DCpowe_2'!$G$7,'ver pressoflex 6p C3 DCpowe_2'!$G$16*G495*'ver pressoflex 6p C3 DCpowe_2'!$O$10,SIGN(G495)*'ver pressoflex 6p C3 DCpowe_2'!$G$15*'ver pressoflex 6p C3 DCpowe_2'!$O$10)</f>
        <v>0</v>
      </c>
      <c r="P495" s="572">
        <f>IF(ABS(H495)&lt;'ver pressoflex 6p C3 DCpowe_2'!$G$7,'ver pressoflex 6p C3 DCpowe_2'!$G$16*H495*'ver pressoflex 6p C3 DCpowe_2'!$O$11,SIGN(H495)*'ver pressoflex 6p C3 DCpowe_2'!$G$15*'ver pressoflex 6p C3 DCpowe_2'!$O$11)</f>
        <v>0</v>
      </c>
      <c r="Q495" s="572">
        <f>IF(ABS(I495)&lt;'ver pressoflex 6p C3 DCpowe_2'!$G$7,'ver pressoflex 6p C3 DCpowe_2'!$G$16*I495*'ver pressoflex 6p C3 DCpowe_2'!$O$12,SIGN(I495)*'ver pressoflex 6p C3 DCpowe_2'!$G$15*'ver pressoflex 6p C3 DCpowe_2'!$O$12)</f>
        <v>0</v>
      </c>
      <c r="R495" s="572">
        <f>IF(ABS(J495)&lt;'ver pressoflex 6p C3 DCpowe_2'!$G$7,'ver pressoflex 6p C3 DCpowe_2'!$G$16*J495*'ver pressoflex 6p C3 DCpowe_2'!$O$13,SIGN(J495)*'ver pressoflex 6p C3 DCpowe_2'!$G$15*'ver pressoflex 6p C3 DCpowe_2'!$O$13)</f>
        <v>17803.500000000004</v>
      </c>
      <c r="S495" s="113">
        <f t="shared" si="65"/>
        <v>-61747.717500000261</v>
      </c>
      <c r="T495" s="575">
        <f>-L495*('ver pressoflex 6p C3 DCpowe_2'!$G$3/2-'ver pressoflex 6p C3 DCpowe_2'!$G$12*'ver pressoflex 6p C3 DCpowe_2'!D495)</f>
        <v>67248801.892805651</v>
      </c>
      <c r="U495" s="29">
        <f t="shared" si="67"/>
        <v>18248587.500000004</v>
      </c>
      <c r="V495" s="29">
        <f t="shared" si="68"/>
        <v>0</v>
      </c>
      <c r="W495" s="29">
        <f t="shared" si="69"/>
        <v>0</v>
      </c>
      <c r="X495" s="29">
        <f t="shared" si="70"/>
        <v>0</v>
      </c>
      <c r="Y495" s="29">
        <f t="shared" si="71"/>
        <v>0</v>
      </c>
      <c r="Z495" s="29">
        <f t="shared" si="72"/>
        <v>18248587.500000004</v>
      </c>
      <c r="AA495" s="113">
        <f t="shared" si="66"/>
        <v>103745976.89280565</v>
      </c>
    </row>
    <row r="496" spans="2:27">
      <c r="B496" s="116">
        <f t="shared" si="64"/>
        <v>19979.24250000027</v>
      </c>
      <c r="C496" s="115">
        <f t="shared" si="73"/>
        <v>26.77000000000011</v>
      </c>
      <c r="D496" s="68">
        <f>'ver pressoflex 6p C3 DCpowe_2'!$G$3/2/$C$557*C496</f>
        <v>327.93250000000137</v>
      </c>
      <c r="E496" s="114">
        <f>'ver pressoflex 6p C3 DCpowe_2'!$G$9/D496*(D496-'ver pressoflex 6p C3 DCpowe_2'!$M$8)</f>
        <v>-3.1209471461352773E-3</v>
      </c>
      <c r="F496" s="114">
        <f>'ver pressoflex 6p C3 DCpowe_2'!$G$9/D496*(D496-'ver pressoflex 6p C3 DCpowe_2'!$M$9)</f>
        <v>-1.1693260045893877E-3</v>
      </c>
      <c r="G496" s="114">
        <f>'ver pressoflex 6p C3 DCpowe_2'!$G$9/D496*(D496-'ver pressoflex 6p C3 DCpowe_2'!$M$10)</f>
        <v>7.8229513695650171E-4</v>
      </c>
      <c r="H496" s="114">
        <f>'ver pressoflex 6p C3 DCpowe_2'!$G$9/D496*(D496-'ver pressoflex 6p C3 DCpowe_2'!$M$11)</f>
        <v>4.2986102322886362E-2</v>
      </c>
      <c r="I496" s="114">
        <f>'ver pressoflex 6p C3 DCpowe_2'!$G$9/D496*(D496-'ver pressoflex 6p C3 DCpowe_2'!$M$12)</f>
        <v>4.4937723464432248E-2</v>
      </c>
      <c r="J496" s="114">
        <f>'ver pressoflex 6p C3 DCpowe_2'!$G$9/D496*(D496-'ver pressoflex 6p C3 DCpowe_2'!$M$13)</f>
        <v>4.6889344605978142E-2</v>
      </c>
      <c r="K496" s="114">
        <f>'ver pressoflex 6p C3 DCpowe_2'!$G$9/D496*(D496-'ver pressoflex 6p C3 DCpowe_2'!$G$3)</f>
        <v>5.1768397459842866E-2</v>
      </c>
      <c r="L496" s="113">
        <f>-'ver pressoflex 6p C3 DCpowe_2'!$G$2*'ver pressoflex 6p C3 DCpowe_2'!D496*'ver pressoflex 6p C3 DCpowe_2'!$G$17*'ver pressoflex 6p C3 DCpowe_2'!$G$13*'ver pressoflex 6p C3 DCpowe_2'!$G$11</f>
        <v>-61979.24250000027</v>
      </c>
      <c r="M496" s="572">
        <f>IF(ABS(E496)&lt;'ver pressoflex 6p C3 DCpowe_2'!$G$7,'ver pressoflex 6p C3 DCpowe_2'!$G$16*E496*'ver pressoflex 6p C3 DCpowe_2'!$O$8,SIGN(E496)*'ver pressoflex 6p C3 DCpowe_2'!$G$15*'ver pressoflex 6p C3 DCpowe_2'!$O$8)</f>
        <v>-17803.500000000004</v>
      </c>
      <c r="N496" s="572">
        <f>IF(ABS(F496)&lt;'ver pressoflex 6p C3 DCpowe_2'!$G$7,'ver pressoflex 6p C3 DCpowe_2'!$G$16*F496*'ver pressoflex 6p C3 DCpowe_2'!$O$9,SIGN(F496)*'ver pressoflex 6p C3 DCpowe_2'!$G$15*'ver pressoflex 6p C3 DCpowe_2'!$O$9)</f>
        <v>0</v>
      </c>
      <c r="O496" s="572">
        <f>IF(ABS(G496)&lt;'ver pressoflex 6p C3 DCpowe_2'!$G$7,'ver pressoflex 6p C3 DCpowe_2'!$G$16*G496*'ver pressoflex 6p C3 DCpowe_2'!$O$10,SIGN(G496)*'ver pressoflex 6p C3 DCpowe_2'!$G$15*'ver pressoflex 6p C3 DCpowe_2'!$O$10)</f>
        <v>0</v>
      </c>
      <c r="P496" s="572">
        <f>IF(ABS(H496)&lt;'ver pressoflex 6p C3 DCpowe_2'!$G$7,'ver pressoflex 6p C3 DCpowe_2'!$G$16*H496*'ver pressoflex 6p C3 DCpowe_2'!$O$11,SIGN(H496)*'ver pressoflex 6p C3 DCpowe_2'!$G$15*'ver pressoflex 6p C3 DCpowe_2'!$O$11)</f>
        <v>0</v>
      </c>
      <c r="Q496" s="572">
        <f>IF(ABS(I496)&lt;'ver pressoflex 6p C3 DCpowe_2'!$G$7,'ver pressoflex 6p C3 DCpowe_2'!$G$16*I496*'ver pressoflex 6p C3 DCpowe_2'!$O$12,SIGN(I496)*'ver pressoflex 6p C3 DCpowe_2'!$G$15*'ver pressoflex 6p C3 DCpowe_2'!$O$12)</f>
        <v>0</v>
      </c>
      <c r="R496" s="572">
        <f>IF(ABS(J496)&lt;'ver pressoflex 6p C3 DCpowe_2'!$G$7,'ver pressoflex 6p C3 DCpowe_2'!$G$16*J496*'ver pressoflex 6p C3 DCpowe_2'!$O$13,SIGN(J496)*'ver pressoflex 6p C3 DCpowe_2'!$G$15*'ver pressoflex 6p C3 DCpowe_2'!$O$13)</f>
        <v>17803.500000000004</v>
      </c>
      <c r="S496" s="113">
        <f t="shared" si="65"/>
        <v>-61979.24250000027</v>
      </c>
      <c r="T496" s="575">
        <f>-L496*('ver pressoflex 6p C3 DCpowe_2'!$G$3/2-'ver pressoflex 6p C3 DCpowe_2'!$G$12*'ver pressoflex 6p C3 DCpowe_2'!D496)</f>
        <v>67469368.758989662</v>
      </c>
      <c r="U496" s="29">
        <f t="shared" si="67"/>
        <v>18248587.500000004</v>
      </c>
      <c r="V496" s="29">
        <f t="shared" si="68"/>
        <v>0</v>
      </c>
      <c r="W496" s="29">
        <f t="shared" si="69"/>
        <v>0</v>
      </c>
      <c r="X496" s="29">
        <f t="shared" si="70"/>
        <v>0</v>
      </c>
      <c r="Y496" s="29">
        <f t="shared" si="71"/>
        <v>0</v>
      </c>
      <c r="Z496" s="29">
        <f t="shared" si="72"/>
        <v>18248587.500000004</v>
      </c>
      <c r="AA496" s="113">
        <f t="shared" si="66"/>
        <v>103966543.75898966</v>
      </c>
    </row>
    <row r="497" spans="2:27">
      <c r="B497" s="116">
        <f t="shared" si="64"/>
        <v>20210.767500000264</v>
      </c>
      <c r="C497" s="115">
        <f t="shared" si="73"/>
        <v>26.870000000000111</v>
      </c>
      <c r="D497" s="68">
        <f>'ver pressoflex 6p C3 DCpowe_2'!$G$3/2/$C$557*C497</f>
        <v>329.15750000000133</v>
      </c>
      <c r="E497" s="114">
        <f>'ver pressoflex 6p C3 DCpowe_2'!$G$9/D497*(D497-'ver pressoflex 6p C3 DCpowe_2'!$M$8)</f>
        <v>-3.1391051396368196E-3</v>
      </c>
      <c r="F497" s="114">
        <f>'ver pressoflex 6p C3 DCpowe_2'!$G$9/D497*(D497-'ver pressoflex 6p C3 DCpowe_2'!$M$9)</f>
        <v>-1.1947471954915476E-3</v>
      </c>
      <c r="G497" s="114">
        <f>'ver pressoflex 6p C3 DCpowe_2'!$G$9/D497*(D497-'ver pressoflex 6p C3 DCpowe_2'!$M$10)</f>
        <v>7.4961074865372446E-4</v>
      </c>
      <c r="H497" s="114">
        <f>'ver pressoflex 6p C3 DCpowe_2'!$G$9/D497*(D497-'ver pressoflex 6p C3 DCpowe_2'!$M$11)</f>
        <v>4.2796351290795231E-2</v>
      </c>
      <c r="I497" s="114">
        <f>'ver pressoflex 6p C3 DCpowe_2'!$G$9/D497*(D497-'ver pressoflex 6p C3 DCpowe_2'!$M$12)</f>
        <v>4.4740709234940501E-2</v>
      </c>
      <c r="J497" s="114">
        <f>'ver pressoflex 6p C3 DCpowe_2'!$G$9/D497*(D497-'ver pressoflex 6p C3 DCpowe_2'!$M$13)</f>
        <v>4.6685067179085778E-2</v>
      </c>
      <c r="K497" s="114">
        <f>'ver pressoflex 6p C3 DCpowe_2'!$G$9/D497*(D497-'ver pressoflex 6p C3 DCpowe_2'!$G$3)</f>
        <v>5.1545962039448959E-2</v>
      </c>
      <c r="L497" s="113">
        <f>-'ver pressoflex 6p C3 DCpowe_2'!$G$2*'ver pressoflex 6p C3 DCpowe_2'!D497*'ver pressoflex 6p C3 DCpowe_2'!$G$17*'ver pressoflex 6p C3 DCpowe_2'!$G$13*'ver pressoflex 6p C3 DCpowe_2'!$G$11</f>
        <v>-62210.767500000256</v>
      </c>
      <c r="M497" s="572">
        <f>IF(ABS(E497)&lt;'ver pressoflex 6p C3 DCpowe_2'!$G$7,'ver pressoflex 6p C3 DCpowe_2'!$G$16*E497*'ver pressoflex 6p C3 DCpowe_2'!$O$8,SIGN(E497)*'ver pressoflex 6p C3 DCpowe_2'!$G$15*'ver pressoflex 6p C3 DCpowe_2'!$O$8)</f>
        <v>-17803.500000000004</v>
      </c>
      <c r="N497" s="572">
        <f>IF(ABS(F497)&lt;'ver pressoflex 6p C3 DCpowe_2'!$G$7,'ver pressoflex 6p C3 DCpowe_2'!$G$16*F497*'ver pressoflex 6p C3 DCpowe_2'!$O$9,SIGN(F497)*'ver pressoflex 6p C3 DCpowe_2'!$G$15*'ver pressoflex 6p C3 DCpowe_2'!$O$9)</f>
        <v>0</v>
      </c>
      <c r="O497" s="572">
        <f>IF(ABS(G497)&lt;'ver pressoflex 6p C3 DCpowe_2'!$G$7,'ver pressoflex 6p C3 DCpowe_2'!$G$16*G497*'ver pressoflex 6p C3 DCpowe_2'!$O$10,SIGN(G497)*'ver pressoflex 6p C3 DCpowe_2'!$G$15*'ver pressoflex 6p C3 DCpowe_2'!$O$10)</f>
        <v>0</v>
      </c>
      <c r="P497" s="572">
        <f>IF(ABS(H497)&lt;'ver pressoflex 6p C3 DCpowe_2'!$G$7,'ver pressoflex 6p C3 DCpowe_2'!$G$16*H497*'ver pressoflex 6p C3 DCpowe_2'!$O$11,SIGN(H497)*'ver pressoflex 6p C3 DCpowe_2'!$G$15*'ver pressoflex 6p C3 DCpowe_2'!$O$11)</f>
        <v>0</v>
      </c>
      <c r="Q497" s="572">
        <f>IF(ABS(I497)&lt;'ver pressoflex 6p C3 DCpowe_2'!$G$7,'ver pressoflex 6p C3 DCpowe_2'!$G$16*I497*'ver pressoflex 6p C3 DCpowe_2'!$O$12,SIGN(I497)*'ver pressoflex 6p C3 DCpowe_2'!$G$15*'ver pressoflex 6p C3 DCpowe_2'!$O$12)</f>
        <v>0</v>
      </c>
      <c r="R497" s="572">
        <f>IF(ABS(J497)&lt;'ver pressoflex 6p C3 DCpowe_2'!$G$7,'ver pressoflex 6p C3 DCpowe_2'!$G$16*J497*'ver pressoflex 6p C3 DCpowe_2'!$O$13,SIGN(J497)*'ver pressoflex 6p C3 DCpowe_2'!$G$15*'ver pressoflex 6p C3 DCpowe_2'!$O$13)</f>
        <v>17803.500000000004</v>
      </c>
      <c r="S497" s="113">
        <f t="shared" si="65"/>
        <v>-62210.767500000264</v>
      </c>
      <c r="T497" s="575">
        <f>-L497*('ver pressoflex 6p C3 DCpowe_2'!$G$3/2-'ver pressoflex 6p C3 DCpowe_2'!$G$12*'ver pressoflex 6p C3 DCpowe_2'!D497)</f>
        <v>67689699.654893637</v>
      </c>
      <c r="U497" s="29">
        <f t="shared" si="67"/>
        <v>18248587.500000004</v>
      </c>
      <c r="V497" s="29">
        <f t="shared" si="68"/>
        <v>0</v>
      </c>
      <c r="W497" s="29">
        <f t="shared" si="69"/>
        <v>0</v>
      </c>
      <c r="X497" s="29">
        <f t="shared" si="70"/>
        <v>0</v>
      </c>
      <c r="Y497" s="29">
        <f t="shared" si="71"/>
        <v>0</v>
      </c>
      <c r="Z497" s="29">
        <f t="shared" si="72"/>
        <v>18248587.500000004</v>
      </c>
      <c r="AA497" s="113">
        <f t="shared" si="66"/>
        <v>104186874.65489364</v>
      </c>
    </row>
    <row r="498" spans="2:27">
      <c r="B498" s="116">
        <f t="shared" si="64"/>
        <v>20442.292500000272</v>
      </c>
      <c r="C498" s="115">
        <f t="shared" si="73"/>
        <v>26.970000000000113</v>
      </c>
      <c r="D498" s="68">
        <f>'ver pressoflex 6p C3 DCpowe_2'!$G$3/2/$C$557*C498</f>
        <v>330.38250000000136</v>
      </c>
      <c r="E498" s="114">
        <f>'ver pressoflex 6p C3 DCpowe_2'!$G$9/D498*(D498-'ver pressoflex 6p C3 DCpowe_2'!$M$8)</f>
        <v>-3.1571284798680519E-3</v>
      </c>
      <c r="F498" s="114">
        <f>'ver pressoflex 6p C3 DCpowe_2'!$G$9/D498*(D498-'ver pressoflex 6p C3 DCpowe_2'!$M$9)</f>
        <v>-1.2199798718152723E-3</v>
      </c>
      <c r="G498" s="114">
        <f>'ver pressoflex 6p C3 DCpowe_2'!$G$9/D498*(D498-'ver pressoflex 6p C3 DCpowe_2'!$M$10)</f>
        <v>7.1716873623750706E-4</v>
      </c>
      <c r="H498" s="114">
        <f>'ver pressoflex 6p C3 DCpowe_2'!$G$9/D498*(D498-'ver pressoflex 6p C3 DCpowe_2'!$M$11)</f>
        <v>4.2608007385378864E-2</v>
      </c>
      <c r="I498" s="114">
        <f>'ver pressoflex 6p C3 DCpowe_2'!$G$9/D498*(D498-'ver pressoflex 6p C3 DCpowe_2'!$M$12)</f>
        <v>4.4545155993431639E-2</v>
      </c>
      <c r="J498" s="114">
        <f>'ver pressoflex 6p C3 DCpowe_2'!$G$9/D498*(D498-'ver pressoflex 6p C3 DCpowe_2'!$M$13)</f>
        <v>4.648230460148442E-2</v>
      </c>
      <c r="K498" s="114">
        <f>'ver pressoflex 6p C3 DCpowe_2'!$G$9/D498*(D498-'ver pressoflex 6p C3 DCpowe_2'!$G$3)</f>
        <v>5.1325176121616363E-2</v>
      </c>
      <c r="L498" s="113">
        <f>-'ver pressoflex 6p C3 DCpowe_2'!$G$2*'ver pressoflex 6p C3 DCpowe_2'!D498*'ver pressoflex 6p C3 DCpowe_2'!$G$17*'ver pressoflex 6p C3 DCpowe_2'!$G$13*'ver pressoflex 6p C3 DCpowe_2'!$G$11</f>
        <v>-62442.292500000265</v>
      </c>
      <c r="M498" s="572">
        <f>IF(ABS(E498)&lt;'ver pressoflex 6p C3 DCpowe_2'!$G$7,'ver pressoflex 6p C3 DCpowe_2'!$G$16*E498*'ver pressoflex 6p C3 DCpowe_2'!$O$8,SIGN(E498)*'ver pressoflex 6p C3 DCpowe_2'!$G$15*'ver pressoflex 6p C3 DCpowe_2'!$O$8)</f>
        <v>-17803.500000000004</v>
      </c>
      <c r="N498" s="572">
        <f>IF(ABS(F498)&lt;'ver pressoflex 6p C3 DCpowe_2'!$G$7,'ver pressoflex 6p C3 DCpowe_2'!$G$16*F498*'ver pressoflex 6p C3 DCpowe_2'!$O$9,SIGN(F498)*'ver pressoflex 6p C3 DCpowe_2'!$G$15*'ver pressoflex 6p C3 DCpowe_2'!$O$9)</f>
        <v>0</v>
      </c>
      <c r="O498" s="572">
        <f>IF(ABS(G498)&lt;'ver pressoflex 6p C3 DCpowe_2'!$G$7,'ver pressoflex 6p C3 DCpowe_2'!$G$16*G498*'ver pressoflex 6p C3 DCpowe_2'!$O$10,SIGN(G498)*'ver pressoflex 6p C3 DCpowe_2'!$G$15*'ver pressoflex 6p C3 DCpowe_2'!$O$10)</f>
        <v>0</v>
      </c>
      <c r="P498" s="572">
        <f>IF(ABS(H498)&lt;'ver pressoflex 6p C3 DCpowe_2'!$G$7,'ver pressoflex 6p C3 DCpowe_2'!$G$16*H498*'ver pressoflex 6p C3 DCpowe_2'!$O$11,SIGN(H498)*'ver pressoflex 6p C3 DCpowe_2'!$G$15*'ver pressoflex 6p C3 DCpowe_2'!$O$11)</f>
        <v>0</v>
      </c>
      <c r="Q498" s="572">
        <f>IF(ABS(I498)&lt;'ver pressoflex 6p C3 DCpowe_2'!$G$7,'ver pressoflex 6p C3 DCpowe_2'!$G$16*I498*'ver pressoflex 6p C3 DCpowe_2'!$O$12,SIGN(I498)*'ver pressoflex 6p C3 DCpowe_2'!$G$15*'ver pressoflex 6p C3 DCpowe_2'!$O$12)</f>
        <v>0</v>
      </c>
      <c r="R498" s="572">
        <f>IF(ABS(J498)&lt;'ver pressoflex 6p C3 DCpowe_2'!$G$7,'ver pressoflex 6p C3 DCpowe_2'!$G$16*J498*'ver pressoflex 6p C3 DCpowe_2'!$O$13,SIGN(J498)*'ver pressoflex 6p C3 DCpowe_2'!$G$15*'ver pressoflex 6p C3 DCpowe_2'!$O$13)</f>
        <v>17803.500000000004</v>
      </c>
      <c r="S498" s="113">
        <f t="shared" si="65"/>
        <v>-62442.292500000272</v>
      </c>
      <c r="T498" s="575">
        <f>-L498*('ver pressoflex 6p C3 DCpowe_2'!$G$3/2-'ver pressoflex 6p C3 DCpowe_2'!$G$12*'ver pressoflex 6p C3 DCpowe_2'!D498)</f>
        <v>67909794.580517665</v>
      </c>
      <c r="U498" s="29">
        <f t="shared" si="67"/>
        <v>18248587.500000004</v>
      </c>
      <c r="V498" s="29">
        <f t="shared" si="68"/>
        <v>0</v>
      </c>
      <c r="W498" s="29">
        <f t="shared" si="69"/>
        <v>0</v>
      </c>
      <c r="X498" s="29">
        <f t="shared" si="70"/>
        <v>0</v>
      </c>
      <c r="Y498" s="29">
        <f t="shared" si="71"/>
        <v>0</v>
      </c>
      <c r="Z498" s="29">
        <f t="shared" si="72"/>
        <v>18248587.500000004</v>
      </c>
      <c r="AA498" s="113">
        <f t="shared" si="66"/>
        <v>104406969.58051766</v>
      </c>
    </row>
    <row r="499" spans="2:27">
      <c r="B499" s="116">
        <f t="shared" si="64"/>
        <v>20673.817500000281</v>
      </c>
      <c r="C499" s="115">
        <f t="shared" si="73"/>
        <v>27.070000000000114</v>
      </c>
      <c r="D499" s="68">
        <f>'ver pressoflex 6p C3 DCpowe_2'!$G$3/2/$C$557*C499</f>
        <v>331.60750000000138</v>
      </c>
      <c r="E499" s="114">
        <f>'ver pressoflex 6p C3 DCpowe_2'!$G$9/D499*(D499-'ver pressoflex 6p C3 DCpowe_2'!$M$8)</f>
        <v>-3.1750186591075497E-3</v>
      </c>
      <c r="F499" s="114">
        <f>'ver pressoflex 6p C3 DCpowe_2'!$G$9/D499*(D499-'ver pressoflex 6p C3 DCpowe_2'!$M$9)</f>
        <v>-1.245026122750569E-3</v>
      </c>
      <c r="G499" s="114">
        <f>'ver pressoflex 6p C3 DCpowe_2'!$G$9/D499*(D499-'ver pressoflex 6p C3 DCpowe_2'!$M$10)</f>
        <v>6.8496641360641134E-4</v>
      </c>
      <c r="H499" s="114">
        <f>'ver pressoflex 6p C3 DCpowe_2'!$G$9/D499*(D499-'ver pressoflex 6p C3 DCpowe_2'!$M$11)</f>
        <v>4.2421055012326112E-2</v>
      </c>
      <c r="I499" s="114">
        <f>'ver pressoflex 6p C3 DCpowe_2'!$G$9/D499*(D499-'ver pressoflex 6p C3 DCpowe_2'!$M$12)</f>
        <v>4.435104754868309E-2</v>
      </c>
      <c r="J499" s="114">
        <f>'ver pressoflex 6p C3 DCpowe_2'!$G$9/D499*(D499-'ver pressoflex 6p C3 DCpowe_2'!$M$13)</f>
        <v>4.6281040085040075E-2</v>
      </c>
      <c r="K499" s="114">
        <f>'ver pressoflex 6p C3 DCpowe_2'!$G$9/D499*(D499-'ver pressoflex 6p C3 DCpowe_2'!$G$3)</f>
        <v>5.1106021425932527E-2</v>
      </c>
      <c r="L499" s="113">
        <f>-'ver pressoflex 6p C3 DCpowe_2'!$G$2*'ver pressoflex 6p C3 DCpowe_2'!D499*'ver pressoflex 6p C3 DCpowe_2'!$G$17*'ver pressoflex 6p C3 DCpowe_2'!$G$13*'ver pressoflex 6p C3 DCpowe_2'!$G$11</f>
        <v>-62673.817500000274</v>
      </c>
      <c r="M499" s="572">
        <f>IF(ABS(E499)&lt;'ver pressoflex 6p C3 DCpowe_2'!$G$7,'ver pressoflex 6p C3 DCpowe_2'!$G$16*E499*'ver pressoflex 6p C3 DCpowe_2'!$O$8,SIGN(E499)*'ver pressoflex 6p C3 DCpowe_2'!$G$15*'ver pressoflex 6p C3 DCpowe_2'!$O$8)</f>
        <v>-17803.500000000004</v>
      </c>
      <c r="N499" s="572">
        <f>IF(ABS(F499)&lt;'ver pressoflex 6p C3 DCpowe_2'!$G$7,'ver pressoflex 6p C3 DCpowe_2'!$G$16*F499*'ver pressoflex 6p C3 DCpowe_2'!$O$9,SIGN(F499)*'ver pressoflex 6p C3 DCpowe_2'!$G$15*'ver pressoflex 6p C3 DCpowe_2'!$O$9)</f>
        <v>0</v>
      </c>
      <c r="O499" s="572">
        <f>IF(ABS(G499)&lt;'ver pressoflex 6p C3 DCpowe_2'!$G$7,'ver pressoflex 6p C3 DCpowe_2'!$G$16*G499*'ver pressoflex 6p C3 DCpowe_2'!$O$10,SIGN(G499)*'ver pressoflex 6p C3 DCpowe_2'!$G$15*'ver pressoflex 6p C3 DCpowe_2'!$O$10)</f>
        <v>0</v>
      </c>
      <c r="P499" s="572">
        <f>IF(ABS(H499)&lt;'ver pressoflex 6p C3 DCpowe_2'!$G$7,'ver pressoflex 6p C3 DCpowe_2'!$G$16*H499*'ver pressoflex 6p C3 DCpowe_2'!$O$11,SIGN(H499)*'ver pressoflex 6p C3 DCpowe_2'!$G$15*'ver pressoflex 6p C3 DCpowe_2'!$O$11)</f>
        <v>0</v>
      </c>
      <c r="Q499" s="572">
        <f>IF(ABS(I499)&lt;'ver pressoflex 6p C3 DCpowe_2'!$G$7,'ver pressoflex 6p C3 DCpowe_2'!$G$16*I499*'ver pressoflex 6p C3 DCpowe_2'!$O$12,SIGN(I499)*'ver pressoflex 6p C3 DCpowe_2'!$G$15*'ver pressoflex 6p C3 DCpowe_2'!$O$12)</f>
        <v>0</v>
      </c>
      <c r="R499" s="572">
        <f>IF(ABS(J499)&lt;'ver pressoflex 6p C3 DCpowe_2'!$G$7,'ver pressoflex 6p C3 DCpowe_2'!$G$16*J499*'ver pressoflex 6p C3 DCpowe_2'!$O$13,SIGN(J499)*'ver pressoflex 6p C3 DCpowe_2'!$G$15*'ver pressoflex 6p C3 DCpowe_2'!$O$13)</f>
        <v>17803.500000000004</v>
      </c>
      <c r="S499" s="113">
        <f t="shared" si="65"/>
        <v>-62673.817500000281</v>
      </c>
      <c r="T499" s="575">
        <f>-L499*('ver pressoflex 6p C3 DCpowe_2'!$G$3/2-'ver pressoflex 6p C3 DCpowe_2'!$G$12*'ver pressoflex 6p C3 DCpowe_2'!D499)</f>
        <v>68129653.535861656</v>
      </c>
      <c r="U499" s="29">
        <f t="shared" si="67"/>
        <v>18248587.500000004</v>
      </c>
      <c r="V499" s="29">
        <f t="shared" si="68"/>
        <v>0</v>
      </c>
      <c r="W499" s="29">
        <f t="shared" si="69"/>
        <v>0</v>
      </c>
      <c r="X499" s="29">
        <f t="shared" si="70"/>
        <v>0</v>
      </c>
      <c r="Y499" s="29">
        <f t="shared" si="71"/>
        <v>0</v>
      </c>
      <c r="Z499" s="29">
        <f t="shared" si="72"/>
        <v>18248587.500000004</v>
      </c>
      <c r="AA499" s="113">
        <f t="shared" si="66"/>
        <v>104626828.53586166</v>
      </c>
    </row>
    <row r="500" spans="2:27">
      <c r="B500" s="116">
        <f t="shared" si="64"/>
        <v>20905.34250000029</v>
      </c>
      <c r="C500" s="115">
        <f t="shared" si="73"/>
        <v>27.170000000000115</v>
      </c>
      <c r="D500" s="68">
        <f>'ver pressoflex 6p C3 DCpowe_2'!$G$3/2/$C$557*C500</f>
        <v>332.8325000000014</v>
      </c>
      <c r="E500" s="114">
        <f>'ver pressoflex 6p C3 DCpowe_2'!$G$9/D500*(D500-'ver pressoflex 6p C3 DCpowe_2'!$M$8)</f>
        <v>-3.1927771476643859E-3</v>
      </c>
      <c r="F500" s="114">
        <f>'ver pressoflex 6p C3 DCpowe_2'!$G$9/D500*(D500-'ver pressoflex 6p C3 DCpowe_2'!$M$9)</f>
        <v>-1.2698880067301404E-3</v>
      </c>
      <c r="G500" s="114">
        <f>'ver pressoflex 6p C3 DCpowe_2'!$G$9/D500*(D500-'ver pressoflex 6p C3 DCpowe_2'!$M$10)</f>
        <v>6.5300113420410524E-4</v>
      </c>
      <c r="H500" s="114">
        <f>'ver pressoflex 6p C3 DCpowe_2'!$G$9/D500*(D500-'ver pressoflex 6p C3 DCpowe_2'!$M$11)</f>
        <v>4.2235478806907166E-2</v>
      </c>
      <c r="I500" s="114">
        <f>'ver pressoflex 6p C3 DCpowe_2'!$G$9/D500*(D500-'ver pressoflex 6p C3 DCpowe_2'!$M$12)</f>
        <v>4.4158367947841413E-2</v>
      </c>
      <c r="J500" s="114">
        <f>'ver pressoflex 6p C3 DCpowe_2'!$G$9/D500*(D500-'ver pressoflex 6p C3 DCpowe_2'!$M$13)</f>
        <v>4.6081257088775661E-2</v>
      </c>
      <c r="K500" s="114">
        <f>'ver pressoflex 6p C3 DCpowe_2'!$G$9/D500*(D500-'ver pressoflex 6p C3 DCpowe_2'!$G$3)</f>
        <v>5.0888479941111273E-2</v>
      </c>
      <c r="L500" s="113">
        <f>-'ver pressoflex 6p C3 DCpowe_2'!$G$2*'ver pressoflex 6p C3 DCpowe_2'!D500*'ver pressoflex 6p C3 DCpowe_2'!$G$17*'ver pressoflex 6p C3 DCpowe_2'!$G$13*'ver pressoflex 6p C3 DCpowe_2'!$G$11</f>
        <v>-62905.342500000283</v>
      </c>
      <c r="M500" s="572">
        <f>IF(ABS(E500)&lt;'ver pressoflex 6p C3 DCpowe_2'!$G$7,'ver pressoflex 6p C3 DCpowe_2'!$G$16*E500*'ver pressoflex 6p C3 DCpowe_2'!$O$8,SIGN(E500)*'ver pressoflex 6p C3 DCpowe_2'!$G$15*'ver pressoflex 6p C3 DCpowe_2'!$O$8)</f>
        <v>-17803.500000000004</v>
      </c>
      <c r="N500" s="572">
        <f>IF(ABS(F500)&lt;'ver pressoflex 6p C3 DCpowe_2'!$G$7,'ver pressoflex 6p C3 DCpowe_2'!$G$16*F500*'ver pressoflex 6p C3 DCpowe_2'!$O$9,SIGN(F500)*'ver pressoflex 6p C3 DCpowe_2'!$G$15*'ver pressoflex 6p C3 DCpowe_2'!$O$9)</f>
        <v>0</v>
      </c>
      <c r="O500" s="572">
        <f>IF(ABS(G500)&lt;'ver pressoflex 6p C3 DCpowe_2'!$G$7,'ver pressoflex 6p C3 DCpowe_2'!$G$16*G500*'ver pressoflex 6p C3 DCpowe_2'!$O$10,SIGN(G500)*'ver pressoflex 6p C3 DCpowe_2'!$G$15*'ver pressoflex 6p C3 DCpowe_2'!$O$10)</f>
        <v>0</v>
      </c>
      <c r="P500" s="572">
        <f>IF(ABS(H500)&lt;'ver pressoflex 6p C3 DCpowe_2'!$G$7,'ver pressoflex 6p C3 DCpowe_2'!$G$16*H500*'ver pressoflex 6p C3 DCpowe_2'!$O$11,SIGN(H500)*'ver pressoflex 6p C3 DCpowe_2'!$G$15*'ver pressoflex 6p C3 DCpowe_2'!$O$11)</f>
        <v>0</v>
      </c>
      <c r="Q500" s="572">
        <f>IF(ABS(I500)&lt;'ver pressoflex 6p C3 DCpowe_2'!$G$7,'ver pressoflex 6p C3 DCpowe_2'!$G$16*I500*'ver pressoflex 6p C3 DCpowe_2'!$O$12,SIGN(I500)*'ver pressoflex 6p C3 DCpowe_2'!$G$15*'ver pressoflex 6p C3 DCpowe_2'!$O$12)</f>
        <v>0</v>
      </c>
      <c r="R500" s="572">
        <f>IF(ABS(J500)&lt;'ver pressoflex 6p C3 DCpowe_2'!$G$7,'ver pressoflex 6p C3 DCpowe_2'!$G$16*J500*'ver pressoflex 6p C3 DCpowe_2'!$O$13,SIGN(J500)*'ver pressoflex 6p C3 DCpowe_2'!$G$15*'ver pressoflex 6p C3 DCpowe_2'!$O$13)</f>
        <v>17803.500000000004</v>
      </c>
      <c r="S500" s="113">
        <f t="shared" si="65"/>
        <v>-62905.34250000029</v>
      </c>
      <c r="T500" s="575">
        <f>-L500*('ver pressoflex 6p C3 DCpowe_2'!$G$3/2-'ver pressoflex 6p C3 DCpowe_2'!$G$12*'ver pressoflex 6p C3 DCpowe_2'!D500)</f>
        <v>68349276.520925671</v>
      </c>
      <c r="U500" s="29">
        <f t="shared" si="67"/>
        <v>18248587.500000004</v>
      </c>
      <c r="V500" s="29">
        <f t="shared" si="68"/>
        <v>0</v>
      </c>
      <c r="W500" s="29">
        <f t="shared" si="69"/>
        <v>0</v>
      </c>
      <c r="X500" s="29">
        <f t="shared" si="70"/>
        <v>0</v>
      </c>
      <c r="Y500" s="29">
        <f t="shared" si="71"/>
        <v>0</v>
      </c>
      <c r="Z500" s="29">
        <f t="shared" si="72"/>
        <v>18248587.500000004</v>
      </c>
      <c r="AA500" s="113">
        <f t="shared" si="66"/>
        <v>104846451.52092567</v>
      </c>
    </row>
    <row r="501" spans="2:27">
      <c r="B501" s="116">
        <f t="shared" si="64"/>
        <v>21136.867500000284</v>
      </c>
      <c r="C501" s="115">
        <f t="shared" si="73"/>
        <v>27.270000000000117</v>
      </c>
      <c r="D501" s="68">
        <f>'ver pressoflex 6p C3 DCpowe_2'!$G$3/2/$C$557*C501</f>
        <v>334.05750000000143</v>
      </c>
      <c r="E501" s="114">
        <f>'ver pressoflex 6p C3 DCpowe_2'!$G$9/D501*(D501-'ver pressoflex 6p C3 DCpowe_2'!$M$8)</f>
        <v>-3.2104053942809451E-3</v>
      </c>
      <c r="F501" s="114">
        <f>'ver pressoflex 6p C3 DCpowe_2'!$G$9/D501*(D501-'ver pressoflex 6p C3 DCpowe_2'!$M$9)</f>
        <v>-1.2945675519933232E-3</v>
      </c>
      <c r="G501" s="114">
        <f>'ver pressoflex 6p C3 DCpowe_2'!$G$9/D501*(D501-'ver pressoflex 6p C3 DCpowe_2'!$M$10)</f>
        <v>6.2127029029429874E-4</v>
      </c>
      <c r="H501" s="114">
        <f>'ver pressoflex 6p C3 DCpowe_2'!$G$9/D501*(D501-'ver pressoflex 6p C3 DCpowe_2'!$M$11)</f>
        <v>4.2051263629764121E-2</v>
      </c>
      <c r="I501" s="114">
        <f>'ver pressoflex 6p C3 DCpowe_2'!$G$9/D501*(D501-'ver pressoflex 6p C3 DCpowe_2'!$M$12)</f>
        <v>4.3967101472051746E-2</v>
      </c>
      <c r="J501" s="114">
        <f>'ver pressoflex 6p C3 DCpowe_2'!$G$9/D501*(D501-'ver pressoflex 6p C3 DCpowe_2'!$M$13)</f>
        <v>4.5882939314339365E-2</v>
      </c>
      <c r="K501" s="114">
        <f>'ver pressoflex 6p C3 DCpowe_2'!$G$9/D501*(D501-'ver pressoflex 6p C3 DCpowe_2'!$G$3)</f>
        <v>5.0672533920058424E-2</v>
      </c>
      <c r="L501" s="113">
        <f>-'ver pressoflex 6p C3 DCpowe_2'!$G$2*'ver pressoflex 6p C3 DCpowe_2'!D501*'ver pressoflex 6p C3 DCpowe_2'!$G$17*'ver pressoflex 6p C3 DCpowe_2'!$G$13*'ver pressoflex 6p C3 DCpowe_2'!$G$11</f>
        <v>-63136.867500000277</v>
      </c>
      <c r="M501" s="572">
        <f>IF(ABS(E501)&lt;'ver pressoflex 6p C3 DCpowe_2'!$G$7,'ver pressoflex 6p C3 DCpowe_2'!$G$16*E501*'ver pressoflex 6p C3 DCpowe_2'!$O$8,SIGN(E501)*'ver pressoflex 6p C3 DCpowe_2'!$G$15*'ver pressoflex 6p C3 DCpowe_2'!$O$8)</f>
        <v>-17803.500000000004</v>
      </c>
      <c r="N501" s="572">
        <f>IF(ABS(F501)&lt;'ver pressoflex 6p C3 DCpowe_2'!$G$7,'ver pressoflex 6p C3 DCpowe_2'!$G$16*F501*'ver pressoflex 6p C3 DCpowe_2'!$O$9,SIGN(F501)*'ver pressoflex 6p C3 DCpowe_2'!$G$15*'ver pressoflex 6p C3 DCpowe_2'!$O$9)</f>
        <v>0</v>
      </c>
      <c r="O501" s="572">
        <f>IF(ABS(G501)&lt;'ver pressoflex 6p C3 DCpowe_2'!$G$7,'ver pressoflex 6p C3 DCpowe_2'!$G$16*G501*'ver pressoflex 6p C3 DCpowe_2'!$O$10,SIGN(G501)*'ver pressoflex 6p C3 DCpowe_2'!$G$15*'ver pressoflex 6p C3 DCpowe_2'!$O$10)</f>
        <v>0</v>
      </c>
      <c r="P501" s="572">
        <f>IF(ABS(H501)&lt;'ver pressoflex 6p C3 DCpowe_2'!$G$7,'ver pressoflex 6p C3 DCpowe_2'!$G$16*H501*'ver pressoflex 6p C3 DCpowe_2'!$O$11,SIGN(H501)*'ver pressoflex 6p C3 DCpowe_2'!$G$15*'ver pressoflex 6p C3 DCpowe_2'!$O$11)</f>
        <v>0</v>
      </c>
      <c r="Q501" s="572">
        <f>IF(ABS(I501)&lt;'ver pressoflex 6p C3 DCpowe_2'!$G$7,'ver pressoflex 6p C3 DCpowe_2'!$G$16*I501*'ver pressoflex 6p C3 DCpowe_2'!$O$12,SIGN(I501)*'ver pressoflex 6p C3 DCpowe_2'!$G$15*'ver pressoflex 6p C3 DCpowe_2'!$O$12)</f>
        <v>0</v>
      </c>
      <c r="R501" s="572">
        <f>IF(ABS(J501)&lt;'ver pressoflex 6p C3 DCpowe_2'!$G$7,'ver pressoflex 6p C3 DCpowe_2'!$G$16*J501*'ver pressoflex 6p C3 DCpowe_2'!$O$13,SIGN(J501)*'ver pressoflex 6p C3 DCpowe_2'!$G$15*'ver pressoflex 6p C3 DCpowe_2'!$O$13)</f>
        <v>17803.500000000004</v>
      </c>
      <c r="S501" s="113">
        <f t="shared" si="65"/>
        <v>-63136.867500000284</v>
      </c>
      <c r="T501" s="575">
        <f>-L501*('ver pressoflex 6p C3 DCpowe_2'!$G$3/2-'ver pressoflex 6p C3 DCpowe_2'!$G$12*'ver pressoflex 6p C3 DCpowe_2'!D501)</f>
        <v>68568663.535709664</v>
      </c>
      <c r="U501" s="29">
        <f t="shared" si="67"/>
        <v>18248587.500000004</v>
      </c>
      <c r="V501" s="29">
        <f t="shared" si="68"/>
        <v>0</v>
      </c>
      <c r="W501" s="29">
        <f t="shared" si="69"/>
        <v>0</v>
      </c>
      <c r="X501" s="29">
        <f t="shared" si="70"/>
        <v>0</v>
      </c>
      <c r="Y501" s="29">
        <f t="shared" si="71"/>
        <v>0</v>
      </c>
      <c r="Z501" s="29">
        <f t="shared" si="72"/>
        <v>18248587.500000004</v>
      </c>
      <c r="AA501" s="113">
        <f t="shared" si="66"/>
        <v>105065838.53570966</v>
      </c>
    </row>
    <row r="502" spans="2:27">
      <c r="B502" s="116">
        <f t="shared" si="64"/>
        <v>23452.11750000027</v>
      </c>
      <c r="C502" s="115">
        <f t="shared" ref="C502:C556" si="74">+C501+1</f>
        <v>28.270000000000117</v>
      </c>
      <c r="D502" s="68">
        <f>'ver pressoflex 6p C3 DCpowe_2'!$G$3/2/$C$557*C502</f>
        <v>346.30750000000143</v>
      </c>
      <c r="E502" s="114">
        <f>'ver pressoflex 6p C3 DCpowe_2'!$G$9/D502*(D502-'ver pressoflex 6p C3 DCpowe_2'!$M$8)</f>
        <v>-3.3798286205179114E-3</v>
      </c>
      <c r="F502" s="114">
        <f>'ver pressoflex 6p C3 DCpowe_2'!$G$9/D502*(D502-'ver pressoflex 6p C3 DCpowe_2'!$M$9)</f>
        <v>-1.5317600687250758E-3</v>
      </c>
      <c r="G502" s="114">
        <f>'ver pressoflex 6p C3 DCpowe_2'!$G$9/D502*(D502-'ver pressoflex 6p C3 DCpowe_2'!$M$10)</f>
        <v>3.1630848306775958E-4</v>
      </c>
      <c r="H502" s="114">
        <f>'ver pressoflex 6p C3 DCpowe_2'!$G$9/D502*(D502-'ver pressoflex 6p C3 DCpowe_2'!$M$11)</f>
        <v>4.0280790915587825E-2</v>
      </c>
      <c r="I502" s="114">
        <f>'ver pressoflex 6p C3 DCpowe_2'!$G$9/D502*(D502-'ver pressoflex 6p C3 DCpowe_2'!$M$12)</f>
        <v>4.212885946738066E-2</v>
      </c>
      <c r="J502" s="114">
        <f>'ver pressoflex 6p C3 DCpowe_2'!$G$9/D502*(D502-'ver pressoflex 6p C3 DCpowe_2'!$M$13)</f>
        <v>4.3976928019173495E-2</v>
      </c>
      <c r="K502" s="114">
        <f>'ver pressoflex 6p C3 DCpowe_2'!$G$9/D502*(D502-'ver pressoflex 6p C3 DCpowe_2'!$G$3)</f>
        <v>4.8597099398655585E-2</v>
      </c>
      <c r="L502" s="113">
        <f>-'ver pressoflex 6p C3 DCpowe_2'!$G$2*'ver pressoflex 6p C3 DCpowe_2'!D502*'ver pressoflex 6p C3 DCpowe_2'!$G$17*'ver pressoflex 6p C3 DCpowe_2'!$G$13*'ver pressoflex 6p C3 DCpowe_2'!$G$11</f>
        <v>-65452.11750000027</v>
      </c>
      <c r="M502" s="572">
        <f>IF(ABS(E502)&lt;'ver pressoflex 6p C3 DCpowe_2'!$G$7,'ver pressoflex 6p C3 DCpowe_2'!$G$16*E502*'ver pressoflex 6p C3 DCpowe_2'!$O$8,SIGN(E502)*'ver pressoflex 6p C3 DCpowe_2'!$G$15*'ver pressoflex 6p C3 DCpowe_2'!$O$8)</f>
        <v>-17803.500000000004</v>
      </c>
      <c r="N502" s="572">
        <f>IF(ABS(F502)&lt;'ver pressoflex 6p C3 DCpowe_2'!$G$7,'ver pressoflex 6p C3 DCpowe_2'!$G$16*F502*'ver pressoflex 6p C3 DCpowe_2'!$O$9,SIGN(F502)*'ver pressoflex 6p C3 DCpowe_2'!$G$15*'ver pressoflex 6p C3 DCpowe_2'!$O$9)</f>
        <v>0</v>
      </c>
      <c r="O502" s="572">
        <f>IF(ABS(G502)&lt;'ver pressoflex 6p C3 DCpowe_2'!$G$7,'ver pressoflex 6p C3 DCpowe_2'!$G$16*G502*'ver pressoflex 6p C3 DCpowe_2'!$O$10,SIGN(G502)*'ver pressoflex 6p C3 DCpowe_2'!$G$15*'ver pressoflex 6p C3 DCpowe_2'!$O$10)</f>
        <v>0</v>
      </c>
      <c r="P502" s="572">
        <f>IF(ABS(H502)&lt;'ver pressoflex 6p C3 DCpowe_2'!$G$7,'ver pressoflex 6p C3 DCpowe_2'!$G$16*H502*'ver pressoflex 6p C3 DCpowe_2'!$O$11,SIGN(H502)*'ver pressoflex 6p C3 DCpowe_2'!$G$15*'ver pressoflex 6p C3 DCpowe_2'!$O$11)</f>
        <v>0</v>
      </c>
      <c r="Q502" s="572">
        <f>IF(ABS(I502)&lt;'ver pressoflex 6p C3 DCpowe_2'!$G$7,'ver pressoflex 6p C3 DCpowe_2'!$G$16*I502*'ver pressoflex 6p C3 DCpowe_2'!$O$12,SIGN(I502)*'ver pressoflex 6p C3 DCpowe_2'!$G$15*'ver pressoflex 6p C3 DCpowe_2'!$O$12)</f>
        <v>0</v>
      </c>
      <c r="R502" s="572">
        <f>IF(ABS(J502)&lt;'ver pressoflex 6p C3 DCpowe_2'!$G$7,'ver pressoflex 6p C3 DCpowe_2'!$G$16*J502*'ver pressoflex 6p C3 DCpowe_2'!$O$13,SIGN(J502)*'ver pressoflex 6p C3 DCpowe_2'!$G$15*'ver pressoflex 6p C3 DCpowe_2'!$O$13)</f>
        <v>17803.500000000004</v>
      </c>
      <c r="S502" s="113">
        <f t="shared" si="65"/>
        <v>-65452.11750000027</v>
      </c>
      <c r="T502" s="575">
        <f>-L502*('ver pressoflex 6p C3 DCpowe_2'!$G$3/2-'ver pressoflex 6p C3 DCpowe_2'!$G$12*'ver pressoflex 6p C3 DCpowe_2'!D502)</f>
        <v>70749555.318149656</v>
      </c>
      <c r="U502" s="29">
        <f t="shared" si="67"/>
        <v>18248587.500000004</v>
      </c>
      <c r="V502" s="29">
        <f t="shared" si="68"/>
        <v>0</v>
      </c>
      <c r="W502" s="29">
        <f t="shared" si="69"/>
        <v>0</v>
      </c>
      <c r="X502" s="29">
        <f t="shared" si="70"/>
        <v>0</v>
      </c>
      <c r="Y502" s="29">
        <f t="shared" si="71"/>
        <v>0</v>
      </c>
      <c r="Z502" s="29">
        <f t="shared" si="72"/>
        <v>18248587.500000004</v>
      </c>
      <c r="AA502" s="113">
        <f t="shared" si="66"/>
        <v>107246730.31814966</v>
      </c>
    </row>
    <row r="503" spans="2:27">
      <c r="B503" s="116">
        <f t="shared" si="64"/>
        <v>25767.367500000284</v>
      </c>
      <c r="C503" s="115">
        <f t="shared" si="74"/>
        <v>29.270000000000117</v>
      </c>
      <c r="D503" s="68">
        <f>'ver pressoflex 6p C3 DCpowe_2'!$G$3/2/$C$557*C503</f>
        <v>358.55750000000143</v>
      </c>
      <c r="E503" s="114">
        <f>'ver pressoflex 6p C3 DCpowe_2'!$G$9/D503*(D503-'ver pressoflex 6p C3 DCpowe_2'!$M$8)</f>
        <v>-3.5376752682624302E-3</v>
      </c>
      <c r="F503" s="114">
        <f>'ver pressoflex 6p C3 DCpowe_2'!$G$9/D503*(D503-'ver pressoflex 6p C3 DCpowe_2'!$M$9)</f>
        <v>-1.7527453755674025E-3</v>
      </c>
      <c r="G503" s="114">
        <f>'ver pressoflex 6p C3 DCpowe_2'!$G$9/D503*(D503-'ver pressoflex 6p C3 DCpowe_2'!$M$10)</f>
        <v>3.2184517127625412E-5</v>
      </c>
      <c r="H503" s="114">
        <f>'ver pressoflex 6p C3 DCpowe_2'!$G$9/D503*(D503-'ver pressoflex 6p C3 DCpowe_2'!$M$11)</f>
        <v>3.8631293446657597E-2</v>
      </c>
      <c r="I503" s="114">
        <f>'ver pressoflex 6p C3 DCpowe_2'!$G$9/D503*(D503-'ver pressoflex 6p C3 DCpowe_2'!$M$12)</f>
        <v>4.041622333935263E-2</v>
      </c>
      <c r="J503" s="114">
        <f>'ver pressoflex 6p C3 DCpowe_2'!$G$9/D503*(D503-'ver pressoflex 6p C3 DCpowe_2'!$M$13)</f>
        <v>4.2201153232047657E-2</v>
      </c>
      <c r="K503" s="114">
        <f>'ver pressoflex 6p C3 DCpowe_2'!$G$9/D503*(D503-'ver pressoflex 6p C3 DCpowe_2'!$G$3)</f>
        <v>4.6663477963785234E-2</v>
      </c>
      <c r="L503" s="113">
        <f>-'ver pressoflex 6p C3 DCpowe_2'!$G$2*'ver pressoflex 6p C3 DCpowe_2'!D503*'ver pressoflex 6p C3 DCpowe_2'!$G$17*'ver pressoflex 6p C3 DCpowe_2'!$G$13*'ver pressoflex 6p C3 DCpowe_2'!$G$11</f>
        <v>-67767.367500000284</v>
      </c>
      <c r="M503" s="572">
        <f>IF(ABS(E503)&lt;'ver pressoflex 6p C3 DCpowe_2'!$G$7,'ver pressoflex 6p C3 DCpowe_2'!$G$16*E503*'ver pressoflex 6p C3 DCpowe_2'!$O$8,SIGN(E503)*'ver pressoflex 6p C3 DCpowe_2'!$G$15*'ver pressoflex 6p C3 DCpowe_2'!$O$8)</f>
        <v>-17803.500000000004</v>
      </c>
      <c r="N503" s="572">
        <f>IF(ABS(F503)&lt;'ver pressoflex 6p C3 DCpowe_2'!$G$7,'ver pressoflex 6p C3 DCpowe_2'!$G$16*F503*'ver pressoflex 6p C3 DCpowe_2'!$O$9,SIGN(F503)*'ver pressoflex 6p C3 DCpowe_2'!$G$15*'ver pressoflex 6p C3 DCpowe_2'!$O$9)</f>
        <v>0</v>
      </c>
      <c r="O503" s="572">
        <f>IF(ABS(G503)&lt;'ver pressoflex 6p C3 DCpowe_2'!$G$7,'ver pressoflex 6p C3 DCpowe_2'!$G$16*G503*'ver pressoflex 6p C3 DCpowe_2'!$O$10,SIGN(G503)*'ver pressoflex 6p C3 DCpowe_2'!$G$15*'ver pressoflex 6p C3 DCpowe_2'!$O$10)</f>
        <v>0</v>
      </c>
      <c r="P503" s="572">
        <f>IF(ABS(H503)&lt;'ver pressoflex 6p C3 DCpowe_2'!$G$7,'ver pressoflex 6p C3 DCpowe_2'!$G$16*H503*'ver pressoflex 6p C3 DCpowe_2'!$O$11,SIGN(H503)*'ver pressoflex 6p C3 DCpowe_2'!$G$15*'ver pressoflex 6p C3 DCpowe_2'!$O$11)</f>
        <v>0</v>
      </c>
      <c r="Q503" s="572">
        <f>IF(ABS(I503)&lt;'ver pressoflex 6p C3 DCpowe_2'!$G$7,'ver pressoflex 6p C3 DCpowe_2'!$G$16*I503*'ver pressoflex 6p C3 DCpowe_2'!$O$12,SIGN(I503)*'ver pressoflex 6p C3 DCpowe_2'!$G$15*'ver pressoflex 6p C3 DCpowe_2'!$O$12)</f>
        <v>0</v>
      </c>
      <c r="R503" s="572">
        <f>IF(ABS(J503)&lt;'ver pressoflex 6p C3 DCpowe_2'!$G$7,'ver pressoflex 6p C3 DCpowe_2'!$G$16*J503*'ver pressoflex 6p C3 DCpowe_2'!$O$13,SIGN(J503)*'ver pressoflex 6p C3 DCpowe_2'!$G$15*'ver pressoflex 6p C3 DCpowe_2'!$O$13)</f>
        <v>17803.500000000004</v>
      </c>
      <c r="S503" s="113">
        <f t="shared" si="65"/>
        <v>-67767.367500000284</v>
      </c>
      <c r="T503" s="575">
        <f>-L503*('ver pressoflex 6p C3 DCpowe_2'!$G$3/2-'ver pressoflex 6p C3 DCpowe_2'!$G$12*'ver pressoflex 6p C3 DCpowe_2'!D503)</f>
        <v>72906850.072589666</v>
      </c>
      <c r="U503" s="29">
        <f t="shared" si="67"/>
        <v>18248587.500000004</v>
      </c>
      <c r="V503" s="29">
        <f t="shared" si="68"/>
        <v>0</v>
      </c>
      <c r="W503" s="29">
        <f t="shared" si="69"/>
        <v>0</v>
      </c>
      <c r="X503" s="29">
        <f t="shared" si="70"/>
        <v>0</v>
      </c>
      <c r="Y503" s="29">
        <f t="shared" si="71"/>
        <v>0</v>
      </c>
      <c r="Z503" s="29">
        <f t="shared" si="72"/>
        <v>18248587.500000004</v>
      </c>
      <c r="AA503" s="113">
        <f t="shared" si="66"/>
        <v>109404025.07258967</v>
      </c>
    </row>
    <row r="504" spans="2:27">
      <c r="B504" s="116">
        <f t="shared" si="64"/>
        <v>28082.61750000027</v>
      </c>
      <c r="C504" s="115">
        <f t="shared" si="74"/>
        <v>30.270000000000117</v>
      </c>
      <c r="D504" s="68">
        <f>'ver pressoflex 6p C3 DCpowe_2'!$G$3/2/$C$557*C504</f>
        <v>370.80750000000143</v>
      </c>
      <c r="E504" s="114">
        <f>'ver pressoflex 6p C3 DCpowe_2'!$G$9/D504*(D504-'ver pressoflex 6p C3 DCpowe_2'!$M$8)</f>
        <v>-3.6850926693769845E-3</v>
      </c>
      <c r="F504" s="114">
        <f>'ver pressoflex 6p C3 DCpowe_2'!$G$9/D504*(D504-'ver pressoflex 6p C3 DCpowe_2'!$M$9)</f>
        <v>-1.9591297371277781E-3</v>
      </c>
      <c r="G504" s="114">
        <f>'ver pressoflex 6p C3 DCpowe_2'!$G$9/D504*(D504-'ver pressoflex 6p C3 DCpowe_2'!$M$10)</f>
        <v>-2.3316680487857195E-4</v>
      </c>
      <c r="H504" s="114">
        <f>'ver pressoflex 6p C3 DCpowe_2'!$G$9/D504*(D504-'ver pressoflex 6p C3 DCpowe_2'!$M$11)</f>
        <v>3.709078160501051E-2</v>
      </c>
      <c r="I504" s="114">
        <f>'ver pressoflex 6p C3 DCpowe_2'!$G$9/D504*(D504-'ver pressoflex 6p C3 DCpowe_2'!$M$12)</f>
        <v>3.8816744537259716E-2</v>
      </c>
      <c r="J504" s="114">
        <f>'ver pressoflex 6p C3 DCpowe_2'!$G$9/D504*(D504-'ver pressoflex 6p C3 DCpowe_2'!$M$13)</f>
        <v>4.0542707469508922E-2</v>
      </c>
      <c r="K504" s="114">
        <f>'ver pressoflex 6p C3 DCpowe_2'!$G$9/D504*(D504-'ver pressoflex 6p C3 DCpowe_2'!$G$3)</f>
        <v>4.4857614800131944E-2</v>
      </c>
      <c r="L504" s="113">
        <f>-'ver pressoflex 6p C3 DCpowe_2'!$G$2*'ver pressoflex 6p C3 DCpowe_2'!D504*'ver pressoflex 6p C3 DCpowe_2'!$G$17*'ver pressoflex 6p C3 DCpowe_2'!$G$13*'ver pressoflex 6p C3 DCpowe_2'!$G$11</f>
        <v>-70082.61750000027</v>
      </c>
      <c r="M504" s="572">
        <f>IF(ABS(E504)&lt;'ver pressoflex 6p C3 DCpowe_2'!$G$7,'ver pressoflex 6p C3 DCpowe_2'!$G$16*E504*'ver pressoflex 6p C3 DCpowe_2'!$O$8,SIGN(E504)*'ver pressoflex 6p C3 DCpowe_2'!$G$15*'ver pressoflex 6p C3 DCpowe_2'!$O$8)</f>
        <v>-17803.500000000004</v>
      </c>
      <c r="N504" s="572">
        <f>IF(ABS(F504)&lt;'ver pressoflex 6p C3 DCpowe_2'!$G$7,'ver pressoflex 6p C3 DCpowe_2'!$G$16*F504*'ver pressoflex 6p C3 DCpowe_2'!$O$9,SIGN(F504)*'ver pressoflex 6p C3 DCpowe_2'!$G$15*'ver pressoflex 6p C3 DCpowe_2'!$O$9)</f>
        <v>0</v>
      </c>
      <c r="O504" s="572">
        <f>IF(ABS(G504)&lt;'ver pressoflex 6p C3 DCpowe_2'!$G$7,'ver pressoflex 6p C3 DCpowe_2'!$G$16*G504*'ver pressoflex 6p C3 DCpowe_2'!$O$10,SIGN(G504)*'ver pressoflex 6p C3 DCpowe_2'!$G$15*'ver pressoflex 6p C3 DCpowe_2'!$O$10)</f>
        <v>0</v>
      </c>
      <c r="P504" s="572">
        <f>IF(ABS(H504)&lt;'ver pressoflex 6p C3 DCpowe_2'!$G$7,'ver pressoflex 6p C3 DCpowe_2'!$G$16*H504*'ver pressoflex 6p C3 DCpowe_2'!$O$11,SIGN(H504)*'ver pressoflex 6p C3 DCpowe_2'!$G$15*'ver pressoflex 6p C3 DCpowe_2'!$O$11)</f>
        <v>0</v>
      </c>
      <c r="Q504" s="572">
        <f>IF(ABS(I504)&lt;'ver pressoflex 6p C3 DCpowe_2'!$G$7,'ver pressoflex 6p C3 DCpowe_2'!$G$16*I504*'ver pressoflex 6p C3 DCpowe_2'!$O$12,SIGN(I504)*'ver pressoflex 6p C3 DCpowe_2'!$G$15*'ver pressoflex 6p C3 DCpowe_2'!$O$12)</f>
        <v>0</v>
      </c>
      <c r="R504" s="572">
        <f>IF(ABS(J504)&lt;'ver pressoflex 6p C3 DCpowe_2'!$G$7,'ver pressoflex 6p C3 DCpowe_2'!$G$16*J504*'ver pressoflex 6p C3 DCpowe_2'!$O$13,SIGN(J504)*'ver pressoflex 6p C3 DCpowe_2'!$G$15*'ver pressoflex 6p C3 DCpowe_2'!$O$13)</f>
        <v>17803.500000000004</v>
      </c>
      <c r="S504" s="113">
        <f t="shared" si="65"/>
        <v>-70082.61750000027</v>
      </c>
      <c r="T504" s="575">
        <f>-L504*('ver pressoflex 6p C3 DCpowe_2'!$G$3/2-'ver pressoflex 6p C3 DCpowe_2'!$G$12*'ver pressoflex 6p C3 DCpowe_2'!D504)</f>
        <v>75040547.799029648</v>
      </c>
      <c r="U504" s="29">
        <f t="shared" si="67"/>
        <v>18248587.500000004</v>
      </c>
      <c r="V504" s="29">
        <f t="shared" si="68"/>
        <v>0</v>
      </c>
      <c r="W504" s="29">
        <f t="shared" si="69"/>
        <v>0</v>
      </c>
      <c r="X504" s="29">
        <f t="shared" si="70"/>
        <v>0</v>
      </c>
      <c r="Y504" s="29">
        <f t="shared" si="71"/>
        <v>0</v>
      </c>
      <c r="Z504" s="29">
        <f t="shared" si="72"/>
        <v>18248587.500000004</v>
      </c>
      <c r="AA504" s="113">
        <f t="shared" si="66"/>
        <v>111537722.79902965</v>
      </c>
    </row>
    <row r="505" spans="2:27">
      <c r="B505" s="116">
        <f t="shared" si="64"/>
        <v>30397.86750000027</v>
      </c>
      <c r="C505" s="115">
        <f t="shared" si="74"/>
        <v>31.270000000000117</v>
      </c>
      <c r="D505" s="68">
        <f>'ver pressoflex 6p C3 DCpowe_2'!$G$3/2/$C$557*C505</f>
        <v>383.05750000000143</v>
      </c>
      <c r="E505" s="114">
        <f>'ver pressoflex 6p C3 DCpowe_2'!$G$9/D505*(D505-'ver pressoflex 6p C3 DCpowe_2'!$M$8)</f>
        <v>-3.8230813911749699E-3</v>
      </c>
      <c r="F505" s="114">
        <f>'ver pressoflex 6p C3 DCpowe_2'!$G$9/D505*(D505-'ver pressoflex 6p C3 DCpowe_2'!$M$9)</f>
        <v>-2.1523139476449576E-3</v>
      </c>
      <c r="G505" s="114">
        <f>'ver pressoflex 6p C3 DCpowe_2'!$G$9/D505*(D505-'ver pressoflex 6p C3 DCpowe_2'!$M$10)</f>
        <v>-4.8154650411494549E-4</v>
      </c>
      <c r="H505" s="114">
        <f>'ver pressoflex 6p C3 DCpowe_2'!$G$9/D505*(D505-'ver pressoflex 6p C3 DCpowe_2'!$M$11)</f>
        <v>3.5648799462221568E-2</v>
      </c>
      <c r="I505" s="114">
        <f>'ver pressoflex 6p C3 DCpowe_2'!$G$9/D505*(D505-'ver pressoflex 6p C3 DCpowe_2'!$M$12)</f>
        <v>3.7319566905751576E-2</v>
      </c>
      <c r="J505" s="114">
        <f>'ver pressoflex 6p C3 DCpowe_2'!$G$9/D505*(D505-'ver pressoflex 6p C3 DCpowe_2'!$M$13)</f>
        <v>3.8990334349281591E-2</v>
      </c>
      <c r="K505" s="114">
        <f>'ver pressoflex 6p C3 DCpowe_2'!$G$9/D505*(D505-'ver pressoflex 6p C3 DCpowe_2'!$G$3)</f>
        <v>4.3167252958106625E-2</v>
      </c>
      <c r="L505" s="113">
        <f>-'ver pressoflex 6p C3 DCpowe_2'!$G$2*'ver pressoflex 6p C3 DCpowe_2'!D505*'ver pressoflex 6p C3 DCpowe_2'!$G$17*'ver pressoflex 6p C3 DCpowe_2'!$G$13*'ver pressoflex 6p C3 DCpowe_2'!$G$11</f>
        <v>-72397.86750000027</v>
      </c>
      <c r="M505" s="572">
        <f>IF(ABS(E505)&lt;'ver pressoflex 6p C3 DCpowe_2'!$G$7,'ver pressoflex 6p C3 DCpowe_2'!$G$16*E505*'ver pressoflex 6p C3 DCpowe_2'!$O$8,SIGN(E505)*'ver pressoflex 6p C3 DCpowe_2'!$G$15*'ver pressoflex 6p C3 DCpowe_2'!$O$8)</f>
        <v>-17803.500000000004</v>
      </c>
      <c r="N505" s="572">
        <f>IF(ABS(F505)&lt;'ver pressoflex 6p C3 DCpowe_2'!$G$7,'ver pressoflex 6p C3 DCpowe_2'!$G$16*F505*'ver pressoflex 6p C3 DCpowe_2'!$O$9,SIGN(F505)*'ver pressoflex 6p C3 DCpowe_2'!$G$15*'ver pressoflex 6p C3 DCpowe_2'!$O$9)</f>
        <v>0</v>
      </c>
      <c r="O505" s="572">
        <f>IF(ABS(G505)&lt;'ver pressoflex 6p C3 DCpowe_2'!$G$7,'ver pressoflex 6p C3 DCpowe_2'!$G$16*G505*'ver pressoflex 6p C3 DCpowe_2'!$O$10,SIGN(G505)*'ver pressoflex 6p C3 DCpowe_2'!$G$15*'ver pressoflex 6p C3 DCpowe_2'!$O$10)</f>
        <v>0</v>
      </c>
      <c r="P505" s="572">
        <f>IF(ABS(H505)&lt;'ver pressoflex 6p C3 DCpowe_2'!$G$7,'ver pressoflex 6p C3 DCpowe_2'!$G$16*H505*'ver pressoflex 6p C3 DCpowe_2'!$O$11,SIGN(H505)*'ver pressoflex 6p C3 DCpowe_2'!$G$15*'ver pressoflex 6p C3 DCpowe_2'!$O$11)</f>
        <v>0</v>
      </c>
      <c r="Q505" s="572">
        <f>IF(ABS(I505)&lt;'ver pressoflex 6p C3 DCpowe_2'!$G$7,'ver pressoflex 6p C3 DCpowe_2'!$G$16*I505*'ver pressoflex 6p C3 DCpowe_2'!$O$12,SIGN(I505)*'ver pressoflex 6p C3 DCpowe_2'!$G$15*'ver pressoflex 6p C3 DCpowe_2'!$O$12)</f>
        <v>0</v>
      </c>
      <c r="R505" s="572">
        <f>IF(ABS(J505)&lt;'ver pressoflex 6p C3 DCpowe_2'!$G$7,'ver pressoflex 6p C3 DCpowe_2'!$G$16*J505*'ver pressoflex 6p C3 DCpowe_2'!$O$13,SIGN(J505)*'ver pressoflex 6p C3 DCpowe_2'!$G$15*'ver pressoflex 6p C3 DCpowe_2'!$O$13)</f>
        <v>17803.500000000004</v>
      </c>
      <c r="S505" s="113">
        <f t="shared" si="65"/>
        <v>-72397.86750000027</v>
      </c>
      <c r="T505" s="575">
        <f>-L505*('ver pressoflex 6p C3 DCpowe_2'!$G$3/2-'ver pressoflex 6p C3 DCpowe_2'!$G$12*'ver pressoflex 6p C3 DCpowe_2'!D505)</f>
        <v>77150648.497469649</v>
      </c>
      <c r="U505" s="29">
        <f t="shared" si="67"/>
        <v>18248587.500000004</v>
      </c>
      <c r="V505" s="29">
        <f t="shared" si="68"/>
        <v>0</v>
      </c>
      <c r="W505" s="29">
        <f t="shared" si="69"/>
        <v>0</v>
      </c>
      <c r="X505" s="29">
        <f t="shared" si="70"/>
        <v>0</v>
      </c>
      <c r="Y505" s="29">
        <f t="shared" si="71"/>
        <v>0</v>
      </c>
      <c r="Z505" s="29">
        <f t="shared" si="72"/>
        <v>18248587.500000004</v>
      </c>
      <c r="AA505" s="113">
        <f t="shared" si="66"/>
        <v>113647823.49746965</v>
      </c>
    </row>
    <row r="506" spans="2:27">
      <c r="B506" s="116">
        <f t="shared" ref="B506:B557" si="75">ABS(+S506-$C$53)</f>
        <v>32713.117500000284</v>
      </c>
      <c r="C506" s="115">
        <f t="shared" si="74"/>
        <v>32.270000000000117</v>
      </c>
      <c r="D506" s="68">
        <f>'ver pressoflex 6p C3 DCpowe_2'!$G$3/2/$C$557*C506</f>
        <v>395.30750000000143</v>
      </c>
      <c r="E506" s="114">
        <f>'ver pressoflex 6p C3 DCpowe_2'!$G$9/D506*(D506-'ver pressoflex 6p C3 DCpowe_2'!$M$8)</f>
        <v>-3.9525179765119703E-3</v>
      </c>
      <c r="F506" s="114">
        <f>'ver pressoflex 6p C3 DCpowe_2'!$G$9/D506*(D506-'ver pressoflex 6p C3 DCpowe_2'!$M$9)</f>
        <v>-2.3335251671167587E-3</v>
      </c>
      <c r="G506" s="114">
        <f>'ver pressoflex 6p C3 DCpowe_2'!$G$9/D506*(D506-'ver pressoflex 6p C3 DCpowe_2'!$M$10)</f>
        <v>-7.1453235772154686E-4</v>
      </c>
      <c r="H506" s="114">
        <f>'ver pressoflex 6p C3 DCpowe_2'!$G$9/D506*(D506-'ver pressoflex 6p C3 DCpowe_2'!$M$11)</f>
        <v>3.4296187145449908E-2</v>
      </c>
      <c r="I506" s="114">
        <f>'ver pressoflex 6p C3 DCpowe_2'!$G$9/D506*(D506-'ver pressoflex 6p C3 DCpowe_2'!$M$12)</f>
        <v>3.5915179954845118E-2</v>
      </c>
      <c r="J506" s="114">
        <f>'ver pressoflex 6p C3 DCpowe_2'!$G$9/D506*(D506-'ver pressoflex 6p C3 DCpowe_2'!$M$13)</f>
        <v>3.7534172764240328E-2</v>
      </c>
      <c r="K506" s="114">
        <f>'ver pressoflex 6p C3 DCpowe_2'!$G$9/D506*(D506-'ver pressoflex 6p C3 DCpowe_2'!$G$3)</f>
        <v>4.1581654787728364E-2</v>
      </c>
      <c r="L506" s="113">
        <f>-'ver pressoflex 6p C3 DCpowe_2'!$G$2*'ver pressoflex 6p C3 DCpowe_2'!D506*'ver pressoflex 6p C3 DCpowe_2'!$G$17*'ver pressoflex 6p C3 DCpowe_2'!$G$13*'ver pressoflex 6p C3 DCpowe_2'!$G$11</f>
        <v>-74713.117500000284</v>
      </c>
      <c r="M506" s="572">
        <f>IF(ABS(E506)&lt;'ver pressoflex 6p C3 DCpowe_2'!$G$7,'ver pressoflex 6p C3 DCpowe_2'!$G$16*E506*'ver pressoflex 6p C3 DCpowe_2'!$O$8,SIGN(E506)*'ver pressoflex 6p C3 DCpowe_2'!$G$15*'ver pressoflex 6p C3 DCpowe_2'!$O$8)</f>
        <v>-17803.500000000004</v>
      </c>
      <c r="N506" s="572">
        <f>IF(ABS(F506)&lt;'ver pressoflex 6p C3 DCpowe_2'!$G$7,'ver pressoflex 6p C3 DCpowe_2'!$G$16*F506*'ver pressoflex 6p C3 DCpowe_2'!$O$9,SIGN(F506)*'ver pressoflex 6p C3 DCpowe_2'!$G$15*'ver pressoflex 6p C3 DCpowe_2'!$O$9)</f>
        <v>0</v>
      </c>
      <c r="O506" s="572">
        <f>IF(ABS(G506)&lt;'ver pressoflex 6p C3 DCpowe_2'!$G$7,'ver pressoflex 6p C3 DCpowe_2'!$G$16*G506*'ver pressoflex 6p C3 DCpowe_2'!$O$10,SIGN(G506)*'ver pressoflex 6p C3 DCpowe_2'!$G$15*'ver pressoflex 6p C3 DCpowe_2'!$O$10)</f>
        <v>0</v>
      </c>
      <c r="P506" s="572">
        <f>IF(ABS(H506)&lt;'ver pressoflex 6p C3 DCpowe_2'!$G$7,'ver pressoflex 6p C3 DCpowe_2'!$G$16*H506*'ver pressoflex 6p C3 DCpowe_2'!$O$11,SIGN(H506)*'ver pressoflex 6p C3 DCpowe_2'!$G$15*'ver pressoflex 6p C3 DCpowe_2'!$O$11)</f>
        <v>0</v>
      </c>
      <c r="Q506" s="572">
        <f>IF(ABS(I506)&lt;'ver pressoflex 6p C3 DCpowe_2'!$G$7,'ver pressoflex 6p C3 DCpowe_2'!$G$16*I506*'ver pressoflex 6p C3 DCpowe_2'!$O$12,SIGN(I506)*'ver pressoflex 6p C3 DCpowe_2'!$G$15*'ver pressoflex 6p C3 DCpowe_2'!$O$12)</f>
        <v>0</v>
      </c>
      <c r="R506" s="572">
        <f>IF(ABS(J506)&lt;'ver pressoflex 6p C3 DCpowe_2'!$G$7,'ver pressoflex 6p C3 DCpowe_2'!$G$16*J506*'ver pressoflex 6p C3 DCpowe_2'!$O$13,SIGN(J506)*'ver pressoflex 6p C3 DCpowe_2'!$G$15*'ver pressoflex 6p C3 DCpowe_2'!$O$13)</f>
        <v>17803.500000000004</v>
      </c>
      <c r="S506" s="113">
        <f t="shared" ref="S506:S557" si="76">L506+M506+N506+O506+P506+Q506+R506</f>
        <v>-74713.117500000284</v>
      </c>
      <c r="T506" s="575">
        <f>-L506*('ver pressoflex 6p C3 DCpowe_2'!$G$3/2-'ver pressoflex 6p C3 DCpowe_2'!$G$12*'ver pressoflex 6p C3 DCpowe_2'!D506)</f>
        <v>79237152.167909667</v>
      </c>
      <c r="U506" s="29">
        <f t="shared" si="67"/>
        <v>18248587.500000004</v>
      </c>
      <c r="V506" s="29">
        <f t="shared" si="68"/>
        <v>0</v>
      </c>
      <c r="W506" s="29">
        <f t="shared" si="69"/>
        <v>0</v>
      </c>
      <c r="X506" s="29">
        <f t="shared" si="70"/>
        <v>0</v>
      </c>
      <c r="Y506" s="29">
        <f t="shared" si="71"/>
        <v>0</v>
      </c>
      <c r="Z506" s="29">
        <f t="shared" si="72"/>
        <v>18248587.500000004</v>
      </c>
      <c r="AA506" s="113">
        <f t="shared" ref="AA506:AA557" si="77">T506+U506+V506+W506+X506+Y506+Z506</f>
        <v>115734327.16790967</v>
      </c>
    </row>
    <row r="507" spans="2:27">
      <c r="B507" s="116">
        <f t="shared" si="75"/>
        <v>35028.36750000027</v>
      </c>
      <c r="C507" s="115">
        <f t="shared" si="74"/>
        <v>33.270000000000117</v>
      </c>
      <c r="D507" s="68">
        <f>'ver pressoflex 6p C3 DCpowe_2'!$G$3/2/$C$557*C507</f>
        <v>407.55750000000143</v>
      </c>
      <c r="E507" s="114">
        <f>'ver pressoflex 6p C3 DCpowe_2'!$G$9/D507*(D507-'ver pressoflex 6p C3 DCpowe_2'!$M$8)</f>
        <v>-4.0741735828686895E-3</v>
      </c>
      <c r="F507" s="114">
        <f>'ver pressoflex 6p C3 DCpowe_2'!$G$9/D507*(D507-'ver pressoflex 6p C3 DCpowe_2'!$M$9)</f>
        <v>-2.5038430160161645E-3</v>
      </c>
      <c r="G507" s="114">
        <f>'ver pressoflex 6p C3 DCpowe_2'!$G$9/D507*(D507-'ver pressoflex 6p C3 DCpowe_2'!$M$10)</f>
        <v>-9.3351244916363972E-4</v>
      </c>
      <c r="H507" s="114">
        <f>'ver pressoflex 6p C3 DCpowe_2'!$G$9/D507*(D507-'ver pressoflex 6p C3 DCpowe_2'!$M$11)</f>
        <v>3.3024886059022207E-2</v>
      </c>
      <c r="I507" s="114">
        <f>'ver pressoflex 6p C3 DCpowe_2'!$G$9/D507*(D507-'ver pressoflex 6p C3 DCpowe_2'!$M$12)</f>
        <v>3.4595216625874732E-2</v>
      </c>
      <c r="J507" s="114">
        <f>'ver pressoflex 6p C3 DCpowe_2'!$G$9/D507*(D507-'ver pressoflex 6p C3 DCpowe_2'!$M$13)</f>
        <v>3.6165547192727257E-2</v>
      </c>
      <c r="K507" s="114">
        <f>'ver pressoflex 6p C3 DCpowe_2'!$G$9/D507*(D507-'ver pressoflex 6p C3 DCpowe_2'!$G$3)</f>
        <v>4.0091373609858566E-2</v>
      </c>
      <c r="L507" s="113">
        <f>-'ver pressoflex 6p C3 DCpowe_2'!$G$2*'ver pressoflex 6p C3 DCpowe_2'!D507*'ver pressoflex 6p C3 DCpowe_2'!$G$17*'ver pressoflex 6p C3 DCpowe_2'!$G$13*'ver pressoflex 6p C3 DCpowe_2'!$G$11</f>
        <v>-77028.36750000027</v>
      </c>
      <c r="M507" s="572">
        <f>IF(ABS(E507)&lt;'ver pressoflex 6p C3 DCpowe_2'!$G$7,'ver pressoflex 6p C3 DCpowe_2'!$G$16*E507*'ver pressoflex 6p C3 DCpowe_2'!$O$8,SIGN(E507)*'ver pressoflex 6p C3 DCpowe_2'!$G$15*'ver pressoflex 6p C3 DCpowe_2'!$O$8)</f>
        <v>-17803.500000000004</v>
      </c>
      <c r="N507" s="572">
        <f>IF(ABS(F507)&lt;'ver pressoflex 6p C3 DCpowe_2'!$G$7,'ver pressoflex 6p C3 DCpowe_2'!$G$16*F507*'ver pressoflex 6p C3 DCpowe_2'!$O$9,SIGN(F507)*'ver pressoflex 6p C3 DCpowe_2'!$G$15*'ver pressoflex 6p C3 DCpowe_2'!$O$9)</f>
        <v>0</v>
      </c>
      <c r="O507" s="572">
        <f>IF(ABS(G507)&lt;'ver pressoflex 6p C3 DCpowe_2'!$G$7,'ver pressoflex 6p C3 DCpowe_2'!$G$16*G507*'ver pressoflex 6p C3 DCpowe_2'!$O$10,SIGN(G507)*'ver pressoflex 6p C3 DCpowe_2'!$G$15*'ver pressoflex 6p C3 DCpowe_2'!$O$10)</f>
        <v>0</v>
      </c>
      <c r="P507" s="572">
        <f>IF(ABS(H507)&lt;'ver pressoflex 6p C3 DCpowe_2'!$G$7,'ver pressoflex 6p C3 DCpowe_2'!$G$16*H507*'ver pressoflex 6p C3 DCpowe_2'!$O$11,SIGN(H507)*'ver pressoflex 6p C3 DCpowe_2'!$G$15*'ver pressoflex 6p C3 DCpowe_2'!$O$11)</f>
        <v>0</v>
      </c>
      <c r="Q507" s="572">
        <f>IF(ABS(I507)&lt;'ver pressoflex 6p C3 DCpowe_2'!$G$7,'ver pressoflex 6p C3 DCpowe_2'!$G$16*I507*'ver pressoflex 6p C3 DCpowe_2'!$O$12,SIGN(I507)*'ver pressoflex 6p C3 DCpowe_2'!$G$15*'ver pressoflex 6p C3 DCpowe_2'!$O$12)</f>
        <v>0</v>
      </c>
      <c r="R507" s="572">
        <f>IF(ABS(J507)&lt;'ver pressoflex 6p C3 DCpowe_2'!$G$7,'ver pressoflex 6p C3 DCpowe_2'!$G$16*J507*'ver pressoflex 6p C3 DCpowe_2'!$O$13,SIGN(J507)*'ver pressoflex 6p C3 DCpowe_2'!$G$15*'ver pressoflex 6p C3 DCpowe_2'!$O$13)</f>
        <v>17803.500000000004</v>
      </c>
      <c r="S507" s="113">
        <f t="shared" si="76"/>
        <v>-77028.36750000027</v>
      </c>
      <c r="T507" s="575">
        <f>-L507*('ver pressoflex 6p C3 DCpowe_2'!$G$3/2-'ver pressoflex 6p C3 DCpowe_2'!$G$12*'ver pressoflex 6p C3 DCpowe_2'!D507)</f>
        <v>81300058.810349643</v>
      </c>
      <c r="U507" s="29">
        <f t="shared" ref="U507:U557" si="78">M507*IF(($G$3/2-$M$8)&gt;0,($G$3/2-$M$8),$G$3/2-($G$3-$M$8))*IF(($G$3/2-$M$8)&gt;0,-1,1)</f>
        <v>18248587.500000004</v>
      </c>
      <c r="V507" s="29">
        <f t="shared" ref="V507:V557" si="79">N507*IF(($G$3/2-$M$9)&gt;0,($G$3/2-$M$9),$G$3/2-($G$3-$M$9))*IF(($G$3/2-$M$9)&gt;0,-1,1)</f>
        <v>0</v>
      </c>
      <c r="W507" s="29">
        <f t="shared" ref="W507:W557" si="80">O507*IF(($G$3/2-$M$10)&gt;0,($G$3/2-$M$10),$G$3/2-($G$3-$M$10))*IF(($G$3/2-$M$10)&gt;0,-1,1)</f>
        <v>0</v>
      </c>
      <c r="X507" s="29">
        <f t="shared" ref="X507:X557" si="81">P507*IF(($G$3/2-$M$11)&gt;0,($G$3/2-$M$11),$G$3/2-($G$3-$M$11))*IF(($G$3/2-$M$11)&gt;0,-1,1)</f>
        <v>0</v>
      </c>
      <c r="Y507" s="29">
        <f t="shared" ref="Y507:Y557" si="82">Q507*IF(($G$3/2-$M$12)&gt;0,($G$3/2-$M$12),$G$3/2-($G$3-$M$12))*IF(($G$3/2-$M$12)&gt;0,-1,1)</f>
        <v>0</v>
      </c>
      <c r="Z507" s="29">
        <f t="shared" ref="Z507:Z557" si="83">R507*IF(($G$3/2-$M$13)&gt;0,($G$3/2-$M$13),$G$3/2-($G$3-$M$13))*IF(($G$3/2-$M$13)&gt;0,-1,1)</f>
        <v>18248587.500000004</v>
      </c>
      <c r="AA507" s="113">
        <f t="shared" si="77"/>
        <v>117797233.81034964</v>
      </c>
    </row>
    <row r="508" spans="2:27">
      <c r="B508" s="116">
        <f t="shared" si="75"/>
        <v>37343.61750000027</v>
      </c>
      <c r="C508" s="115">
        <f t="shared" si="74"/>
        <v>34.270000000000117</v>
      </c>
      <c r="D508" s="68">
        <f>'ver pressoflex 6p C3 DCpowe_2'!$G$3/2/$C$557*C508</f>
        <v>419.80750000000143</v>
      </c>
      <c r="E508" s="114">
        <f>'ver pressoflex 6p C3 DCpowe_2'!$G$9/D508*(D508-'ver pressoflex 6p C3 DCpowe_2'!$M$8)</f>
        <v>-4.1887293580986657E-3</v>
      </c>
      <c r="F508" s="114">
        <f>'ver pressoflex 6p C3 DCpowe_2'!$G$9/D508*(D508-'ver pressoflex 6p C3 DCpowe_2'!$M$9)</f>
        <v>-2.6642211013381315E-3</v>
      </c>
      <c r="G508" s="114">
        <f>'ver pressoflex 6p C3 DCpowe_2'!$G$9/D508*(D508-'ver pressoflex 6p C3 DCpowe_2'!$M$10)</f>
        <v>-1.1397128445775977E-3</v>
      </c>
      <c r="H508" s="114">
        <f>'ver pressoflex 6p C3 DCpowe_2'!$G$9/D508*(D508-'ver pressoflex 6p C3 DCpowe_2'!$M$11)</f>
        <v>3.1827778207868952E-2</v>
      </c>
      <c r="I508" s="114">
        <f>'ver pressoflex 6p C3 DCpowe_2'!$G$9/D508*(D508-'ver pressoflex 6p C3 DCpowe_2'!$M$12)</f>
        <v>3.3352286464629483E-2</v>
      </c>
      <c r="J508" s="114">
        <f>'ver pressoflex 6p C3 DCpowe_2'!$G$9/D508*(D508-'ver pressoflex 6p C3 DCpowe_2'!$M$13)</f>
        <v>3.487679472139002E-2</v>
      </c>
      <c r="K508" s="114">
        <f>'ver pressoflex 6p C3 DCpowe_2'!$G$9/D508*(D508-'ver pressoflex 6p C3 DCpowe_2'!$G$3)</f>
        <v>3.8688065363291349E-2</v>
      </c>
      <c r="L508" s="113">
        <f>-'ver pressoflex 6p C3 DCpowe_2'!$G$2*'ver pressoflex 6p C3 DCpowe_2'!D508*'ver pressoflex 6p C3 DCpowe_2'!$G$17*'ver pressoflex 6p C3 DCpowe_2'!$G$13*'ver pressoflex 6p C3 DCpowe_2'!$G$11</f>
        <v>-79343.61750000027</v>
      </c>
      <c r="M508" s="572">
        <f>IF(ABS(E508)&lt;'ver pressoflex 6p C3 DCpowe_2'!$G$7,'ver pressoflex 6p C3 DCpowe_2'!$G$16*E508*'ver pressoflex 6p C3 DCpowe_2'!$O$8,SIGN(E508)*'ver pressoflex 6p C3 DCpowe_2'!$G$15*'ver pressoflex 6p C3 DCpowe_2'!$O$8)</f>
        <v>-17803.500000000004</v>
      </c>
      <c r="N508" s="572">
        <f>IF(ABS(F508)&lt;'ver pressoflex 6p C3 DCpowe_2'!$G$7,'ver pressoflex 6p C3 DCpowe_2'!$G$16*F508*'ver pressoflex 6p C3 DCpowe_2'!$O$9,SIGN(F508)*'ver pressoflex 6p C3 DCpowe_2'!$G$15*'ver pressoflex 6p C3 DCpowe_2'!$O$9)</f>
        <v>0</v>
      </c>
      <c r="O508" s="572">
        <f>IF(ABS(G508)&lt;'ver pressoflex 6p C3 DCpowe_2'!$G$7,'ver pressoflex 6p C3 DCpowe_2'!$G$16*G508*'ver pressoflex 6p C3 DCpowe_2'!$O$10,SIGN(G508)*'ver pressoflex 6p C3 DCpowe_2'!$G$15*'ver pressoflex 6p C3 DCpowe_2'!$O$10)</f>
        <v>0</v>
      </c>
      <c r="P508" s="572">
        <f>IF(ABS(H508)&lt;'ver pressoflex 6p C3 DCpowe_2'!$G$7,'ver pressoflex 6p C3 DCpowe_2'!$G$16*H508*'ver pressoflex 6p C3 DCpowe_2'!$O$11,SIGN(H508)*'ver pressoflex 6p C3 DCpowe_2'!$G$15*'ver pressoflex 6p C3 DCpowe_2'!$O$11)</f>
        <v>0</v>
      </c>
      <c r="Q508" s="572">
        <f>IF(ABS(I508)&lt;'ver pressoflex 6p C3 DCpowe_2'!$G$7,'ver pressoflex 6p C3 DCpowe_2'!$G$16*I508*'ver pressoflex 6p C3 DCpowe_2'!$O$12,SIGN(I508)*'ver pressoflex 6p C3 DCpowe_2'!$G$15*'ver pressoflex 6p C3 DCpowe_2'!$O$12)</f>
        <v>0</v>
      </c>
      <c r="R508" s="572">
        <f>IF(ABS(J508)&lt;'ver pressoflex 6p C3 DCpowe_2'!$G$7,'ver pressoflex 6p C3 DCpowe_2'!$G$16*J508*'ver pressoflex 6p C3 DCpowe_2'!$O$13,SIGN(J508)*'ver pressoflex 6p C3 DCpowe_2'!$G$15*'ver pressoflex 6p C3 DCpowe_2'!$O$13)</f>
        <v>17803.500000000004</v>
      </c>
      <c r="S508" s="113">
        <f t="shared" si="76"/>
        <v>-79343.61750000027</v>
      </c>
      <c r="T508" s="575">
        <f>-L508*('ver pressoflex 6p C3 DCpowe_2'!$G$3/2-'ver pressoflex 6p C3 DCpowe_2'!$G$12*'ver pressoflex 6p C3 DCpowe_2'!D508)</f>
        <v>83339368.424789637</v>
      </c>
      <c r="U508" s="29">
        <f t="shared" si="78"/>
        <v>18248587.500000004</v>
      </c>
      <c r="V508" s="29">
        <f t="shared" si="79"/>
        <v>0</v>
      </c>
      <c r="W508" s="29">
        <f t="shared" si="80"/>
        <v>0</v>
      </c>
      <c r="X508" s="29">
        <f t="shared" si="81"/>
        <v>0</v>
      </c>
      <c r="Y508" s="29">
        <f t="shared" si="82"/>
        <v>0</v>
      </c>
      <c r="Z508" s="29">
        <f t="shared" si="83"/>
        <v>18248587.500000004</v>
      </c>
      <c r="AA508" s="113">
        <f t="shared" si="77"/>
        <v>119836543.42478964</v>
      </c>
    </row>
    <row r="509" spans="2:27">
      <c r="B509" s="116">
        <f t="shared" si="75"/>
        <v>39658.867500000284</v>
      </c>
      <c r="C509" s="115">
        <f t="shared" si="74"/>
        <v>35.270000000000117</v>
      </c>
      <c r="D509" s="68">
        <f>'ver pressoflex 6p C3 DCpowe_2'!$G$3/2/$C$557*C509</f>
        <v>432.05750000000143</v>
      </c>
      <c r="E509" s="114">
        <f>'ver pressoflex 6p C3 DCpowe_2'!$G$9/D509*(D509-'ver pressoflex 6p C3 DCpowe_2'!$M$8)</f>
        <v>-4.2967892005115185E-3</v>
      </c>
      <c r="F509" s="114">
        <f>'ver pressoflex 6p C3 DCpowe_2'!$G$9/D509*(D509-'ver pressoflex 6p C3 DCpowe_2'!$M$9)</f>
        <v>-2.8155048807161254E-3</v>
      </c>
      <c r="G509" s="114">
        <f>'ver pressoflex 6p C3 DCpowe_2'!$G$9/D509*(D509-'ver pressoflex 6p C3 DCpowe_2'!$M$10)</f>
        <v>-1.3342205609207327E-3</v>
      </c>
      <c r="H509" s="114">
        <f>'ver pressoflex 6p C3 DCpowe_2'!$G$9/D509*(D509-'ver pressoflex 6p C3 DCpowe_2'!$M$11)</f>
        <v>3.0698552854654632E-2</v>
      </c>
      <c r="I509" s="114">
        <f>'ver pressoflex 6p C3 DCpowe_2'!$G$9/D509*(D509-'ver pressoflex 6p C3 DCpowe_2'!$M$12)</f>
        <v>3.2179837174450027E-2</v>
      </c>
      <c r="J509" s="114">
        <f>'ver pressoflex 6p C3 DCpowe_2'!$G$9/D509*(D509-'ver pressoflex 6p C3 DCpowe_2'!$M$13)</f>
        <v>3.3661121494245418E-2</v>
      </c>
      <c r="K509" s="114">
        <f>'ver pressoflex 6p C3 DCpowe_2'!$G$9/D509*(D509-'ver pressoflex 6p C3 DCpowe_2'!$G$3)</f>
        <v>3.7364332293733898E-2</v>
      </c>
      <c r="L509" s="113">
        <f>-'ver pressoflex 6p C3 DCpowe_2'!$G$2*'ver pressoflex 6p C3 DCpowe_2'!D509*'ver pressoflex 6p C3 DCpowe_2'!$G$17*'ver pressoflex 6p C3 DCpowe_2'!$G$13*'ver pressoflex 6p C3 DCpowe_2'!$G$11</f>
        <v>-81658.867500000284</v>
      </c>
      <c r="M509" s="572">
        <f>IF(ABS(E509)&lt;'ver pressoflex 6p C3 DCpowe_2'!$G$7,'ver pressoflex 6p C3 DCpowe_2'!$G$16*E509*'ver pressoflex 6p C3 DCpowe_2'!$O$8,SIGN(E509)*'ver pressoflex 6p C3 DCpowe_2'!$G$15*'ver pressoflex 6p C3 DCpowe_2'!$O$8)</f>
        <v>-17803.500000000004</v>
      </c>
      <c r="N509" s="572">
        <f>IF(ABS(F509)&lt;'ver pressoflex 6p C3 DCpowe_2'!$G$7,'ver pressoflex 6p C3 DCpowe_2'!$G$16*F509*'ver pressoflex 6p C3 DCpowe_2'!$O$9,SIGN(F509)*'ver pressoflex 6p C3 DCpowe_2'!$G$15*'ver pressoflex 6p C3 DCpowe_2'!$O$9)</f>
        <v>0</v>
      </c>
      <c r="O509" s="572">
        <f>IF(ABS(G509)&lt;'ver pressoflex 6p C3 DCpowe_2'!$G$7,'ver pressoflex 6p C3 DCpowe_2'!$G$16*G509*'ver pressoflex 6p C3 DCpowe_2'!$O$10,SIGN(G509)*'ver pressoflex 6p C3 DCpowe_2'!$G$15*'ver pressoflex 6p C3 DCpowe_2'!$O$10)</f>
        <v>0</v>
      </c>
      <c r="P509" s="572">
        <f>IF(ABS(H509)&lt;'ver pressoflex 6p C3 DCpowe_2'!$G$7,'ver pressoflex 6p C3 DCpowe_2'!$G$16*H509*'ver pressoflex 6p C3 DCpowe_2'!$O$11,SIGN(H509)*'ver pressoflex 6p C3 DCpowe_2'!$G$15*'ver pressoflex 6p C3 DCpowe_2'!$O$11)</f>
        <v>0</v>
      </c>
      <c r="Q509" s="572">
        <f>IF(ABS(I509)&lt;'ver pressoflex 6p C3 DCpowe_2'!$G$7,'ver pressoflex 6p C3 DCpowe_2'!$G$16*I509*'ver pressoflex 6p C3 DCpowe_2'!$O$12,SIGN(I509)*'ver pressoflex 6p C3 DCpowe_2'!$G$15*'ver pressoflex 6p C3 DCpowe_2'!$O$12)</f>
        <v>0</v>
      </c>
      <c r="R509" s="572">
        <f>IF(ABS(J509)&lt;'ver pressoflex 6p C3 DCpowe_2'!$G$7,'ver pressoflex 6p C3 DCpowe_2'!$G$16*J509*'ver pressoflex 6p C3 DCpowe_2'!$O$13,SIGN(J509)*'ver pressoflex 6p C3 DCpowe_2'!$G$15*'ver pressoflex 6p C3 DCpowe_2'!$O$13)</f>
        <v>17803.500000000004</v>
      </c>
      <c r="S509" s="113">
        <f t="shared" si="76"/>
        <v>-81658.867500000284</v>
      </c>
      <c r="T509" s="575">
        <f>-L509*('ver pressoflex 6p C3 DCpowe_2'!$G$3/2-'ver pressoflex 6p C3 DCpowe_2'!$G$12*'ver pressoflex 6p C3 DCpowe_2'!D509)</f>
        <v>85355081.011229649</v>
      </c>
      <c r="U509" s="29">
        <f t="shared" si="78"/>
        <v>18248587.500000004</v>
      </c>
      <c r="V509" s="29">
        <f t="shared" si="79"/>
        <v>0</v>
      </c>
      <c r="W509" s="29">
        <f t="shared" si="80"/>
        <v>0</v>
      </c>
      <c r="X509" s="29">
        <f t="shared" si="81"/>
        <v>0</v>
      </c>
      <c r="Y509" s="29">
        <f t="shared" si="82"/>
        <v>0</v>
      </c>
      <c r="Z509" s="29">
        <f t="shared" si="83"/>
        <v>18248587.500000004</v>
      </c>
      <c r="AA509" s="113">
        <f t="shared" si="77"/>
        <v>121852256.01122965</v>
      </c>
    </row>
    <row r="510" spans="2:27">
      <c r="B510" s="116">
        <f t="shared" si="75"/>
        <v>41974.11750000027</v>
      </c>
      <c r="C510" s="115">
        <f t="shared" si="74"/>
        <v>36.270000000000117</v>
      </c>
      <c r="D510" s="68">
        <f>'ver pressoflex 6p C3 DCpowe_2'!$G$3/2/$C$557*C510</f>
        <v>444.30750000000143</v>
      </c>
      <c r="E510" s="114">
        <f>'ver pressoflex 6p C3 DCpowe_2'!$G$9/D510*(D510-'ver pressoflex 6p C3 DCpowe_2'!$M$8)</f>
        <v>-4.3988904081070099E-3</v>
      </c>
      <c r="F510" s="114">
        <f>'ver pressoflex 6p C3 DCpowe_2'!$G$9/D510*(D510-'ver pressoflex 6p C3 DCpowe_2'!$M$9)</f>
        <v>-2.9584465713498138E-3</v>
      </c>
      <c r="G510" s="114">
        <f>'ver pressoflex 6p C3 DCpowe_2'!$G$9/D510*(D510-'ver pressoflex 6p C3 DCpowe_2'!$M$10)</f>
        <v>-1.5180027345926173E-3</v>
      </c>
      <c r="H510" s="114">
        <f>'ver pressoflex 6p C3 DCpowe_2'!$G$9/D510*(D510-'ver pressoflex 6p C3 DCpowe_2'!$M$11)</f>
        <v>2.9631595235281753E-2</v>
      </c>
      <c r="I510" s="114">
        <f>'ver pressoflex 6p C3 DCpowe_2'!$G$9/D510*(D510-'ver pressoflex 6p C3 DCpowe_2'!$M$12)</f>
        <v>3.1072039072038947E-2</v>
      </c>
      <c r="J510" s="114">
        <f>'ver pressoflex 6p C3 DCpowe_2'!$G$9/D510*(D510-'ver pressoflex 6p C3 DCpowe_2'!$M$13)</f>
        <v>3.2512482908796145E-2</v>
      </c>
      <c r="K510" s="114">
        <f>'ver pressoflex 6p C3 DCpowe_2'!$G$9/D510*(D510-'ver pressoflex 6p C3 DCpowe_2'!$G$3)</f>
        <v>3.6113592500689136E-2</v>
      </c>
      <c r="L510" s="113">
        <f>-'ver pressoflex 6p C3 DCpowe_2'!$G$2*'ver pressoflex 6p C3 DCpowe_2'!D510*'ver pressoflex 6p C3 DCpowe_2'!$G$17*'ver pressoflex 6p C3 DCpowe_2'!$G$13*'ver pressoflex 6p C3 DCpowe_2'!$G$11</f>
        <v>-83974.11750000027</v>
      </c>
      <c r="M510" s="572">
        <f>IF(ABS(E510)&lt;'ver pressoflex 6p C3 DCpowe_2'!$G$7,'ver pressoflex 6p C3 DCpowe_2'!$G$16*E510*'ver pressoflex 6p C3 DCpowe_2'!$O$8,SIGN(E510)*'ver pressoflex 6p C3 DCpowe_2'!$G$15*'ver pressoflex 6p C3 DCpowe_2'!$O$8)</f>
        <v>-17803.500000000004</v>
      </c>
      <c r="N510" s="572">
        <f>IF(ABS(F510)&lt;'ver pressoflex 6p C3 DCpowe_2'!$G$7,'ver pressoflex 6p C3 DCpowe_2'!$G$16*F510*'ver pressoflex 6p C3 DCpowe_2'!$O$9,SIGN(F510)*'ver pressoflex 6p C3 DCpowe_2'!$G$15*'ver pressoflex 6p C3 DCpowe_2'!$O$9)</f>
        <v>0</v>
      </c>
      <c r="O510" s="572">
        <f>IF(ABS(G510)&lt;'ver pressoflex 6p C3 DCpowe_2'!$G$7,'ver pressoflex 6p C3 DCpowe_2'!$G$16*G510*'ver pressoflex 6p C3 DCpowe_2'!$O$10,SIGN(G510)*'ver pressoflex 6p C3 DCpowe_2'!$G$15*'ver pressoflex 6p C3 DCpowe_2'!$O$10)</f>
        <v>0</v>
      </c>
      <c r="P510" s="572">
        <f>IF(ABS(H510)&lt;'ver pressoflex 6p C3 DCpowe_2'!$G$7,'ver pressoflex 6p C3 DCpowe_2'!$G$16*H510*'ver pressoflex 6p C3 DCpowe_2'!$O$11,SIGN(H510)*'ver pressoflex 6p C3 DCpowe_2'!$G$15*'ver pressoflex 6p C3 DCpowe_2'!$O$11)</f>
        <v>0</v>
      </c>
      <c r="Q510" s="572">
        <f>IF(ABS(I510)&lt;'ver pressoflex 6p C3 DCpowe_2'!$G$7,'ver pressoflex 6p C3 DCpowe_2'!$G$16*I510*'ver pressoflex 6p C3 DCpowe_2'!$O$12,SIGN(I510)*'ver pressoflex 6p C3 DCpowe_2'!$G$15*'ver pressoflex 6p C3 DCpowe_2'!$O$12)</f>
        <v>0</v>
      </c>
      <c r="R510" s="572">
        <f>IF(ABS(J510)&lt;'ver pressoflex 6p C3 DCpowe_2'!$G$7,'ver pressoflex 6p C3 DCpowe_2'!$G$16*J510*'ver pressoflex 6p C3 DCpowe_2'!$O$13,SIGN(J510)*'ver pressoflex 6p C3 DCpowe_2'!$G$15*'ver pressoflex 6p C3 DCpowe_2'!$O$13)</f>
        <v>17803.500000000004</v>
      </c>
      <c r="S510" s="113">
        <f t="shared" si="76"/>
        <v>-83974.11750000027</v>
      </c>
      <c r="T510" s="575">
        <f>-L510*('ver pressoflex 6p C3 DCpowe_2'!$G$3/2-'ver pressoflex 6p C3 DCpowe_2'!$G$12*'ver pressoflex 6p C3 DCpowe_2'!D510)</f>
        <v>87347196.569669634</v>
      </c>
      <c r="U510" s="29">
        <f t="shared" si="78"/>
        <v>18248587.500000004</v>
      </c>
      <c r="V510" s="29">
        <f t="shared" si="79"/>
        <v>0</v>
      </c>
      <c r="W510" s="29">
        <f t="shared" si="80"/>
        <v>0</v>
      </c>
      <c r="X510" s="29">
        <f t="shared" si="81"/>
        <v>0</v>
      </c>
      <c r="Y510" s="29">
        <f t="shared" si="82"/>
        <v>0</v>
      </c>
      <c r="Z510" s="29">
        <f t="shared" si="83"/>
        <v>18248587.500000004</v>
      </c>
      <c r="AA510" s="113">
        <f t="shared" si="77"/>
        <v>123844371.56966963</v>
      </c>
    </row>
    <row r="511" spans="2:27">
      <c r="B511" s="116">
        <f t="shared" si="75"/>
        <v>44289.36750000027</v>
      </c>
      <c r="C511" s="115">
        <f t="shared" si="74"/>
        <v>37.270000000000117</v>
      </c>
      <c r="D511" s="68">
        <f>'ver pressoflex 6p C3 DCpowe_2'!$G$3/2/$C$557*C511</f>
        <v>456.55750000000143</v>
      </c>
      <c r="E511" s="114">
        <f>'ver pressoflex 6p C3 DCpowe_2'!$G$9/D511*(D511-'ver pressoflex 6p C3 DCpowe_2'!$M$8)</f>
        <v>-4.4955126134167221E-3</v>
      </c>
      <c r="F511" s="114">
        <f>'ver pressoflex 6p C3 DCpowe_2'!$G$9/D511*(D511-'ver pressoflex 6p C3 DCpowe_2'!$M$9)</f>
        <v>-3.0937176587834108E-3</v>
      </c>
      <c r="G511" s="114">
        <f>'ver pressoflex 6p C3 DCpowe_2'!$G$9/D511*(D511-'ver pressoflex 6p C3 DCpowe_2'!$M$10)</f>
        <v>-1.6919227041500993E-3</v>
      </c>
      <c r="H511" s="114">
        <f>'ver pressoflex 6p C3 DCpowe_2'!$G$9/D511*(D511-'ver pressoflex 6p C3 DCpowe_2'!$M$11)</f>
        <v>2.8621893189795255E-2</v>
      </c>
      <c r="I511" s="114">
        <f>'ver pressoflex 6p C3 DCpowe_2'!$G$9/D511*(D511-'ver pressoflex 6p C3 DCpowe_2'!$M$12)</f>
        <v>3.0023688144428566E-2</v>
      </c>
      <c r="J511" s="114">
        <f>'ver pressoflex 6p C3 DCpowe_2'!$G$9/D511*(D511-'ver pressoflex 6p C3 DCpowe_2'!$M$13)</f>
        <v>3.1425483099061881E-2</v>
      </c>
      <c r="K511" s="114">
        <f>'ver pressoflex 6p C3 DCpowe_2'!$G$9/D511*(D511-'ver pressoflex 6p C3 DCpowe_2'!$G$3)</f>
        <v>3.4929970485645161E-2</v>
      </c>
      <c r="L511" s="113">
        <f>-'ver pressoflex 6p C3 DCpowe_2'!$G$2*'ver pressoflex 6p C3 DCpowe_2'!D511*'ver pressoflex 6p C3 DCpowe_2'!$G$17*'ver pressoflex 6p C3 DCpowe_2'!$G$13*'ver pressoflex 6p C3 DCpowe_2'!$G$11</f>
        <v>-86289.36750000027</v>
      </c>
      <c r="M511" s="572">
        <f>IF(ABS(E511)&lt;'ver pressoflex 6p C3 DCpowe_2'!$G$7,'ver pressoflex 6p C3 DCpowe_2'!$G$16*E511*'ver pressoflex 6p C3 DCpowe_2'!$O$8,SIGN(E511)*'ver pressoflex 6p C3 DCpowe_2'!$G$15*'ver pressoflex 6p C3 DCpowe_2'!$O$8)</f>
        <v>-17803.500000000004</v>
      </c>
      <c r="N511" s="572">
        <f>IF(ABS(F511)&lt;'ver pressoflex 6p C3 DCpowe_2'!$G$7,'ver pressoflex 6p C3 DCpowe_2'!$G$16*F511*'ver pressoflex 6p C3 DCpowe_2'!$O$9,SIGN(F511)*'ver pressoflex 6p C3 DCpowe_2'!$G$15*'ver pressoflex 6p C3 DCpowe_2'!$O$9)</f>
        <v>0</v>
      </c>
      <c r="O511" s="572">
        <f>IF(ABS(G511)&lt;'ver pressoflex 6p C3 DCpowe_2'!$G$7,'ver pressoflex 6p C3 DCpowe_2'!$G$16*G511*'ver pressoflex 6p C3 DCpowe_2'!$O$10,SIGN(G511)*'ver pressoflex 6p C3 DCpowe_2'!$G$15*'ver pressoflex 6p C3 DCpowe_2'!$O$10)</f>
        <v>0</v>
      </c>
      <c r="P511" s="572">
        <f>IF(ABS(H511)&lt;'ver pressoflex 6p C3 DCpowe_2'!$G$7,'ver pressoflex 6p C3 DCpowe_2'!$G$16*H511*'ver pressoflex 6p C3 DCpowe_2'!$O$11,SIGN(H511)*'ver pressoflex 6p C3 DCpowe_2'!$G$15*'ver pressoflex 6p C3 DCpowe_2'!$O$11)</f>
        <v>0</v>
      </c>
      <c r="Q511" s="572">
        <f>IF(ABS(I511)&lt;'ver pressoflex 6p C3 DCpowe_2'!$G$7,'ver pressoflex 6p C3 DCpowe_2'!$G$16*I511*'ver pressoflex 6p C3 DCpowe_2'!$O$12,SIGN(I511)*'ver pressoflex 6p C3 DCpowe_2'!$G$15*'ver pressoflex 6p C3 DCpowe_2'!$O$12)</f>
        <v>0</v>
      </c>
      <c r="R511" s="572">
        <f>IF(ABS(J511)&lt;'ver pressoflex 6p C3 DCpowe_2'!$G$7,'ver pressoflex 6p C3 DCpowe_2'!$G$16*J511*'ver pressoflex 6p C3 DCpowe_2'!$O$13,SIGN(J511)*'ver pressoflex 6p C3 DCpowe_2'!$G$15*'ver pressoflex 6p C3 DCpowe_2'!$O$13)</f>
        <v>17803.500000000004</v>
      </c>
      <c r="S511" s="113">
        <f t="shared" si="76"/>
        <v>-86289.36750000027</v>
      </c>
      <c r="T511" s="575">
        <f>-L511*('ver pressoflex 6p C3 DCpowe_2'!$G$3/2-'ver pressoflex 6p C3 DCpowe_2'!$G$12*'ver pressoflex 6p C3 DCpowe_2'!D511)</f>
        <v>89315715.100109637</v>
      </c>
      <c r="U511" s="29">
        <f t="shared" si="78"/>
        <v>18248587.500000004</v>
      </c>
      <c r="V511" s="29">
        <f t="shared" si="79"/>
        <v>0</v>
      </c>
      <c r="W511" s="29">
        <f t="shared" si="80"/>
        <v>0</v>
      </c>
      <c r="X511" s="29">
        <f t="shared" si="81"/>
        <v>0</v>
      </c>
      <c r="Y511" s="29">
        <f t="shared" si="82"/>
        <v>0</v>
      </c>
      <c r="Z511" s="29">
        <f t="shared" si="83"/>
        <v>18248587.500000004</v>
      </c>
      <c r="AA511" s="113">
        <f t="shared" si="77"/>
        <v>125812890.10010964</v>
      </c>
    </row>
    <row r="512" spans="2:27">
      <c r="B512" s="116">
        <f t="shared" si="75"/>
        <v>46604.617500000299</v>
      </c>
      <c r="C512" s="115">
        <f t="shared" si="74"/>
        <v>38.270000000000117</v>
      </c>
      <c r="D512" s="68">
        <f>'ver pressoflex 6p C3 DCpowe_2'!$G$3/2/$C$557*C512</f>
        <v>468.80750000000143</v>
      </c>
      <c r="E512" s="114">
        <f>'ver pressoflex 6p C3 DCpowe_2'!$G$9/D512*(D512-'ver pressoflex 6p C3 DCpowe_2'!$M$8)</f>
        <v>-4.5870853175343932E-3</v>
      </c>
      <c r="F512" s="114">
        <f>'ver pressoflex 6p C3 DCpowe_2'!$G$9/D512*(D512-'ver pressoflex 6p C3 DCpowe_2'!$M$9)</f>
        <v>-3.2219194445481502E-3</v>
      </c>
      <c r="G512" s="114">
        <f>'ver pressoflex 6p C3 DCpowe_2'!$G$9/D512*(D512-'ver pressoflex 6p C3 DCpowe_2'!$M$10)</f>
        <v>-1.8567535715619072E-3</v>
      </c>
      <c r="H512" s="114">
        <f>'ver pressoflex 6p C3 DCpowe_2'!$G$9/D512*(D512-'ver pressoflex 6p C3 DCpowe_2'!$M$11)</f>
        <v>2.7664958431765599E-2</v>
      </c>
      <c r="I512" s="114">
        <f>'ver pressoflex 6p C3 DCpowe_2'!$G$9/D512*(D512-'ver pressoflex 6p C3 DCpowe_2'!$M$12)</f>
        <v>2.9030124304751839E-2</v>
      </c>
      <c r="J512" s="114">
        <f>'ver pressoflex 6p C3 DCpowe_2'!$G$9/D512*(D512-'ver pressoflex 6p C3 DCpowe_2'!$M$13)</f>
        <v>3.0395290177738083E-2</v>
      </c>
      <c r="K512" s="114">
        <f>'ver pressoflex 6p C3 DCpowe_2'!$G$9/D512*(D512-'ver pressoflex 6p C3 DCpowe_2'!$G$3)</f>
        <v>3.3808204860203687E-2</v>
      </c>
      <c r="L512" s="113">
        <f>-'ver pressoflex 6p C3 DCpowe_2'!$G$2*'ver pressoflex 6p C3 DCpowe_2'!D512*'ver pressoflex 6p C3 DCpowe_2'!$G$17*'ver pressoflex 6p C3 DCpowe_2'!$G$13*'ver pressoflex 6p C3 DCpowe_2'!$G$11</f>
        <v>-88604.617500000299</v>
      </c>
      <c r="M512" s="572">
        <f>IF(ABS(E512)&lt;'ver pressoflex 6p C3 DCpowe_2'!$G$7,'ver pressoflex 6p C3 DCpowe_2'!$G$16*E512*'ver pressoflex 6p C3 DCpowe_2'!$O$8,SIGN(E512)*'ver pressoflex 6p C3 DCpowe_2'!$G$15*'ver pressoflex 6p C3 DCpowe_2'!$O$8)</f>
        <v>-17803.500000000004</v>
      </c>
      <c r="N512" s="572">
        <f>IF(ABS(F512)&lt;'ver pressoflex 6p C3 DCpowe_2'!$G$7,'ver pressoflex 6p C3 DCpowe_2'!$G$16*F512*'ver pressoflex 6p C3 DCpowe_2'!$O$9,SIGN(F512)*'ver pressoflex 6p C3 DCpowe_2'!$G$15*'ver pressoflex 6p C3 DCpowe_2'!$O$9)</f>
        <v>0</v>
      </c>
      <c r="O512" s="572">
        <f>IF(ABS(G512)&lt;'ver pressoflex 6p C3 DCpowe_2'!$G$7,'ver pressoflex 6p C3 DCpowe_2'!$G$16*G512*'ver pressoflex 6p C3 DCpowe_2'!$O$10,SIGN(G512)*'ver pressoflex 6p C3 DCpowe_2'!$G$15*'ver pressoflex 6p C3 DCpowe_2'!$O$10)</f>
        <v>0</v>
      </c>
      <c r="P512" s="572">
        <f>IF(ABS(H512)&lt;'ver pressoflex 6p C3 DCpowe_2'!$G$7,'ver pressoflex 6p C3 DCpowe_2'!$G$16*H512*'ver pressoflex 6p C3 DCpowe_2'!$O$11,SIGN(H512)*'ver pressoflex 6p C3 DCpowe_2'!$G$15*'ver pressoflex 6p C3 DCpowe_2'!$O$11)</f>
        <v>0</v>
      </c>
      <c r="Q512" s="572">
        <f>IF(ABS(I512)&lt;'ver pressoflex 6p C3 DCpowe_2'!$G$7,'ver pressoflex 6p C3 DCpowe_2'!$G$16*I512*'ver pressoflex 6p C3 DCpowe_2'!$O$12,SIGN(I512)*'ver pressoflex 6p C3 DCpowe_2'!$G$15*'ver pressoflex 6p C3 DCpowe_2'!$O$12)</f>
        <v>0</v>
      </c>
      <c r="R512" s="572">
        <f>IF(ABS(J512)&lt;'ver pressoflex 6p C3 DCpowe_2'!$G$7,'ver pressoflex 6p C3 DCpowe_2'!$G$16*J512*'ver pressoflex 6p C3 DCpowe_2'!$O$13,SIGN(J512)*'ver pressoflex 6p C3 DCpowe_2'!$G$15*'ver pressoflex 6p C3 DCpowe_2'!$O$13)</f>
        <v>17803.500000000004</v>
      </c>
      <c r="S512" s="113">
        <f t="shared" si="76"/>
        <v>-88604.617500000299</v>
      </c>
      <c r="T512" s="575">
        <f>-L512*('ver pressoflex 6p C3 DCpowe_2'!$G$3/2-'ver pressoflex 6p C3 DCpowe_2'!$G$12*'ver pressoflex 6p C3 DCpowe_2'!D512)</f>
        <v>91260636.602549657</v>
      </c>
      <c r="U512" s="29">
        <f t="shared" si="78"/>
        <v>18248587.500000004</v>
      </c>
      <c r="V512" s="29">
        <f t="shared" si="79"/>
        <v>0</v>
      </c>
      <c r="W512" s="29">
        <f t="shared" si="80"/>
        <v>0</v>
      </c>
      <c r="X512" s="29">
        <f t="shared" si="81"/>
        <v>0</v>
      </c>
      <c r="Y512" s="29">
        <f t="shared" si="82"/>
        <v>0</v>
      </c>
      <c r="Z512" s="29">
        <f t="shared" si="83"/>
        <v>18248587.500000004</v>
      </c>
      <c r="AA512" s="113">
        <f t="shared" si="77"/>
        <v>127757811.60254966</v>
      </c>
    </row>
    <row r="513" spans="2:27">
      <c r="B513" s="116">
        <f t="shared" si="75"/>
        <v>48919.867500000284</v>
      </c>
      <c r="C513" s="115">
        <f t="shared" si="74"/>
        <v>39.270000000000117</v>
      </c>
      <c r="D513" s="68">
        <f>'ver pressoflex 6p C3 DCpowe_2'!$G$3/2/$C$557*C513</f>
        <v>481.05750000000143</v>
      </c>
      <c r="E513" s="114">
        <f>'ver pressoflex 6p C3 DCpowe_2'!$G$9/D513*(D513-'ver pressoflex 6p C3 DCpowe_2'!$M$8)</f>
        <v>-4.6739942730338992E-3</v>
      </c>
      <c r="F513" s="114">
        <f>'ver pressoflex 6p C3 DCpowe_2'!$G$9/D513*(D513-'ver pressoflex 6p C3 DCpowe_2'!$M$9)</f>
        <v>-3.3435919822474586E-3</v>
      </c>
      <c r="G513" s="114">
        <f>'ver pressoflex 6p C3 DCpowe_2'!$G$9/D513*(D513-'ver pressoflex 6p C3 DCpowe_2'!$M$10)</f>
        <v>-2.0131896914610181E-3</v>
      </c>
      <c r="H513" s="114">
        <f>'ver pressoflex 6p C3 DCpowe_2'!$G$9/D513*(D513-'ver pressoflex 6p C3 DCpowe_2'!$M$11)</f>
        <v>2.675675984679576E-2</v>
      </c>
      <c r="I513" s="114">
        <f>'ver pressoflex 6p C3 DCpowe_2'!$G$9/D513*(D513-'ver pressoflex 6p C3 DCpowe_2'!$M$12)</f>
        <v>2.8087162137582201E-2</v>
      </c>
      <c r="J513" s="114">
        <f>'ver pressoflex 6p C3 DCpowe_2'!$G$9/D513*(D513-'ver pressoflex 6p C3 DCpowe_2'!$M$13)</f>
        <v>2.9417564428368639E-2</v>
      </c>
      <c r="K513" s="114">
        <f>'ver pressoflex 6p C3 DCpowe_2'!$G$9/D513*(D513-'ver pressoflex 6p C3 DCpowe_2'!$G$3)</f>
        <v>3.2743570155334745E-2</v>
      </c>
      <c r="L513" s="113">
        <f>-'ver pressoflex 6p C3 DCpowe_2'!$G$2*'ver pressoflex 6p C3 DCpowe_2'!D513*'ver pressoflex 6p C3 DCpowe_2'!$G$17*'ver pressoflex 6p C3 DCpowe_2'!$G$13*'ver pressoflex 6p C3 DCpowe_2'!$G$11</f>
        <v>-90919.867500000284</v>
      </c>
      <c r="M513" s="572">
        <f>IF(ABS(E513)&lt;'ver pressoflex 6p C3 DCpowe_2'!$G$7,'ver pressoflex 6p C3 DCpowe_2'!$G$16*E513*'ver pressoflex 6p C3 DCpowe_2'!$O$8,SIGN(E513)*'ver pressoflex 6p C3 DCpowe_2'!$G$15*'ver pressoflex 6p C3 DCpowe_2'!$O$8)</f>
        <v>-17803.500000000004</v>
      </c>
      <c r="N513" s="572">
        <f>IF(ABS(F513)&lt;'ver pressoflex 6p C3 DCpowe_2'!$G$7,'ver pressoflex 6p C3 DCpowe_2'!$G$16*F513*'ver pressoflex 6p C3 DCpowe_2'!$O$9,SIGN(F513)*'ver pressoflex 6p C3 DCpowe_2'!$G$15*'ver pressoflex 6p C3 DCpowe_2'!$O$9)</f>
        <v>0</v>
      </c>
      <c r="O513" s="572">
        <f>IF(ABS(G513)&lt;'ver pressoflex 6p C3 DCpowe_2'!$G$7,'ver pressoflex 6p C3 DCpowe_2'!$G$16*G513*'ver pressoflex 6p C3 DCpowe_2'!$O$10,SIGN(G513)*'ver pressoflex 6p C3 DCpowe_2'!$G$15*'ver pressoflex 6p C3 DCpowe_2'!$O$10)</f>
        <v>0</v>
      </c>
      <c r="P513" s="572">
        <f>IF(ABS(H513)&lt;'ver pressoflex 6p C3 DCpowe_2'!$G$7,'ver pressoflex 6p C3 DCpowe_2'!$G$16*H513*'ver pressoflex 6p C3 DCpowe_2'!$O$11,SIGN(H513)*'ver pressoflex 6p C3 DCpowe_2'!$G$15*'ver pressoflex 6p C3 DCpowe_2'!$O$11)</f>
        <v>0</v>
      </c>
      <c r="Q513" s="572">
        <f>IF(ABS(I513)&lt;'ver pressoflex 6p C3 DCpowe_2'!$G$7,'ver pressoflex 6p C3 DCpowe_2'!$G$16*I513*'ver pressoflex 6p C3 DCpowe_2'!$O$12,SIGN(I513)*'ver pressoflex 6p C3 DCpowe_2'!$G$15*'ver pressoflex 6p C3 DCpowe_2'!$O$12)</f>
        <v>0</v>
      </c>
      <c r="R513" s="572">
        <f>IF(ABS(J513)&lt;'ver pressoflex 6p C3 DCpowe_2'!$G$7,'ver pressoflex 6p C3 DCpowe_2'!$G$16*J513*'ver pressoflex 6p C3 DCpowe_2'!$O$13,SIGN(J513)*'ver pressoflex 6p C3 DCpowe_2'!$G$15*'ver pressoflex 6p C3 DCpowe_2'!$O$13)</f>
        <v>17803.500000000004</v>
      </c>
      <c r="S513" s="113">
        <f t="shared" si="76"/>
        <v>-90919.867500000284</v>
      </c>
      <c r="T513" s="575">
        <f>-L513*('ver pressoflex 6p C3 DCpowe_2'!$G$3/2-'ver pressoflex 6p C3 DCpowe_2'!$G$12*'ver pressoflex 6p C3 DCpowe_2'!D513)</f>
        <v>93181961.076989636</v>
      </c>
      <c r="U513" s="29">
        <f t="shared" si="78"/>
        <v>18248587.500000004</v>
      </c>
      <c r="V513" s="29">
        <f t="shared" si="79"/>
        <v>0</v>
      </c>
      <c r="W513" s="29">
        <f t="shared" si="80"/>
        <v>0</v>
      </c>
      <c r="X513" s="29">
        <f t="shared" si="81"/>
        <v>0</v>
      </c>
      <c r="Y513" s="29">
        <f t="shared" si="82"/>
        <v>0</v>
      </c>
      <c r="Z513" s="29">
        <f t="shared" si="83"/>
        <v>18248587.500000004</v>
      </c>
      <c r="AA513" s="113">
        <f t="shared" si="77"/>
        <v>129679136.07698964</v>
      </c>
    </row>
    <row r="514" spans="2:27">
      <c r="B514" s="116">
        <f t="shared" si="75"/>
        <v>51235.117500000284</v>
      </c>
      <c r="C514" s="115">
        <f t="shared" si="74"/>
        <v>40.270000000000117</v>
      </c>
      <c r="D514" s="68">
        <f>'ver pressoflex 6p C3 DCpowe_2'!$G$3/2/$C$557*C514</f>
        <v>493.30750000000143</v>
      </c>
      <c r="E514" s="114">
        <f>'ver pressoflex 6p C3 DCpowe_2'!$G$9/D514*(D514-'ver pressoflex 6p C3 DCpowe_2'!$M$8)</f>
        <v>-4.7565869158689156E-3</v>
      </c>
      <c r="F514" s="114">
        <f>'ver pressoflex 6p C3 DCpowe_2'!$G$9/D514*(D514-'ver pressoflex 6p C3 DCpowe_2'!$M$9)</f>
        <v>-3.459221682216481E-3</v>
      </c>
      <c r="G514" s="114">
        <f>'ver pressoflex 6p C3 DCpowe_2'!$G$9/D514*(D514-'ver pressoflex 6p C3 DCpowe_2'!$M$10)</f>
        <v>-2.1618564485640468E-3</v>
      </c>
      <c r="H514" s="114">
        <f>'ver pressoflex 6p C3 DCpowe_2'!$G$9/D514*(D514-'ver pressoflex 6p C3 DCpowe_2'!$M$11)</f>
        <v>2.5893666729169845E-2</v>
      </c>
      <c r="I514" s="114">
        <f>'ver pressoflex 6p C3 DCpowe_2'!$G$9/D514*(D514-'ver pressoflex 6p C3 DCpowe_2'!$M$12)</f>
        <v>2.7191031962822278E-2</v>
      </c>
      <c r="J514" s="114">
        <f>'ver pressoflex 6p C3 DCpowe_2'!$G$9/D514*(D514-'ver pressoflex 6p C3 DCpowe_2'!$M$13)</f>
        <v>2.8488397196474714E-2</v>
      </c>
      <c r="K514" s="114">
        <f>'ver pressoflex 6p C3 DCpowe_2'!$G$9/D514*(D514-'ver pressoflex 6p C3 DCpowe_2'!$G$3)</f>
        <v>3.1731810280605802E-2</v>
      </c>
      <c r="L514" s="113">
        <f>-'ver pressoflex 6p C3 DCpowe_2'!$G$2*'ver pressoflex 6p C3 DCpowe_2'!D514*'ver pressoflex 6p C3 DCpowe_2'!$G$17*'ver pressoflex 6p C3 DCpowe_2'!$G$13*'ver pressoflex 6p C3 DCpowe_2'!$G$11</f>
        <v>-93235.117500000284</v>
      </c>
      <c r="M514" s="572">
        <f>IF(ABS(E514)&lt;'ver pressoflex 6p C3 DCpowe_2'!$G$7,'ver pressoflex 6p C3 DCpowe_2'!$G$16*E514*'ver pressoflex 6p C3 DCpowe_2'!$O$8,SIGN(E514)*'ver pressoflex 6p C3 DCpowe_2'!$G$15*'ver pressoflex 6p C3 DCpowe_2'!$O$8)</f>
        <v>-17803.500000000004</v>
      </c>
      <c r="N514" s="572">
        <f>IF(ABS(F514)&lt;'ver pressoflex 6p C3 DCpowe_2'!$G$7,'ver pressoflex 6p C3 DCpowe_2'!$G$16*F514*'ver pressoflex 6p C3 DCpowe_2'!$O$9,SIGN(F514)*'ver pressoflex 6p C3 DCpowe_2'!$G$15*'ver pressoflex 6p C3 DCpowe_2'!$O$9)</f>
        <v>0</v>
      </c>
      <c r="O514" s="572">
        <f>IF(ABS(G514)&lt;'ver pressoflex 6p C3 DCpowe_2'!$G$7,'ver pressoflex 6p C3 DCpowe_2'!$G$16*G514*'ver pressoflex 6p C3 DCpowe_2'!$O$10,SIGN(G514)*'ver pressoflex 6p C3 DCpowe_2'!$G$15*'ver pressoflex 6p C3 DCpowe_2'!$O$10)</f>
        <v>0</v>
      </c>
      <c r="P514" s="572">
        <f>IF(ABS(H514)&lt;'ver pressoflex 6p C3 DCpowe_2'!$G$7,'ver pressoflex 6p C3 DCpowe_2'!$G$16*H514*'ver pressoflex 6p C3 DCpowe_2'!$O$11,SIGN(H514)*'ver pressoflex 6p C3 DCpowe_2'!$G$15*'ver pressoflex 6p C3 DCpowe_2'!$O$11)</f>
        <v>0</v>
      </c>
      <c r="Q514" s="572">
        <f>IF(ABS(I514)&lt;'ver pressoflex 6p C3 DCpowe_2'!$G$7,'ver pressoflex 6p C3 DCpowe_2'!$G$16*I514*'ver pressoflex 6p C3 DCpowe_2'!$O$12,SIGN(I514)*'ver pressoflex 6p C3 DCpowe_2'!$G$15*'ver pressoflex 6p C3 DCpowe_2'!$O$12)</f>
        <v>0</v>
      </c>
      <c r="R514" s="572">
        <f>IF(ABS(J514)&lt;'ver pressoflex 6p C3 DCpowe_2'!$G$7,'ver pressoflex 6p C3 DCpowe_2'!$G$16*J514*'ver pressoflex 6p C3 DCpowe_2'!$O$13,SIGN(J514)*'ver pressoflex 6p C3 DCpowe_2'!$G$15*'ver pressoflex 6p C3 DCpowe_2'!$O$13)</f>
        <v>17803.500000000004</v>
      </c>
      <c r="S514" s="113">
        <f t="shared" si="76"/>
        <v>-93235.117500000284</v>
      </c>
      <c r="T514" s="575">
        <f>-L514*('ver pressoflex 6p C3 DCpowe_2'!$G$3/2-'ver pressoflex 6p C3 DCpowe_2'!$G$12*'ver pressoflex 6p C3 DCpowe_2'!D514)</f>
        <v>95079688.523429632</v>
      </c>
      <c r="U514" s="29">
        <f t="shared" si="78"/>
        <v>18248587.500000004</v>
      </c>
      <c r="V514" s="29">
        <f t="shared" si="79"/>
        <v>0</v>
      </c>
      <c r="W514" s="29">
        <f t="shared" si="80"/>
        <v>0</v>
      </c>
      <c r="X514" s="29">
        <f t="shared" si="81"/>
        <v>0</v>
      </c>
      <c r="Y514" s="29">
        <f t="shared" si="82"/>
        <v>0</v>
      </c>
      <c r="Z514" s="29">
        <f t="shared" si="83"/>
        <v>18248587.500000004</v>
      </c>
      <c r="AA514" s="113">
        <f t="shared" si="77"/>
        <v>131576863.52342963</v>
      </c>
    </row>
    <row r="515" spans="2:27">
      <c r="B515" s="116">
        <f t="shared" si="75"/>
        <v>53550.367500000299</v>
      </c>
      <c r="C515" s="115">
        <f t="shared" si="74"/>
        <v>41.270000000000117</v>
      </c>
      <c r="D515" s="68">
        <f>'ver pressoflex 6p C3 DCpowe_2'!$G$3/2/$C$557*C515</f>
        <v>505.55750000000143</v>
      </c>
      <c r="E515" s="114">
        <f>'ver pressoflex 6p C3 DCpowe_2'!$G$9/D515*(D515-'ver pressoflex 6p C3 DCpowe_2'!$M$8)</f>
        <v>-4.8351770075609687E-3</v>
      </c>
      <c r="F515" s="114">
        <f>'ver pressoflex 6p C3 DCpowe_2'!$G$9/D515*(D515-'ver pressoflex 6p C3 DCpowe_2'!$M$9)</f>
        <v>-3.5692478105853564E-3</v>
      </c>
      <c r="G515" s="114">
        <f>'ver pressoflex 6p C3 DCpowe_2'!$G$9/D515*(D515-'ver pressoflex 6p C3 DCpowe_2'!$M$10)</f>
        <v>-2.3033186136097437E-3</v>
      </c>
      <c r="H515" s="114">
        <f>'ver pressoflex 6p C3 DCpowe_2'!$G$9/D515*(D515-'ver pressoflex 6p C3 DCpowe_2'!$M$11)</f>
        <v>2.5072400270987873E-2</v>
      </c>
      <c r="I515" s="114">
        <f>'ver pressoflex 6p C3 DCpowe_2'!$G$9/D515*(D515-'ver pressoflex 6p C3 DCpowe_2'!$M$12)</f>
        <v>2.6338329467963485E-2</v>
      </c>
      <c r="J515" s="114">
        <f>'ver pressoflex 6p C3 DCpowe_2'!$G$9/D515*(D515-'ver pressoflex 6p C3 DCpowe_2'!$M$13)</f>
        <v>2.76042586649391E-2</v>
      </c>
      <c r="K515" s="114">
        <f>'ver pressoflex 6p C3 DCpowe_2'!$G$9/D515*(D515-'ver pressoflex 6p C3 DCpowe_2'!$G$3)</f>
        <v>3.0769081657378131E-2</v>
      </c>
      <c r="L515" s="113">
        <f>-'ver pressoflex 6p C3 DCpowe_2'!$G$2*'ver pressoflex 6p C3 DCpowe_2'!D515*'ver pressoflex 6p C3 DCpowe_2'!$G$17*'ver pressoflex 6p C3 DCpowe_2'!$G$13*'ver pressoflex 6p C3 DCpowe_2'!$G$11</f>
        <v>-95550.367500000299</v>
      </c>
      <c r="M515" s="572">
        <f>IF(ABS(E515)&lt;'ver pressoflex 6p C3 DCpowe_2'!$G$7,'ver pressoflex 6p C3 DCpowe_2'!$G$16*E515*'ver pressoflex 6p C3 DCpowe_2'!$O$8,SIGN(E515)*'ver pressoflex 6p C3 DCpowe_2'!$G$15*'ver pressoflex 6p C3 DCpowe_2'!$O$8)</f>
        <v>-17803.500000000004</v>
      </c>
      <c r="N515" s="572">
        <f>IF(ABS(F515)&lt;'ver pressoflex 6p C3 DCpowe_2'!$G$7,'ver pressoflex 6p C3 DCpowe_2'!$G$16*F515*'ver pressoflex 6p C3 DCpowe_2'!$O$9,SIGN(F515)*'ver pressoflex 6p C3 DCpowe_2'!$G$15*'ver pressoflex 6p C3 DCpowe_2'!$O$9)</f>
        <v>0</v>
      </c>
      <c r="O515" s="572">
        <f>IF(ABS(G515)&lt;'ver pressoflex 6p C3 DCpowe_2'!$G$7,'ver pressoflex 6p C3 DCpowe_2'!$G$16*G515*'ver pressoflex 6p C3 DCpowe_2'!$O$10,SIGN(G515)*'ver pressoflex 6p C3 DCpowe_2'!$G$15*'ver pressoflex 6p C3 DCpowe_2'!$O$10)</f>
        <v>0</v>
      </c>
      <c r="P515" s="572">
        <f>IF(ABS(H515)&lt;'ver pressoflex 6p C3 DCpowe_2'!$G$7,'ver pressoflex 6p C3 DCpowe_2'!$G$16*H515*'ver pressoflex 6p C3 DCpowe_2'!$O$11,SIGN(H515)*'ver pressoflex 6p C3 DCpowe_2'!$G$15*'ver pressoflex 6p C3 DCpowe_2'!$O$11)</f>
        <v>0</v>
      </c>
      <c r="Q515" s="572">
        <f>IF(ABS(I515)&lt;'ver pressoflex 6p C3 DCpowe_2'!$G$7,'ver pressoflex 6p C3 DCpowe_2'!$G$16*I515*'ver pressoflex 6p C3 DCpowe_2'!$O$12,SIGN(I515)*'ver pressoflex 6p C3 DCpowe_2'!$G$15*'ver pressoflex 6p C3 DCpowe_2'!$O$12)</f>
        <v>0</v>
      </c>
      <c r="R515" s="572">
        <f>IF(ABS(J515)&lt;'ver pressoflex 6p C3 DCpowe_2'!$G$7,'ver pressoflex 6p C3 DCpowe_2'!$G$16*J515*'ver pressoflex 6p C3 DCpowe_2'!$O$13,SIGN(J515)*'ver pressoflex 6p C3 DCpowe_2'!$G$15*'ver pressoflex 6p C3 DCpowe_2'!$O$13)</f>
        <v>17803.500000000004</v>
      </c>
      <c r="S515" s="113">
        <f t="shared" si="76"/>
        <v>-95550.367500000299</v>
      </c>
      <c r="T515" s="575">
        <f>-L515*('ver pressoflex 6p C3 DCpowe_2'!$G$3/2-'ver pressoflex 6p C3 DCpowe_2'!$G$12*'ver pressoflex 6p C3 DCpowe_2'!D515)</f>
        <v>96953818.941869646</v>
      </c>
      <c r="U515" s="29">
        <f t="shared" si="78"/>
        <v>18248587.500000004</v>
      </c>
      <c r="V515" s="29">
        <f t="shared" si="79"/>
        <v>0</v>
      </c>
      <c r="W515" s="29">
        <f t="shared" si="80"/>
        <v>0</v>
      </c>
      <c r="X515" s="29">
        <f t="shared" si="81"/>
        <v>0</v>
      </c>
      <c r="Y515" s="29">
        <f t="shared" si="82"/>
        <v>0</v>
      </c>
      <c r="Z515" s="29">
        <f t="shared" si="83"/>
        <v>18248587.500000004</v>
      </c>
      <c r="AA515" s="113">
        <f t="shared" si="77"/>
        <v>133450993.94186965</v>
      </c>
    </row>
    <row r="516" spans="2:27">
      <c r="B516" s="116">
        <f t="shared" si="75"/>
        <v>55865.617500000284</v>
      </c>
      <c r="C516" s="115">
        <f t="shared" si="74"/>
        <v>42.270000000000117</v>
      </c>
      <c r="D516" s="68">
        <f>'ver pressoflex 6p C3 DCpowe_2'!$G$3/2/$C$557*C516</f>
        <v>517.80750000000148</v>
      </c>
      <c r="E516" s="114">
        <f>'ver pressoflex 6p C3 DCpowe_2'!$G$9/D516*(D516-'ver pressoflex 6p C3 DCpowe_2'!$M$8)</f>
        <v>-4.910048618453778E-3</v>
      </c>
      <c r="F516" s="114">
        <f>'ver pressoflex 6p C3 DCpowe_2'!$G$9/D516*(D516-'ver pressoflex 6p C3 DCpowe_2'!$M$9)</f>
        <v>-3.674068065835289E-3</v>
      </c>
      <c r="G516" s="114">
        <f>'ver pressoflex 6p C3 DCpowe_2'!$G$9/D516*(D516-'ver pressoflex 6p C3 DCpowe_2'!$M$10)</f>
        <v>-2.4380875132168E-3</v>
      </c>
      <c r="H516" s="114">
        <f>'ver pressoflex 6p C3 DCpowe_2'!$G$9/D516*(D516-'ver pressoflex 6p C3 DCpowe_2'!$M$11)</f>
        <v>2.4289991937158022E-2</v>
      </c>
      <c r="I516" s="114">
        <f>'ver pressoflex 6p C3 DCpowe_2'!$G$9/D516*(D516-'ver pressoflex 6p C3 DCpowe_2'!$M$12)</f>
        <v>2.5525972489776508E-2</v>
      </c>
      <c r="J516" s="114">
        <f>'ver pressoflex 6p C3 DCpowe_2'!$G$9/D516*(D516-'ver pressoflex 6p C3 DCpowe_2'!$M$13)</f>
        <v>2.6761953042394999E-2</v>
      </c>
      <c r="K516" s="114">
        <f>'ver pressoflex 6p C3 DCpowe_2'!$G$9/D516*(D516-'ver pressoflex 6p C3 DCpowe_2'!$G$3)</f>
        <v>2.9851904423941221E-2</v>
      </c>
      <c r="L516" s="113">
        <f>-'ver pressoflex 6p C3 DCpowe_2'!$G$2*'ver pressoflex 6p C3 DCpowe_2'!D516*'ver pressoflex 6p C3 DCpowe_2'!$G$17*'ver pressoflex 6p C3 DCpowe_2'!$G$13*'ver pressoflex 6p C3 DCpowe_2'!$G$11</f>
        <v>-97865.617500000284</v>
      </c>
      <c r="M516" s="572">
        <f>IF(ABS(E516)&lt;'ver pressoflex 6p C3 DCpowe_2'!$G$7,'ver pressoflex 6p C3 DCpowe_2'!$G$16*E516*'ver pressoflex 6p C3 DCpowe_2'!$O$8,SIGN(E516)*'ver pressoflex 6p C3 DCpowe_2'!$G$15*'ver pressoflex 6p C3 DCpowe_2'!$O$8)</f>
        <v>-17803.500000000004</v>
      </c>
      <c r="N516" s="572">
        <f>IF(ABS(F516)&lt;'ver pressoflex 6p C3 DCpowe_2'!$G$7,'ver pressoflex 6p C3 DCpowe_2'!$G$16*F516*'ver pressoflex 6p C3 DCpowe_2'!$O$9,SIGN(F516)*'ver pressoflex 6p C3 DCpowe_2'!$G$15*'ver pressoflex 6p C3 DCpowe_2'!$O$9)</f>
        <v>0</v>
      </c>
      <c r="O516" s="572">
        <f>IF(ABS(G516)&lt;'ver pressoflex 6p C3 DCpowe_2'!$G$7,'ver pressoflex 6p C3 DCpowe_2'!$G$16*G516*'ver pressoflex 6p C3 DCpowe_2'!$O$10,SIGN(G516)*'ver pressoflex 6p C3 DCpowe_2'!$G$15*'ver pressoflex 6p C3 DCpowe_2'!$O$10)</f>
        <v>0</v>
      </c>
      <c r="P516" s="572">
        <f>IF(ABS(H516)&lt;'ver pressoflex 6p C3 DCpowe_2'!$G$7,'ver pressoflex 6p C3 DCpowe_2'!$G$16*H516*'ver pressoflex 6p C3 DCpowe_2'!$O$11,SIGN(H516)*'ver pressoflex 6p C3 DCpowe_2'!$G$15*'ver pressoflex 6p C3 DCpowe_2'!$O$11)</f>
        <v>0</v>
      </c>
      <c r="Q516" s="572">
        <f>IF(ABS(I516)&lt;'ver pressoflex 6p C3 DCpowe_2'!$G$7,'ver pressoflex 6p C3 DCpowe_2'!$G$16*I516*'ver pressoflex 6p C3 DCpowe_2'!$O$12,SIGN(I516)*'ver pressoflex 6p C3 DCpowe_2'!$G$15*'ver pressoflex 6p C3 DCpowe_2'!$O$12)</f>
        <v>0</v>
      </c>
      <c r="R516" s="572">
        <f>IF(ABS(J516)&lt;'ver pressoflex 6p C3 DCpowe_2'!$G$7,'ver pressoflex 6p C3 DCpowe_2'!$G$16*J516*'ver pressoflex 6p C3 DCpowe_2'!$O$13,SIGN(J516)*'ver pressoflex 6p C3 DCpowe_2'!$G$15*'ver pressoflex 6p C3 DCpowe_2'!$O$13)</f>
        <v>17803.500000000004</v>
      </c>
      <c r="S516" s="113">
        <f t="shared" si="76"/>
        <v>-97865.617500000284</v>
      </c>
      <c r="T516" s="575">
        <f>-L516*('ver pressoflex 6p C3 DCpowe_2'!$G$3/2-'ver pressoflex 6p C3 DCpowe_2'!$G$12*'ver pressoflex 6p C3 DCpowe_2'!D516)</f>
        <v>98804352.332309633</v>
      </c>
      <c r="U516" s="29">
        <f t="shared" si="78"/>
        <v>18248587.500000004</v>
      </c>
      <c r="V516" s="29">
        <f t="shared" si="79"/>
        <v>0</v>
      </c>
      <c r="W516" s="29">
        <f t="shared" si="80"/>
        <v>0</v>
      </c>
      <c r="X516" s="29">
        <f t="shared" si="81"/>
        <v>0</v>
      </c>
      <c r="Y516" s="29">
        <f t="shared" si="82"/>
        <v>0</v>
      </c>
      <c r="Z516" s="29">
        <f t="shared" si="83"/>
        <v>18248587.500000004</v>
      </c>
      <c r="AA516" s="113">
        <f t="shared" si="77"/>
        <v>135301527.33230963</v>
      </c>
    </row>
    <row r="517" spans="2:27">
      <c r="B517" s="116">
        <f t="shared" si="75"/>
        <v>58180.867500000284</v>
      </c>
      <c r="C517" s="115">
        <f t="shared" si="74"/>
        <v>43.270000000000117</v>
      </c>
      <c r="D517" s="68">
        <f>'ver pressoflex 6p C3 DCpowe_2'!$G$3/2/$C$557*C517</f>
        <v>530.05750000000148</v>
      </c>
      <c r="E517" s="114">
        <f>'ver pressoflex 6p C3 DCpowe_2'!$G$9/D517*(D517-'ver pressoflex 6p C3 DCpowe_2'!$M$8)</f>
        <v>-4.9814595586327986E-3</v>
      </c>
      <c r="F517" s="114">
        <f>'ver pressoflex 6p C3 DCpowe_2'!$G$9/D517*(D517-'ver pressoflex 6p C3 DCpowe_2'!$M$9)</f>
        <v>-3.7740433820859175E-3</v>
      </c>
      <c r="G517" s="114">
        <f>'ver pressoflex 6p C3 DCpowe_2'!$G$9/D517*(D517-'ver pressoflex 6p C3 DCpowe_2'!$M$10)</f>
        <v>-2.5666272055390369E-3</v>
      </c>
      <c r="H517" s="114">
        <f>'ver pressoflex 6p C3 DCpowe_2'!$G$9/D517*(D517-'ver pressoflex 6p C3 DCpowe_2'!$M$11)</f>
        <v>2.3543747612287259E-2</v>
      </c>
      <c r="I517" s="114">
        <f>'ver pressoflex 6p C3 DCpowe_2'!$G$9/D517*(D517-'ver pressoflex 6p C3 DCpowe_2'!$M$12)</f>
        <v>2.475116378883414E-2</v>
      </c>
      <c r="J517" s="114">
        <f>'ver pressoflex 6p C3 DCpowe_2'!$G$9/D517*(D517-'ver pressoflex 6p C3 DCpowe_2'!$M$13)</f>
        <v>2.5958579965381021E-2</v>
      </c>
      <c r="K517" s="114">
        <f>'ver pressoflex 6p C3 DCpowe_2'!$G$9/D517*(D517-'ver pressoflex 6p C3 DCpowe_2'!$G$3)</f>
        <v>2.897712040674822E-2</v>
      </c>
      <c r="L517" s="113">
        <f>-'ver pressoflex 6p C3 DCpowe_2'!$G$2*'ver pressoflex 6p C3 DCpowe_2'!D517*'ver pressoflex 6p C3 DCpowe_2'!$G$17*'ver pressoflex 6p C3 DCpowe_2'!$G$13*'ver pressoflex 6p C3 DCpowe_2'!$G$11</f>
        <v>-100180.86750000028</v>
      </c>
      <c r="M517" s="572">
        <f>IF(ABS(E517)&lt;'ver pressoflex 6p C3 DCpowe_2'!$G$7,'ver pressoflex 6p C3 DCpowe_2'!$G$16*E517*'ver pressoflex 6p C3 DCpowe_2'!$O$8,SIGN(E517)*'ver pressoflex 6p C3 DCpowe_2'!$G$15*'ver pressoflex 6p C3 DCpowe_2'!$O$8)</f>
        <v>-17803.500000000004</v>
      </c>
      <c r="N517" s="572">
        <f>IF(ABS(F517)&lt;'ver pressoflex 6p C3 DCpowe_2'!$G$7,'ver pressoflex 6p C3 DCpowe_2'!$G$16*F517*'ver pressoflex 6p C3 DCpowe_2'!$O$9,SIGN(F517)*'ver pressoflex 6p C3 DCpowe_2'!$G$15*'ver pressoflex 6p C3 DCpowe_2'!$O$9)</f>
        <v>0</v>
      </c>
      <c r="O517" s="572">
        <f>IF(ABS(G517)&lt;'ver pressoflex 6p C3 DCpowe_2'!$G$7,'ver pressoflex 6p C3 DCpowe_2'!$G$16*G517*'ver pressoflex 6p C3 DCpowe_2'!$O$10,SIGN(G517)*'ver pressoflex 6p C3 DCpowe_2'!$G$15*'ver pressoflex 6p C3 DCpowe_2'!$O$10)</f>
        <v>0</v>
      </c>
      <c r="P517" s="572">
        <f>IF(ABS(H517)&lt;'ver pressoflex 6p C3 DCpowe_2'!$G$7,'ver pressoflex 6p C3 DCpowe_2'!$G$16*H517*'ver pressoflex 6p C3 DCpowe_2'!$O$11,SIGN(H517)*'ver pressoflex 6p C3 DCpowe_2'!$G$15*'ver pressoflex 6p C3 DCpowe_2'!$O$11)</f>
        <v>0</v>
      </c>
      <c r="Q517" s="572">
        <f>IF(ABS(I517)&lt;'ver pressoflex 6p C3 DCpowe_2'!$G$7,'ver pressoflex 6p C3 DCpowe_2'!$G$16*I517*'ver pressoflex 6p C3 DCpowe_2'!$O$12,SIGN(I517)*'ver pressoflex 6p C3 DCpowe_2'!$G$15*'ver pressoflex 6p C3 DCpowe_2'!$O$12)</f>
        <v>0</v>
      </c>
      <c r="R517" s="572">
        <f>IF(ABS(J517)&lt;'ver pressoflex 6p C3 DCpowe_2'!$G$7,'ver pressoflex 6p C3 DCpowe_2'!$G$16*J517*'ver pressoflex 6p C3 DCpowe_2'!$O$13,SIGN(J517)*'ver pressoflex 6p C3 DCpowe_2'!$G$15*'ver pressoflex 6p C3 DCpowe_2'!$O$13)</f>
        <v>17803.500000000004</v>
      </c>
      <c r="S517" s="113">
        <f t="shared" si="76"/>
        <v>-100180.86750000028</v>
      </c>
      <c r="T517" s="575">
        <f>-L517*('ver pressoflex 6p C3 DCpowe_2'!$G$3/2-'ver pressoflex 6p C3 DCpowe_2'!$G$12*'ver pressoflex 6p C3 DCpowe_2'!D517)</f>
        <v>100631288.69474962</v>
      </c>
      <c r="U517" s="29">
        <f t="shared" si="78"/>
        <v>18248587.500000004</v>
      </c>
      <c r="V517" s="29">
        <f t="shared" si="79"/>
        <v>0</v>
      </c>
      <c r="W517" s="29">
        <f t="shared" si="80"/>
        <v>0</v>
      </c>
      <c r="X517" s="29">
        <f t="shared" si="81"/>
        <v>0</v>
      </c>
      <c r="Y517" s="29">
        <f t="shared" si="82"/>
        <v>0</v>
      </c>
      <c r="Z517" s="29">
        <f t="shared" si="83"/>
        <v>18248587.500000004</v>
      </c>
      <c r="AA517" s="113">
        <f t="shared" si="77"/>
        <v>137128463.69474962</v>
      </c>
    </row>
    <row r="518" spans="2:27">
      <c r="B518" s="116">
        <f t="shared" si="75"/>
        <v>60496.117500000299</v>
      </c>
      <c r="C518" s="115">
        <f t="shared" si="74"/>
        <v>44.270000000000117</v>
      </c>
      <c r="D518" s="68">
        <f>'ver pressoflex 6p C3 DCpowe_2'!$G$3/2/$C$557*C518</f>
        <v>542.30750000000148</v>
      </c>
      <c r="E518" s="114">
        <f>'ver pressoflex 6p C3 DCpowe_2'!$G$9/D518*(D518-'ver pressoflex 6p C3 DCpowe_2'!$M$8)</f>
        <v>-5.0496443438455205E-3</v>
      </c>
      <c r="F518" s="114">
        <f>'ver pressoflex 6p C3 DCpowe_2'!$G$9/D518*(D518-'ver pressoflex 6p C3 DCpowe_2'!$M$9)</f>
        <v>-3.8695020813837282E-3</v>
      </c>
      <c r="G518" s="114">
        <f>'ver pressoflex 6p C3 DCpowe_2'!$G$9/D518*(D518-'ver pressoflex 6p C3 DCpowe_2'!$M$10)</f>
        <v>-2.6893598189219364E-3</v>
      </c>
      <c r="H518" s="114">
        <f>'ver pressoflex 6p C3 DCpowe_2'!$G$9/D518*(D518-'ver pressoflex 6p C3 DCpowe_2'!$M$11)</f>
        <v>2.2831216606814315E-2</v>
      </c>
      <c r="I518" s="114">
        <f>'ver pressoflex 6p C3 DCpowe_2'!$G$9/D518*(D518-'ver pressoflex 6p C3 DCpowe_2'!$M$12)</f>
        <v>2.4011358869276109E-2</v>
      </c>
      <c r="J518" s="114">
        <f>'ver pressoflex 6p C3 DCpowe_2'!$G$9/D518*(D518-'ver pressoflex 6p C3 DCpowe_2'!$M$13)</f>
        <v>2.51915011317379E-2</v>
      </c>
      <c r="K518" s="114">
        <f>'ver pressoflex 6p C3 DCpowe_2'!$G$9/D518*(D518-'ver pressoflex 6p C3 DCpowe_2'!$G$3)</f>
        <v>2.814185678789238E-2</v>
      </c>
      <c r="L518" s="113">
        <f>-'ver pressoflex 6p C3 DCpowe_2'!$G$2*'ver pressoflex 6p C3 DCpowe_2'!D518*'ver pressoflex 6p C3 DCpowe_2'!$G$17*'ver pressoflex 6p C3 DCpowe_2'!$G$13*'ver pressoflex 6p C3 DCpowe_2'!$G$11</f>
        <v>-102496.1175000003</v>
      </c>
      <c r="M518" s="572">
        <f>IF(ABS(E518)&lt;'ver pressoflex 6p C3 DCpowe_2'!$G$7,'ver pressoflex 6p C3 DCpowe_2'!$G$16*E518*'ver pressoflex 6p C3 DCpowe_2'!$O$8,SIGN(E518)*'ver pressoflex 6p C3 DCpowe_2'!$G$15*'ver pressoflex 6p C3 DCpowe_2'!$O$8)</f>
        <v>-17803.500000000004</v>
      </c>
      <c r="N518" s="572">
        <f>IF(ABS(F518)&lt;'ver pressoflex 6p C3 DCpowe_2'!$G$7,'ver pressoflex 6p C3 DCpowe_2'!$G$16*F518*'ver pressoflex 6p C3 DCpowe_2'!$O$9,SIGN(F518)*'ver pressoflex 6p C3 DCpowe_2'!$G$15*'ver pressoflex 6p C3 DCpowe_2'!$O$9)</f>
        <v>0</v>
      </c>
      <c r="O518" s="572">
        <f>IF(ABS(G518)&lt;'ver pressoflex 6p C3 DCpowe_2'!$G$7,'ver pressoflex 6p C3 DCpowe_2'!$G$16*G518*'ver pressoflex 6p C3 DCpowe_2'!$O$10,SIGN(G518)*'ver pressoflex 6p C3 DCpowe_2'!$G$15*'ver pressoflex 6p C3 DCpowe_2'!$O$10)</f>
        <v>0</v>
      </c>
      <c r="P518" s="572">
        <f>IF(ABS(H518)&lt;'ver pressoflex 6p C3 DCpowe_2'!$G$7,'ver pressoflex 6p C3 DCpowe_2'!$G$16*H518*'ver pressoflex 6p C3 DCpowe_2'!$O$11,SIGN(H518)*'ver pressoflex 6p C3 DCpowe_2'!$G$15*'ver pressoflex 6p C3 DCpowe_2'!$O$11)</f>
        <v>0</v>
      </c>
      <c r="Q518" s="572">
        <f>IF(ABS(I518)&lt;'ver pressoflex 6p C3 DCpowe_2'!$G$7,'ver pressoflex 6p C3 DCpowe_2'!$G$16*I518*'ver pressoflex 6p C3 DCpowe_2'!$O$12,SIGN(I518)*'ver pressoflex 6p C3 DCpowe_2'!$G$15*'ver pressoflex 6p C3 DCpowe_2'!$O$12)</f>
        <v>0</v>
      </c>
      <c r="R518" s="572">
        <f>IF(ABS(J518)&lt;'ver pressoflex 6p C3 DCpowe_2'!$G$7,'ver pressoflex 6p C3 DCpowe_2'!$G$16*J518*'ver pressoflex 6p C3 DCpowe_2'!$O$13,SIGN(J518)*'ver pressoflex 6p C3 DCpowe_2'!$G$15*'ver pressoflex 6p C3 DCpowe_2'!$O$13)</f>
        <v>17803.500000000004</v>
      </c>
      <c r="S518" s="113">
        <f t="shared" si="76"/>
        <v>-102496.1175000003</v>
      </c>
      <c r="T518" s="575">
        <f>-L518*('ver pressoflex 6p C3 DCpowe_2'!$G$3/2-'ver pressoflex 6p C3 DCpowe_2'!$G$12*'ver pressoflex 6p C3 DCpowe_2'!D518)</f>
        <v>102434628.02918965</v>
      </c>
      <c r="U518" s="29">
        <f t="shared" si="78"/>
        <v>18248587.500000004</v>
      </c>
      <c r="V518" s="29">
        <f t="shared" si="79"/>
        <v>0</v>
      </c>
      <c r="W518" s="29">
        <f t="shared" si="80"/>
        <v>0</v>
      </c>
      <c r="X518" s="29">
        <f t="shared" si="81"/>
        <v>0</v>
      </c>
      <c r="Y518" s="29">
        <f t="shared" si="82"/>
        <v>0</v>
      </c>
      <c r="Z518" s="29">
        <f t="shared" si="83"/>
        <v>18248587.500000004</v>
      </c>
      <c r="AA518" s="113">
        <f t="shared" si="77"/>
        <v>138931803.02918965</v>
      </c>
    </row>
    <row r="519" spans="2:27">
      <c r="B519" s="116">
        <f t="shared" si="75"/>
        <v>62811.367500000284</v>
      </c>
      <c r="C519" s="115">
        <f t="shared" si="74"/>
        <v>45.270000000000117</v>
      </c>
      <c r="D519" s="68">
        <f>'ver pressoflex 6p C3 DCpowe_2'!$G$3/2/$C$557*C519</f>
        <v>554.55750000000148</v>
      </c>
      <c r="E519" s="114">
        <f>'ver pressoflex 6p C3 DCpowe_2'!$G$9/D519*(D519-'ver pressoflex 6p C3 DCpowe_2'!$M$8)</f>
        <v>-5.1148167683243021E-3</v>
      </c>
      <c r="F519" s="114">
        <f>'ver pressoflex 6p C3 DCpowe_2'!$G$9/D519*(D519-'ver pressoflex 6p C3 DCpowe_2'!$M$9)</f>
        <v>-3.9607434756540232E-3</v>
      </c>
      <c r="G519" s="114">
        <f>'ver pressoflex 6p C3 DCpowe_2'!$G$9/D519*(D519-'ver pressoflex 6p C3 DCpowe_2'!$M$10)</f>
        <v>-2.8066701829837443E-3</v>
      </c>
      <c r="H519" s="114">
        <f>'ver pressoflex 6p C3 DCpowe_2'!$G$9/D519*(D519-'ver pressoflex 6p C3 DCpowe_2'!$M$11)</f>
        <v>2.215016477101104E-2</v>
      </c>
      <c r="I519" s="114">
        <f>'ver pressoflex 6p C3 DCpowe_2'!$G$9/D519*(D519-'ver pressoflex 6p C3 DCpowe_2'!$M$12)</f>
        <v>2.3304238063681322E-2</v>
      </c>
      <c r="J519" s="114">
        <f>'ver pressoflex 6p C3 DCpowe_2'!$G$9/D519*(D519-'ver pressoflex 6p C3 DCpowe_2'!$M$13)</f>
        <v>2.4458311356351601E-2</v>
      </c>
      <c r="K519" s="114">
        <f>'ver pressoflex 6p C3 DCpowe_2'!$G$9/D519*(D519-'ver pressoflex 6p C3 DCpowe_2'!$G$3)</f>
        <v>2.7343494588027296E-2</v>
      </c>
      <c r="L519" s="113">
        <f>-'ver pressoflex 6p C3 DCpowe_2'!$G$2*'ver pressoflex 6p C3 DCpowe_2'!D519*'ver pressoflex 6p C3 DCpowe_2'!$G$17*'ver pressoflex 6p C3 DCpowe_2'!$G$13*'ver pressoflex 6p C3 DCpowe_2'!$G$11</f>
        <v>-104811.36750000028</v>
      </c>
      <c r="M519" s="572">
        <f>IF(ABS(E519)&lt;'ver pressoflex 6p C3 DCpowe_2'!$G$7,'ver pressoflex 6p C3 DCpowe_2'!$G$16*E519*'ver pressoflex 6p C3 DCpowe_2'!$O$8,SIGN(E519)*'ver pressoflex 6p C3 DCpowe_2'!$G$15*'ver pressoflex 6p C3 DCpowe_2'!$O$8)</f>
        <v>-17803.500000000004</v>
      </c>
      <c r="N519" s="572">
        <f>IF(ABS(F519)&lt;'ver pressoflex 6p C3 DCpowe_2'!$G$7,'ver pressoflex 6p C3 DCpowe_2'!$G$16*F519*'ver pressoflex 6p C3 DCpowe_2'!$O$9,SIGN(F519)*'ver pressoflex 6p C3 DCpowe_2'!$G$15*'ver pressoflex 6p C3 DCpowe_2'!$O$9)</f>
        <v>0</v>
      </c>
      <c r="O519" s="572">
        <f>IF(ABS(G519)&lt;'ver pressoflex 6p C3 DCpowe_2'!$G$7,'ver pressoflex 6p C3 DCpowe_2'!$G$16*G519*'ver pressoflex 6p C3 DCpowe_2'!$O$10,SIGN(G519)*'ver pressoflex 6p C3 DCpowe_2'!$G$15*'ver pressoflex 6p C3 DCpowe_2'!$O$10)</f>
        <v>0</v>
      </c>
      <c r="P519" s="572">
        <f>IF(ABS(H519)&lt;'ver pressoflex 6p C3 DCpowe_2'!$G$7,'ver pressoflex 6p C3 DCpowe_2'!$G$16*H519*'ver pressoflex 6p C3 DCpowe_2'!$O$11,SIGN(H519)*'ver pressoflex 6p C3 DCpowe_2'!$G$15*'ver pressoflex 6p C3 DCpowe_2'!$O$11)</f>
        <v>0</v>
      </c>
      <c r="Q519" s="572">
        <f>IF(ABS(I519)&lt;'ver pressoflex 6p C3 DCpowe_2'!$G$7,'ver pressoflex 6p C3 DCpowe_2'!$G$16*I519*'ver pressoflex 6p C3 DCpowe_2'!$O$12,SIGN(I519)*'ver pressoflex 6p C3 DCpowe_2'!$G$15*'ver pressoflex 6p C3 DCpowe_2'!$O$12)</f>
        <v>0</v>
      </c>
      <c r="R519" s="572">
        <f>IF(ABS(J519)&lt;'ver pressoflex 6p C3 DCpowe_2'!$G$7,'ver pressoflex 6p C3 DCpowe_2'!$G$16*J519*'ver pressoflex 6p C3 DCpowe_2'!$O$13,SIGN(J519)*'ver pressoflex 6p C3 DCpowe_2'!$G$15*'ver pressoflex 6p C3 DCpowe_2'!$O$13)</f>
        <v>17803.500000000004</v>
      </c>
      <c r="S519" s="113">
        <f t="shared" si="76"/>
        <v>-104811.36750000028</v>
      </c>
      <c r="T519" s="575">
        <f>-L519*('ver pressoflex 6p C3 DCpowe_2'!$G$3/2-'ver pressoflex 6p C3 DCpowe_2'!$G$12*'ver pressoflex 6p C3 DCpowe_2'!D519)</f>
        <v>104214370.33562963</v>
      </c>
      <c r="U519" s="29">
        <f t="shared" si="78"/>
        <v>18248587.500000004</v>
      </c>
      <c r="V519" s="29">
        <f t="shared" si="79"/>
        <v>0</v>
      </c>
      <c r="W519" s="29">
        <f t="shared" si="80"/>
        <v>0</v>
      </c>
      <c r="X519" s="29">
        <f t="shared" si="81"/>
        <v>0</v>
      </c>
      <c r="Y519" s="29">
        <f t="shared" si="82"/>
        <v>0</v>
      </c>
      <c r="Z519" s="29">
        <f t="shared" si="83"/>
        <v>18248587.500000004</v>
      </c>
      <c r="AA519" s="113">
        <f t="shared" si="77"/>
        <v>140711545.33562964</v>
      </c>
    </row>
    <row r="520" spans="2:27">
      <c r="B520" s="116">
        <f t="shared" si="75"/>
        <v>65126.617500000299</v>
      </c>
      <c r="C520" s="115">
        <f t="shared" si="74"/>
        <v>46.270000000000117</v>
      </c>
      <c r="D520" s="68">
        <f>'ver pressoflex 6p C3 DCpowe_2'!$G$3/2/$C$557*C520</f>
        <v>566.80750000000148</v>
      </c>
      <c r="E520" s="114">
        <f>'ver pressoflex 6p C3 DCpowe_2'!$G$9/D520*(D520-'ver pressoflex 6p C3 DCpowe_2'!$M$8)</f>
        <v>-5.1771721439818714E-3</v>
      </c>
      <c r="F520" s="114">
        <f>'ver pressoflex 6p C3 DCpowe_2'!$G$9/D520*(D520-'ver pressoflex 6p C3 DCpowe_2'!$M$9)</f>
        <v>-4.0480410015746194E-3</v>
      </c>
      <c r="G520" s="114">
        <f>'ver pressoflex 6p C3 DCpowe_2'!$G$9/D520*(D520-'ver pressoflex 6p C3 DCpowe_2'!$M$10)</f>
        <v>-2.9189098591673674E-3</v>
      </c>
      <c r="H520" s="114">
        <f>'ver pressoflex 6p C3 DCpowe_2'!$G$9/D520*(D520-'ver pressoflex 6p C3 DCpowe_2'!$M$11)</f>
        <v>2.1498551095389451E-2</v>
      </c>
      <c r="I520" s="114">
        <f>'ver pressoflex 6p C3 DCpowe_2'!$G$9/D520*(D520-'ver pressoflex 6p C3 DCpowe_2'!$M$12)</f>
        <v>2.2627682237796706E-2</v>
      </c>
      <c r="J520" s="114">
        <f>'ver pressoflex 6p C3 DCpowe_2'!$G$9/D520*(D520-'ver pressoflex 6p C3 DCpowe_2'!$M$13)</f>
        <v>2.3756813380203957E-2</v>
      </c>
      <c r="K520" s="114">
        <f>'ver pressoflex 6p C3 DCpowe_2'!$G$9/D520*(D520-'ver pressoflex 6p C3 DCpowe_2'!$G$3)</f>
        <v>2.6579641236222085E-2</v>
      </c>
      <c r="L520" s="113">
        <f>-'ver pressoflex 6p C3 DCpowe_2'!$G$2*'ver pressoflex 6p C3 DCpowe_2'!D520*'ver pressoflex 6p C3 DCpowe_2'!$G$17*'ver pressoflex 6p C3 DCpowe_2'!$G$13*'ver pressoflex 6p C3 DCpowe_2'!$G$11</f>
        <v>-107126.6175000003</v>
      </c>
      <c r="M520" s="572">
        <f>IF(ABS(E520)&lt;'ver pressoflex 6p C3 DCpowe_2'!$G$7,'ver pressoflex 6p C3 DCpowe_2'!$G$16*E520*'ver pressoflex 6p C3 DCpowe_2'!$O$8,SIGN(E520)*'ver pressoflex 6p C3 DCpowe_2'!$G$15*'ver pressoflex 6p C3 DCpowe_2'!$O$8)</f>
        <v>-17803.500000000004</v>
      </c>
      <c r="N520" s="572">
        <f>IF(ABS(F520)&lt;'ver pressoflex 6p C3 DCpowe_2'!$G$7,'ver pressoflex 6p C3 DCpowe_2'!$G$16*F520*'ver pressoflex 6p C3 DCpowe_2'!$O$9,SIGN(F520)*'ver pressoflex 6p C3 DCpowe_2'!$G$15*'ver pressoflex 6p C3 DCpowe_2'!$O$9)</f>
        <v>0</v>
      </c>
      <c r="O520" s="572">
        <f>IF(ABS(G520)&lt;'ver pressoflex 6p C3 DCpowe_2'!$G$7,'ver pressoflex 6p C3 DCpowe_2'!$G$16*G520*'ver pressoflex 6p C3 DCpowe_2'!$O$10,SIGN(G520)*'ver pressoflex 6p C3 DCpowe_2'!$G$15*'ver pressoflex 6p C3 DCpowe_2'!$O$10)</f>
        <v>0</v>
      </c>
      <c r="P520" s="572">
        <f>IF(ABS(H520)&lt;'ver pressoflex 6p C3 DCpowe_2'!$G$7,'ver pressoflex 6p C3 DCpowe_2'!$G$16*H520*'ver pressoflex 6p C3 DCpowe_2'!$O$11,SIGN(H520)*'ver pressoflex 6p C3 DCpowe_2'!$G$15*'ver pressoflex 6p C3 DCpowe_2'!$O$11)</f>
        <v>0</v>
      </c>
      <c r="Q520" s="572">
        <f>IF(ABS(I520)&lt;'ver pressoflex 6p C3 DCpowe_2'!$G$7,'ver pressoflex 6p C3 DCpowe_2'!$G$16*I520*'ver pressoflex 6p C3 DCpowe_2'!$O$12,SIGN(I520)*'ver pressoflex 6p C3 DCpowe_2'!$G$15*'ver pressoflex 6p C3 DCpowe_2'!$O$12)</f>
        <v>0</v>
      </c>
      <c r="R520" s="572">
        <f>IF(ABS(J520)&lt;'ver pressoflex 6p C3 DCpowe_2'!$G$7,'ver pressoflex 6p C3 DCpowe_2'!$G$16*J520*'ver pressoflex 6p C3 DCpowe_2'!$O$13,SIGN(J520)*'ver pressoflex 6p C3 DCpowe_2'!$G$15*'ver pressoflex 6p C3 DCpowe_2'!$O$13)</f>
        <v>17803.500000000004</v>
      </c>
      <c r="S520" s="113">
        <f t="shared" si="76"/>
        <v>-107126.6175000003</v>
      </c>
      <c r="T520" s="575">
        <f>-L520*('ver pressoflex 6p C3 DCpowe_2'!$G$3/2-'ver pressoflex 6p C3 DCpowe_2'!$G$12*'ver pressoflex 6p C3 DCpowe_2'!D520)</f>
        <v>105970515.61406964</v>
      </c>
      <c r="U520" s="29">
        <f t="shared" si="78"/>
        <v>18248587.500000004</v>
      </c>
      <c r="V520" s="29">
        <f t="shared" si="79"/>
        <v>0</v>
      </c>
      <c r="W520" s="29">
        <f t="shared" si="80"/>
        <v>0</v>
      </c>
      <c r="X520" s="29">
        <f t="shared" si="81"/>
        <v>0</v>
      </c>
      <c r="Y520" s="29">
        <f t="shared" si="82"/>
        <v>0</v>
      </c>
      <c r="Z520" s="29">
        <f t="shared" si="83"/>
        <v>18248587.500000004</v>
      </c>
      <c r="AA520" s="113">
        <f t="shared" si="77"/>
        <v>142467690.61406964</v>
      </c>
    </row>
    <row r="521" spans="2:27">
      <c r="B521" s="116">
        <f t="shared" si="75"/>
        <v>67441.867500000284</v>
      </c>
      <c r="C521" s="115">
        <f t="shared" si="74"/>
        <v>47.270000000000117</v>
      </c>
      <c r="D521" s="68">
        <f>'ver pressoflex 6p C3 DCpowe_2'!$G$3/2/$C$557*C521</f>
        <v>579.05750000000148</v>
      </c>
      <c r="E521" s="114">
        <f>'ver pressoflex 6p C3 DCpowe_2'!$G$9/D521*(D521-'ver pressoflex 6p C3 DCpowe_2'!$M$8)</f>
        <v>-5.2368892553848346E-3</v>
      </c>
      <c r="F521" s="114">
        <f>'ver pressoflex 6p C3 DCpowe_2'!$G$9/D521*(D521-'ver pressoflex 6p C3 DCpowe_2'!$M$9)</f>
        <v>-4.1316449575387691E-3</v>
      </c>
      <c r="G521" s="114">
        <f>'ver pressoflex 6p C3 DCpowe_2'!$G$9/D521*(D521-'ver pressoflex 6p C3 DCpowe_2'!$M$10)</f>
        <v>-3.0264006596927031E-3</v>
      </c>
      <c r="H521" s="114">
        <f>'ver pressoflex 6p C3 DCpowe_2'!$G$9/D521*(D521-'ver pressoflex 6p C3 DCpowe_2'!$M$11)</f>
        <v>2.0874507281228475E-2</v>
      </c>
      <c r="I521" s="114">
        <f>'ver pressoflex 6p C3 DCpowe_2'!$G$9/D521*(D521-'ver pressoflex 6p C3 DCpowe_2'!$M$12)</f>
        <v>2.1979751579074541E-2</v>
      </c>
      <c r="J521" s="114">
        <f>'ver pressoflex 6p C3 DCpowe_2'!$G$9/D521*(D521-'ver pressoflex 6p C3 DCpowe_2'!$M$13)</f>
        <v>2.3084995876920606E-2</v>
      </c>
      <c r="K521" s="114">
        <f>'ver pressoflex 6p C3 DCpowe_2'!$G$9/D521*(D521-'ver pressoflex 6p C3 DCpowe_2'!$G$3)</f>
        <v>2.584810662153577E-2</v>
      </c>
      <c r="L521" s="113">
        <f>-'ver pressoflex 6p C3 DCpowe_2'!$G$2*'ver pressoflex 6p C3 DCpowe_2'!D521*'ver pressoflex 6p C3 DCpowe_2'!$G$17*'ver pressoflex 6p C3 DCpowe_2'!$G$13*'ver pressoflex 6p C3 DCpowe_2'!$G$11</f>
        <v>-109441.86750000028</v>
      </c>
      <c r="M521" s="572">
        <f>IF(ABS(E521)&lt;'ver pressoflex 6p C3 DCpowe_2'!$G$7,'ver pressoflex 6p C3 DCpowe_2'!$G$16*E521*'ver pressoflex 6p C3 DCpowe_2'!$O$8,SIGN(E521)*'ver pressoflex 6p C3 DCpowe_2'!$G$15*'ver pressoflex 6p C3 DCpowe_2'!$O$8)</f>
        <v>-17803.500000000004</v>
      </c>
      <c r="N521" s="572">
        <f>IF(ABS(F521)&lt;'ver pressoflex 6p C3 DCpowe_2'!$G$7,'ver pressoflex 6p C3 DCpowe_2'!$G$16*F521*'ver pressoflex 6p C3 DCpowe_2'!$O$9,SIGN(F521)*'ver pressoflex 6p C3 DCpowe_2'!$G$15*'ver pressoflex 6p C3 DCpowe_2'!$O$9)</f>
        <v>0</v>
      </c>
      <c r="O521" s="572">
        <f>IF(ABS(G521)&lt;'ver pressoflex 6p C3 DCpowe_2'!$G$7,'ver pressoflex 6p C3 DCpowe_2'!$G$16*G521*'ver pressoflex 6p C3 DCpowe_2'!$O$10,SIGN(G521)*'ver pressoflex 6p C3 DCpowe_2'!$G$15*'ver pressoflex 6p C3 DCpowe_2'!$O$10)</f>
        <v>0</v>
      </c>
      <c r="P521" s="572">
        <f>IF(ABS(H521)&lt;'ver pressoflex 6p C3 DCpowe_2'!$G$7,'ver pressoflex 6p C3 DCpowe_2'!$G$16*H521*'ver pressoflex 6p C3 DCpowe_2'!$O$11,SIGN(H521)*'ver pressoflex 6p C3 DCpowe_2'!$G$15*'ver pressoflex 6p C3 DCpowe_2'!$O$11)</f>
        <v>0</v>
      </c>
      <c r="Q521" s="572">
        <f>IF(ABS(I521)&lt;'ver pressoflex 6p C3 DCpowe_2'!$G$7,'ver pressoflex 6p C3 DCpowe_2'!$G$16*I521*'ver pressoflex 6p C3 DCpowe_2'!$O$12,SIGN(I521)*'ver pressoflex 6p C3 DCpowe_2'!$G$15*'ver pressoflex 6p C3 DCpowe_2'!$O$12)</f>
        <v>0</v>
      </c>
      <c r="R521" s="572">
        <f>IF(ABS(J521)&lt;'ver pressoflex 6p C3 DCpowe_2'!$G$7,'ver pressoflex 6p C3 DCpowe_2'!$G$16*J521*'ver pressoflex 6p C3 DCpowe_2'!$O$13,SIGN(J521)*'ver pressoflex 6p C3 DCpowe_2'!$G$15*'ver pressoflex 6p C3 DCpowe_2'!$O$13)</f>
        <v>17803.500000000004</v>
      </c>
      <c r="S521" s="113">
        <f t="shared" si="76"/>
        <v>-109441.86750000028</v>
      </c>
      <c r="T521" s="575">
        <f>-L521*('ver pressoflex 6p C3 DCpowe_2'!$G$3/2-'ver pressoflex 6p C3 DCpowe_2'!$G$12*'ver pressoflex 6p C3 DCpowe_2'!D521)</f>
        <v>107703063.86450961</v>
      </c>
      <c r="U521" s="29">
        <f t="shared" si="78"/>
        <v>18248587.500000004</v>
      </c>
      <c r="V521" s="29">
        <f t="shared" si="79"/>
        <v>0</v>
      </c>
      <c r="W521" s="29">
        <f t="shared" si="80"/>
        <v>0</v>
      </c>
      <c r="X521" s="29">
        <f t="shared" si="81"/>
        <v>0</v>
      </c>
      <c r="Y521" s="29">
        <f t="shared" si="82"/>
        <v>0</v>
      </c>
      <c r="Z521" s="29">
        <f t="shared" si="83"/>
        <v>18248587.500000004</v>
      </c>
      <c r="AA521" s="113">
        <f t="shared" si="77"/>
        <v>144200238.86450961</v>
      </c>
    </row>
    <row r="522" spans="2:27">
      <c r="B522" s="116">
        <f t="shared" si="75"/>
        <v>69757.117500000284</v>
      </c>
      <c r="C522" s="115">
        <f t="shared" si="74"/>
        <v>48.270000000000117</v>
      </c>
      <c r="D522" s="68">
        <f>'ver pressoflex 6p C3 DCpowe_2'!$G$3/2/$C$557*C522</f>
        <v>591.30750000000148</v>
      </c>
      <c r="E522" s="114">
        <f>'ver pressoflex 6p C3 DCpowe_2'!$G$9/D522*(D522-'ver pressoflex 6p C3 DCpowe_2'!$M$8)</f>
        <v>-5.2941320717224188E-3</v>
      </c>
      <c r="F522" s="114">
        <f>'ver pressoflex 6p C3 DCpowe_2'!$G$9/D522*(D522-'ver pressoflex 6p C3 DCpowe_2'!$M$9)</f>
        <v>-4.2117849004113857E-3</v>
      </c>
      <c r="G522" s="114">
        <f>'ver pressoflex 6p C3 DCpowe_2'!$G$9/D522*(D522-'ver pressoflex 6p C3 DCpowe_2'!$M$10)</f>
        <v>-3.1294377291003535E-3</v>
      </c>
      <c r="H522" s="114">
        <f>'ver pressoflex 6p C3 DCpowe_2'!$G$9/D522*(D522-'ver pressoflex 6p C3 DCpowe_2'!$M$11)</f>
        <v>2.0276319850500726E-2</v>
      </c>
      <c r="I522" s="114">
        <f>'ver pressoflex 6p C3 DCpowe_2'!$G$9/D522*(D522-'ver pressoflex 6p C3 DCpowe_2'!$M$12)</f>
        <v>2.1358667021811759E-2</v>
      </c>
      <c r="J522" s="114">
        <f>'ver pressoflex 6p C3 DCpowe_2'!$G$9/D522*(D522-'ver pressoflex 6p C3 DCpowe_2'!$M$13)</f>
        <v>2.2441014193122791E-2</v>
      </c>
      <c r="K522" s="114">
        <f>'ver pressoflex 6p C3 DCpowe_2'!$G$9/D522*(D522-'ver pressoflex 6p C3 DCpowe_2'!$G$3)</f>
        <v>2.5146882121400375E-2</v>
      </c>
      <c r="L522" s="113">
        <f>-'ver pressoflex 6p C3 DCpowe_2'!$G$2*'ver pressoflex 6p C3 DCpowe_2'!D522*'ver pressoflex 6p C3 DCpowe_2'!$G$17*'ver pressoflex 6p C3 DCpowe_2'!$G$13*'ver pressoflex 6p C3 DCpowe_2'!$G$11</f>
        <v>-111757.11750000028</v>
      </c>
      <c r="M522" s="572">
        <f>IF(ABS(E522)&lt;'ver pressoflex 6p C3 DCpowe_2'!$G$7,'ver pressoflex 6p C3 DCpowe_2'!$G$16*E522*'ver pressoflex 6p C3 DCpowe_2'!$O$8,SIGN(E522)*'ver pressoflex 6p C3 DCpowe_2'!$G$15*'ver pressoflex 6p C3 DCpowe_2'!$O$8)</f>
        <v>-17803.500000000004</v>
      </c>
      <c r="N522" s="572">
        <f>IF(ABS(F522)&lt;'ver pressoflex 6p C3 DCpowe_2'!$G$7,'ver pressoflex 6p C3 DCpowe_2'!$G$16*F522*'ver pressoflex 6p C3 DCpowe_2'!$O$9,SIGN(F522)*'ver pressoflex 6p C3 DCpowe_2'!$G$15*'ver pressoflex 6p C3 DCpowe_2'!$O$9)</f>
        <v>0</v>
      </c>
      <c r="O522" s="572">
        <f>IF(ABS(G522)&lt;'ver pressoflex 6p C3 DCpowe_2'!$G$7,'ver pressoflex 6p C3 DCpowe_2'!$G$16*G522*'ver pressoflex 6p C3 DCpowe_2'!$O$10,SIGN(G522)*'ver pressoflex 6p C3 DCpowe_2'!$G$15*'ver pressoflex 6p C3 DCpowe_2'!$O$10)</f>
        <v>0</v>
      </c>
      <c r="P522" s="572">
        <f>IF(ABS(H522)&lt;'ver pressoflex 6p C3 DCpowe_2'!$G$7,'ver pressoflex 6p C3 DCpowe_2'!$G$16*H522*'ver pressoflex 6p C3 DCpowe_2'!$O$11,SIGN(H522)*'ver pressoflex 6p C3 DCpowe_2'!$G$15*'ver pressoflex 6p C3 DCpowe_2'!$O$11)</f>
        <v>0</v>
      </c>
      <c r="Q522" s="572">
        <f>IF(ABS(I522)&lt;'ver pressoflex 6p C3 DCpowe_2'!$G$7,'ver pressoflex 6p C3 DCpowe_2'!$G$16*I522*'ver pressoflex 6p C3 DCpowe_2'!$O$12,SIGN(I522)*'ver pressoflex 6p C3 DCpowe_2'!$G$15*'ver pressoflex 6p C3 DCpowe_2'!$O$12)</f>
        <v>0</v>
      </c>
      <c r="R522" s="572">
        <f>IF(ABS(J522)&lt;'ver pressoflex 6p C3 DCpowe_2'!$G$7,'ver pressoflex 6p C3 DCpowe_2'!$G$16*J522*'ver pressoflex 6p C3 DCpowe_2'!$O$13,SIGN(J522)*'ver pressoflex 6p C3 DCpowe_2'!$G$15*'ver pressoflex 6p C3 DCpowe_2'!$O$13)</f>
        <v>17803.500000000004</v>
      </c>
      <c r="S522" s="113">
        <f t="shared" si="76"/>
        <v>-111757.11750000028</v>
      </c>
      <c r="T522" s="575">
        <f>-L522*('ver pressoflex 6p C3 DCpowe_2'!$G$3/2-'ver pressoflex 6p C3 DCpowe_2'!$G$12*'ver pressoflex 6p C3 DCpowe_2'!D522)</f>
        <v>109412015.08694962</v>
      </c>
      <c r="U522" s="29">
        <f t="shared" si="78"/>
        <v>18248587.500000004</v>
      </c>
      <c r="V522" s="29">
        <f t="shared" si="79"/>
        <v>0</v>
      </c>
      <c r="W522" s="29">
        <f t="shared" si="80"/>
        <v>0</v>
      </c>
      <c r="X522" s="29">
        <f t="shared" si="81"/>
        <v>0</v>
      </c>
      <c r="Y522" s="29">
        <f t="shared" si="82"/>
        <v>0</v>
      </c>
      <c r="Z522" s="29">
        <f t="shared" si="83"/>
        <v>18248587.500000004</v>
      </c>
      <c r="AA522" s="113">
        <f t="shared" si="77"/>
        <v>145909190.08694962</v>
      </c>
    </row>
    <row r="523" spans="2:27">
      <c r="B523" s="116">
        <f t="shared" si="75"/>
        <v>72072.367500000313</v>
      </c>
      <c r="C523" s="115">
        <f t="shared" si="74"/>
        <v>49.270000000000117</v>
      </c>
      <c r="D523" s="68">
        <f>'ver pressoflex 6p C3 DCpowe_2'!$G$3/2/$C$557*C523</f>
        <v>603.55750000000148</v>
      </c>
      <c r="E523" s="114">
        <f>'ver pressoflex 6p C3 DCpowe_2'!$G$9/D523*(D523-'ver pressoflex 6p C3 DCpowe_2'!$M$8)</f>
        <v>-5.3490512502951315E-3</v>
      </c>
      <c r="F523" s="114">
        <f>'ver pressoflex 6p C3 DCpowe_2'!$G$9/D523*(D523-'ver pressoflex 6p C3 DCpowe_2'!$M$9)</f>
        <v>-4.2886717504131847E-3</v>
      </c>
      <c r="G523" s="114">
        <f>'ver pressoflex 6p C3 DCpowe_2'!$G$9/D523*(D523-'ver pressoflex 6p C3 DCpowe_2'!$M$10)</f>
        <v>-3.228292250531237E-3</v>
      </c>
      <c r="H523" s="114">
        <f>'ver pressoflex 6p C3 DCpowe_2'!$G$9/D523*(D523-'ver pressoflex 6p C3 DCpowe_2'!$M$11)</f>
        <v>1.9702414434415873E-2</v>
      </c>
      <c r="I523" s="114">
        <f>'ver pressoflex 6p C3 DCpowe_2'!$G$9/D523*(D523-'ver pressoflex 6p C3 DCpowe_2'!$M$12)</f>
        <v>2.0762793934297821E-2</v>
      </c>
      <c r="J523" s="114">
        <f>'ver pressoflex 6p C3 DCpowe_2'!$G$9/D523*(D523-'ver pressoflex 6p C3 DCpowe_2'!$M$13)</f>
        <v>2.182317343417977E-2</v>
      </c>
      <c r="K523" s="114">
        <f>'ver pressoflex 6p C3 DCpowe_2'!$G$9/D523*(D523-'ver pressoflex 6p C3 DCpowe_2'!$G$3)</f>
        <v>2.4474122183884638E-2</v>
      </c>
      <c r="L523" s="113">
        <f>-'ver pressoflex 6p C3 DCpowe_2'!$G$2*'ver pressoflex 6p C3 DCpowe_2'!D523*'ver pressoflex 6p C3 DCpowe_2'!$G$17*'ver pressoflex 6p C3 DCpowe_2'!$G$13*'ver pressoflex 6p C3 DCpowe_2'!$G$11</f>
        <v>-114072.3675000003</v>
      </c>
      <c r="M523" s="572">
        <f>IF(ABS(E523)&lt;'ver pressoflex 6p C3 DCpowe_2'!$G$7,'ver pressoflex 6p C3 DCpowe_2'!$G$16*E523*'ver pressoflex 6p C3 DCpowe_2'!$O$8,SIGN(E523)*'ver pressoflex 6p C3 DCpowe_2'!$G$15*'ver pressoflex 6p C3 DCpowe_2'!$O$8)</f>
        <v>-17803.500000000004</v>
      </c>
      <c r="N523" s="572">
        <f>IF(ABS(F523)&lt;'ver pressoflex 6p C3 DCpowe_2'!$G$7,'ver pressoflex 6p C3 DCpowe_2'!$G$16*F523*'ver pressoflex 6p C3 DCpowe_2'!$O$9,SIGN(F523)*'ver pressoflex 6p C3 DCpowe_2'!$G$15*'ver pressoflex 6p C3 DCpowe_2'!$O$9)</f>
        <v>0</v>
      </c>
      <c r="O523" s="572">
        <f>IF(ABS(G523)&lt;'ver pressoflex 6p C3 DCpowe_2'!$G$7,'ver pressoflex 6p C3 DCpowe_2'!$G$16*G523*'ver pressoflex 6p C3 DCpowe_2'!$O$10,SIGN(G523)*'ver pressoflex 6p C3 DCpowe_2'!$G$15*'ver pressoflex 6p C3 DCpowe_2'!$O$10)</f>
        <v>0</v>
      </c>
      <c r="P523" s="572">
        <f>IF(ABS(H523)&lt;'ver pressoflex 6p C3 DCpowe_2'!$G$7,'ver pressoflex 6p C3 DCpowe_2'!$G$16*H523*'ver pressoflex 6p C3 DCpowe_2'!$O$11,SIGN(H523)*'ver pressoflex 6p C3 DCpowe_2'!$G$15*'ver pressoflex 6p C3 DCpowe_2'!$O$11)</f>
        <v>0</v>
      </c>
      <c r="Q523" s="572">
        <f>IF(ABS(I523)&lt;'ver pressoflex 6p C3 DCpowe_2'!$G$7,'ver pressoflex 6p C3 DCpowe_2'!$G$16*I523*'ver pressoflex 6p C3 DCpowe_2'!$O$12,SIGN(I523)*'ver pressoflex 6p C3 DCpowe_2'!$G$15*'ver pressoflex 6p C3 DCpowe_2'!$O$12)</f>
        <v>0</v>
      </c>
      <c r="R523" s="572">
        <f>IF(ABS(J523)&lt;'ver pressoflex 6p C3 DCpowe_2'!$G$7,'ver pressoflex 6p C3 DCpowe_2'!$G$16*J523*'ver pressoflex 6p C3 DCpowe_2'!$O$13,SIGN(J523)*'ver pressoflex 6p C3 DCpowe_2'!$G$15*'ver pressoflex 6p C3 DCpowe_2'!$O$13)</f>
        <v>17803.500000000004</v>
      </c>
      <c r="S523" s="113">
        <f t="shared" si="76"/>
        <v>-114072.36750000031</v>
      </c>
      <c r="T523" s="575">
        <f>-L523*('ver pressoflex 6p C3 DCpowe_2'!$G$3/2-'ver pressoflex 6p C3 DCpowe_2'!$G$12*'ver pressoflex 6p C3 DCpowe_2'!D523)</f>
        <v>111097369.28138962</v>
      </c>
      <c r="U523" s="29">
        <f t="shared" si="78"/>
        <v>18248587.500000004</v>
      </c>
      <c r="V523" s="29">
        <f t="shared" si="79"/>
        <v>0</v>
      </c>
      <c r="W523" s="29">
        <f t="shared" si="80"/>
        <v>0</v>
      </c>
      <c r="X523" s="29">
        <f t="shared" si="81"/>
        <v>0</v>
      </c>
      <c r="Y523" s="29">
        <f t="shared" si="82"/>
        <v>0</v>
      </c>
      <c r="Z523" s="29">
        <f t="shared" si="83"/>
        <v>18248587.500000004</v>
      </c>
      <c r="AA523" s="113">
        <f t="shared" si="77"/>
        <v>147594544.28138962</v>
      </c>
    </row>
    <row r="524" spans="2:27">
      <c r="B524" s="116">
        <f t="shared" si="75"/>
        <v>74387.617500000284</v>
      </c>
      <c r="C524" s="115">
        <f t="shared" si="74"/>
        <v>50.270000000000117</v>
      </c>
      <c r="D524" s="68">
        <f>'ver pressoflex 6p C3 DCpowe_2'!$G$3/2/$C$557*C524</f>
        <v>615.80750000000148</v>
      </c>
      <c r="E524" s="114">
        <f>'ver pressoflex 6p C3 DCpowe_2'!$G$9/D524*(D524-'ver pressoflex 6p C3 DCpowe_2'!$M$8)</f>
        <v>-5.4017854605538321E-3</v>
      </c>
      <c r="F524" s="114">
        <f>'ver pressoflex 6p C3 DCpowe_2'!$G$9/D524*(D524-'ver pressoflex 6p C3 DCpowe_2'!$M$9)</f>
        <v>-4.3624996447753648E-3</v>
      </c>
      <c r="G524" s="114">
        <f>'ver pressoflex 6p C3 DCpowe_2'!$G$9/D524*(D524-'ver pressoflex 6p C3 DCpowe_2'!$M$10)</f>
        <v>-3.3232138289968974E-3</v>
      </c>
      <c r="H524" s="114">
        <f>'ver pressoflex 6p C3 DCpowe_2'!$G$9/D524*(D524-'ver pressoflex 6p C3 DCpowe_2'!$M$11)</f>
        <v>1.9151341937212456E-2</v>
      </c>
      <c r="I524" s="114">
        <f>'ver pressoflex 6p C3 DCpowe_2'!$G$9/D524*(D524-'ver pressoflex 6p C3 DCpowe_2'!$M$12)</f>
        <v>2.0190627752990922E-2</v>
      </c>
      <c r="J524" s="114">
        <f>'ver pressoflex 6p C3 DCpowe_2'!$G$9/D524*(D524-'ver pressoflex 6p C3 DCpowe_2'!$M$13)</f>
        <v>2.1229913568769392E-2</v>
      </c>
      <c r="K524" s="114">
        <f>'ver pressoflex 6p C3 DCpowe_2'!$G$9/D524*(D524-'ver pressoflex 6p C3 DCpowe_2'!$G$3)</f>
        <v>2.3828128108215559E-2</v>
      </c>
      <c r="L524" s="113">
        <f>-'ver pressoflex 6p C3 DCpowe_2'!$G$2*'ver pressoflex 6p C3 DCpowe_2'!D524*'ver pressoflex 6p C3 DCpowe_2'!$G$17*'ver pressoflex 6p C3 DCpowe_2'!$G$13*'ver pressoflex 6p C3 DCpowe_2'!$G$11</f>
        <v>-116387.61750000028</v>
      </c>
      <c r="M524" s="572">
        <f>IF(ABS(E524)&lt;'ver pressoflex 6p C3 DCpowe_2'!$G$7,'ver pressoflex 6p C3 DCpowe_2'!$G$16*E524*'ver pressoflex 6p C3 DCpowe_2'!$O$8,SIGN(E524)*'ver pressoflex 6p C3 DCpowe_2'!$G$15*'ver pressoflex 6p C3 DCpowe_2'!$O$8)</f>
        <v>-17803.500000000004</v>
      </c>
      <c r="N524" s="572">
        <f>IF(ABS(F524)&lt;'ver pressoflex 6p C3 DCpowe_2'!$G$7,'ver pressoflex 6p C3 DCpowe_2'!$G$16*F524*'ver pressoflex 6p C3 DCpowe_2'!$O$9,SIGN(F524)*'ver pressoflex 6p C3 DCpowe_2'!$G$15*'ver pressoflex 6p C3 DCpowe_2'!$O$9)</f>
        <v>0</v>
      </c>
      <c r="O524" s="572">
        <f>IF(ABS(G524)&lt;'ver pressoflex 6p C3 DCpowe_2'!$G$7,'ver pressoflex 6p C3 DCpowe_2'!$G$16*G524*'ver pressoflex 6p C3 DCpowe_2'!$O$10,SIGN(G524)*'ver pressoflex 6p C3 DCpowe_2'!$G$15*'ver pressoflex 6p C3 DCpowe_2'!$O$10)</f>
        <v>0</v>
      </c>
      <c r="P524" s="572">
        <f>IF(ABS(H524)&lt;'ver pressoflex 6p C3 DCpowe_2'!$G$7,'ver pressoflex 6p C3 DCpowe_2'!$G$16*H524*'ver pressoflex 6p C3 DCpowe_2'!$O$11,SIGN(H524)*'ver pressoflex 6p C3 DCpowe_2'!$G$15*'ver pressoflex 6p C3 DCpowe_2'!$O$11)</f>
        <v>0</v>
      </c>
      <c r="Q524" s="572">
        <f>IF(ABS(I524)&lt;'ver pressoflex 6p C3 DCpowe_2'!$G$7,'ver pressoflex 6p C3 DCpowe_2'!$G$16*I524*'ver pressoflex 6p C3 DCpowe_2'!$O$12,SIGN(I524)*'ver pressoflex 6p C3 DCpowe_2'!$G$15*'ver pressoflex 6p C3 DCpowe_2'!$O$12)</f>
        <v>0</v>
      </c>
      <c r="R524" s="572">
        <f>IF(ABS(J524)&lt;'ver pressoflex 6p C3 DCpowe_2'!$G$7,'ver pressoflex 6p C3 DCpowe_2'!$G$16*J524*'ver pressoflex 6p C3 DCpowe_2'!$O$13,SIGN(J524)*'ver pressoflex 6p C3 DCpowe_2'!$G$15*'ver pressoflex 6p C3 DCpowe_2'!$O$13)</f>
        <v>17803.500000000004</v>
      </c>
      <c r="S524" s="113">
        <f t="shared" si="76"/>
        <v>-116387.61750000028</v>
      </c>
      <c r="T524" s="575">
        <f>-L524*('ver pressoflex 6p C3 DCpowe_2'!$G$3/2-'ver pressoflex 6p C3 DCpowe_2'!$G$12*'ver pressoflex 6p C3 DCpowe_2'!D524)</f>
        <v>112759126.4478296</v>
      </c>
      <c r="U524" s="29">
        <f t="shared" si="78"/>
        <v>18248587.500000004</v>
      </c>
      <c r="V524" s="29">
        <f t="shared" si="79"/>
        <v>0</v>
      </c>
      <c r="W524" s="29">
        <f t="shared" si="80"/>
        <v>0</v>
      </c>
      <c r="X524" s="29">
        <f t="shared" si="81"/>
        <v>0</v>
      </c>
      <c r="Y524" s="29">
        <f t="shared" si="82"/>
        <v>0</v>
      </c>
      <c r="Z524" s="29">
        <f t="shared" si="83"/>
        <v>18248587.500000004</v>
      </c>
      <c r="AA524" s="113">
        <f t="shared" si="77"/>
        <v>149256301.4478296</v>
      </c>
    </row>
    <row r="525" spans="2:27">
      <c r="B525" s="116">
        <f t="shared" si="75"/>
        <v>76702.867500000284</v>
      </c>
      <c r="C525" s="115">
        <f t="shared" si="74"/>
        <v>51.270000000000117</v>
      </c>
      <c r="D525" s="68">
        <f>'ver pressoflex 6p C3 DCpowe_2'!$G$3/2/$C$557*C525</f>
        <v>628.05750000000148</v>
      </c>
      <c r="E525" s="114">
        <f>'ver pressoflex 6p C3 DCpowe_2'!$G$9/D525*(D525-'ver pressoflex 6p C3 DCpowe_2'!$M$8)</f>
        <v>-5.4524625531898021E-3</v>
      </c>
      <c r="F525" s="114">
        <f>'ver pressoflex 6p C3 DCpowe_2'!$G$9/D525*(D525-'ver pressoflex 6p C3 DCpowe_2'!$M$9)</f>
        <v>-4.4334475744657225E-3</v>
      </c>
      <c r="G525" s="114">
        <f>'ver pressoflex 6p C3 DCpowe_2'!$G$9/D525*(D525-'ver pressoflex 6p C3 DCpowe_2'!$M$10)</f>
        <v>-3.4144325957416429E-3</v>
      </c>
      <c r="H525" s="114">
        <f>'ver pressoflex 6p C3 DCpowe_2'!$G$9/D525*(D525-'ver pressoflex 6p C3 DCpowe_2'!$M$11)</f>
        <v>1.8621766319166577E-2</v>
      </c>
      <c r="I525" s="114">
        <f>'ver pressoflex 6p C3 DCpowe_2'!$G$9/D525*(D525-'ver pressoflex 6p C3 DCpowe_2'!$M$12)</f>
        <v>1.9640781297890656E-2</v>
      </c>
      <c r="J525" s="114">
        <f>'ver pressoflex 6p C3 DCpowe_2'!$G$9/D525*(D525-'ver pressoflex 6p C3 DCpowe_2'!$M$13)</f>
        <v>2.0659796276614736E-2</v>
      </c>
      <c r="K525" s="114">
        <f>'ver pressoflex 6p C3 DCpowe_2'!$G$9/D525*(D525-'ver pressoflex 6p C3 DCpowe_2'!$G$3)</f>
        <v>2.3207333723424931E-2</v>
      </c>
      <c r="L525" s="113">
        <f>-'ver pressoflex 6p C3 DCpowe_2'!$G$2*'ver pressoflex 6p C3 DCpowe_2'!D525*'ver pressoflex 6p C3 DCpowe_2'!$G$17*'ver pressoflex 6p C3 DCpowe_2'!$G$13*'ver pressoflex 6p C3 DCpowe_2'!$G$11</f>
        <v>-118702.86750000028</v>
      </c>
      <c r="M525" s="572">
        <f>IF(ABS(E525)&lt;'ver pressoflex 6p C3 DCpowe_2'!$G$7,'ver pressoflex 6p C3 DCpowe_2'!$G$16*E525*'ver pressoflex 6p C3 DCpowe_2'!$O$8,SIGN(E525)*'ver pressoflex 6p C3 DCpowe_2'!$G$15*'ver pressoflex 6p C3 DCpowe_2'!$O$8)</f>
        <v>-17803.500000000004</v>
      </c>
      <c r="N525" s="572">
        <f>IF(ABS(F525)&lt;'ver pressoflex 6p C3 DCpowe_2'!$G$7,'ver pressoflex 6p C3 DCpowe_2'!$G$16*F525*'ver pressoflex 6p C3 DCpowe_2'!$O$9,SIGN(F525)*'ver pressoflex 6p C3 DCpowe_2'!$G$15*'ver pressoflex 6p C3 DCpowe_2'!$O$9)</f>
        <v>0</v>
      </c>
      <c r="O525" s="572">
        <f>IF(ABS(G525)&lt;'ver pressoflex 6p C3 DCpowe_2'!$G$7,'ver pressoflex 6p C3 DCpowe_2'!$G$16*G525*'ver pressoflex 6p C3 DCpowe_2'!$O$10,SIGN(G525)*'ver pressoflex 6p C3 DCpowe_2'!$G$15*'ver pressoflex 6p C3 DCpowe_2'!$O$10)</f>
        <v>0</v>
      </c>
      <c r="P525" s="572">
        <f>IF(ABS(H525)&lt;'ver pressoflex 6p C3 DCpowe_2'!$G$7,'ver pressoflex 6p C3 DCpowe_2'!$G$16*H525*'ver pressoflex 6p C3 DCpowe_2'!$O$11,SIGN(H525)*'ver pressoflex 6p C3 DCpowe_2'!$G$15*'ver pressoflex 6p C3 DCpowe_2'!$O$11)</f>
        <v>0</v>
      </c>
      <c r="Q525" s="572">
        <f>IF(ABS(I525)&lt;'ver pressoflex 6p C3 DCpowe_2'!$G$7,'ver pressoflex 6p C3 DCpowe_2'!$G$16*I525*'ver pressoflex 6p C3 DCpowe_2'!$O$12,SIGN(I525)*'ver pressoflex 6p C3 DCpowe_2'!$G$15*'ver pressoflex 6p C3 DCpowe_2'!$O$12)</f>
        <v>0</v>
      </c>
      <c r="R525" s="572">
        <f>IF(ABS(J525)&lt;'ver pressoflex 6p C3 DCpowe_2'!$G$7,'ver pressoflex 6p C3 DCpowe_2'!$G$16*J525*'ver pressoflex 6p C3 DCpowe_2'!$O$13,SIGN(J525)*'ver pressoflex 6p C3 DCpowe_2'!$G$15*'ver pressoflex 6p C3 DCpowe_2'!$O$13)</f>
        <v>17803.500000000004</v>
      </c>
      <c r="S525" s="113">
        <f t="shared" si="76"/>
        <v>-118702.86750000028</v>
      </c>
      <c r="T525" s="575">
        <f>-L525*('ver pressoflex 6p C3 DCpowe_2'!$G$3/2-'ver pressoflex 6p C3 DCpowe_2'!$G$12*'ver pressoflex 6p C3 DCpowe_2'!D525)</f>
        <v>114397286.5862696</v>
      </c>
      <c r="U525" s="29">
        <f t="shared" si="78"/>
        <v>18248587.500000004</v>
      </c>
      <c r="V525" s="29">
        <f t="shared" si="79"/>
        <v>0</v>
      </c>
      <c r="W525" s="29">
        <f t="shared" si="80"/>
        <v>0</v>
      </c>
      <c r="X525" s="29">
        <f t="shared" si="81"/>
        <v>0</v>
      </c>
      <c r="Y525" s="29">
        <f t="shared" si="82"/>
        <v>0</v>
      </c>
      <c r="Z525" s="29">
        <f t="shared" si="83"/>
        <v>18248587.500000004</v>
      </c>
      <c r="AA525" s="113">
        <f t="shared" si="77"/>
        <v>150894461.58626962</v>
      </c>
    </row>
    <row r="526" spans="2:27">
      <c r="B526" s="116">
        <f t="shared" si="75"/>
        <v>79018.117500000313</v>
      </c>
      <c r="C526" s="115">
        <f t="shared" si="74"/>
        <v>52.270000000000117</v>
      </c>
      <c r="D526" s="68">
        <f>'ver pressoflex 6p C3 DCpowe_2'!$G$3/2/$C$557*C526</f>
        <v>640.30750000000148</v>
      </c>
      <c r="E526" s="114">
        <f>'ver pressoflex 6p C3 DCpowe_2'!$G$9/D526*(D526-'ver pressoflex 6p C3 DCpowe_2'!$M$8)</f>
        <v>-5.5012005950266143E-3</v>
      </c>
      <c r="F526" s="114">
        <f>'ver pressoflex 6p C3 DCpowe_2'!$G$9/D526*(D526-'ver pressoflex 6p C3 DCpowe_2'!$M$9)</f>
        <v>-4.5016808330372599E-3</v>
      </c>
      <c r="G526" s="114">
        <f>'ver pressoflex 6p C3 DCpowe_2'!$G$9/D526*(D526-'ver pressoflex 6p C3 DCpowe_2'!$M$10)</f>
        <v>-3.5021610710479056E-3</v>
      </c>
      <c r="H526" s="114">
        <f>'ver pressoflex 6p C3 DCpowe_2'!$G$9/D526*(D526-'ver pressoflex 6p C3 DCpowe_2'!$M$11)</f>
        <v>1.8112453781971884E-2</v>
      </c>
      <c r="I526" s="114">
        <f>'ver pressoflex 6p C3 DCpowe_2'!$G$9/D526*(D526-'ver pressoflex 6p C3 DCpowe_2'!$M$12)</f>
        <v>1.9111973543961238E-2</v>
      </c>
      <c r="J526" s="114">
        <f>'ver pressoflex 6p C3 DCpowe_2'!$G$9/D526*(D526-'ver pressoflex 6p C3 DCpowe_2'!$M$13)</f>
        <v>2.0111493305950592E-2</v>
      </c>
      <c r="K526" s="114">
        <f>'ver pressoflex 6p C3 DCpowe_2'!$G$9/D526*(D526-'ver pressoflex 6p C3 DCpowe_2'!$G$3)</f>
        <v>2.261029271092398E-2</v>
      </c>
      <c r="L526" s="113">
        <f>-'ver pressoflex 6p C3 DCpowe_2'!$G$2*'ver pressoflex 6p C3 DCpowe_2'!D526*'ver pressoflex 6p C3 DCpowe_2'!$G$17*'ver pressoflex 6p C3 DCpowe_2'!$G$13*'ver pressoflex 6p C3 DCpowe_2'!$G$11</f>
        <v>-121018.1175000003</v>
      </c>
      <c r="M526" s="572">
        <f>IF(ABS(E526)&lt;'ver pressoflex 6p C3 DCpowe_2'!$G$7,'ver pressoflex 6p C3 DCpowe_2'!$G$16*E526*'ver pressoflex 6p C3 DCpowe_2'!$O$8,SIGN(E526)*'ver pressoflex 6p C3 DCpowe_2'!$G$15*'ver pressoflex 6p C3 DCpowe_2'!$O$8)</f>
        <v>-17803.500000000004</v>
      </c>
      <c r="N526" s="572">
        <f>IF(ABS(F526)&lt;'ver pressoflex 6p C3 DCpowe_2'!$G$7,'ver pressoflex 6p C3 DCpowe_2'!$G$16*F526*'ver pressoflex 6p C3 DCpowe_2'!$O$9,SIGN(F526)*'ver pressoflex 6p C3 DCpowe_2'!$G$15*'ver pressoflex 6p C3 DCpowe_2'!$O$9)</f>
        <v>0</v>
      </c>
      <c r="O526" s="572">
        <f>IF(ABS(G526)&lt;'ver pressoflex 6p C3 DCpowe_2'!$G$7,'ver pressoflex 6p C3 DCpowe_2'!$G$16*G526*'ver pressoflex 6p C3 DCpowe_2'!$O$10,SIGN(G526)*'ver pressoflex 6p C3 DCpowe_2'!$G$15*'ver pressoflex 6p C3 DCpowe_2'!$O$10)</f>
        <v>0</v>
      </c>
      <c r="P526" s="572">
        <f>IF(ABS(H526)&lt;'ver pressoflex 6p C3 DCpowe_2'!$G$7,'ver pressoflex 6p C3 DCpowe_2'!$G$16*H526*'ver pressoflex 6p C3 DCpowe_2'!$O$11,SIGN(H526)*'ver pressoflex 6p C3 DCpowe_2'!$G$15*'ver pressoflex 6p C3 DCpowe_2'!$O$11)</f>
        <v>0</v>
      </c>
      <c r="Q526" s="572">
        <f>IF(ABS(I526)&lt;'ver pressoflex 6p C3 DCpowe_2'!$G$7,'ver pressoflex 6p C3 DCpowe_2'!$G$16*I526*'ver pressoflex 6p C3 DCpowe_2'!$O$12,SIGN(I526)*'ver pressoflex 6p C3 DCpowe_2'!$G$15*'ver pressoflex 6p C3 DCpowe_2'!$O$12)</f>
        <v>0</v>
      </c>
      <c r="R526" s="572">
        <f>IF(ABS(J526)&lt;'ver pressoflex 6p C3 DCpowe_2'!$G$7,'ver pressoflex 6p C3 DCpowe_2'!$G$16*J526*'ver pressoflex 6p C3 DCpowe_2'!$O$13,SIGN(J526)*'ver pressoflex 6p C3 DCpowe_2'!$G$15*'ver pressoflex 6p C3 DCpowe_2'!$O$13)</f>
        <v>17803.500000000004</v>
      </c>
      <c r="S526" s="113">
        <f t="shared" si="76"/>
        <v>-121018.11750000031</v>
      </c>
      <c r="T526" s="575">
        <f>-L526*('ver pressoflex 6p C3 DCpowe_2'!$G$3/2-'ver pressoflex 6p C3 DCpowe_2'!$G$12*'ver pressoflex 6p C3 DCpowe_2'!D526)</f>
        <v>116011849.69670962</v>
      </c>
      <c r="U526" s="29">
        <f t="shared" si="78"/>
        <v>18248587.500000004</v>
      </c>
      <c r="V526" s="29">
        <f t="shared" si="79"/>
        <v>0</v>
      </c>
      <c r="W526" s="29">
        <f t="shared" si="80"/>
        <v>0</v>
      </c>
      <c r="X526" s="29">
        <f t="shared" si="81"/>
        <v>0</v>
      </c>
      <c r="Y526" s="29">
        <f t="shared" si="82"/>
        <v>0</v>
      </c>
      <c r="Z526" s="29">
        <f t="shared" si="83"/>
        <v>18248587.500000004</v>
      </c>
      <c r="AA526" s="113">
        <f t="shared" si="77"/>
        <v>152509024.69670963</v>
      </c>
    </row>
    <row r="527" spans="2:27">
      <c r="B527" s="116">
        <f t="shared" si="75"/>
        <v>81333.367500000284</v>
      </c>
      <c r="C527" s="115">
        <f t="shared" si="74"/>
        <v>53.270000000000117</v>
      </c>
      <c r="D527" s="68">
        <f>'ver pressoflex 6p C3 DCpowe_2'!$G$3/2/$C$557*C527</f>
        <v>652.55750000000148</v>
      </c>
      <c r="E527" s="114">
        <f>'ver pressoflex 6p C3 DCpowe_2'!$G$9/D527*(D527-'ver pressoflex 6p C3 DCpowe_2'!$M$8)</f>
        <v>-5.5481087873482477E-3</v>
      </c>
      <c r="F527" s="114">
        <f>'ver pressoflex 6p C3 DCpowe_2'!$G$9/D527*(D527-'ver pressoflex 6p C3 DCpowe_2'!$M$9)</f>
        <v>-4.5673523022875459E-3</v>
      </c>
      <c r="G527" s="114">
        <f>'ver pressoflex 6p C3 DCpowe_2'!$G$9/D527*(D527-'ver pressoflex 6p C3 DCpowe_2'!$M$10)</f>
        <v>-3.5865958172268449E-3</v>
      </c>
      <c r="H527" s="114">
        <f>'ver pressoflex 6p C3 DCpowe_2'!$G$9/D527*(D527-'ver pressoflex 6p C3 DCpowe_2'!$M$11)</f>
        <v>1.7622263172210821E-2</v>
      </c>
      <c r="I527" s="114">
        <f>'ver pressoflex 6p C3 DCpowe_2'!$G$9/D527*(D527-'ver pressoflex 6p C3 DCpowe_2'!$M$12)</f>
        <v>1.8603019657271524E-2</v>
      </c>
      <c r="J527" s="114">
        <f>'ver pressoflex 6p C3 DCpowe_2'!$G$9/D527*(D527-'ver pressoflex 6p C3 DCpowe_2'!$M$13)</f>
        <v>1.9583776142332223E-2</v>
      </c>
      <c r="K527" s="114">
        <f>'ver pressoflex 6p C3 DCpowe_2'!$G$9/D527*(D527-'ver pressoflex 6p C3 DCpowe_2'!$G$3)</f>
        <v>2.2035667354983978E-2</v>
      </c>
      <c r="L527" s="113">
        <f>-'ver pressoflex 6p C3 DCpowe_2'!$G$2*'ver pressoflex 6p C3 DCpowe_2'!D527*'ver pressoflex 6p C3 DCpowe_2'!$G$17*'ver pressoflex 6p C3 DCpowe_2'!$G$13*'ver pressoflex 6p C3 DCpowe_2'!$G$11</f>
        <v>-123333.36750000028</v>
      </c>
      <c r="M527" s="572">
        <f>IF(ABS(E527)&lt;'ver pressoflex 6p C3 DCpowe_2'!$G$7,'ver pressoflex 6p C3 DCpowe_2'!$G$16*E527*'ver pressoflex 6p C3 DCpowe_2'!$O$8,SIGN(E527)*'ver pressoflex 6p C3 DCpowe_2'!$G$15*'ver pressoflex 6p C3 DCpowe_2'!$O$8)</f>
        <v>-17803.500000000004</v>
      </c>
      <c r="N527" s="572">
        <f>IF(ABS(F527)&lt;'ver pressoflex 6p C3 DCpowe_2'!$G$7,'ver pressoflex 6p C3 DCpowe_2'!$G$16*F527*'ver pressoflex 6p C3 DCpowe_2'!$O$9,SIGN(F527)*'ver pressoflex 6p C3 DCpowe_2'!$G$15*'ver pressoflex 6p C3 DCpowe_2'!$O$9)</f>
        <v>0</v>
      </c>
      <c r="O527" s="572">
        <f>IF(ABS(G527)&lt;'ver pressoflex 6p C3 DCpowe_2'!$G$7,'ver pressoflex 6p C3 DCpowe_2'!$G$16*G527*'ver pressoflex 6p C3 DCpowe_2'!$O$10,SIGN(G527)*'ver pressoflex 6p C3 DCpowe_2'!$G$15*'ver pressoflex 6p C3 DCpowe_2'!$O$10)</f>
        <v>0</v>
      </c>
      <c r="P527" s="572">
        <f>IF(ABS(H527)&lt;'ver pressoflex 6p C3 DCpowe_2'!$G$7,'ver pressoflex 6p C3 DCpowe_2'!$G$16*H527*'ver pressoflex 6p C3 DCpowe_2'!$O$11,SIGN(H527)*'ver pressoflex 6p C3 DCpowe_2'!$G$15*'ver pressoflex 6p C3 DCpowe_2'!$O$11)</f>
        <v>0</v>
      </c>
      <c r="Q527" s="572">
        <f>IF(ABS(I527)&lt;'ver pressoflex 6p C3 DCpowe_2'!$G$7,'ver pressoflex 6p C3 DCpowe_2'!$G$16*I527*'ver pressoflex 6p C3 DCpowe_2'!$O$12,SIGN(I527)*'ver pressoflex 6p C3 DCpowe_2'!$G$15*'ver pressoflex 6p C3 DCpowe_2'!$O$12)</f>
        <v>0</v>
      </c>
      <c r="R527" s="572">
        <f>IF(ABS(J527)&lt;'ver pressoflex 6p C3 DCpowe_2'!$G$7,'ver pressoflex 6p C3 DCpowe_2'!$G$16*J527*'ver pressoflex 6p C3 DCpowe_2'!$O$13,SIGN(J527)*'ver pressoflex 6p C3 DCpowe_2'!$G$15*'ver pressoflex 6p C3 DCpowe_2'!$O$13)</f>
        <v>17803.500000000004</v>
      </c>
      <c r="S527" s="113">
        <f t="shared" si="76"/>
        <v>-123333.36750000028</v>
      </c>
      <c r="T527" s="575">
        <f>-L527*('ver pressoflex 6p C3 DCpowe_2'!$G$3/2-'ver pressoflex 6p C3 DCpowe_2'!$G$12*'ver pressoflex 6p C3 DCpowe_2'!D527)</f>
        <v>117602815.77914959</v>
      </c>
      <c r="U527" s="29">
        <f t="shared" si="78"/>
        <v>18248587.500000004</v>
      </c>
      <c r="V527" s="29">
        <f t="shared" si="79"/>
        <v>0</v>
      </c>
      <c r="W527" s="29">
        <f t="shared" si="80"/>
        <v>0</v>
      </c>
      <c r="X527" s="29">
        <f t="shared" si="81"/>
        <v>0</v>
      </c>
      <c r="Y527" s="29">
        <f t="shared" si="82"/>
        <v>0</v>
      </c>
      <c r="Z527" s="29">
        <f t="shared" si="83"/>
        <v>18248587.500000004</v>
      </c>
      <c r="AA527" s="113">
        <f t="shared" si="77"/>
        <v>154099990.77914959</v>
      </c>
    </row>
    <row r="528" spans="2:27">
      <c r="B528" s="116">
        <f t="shared" si="75"/>
        <v>83648.617500000284</v>
      </c>
      <c r="C528" s="115">
        <f t="shared" si="74"/>
        <v>54.270000000000117</v>
      </c>
      <c r="D528" s="68">
        <f>'ver pressoflex 6p C3 DCpowe_2'!$G$3/2/$C$557*C528</f>
        <v>664.80750000000148</v>
      </c>
      <c r="E528" s="114">
        <f>'ver pressoflex 6p C3 DCpowe_2'!$G$9/D528*(D528-'ver pressoflex 6p C3 DCpowe_2'!$M$8)</f>
        <v>-5.5932882826983804E-3</v>
      </c>
      <c r="F528" s="114">
        <f>'ver pressoflex 6p C3 DCpowe_2'!$G$9/D528*(D528-'ver pressoflex 6p C3 DCpowe_2'!$M$9)</f>
        <v>-4.6306035957777323E-3</v>
      </c>
      <c r="G528" s="114">
        <f>'ver pressoflex 6p C3 DCpowe_2'!$G$9/D528*(D528-'ver pressoflex 6p C3 DCpowe_2'!$M$10)</f>
        <v>-3.6679189088570847E-3</v>
      </c>
      <c r="H528" s="114">
        <f>'ver pressoflex 6p C3 DCpowe_2'!$G$9/D528*(D528-'ver pressoflex 6p C3 DCpowe_2'!$M$11)</f>
        <v>1.7150137445801922E-2</v>
      </c>
      <c r="I528" s="114">
        <f>'ver pressoflex 6p C3 DCpowe_2'!$G$9/D528*(D528-'ver pressoflex 6p C3 DCpowe_2'!$M$12)</f>
        <v>1.8112822132722573E-2</v>
      </c>
      <c r="J528" s="114">
        <f>'ver pressoflex 6p C3 DCpowe_2'!$G$9/D528*(D528-'ver pressoflex 6p C3 DCpowe_2'!$M$13)</f>
        <v>1.907550681964322E-2</v>
      </c>
      <c r="K528" s="114">
        <f>'ver pressoflex 6p C3 DCpowe_2'!$G$9/D528*(D528-'ver pressoflex 6p C3 DCpowe_2'!$G$3)</f>
        <v>2.148221853694484E-2</v>
      </c>
      <c r="L528" s="113">
        <f>-'ver pressoflex 6p C3 DCpowe_2'!$G$2*'ver pressoflex 6p C3 DCpowe_2'!D528*'ver pressoflex 6p C3 DCpowe_2'!$G$17*'ver pressoflex 6p C3 DCpowe_2'!$G$13*'ver pressoflex 6p C3 DCpowe_2'!$G$11</f>
        <v>-125648.61750000028</v>
      </c>
      <c r="M528" s="572">
        <f>IF(ABS(E528)&lt;'ver pressoflex 6p C3 DCpowe_2'!$G$7,'ver pressoflex 6p C3 DCpowe_2'!$G$16*E528*'ver pressoflex 6p C3 DCpowe_2'!$O$8,SIGN(E528)*'ver pressoflex 6p C3 DCpowe_2'!$G$15*'ver pressoflex 6p C3 DCpowe_2'!$O$8)</f>
        <v>-17803.500000000004</v>
      </c>
      <c r="N528" s="572">
        <f>IF(ABS(F528)&lt;'ver pressoflex 6p C3 DCpowe_2'!$G$7,'ver pressoflex 6p C3 DCpowe_2'!$G$16*F528*'ver pressoflex 6p C3 DCpowe_2'!$O$9,SIGN(F528)*'ver pressoflex 6p C3 DCpowe_2'!$G$15*'ver pressoflex 6p C3 DCpowe_2'!$O$9)</f>
        <v>0</v>
      </c>
      <c r="O528" s="572">
        <f>IF(ABS(G528)&lt;'ver pressoflex 6p C3 DCpowe_2'!$G$7,'ver pressoflex 6p C3 DCpowe_2'!$G$16*G528*'ver pressoflex 6p C3 DCpowe_2'!$O$10,SIGN(G528)*'ver pressoflex 6p C3 DCpowe_2'!$G$15*'ver pressoflex 6p C3 DCpowe_2'!$O$10)</f>
        <v>0</v>
      </c>
      <c r="P528" s="572">
        <f>IF(ABS(H528)&lt;'ver pressoflex 6p C3 DCpowe_2'!$G$7,'ver pressoflex 6p C3 DCpowe_2'!$G$16*H528*'ver pressoflex 6p C3 DCpowe_2'!$O$11,SIGN(H528)*'ver pressoflex 6p C3 DCpowe_2'!$G$15*'ver pressoflex 6p C3 DCpowe_2'!$O$11)</f>
        <v>0</v>
      </c>
      <c r="Q528" s="572">
        <f>IF(ABS(I528)&lt;'ver pressoflex 6p C3 DCpowe_2'!$G$7,'ver pressoflex 6p C3 DCpowe_2'!$G$16*I528*'ver pressoflex 6p C3 DCpowe_2'!$O$12,SIGN(I528)*'ver pressoflex 6p C3 DCpowe_2'!$G$15*'ver pressoflex 6p C3 DCpowe_2'!$O$12)</f>
        <v>0</v>
      </c>
      <c r="R528" s="572">
        <f>IF(ABS(J528)&lt;'ver pressoflex 6p C3 DCpowe_2'!$G$7,'ver pressoflex 6p C3 DCpowe_2'!$G$16*J528*'ver pressoflex 6p C3 DCpowe_2'!$O$13,SIGN(J528)*'ver pressoflex 6p C3 DCpowe_2'!$G$15*'ver pressoflex 6p C3 DCpowe_2'!$O$13)</f>
        <v>17803.500000000004</v>
      </c>
      <c r="S528" s="113">
        <f t="shared" si="76"/>
        <v>-125648.61750000028</v>
      </c>
      <c r="T528" s="575">
        <f>-L528*('ver pressoflex 6p C3 DCpowe_2'!$G$3/2-'ver pressoflex 6p C3 DCpowe_2'!$G$12*'ver pressoflex 6p C3 DCpowe_2'!D528)</f>
        <v>119170184.8335896</v>
      </c>
      <c r="U528" s="29">
        <f t="shared" si="78"/>
        <v>18248587.500000004</v>
      </c>
      <c r="V528" s="29">
        <f t="shared" si="79"/>
        <v>0</v>
      </c>
      <c r="W528" s="29">
        <f t="shared" si="80"/>
        <v>0</v>
      </c>
      <c r="X528" s="29">
        <f t="shared" si="81"/>
        <v>0</v>
      </c>
      <c r="Y528" s="29">
        <f t="shared" si="82"/>
        <v>0</v>
      </c>
      <c r="Z528" s="29">
        <f t="shared" si="83"/>
        <v>18248587.500000004</v>
      </c>
      <c r="AA528" s="113">
        <f t="shared" si="77"/>
        <v>155667359.83358961</v>
      </c>
    </row>
    <row r="529" spans="2:27">
      <c r="B529" s="116">
        <f t="shared" si="75"/>
        <v>85963.867500000313</v>
      </c>
      <c r="C529" s="115">
        <f t="shared" si="74"/>
        <v>55.270000000000117</v>
      </c>
      <c r="D529" s="68">
        <f>'ver pressoflex 6p C3 DCpowe_2'!$G$3/2/$C$557*C529</f>
        <v>677.05750000000148</v>
      </c>
      <c r="E529" s="114">
        <f>'ver pressoflex 6p C3 DCpowe_2'!$G$9/D529*(D529-'ver pressoflex 6p C3 DCpowe_2'!$M$8)</f>
        <v>-5.6368329130096094E-3</v>
      </c>
      <c r="F529" s="114">
        <f>'ver pressoflex 6p C3 DCpowe_2'!$G$9/D529*(D529-'ver pressoflex 6p C3 DCpowe_2'!$M$9)</f>
        <v>-4.6915660782134534E-3</v>
      </c>
      <c r="G529" s="114">
        <f>'ver pressoflex 6p C3 DCpowe_2'!$G$9/D529*(D529-'ver pressoflex 6p C3 DCpowe_2'!$M$10)</f>
        <v>-3.7462992434172965E-3</v>
      </c>
      <c r="H529" s="114">
        <f>'ver pressoflex 6p C3 DCpowe_2'!$G$9/D529*(D529-'ver pressoflex 6p C3 DCpowe_2'!$M$11)</f>
        <v>1.6695096059049584E-2</v>
      </c>
      <c r="I529" s="114">
        <f>'ver pressoflex 6p C3 DCpowe_2'!$G$9/D529*(D529-'ver pressoflex 6p C3 DCpowe_2'!$M$12)</f>
        <v>1.764036289384574E-2</v>
      </c>
      <c r="J529" s="114">
        <f>'ver pressoflex 6p C3 DCpowe_2'!$G$9/D529*(D529-'ver pressoflex 6p C3 DCpowe_2'!$M$13)</f>
        <v>1.8585629728641896E-2</v>
      </c>
      <c r="K529" s="114">
        <f>'ver pressoflex 6p C3 DCpowe_2'!$G$9/D529*(D529-'ver pressoflex 6p C3 DCpowe_2'!$G$3)</f>
        <v>2.0948796815632286E-2</v>
      </c>
      <c r="L529" s="113">
        <f>-'ver pressoflex 6p C3 DCpowe_2'!$G$2*'ver pressoflex 6p C3 DCpowe_2'!D529*'ver pressoflex 6p C3 DCpowe_2'!$G$17*'ver pressoflex 6p C3 DCpowe_2'!$G$13*'ver pressoflex 6p C3 DCpowe_2'!$G$11</f>
        <v>-127963.8675000003</v>
      </c>
      <c r="M529" s="572">
        <f>IF(ABS(E529)&lt;'ver pressoflex 6p C3 DCpowe_2'!$G$7,'ver pressoflex 6p C3 DCpowe_2'!$G$16*E529*'ver pressoflex 6p C3 DCpowe_2'!$O$8,SIGN(E529)*'ver pressoflex 6p C3 DCpowe_2'!$G$15*'ver pressoflex 6p C3 DCpowe_2'!$O$8)</f>
        <v>-17803.500000000004</v>
      </c>
      <c r="N529" s="572">
        <f>IF(ABS(F529)&lt;'ver pressoflex 6p C3 DCpowe_2'!$G$7,'ver pressoflex 6p C3 DCpowe_2'!$G$16*F529*'ver pressoflex 6p C3 DCpowe_2'!$O$9,SIGN(F529)*'ver pressoflex 6p C3 DCpowe_2'!$G$15*'ver pressoflex 6p C3 DCpowe_2'!$O$9)</f>
        <v>0</v>
      </c>
      <c r="O529" s="572">
        <f>IF(ABS(G529)&lt;'ver pressoflex 6p C3 DCpowe_2'!$G$7,'ver pressoflex 6p C3 DCpowe_2'!$G$16*G529*'ver pressoflex 6p C3 DCpowe_2'!$O$10,SIGN(G529)*'ver pressoflex 6p C3 DCpowe_2'!$G$15*'ver pressoflex 6p C3 DCpowe_2'!$O$10)</f>
        <v>0</v>
      </c>
      <c r="P529" s="572">
        <f>IF(ABS(H529)&lt;'ver pressoflex 6p C3 DCpowe_2'!$G$7,'ver pressoflex 6p C3 DCpowe_2'!$G$16*H529*'ver pressoflex 6p C3 DCpowe_2'!$O$11,SIGN(H529)*'ver pressoflex 6p C3 DCpowe_2'!$G$15*'ver pressoflex 6p C3 DCpowe_2'!$O$11)</f>
        <v>0</v>
      </c>
      <c r="Q529" s="572">
        <f>IF(ABS(I529)&lt;'ver pressoflex 6p C3 DCpowe_2'!$G$7,'ver pressoflex 6p C3 DCpowe_2'!$G$16*I529*'ver pressoflex 6p C3 DCpowe_2'!$O$12,SIGN(I529)*'ver pressoflex 6p C3 DCpowe_2'!$G$15*'ver pressoflex 6p C3 DCpowe_2'!$O$12)</f>
        <v>0</v>
      </c>
      <c r="R529" s="572">
        <f>IF(ABS(J529)&lt;'ver pressoflex 6p C3 DCpowe_2'!$G$7,'ver pressoflex 6p C3 DCpowe_2'!$G$16*J529*'ver pressoflex 6p C3 DCpowe_2'!$O$13,SIGN(J529)*'ver pressoflex 6p C3 DCpowe_2'!$G$15*'ver pressoflex 6p C3 DCpowe_2'!$O$13)</f>
        <v>17803.500000000004</v>
      </c>
      <c r="S529" s="113">
        <f t="shared" si="76"/>
        <v>-127963.86750000031</v>
      </c>
      <c r="T529" s="575">
        <f>-L529*('ver pressoflex 6p C3 DCpowe_2'!$G$3/2-'ver pressoflex 6p C3 DCpowe_2'!$G$12*'ver pressoflex 6p C3 DCpowe_2'!D529)</f>
        <v>120713956.86002961</v>
      </c>
      <c r="U529" s="29">
        <f t="shared" si="78"/>
        <v>18248587.500000004</v>
      </c>
      <c r="V529" s="29">
        <f t="shared" si="79"/>
        <v>0</v>
      </c>
      <c r="W529" s="29">
        <f t="shared" si="80"/>
        <v>0</v>
      </c>
      <c r="X529" s="29">
        <f t="shared" si="81"/>
        <v>0</v>
      </c>
      <c r="Y529" s="29">
        <f t="shared" si="82"/>
        <v>0</v>
      </c>
      <c r="Z529" s="29">
        <f t="shared" si="83"/>
        <v>18248587.500000004</v>
      </c>
      <c r="AA529" s="113">
        <f t="shared" si="77"/>
        <v>157211131.86002961</v>
      </c>
    </row>
    <row r="530" spans="2:27">
      <c r="B530" s="116">
        <f t="shared" si="75"/>
        <v>88279.117500000284</v>
      </c>
      <c r="C530" s="115">
        <f t="shared" si="74"/>
        <v>56.270000000000117</v>
      </c>
      <c r="D530" s="68">
        <f>'ver pressoflex 6p C3 DCpowe_2'!$G$3/2/$C$557*C530</f>
        <v>689.30750000000148</v>
      </c>
      <c r="E530" s="114">
        <f>'ver pressoflex 6p C3 DCpowe_2'!$G$9/D530*(D530-'ver pressoflex 6p C3 DCpowe_2'!$M$8)</f>
        <v>-5.6788298400931424E-3</v>
      </c>
      <c r="F530" s="114">
        <f>'ver pressoflex 6p C3 DCpowe_2'!$G$9/D530*(D530-'ver pressoflex 6p C3 DCpowe_2'!$M$9)</f>
        <v>-4.7503617761303985E-3</v>
      </c>
      <c r="G530" s="114">
        <f>'ver pressoflex 6p C3 DCpowe_2'!$G$9/D530*(D530-'ver pressoflex 6p C3 DCpowe_2'!$M$10)</f>
        <v>-3.8218937121676558E-3</v>
      </c>
      <c r="H530" s="114">
        <f>'ver pressoflex 6p C3 DCpowe_2'!$G$9/D530*(D530-'ver pressoflex 6p C3 DCpowe_2'!$M$11)</f>
        <v>1.6256228171026666E-2</v>
      </c>
      <c r="I530" s="114">
        <f>'ver pressoflex 6p C3 DCpowe_2'!$G$9/D530*(D530-'ver pressoflex 6p C3 DCpowe_2'!$M$12)</f>
        <v>1.7184696234989409E-2</v>
      </c>
      <c r="J530" s="114">
        <f>'ver pressoflex 6p C3 DCpowe_2'!$G$9/D530*(D530-'ver pressoflex 6p C3 DCpowe_2'!$M$13)</f>
        <v>1.8113164298952152E-2</v>
      </c>
      <c r="K530" s="114">
        <f>'ver pressoflex 6p C3 DCpowe_2'!$G$9/D530*(D530-'ver pressoflex 6p C3 DCpowe_2'!$G$3)</f>
        <v>2.0434334458859012E-2</v>
      </c>
      <c r="L530" s="113">
        <f>-'ver pressoflex 6p C3 DCpowe_2'!$G$2*'ver pressoflex 6p C3 DCpowe_2'!D530*'ver pressoflex 6p C3 DCpowe_2'!$G$17*'ver pressoflex 6p C3 DCpowe_2'!$G$13*'ver pressoflex 6p C3 DCpowe_2'!$G$11</f>
        <v>-130279.11750000028</v>
      </c>
      <c r="M530" s="572">
        <f>IF(ABS(E530)&lt;'ver pressoflex 6p C3 DCpowe_2'!$G$7,'ver pressoflex 6p C3 DCpowe_2'!$G$16*E530*'ver pressoflex 6p C3 DCpowe_2'!$O$8,SIGN(E530)*'ver pressoflex 6p C3 DCpowe_2'!$G$15*'ver pressoflex 6p C3 DCpowe_2'!$O$8)</f>
        <v>-17803.500000000004</v>
      </c>
      <c r="N530" s="572">
        <f>IF(ABS(F530)&lt;'ver pressoflex 6p C3 DCpowe_2'!$G$7,'ver pressoflex 6p C3 DCpowe_2'!$G$16*F530*'ver pressoflex 6p C3 DCpowe_2'!$O$9,SIGN(F530)*'ver pressoflex 6p C3 DCpowe_2'!$G$15*'ver pressoflex 6p C3 DCpowe_2'!$O$9)</f>
        <v>0</v>
      </c>
      <c r="O530" s="572">
        <f>IF(ABS(G530)&lt;'ver pressoflex 6p C3 DCpowe_2'!$G$7,'ver pressoflex 6p C3 DCpowe_2'!$G$16*G530*'ver pressoflex 6p C3 DCpowe_2'!$O$10,SIGN(G530)*'ver pressoflex 6p C3 DCpowe_2'!$G$15*'ver pressoflex 6p C3 DCpowe_2'!$O$10)</f>
        <v>0</v>
      </c>
      <c r="P530" s="572">
        <f>IF(ABS(H530)&lt;'ver pressoflex 6p C3 DCpowe_2'!$G$7,'ver pressoflex 6p C3 DCpowe_2'!$G$16*H530*'ver pressoflex 6p C3 DCpowe_2'!$O$11,SIGN(H530)*'ver pressoflex 6p C3 DCpowe_2'!$G$15*'ver pressoflex 6p C3 DCpowe_2'!$O$11)</f>
        <v>0</v>
      </c>
      <c r="Q530" s="572">
        <f>IF(ABS(I530)&lt;'ver pressoflex 6p C3 DCpowe_2'!$G$7,'ver pressoflex 6p C3 DCpowe_2'!$G$16*I530*'ver pressoflex 6p C3 DCpowe_2'!$O$12,SIGN(I530)*'ver pressoflex 6p C3 DCpowe_2'!$G$15*'ver pressoflex 6p C3 DCpowe_2'!$O$12)</f>
        <v>0</v>
      </c>
      <c r="R530" s="572">
        <f>IF(ABS(J530)&lt;'ver pressoflex 6p C3 DCpowe_2'!$G$7,'ver pressoflex 6p C3 DCpowe_2'!$G$16*J530*'ver pressoflex 6p C3 DCpowe_2'!$O$13,SIGN(J530)*'ver pressoflex 6p C3 DCpowe_2'!$G$15*'ver pressoflex 6p C3 DCpowe_2'!$O$13)</f>
        <v>17803.500000000004</v>
      </c>
      <c r="S530" s="113">
        <f t="shared" si="76"/>
        <v>-130279.11750000028</v>
      </c>
      <c r="T530" s="575">
        <f>-L530*('ver pressoflex 6p C3 DCpowe_2'!$G$3/2-'ver pressoflex 6p C3 DCpowe_2'!$G$12*'ver pressoflex 6p C3 DCpowe_2'!D530)</f>
        <v>122234131.85846959</v>
      </c>
      <c r="U530" s="29">
        <f t="shared" si="78"/>
        <v>18248587.500000004</v>
      </c>
      <c r="V530" s="29">
        <f t="shared" si="79"/>
        <v>0</v>
      </c>
      <c r="W530" s="29">
        <f t="shared" si="80"/>
        <v>0</v>
      </c>
      <c r="X530" s="29">
        <f t="shared" si="81"/>
        <v>0</v>
      </c>
      <c r="Y530" s="29">
        <f t="shared" si="82"/>
        <v>0</v>
      </c>
      <c r="Z530" s="29">
        <f t="shared" si="83"/>
        <v>18248587.500000004</v>
      </c>
      <c r="AA530" s="113">
        <f t="shared" si="77"/>
        <v>158731306.85846961</v>
      </c>
    </row>
    <row r="531" spans="2:27">
      <c r="B531" s="116">
        <f t="shared" si="75"/>
        <v>90594.367500000284</v>
      </c>
      <c r="C531" s="115">
        <f t="shared" si="74"/>
        <v>57.270000000000117</v>
      </c>
      <c r="D531" s="68">
        <f>'ver pressoflex 6p C3 DCpowe_2'!$G$3/2/$C$557*C531</f>
        <v>701.55750000000148</v>
      </c>
      <c r="E531" s="114">
        <f>'ver pressoflex 6p C3 DCpowe_2'!$G$9/D531*(D531-'ver pressoflex 6p C3 DCpowe_2'!$M$8)</f>
        <v>-5.7193601379787167E-3</v>
      </c>
      <c r="F531" s="114">
        <f>'ver pressoflex 6p C3 DCpowe_2'!$G$9/D531*(D531-'ver pressoflex 6p C3 DCpowe_2'!$M$9)</f>
        <v>-4.8071041931702033E-3</v>
      </c>
      <c r="G531" s="114">
        <f>'ver pressoflex 6p C3 DCpowe_2'!$G$9/D531*(D531-'ver pressoflex 6p C3 DCpowe_2'!$M$10)</f>
        <v>-3.8948482483616895E-3</v>
      </c>
      <c r="H531" s="114">
        <f>'ver pressoflex 6p C3 DCpowe_2'!$G$9/D531*(D531-'ver pressoflex 6p C3 DCpowe_2'!$M$11)</f>
        <v>1.5832686558122411E-2</v>
      </c>
      <c r="I531" s="114">
        <f>'ver pressoflex 6p C3 DCpowe_2'!$G$9/D531*(D531-'ver pressoflex 6p C3 DCpowe_2'!$M$12)</f>
        <v>1.6744942502930925E-2</v>
      </c>
      <c r="J531" s="114">
        <f>'ver pressoflex 6p C3 DCpowe_2'!$G$9/D531*(D531-'ver pressoflex 6p C3 DCpowe_2'!$M$13)</f>
        <v>1.7657198447739438E-2</v>
      </c>
      <c r="K531" s="114">
        <f>'ver pressoflex 6p C3 DCpowe_2'!$G$9/D531*(D531-'ver pressoflex 6p C3 DCpowe_2'!$G$3)</f>
        <v>1.9937838309760723E-2</v>
      </c>
      <c r="L531" s="113">
        <f>-'ver pressoflex 6p C3 DCpowe_2'!$G$2*'ver pressoflex 6p C3 DCpowe_2'!D531*'ver pressoflex 6p C3 DCpowe_2'!$G$17*'ver pressoflex 6p C3 DCpowe_2'!$G$13*'ver pressoflex 6p C3 DCpowe_2'!$G$11</f>
        <v>-132594.36750000028</v>
      </c>
      <c r="M531" s="572">
        <f>IF(ABS(E531)&lt;'ver pressoflex 6p C3 DCpowe_2'!$G$7,'ver pressoflex 6p C3 DCpowe_2'!$G$16*E531*'ver pressoflex 6p C3 DCpowe_2'!$O$8,SIGN(E531)*'ver pressoflex 6p C3 DCpowe_2'!$G$15*'ver pressoflex 6p C3 DCpowe_2'!$O$8)</f>
        <v>-17803.500000000004</v>
      </c>
      <c r="N531" s="572">
        <f>IF(ABS(F531)&lt;'ver pressoflex 6p C3 DCpowe_2'!$G$7,'ver pressoflex 6p C3 DCpowe_2'!$G$16*F531*'ver pressoflex 6p C3 DCpowe_2'!$O$9,SIGN(F531)*'ver pressoflex 6p C3 DCpowe_2'!$G$15*'ver pressoflex 6p C3 DCpowe_2'!$O$9)</f>
        <v>0</v>
      </c>
      <c r="O531" s="572">
        <f>IF(ABS(G531)&lt;'ver pressoflex 6p C3 DCpowe_2'!$G$7,'ver pressoflex 6p C3 DCpowe_2'!$G$16*G531*'ver pressoflex 6p C3 DCpowe_2'!$O$10,SIGN(G531)*'ver pressoflex 6p C3 DCpowe_2'!$G$15*'ver pressoflex 6p C3 DCpowe_2'!$O$10)</f>
        <v>0</v>
      </c>
      <c r="P531" s="572">
        <f>IF(ABS(H531)&lt;'ver pressoflex 6p C3 DCpowe_2'!$G$7,'ver pressoflex 6p C3 DCpowe_2'!$G$16*H531*'ver pressoflex 6p C3 DCpowe_2'!$O$11,SIGN(H531)*'ver pressoflex 6p C3 DCpowe_2'!$G$15*'ver pressoflex 6p C3 DCpowe_2'!$O$11)</f>
        <v>0</v>
      </c>
      <c r="Q531" s="572">
        <f>IF(ABS(I531)&lt;'ver pressoflex 6p C3 DCpowe_2'!$G$7,'ver pressoflex 6p C3 DCpowe_2'!$G$16*I531*'ver pressoflex 6p C3 DCpowe_2'!$O$12,SIGN(I531)*'ver pressoflex 6p C3 DCpowe_2'!$G$15*'ver pressoflex 6p C3 DCpowe_2'!$O$12)</f>
        <v>0</v>
      </c>
      <c r="R531" s="572">
        <f>IF(ABS(J531)&lt;'ver pressoflex 6p C3 DCpowe_2'!$G$7,'ver pressoflex 6p C3 DCpowe_2'!$G$16*J531*'ver pressoflex 6p C3 DCpowe_2'!$O$13,SIGN(J531)*'ver pressoflex 6p C3 DCpowe_2'!$G$15*'ver pressoflex 6p C3 DCpowe_2'!$O$13)</f>
        <v>17803.500000000004</v>
      </c>
      <c r="S531" s="113">
        <f t="shared" si="76"/>
        <v>-132594.36750000028</v>
      </c>
      <c r="T531" s="575">
        <f>-L531*('ver pressoflex 6p C3 DCpowe_2'!$G$3/2-'ver pressoflex 6p C3 DCpowe_2'!$G$12*'ver pressoflex 6p C3 DCpowe_2'!D531)</f>
        <v>123730709.82890959</v>
      </c>
      <c r="U531" s="29">
        <f t="shared" si="78"/>
        <v>18248587.500000004</v>
      </c>
      <c r="V531" s="29">
        <f t="shared" si="79"/>
        <v>0</v>
      </c>
      <c r="W531" s="29">
        <f t="shared" si="80"/>
        <v>0</v>
      </c>
      <c r="X531" s="29">
        <f t="shared" si="81"/>
        <v>0</v>
      </c>
      <c r="Y531" s="29">
        <f t="shared" si="82"/>
        <v>0</v>
      </c>
      <c r="Z531" s="29">
        <f t="shared" si="83"/>
        <v>18248587.500000004</v>
      </c>
      <c r="AA531" s="113">
        <f t="shared" si="77"/>
        <v>160227884.82890961</v>
      </c>
    </row>
    <row r="532" spans="2:27">
      <c r="B532" s="116">
        <f t="shared" si="75"/>
        <v>92909.617500000313</v>
      </c>
      <c r="C532" s="115">
        <f t="shared" si="74"/>
        <v>58.270000000000117</v>
      </c>
      <c r="D532" s="68">
        <f>'ver pressoflex 6p C3 DCpowe_2'!$G$3/2/$C$557*C532</f>
        <v>713.80750000000148</v>
      </c>
      <c r="E532" s="114">
        <f>'ver pressoflex 6p C3 DCpowe_2'!$G$9/D532*(D532-'ver pressoflex 6p C3 DCpowe_2'!$M$8)</f>
        <v>-5.7584993152915917E-3</v>
      </c>
      <c r="F532" s="114">
        <f>'ver pressoflex 6p C3 DCpowe_2'!$G$9/D532*(D532-'ver pressoflex 6p C3 DCpowe_2'!$M$9)</f>
        <v>-4.8618990414082295E-3</v>
      </c>
      <c r="G532" s="114">
        <f>'ver pressoflex 6p C3 DCpowe_2'!$G$9/D532*(D532-'ver pressoflex 6p C3 DCpowe_2'!$M$10)</f>
        <v>-3.9652987675248665E-3</v>
      </c>
      <c r="H532" s="114">
        <f>'ver pressoflex 6p C3 DCpowe_2'!$G$9/D532*(D532-'ver pressoflex 6p C3 DCpowe_2'!$M$11)</f>
        <v>1.5423682155202859E-2</v>
      </c>
      <c r="I532" s="114">
        <f>'ver pressoflex 6p C3 DCpowe_2'!$G$9/D532*(D532-'ver pressoflex 6p C3 DCpowe_2'!$M$12)</f>
        <v>1.6320282429086223E-2</v>
      </c>
      <c r="J532" s="114">
        <f>'ver pressoflex 6p C3 DCpowe_2'!$G$9/D532*(D532-'ver pressoflex 6p C3 DCpowe_2'!$M$13)</f>
        <v>1.7216882702969585E-2</v>
      </c>
      <c r="K532" s="114">
        <f>'ver pressoflex 6p C3 DCpowe_2'!$G$9/D532*(D532-'ver pressoflex 6p C3 DCpowe_2'!$G$3)</f>
        <v>1.9458383387677993E-2</v>
      </c>
      <c r="L532" s="113">
        <f>-'ver pressoflex 6p C3 DCpowe_2'!$G$2*'ver pressoflex 6p C3 DCpowe_2'!D532*'ver pressoflex 6p C3 DCpowe_2'!$G$17*'ver pressoflex 6p C3 DCpowe_2'!$G$13*'ver pressoflex 6p C3 DCpowe_2'!$G$11</f>
        <v>-134909.61750000031</v>
      </c>
      <c r="M532" s="572">
        <f>IF(ABS(E532)&lt;'ver pressoflex 6p C3 DCpowe_2'!$G$7,'ver pressoflex 6p C3 DCpowe_2'!$G$16*E532*'ver pressoflex 6p C3 DCpowe_2'!$O$8,SIGN(E532)*'ver pressoflex 6p C3 DCpowe_2'!$G$15*'ver pressoflex 6p C3 DCpowe_2'!$O$8)</f>
        <v>-17803.500000000004</v>
      </c>
      <c r="N532" s="572">
        <f>IF(ABS(F532)&lt;'ver pressoflex 6p C3 DCpowe_2'!$G$7,'ver pressoflex 6p C3 DCpowe_2'!$G$16*F532*'ver pressoflex 6p C3 DCpowe_2'!$O$9,SIGN(F532)*'ver pressoflex 6p C3 DCpowe_2'!$G$15*'ver pressoflex 6p C3 DCpowe_2'!$O$9)</f>
        <v>0</v>
      </c>
      <c r="O532" s="572">
        <f>IF(ABS(G532)&lt;'ver pressoflex 6p C3 DCpowe_2'!$G$7,'ver pressoflex 6p C3 DCpowe_2'!$G$16*G532*'ver pressoflex 6p C3 DCpowe_2'!$O$10,SIGN(G532)*'ver pressoflex 6p C3 DCpowe_2'!$G$15*'ver pressoflex 6p C3 DCpowe_2'!$O$10)</f>
        <v>0</v>
      </c>
      <c r="P532" s="572">
        <f>IF(ABS(H532)&lt;'ver pressoflex 6p C3 DCpowe_2'!$G$7,'ver pressoflex 6p C3 DCpowe_2'!$G$16*H532*'ver pressoflex 6p C3 DCpowe_2'!$O$11,SIGN(H532)*'ver pressoflex 6p C3 DCpowe_2'!$G$15*'ver pressoflex 6p C3 DCpowe_2'!$O$11)</f>
        <v>0</v>
      </c>
      <c r="Q532" s="572">
        <f>IF(ABS(I532)&lt;'ver pressoflex 6p C3 DCpowe_2'!$G$7,'ver pressoflex 6p C3 DCpowe_2'!$G$16*I532*'ver pressoflex 6p C3 DCpowe_2'!$O$12,SIGN(I532)*'ver pressoflex 6p C3 DCpowe_2'!$G$15*'ver pressoflex 6p C3 DCpowe_2'!$O$12)</f>
        <v>0</v>
      </c>
      <c r="R532" s="572">
        <f>IF(ABS(J532)&lt;'ver pressoflex 6p C3 DCpowe_2'!$G$7,'ver pressoflex 6p C3 DCpowe_2'!$G$16*J532*'ver pressoflex 6p C3 DCpowe_2'!$O$13,SIGN(J532)*'ver pressoflex 6p C3 DCpowe_2'!$G$15*'ver pressoflex 6p C3 DCpowe_2'!$O$13)</f>
        <v>17803.500000000004</v>
      </c>
      <c r="S532" s="113">
        <f t="shared" si="76"/>
        <v>-134909.61750000031</v>
      </c>
      <c r="T532" s="575">
        <f>-L532*('ver pressoflex 6p C3 DCpowe_2'!$G$3/2-'ver pressoflex 6p C3 DCpowe_2'!$G$12*'ver pressoflex 6p C3 DCpowe_2'!D532)</f>
        <v>125203690.77134961</v>
      </c>
      <c r="U532" s="29">
        <f t="shared" si="78"/>
        <v>18248587.500000004</v>
      </c>
      <c r="V532" s="29">
        <f t="shared" si="79"/>
        <v>0</v>
      </c>
      <c r="W532" s="29">
        <f t="shared" si="80"/>
        <v>0</v>
      </c>
      <c r="X532" s="29">
        <f t="shared" si="81"/>
        <v>0</v>
      </c>
      <c r="Y532" s="29">
        <f t="shared" si="82"/>
        <v>0</v>
      </c>
      <c r="Z532" s="29">
        <f t="shared" si="83"/>
        <v>18248587.500000004</v>
      </c>
      <c r="AA532" s="113">
        <f t="shared" si="77"/>
        <v>161700865.77134961</v>
      </c>
    </row>
    <row r="533" spans="2:27">
      <c r="B533" s="116">
        <f t="shared" si="75"/>
        <v>95224.867500000284</v>
      </c>
      <c r="C533" s="115">
        <f t="shared" si="74"/>
        <v>59.270000000000117</v>
      </c>
      <c r="D533" s="68">
        <f>'ver pressoflex 6p C3 DCpowe_2'!$G$3/2/$C$557*C533</f>
        <v>726.05750000000148</v>
      </c>
      <c r="E533" s="114">
        <f>'ver pressoflex 6p C3 DCpowe_2'!$G$9/D533*(D533-'ver pressoflex 6p C3 DCpowe_2'!$M$8)</f>
        <v>-5.7963177847484577E-3</v>
      </c>
      <c r="F533" s="114">
        <f>'ver pressoflex 6p C3 DCpowe_2'!$G$9/D533*(D533-'ver pressoflex 6p C3 DCpowe_2'!$M$9)</f>
        <v>-4.9148448986478408E-3</v>
      </c>
      <c r="G533" s="114">
        <f>'ver pressoflex 6p C3 DCpowe_2'!$G$9/D533*(D533-'ver pressoflex 6p C3 DCpowe_2'!$M$10)</f>
        <v>-4.033372012547224E-3</v>
      </c>
      <c r="H533" s="114">
        <f>'ver pressoflex 6p C3 DCpowe_2'!$G$9/D533*(D533-'ver pressoflex 6p C3 DCpowe_2'!$M$11)</f>
        <v>1.5028479149378618E-2</v>
      </c>
      <c r="I533" s="114">
        <f>'ver pressoflex 6p C3 DCpowe_2'!$G$9/D533*(D533-'ver pressoflex 6p C3 DCpowe_2'!$M$12)</f>
        <v>1.5909952035479236E-2</v>
      </c>
      <c r="J533" s="114">
        <f>'ver pressoflex 6p C3 DCpowe_2'!$G$9/D533*(D533-'ver pressoflex 6p C3 DCpowe_2'!$M$13)</f>
        <v>1.679142492157985E-2</v>
      </c>
      <c r="K533" s="114">
        <f>'ver pressoflex 6p C3 DCpowe_2'!$G$9/D533*(D533-'ver pressoflex 6p C3 DCpowe_2'!$G$3)</f>
        <v>1.8995107136831394E-2</v>
      </c>
      <c r="L533" s="113">
        <f>-'ver pressoflex 6p C3 DCpowe_2'!$G$2*'ver pressoflex 6p C3 DCpowe_2'!D533*'ver pressoflex 6p C3 DCpowe_2'!$G$17*'ver pressoflex 6p C3 DCpowe_2'!$G$13*'ver pressoflex 6p C3 DCpowe_2'!$G$11</f>
        <v>-137224.86750000028</v>
      </c>
      <c r="M533" s="572">
        <f>IF(ABS(E533)&lt;'ver pressoflex 6p C3 DCpowe_2'!$G$7,'ver pressoflex 6p C3 DCpowe_2'!$G$16*E533*'ver pressoflex 6p C3 DCpowe_2'!$O$8,SIGN(E533)*'ver pressoflex 6p C3 DCpowe_2'!$G$15*'ver pressoflex 6p C3 DCpowe_2'!$O$8)</f>
        <v>-17803.500000000004</v>
      </c>
      <c r="N533" s="572">
        <f>IF(ABS(F533)&lt;'ver pressoflex 6p C3 DCpowe_2'!$G$7,'ver pressoflex 6p C3 DCpowe_2'!$G$16*F533*'ver pressoflex 6p C3 DCpowe_2'!$O$9,SIGN(F533)*'ver pressoflex 6p C3 DCpowe_2'!$G$15*'ver pressoflex 6p C3 DCpowe_2'!$O$9)</f>
        <v>0</v>
      </c>
      <c r="O533" s="572">
        <f>IF(ABS(G533)&lt;'ver pressoflex 6p C3 DCpowe_2'!$G$7,'ver pressoflex 6p C3 DCpowe_2'!$G$16*G533*'ver pressoflex 6p C3 DCpowe_2'!$O$10,SIGN(G533)*'ver pressoflex 6p C3 DCpowe_2'!$G$15*'ver pressoflex 6p C3 DCpowe_2'!$O$10)</f>
        <v>0</v>
      </c>
      <c r="P533" s="572">
        <f>IF(ABS(H533)&lt;'ver pressoflex 6p C3 DCpowe_2'!$G$7,'ver pressoflex 6p C3 DCpowe_2'!$G$16*H533*'ver pressoflex 6p C3 DCpowe_2'!$O$11,SIGN(H533)*'ver pressoflex 6p C3 DCpowe_2'!$G$15*'ver pressoflex 6p C3 DCpowe_2'!$O$11)</f>
        <v>0</v>
      </c>
      <c r="Q533" s="572">
        <f>IF(ABS(I533)&lt;'ver pressoflex 6p C3 DCpowe_2'!$G$7,'ver pressoflex 6p C3 DCpowe_2'!$G$16*I533*'ver pressoflex 6p C3 DCpowe_2'!$O$12,SIGN(I533)*'ver pressoflex 6p C3 DCpowe_2'!$G$15*'ver pressoflex 6p C3 DCpowe_2'!$O$12)</f>
        <v>0</v>
      </c>
      <c r="R533" s="572">
        <f>IF(ABS(J533)&lt;'ver pressoflex 6p C3 DCpowe_2'!$G$7,'ver pressoflex 6p C3 DCpowe_2'!$G$16*J533*'ver pressoflex 6p C3 DCpowe_2'!$O$13,SIGN(J533)*'ver pressoflex 6p C3 DCpowe_2'!$G$15*'ver pressoflex 6p C3 DCpowe_2'!$O$13)</f>
        <v>17803.500000000004</v>
      </c>
      <c r="S533" s="113">
        <f t="shared" si="76"/>
        <v>-137224.86750000028</v>
      </c>
      <c r="T533" s="575">
        <f>-L533*('ver pressoflex 6p C3 DCpowe_2'!$G$3/2-'ver pressoflex 6p C3 DCpowe_2'!$G$12*'ver pressoflex 6p C3 DCpowe_2'!D533)</f>
        <v>126653074.68578957</v>
      </c>
      <c r="U533" s="29">
        <f t="shared" si="78"/>
        <v>18248587.500000004</v>
      </c>
      <c r="V533" s="29">
        <f t="shared" si="79"/>
        <v>0</v>
      </c>
      <c r="W533" s="29">
        <f t="shared" si="80"/>
        <v>0</v>
      </c>
      <c r="X533" s="29">
        <f t="shared" si="81"/>
        <v>0</v>
      </c>
      <c r="Y533" s="29">
        <f t="shared" si="82"/>
        <v>0</v>
      </c>
      <c r="Z533" s="29">
        <f t="shared" si="83"/>
        <v>18248587.500000004</v>
      </c>
      <c r="AA533" s="113">
        <f t="shared" si="77"/>
        <v>163150249.68578959</v>
      </c>
    </row>
    <row r="534" spans="2:27">
      <c r="B534" s="116">
        <f t="shared" si="75"/>
        <v>97540.117500000284</v>
      </c>
      <c r="C534" s="115">
        <f t="shared" si="74"/>
        <v>60.270000000000117</v>
      </c>
      <c r="D534" s="68">
        <f>'ver pressoflex 6p C3 DCpowe_2'!$G$3/2/$C$557*C534</f>
        <v>738.30750000000148</v>
      </c>
      <c r="E534" s="114">
        <f>'ver pressoflex 6p C3 DCpowe_2'!$G$9/D534*(D534-'ver pressoflex 6p C3 DCpowe_2'!$M$8)</f>
        <v>-5.8328812859140709E-3</v>
      </c>
      <c r="F534" s="114">
        <f>'ver pressoflex 6p C3 DCpowe_2'!$G$9/D534*(D534-'ver pressoflex 6p C3 DCpowe_2'!$M$9)</f>
        <v>-4.9660338002797001E-3</v>
      </c>
      <c r="G534" s="114">
        <f>'ver pressoflex 6p C3 DCpowe_2'!$G$9/D534*(D534-'ver pressoflex 6p C3 DCpowe_2'!$M$10)</f>
        <v>-4.0991863146453283E-3</v>
      </c>
      <c r="H534" s="114">
        <f>'ver pressoflex 6p C3 DCpowe_2'!$G$9/D534*(D534-'ver pressoflex 6p C3 DCpowe_2'!$M$11)</f>
        <v>1.4646390562197955E-2</v>
      </c>
      <c r="I534" s="114">
        <f>'ver pressoflex 6p C3 DCpowe_2'!$G$9/D534*(D534-'ver pressoflex 6p C3 DCpowe_2'!$M$12)</f>
        <v>1.5513238047832325E-2</v>
      </c>
      <c r="J534" s="114">
        <f>'ver pressoflex 6p C3 DCpowe_2'!$G$9/D534*(D534-'ver pressoflex 6p C3 DCpowe_2'!$M$13)</f>
        <v>1.6380085533466697E-2</v>
      </c>
      <c r="K534" s="114">
        <f>'ver pressoflex 6p C3 DCpowe_2'!$G$9/D534*(D534-'ver pressoflex 6p C3 DCpowe_2'!$G$3)</f>
        <v>1.8547204247552625E-2</v>
      </c>
      <c r="L534" s="113">
        <f>-'ver pressoflex 6p C3 DCpowe_2'!$G$2*'ver pressoflex 6p C3 DCpowe_2'!D534*'ver pressoflex 6p C3 DCpowe_2'!$G$17*'ver pressoflex 6p C3 DCpowe_2'!$G$13*'ver pressoflex 6p C3 DCpowe_2'!$G$11</f>
        <v>-139540.11750000028</v>
      </c>
      <c r="M534" s="572">
        <f>IF(ABS(E534)&lt;'ver pressoflex 6p C3 DCpowe_2'!$G$7,'ver pressoflex 6p C3 DCpowe_2'!$G$16*E534*'ver pressoflex 6p C3 DCpowe_2'!$O$8,SIGN(E534)*'ver pressoflex 6p C3 DCpowe_2'!$G$15*'ver pressoflex 6p C3 DCpowe_2'!$O$8)</f>
        <v>-17803.500000000004</v>
      </c>
      <c r="N534" s="572">
        <f>IF(ABS(F534)&lt;'ver pressoflex 6p C3 DCpowe_2'!$G$7,'ver pressoflex 6p C3 DCpowe_2'!$G$16*F534*'ver pressoflex 6p C3 DCpowe_2'!$O$9,SIGN(F534)*'ver pressoflex 6p C3 DCpowe_2'!$G$15*'ver pressoflex 6p C3 DCpowe_2'!$O$9)</f>
        <v>0</v>
      </c>
      <c r="O534" s="572">
        <f>IF(ABS(G534)&lt;'ver pressoflex 6p C3 DCpowe_2'!$G$7,'ver pressoflex 6p C3 DCpowe_2'!$G$16*G534*'ver pressoflex 6p C3 DCpowe_2'!$O$10,SIGN(G534)*'ver pressoflex 6p C3 DCpowe_2'!$G$15*'ver pressoflex 6p C3 DCpowe_2'!$O$10)</f>
        <v>0</v>
      </c>
      <c r="P534" s="572">
        <f>IF(ABS(H534)&lt;'ver pressoflex 6p C3 DCpowe_2'!$G$7,'ver pressoflex 6p C3 DCpowe_2'!$G$16*H534*'ver pressoflex 6p C3 DCpowe_2'!$O$11,SIGN(H534)*'ver pressoflex 6p C3 DCpowe_2'!$G$15*'ver pressoflex 6p C3 DCpowe_2'!$O$11)</f>
        <v>0</v>
      </c>
      <c r="Q534" s="572">
        <f>IF(ABS(I534)&lt;'ver pressoflex 6p C3 DCpowe_2'!$G$7,'ver pressoflex 6p C3 DCpowe_2'!$G$16*I534*'ver pressoflex 6p C3 DCpowe_2'!$O$12,SIGN(I534)*'ver pressoflex 6p C3 DCpowe_2'!$G$15*'ver pressoflex 6p C3 DCpowe_2'!$O$12)</f>
        <v>0</v>
      </c>
      <c r="R534" s="572">
        <f>IF(ABS(J534)&lt;'ver pressoflex 6p C3 DCpowe_2'!$G$7,'ver pressoflex 6p C3 DCpowe_2'!$G$16*J534*'ver pressoflex 6p C3 DCpowe_2'!$O$13,SIGN(J534)*'ver pressoflex 6p C3 DCpowe_2'!$G$15*'ver pressoflex 6p C3 DCpowe_2'!$O$13)</f>
        <v>17803.500000000004</v>
      </c>
      <c r="S534" s="113">
        <f t="shared" si="76"/>
        <v>-139540.11750000028</v>
      </c>
      <c r="T534" s="575">
        <f>-L534*('ver pressoflex 6p C3 DCpowe_2'!$G$3/2-'ver pressoflex 6p C3 DCpowe_2'!$G$12*'ver pressoflex 6p C3 DCpowe_2'!D534)</f>
        <v>128078861.57222958</v>
      </c>
      <c r="U534" s="29">
        <f t="shared" si="78"/>
        <v>18248587.500000004</v>
      </c>
      <c r="V534" s="29">
        <f t="shared" si="79"/>
        <v>0</v>
      </c>
      <c r="W534" s="29">
        <f t="shared" si="80"/>
        <v>0</v>
      </c>
      <c r="X534" s="29">
        <f t="shared" si="81"/>
        <v>0</v>
      </c>
      <c r="Y534" s="29">
        <f t="shared" si="82"/>
        <v>0</v>
      </c>
      <c r="Z534" s="29">
        <f t="shared" si="83"/>
        <v>18248587.500000004</v>
      </c>
      <c r="AA534" s="113">
        <f t="shared" si="77"/>
        <v>164576036.57222959</v>
      </c>
    </row>
    <row r="535" spans="2:27">
      <c r="B535" s="116">
        <f t="shared" si="75"/>
        <v>99855.367500000313</v>
      </c>
      <c r="C535" s="115">
        <f t="shared" si="74"/>
        <v>61.270000000000117</v>
      </c>
      <c r="D535" s="68">
        <f>'ver pressoflex 6p C3 DCpowe_2'!$G$3/2/$C$557*C535</f>
        <v>750.55750000000148</v>
      </c>
      <c r="E535" s="114">
        <f>'ver pressoflex 6p C3 DCpowe_2'!$G$9/D535*(D535-'ver pressoflex 6p C3 DCpowe_2'!$M$8)</f>
        <v>-5.8682512665585293E-3</v>
      </c>
      <c r="F535" s="114">
        <f>'ver pressoflex 6p C3 DCpowe_2'!$G$9/D535*(D535-'ver pressoflex 6p C3 DCpowe_2'!$M$9)</f>
        <v>-5.0155517731819413E-3</v>
      </c>
      <c r="G535" s="114">
        <f>'ver pressoflex 6p C3 DCpowe_2'!$G$9/D535*(D535-'ver pressoflex 6p C3 DCpowe_2'!$M$10)</f>
        <v>-4.1628522798053524E-3</v>
      </c>
      <c r="H535" s="114">
        <f>'ver pressoflex 6p C3 DCpowe_2'!$G$9/D535*(D535-'ver pressoflex 6p C3 DCpowe_2'!$M$11)</f>
        <v>1.4276774264463372E-2</v>
      </c>
      <c r="I535" s="114">
        <f>'ver pressoflex 6p C3 DCpowe_2'!$G$9/D535*(D535-'ver pressoflex 6p C3 DCpowe_2'!$M$12)</f>
        <v>1.5129473757839962E-2</v>
      </c>
      <c r="J535" s="114">
        <f>'ver pressoflex 6p C3 DCpowe_2'!$G$9/D535*(D535-'ver pressoflex 6p C3 DCpowe_2'!$M$13)</f>
        <v>1.598217325121655E-2</v>
      </c>
      <c r="K535" s="114">
        <f>'ver pressoflex 6p C3 DCpowe_2'!$G$9/D535*(D535-'ver pressoflex 6p C3 DCpowe_2'!$G$3)</f>
        <v>1.811392198465802E-2</v>
      </c>
      <c r="L535" s="113">
        <f>-'ver pressoflex 6p C3 DCpowe_2'!$G$2*'ver pressoflex 6p C3 DCpowe_2'!D535*'ver pressoflex 6p C3 DCpowe_2'!$G$17*'ver pressoflex 6p C3 DCpowe_2'!$G$13*'ver pressoflex 6p C3 DCpowe_2'!$G$11</f>
        <v>-141855.36750000031</v>
      </c>
      <c r="M535" s="572">
        <f>IF(ABS(E535)&lt;'ver pressoflex 6p C3 DCpowe_2'!$G$7,'ver pressoflex 6p C3 DCpowe_2'!$G$16*E535*'ver pressoflex 6p C3 DCpowe_2'!$O$8,SIGN(E535)*'ver pressoflex 6p C3 DCpowe_2'!$G$15*'ver pressoflex 6p C3 DCpowe_2'!$O$8)</f>
        <v>-17803.500000000004</v>
      </c>
      <c r="N535" s="572">
        <f>IF(ABS(F535)&lt;'ver pressoflex 6p C3 DCpowe_2'!$G$7,'ver pressoflex 6p C3 DCpowe_2'!$G$16*F535*'ver pressoflex 6p C3 DCpowe_2'!$O$9,SIGN(F535)*'ver pressoflex 6p C3 DCpowe_2'!$G$15*'ver pressoflex 6p C3 DCpowe_2'!$O$9)</f>
        <v>0</v>
      </c>
      <c r="O535" s="572">
        <f>IF(ABS(G535)&lt;'ver pressoflex 6p C3 DCpowe_2'!$G$7,'ver pressoflex 6p C3 DCpowe_2'!$G$16*G535*'ver pressoflex 6p C3 DCpowe_2'!$O$10,SIGN(G535)*'ver pressoflex 6p C3 DCpowe_2'!$G$15*'ver pressoflex 6p C3 DCpowe_2'!$O$10)</f>
        <v>0</v>
      </c>
      <c r="P535" s="572">
        <f>IF(ABS(H535)&lt;'ver pressoflex 6p C3 DCpowe_2'!$G$7,'ver pressoflex 6p C3 DCpowe_2'!$G$16*H535*'ver pressoflex 6p C3 DCpowe_2'!$O$11,SIGN(H535)*'ver pressoflex 6p C3 DCpowe_2'!$G$15*'ver pressoflex 6p C3 DCpowe_2'!$O$11)</f>
        <v>0</v>
      </c>
      <c r="Q535" s="572">
        <f>IF(ABS(I535)&lt;'ver pressoflex 6p C3 DCpowe_2'!$G$7,'ver pressoflex 6p C3 DCpowe_2'!$G$16*I535*'ver pressoflex 6p C3 DCpowe_2'!$O$12,SIGN(I535)*'ver pressoflex 6p C3 DCpowe_2'!$G$15*'ver pressoflex 6p C3 DCpowe_2'!$O$12)</f>
        <v>0</v>
      </c>
      <c r="R535" s="572">
        <f>IF(ABS(J535)&lt;'ver pressoflex 6p C3 DCpowe_2'!$G$7,'ver pressoflex 6p C3 DCpowe_2'!$G$16*J535*'ver pressoflex 6p C3 DCpowe_2'!$O$13,SIGN(J535)*'ver pressoflex 6p C3 DCpowe_2'!$G$15*'ver pressoflex 6p C3 DCpowe_2'!$O$13)</f>
        <v>17803.500000000004</v>
      </c>
      <c r="S535" s="113">
        <f t="shared" si="76"/>
        <v>-141855.36750000031</v>
      </c>
      <c r="T535" s="575">
        <f>-L535*('ver pressoflex 6p C3 DCpowe_2'!$G$3/2-'ver pressoflex 6p C3 DCpowe_2'!$G$12*'ver pressoflex 6p C3 DCpowe_2'!D535)</f>
        <v>129481051.43066959</v>
      </c>
      <c r="U535" s="29">
        <f t="shared" si="78"/>
        <v>18248587.500000004</v>
      </c>
      <c r="V535" s="29">
        <f t="shared" si="79"/>
        <v>0</v>
      </c>
      <c r="W535" s="29">
        <f t="shared" si="80"/>
        <v>0</v>
      </c>
      <c r="X535" s="29">
        <f t="shared" si="81"/>
        <v>0</v>
      </c>
      <c r="Y535" s="29">
        <f t="shared" si="82"/>
        <v>0</v>
      </c>
      <c r="Z535" s="29">
        <f t="shared" si="83"/>
        <v>18248587.500000004</v>
      </c>
      <c r="AA535" s="113">
        <f t="shared" si="77"/>
        <v>165978226.43066961</v>
      </c>
    </row>
    <row r="536" spans="2:27">
      <c r="B536" s="116">
        <f t="shared" si="75"/>
        <v>102170.61750000028</v>
      </c>
      <c r="C536" s="115">
        <f t="shared" si="74"/>
        <v>62.270000000000117</v>
      </c>
      <c r="D536" s="68">
        <f>'ver pressoflex 6p C3 DCpowe_2'!$G$3/2/$C$557*C536</f>
        <v>762.80750000000148</v>
      </c>
      <c r="E536" s="114">
        <f>'ver pressoflex 6p C3 DCpowe_2'!$G$9/D536*(D536-'ver pressoflex 6p C3 DCpowe_2'!$M$8)</f>
        <v>-5.9024852272690073E-3</v>
      </c>
      <c r="F536" s="114">
        <f>'ver pressoflex 6p C3 DCpowe_2'!$G$9/D536*(D536-'ver pressoflex 6p C3 DCpowe_2'!$M$9)</f>
        <v>-5.0634793181766101E-3</v>
      </c>
      <c r="G536" s="114">
        <f>'ver pressoflex 6p C3 DCpowe_2'!$G$9/D536*(D536-'ver pressoflex 6p C3 DCpowe_2'!$M$10)</f>
        <v>-4.224473409084213E-3</v>
      </c>
      <c r="H536" s="114">
        <f>'ver pressoflex 6p C3 DCpowe_2'!$G$9/D536*(D536-'ver pressoflex 6p C3 DCpowe_2'!$M$11)</f>
        <v>1.3919029375038876E-2</v>
      </c>
      <c r="I536" s="114">
        <f>'ver pressoflex 6p C3 DCpowe_2'!$G$9/D536*(D536-'ver pressoflex 6p C3 DCpowe_2'!$M$12)</f>
        <v>1.4758035284131273E-2</v>
      </c>
      <c r="J536" s="114">
        <f>'ver pressoflex 6p C3 DCpowe_2'!$G$9/D536*(D536-'ver pressoflex 6p C3 DCpowe_2'!$M$13)</f>
        <v>1.559704119322367E-2</v>
      </c>
      <c r="K536" s="114">
        <f>'ver pressoflex 6p C3 DCpowe_2'!$G$9/D536*(D536-'ver pressoflex 6p C3 DCpowe_2'!$G$3)</f>
        <v>1.7694555965954664E-2</v>
      </c>
      <c r="L536" s="113">
        <f>-'ver pressoflex 6p C3 DCpowe_2'!$G$2*'ver pressoflex 6p C3 DCpowe_2'!D536*'ver pressoflex 6p C3 DCpowe_2'!$G$17*'ver pressoflex 6p C3 DCpowe_2'!$G$13*'ver pressoflex 6p C3 DCpowe_2'!$G$11</f>
        <v>-144170.61750000028</v>
      </c>
      <c r="M536" s="572">
        <f>IF(ABS(E536)&lt;'ver pressoflex 6p C3 DCpowe_2'!$G$7,'ver pressoflex 6p C3 DCpowe_2'!$G$16*E536*'ver pressoflex 6p C3 DCpowe_2'!$O$8,SIGN(E536)*'ver pressoflex 6p C3 DCpowe_2'!$G$15*'ver pressoflex 6p C3 DCpowe_2'!$O$8)</f>
        <v>-17803.500000000004</v>
      </c>
      <c r="N536" s="572">
        <f>IF(ABS(F536)&lt;'ver pressoflex 6p C3 DCpowe_2'!$G$7,'ver pressoflex 6p C3 DCpowe_2'!$G$16*F536*'ver pressoflex 6p C3 DCpowe_2'!$O$9,SIGN(F536)*'ver pressoflex 6p C3 DCpowe_2'!$G$15*'ver pressoflex 6p C3 DCpowe_2'!$O$9)</f>
        <v>0</v>
      </c>
      <c r="O536" s="572">
        <f>IF(ABS(G536)&lt;'ver pressoflex 6p C3 DCpowe_2'!$G$7,'ver pressoflex 6p C3 DCpowe_2'!$G$16*G536*'ver pressoflex 6p C3 DCpowe_2'!$O$10,SIGN(G536)*'ver pressoflex 6p C3 DCpowe_2'!$G$15*'ver pressoflex 6p C3 DCpowe_2'!$O$10)</f>
        <v>0</v>
      </c>
      <c r="P536" s="572">
        <f>IF(ABS(H536)&lt;'ver pressoflex 6p C3 DCpowe_2'!$G$7,'ver pressoflex 6p C3 DCpowe_2'!$G$16*H536*'ver pressoflex 6p C3 DCpowe_2'!$O$11,SIGN(H536)*'ver pressoflex 6p C3 DCpowe_2'!$G$15*'ver pressoflex 6p C3 DCpowe_2'!$O$11)</f>
        <v>0</v>
      </c>
      <c r="Q536" s="572">
        <f>IF(ABS(I536)&lt;'ver pressoflex 6p C3 DCpowe_2'!$G$7,'ver pressoflex 6p C3 DCpowe_2'!$G$16*I536*'ver pressoflex 6p C3 DCpowe_2'!$O$12,SIGN(I536)*'ver pressoflex 6p C3 DCpowe_2'!$G$15*'ver pressoflex 6p C3 DCpowe_2'!$O$12)</f>
        <v>0</v>
      </c>
      <c r="R536" s="572">
        <f>IF(ABS(J536)&lt;'ver pressoflex 6p C3 DCpowe_2'!$G$7,'ver pressoflex 6p C3 DCpowe_2'!$G$16*J536*'ver pressoflex 6p C3 DCpowe_2'!$O$13,SIGN(J536)*'ver pressoflex 6p C3 DCpowe_2'!$G$15*'ver pressoflex 6p C3 DCpowe_2'!$O$13)</f>
        <v>17803.500000000004</v>
      </c>
      <c r="S536" s="113">
        <f t="shared" si="76"/>
        <v>-144170.61750000028</v>
      </c>
      <c r="T536" s="575">
        <f>-L536*('ver pressoflex 6p C3 DCpowe_2'!$G$3/2-'ver pressoflex 6p C3 DCpowe_2'!$G$12*'ver pressoflex 6p C3 DCpowe_2'!D536)</f>
        <v>130859644.26110956</v>
      </c>
      <c r="U536" s="29">
        <f t="shared" si="78"/>
        <v>18248587.500000004</v>
      </c>
      <c r="V536" s="29">
        <f t="shared" si="79"/>
        <v>0</v>
      </c>
      <c r="W536" s="29">
        <f t="shared" si="80"/>
        <v>0</v>
      </c>
      <c r="X536" s="29">
        <f t="shared" si="81"/>
        <v>0</v>
      </c>
      <c r="Y536" s="29">
        <f t="shared" si="82"/>
        <v>0</v>
      </c>
      <c r="Z536" s="29">
        <f t="shared" si="83"/>
        <v>18248587.500000004</v>
      </c>
      <c r="AA536" s="113">
        <f t="shared" si="77"/>
        <v>167356819.26110956</v>
      </c>
    </row>
    <row r="537" spans="2:27">
      <c r="B537" s="116">
        <f t="shared" si="75"/>
        <v>104485.86750000028</v>
      </c>
      <c r="C537" s="115">
        <f t="shared" si="74"/>
        <v>63.270000000000117</v>
      </c>
      <c r="D537" s="68">
        <f>'ver pressoflex 6p C3 DCpowe_2'!$G$3/2/$C$557*C537</f>
        <v>775.05750000000148</v>
      </c>
      <c r="E537" s="114">
        <f>'ver pressoflex 6p C3 DCpowe_2'!$G$9/D537*(D537-'ver pressoflex 6p C3 DCpowe_2'!$M$8)</f>
        <v>-5.935637033381398E-3</v>
      </c>
      <c r="F537" s="114">
        <f>'ver pressoflex 6p C3 DCpowe_2'!$G$9/D537*(D537-'ver pressoflex 6p C3 DCpowe_2'!$M$9)</f>
        <v>-5.1098918467339573E-3</v>
      </c>
      <c r="G537" s="114">
        <f>'ver pressoflex 6p C3 DCpowe_2'!$G$9/D537*(D537-'ver pressoflex 6p C3 DCpowe_2'!$M$10)</f>
        <v>-4.2841466600865167E-3</v>
      </c>
      <c r="H537" s="114">
        <f>'ver pressoflex 6p C3 DCpowe_2'!$G$9/D537*(D537-'ver pressoflex 6p C3 DCpowe_2'!$M$11)</f>
        <v>1.3572593001164389E-2</v>
      </c>
      <c r="I537" s="114">
        <f>'ver pressoflex 6p C3 DCpowe_2'!$G$9/D537*(D537-'ver pressoflex 6p C3 DCpowe_2'!$M$12)</f>
        <v>1.439833818781183E-2</v>
      </c>
      <c r="J537" s="114">
        <f>'ver pressoflex 6p C3 DCpowe_2'!$G$9/D537*(D537-'ver pressoflex 6p C3 DCpowe_2'!$M$13)</f>
        <v>1.522408337445927E-2</v>
      </c>
      <c r="K537" s="114">
        <f>'ver pressoflex 6p C3 DCpowe_2'!$G$9/D537*(D537-'ver pressoflex 6p C3 DCpowe_2'!$G$3)</f>
        <v>1.7288446341077873E-2</v>
      </c>
      <c r="L537" s="113">
        <f>-'ver pressoflex 6p C3 DCpowe_2'!$G$2*'ver pressoflex 6p C3 DCpowe_2'!D537*'ver pressoflex 6p C3 DCpowe_2'!$G$17*'ver pressoflex 6p C3 DCpowe_2'!$G$13*'ver pressoflex 6p C3 DCpowe_2'!$G$11</f>
        <v>-146485.86750000028</v>
      </c>
      <c r="M537" s="572">
        <f>IF(ABS(E537)&lt;'ver pressoflex 6p C3 DCpowe_2'!$G$7,'ver pressoflex 6p C3 DCpowe_2'!$G$16*E537*'ver pressoflex 6p C3 DCpowe_2'!$O$8,SIGN(E537)*'ver pressoflex 6p C3 DCpowe_2'!$G$15*'ver pressoflex 6p C3 DCpowe_2'!$O$8)</f>
        <v>-17803.500000000004</v>
      </c>
      <c r="N537" s="572">
        <f>IF(ABS(F537)&lt;'ver pressoflex 6p C3 DCpowe_2'!$G$7,'ver pressoflex 6p C3 DCpowe_2'!$G$16*F537*'ver pressoflex 6p C3 DCpowe_2'!$O$9,SIGN(F537)*'ver pressoflex 6p C3 DCpowe_2'!$G$15*'ver pressoflex 6p C3 DCpowe_2'!$O$9)</f>
        <v>0</v>
      </c>
      <c r="O537" s="572">
        <f>IF(ABS(G537)&lt;'ver pressoflex 6p C3 DCpowe_2'!$G$7,'ver pressoflex 6p C3 DCpowe_2'!$G$16*G537*'ver pressoflex 6p C3 DCpowe_2'!$O$10,SIGN(G537)*'ver pressoflex 6p C3 DCpowe_2'!$G$15*'ver pressoflex 6p C3 DCpowe_2'!$O$10)</f>
        <v>0</v>
      </c>
      <c r="P537" s="572">
        <f>IF(ABS(H537)&lt;'ver pressoflex 6p C3 DCpowe_2'!$G$7,'ver pressoflex 6p C3 DCpowe_2'!$G$16*H537*'ver pressoflex 6p C3 DCpowe_2'!$O$11,SIGN(H537)*'ver pressoflex 6p C3 DCpowe_2'!$G$15*'ver pressoflex 6p C3 DCpowe_2'!$O$11)</f>
        <v>0</v>
      </c>
      <c r="Q537" s="572">
        <f>IF(ABS(I537)&lt;'ver pressoflex 6p C3 DCpowe_2'!$G$7,'ver pressoflex 6p C3 DCpowe_2'!$G$16*I537*'ver pressoflex 6p C3 DCpowe_2'!$O$12,SIGN(I537)*'ver pressoflex 6p C3 DCpowe_2'!$G$15*'ver pressoflex 6p C3 DCpowe_2'!$O$12)</f>
        <v>0</v>
      </c>
      <c r="R537" s="572">
        <f>IF(ABS(J537)&lt;'ver pressoflex 6p C3 DCpowe_2'!$G$7,'ver pressoflex 6p C3 DCpowe_2'!$G$16*J537*'ver pressoflex 6p C3 DCpowe_2'!$O$13,SIGN(J537)*'ver pressoflex 6p C3 DCpowe_2'!$G$15*'ver pressoflex 6p C3 DCpowe_2'!$O$13)</f>
        <v>17803.500000000004</v>
      </c>
      <c r="S537" s="113">
        <f t="shared" si="76"/>
        <v>-146485.86750000028</v>
      </c>
      <c r="T537" s="575">
        <f>-L537*('ver pressoflex 6p C3 DCpowe_2'!$G$3/2-'ver pressoflex 6p C3 DCpowe_2'!$G$12*'ver pressoflex 6p C3 DCpowe_2'!D537)</f>
        <v>132214640.06354956</v>
      </c>
      <c r="U537" s="29">
        <f t="shared" si="78"/>
        <v>18248587.500000004</v>
      </c>
      <c r="V537" s="29">
        <f t="shared" si="79"/>
        <v>0</v>
      </c>
      <c r="W537" s="29">
        <f t="shared" si="80"/>
        <v>0</v>
      </c>
      <c r="X537" s="29">
        <f t="shared" si="81"/>
        <v>0</v>
      </c>
      <c r="Y537" s="29">
        <f t="shared" si="82"/>
        <v>0</v>
      </c>
      <c r="Z537" s="29">
        <f t="shared" si="83"/>
        <v>18248587.500000004</v>
      </c>
      <c r="AA537" s="113">
        <f t="shared" si="77"/>
        <v>168711815.06354958</v>
      </c>
    </row>
    <row r="538" spans="2:27">
      <c r="B538" s="116">
        <f t="shared" si="75"/>
        <v>106801.11750000031</v>
      </c>
      <c r="C538" s="115">
        <f t="shared" si="74"/>
        <v>64.270000000000124</v>
      </c>
      <c r="D538" s="68">
        <f>'ver pressoflex 6p C3 DCpowe_2'!$G$3/2/$C$557*C538</f>
        <v>787.30750000000148</v>
      </c>
      <c r="E538" s="114">
        <f>'ver pressoflex 6p C3 DCpowe_2'!$G$9/D538*(D538-'ver pressoflex 6p C3 DCpowe_2'!$M$8)</f>
        <v>-5.9677571977912102E-3</v>
      </c>
      <c r="F538" s="114">
        <f>'ver pressoflex 6p C3 DCpowe_2'!$G$9/D538*(D538-'ver pressoflex 6p C3 DCpowe_2'!$M$9)</f>
        <v>-5.1548600769076944E-3</v>
      </c>
      <c r="G538" s="114">
        <f>'ver pressoflex 6p C3 DCpowe_2'!$G$9/D538*(D538-'ver pressoflex 6p C3 DCpowe_2'!$M$10)</f>
        <v>-4.3419629560241787E-3</v>
      </c>
      <c r="H538" s="114">
        <f>'ver pressoflex 6p C3 DCpowe_2'!$G$9/D538*(D538-'ver pressoflex 6p C3 DCpowe_2'!$M$11)</f>
        <v>1.3236937283081857E-2</v>
      </c>
      <c r="I538" s="114">
        <f>'ver pressoflex 6p C3 DCpowe_2'!$G$9/D538*(D538-'ver pressoflex 6p C3 DCpowe_2'!$M$12)</f>
        <v>1.4049834403965374E-2</v>
      </c>
      <c r="J538" s="114">
        <f>'ver pressoflex 6p C3 DCpowe_2'!$G$9/D538*(D538-'ver pressoflex 6p C3 DCpowe_2'!$M$13)</f>
        <v>1.4862731524848889E-2</v>
      </c>
      <c r="K538" s="114">
        <f>'ver pressoflex 6p C3 DCpowe_2'!$G$9/D538*(D538-'ver pressoflex 6p C3 DCpowe_2'!$G$3)</f>
        <v>1.689497432705768E-2</v>
      </c>
      <c r="L538" s="113">
        <f>-'ver pressoflex 6p C3 DCpowe_2'!$G$2*'ver pressoflex 6p C3 DCpowe_2'!D538*'ver pressoflex 6p C3 DCpowe_2'!$G$17*'ver pressoflex 6p C3 DCpowe_2'!$G$13*'ver pressoflex 6p C3 DCpowe_2'!$G$11</f>
        <v>-148801.11750000031</v>
      </c>
      <c r="M538" s="572">
        <f>IF(ABS(E538)&lt;'ver pressoflex 6p C3 DCpowe_2'!$G$7,'ver pressoflex 6p C3 DCpowe_2'!$G$16*E538*'ver pressoflex 6p C3 DCpowe_2'!$O$8,SIGN(E538)*'ver pressoflex 6p C3 DCpowe_2'!$G$15*'ver pressoflex 6p C3 DCpowe_2'!$O$8)</f>
        <v>-17803.500000000004</v>
      </c>
      <c r="N538" s="572">
        <f>IF(ABS(F538)&lt;'ver pressoflex 6p C3 DCpowe_2'!$G$7,'ver pressoflex 6p C3 DCpowe_2'!$G$16*F538*'ver pressoflex 6p C3 DCpowe_2'!$O$9,SIGN(F538)*'ver pressoflex 6p C3 DCpowe_2'!$G$15*'ver pressoflex 6p C3 DCpowe_2'!$O$9)</f>
        <v>0</v>
      </c>
      <c r="O538" s="572">
        <f>IF(ABS(G538)&lt;'ver pressoflex 6p C3 DCpowe_2'!$G$7,'ver pressoflex 6p C3 DCpowe_2'!$G$16*G538*'ver pressoflex 6p C3 DCpowe_2'!$O$10,SIGN(G538)*'ver pressoflex 6p C3 DCpowe_2'!$G$15*'ver pressoflex 6p C3 DCpowe_2'!$O$10)</f>
        <v>0</v>
      </c>
      <c r="P538" s="572">
        <f>IF(ABS(H538)&lt;'ver pressoflex 6p C3 DCpowe_2'!$G$7,'ver pressoflex 6p C3 DCpowe_2'!$G$16*H538*'ver pressoflex 6p C3 DCpowe_2'!$O$11,SIGN(H538)*'ver pressoflex 6p C3 DCpowe_2'!$G$15*'ver pressoflex 6p C3 DCpowe_2'!$O$11)</f>
        <v>0</v>
      </c>
      <c r="Q538" s="572">
        <f>IF(ABS(I538)&lt;'ver pressoflex 6p C3 DCpowe_2'!$G$7,'ver pressoflex 6p C3 DCpowe_2'!$G$16*I538*'ver pressoflex 6p C3 DCpowe_2'!$O$12,SIGN(I538)*'ver pressoflex 6p C3 DCpowe_2'!$G$15*'ver pressoflex 6p C3 DCpowe_2'!$O$12)</f>
        <v>0</v>
      </c>
      <c r="R538" s="572">
        <f>IF(ABS(J538)&lt;'ver pressoflex 6p C3 DCpowe_2'!$G$7,'ver pressoflex 6p C3 DCpowe_2'!$G$16*J538*'ver pressoflex 6p C3 DCpowe_2'!$O$13,SIGN(J538)*'ver pressoflex 6p C3 DCpowe_2'!$G$15*'ver pressoflex 6p C3 DCpowe_2'!$O$13)</f>
        <v>17803.500000000004</v>
      </c>
      <c r="S538" s="113">
        <f t="shared" si="76"/>
        <v>-148801.11750000031</v>
      </c>
      <c r="T538" s="575">
        <f>-L538*('ver pressoflex 6p C3 DCpowe_2'!$G$3/2-'ver pressoflex 6p C3 DCpowe_2'!$G$12*'ver pressoflex 6p C3 DCpowe_2'!D538)</f>
        <v>133546038.83798958</v>
      </c>
      <c r="U538" s="29">
        <f t="shared" si="78"/>
        <v>18248587.500000004</v>
      </c>
      <c r="V538" s="29">
        <f t="shared" si="79"/>
        <v>0</v>
      </c>
      <c r="W538" s="29">
        <f t="shared" si="80"/>
        <v>0</v>
      </c>
      <c r="X538" s="29">
        <f t="shared" si="81"/>
        <v>0</v>
      </c>
      <c r="Y538" s="29">
        <f t="shared" si="82"/>
        <v>0</v>
      </c>
      <c r="Z538" s="29">
        <f t="shared" si="83"/>
        <v>18248587.500000004</v>
      </c>
      <c r="AA538" s="113">
        <f t="shared" si="77"/>
        <v>170043213.8379896</v>
      </c>
    </row>
    <row r="539" spans="2:27">
      <c r="B539" s="116">
        <f t="shared" si="75"/>
        <v>109116.36750000028</v>
      </c>
      <c r="C539" s="115">
        <f t="shared" si="74"/>
        <v>65.270000000000124</v>
      </c>
      <c r="D539" s="68">
        <f>'ver pressoflex 6p C3 DCpowe_2'!$G$3/2/$C$557*C539</f>
        <v>799.55750000000148</v>
      </c>
      <c r="E539" s="114">
        <f>'ver pressoflex 6p C3 DCpowe_2'!$G$9/D539*(D539-'ver pressoflex 6p C3 DCpowe_2'!$M$8)</f>
        <v>-5.9988931377668309E-3</v>
      </c>
      <c r="F539" s="114">
        <f>'ver pressoflex 6p C3 DCpowe_2'!$G$9/D539*(D539-'ver pressoflex 6p C3 DCpowe_2'!$M$9)</f>
        <v>-5.198450392873563E-3</v>
      </c>
      <c r="G539" s="114">
        <f>'ver pressoflex 6p C3 DCpowe_2'!$G$9/D539*(D539-'ver pressoflex 6p C3 DCpowe_2'!$M$10)</f>
        <v>-4.3980076479802959E-3</v>
      </c>
      <c r="H539" s="114">
        <f>'ver pressoflex 6p C3 DCpowe_2'!$G$9/D539*(D539-'ver pressoflex 6p C3 DCpowe_2'!$M$11)</f>
        <v>1.2911566710336615E-2</v>
      </c>
      <c r="I539" s="114">
        <f>'ver pressoflex 6p C3 DCpowe_2'!$G$9/D539*(D539-'ver pressoflex 6p C3 DCpowe_2'!$M$12)</f>
        <v>1.3712009455229884E-2</v>
      </c>
      <c r="J539" s="114">
        <f>'ver pressoflex 6p C3 DCpowe_2'!$G$9/D539*(D539-'ver pressoflex 6p C3 DCpowe_2'!$M$13)</f>
        <v>1.4512452200123151E-2</v>
      </c>
      <c r="K539" s="114">
        <f>'ver pressoflex 6p C3 DCpowe_2'!$G$9/D539*(D539-'ver pressoflex 6p C3 DCpowe_2'!$G$3)</f>
        <v>1.6513559062356319E-2</v>
      </c>
      <c r="L539" s="113">
        <f>-'ver pressoflex 6p C3 DCpowe_2'!$G$2*'ver pressoflex 6p C3 DCpowe_2'!D539*'ver pressoflex 6p C3 DCpowe_2'!$G$17*'ver pressoflex 6p C3 DCpowe_2'!$G$13*'ver pressoflex 6p C3 DCpowe_2'!$G$11</f>
        <v>-151116.36750000028</v>
      </c>
      <c r="M539" s="572">
        <f>IF(ABS(E539)&lt;'ver pressoflex 6p C3 DCpowe_2'!$G$7,'ver pressoflex 6p C3 DCpowe_2'!$G$16*E539*'ver pressoflex 6p C3 DCpowe_2'!$O$8,SIGN(E539)*'ver pressoflex 6p C3 DCpowe_2'!$G$15*'ver pressoflex 6p C3 DCpowe_2'!$O$8)</f>
        <v>-17803.500000000004</v>
      </c>
      <c r="N539" s="572">
        <f>IF(ABS(F539)&lt;'ver pressoflex 6p C3 DCpowe_2'!$G$7,'ver pressoflex 6p C3 DCpowe_2'!$G$16*F539*'ver pressoflex 6p C3 DCpowe_2'!$O$9,SIGN(F539)*'ver pressoflex 6p C3 DCpowe_2'!$G$15*'ver pressoflex 6p C3 DCpowe_2'!$O$9)</f>
        <v>0</v>
      </c>
      <c r="O539" s="572">
        <f>IF(ABS(G539)&lt;'ver pressoflex 6p C3 DCpowe_2'!$G$7,'ver pressoflex 6p C3 DCpowe_2'!$G$16*G539*'ver pressoflex 6p C3 DCpowe_2'!$O$10,SIGN(G539)*'ver pressoflex 6p C3 DCpowe_2'!$G$15*'ver pressoflex 6p C3 DCpowe_2'!$O$10)</f>
        <v>0</v>
      </c>
      <c r="P539" s="572">
        <f>IF(ABS(H539)&lt;'ver pressoflex 6p C3 DCpowe_2'!$G$7,'ver pressoflex 6p C3 DCpowe_2'!$G$16*H539*'ver pressoflex 6p C3 DCpowe_2'!$O$11,SIGN(H539)*'ver pressoflex 6p C3 DCpowe_2'!$G$15*'ver pressoflex 6p C3 DCpowe_2'!$O$11)</f>
        <v>0</v>
      </c>
      <c r="Q539" s="572">
        <f>IF(ABS(I539)&lt;'ver pressoflex 6p C3 DCpowe_2'!$G$7,'ver pressoflex 6p C3 DCpowe_2'!$G$16*I539*'ver pressoflex 6p C3 DCpowe_2'!$O$12,SIGN(I539)*'ver pressoflex 6p C3 DCpowe_2'!$G$15*'ver pressoflex 6p C3 DCpowe_2'!$O$12)</f>
        <v>0</v>
      </c>
      <c r="R539" s="572">
        <f>IF(ABS(J539)&lt;'ver pressoflex 6p C3 DCpowe_2'!$G$7,'ver pressoflex 6p C3 DCpowe_2'!$G$16*J539*'ver pressoflex 6p C3 DCpowe_2'!$O$13,SIGN(J539)*'ver pressoflex 6p C3 DCpowe_2'!$G$15*'ver pressoflex 6p C3 DCpowe_2'!$O$13)</f>
        <v>17803.500000000004</v>
      </c>
      <c r="S539" s="113">
        <f t="shared" si="76"/>
        <v>-151116.36750000028</v>
      </c>
      <c r="T539" s="575">
        <f>-L539*('ver pressoflex 6p C3 DCpowe_2'!$G$3/2-'ver pressoflex 6p C3 DCpowe_2'!$G$12*'ver pressoflex 6p C3 DCpowe_2'!D539)</f>
        <v>134853840.58442956</v>
      </c>
      <c r="U539" s="29">
        <f t="shared" si="78"/>
        <v>18248587.500000004</v>
      </c>
      <c r="V539" s="29">
        <f t="shared" si="79"/>
        <v>0</v>
      </c>
      <c r="W539" s="29">
        <f t="shared" si="80"/>
        <v>0</v>
      </c>
      <c r="X539" s="29">
        <f t="shared" si="81"/>
        <v>0</v>
      </c>
      <c r="Y539" s="29">
        <f t="shared" si="82"/>
        <v>0</v>
      </c>
      <c r="Z539" s="29">
        <f t="shared" si="83"/>
        <v>18248587.500000004</v>
      </c>
      <c r="AA539" s="113">
        <f t="shared" si="77"/>
        <v>171351015.58442956</v>
      </c>
    </row>
    <row r="540" spans="2:27">
      <c r="B540" s="116">
        <f t="shared" si="75"/>
        <v>111431.61750000028</v>
      </c>
      <c r="C540" s="115">
        <f t="shared" si="74"/>
        <v>66.270000000000124</v>
      </c>
      <c r="D540" s="68">
        <f>'ver pressoflex 6p C3 DCpowe_2'!$G$3/2/$C$557*C540</f>
        <v>811.80750000000148</v>
      </c>
      <c r="E540" s="114">
        <f>'ver pressoflex 6p C3 DCpowe_2'!$G$9/D540*(D540-'ver pressoflex 6p C3 DCpowe_2'!$M$8)</f>
        <v>-6.0290894085112583E-3</v>
      </c>
      <c r="F540" s="114">
        <f>'ver pressoflex 6p C3 DCpowe_2'!$G$9/D540*(D540-'ver pressoflex 6p C3 DCpowe_2'!$M$9)</f>
        <v>-5.240725171915761E-3</v>
      </c>
      <c r="G540" s="114">
        <f>'ver pressoflex 6p C3 DCpowe_2'!$G$9/D540*(D540-'ver pressoflex 6p C3 DCpowe_2'!$M$10)</f>
        <v>-4.4523609353202646E-3</v>
      </c>
      <c r="H540" s="114">
        <f>'ver pressoflex 6p C3 DCpowe_2'!$G$9/D540*(D540-'ver pressoflex 6p C3 DCpowe_2'!$M$11)</f>
        <v>1.2596015681057357E-2</v>
      </c>
      <c r="I540" s="114">
        <f>'ver pressoflex 6p C3 DCpowe_2'!$G$9/D540*(D540-'ver pressoflex 6p C3 DCpowe_2'!$M$12)</f>
        <v>1.3384379917652853E-2</v>
      </c>
      <c r="J540" s="114">
        <f>'ver pressoflex 6p C3 DCpowe_2'!$G$9/D540*(D540-'ver pressoflex 6p C3 DCpowe_2'!$M$13)</f>
        <v>1.4172744154248349E-2</v>
      </c>
      <c r="K540" s="114">
        <f>'ver pressoflex 6p C3 DCpowe_2'!$G$9/D540*(D540-'ver pressoflex 6p C3 DCpowe_2'!$G$3)</f>
        <v>1.6143654745737094E-2</v>
      </c>
      <c r="L540" s="113">
        <f>-'ver pressoflex 6p C3 DCpowe_2'!$G$2*'ver pressoflex 6p C3 DCpowe_2'!D540*'ver pressoflex 6p C3 DCpowe_2'!$G$17*'ver pressoflex 6p C3 DCpowe_2'!$G$13*'ver pressoflex 6p C3 DCpowe_2'!$G$11</f>
        <v>-153431.61750000028</v>
      </c>
      <c r="M540" s="572">
        <f>IF(ABS(E540)&lt;'ver pressoflex 6p C3 DCpowe_2'!$G$7,'ver pressoflex 6p C3 DCpowe_2'!$G$16*E540*'ver pressoflex 6p C3 DCpowe_2'!$O$8,SIGN(E540)*'ver pressoflex 6p C3 DCpowe_2'!$G$15*'ver pressoflex 6p C3 DCpowe_2'!$O$8)</f>
        <v>-17803.500000000004</v>
      </c>
      <c r="N540" s="572">
        <f>IF(ABS(F540)&lt;'ver pressoflex 6p C3 DCpowe_2'!$G$7,'ver pressoflex 6p C3 DCpowe_2'!$G$16*F540*'ver pressoflex 6p C3 DCpowe_2'!$O$9,SIGN(F540)*'ver pressoflex 6p C3 DCpowe_2'!$G$15*'ver pressoflex 6p C3 DCpowe_2'!$O$9)</f>
        <v>0</v>
      </c>
      <c r="O540" s="572">
        <f>IF(ABS(G540)&lt;'ver pressoflex 6p C3 DCpowe_2'!$G$7,'ver pressoflex 6p C3 DCpowe_2'!$G$16*G540*'ver pressoflex 6p C3 DCpowe_2'!$O$10,SIGN(G540)*'ver pressoflex 6p C3 DCpowe_2'!$G$15*'ver pressoflex 6p C3 DCpowe_2'!$O$10)</f>
        <v>0</v>
      </c>
      <c r="P540" s="572">
        <f>IF(ABS(H540)&lt;'ver pressoflex 6p C3 DCpowe_2'!$G$7,'ver pressoflex 6p C3 DCpowe_2'!$G$16*H540*'ver pressoflex 6p C3 DCpowe_2'!$O$11,SIGN(H540)*'ver pressoflex 6p C3 DCpowe_2'!$G$15*'ver pressoflex 6p C3 DCpowe_2'!$O$11)</f>
        <v>0</v>
      </c>
      <c r="Q540" s="572">
        <f>IF(ABS(I540)&lt;'ver pressoflex 6p C3 DCpowe_2'!$G$7,'ver pressoflex 6p C3 DCpowe_2'!$G$16*I540*'ver pressoflex 6p C3 DCpowe_2'!$O$12,SIGN(I540)*'ver pressoflex 6p C3 DCpowe_2'!$G$15*'ver pressoflex 6p C3 DCpowe_2'!$O$12)</f>
        <v>0</v>
      </c>
      <c r="R540" s="572">
        <f>IF(ABS(J540)&lt;'ver pressoflex 6p C3 DCpowe_2'!$G$7,'ver pressoflex 6p C3 DCpowe_2'!$G$16*J540*'ver pressoflex 6p C3 DCpowe_2'!$O$13,SIGN(J540)*'ver pressoflex 6p C3 DCpowe_2'!$G$15*'ver pressoflex 6p C3 DCpowe_2'!$O$13)</f>
        <v>17803.500000000004</v>
      </c>
      <c r="S540" s="113">
        <f t="shared" si="76"/>
        <v>-153431.61750000028</v>
      </c>
      <c r="T540" s="575">
        <f>-L540*('ver pressoflex 6p C3 DCpowe_2'!$G$3/2-'ver pressoflex 6p C3 DCpowe_2'!$G$12*'ver pressoflex 6p C3 DCpowe_2'!D540)</f>
        <v>136138045.30286956</v>
      </c>
      <c r="U540" s="29">
        <f t="shared" si="78"/>
        <v>18248587.500000004</v>
      </c>
      <c r="V540" s="29">
        <f t="shared" si="79"/>
        <v>0</v>
      </c>
      <c r="W540" s="29">
        <f t="shared" si="80"/>
        <v>0</v>
      </c>
      <c r="X540" s="29">
        <f t="shared" si="81"/>
        <v>0</v>
      </c>
      <c r="Y540" s="29">
        <f t="shared" si="82"/>
        <v>0</v>
      </c>
      <c r="Z540" s="29">
        <f t="shared" si="83"/>
        <v>18248587.500000004</v>
      </c>
      <c r="AA540" s="113">
        <f t="shared" si="77"/>
        <v>172635220.30286956</v>
      </c>
    </row>
    <row r="541" spans="2:27">
      <c r="B541" s="116">
        <f t="shared" si="75"/>
        <v>113746.86750000031</v>
      </c>
      <c r="C541" s="115">
        <f t="shared" si="74"/>
        <v>67.270000000000124</v>
      </c>
      <c r="D541" s="68">
        <f>'ver pressoflex 6p C3 DCpowe_2'!$G$3/2/$C$557*C541</f>
        <v>824.05750000000148</v>
      </c>
      <c r="E541" s="114">
        <f>'ver pressoflex 6p C3 DCpowe_2'!$G$9/D541*(D541-'ver pressoflex 6p C3 DCpowe_2'!$M$8)</f>
        <v>-6.0583879158917948E-3</v>
      </c>
      <c r="F541" s="114">
        <f>'ver pressoflex 6p C3 DCpowe_2'!$G$9/D541*(D541-'ver pressoflex 6p C3 DCpowe_2'!$M$9)</f>
        <v>-5.2817430822485129E-3</v>
      </c>
      <c r="G541" s="114">
        <f>'ver pressoflex 6p C3 DCpowe_2'!$G$9/D541*(D541-'ver pressoflex 6p C3 DCpowe_2'!$M$10)</f>
        <v>-4.5050982486052309E-3</v>
      </c>
      <c r="H541" s="114">
        <f>'ver pressoflex 6p C3 DCpowe_2'!$G$9/D541*(D541-'ver pressoflex 6p C3 DCpowe_2'!$M$11)</f>
        <v>1.2289846278930741E-2</v>
      </c>
      <c r="I541" s="114">
        <f>'ver pressoflex 6p C3 DCpowe_2'!$G$9/D541*(D541-'ver pressoflex 6p C3 DCpowe_2'!$M$12)</f>
        <v>1.3066491112574024E-2</v>
      </c>
      <c r="J541" s="114">
        <f>'ver pressoflex 6p C3 DCpowe_2'!$G$9/D541*(D541-'ver pressoflex 6p C3 DCpowe_2'!$M$13)</f>
        <v>1.3843135946217305E-2</v>
      </c>
      <c r="K541" s="114">
        <f>'ver pressoflex 6p C3 DCpowe_2'!$G$9/D541*(D541-'ver pressoflex 6p C3 DCpowe_2'!$G$3)</f>
        <v>1.5784748030325511E-2</v>
      </c>
      <c r="L541" s="113">
        <f>-'ver pressoflex 6p C3 DCpowe_2'!$G$2*'ver pressoflex 6p C3 DCpowe_2'!D541*'ver pressoflex 6p C3 DCpowe_2'!$G$17*'ver pressoflex 6p C3 DCpowe_2'!$G$13*'ver pressoflex 6p C3 DCpowe_2'!$G$11</f>
        <v>-155746.86750000031</v>
      </c>
      <c r="M541" s="572">
        <f>IF(ABS(E541)&lt;'ver pressoflex 6p C3 DCpowe_2'!$G$7,'ver pressoflex 6p C3 DCpowe_2'!$G$16*E541*'ver pressoflex 6p C3 DCpowe_2'!$O$8,SIGN(E541)*'ver pressoflex 6p C3 DCpowe_2'!$G$15*'ver pressoflex 6p C3 DCpowe_2'!$O$8)</f>
        <v>-17803.500000000004</v>
      </c>
      <c r="N541" s="572">
        <f>IF(ABS(F541)&lt;'ver pressoflex 6p C3 DCpowe_2'!$G$7,'ver pressoflex 6p C3 DCpowe_2'!$G$16*F541*'ver pressoflex 6p C3 DCpowe_2'!$O$9,SIGN(F541)*'ver pressoflex 6p C3 DCpowe_2'!$G$15*'ver pressoflex 6p C3 DCpowe_2'!$O$9)</f>
        <v>0</v>
      </c>
      <c r="O541" s="572">
        <f>IF(ABS(G541)&lt;'ver pressoflex 6p C3 DCpowe_2'!$G$7,'ver pressoflex 6p C3 DCpowe_2'!$G$16*G541*'ver pressoflex 6p C3 DCpowe_2'!$O$10,SIGN(G541)*'ver pressoflex 6p C3 DCpowe_2'!$G$15*'ver pressoflex 6p C3 DCpowe_2'!$O$10)</f>
        <v>0</v>
      </c>
      <c r="P541" s="572">
        <f>IF(ABS(H541)&lt;'ver pressoflex 6p C3 DCpowe_2'!$G$7,'ver pressoflex 6p C3 DCpowe_2'!$G$16*H541*'ver pressoflex 6p C3 DCpowe_2'!$O$11,SIGN(H541)*'ver pressoflex 6p C3 DCpowe_2'!$G$15*'ver pressoflex 6p C3 DCpowe_2'!$O$11)</f>
        <v>0</v>
      </c>
      <c r="Q541" s="572">
        <f>IF(ABS(I541)&lt;'ver pressoflex 6p C3 DCpowe_2'!$G$7,'ver pressoflex 6p C3 DCpowe_2'!$G$16*I541*'ver pressoflex 6p C3 DCpowe_2'!$O$12,SIGN(I541)*'ver pressoflex 6p C3 DCpowe_2'!$G$15*'ver pressoflex 6p C3 DCpowe_2'!$O$12)</f>
        <v>0</v>
      </c>
      <c r="R541" s="572">
        <f>IF(ABS(J541)&lt;'ver pressoflex 6p C3 DCpowe_2'!$G$7,'ver pressoflex 6p C3 DCpowe_2'!$G$16*J541*'ver pressoflex 6p C3 DCpowe_2'!$O$13,SIGN(J541)*'ver pressoflex 6p C3 DCpowe_2'!$G$15*'ver pressoflex 6p C3 DCpowe_2'!$O$13)</f>
        <v>17803.500000000004</v>
      </c>
      <c r="S541" s="113">
        <f t="shared" si="76"/>
        <v>-155746.86750000031</v>
      </c>
      <c r="T541" s="575">
        <f>-L541*('ver pressoflex 6p C3 DCpowe_2'!$G$3/2-'ver pressoflex 6p C3 DCpowe_2'!$G$12*'ver pressoflex 6p C3 DCpowe_2'!D541)</f>
        <v>137398652.99330959</v>
      </c>
      <c r="U541" s="29">
        <f t="shared" si="78"/>
        <v>18248587.500000004</v>
      </c>
      <c r="V541" s="29">
        <f t="shared" si="79"/>
        <v>0</v>
      </c>
      <c r="W541" s="29">
        <f t="shared" si="80"/>
        <v>0</v>
      </c>
      <c r="X541" s="29">
        <f t="shared" si="81"/>
        <v>0</v>
      </c>
      <c r="Y541" s="29">
        <f t="shared" si="82"/>
        <v>0</v>
      </c>
      <c r="Z541" s="29">
        <f t="shared" si="83"/>
        <v>18248587.500000004</v>
      </c>
      <c r="AA541" s="113">
        <f t="shared" si="77"/>
        <v>173895827.99330959</v>
      </c>
    </row>
    <row r="542" spans="2:27">
      <c r="B542" s="116">
        <f t="shared" si="75"/>
        <v>116062.11750000028</v>
      </c>
      <c r="C542" s="115">
        <f t="shared" si="74"/>
        <v>68.270000000000124</v>
      </c>
      <c r="D542" s="68">
        <f>'ver pressoflex 6p C3 DCpowe_2'!$G$3/2/$C$557*C542</f>
        <v>836.30750000000148</v>
      </c>
      <c r="E542" s="114">
        <f>'ver pressoflex 6p C3 DCpowe_2'!$G$9/D542*(D542-'ver pressoflex 6p C3 DCpowe_2'!$M$8)</f>
        <v>-6.0868281104737229E-3</v>
      </c>
      <c r="F542" s="114">
        <f>'ver pressoflex 6p C3 DCpowe_2'!$G$9/D542*(D542-'ver pressoflex 6p C3 DCpowe_2'!$M$9)</f>
        <v>-5.321559354663212E-3</v>
      </c>
      <c r="G542" s="114">
        <f>'ver pressoflex 6p C3 DCpowe_2'!$G$9/D542*(D542-'ver pressoflex 6p C3 DCpowe_2'!$M$10)</f>
        <v>-4.5562905988527011E-3</v>
      </c>
      <c r="H542" s="114">
        <f>'ver pressoflex 6p C3 DCpowe_2'!$G$9/D542*(D542-'ver pressoflex 6p C3 DCpowe_2'!$M$11)</f>
        <v>1.1992646245549599E-2</v>
      </c>
      <c r="I542" s="114">
        <f>'ver pressoflex 6p C3 DCpowe_2'!$G$9/D542*(D542-'ver pressoflex 6p C3 DCpowe_2'!$M$12)</f>
        <v>1.275791500136011E-2</v>
      </c>
      <c r="J542" s="114">
        <f>'ver pressoflex 6p C3 DCpowe_2'!$G$9/D542*(D542-'ver pressoflex 6p C3 DCpowe_2'!$M$13)</f>
        <v>1.3523183757170621E-2</v>
      </c>
      <c r="K542" s="114">
        <f>'ver pressoflex 6p C3 DCpowe_2'!$G$9/D542*(D542-'ver pressoflex 6p C3 DCpowe_2'!$G$3)</f>
        <v>1.5436355646696898E-2</v>
      </c>
      <c r="L542" s="113">
        <f>-'ver pressoflex 6p C3 DCpowe_2'!$G$2*'ver pressoflex 6p C3 DCpowe_2'!D542*'ver pressoflex 6p C3 DCpowe_2'!$G$17*'ver pressoflex 6p C3 DCpowe_2'!$G$13*'ver pressoflex 6p C3 DCpowe_2'!$G$11</f>
        <v>-158062.11750000028</v>
      </c>
      <c r="M542" s="572">
        <f>IF(ABS(E542)&lt;'ver pressoflex 6p C3 DCpowe_2'!$G$7,'ver pressoflex 6p C3 DCpowe_2'!$G$16*E542*'ver pressoflex 6p C3 DCpowe_2'!$O$8,SIGN(E542)*'ver pressoflex 6p C3 DCpowe_2'!$G$15*'ver pressoflex 6p C3 DCpowe_2'!$O$8)</f>
        <v>-17803.500000000004</v>
      </c>
      <c r="N542" s="572">
        <f>IF(ABS(F542)&lt;'ver pressoflex 6p C3 DCpowe_2'!$G$7,'ver pressoflex 6p C3 DCpowe_2'!$G$16*F542*'ver pressoflex 6p C3 DCpowe_2'!$O$9,SIGN(F542)*'ver pressoflex 6p C3 DCpowe_2'!$G$15*'ver pressoflex 6p C3 DCpowe_2'!$O$9)</f>
        <v>0</v>
      </c>
      <c r="O542" s="572">
        <f>IF(ABS(G542)&lt;'ver pressoflex 6p C3 DCpowe_2'!$G$7,'ver pressoflex 6p C3 DCpowe_2'!$G$16*G542*'ver pressoflex 6p C3 DCpowe_2'!$O$10,SIGN(G542)*'ver pressoflex 6p C3 DCpowe_2'!$G$15*'ver pressoflex 6p C3 DCpowe_2'!$O$10)</f>
        <v>0</v>
      </c>
      <c r="P542" s="572">
        <f>IF(ABS(H542)&lt;'ver pressoflex 6p C3 DCpowe_2'!$G$7,'ver pressoflex 6p C3 DCpowe_2'!$G$16*H542*'ver pressoflex 6p C3 DCpowe_2'!$O$11,SIGN(H542)*'ver pressoflex 6p C3 DCpowe_2'!$G$15*'ver pressoflex 6p C3 DCpowe_2'!$O$11)</f>
        <v>0</v>
      </c>
      <c r="Q542" s="572">
        <f>IF(ABS(I542)&lt;'ver pressoflex 6p C3 DCpowe_2'!$G$7,'ver pressoflex 6p C3 DCpowe_2'!$G$16*I542*'ver pressoflex 6p C3 DCpowe_2'!$O$12,SIGN(I542)*'ver pressoflex 6p C3 DCpowe_2'!$G$15*'ver pressoflex 6p C3 DCpowe_2'!$O$12)</f>
        <v>0</v>
      </c>
      <c r="R542" s="572">
        <f>IF(ABS(J542)&lt;'ver pressoflex 6p C3 DCpowe_2'!$G$7,'ver pressoflex 6p C3 DCpowe_2'!$G$16*J542*'ver pressoflex 6p C3 DCpowe_2'!$O$13,SIGN(J542)*'ver pressoflex 6p C3 DCpowe_2'!$G$15*'ver pressoflex 6p C3 DCpowe_2'!$O$13)</f>
        <v>17803.500000000004</v>
      </c>
      <c r="S542" s="113">
        <f t="shared" si="76"/>
        <v>-158062.11750000028</v>
      </c>
      <c r="T542" s="575">
        <f>-L542*('ver pressoflex 6p C3 DCpowe_2'!$G$3/2-'ver pressoflex 6p C3 DCpowe_2'!$G$12*'ver pressoflex 6p C3 DCpowe_2'!D542)</f>
        <v>138635663.65574956</v>
      </c>
      <c r="U542" s="29">
        <f t="shared" si="78"/>
        <v>18248587.500000004</v>
      </c>
      <c r="V542" s="29">
        <f t="shared" si="79"/>
        <v>0</v>
      </c>
      <c r="W542" s="29">
        <f t="shared" si="80"/>
        <v>0</v>
      </c>
      <c r="X542" s="29">
        <f t="shared" si="81"/>
        <v>0</v>
      </c>
      <c r="Y542" s="29">
        <f t="shared" si="82"/>
        <v>0</v>
      </c>
      <c r="Z542" s="29">
        <f t="shared" si="83"/>
        <v>18248587.500000004</v>
      </c>
      <c r="AA542" s="113">
        <f t="shared" si="77"/>
        <v>175132838.65574956</v>
      </c>
    </row>
    <row r="543" spans="2:27">
      <c r="B543" s="116">
        <f t="shared" si="75"/>
        <v>118377.36750000028</v>
      </c>
      <c r="C543" s="115">
        <f t="shared" si="74"/>
        <v>69.270000000000124</v>
      </c>
      <c r="D543" s="68">
        <f>'ver pressoflex 6p C3 DCpowe_2'!$G$3/2/$C$557*C543</f>
        <v>848.55750000000148</v>
      </c>
      <c r="E543" s="114">
        <f>'ver pressoflex 6p C3 DCpowe_2'!$G$9/D543*(D543-'ver pressoflex 6p C3 DCpowe_2'!$M$8)</f>
        <v>-6.114447164747237E-3</v>
      </c>
      <c r="F543" s="114">
        <f>'ver pressoflex 6p C3 DCpowe_2'!$G$9/D543*(D543-'ver pressoflex 6p C3 DCpowe_2'!$M$9)</f>
        <v>-5.3602260306461315E-3</v>
      </c>
      <c r="G543" s="114">
        <f>'ver pressoflex 6p C3 DCpowe_2'!$G$9/D543*(D543-'ver pressoflex 6p C3 DCpowe_2'!$M$10)</f>
        <v>-4.6060048965450252E-3</v>
      </c>
      <c r="H543" s="114">
        <f>'ver pressoflex 6p C3 DCpowe_2'!$G$9/D543*(D543-'ver pressoflex 6p C3 DCpowe_2'!$M$11)</f>
        <v>1.1704027128391385E-2</v>
      </c>
      <c r="I543" s="114">
        <f>'ver pressoflex 6p C3 DCpowe_2'!$G$9/D543*(D543-'ver pressoflex 6p C3 DCpowe_2'!$M$12)</f>
        <v>1.2458248262492489E-2</v>
      </c>
      <c r="J543" s="114">
        <f>'ver pressoflex 6p C3 DCpowe_2'!$G$9/D543*(D543-'ver pressoflex 6p C3 DCpowe_2'!$M$13)</f>
        <v>1.3212469396593596E-2</v>
      </c>
      <c r="K543" s="114">
        <f>'ver pressoflex 6p C3 DCpowe_2'!$G$9/D543*(D543-'ver pressoflex 6p C3 DCpowe_2'!$G$3)</f>
        <v>1.5098022231846359E-2</v>
      </c>
      <c r="L543" s="113">
        <f>-'ver pressoflex 6p C3 DCpowe_2'!$G$2*'ver pressoflex 6p C3 DCpowe_2'!D543*'ver pressoflex 6p C3 DCpowe_2'!$G$17*'ver pressoflex 6p C3 DCpowe_2'!$G$13*'ver pressoflex 6p C3 DCpowe_2'!$G$11</f>
        <v>-160377.36750000028</v>
      </c>
      <c r="M543" s="572">
        <f>IF(ABS(E543)&lt;'ver pressoflex 6p C3 DCpowe_2'!$G$7,'ver pressoflex 6p C3 DCpowe_2'!$G$16*E543*'ver pressoflex 6p C3 DCpowe_2'!$O$8,SIGN(E543)*'ver pressoflex 6p C3 DCpowe_2'!$G$15*'ver pressoflex 6p C3 DCpowe_2'!$O$8)</f>
        <v>-17803.500000000004</v>
      </c>
      <c r="N543" s="572">
        <f>IF(ABS(F543)&lt;'ver pressoflex 6p C3 DCpowe_2'!$G$7,'ver pressoflex 6p C3 DCpowe_2'!$G$16*F543*'ver pressoflex 6p C3 DCpowe_2'!$O$9,SIGN(F543)*'ver pressoflex 6p C3 DCpowe_2'!$G$15*'ver pressoflex 6p C3 DCpowe_2'!$O$9)</f>
        <v>0</v>
      </c>
      <c r="O543" s="572">
        <f>IF(ABS(G543)&lt;'ver pressoflex 6p C3 DCpowe_2'!$G$7,'ver pressoflex 6p C3 DCpowe_2'!$G$16*G543*'ver pressoflex 6p C3 DCpowe_2'!$O$10,SIGN(G543)*'ver pressoflex 6p C3 DCpowe_2'!$G$15*'ver pressoflex 6p C3 DCpowe_2'!$O$10)</f>
        <v>0</v>
      </c>
      <c r="P543" s="572">
        <f>IF(ABS(H543)&lt;'ver pressoflex 6p C3 DCpowe_2'!$G$7,'ver pressoflex 6p C3 DCpowe_2'!$G$16*H543*'ver pressoflex 6p C3 DCpowe_2'!$O$11,SIGN(H543)*'ver pressoflex 6p C3 DCpowe_2'!$G$15*'ver pressoflex 6p C3 DCpowe_2'!$O$11)</f>
        <v>0</v>
      </c>
      <c r="Q543" s="572">
        <f>IF(ABS(I543)&lt;'ver pressoflex 6p C3 DCpowe_2'!$G$7,'ver pressoflex 6p C3 DCpowe_2'!$G$16*I543*'ver pressoflex 6p C3 DCpowe_2'!$O$12,SIGN(I543)*'ver pressoflex 6p C3 DCpowe_2'!$G$15*'ver pressoflex 6p C3 DCpowe_2'!$O$12)</f>
        <v>0</v>
      </c>
      <c r="R543" s="572">
        <f>IF(ABS(J543)&lt;'ver pressoflex 6p C3 DCpowe_2'!$G$7,'ver pressoflex 6p C3 DCpowe_2'!$G$16*J543*'ver pressoflex 6p C3 DCpowe_2'!$O$13,SIGN(J543)*'ver pressoflex 6p C3 DCpowe_2'!$G$15*'ver pressoflex 6p C3 DCpowe_2'!$O$13)</f>
        <v>17803.500000000004</v>
      </c>
      <c r="S543" s="113">
        <f t="shared" si="76"/>
        <v>-160377.36750000028</v>
      </c>
      <c r="T543" s="575">
        <f>-L543*('ver pressoflex 6p C3 DCpowe_2'!$G$3/2-'ver pressoflex 6p C3 DCpowe_2'!$G$12*'ver pressoflex 6p C3 DCpowe_2'!D543)</f>
        <v>139849077.29018953</v>
      </c>
      <c r="U543" s="29">
        <f t="shared" si="78"/>
        <v>18248587.500000004</v>
      </c>
      <c r="V543" s="29">
        <f t="shared" si="79"/>
        <v>0</v>
      </c>
      <c r="W543" s="29">
        <f t="shared" si="80"/>
        <v>0</v>
      </c>
      <c r="X543" s="29">
        <f t="shared" si="81"/>
        <v>0</v>
      </c>
      <c r="Y543" s="29">
        <f t="shared" si="82"/>
        <v>0</v>
      </c>
      <c r="Z543" s="29">
        <f t="shared" si="83"/>
        <v>18248587.500000004</v>
      </c>
      <c r="AA543" s="113">
        <f t="shared" si="77"/>
        <v>176346252.29018953</v>
      </c>
    </row>
    <row r="544" spans="2:27">
      <c r="B544" s="116">
        <f t="shared" si="75"/>
        <v>120692.61750000031</v>
      </c>
      <c r="C544" s="115">
        <f t="shared" si="74"/>
        <v>70.270000000000124</v>
      </c>
      <c r="D544" s="68">
        <f>'ver pressoflex 6p C3 DCpowe_2'!$G$3/2/$C$557*C544</f>
        <v>860.80750000000148</v>
      </c>
      <c r="E544" s="114">
        <f>'ver pressoflex 6p C3 DCpowe_2'!$G$9/D544*(D544-'ver pressoflex 6p C3 DCpowe_2'!$M$8)</f>
        <v>-6.1412801352218735E-3</v>
      </c>
      <c r="F544" s="114">
        <f>'ver pressoflex 6p C3 DCpowe_2'!$G$9/D544*(D544-'ver pressoflex 6p C3 DCpowe_2'!$M$9)</f>
        <v>-5.3977921893106221E-3</v>
      </c>
      <c r="G544" s="114">
        <f>'ver pressoflex 6p C3 DCpowe_2'!$G$9/D544*(D544-'ver pressoflex 6p C3 DCpowe_2'!$M$10)</f>
        <v>-4.6543042433993716E-3</v>
      </c>
      <c r="H544" s="114">
        <f>'ver pressoflex 6p C3 DCpowe_2'!$G$9/D544*(D544-'ver pressoflex 6p C3 DCpowe_2'!$M$11)</f>
        <v>1.1423622586931423E-2</v>
      </c>
      <c r="I544" s="114">
        <f>'ver pressoflex 6p C3 DCpowe_2'!$G$9/D544*(D544-'ver pressoflex 6p C3 DCpowe_2'!$M$12)</f>
        <v>1.2167110532842673E-2</v>
      </c>
      <c r="J544" s="114">
        <f>'ver pressoflex 6p C3 DCpowe_2'!$G$9/D544*(D544-'ver pressoflex 6p C3 DCpowe_2'!$M$13)</f>
        <v>1.2910598478753924E-2</v>
      </c>
      <c r="K544" s="114">
        <f>'ver pressoflex 6p C3 DCpowe_2'!$G$9/D544*(D544-'ver pressoflex 6p C3 DCpowe_2'!$G$3)</f>
        <v>1.476931834353205E-2</v>
      </c>
      <c r="L544" s="113">
        <f>-'ver pressoflex 6p C3 DCpowe_2'!$G$2*'ver pressoflex 6p C3 DCpowe_2'!D544*'ver pressoflex 6p C3 DCpowe_2'!$G$17*'ver pressoflex 6p C3 DCpowe_2'!$G$13*'ver pressoflex 6p C3 DCpowe_2'!$G$11</f>
        <v>-162692.61750000031</v>
      </c>
      <c r="M544" s="572">
        <f>IF(ABS(E544)&lt;'ver pressoflex 6p C3 DCpowe_2'!$G$7,'ver pressoflex 6p C3 DCpowe_2'!$G$16*E544*'ver pressoflex 6p C3 DCpowe_2'!$O$8,SIGN(E544)*'ver pressoflex 6p C3 DCpowe_2'!$G$15*'ver pressoflex 6p C3 DCpowe_2'!$O$8)</f>
        <v>-17803.500000000004</v>
      </c>
      <c r="N544" s="572">
        <f>IF(ABS(F544)&lt;'ver pressoflex 6p C3 DCpowe_2'!$G$7,'ver pressoflex 6p C3 DCpowe_2'!$G$16*F544*'ver pressoflex 6p C3 DCpowe_2'!$O$9,SIGN(F544)*'ver pressoflex 6p C3 DCpowe_2'!$G$15*'ver pressoflex 6p C3 DCpowe_2'!$O$9)</f>
        <v>0</v>
      </c>
      <c r="O544" s="572">
        <f>IF(ABS(G544)&lt;'ver pressoflex 6p C3 DCpowe_2'!$G$7,'ver pressoflex 6p C3 DCpowe_2'!$G$16*G544*'ver pressoflex 6p C3 DCpowe_2'!$O$10,SIGN(G544)*'ver pressoflex 6p C3 DCpowe_2'!$G$15*'ver pressoflex 6p C3 DCpowe_2'!$O$10)</f>
        <v>0</v>
      </c>
      <c r="P544" s="572">
        <f>IF(ABS(H544)&lt;'ver pressoflex 6p C3 DCpowe_2'!$G$7,'ver pressoflex 6p C3 DCpowe_2'!$G$16*H544*'ver pressoflex 6p C3 DCpowe_2'!$O$11,SIGN(H544)*'ver pressoflex 6p C3 DCpowe_2'!$G$15*'ver pressoflex 6p C3 DCpowe_2'!$O$11)</f>
        <v>0</v>
      </c>
      <c r="Q544" s="572">
        <f>IF(ABS(I544)&lt;'ver pressoflex 6p C3 DCpowe_2'!$G$7,'ver pressoflex 6p C3 DCpowe_2'!$G$16*I544*'ver pressoflex 6p C3 DCpowe_2'!$O$12,SIGN(I544)*'ver pressoflex 6p C3 DCpowe_2'!$G$15*'ver pressoflex 6p C3 DCpowe_2'!$O$12)</f>
        <v>0</v>
      </c>
      <c r="R544" s="572">
        <f>IF(ABS(J544)&lt;'ver pressoflex 6p C3 DCpowe_2'!$G$7,'ver pressoflex 6p C3 DCpowe_2'!$G$16*J544*'ver pressoflex 6p C3 DCpowe_2'!$O$13,SIGN(J544)*'ver pressoflex 6p C3 DCpowe_2'!$G$15*'ver pressoflex 6p C3 DCpowe_2'!$O$13)</f>
        <v>17803.500000000004</v>
      </c>
      <c r="S544" s="113">
        <f t="shared" si="76"/>
        <v>-162692.61750000031</v>
      </c>
      <c r="T544" s="575">
        <f>-L544*('ver pressoflex 6p C3 DCpowe_2'!$G$3/2-'ver pressoflex 6p C3 DCpowe_2'!$G$12*'ver pressoflex 6p C3 DCpowe_2'!D544)</f>
        <v>141038893.89662957</v>
      </c>
      <c r="U544" s="29">
        <f t="shared" si="78"/>
        <v>18248587.500000004</v>
      </c>
      <c r="V544" s="29">
        <f t="shared" si="79"/>
        <v>0</v>
      </c>
      <c r="W544" s="29">
        <f t="shared" si="80"/>
        <v>0</v>
      </c>
      <c r="X544" s="29">
        <f t="shared" si="81"/>
        <v>0</v>
      </c>
      <c r="Y544" s="29">
        <f t="shared" si="82"/>
        <v>0</v>
      </c>
      <c r="Z544" s="29">
        <f t="shared" si="83"/>
        <v>18248587.500000004</v>
      </c>
      <c r="AA544" s="113">
        <f t="shared" si="77"/>
        <v>177536068.89662957</v>
      </c>
    </row>
    <row r="545" spans="2:27">
      <c r="B545" s="116">
        <f t="shared" si="75"/>
        <v>123007.86750000028</v>
      </c>
      <c r="C545" s="115">
        <f t="shared" si="74"/>
        <v>71.270000000000124</v>
      </c>
      <c r="D545" s="68">
        <f>'ver pressoflex 6p C3 DCpowe_2'!$G$3/2/$C$557*C545</f>
        <v>873.05750000000148</v>
      </c>
      <c r="E545" s="114">
        <f>'ver pressoflex 6p C3 DCpowe_2'!$G$9/D545*(D545-'ver pressoflex 6p C3 DCpowe_2'!$M$8)</f>
        <v>-6.1673601108747167E-3</v>
      </c>
      <c r="F545" s="114">
        <f>'ver pressoflex 6p C3 DCpowe_2'!$G$9/D545*(D545-'ver pressoflex 6p C3 DCpowe_2'!$M$9)</f>
        <v>-5.4343041552246032E-3</v>
      </c>
      <c r="G545" s="114">
        <f>'ver pressoflex 6p C3 DCpowe_2'!$G$9/D545*(D545-'ver pressoflex 6p C3 DCpowe_2'!$M$10)</f>
        <v>-4.7012481995744896E-3</v>
      </c>
      <c r="H545" s="114">
        <f>'ver pressoflex 6p C3 DCpowe_2'!$G$9/D545*(D545-'ver pressoflex 6p C3 DCpowe_2'!$M$11)</f>
        <v>1.1151086841359214E-2</v>
      </c>
      <c r="I545" s="114">
        <f>'ver pressoflex 6p C3 DCpowe_2'!$G$9/D545*(D545-'ver pressoflex 6p C3 DCpowe_2'!$M$12)</f>
        <v>1.1884142797009327E-2</v>
      </c>
      <c r="J545" s="114">
        <f>'ver pressoflex 6p C3 DCpowe_2'!$G$9/D545*(D545-'ver pressoflex 6p C3 DCpowe_2'!$M$13)</f>
        <v>1.2617198752659441E-2</v>
      </c>
      <c r="K545" s="114">
        <f>'ver pressoflex 6p C3 DCpowe_2'!$G$9/D545*(D545-'ver pressoflex 6p C3 DCpowe_2'!$G$3)</f>
        <v>1.4449838641784724E-2</v>
      </c>
      <c r="L545" s="113">
        <f>-'ver pressoflex 6p C3 DCpowe_2'!$G$2*'ver pressoflex 6p C3 DCpowe_2'!D545*'ver pressoflex 6p C3 DCpowe_2'!$G$17*'ver pressoflex 6p C3 DCpowe_2'!$G$13*'ver pressoflex 6p C3 DCpowe_2'!$G$11</f>
        <v>-165007.86750000028</v>
      </c>
      <c r="M545" s="572">
        <f>IF(ABS(E545)&lt;'ver pressoflex 6p C3 DCpowe_2'!$G$7,'ver pressoflex 6p C3 DCpowe_2'!$G$16*E545*'ver pressoflex 6p C3 DCpowe_2'!$O$8,SIGN(E545)*'ver pressoflex 6p C3 DCpowe_2'!$G$15*'ver pressoflex 6p C3 DCpowe_2'!$O$8)</f>
        <v>-17803.500000000004</v>
      </c>
      <c r="N545" s="572">
        <f>IF(ABS(F545)&lt;'ver pressoflex 6p C3 DCpowe_2'!$G$7,'ver pressoflex 6p C3 DCpowe_2'!$G$16*F545*'ver pressoflex 6p C3 DCpowe_2'!$O$9,SIGN(F545)*'ver pressoflex 6p C3 DCpowe_2'!$G$15*'ver pressoflex 6p C3 DCpowe_2'!$O$9)</f>
        <v>0</v>
      </c>
      <c r="O545" s="572">
        <f>IF(ABS(G545)&lt;'ver pressoflex 6p C3 DCpowe_2'!$G$7,'ver pressoflex 6p C3 DCpowe_2'!$G$16*G545*'ver pressoflex 6p C3 DCpowe_2'!$O$10,SIGN(G545)*'ver pressoflex 6p C3 DCpowe_2'!$G$15*'ver pressoflex 6p C3 DCpowe_2'!$O$10)</f>
        <v>0</v>
      </c>
      <c r="P545" s="572">
        <f>IF(ABS(H545)&lt;'ver pressoflex 6p C3 DCpowe_2'!$G$7,'ver pressoflex 6p C3 DCpowe_2'!$G$16*H545*'ver pressoflex 6p C3 DCpowe_2'!$O$11,SIGN(H545)*'ver pressoflex 6p C3 DCpowe_2'!$G$15*'ver pressoflex 6p C3 DCpowe_2'!$O$11)</f>
        <v>0</v>
      </c>
      <c r="Q545" s="572">
        <f>IF(ABS(I545)&lt;'ver pressoflex 6p C3 DCpowe_2'!$G$7,'ver pressoflex 6p C3 DCpowe_2'!$G$16*I545*'ver pressoflex 6p C3 DCpowe_2'!$O$12,SIGN(I545)*'ver pressoflex 6p C3 DCpowe_2'!$G$15*'ver pressoflex 6p C3 DCpowe_2'!$O$12)</f>
        <v>0</v>
      </c>
      <c r="R545" s="572">
        <f>IF(ABS(J545)&lt;'ver pressoflex 6p C3 DCpowe_2'!$G$7,'ver pressoflex 6p C3 DCpowe_2'!$G$16*J545*'ver pressoflex 6p C3 DCpowe_2'!$O$13,SIGN(J545)*'ver pressoflex 6p C3 DCpowe_2'!$G$15*'ver pressoflex 6p C3 DCpowe_2'!$O$13)</f>
        <v>17803.500000000004</v>
      </c>
      <c r="S545" s="113">
        <f t="shared" si="76"/>
        <v>-165007.86750000028</v>
      </c>
      <c r="T545" s="575">
        <f>-L545*('ver pressoflex 6p C3 DCpowe_2'!$G$3/2-'ver pressoflex 6p C3 DCpowe_2'!$G$12*'ver pressoflex 6p C3 DCpowe_2'!D545)</f>
        <v>142205113.47506952</v>
      </c>
      <c r="U545" s="29">
        <f t="shared" si="78"/>
        <v>18248587.500000004</v>
      </c>
      <c r="V545" s="29">
        <f t="shared" si="79"/>
        <v>0</v>
      </c>
      <c r="W545" s="29">
        <f t="shared" si="80"/>
        <v>0</v>
      </c>
      <c r="X545" s="29">
        <f t="shared" si="81"/>
        <v>0</v>
      </c>
      <c r="Y545" s="29">
        <f t="shared" si="82"/>
        <v>0</v>
      </c>
      <c r="Z545" s="29">
        <f t="shared" si="83"/>
        <v>18248587.500000004</v>
      </c>
      <c r="AA545" s="113">
        <f t="shared" si="77"/>
        <v>178702288.47506952</v>
      </c>
    </row>
    <row r="546" spans="2:27">
      <c r="B546" s="116">
        <f t="shared" si="75"/>
        <v>125323.11750000028</v>
      </c>
      <c r="C546" s="115">
        <f t="shared" si="74"/>
        <v>72.270000000000124</v>
      </c>
      <c r="D546" s="68">
        <f>'ver pressoflex 6p C3 DCpowe_2'!$G$3/2/$C$557*C546</f>
        <v>885.30750000000148</v>
      </c>
      <c r="E546" s="114">
        <f>'ver pressoflex 6p C3 DCpowe_2'!$G$9/D546*(D546-'ver pressoflex 6p C3 DCpowe_2'!$M$8)</f>
        <v>-6.1927183492741251E-3</v>
      </c>
      <c r="F546" s="114">
        <f>'ver pressoflex 6p C3 DCpowe_2'!$G$9/D546*(D546-'ver pressoflex 6p C3 DCpowe_2'!$M$9)</f>
        <v>-5.4698056889837749E-3</v>
      </c>
      <c r="G546" s="114">
        <f>'ver pressoflex 6p C3 DCpowe_2'!$G$9/D546*(D546-'ver pressoflex 6p C3 DCpowe_2'!$M$10)</f>
        <v>-4.7468930286934255E-3</v>
      </c>
      <c r="H546" s="114">
        <f>'ver pressoflex 6p C3 DCpowe_2'!$G$9/D546*(D546-'ver pressoflex 6p C3 DCpowe_2'!$M$11)</f>
        <v>1.0886093250085391E-2</v>
      </c>
      <c r="I546" s="114">
        <f>'ver pressoflex 6p C3 DCpowe_2'!$G$9/D546*(D546-'ver pressoflex 6p C3 DCpowe_2'!$M$12)</f>
        <v>1.160900591037574E-2</v>
      </c>
      <c r="J546" s="114">
        <f>'ver pressoflex 6p C3 DCpowe_2'!$G$9/D546*(D546-'ver pressoflex 6p C3 DCpowe_2'!$M$13)</f>
        <v>1.233191857066609E-2</v>
      </c>
      <c r="K546" s="114">
        <f>'ver pressoflex 6p C3 DCpowe_2'!$G$9/D546*(D546-'ver pressoflex 6p C3 DCpowe_2'!$G$3)</f>
        <v>1.4139200221391965E-2</v>
      </c>
      <c r="L546" s="113">
        <f>-'ver pressoflex 6p C3 DCpowe_2'!$G$2*'ver pressoflex 6p C3 DCpowe_2'!D546*'ver pressoflex 6p C3 DCpowe_2'!$G$17*'ver pressoflex 6p C3 DCpowe_2'!$G$13*'ver pressoflex 6p C3 DCpowe_2'!$G$11</f>
        <v>-167323.11750000028</v>
      </c>
      <c r="M546" s="572">
        <f>IF(ABS(E546)&lt;'ver pressoflex 6p C3 DCpowe_2'!$G$7,'ver pressoflex 6p C3 DCpowe_2'!$G$16*E546*'ver pressoflex 6p C3 DCpowe_2'!$O$8,SIGN(E546)*'ver pressoflex 6p C3 DCpowe_2'!$G$15*'ver pressoflex 6p C3 DCpowe_2'!$O$8)</f>
        <v>-17803.500000000004</v>
      </c>
      <c r="N546" s="572">
        <f>IF(ABS(F546)&lt;'ver pressoflex 6p C3 DCpowe_2'!$G$7,'ver pressoflex 6p C3 DCpowe_2'!$G$16*F546*'ver pressoflex 6p C3 DCpowe_2'!$O$9,SIGN(F546)*'ver pressoflex 6p C3 DCpowe_2'!$G$15*'ver pressoflex 6p C3 DCpowe_2'!$O$9)</f>
        <v>0</v>
      </c>
      <c r="O546" s="572">
        <f>IF(ABS(G546)&lt;'ver pressoflex 6p C3 DCpowe_2'!$G$7,'ver pressoflex 6p C3 DCpowe_2'!$G$16*G546*'ver pressoflex 6p C3 DCpowe_2'!$O$10,SIGN(G546)*'ver pressoflex 6p C3 DCpowe_2'!$G$15*'ver pressoflex 6p C3 DCpowe_2'!$O$10)</f>
        <v>0</v>
      </c>
      <c r="P546" s="572">
        <f>IF(ABS(H546)&lt;'ver pressoflex 6p C3 DCpowe_2'!$G$7,'ver pressoflex 6p C3 DCpowe_2'!$G$16*H546*'ver pressoflex 6p C3 DCpowe_2'!$O$11,SIGN(H546)*'ver pressoflex 6p C3 DCpowe_2'!$G$15*'ver pressoflex 6p C3 DCpowe_2'!$O$11)</f>
        <v>0</v>
      </c>
      <c r="Q546" s="572">
        <f>IF(ABS(I546)&lt;'ver pressoflex 6p C3 DCpowe_2'!$G$7,'ver pressoflex 6p C3 DCpowe_2'!$G$16*I546*'ver pressoflex 6p C3 DCpowe_2'!$O$12,SIGN(I546)*'ver pressoflex 6p C3 DCpowe_2'!$G$15*'ver pressoflex 6p C3 DCpowe_2'!$O$12)</f>
        <v>0</v>
      </c>
      <c r="R546" s="572">
        <f>IF(ABS(J546)&lt;'ver pressoflex 6p C3 DCpowe_2'!$G$7,'ver pressoflex 6p C3 DCpowe_2'!$G$16*J546*'ver pressoflex 6p C3 DCpowe_2'!$O$13,SIGN(J546)*'ver pressoflex 6p C3 DCpowe_2'!$G$15*'ver pressoflex 6p C3 DCpowe_2'!$O$13)</f>
        <v>17803.500000000004</v>
      </c>
      <c r="S546" s="113">
        <f t="shared" si="76"/>
        <v>-167323.11750000028</v>
      </c>
      <c r="T546" s="575">
        <f>-L546*('ver pressoflex 6p C3 DCpowe_2'!$G$3/2-'ver pressoflex 6p C3 DCpowe_2'!$G$12*'ver pressoflex 6p C3 DCpowe_2'!D546)</f>
        <v>143347736.02550954</v>
      </c>
      <c r="U546" s="29">
        <f t="shared" si="78"/>
        <v>18248587.500000004</v>
      </c>
      <c r="V546" s="29">
        <f t="shared" si="79"/>
        <v>0</v>
      </c>
      <c r="W546" s="29">
        <f t="shared" si="80"/>
        <v>0</v>
      </c>
      <c r="X546" s="29">
        <f t="shared" si="81"/>
        <v>0</v>
      </c>
      <c r="Y546" s="29">
        <f t="shared" si="82"/>
        <v>0</v>
      </c>
      <c r="Z546" s="29">
        <f t="shared" si="83"/>
        <v>18248587.500000004</v>
      </c>
      <c r="AA546" s="113">
        <f t="shared" si="77"/>
        <v>179844911.02550954</v>
      </c>
    </row>
    <row r="547" spans="2:27">
      <c r="B547" s="116">
        <f t="shared" si="75"/>
        <v>127638.36750000031</v>
      </c>
      <c r="C547" s="115">
        <f t="shared" si="74"/>
        <v>73.270000000000124</v>
      </c>
      <c r="D547" s="68">
        <f>'ver pressoflex 6p C3 DCpowe_2'!$G$3/2/$C$557*C547</f>
        <v>897.55750000000148</v>
      </c>
      <c r="E547" s="114">
        <f>'ver pressoflex 6p C3 DCpowe_2'!$G$9/D547*(D547-'ver pressoflex 6p C3 DCpowe_2'!$M$8)</f>
        <v>-6.217384401556449E-3</v>
      </c>
      <c r="F547" s="114">
        <f>'ver pressoflex 6p C3 DCpowe_2'!$G$9/D547*(D547-'ver pressoflex 6p C3 DCpowe_2'!$M$9)</f>
        <v>-5.504338162179029E-3</v>
      </c>
      <c r="G547" s="114">
        <f>'ver pressoflex 6p C3 DCpowe_2'!$G$9/D547*(D547-'ver pressoflex 6p C3 DCpowe_2'!$M$10)</f>
        <v>-4.7912919228016082E-3</v>
      </c>
      <c r="H547" s="114">
        <f>'ver pressoflex 6p C3 DCpowe_2'!$G$9/D547*(D547-'ver pressoflex 6p C3 DCpowe_2'!$M$11)</f>
        <v>1.0628333003735106E-2</v>
      </c>
      <c r="I547" s="114">
        <f>'ver pressoflex 6p C3 DCpowe_2'!$G$9/D547*(D547-'ver pressoflex 6p C3 DCpowe_2'!$M$12)</f>
        <v>1.1341379243112525E-2</v>
      </c>
      <c r="J547" s="114">
        <f>'ver pressoflex 6p C3 DCpowe_2'!$G$9/D547*(D547-'ver pressoflex 6p C3 DCpowe_2'!$M$13)</f>
        <v>1.2054425482489946E-2</v>
      </c>
      <c r="K547" s="114">
        <f>'ver pressoflex 6p C3 DCpowe_2'!$G$9/D547*(D547-'ver pressoflex 6p C3 DCpowe_2'!$G$3)</f>
        <v>1.3837041080933497E-2</v>
      </c>
      <c r="L547" s="113">
        <f>-'ver pressoflex 6p C3 DCpowe_2'!$G$2*'ver pressoflex 6p C3 DCpowe_2'!D547*'ver pressoflex 6p C3 DCpowe_2'!$G$17*'ver pressoflex 6p C3 DCpowe_2'!$G$13*'ver pressoflex 6p C3 DCpowe_2'!$G$11</f>
        <v>-169638.36750000031</v>
      </c>
      <c r="M547" s="572">
        <f>IF(ABS(E547)&lt;'ver pressoflex 6p C3 DCpowe_2'!$G$7,'ver pressoflex 6p C3 DCpowe_2'!$G$16*E547*'ver pressoflex 6p C3 DCpowe_2'!$O$8,SIGN(E547)*'ver pressoflex 6p C3 DCpowe_2'!$G$15*'ver pressoflex 6p C3 DCpowe_2'!$O$8)</f>
        <v>-17803.500000000004</v>
      </c>
      <c r="N547" s="572">
        <f>IF(ABS(F547)&lt;'ver pressoflex 6p C3 DCpowe_2'!$G$7,'ver pressoflex 6p C3 DCpowe_2'!$G$16*F547*'ver pressoflex 6p C3 DCpowe_2'!$O$9,SIGN(F547)*'ver pressoflex 6p C3 DCpowe_2'!$G$15*'ver pressoflex 6p C3 DCpowe_2'!$O$9)</f>
        <v>0</v>
      </c>
      <c r="O547" s="572">
        <f>IF(ABS(G547)&lt;'ver pressoflex 6p C3 DCpowe_2'!$G$7,'ver pressoflex 6p C3 DCpowe_2'!$G$16*G547*'ver pressoflex 6p C3 DCpowe_2'!$O$10,SIGN(G547)*'ver pressoflex 6p C3 DCpowe_2'!$G$15*'ver pressoflex 6p C3 DCpowe_2'!$O$10)</f>
        <v>0</v>
      </c>
      <c r="P547" s="572">
        <f>IF(ABS(H547)&lt;'ver pressoflex 6p C3 DCpowe_2'!$G$7,'ver pressoflex 6p C3 DCpowe_2'!$G$16*H547*'ver pressoflex 6p C3 DCpowe_2'!$O$11,SIGN(H547)*'ver pressoflex 6p C3 DCpowe_2'!$G$15*'ver pressoflex 6p C3 DCpowe_2'!$O$11)</f>
        <v>0</v>
      </c>
      <c r="Q547" s="572">
        <f>IF(ABS(I547)&lt;'ver pressoflex 6p C3 DCpowe_2'!$G$7,'ver pressoflex 6p C3 DCpowe_2'!$G$16*I547*'ver pressoflex 6p C3 DCpowe_2'!$O$12,SIGN(I547)*'ver pressoflex 6p C3 DCpowe_2'!$G$15*'ver pressoflex 6p C3 DCpowe_2'!$O$12)</f>
        <v>0</v>
      </c>
      <c r="R547" s="572">
        <f>IF(ABS(J547)&lt;'ver pressoflex 6p C3 DCpowe_2'!$G$7,'ver pressoflex 6p C3 DCpowe_2'!$G$16*J547*'ver pressoflex 6p C3 DCpowe_2'!$O$13,SIGN(J547)*'ver pressoflex 6p C3 DCpowe_2'!$G$15*'ver pressoflex 6p C3 DCpowe_2'!$O$13)</f>
        <v>17803.500000000004</v>
      </c>
      <c r="S547" s="113">
        <f t="shared" si="76"/>
        <v>-169638.36750000031</v>
      </c>
      <c r="T547" s="575">
        <f>-L547*('ver pressoflex 6p C3 DCpowe_2'!$G$3/2-'ver pressoflex 6p C3 DCpowe_2'!$G$12*'ver pressoflex 6p C3 DCpowe_2'!D547)</f>
        <v>144466761.54794955</v>
      </c>
      <c r="U547" s="29">
        <f t="shared" si="78"/>
        <v>18248587.500000004</v>
      </c>
      <c r="V547" s="29">
        <f t="shared" si="79"/>
        <v>0</v>
      </c>
      <c r="W547" s="29">
        <f t="shared" si="80"/>
        <v>0</v>
      </c>
      <c r="X547" s="29">
        <f t="shared" si="81"/>
        <v>0</v>
      </c>
      <c r="Y547" s="29">
        <f t="shared" si="82"/>
        <v>0</v>
      </c>
      <c r="Z547" s="29">
        <f t="shared" si="83"/>
        <v>18248587.500000004</v>
      </c>
      <c r="AA547" s="113">
        <f t="shared" si="77"/>
        <v>180963936.54794955</v>
      </c>
    </row>
    <row r="548" spans="2:27">
      <c r="B548" s="116">
        <f t="shared" si="75"/>
        <v>129953.61750000028</v>
      </c>
      <c r="C548" s="115">
        <f t="shared" si="74"/>
        <v>74.270000000000124</v>
      </c>
      <c r="D548" s="68">
        <f>'ver pressoflex 6p C3 DCpowe_2'!$G$3/2/$C$557*C548</f>
        <v>909.80750000000148</v>
      </c>
      <c r="E548" s="114">
        <f>'ver pressoflex 6p C3 DCpowe_2'!$G$9/D548*(D548-'ver pressoflex 6p C3 DCpowe_2'!$M$8)</f>
        <v>-6.241386227306329E-3</v>
      </c>
      <c r="F548" s="114">
        <f>'ver pressoflex 6p C3 DCpowe_2'!$G$9/D548*(D548-'ver pressoflex 6p C3 DCpowe_2'!$M$9)</f>
        <v>-5.5379407182288608E-3</v>
      </c>
      <c r="G548" s="114">
        <f>'ver pressoflex 6p C3 DCpowe_2'!$G$9/D548*(D548-'ver pressoflex 6p C3 DCpowe_2'!$M$10)</f>
        <v>-4.8344952091513918E-3</v>
      </c>
      <c r="H548" s="114">
        <f>'ver pressoflex 6p C3 DCpowe_2'!$G$9/D548*(D548-'ver pressoflex 6p C3 DCpowe_2'!$M$11)</f>
        <v>1.0377513924648866E-2</v>
      </c>
      <c r="I548" s="114">
        <f>'ver pressoflex 6p C3 DCpowe_2'!$G$9/D548*(D548-'ver pressoflex 6p C3 DCpowe_2'!$M$12)</f>
        <v>1.1080959433726336E-2</v>
      </c>
      <c r="J548" s="114">
        <f>'ver pressoflex 6p C3 DCpowe_2'!$G$9/D548*(D548-'ver pressoflex 6p C3 DCpowe_2'!$M$13)</f>
        <v>1.1784404942803804E-2</v>
      </c>
      <c r="K548" s="114">
        <f>'ver pressoflex 6p C3 DCpowe_2'!$G$9/D548*(D548-'ver pressoflex 6p C3 DCpowe_2'!$G$3)</f>
        <v>1.3543018715497476E-2</v>
      </c>
      <c r="L548" s="113">
        <f>-'ver pressoflex 6p C3 DCpowe_2'!$G$2*'ver pressoflex 6p C3 DCpowe_2'!D548*'ver pressoflex 6p C3 DCpowe_2'!$G$17*'ver pressoflex 6p C3 DCpowe_2'!$G$13*'ver pressoflex 6p C3 DCpowe_2'!$G$11</f>
        <v>-171953.61750000028</v>
      </c>
      <c r="M548" s="572">
        <f>IF(ABS(E548)&lt;'ver pressoflex 6p C3 DCpowe_2'!$G$7,'ver pressoflex 6p C3 DCpowe_2'!$G$16*E548*'ver pressoflex 6p C3 DCpowe_2'!$O$8,SIGN(E548)*'ver pressoflex 6p C3 DCpowe_2'!$G$15*'ver pressoflex 6p C3 DCpowe_2'!$O$8)</f>
        <v>-17803.500000000004</v>
      </c>
      <c r="N548" s="572">
        <f>IF(ABS(F548)&lt;'ver pressoflex 6p C3 DCpowe_2'!$G$7,'ver pressoflex 6p C3 DCpowe_2'!$G$16*F548*'ver pressoflex 6p C3 DCpowe_2'!$O$9,SIGN(F548)*'ver pressoflex 6p C3 DCpowe_2'!$G$15*'ver pressoflex 6p C3 DCpowe_2'!$O$9)</f>
        <v>0</v>
      </c>
      <c r="O548" s="572">
        <f>IF(ABS(G548)&lt;'ver pressoflex 6p C3 DCpowe_2'!$G$7,'ver pressoflex 6p C3 DCpowe_2'!$G$16*G548*'ver pressoflex 6p C3 DCpowe_2'!$O$10,SIGN(G548)*'ver pressoflex 6p C3 DCpowe_2'!$G$15*'ver pressoflex 6p C3 DCpowe_2'!$O$10)</f>
        <v>0</v>
      </c>
      <c r="P548" s="572">
        <f>IF(ABS(H548)&lt;'ver pressoflex 6p C3 DCpowe_2'!$G$7,'ver pressoflex 6p C3 DCpowe_2'!$G$16*H548*'ver pressoflex 6p C3 DCpowe_2'!$O$11,SIGN(H548)*'ver pressoflex 6p C3 DCpowe_2'!$G$15*'ver pressoflex 6p C3 DCpowe_2'!$O$11)</f>
        <v>0</v>
      </c>
      <c r="Q548" s="572">
        <f>IF(ABS(I548)&lt;'ver pressoflex 6p C3 DCpowe_2'!$G$7,'ver pressoflex 6p C3 DCpowe_2'!$G$16*I548*'ver pressoflex 6p C3 DCpowe_2'!$O$12,SIGN(I548)*'ver pressoflex 6p C3 DCpowe_2'!$G$15*'ver pressoflex 6p C3 DCpowe_2'!$O$12)</f>
        <v>0</v>
      </c>
      <c r="R548" s="572">
        <f>IF(ABS(J548)&lt;'ver pressoflex 6p C3 DCpowe_2'!$G$7,'ver pressoflex 6p C3 DCpowe_2'!$G$16*J548*'ver pressoflex 6p C3 DCpowe_2'!$O$13,SIGN(J548)*'ver pressoflex 6p C3 DCpowe_2'!$G$15*'ver pressoflex 6p C3 DCpowe_2'!$O$13)</f>
        <v>17803.500000000004</v>
      </c>
      <c r="S548" s="113">
        <f t="shared" si="76"/>
        <v>-171953.61750000028</v>
      </c>
      <c r="T548" s="575">
        <f>-L548*('ver pressoflex 6p C3 DCpowe_2'!$G$3/2-'ver pressoflex 6p C3 DCpowe_2'!$G$12*'ver pressoflex 6p C3 DCpowe_2'!D548)</f>
        <v>145562190.04238951</v>
      </c>
      <c r="U548" s="29">
        <f t="shared" si="78"/>
        <v>18248587.500000004</v>
      </c>
      <c r="V548" s="29">
        <f t="shared" si="79"/>
        <v>0</v>
      </c>
      <c r="W548" s="29">
        <f t="shared" si="80"/>
        <v>0</v>
      </c>
      <c r="X548" s="29">
        <f t="shared" si="81"/>
        <v>0</v>
      </c>
      <c r="Y548" s="29">
        <f t="shared" si="82"/>
        <v>0</v>
      </c>
      <c r="Z548" s="29">
        <f t="shared" si="83"/>
        <v>18248587.500000004</v>
      </c>
      <c r="AA548" s="113">
        <f t="shared" si="77"/>
        <v>182059365.04238951</v>
      </c>
    </row>
    <row r="549" spans="2:27">
      <c r="B549" s="116">
        <f t="shared" si="75"/>
        <v>132268.86750000028</v>
      </c>
      <c r="C549" s="115">
        <f t="shared" si="74"/>
        <v>75.270000000000124</v>
      </c>
      <c r="D549" s="68">
        <f>'ver pressoflex 6p C3 DCpowe_2'!$G$3/2/$C$557*C549</f>
        <v>922.05750000000148</v>
      </c>
      <c r="E549" s="114">
        <f>'ver pressoflex 6p C3 DCpowe_2'!$G$9/D549*(D549-'ver pressoflex 6p C3 DCpowe_2'!$M$8)</f>
        <v>-6.2647503002795412E-3</v>
      </c>
      <c r="F549" s="114">
        <f>'ver pressoflex 6p C3 DCpowe_2'!$G$9/D549*(D549-'ver pressoflex 6p C3 DCpowe_2'!$M$9)</f>
        <v>-5.570650420391357E-3</v>
      </c>
      <c r="G549" s="114">
        <f>'ver pressoflex 6p C3 DCpowe_2'!$G$9/D549*(D549-'ver pressoflex 6p C3 DCpowe_2'!$M$10)</f>
        <v>-4.8765505405031729E-3</v>
      </c>
      <c r="H549" s="114">
        <f>'ver pressoflex 6p C3 DCpowe_2'!$G$9/D549*(D549-'ver pressoflex 6p C3 DCpowe_2'!$M$11)</f>
        <v>1.0133359362078801E-2</v>
      </c>
      <c r="I549" s="114">
        <f>'ver pressoflex 6p C3 DCpowe_2'!$G$9/D549*(D549-'ver pressoflex 6p C3 DCpowe_2'!$M$12)</f>
        <v>1.0827459241966984E-2</v>
      </c>
      <c r="J549" s="114">
        <f>'ver pressoflex 6p C3 DCpowe_2'!$G$9/D549*(D549-'ver pressoflex 6p C3 DCpowe_2'!$M$13)</f>
        <v>1.1521559121855167E-2</v>
      </c>
      <c r="K549" s="114">
        <f>'ver pressoflex 6p C3 DCpowe_2'!$G$9/D549*(D549-'ver pressoflex 6p C3 DCpowe_2'!$G$3)</f>
        <v>1.3256808821575627E-2</v>
      </c>
      <c r="L549" s="113">
        <f>-'ver pressoflex 6p C3 DCpowe_2'!$G$2*'ver pressoflex 6p C3 DCpowe_2'!D549*'ver pressoflex 6p C3 DCpowe_2'!$G$17*'ver pressoflex 6p C3 DCpowe_2'!$G$13*'ver pressoflex 6p C3 DCpowe_2'!$G$11</f>
        <v>-174268.86750000028</v>
      </c>
      <c r="M549" s="572">
        <f>IF(ABS(E549)&lt;'ver pressoflex 6p C3 DCpowe_2'!$G$7,'ver pressoflex 6p C3 DCpowe_2'!$G$16*E549*'ver pressoflex 6p C3 DCpowe_2'!$O$8,SIGN(E549)*'ver pressoflex 6p C3 DCpowe_2'!$G$15*'ver pressoflex 6p C3 DCpowe_2'!$O$8)</f>
        <v>-17803.500000000004</v>
      </c>
      <c r="N549" s="572">
        <f>IF(ABS(F549)&lt;'ver pressoflex 6p C3 DCpowe_2'!$G$7,'ver pressoflex 6p C3 DCpowe_2'!$G$16*F549*'ver pressoflex 6p C3 DCpowe_2'!$O$9,SIGN(F549)*'ver pressoflex 6p C3 DCpowe_2'!$G$15*'ver pressoflex 6p C3 DCpowe_2'!$O$9)</f>
        <v>0</v>
      </c>
      <c r="O549" s="572">
        <f>IF(ABS(G549)&lt;'ver pressoflex 6p C3 DCpowe_2'!$G$7,'ver pressoflex 6p C3 DCpowe_2'!$G$16*G549*'ver pressoflex 6p C3 DCpowe_2'!$O$10,SIGN(G549)*'ver pressoflex 6p C3 DCpowe_2'!$G$15*'ver pressoflex 6p C3 DCpowe_2'!$O$10)</f>
        <v>0</v>
      </c>
      <c r="P549" s="572">
        <f>IF(ABS(H549)&lt;'ver pressoflex 6p C3 DCpowe_2'!$G$7,'ver pressoflex 6p C3 DCpowe_2'!$G$16*H549*'ver pressoflex 6p C3 DCpowe_2'!$O$11,SIGN(H549)*'ver pressoflex 6p C3 DCpowe_2'!$G$15*'ver pressoflex 6p C3 DCpowe_2'!$O$11)</f>
        <v>0</v>
      </c>
      <c r="Q549" s="572">
        <f>IF(ABS(I549)&lt;'ver pressoflex 6p C3 DCpowe_2'!$G$7,'ver pressoflex 6p C3 DCpowe_2'!$G$16*I549*'ver pressoflex 6p C3 DCpowe_2'!$O$12,SIGN(I549)*'ver pressoflex 6p C3 DCpowe_2'!$G$15*'ver pressoflex 6p C3 DCpowe_2'!$O$12)</f>
        <v>0</v>
      </c>
      <c r="R549" s="572">
        <f>IF(ABS(J549)&lt;'ver pressoflex 6p C3 DCpowe_2'!$G$7,'ver pressoflex 6p C3 DCpowe_2'!$G$16*J549*'ver pressoflex 6p C3 DCpowe_2'!$O$13,SIGN(J549)*'ver pressoflex 6p C3 DCpowe_2'!$G$15*'ver pressoflex 6p C3 DCpowe_2'!$O$13)</f>
        <v>17803.500000000004</v>
      </c>
      <c r="S549" s="113">
        <f t="shared" si="76"/>
        <v>-174268.86750000028</v>
      </c>
      <c r="T549" s="575">
        <f>-L549*('ver pressoflex 6p C3 DCpowe_2'!$G$3/2-'ver pressoflex 6p C3 DCpowe_2'!$G$12*'ver pressoflex 6p C3 DCpowe_2'!D549)</f>
        <v>146634021.50882953</v>
      </c>
      <c r="U549" s="29">
        <f t="shared" si="78"/>
        <v>18248587.500000004</v>
      </c>
      <c r="V549" s="29">
        <f t="shared" si="79"/>
        <v>0</v>
      </c>
      <c r="W549" s="29">
        <f t="shared" si="80"/>
        <v>0</v>
      </c>
      <c r="X549" s="29">
        <f t="shared" si="81"/>
        <v>0</v>
      </c>
      <c r="Y549" s="29">
        <f t="shared" si="82"/>
        <v>0</v>
      </c>
      <c r="Z549" s="29">
        <f t="shared" si="83"/>
        <v>18248587.500000004</v>
      </c>
      <c r="AA549" s="113">
        <f t="shared" si="77"/>
        <v>183131196.50882953</v>
      </c>
    </row>
    <row r="550" spans="2:27">
      <c r="B550" s="116">
        <f t="shared" si="75"/>
        <v>134584.11750000031</v>
      </c>
      <c r="C550" s="115">
        <f t="shared" si="74"/>
        <v>76.270000000000124</v>
      </c>
      <c r="D550" s="68">
        <f>'ver pressoflex 6p C3 DCpowe_2'!$G$3/2/$C$557*C550</f>
        <v>934.30750000000148</v>
      </c>
      <c r="E550" s="114">
        <f>'ver pressoflex 6p C3 DCpowe_2'!$G$9/D550*(D550-'ver pressoflex 6p C3 DCpowe_2'!$M$8)</f>
        <v>-6.2875017058088506E-3</v>
      </c>
      <c r="F550" s="114">
        <f>'ver pressoflex 6p C3 DCpowe_2'!$G$9/D550*(D550-'ver pressoflex 6p C3 DCpowe_2'!$M$9)</f>
        <v>-5.6025023881323913E-3</v>
      </c>
      <c r="G550" s="114">
        <f>'ver pressoflex 6p C3 DCpowe_2'!$G$9/D550*(D550-'ver pressoflex 6p C3 DCpowe_2'!$M$10)</f>
        <v>-4.9175030704559312E-3</v>
      </c>
      <c r="H550" s="114">
        <f>'ver pressoflex 6p C3 DCpowe_2'!$G$9/D550*(D550-'ver pressoflex 6p C3 DCpowe_2'!$M$11)</f>
        <v>9.8956071742975129E-3</v>
      </c>
      <c r="I550" s="114">
        <f>'ver pressoflex 6p C3 DCpowe_2'!$G$9/D550*(D550-'ver pressoflex 6p C3 DCpowe_2'!$M$12)</f>
        <v>1.0580606491973973E-2</v>
      </c>
      <c r="J550" s="114">
        <f>'ver pressoflex 6p C3 DCpowe_2'!$G$9/D550*(D550-'ver pressoflex 6p C3 DCpowe_2'!$M$13)</f>
        <v>1.1265605809650433E-2</v>
      </c>
      <c r="K550" s="114">
        <f>'ver pressoflex 6p C3 DCpowe_2'!$G$9/D550*(D550-'ver pressoflex 6p C3 DCpowe_2'!$G$3)</f>
        <v>1.2978104103841584E-2</v>
      </c>
      <c r="L550" s="113">
        <f>-'ver pressoflex 6p C3 DCpowe_2'!$G$2*'ver pressoflex 6p C3 DCpowe_2'!D550*'ver pressoflex 6p C3 DCpowe_2'!$G$17*'ver pressoflex 6p C3 DCpowe_2'!$G$13*'ver pressoflex 6p C3 DCpowe_2'!$G$11</f>
        <v>-176584.11750000031</v>
      </c>
      <c r="M550" s="572">
        <f>IF(ABS(E550)&lt;'ver pressoflex 6p C3 DCpowe_2'!$G$7,'ver pressoflex 6p C3 DCpowe_2'!$G$16*E550*'ver pressoflex 6p C3 DCpowe_2'!$O$8,SIGN(E550)*'ver pressoflex 6p C3 DCpowe_2'!$G$15*'ver pressoflex 6p C3 DCpowe_2'!$O$8)</f>
        <v>-17803.500000000004</v>
      </c>
      <c r="N550" s="572">
        <f>IF(ABS(F550)&lt;'ver pressoflex 6p C3 DCpowe_2'!$G$7,'ver pressoflex 6p C3 DCpowe_2'!$G$16*F550*'ver pressoflex 6p C3 DCpowe_2'!$O$9,SIGN(F550)*'ver pressoflex 6p C3 DCpowe_2'!$G$15*'ver pressoflex 6p C3 DCpowe_2'!$O$9)</f>
        <v>0</v>
      </c>
      <c r="O550" s="572">
        <f>IF(ABS(G550)&lt;'ver pressoflex 6p C3 DCpowe_2'!$G$7,'ver pressoflex 6p C3 DCpowe_2'!$G$16*G550*'ver pressoflex 6p C3 DCpowe_2'!$O$10,SIGN(G550)*'ver pressoflex 6p C3 DCpowe_2'!$G$15*'ver pressoflex 6p C3 DCpowe_2'!$O$10)</f>
        <v>0</v>
      </c>
      <c r="P550" s="572">
        <f>IF(ABS(H550)&lt;'ver pressoflex 6p C3 DCpowe_2'!$G$7,'ver pressoflex 6p C3 DCpowe_2'!$G$16*H550*'ver pressoflex 6p C3 DCpowe_2'!$O$11,SIGN(H550)*'ver pressoflex 6p C3 DCpowe_2'!$G$15*'ver pressoflex 6p C3 DCpowe_2'!$O$11)</f>
        <v>0</v>
      </c>
      <c r="Q550" s="572">
        <f>IF(ABS(I550)&lt;'ver pressoflex 6p C3 DCpowe_2'!$G$7,'ver pressoflex 6p C3 DCpowe_2'!$G$16*I550*'ver pressoflex 6p C3 DCpowe_2'!$O$12,SIGN(I550)*'ver pressoflex 6p C3 DCpowe_2'!$G$15*'ver pressoflex 6p C3 DCpowe_2'!$O$12)</f>
        <v>0</v>
      </c>
      <c r="R550" s="572">
        <f>IF(ABS(J550)&lt;'ver pressoflex 6p C3 DCpowe_2'!$G$7,'ver pressoflex 6p C3 DCpowe_2'!$G$16*J550*'ver pressoflex 6p C3 DCpowe_2'!$O$13,SIGN(J550)*'ver pressoflex 6p C3 DCpowe_2'!$G$15*'ver pressoflex 6p C3 DCpowe_2'!$O$13)</f>
        <v>17803.500000000004</v>
      </c>
      <c r="S550" s="113">
        <f t="shared" si="76"/>
        <v>-176584.11750000031</v>
      </c>
      <c r="T550" s="575">
        <f>-L550*('ver pressoflex 6p C3 DCpowe_2'!$G$3/2-'ver pressoflex 6p C3 DCpowe_2'!$G$12*'ver pressoflex 6p C3 DCpowe_2'!D550)</f>
        <v>147682255.94726953</v>
      </c>
      <c r="U550" s="29">
        <f t="shared" si="78"/>
        <v>18248587.500000004</v>
      </c>
      <c r="V550" s="29">
        <f t="shared" si="79"/>
        <v>0</v>
      </c>
      <c r="W550" s="29">
        <f t="shared" si="80"/>
        <v>0</v>
      </c>
      <c r="X550" s="29">
        <f t="shared" si="81"/>
        <v>0</v>
      </c>
      <c r="Y550" s="29">
        <f t="shared" si="82"/>
        <v>0</v>
      </c>
      <c r="Z550" s="29">
        <f t="shared" si="83"/>
        <v>18248587.500000004</v>
      </c>
      <c r="AA550" s="113">
        <f t="shared" si="77"/>
        <v>184179430.94726953</v>
      </c>
    </row>
    <row r="551" spans="2:27">
      <c r="B551" s="116">
        <f t="shared" si="75"/>
        <v>136899.36750000031</v>
      </c>
      <c r="C551" s="115">
        <f t="shared" si="74"/>
        <v>77.270000000000124</v>
      </c>
      <c r="D551" s="68">
        <f>'ver pressoflex 6p C3 DCpowe_2'!$G$3/2/$C$557*C551</f>
        <v>946.55750000000148</v>
      </c>
      <c r="E551" s="114">
        <f>'ver pressoflex 6p C3 DCpowe_2'!$G$9/D551*(D551-'ver pressoflex 6p C3 DCpowe_2'!$M$8)</f>
        <v>-6.3096642306463176E-3</v>
      </c>
      <c r="F551" s="114">
        <f>'ver pressoflex 6p C3 DCpowe_2'!$G$9/D551*(D551-'ver pressoflex 6p C3 DCpowe_2'!$M$9)</f>
        <v>-5.6335299229048454E-3</v>
      </c>
      <c r="G551" s="114">
        <f>'ver pressoflex 6p C3 DCpowe_2'!$G$9/D551*(D551-'ver pressoflex 6p C3 DCpowe_2'!$M$10)</f>
        <v>-4.9573956151633724E-3</v>
      </c>
      <c r="H551" s="114">
        <f>'ver pressoflex 6p C3 DCpowe_2'!$G$9/D551*(D551-'ver pressoflex 6p C3 DCpowe_2'!$M$11)</f>
        <v>9.6640087897459717E-3</v>
      </c>
      <c r="I551" s="114">
        <f>'ver pressoflex 6p C3 DCpowe_2'!$G$9/D551*(D551-'ver pressoflex 6p C3 DCpowe_2'!$M$12)</f>
        <v>1.0340143097487445E-2</v>
      </c>
      <c r="J551" s="114">
        <f>'ver pressoflex 6p C3 DCpowe_2'!$G$9/D551*(D551-'ver pressoflex 6p C3 DCpowe_2'!$M$13)</f>
        <v>1.1016277405228918E-2</v>
      </c>
      <c r="K551" s="114">
        <f>'ver pressoflex 6p C3 DCpowe_2'!$G$9/D551*(D551-'ver pressoflex 6p C3 DCpowe_2'!$G$3)</f>
        <v>1.2706613174582599E-2</v>
      </c>
      <c r="L551" s="113">
        <f>-'ver pressoflex 6p C3 DCpowe_2'!$G$2*'ver pressoflex 6p C3 DCpowe_2'!D551*'ver pressoflex 6p C3 DCpowe_2'!$G$17*'ver pressoflex 6p C3 DCpowe_2'!$G$13*'ver pressoflex 6p C3 DCpowe_2'!$G$11</f>
        <v>-178899.36750000031</v>
      </c>
      <c r="M551" s="572">
        <f>IF(ABS(E551)&lt;'ver pressoflex 6p C3 DCpowe_2'!$G$7,'ver pressoflex 6p C3 DCpowe_2'!$G$16*E551*'ver pressoflex 6p C3 DCpowe_2'!$O$8,SIGN(E551)*'ver pressoflex 6p C3 DCpowe_2'!$G$15*'ver pressoflex 6p C3 DCpowe_2'!$O$8)</f>
        <v>-17803.500000000004</v>
      </c>
      <c r="N551" s="572">
        <f>IF(ABS(F551)&lt;'ver pressoflex 6p C3 DCpowe_2'!$G$7,'ver pressoflex 6p C3 DCpowe_2'!$G$16*F551*'ver pressoflex 6p C3 DCpowe_2'!$O$9,SIGN(F551)*'ver pressoflex 6p C3 DCpowe_2'!$G$15*'ver pressoflex 6p C3 DCpowe_2'!$O$9)</f>
        <v>0</v>
      </c>
      <c r="O551" s="572">
        <f>IF(ABS(G551)&lt;'ver pressoflex 6p C3 DCpowe_2'!$G$7,'ver pressoflex 6p C3 DCpowe_2'!$G$16*G551*'ver pressoflex 6p C3 DCpowe_2'!$O$10,SIGN(G551)*'ver pressoflex 6p C3 DCpowe_2'!$G$15*'ver pressoflex 6p C3 DCpowe_2'!$O$10)</f>
        <v>0</v>
      </c>
      <c r="P551" s="572">
        <f>IF(ABS(H551)&lt;'ver pressoflex 6p C3 DCpowe_2'!$G$7,'ver pressoflex 6p C3 DCpowe_2'!$G$16*H551*'ver pressoflex 6p C3 DCpowe_2'!$O$11,SIGN(H551)*'ver pressoflex 6p C3 DCpowe_2'!$G$15*'ver pressoflex 6p C3 DCpowe_2'!$O$11)</f>
        <v>0</v>
      </c>
      <c r="Q551" s="572">
        <f>IF(ABS(I551)&lt;'ver pressoflex 6p C3 DCpowe_2'!$G$7,'ver pressoflex 6p C3 DCpowe_2'!$G$16*I551*'ver pressoflex 6p C3 DCpowe_2'!$O$12,SIGN(I551)*'ver pressoflex 6p C3 DCpowe_2'!$G$15*'ver pressoflex 6p C3 DCpowe_2'!$O$12)</f>
        <v>0</v>
      </c>
      <c r="R551" s="572">
        <f>IF(ABS(J551)&lt;'ver pressoflex 6p C3 DCpowe_2'!$G$7,'ver pressoflex 6p C3 DCpowe_2'!$G$16*J551*'ver pressoflex 6p C3 DCpowe_2'!$O$13,SIGN(J551)*'ver pressoflex 6p C3 DCpowe_2'!$G$15*'ver pressoflex 6p C3 DCpowe_2'!$O$13)</f>
        <v>17803.500000000004</v>
      </c>
      <c r="S551" s="113">
        <f t="shared" si="76"/>
        <v>-178899.36750000031</v>
      </c>
      <c r="T551" s="575">
        <f>-L551*('ver pressoflex 6p C3 DCpowe_2'!$G$3/2-'ver pressoflex 6p C3 DCpowe_2'!$G$12*'ver pressoflex 6p C3 DCpowe_2'!D551)</f>
        <v>148706893.35770956</v>
      </c>
      <c r="U551" s="29">
        <f t="shared" si="78"/>
        <v>18248587.500000004</v>
      </c>
      <c r="V551" s="29">
        <f t="shared" si="79"/>
        <v>0</v>
      </c>
      <c r="W551" s="29">
        <f t="shared" si="80"/>
        <v>0</v>
      </c>
      <c r="X551" s="29">
        <f t="shared" si="81"/>
        <v>0</v>
      </c>
      <c r="Y551" s="29">
        <f t="shared" si="82"/>
        <v>0</v>
      </c>
      <c r="Z551" s="29">
        <f t="shared" si="83"/>
        <v>18248587.500000004</v>
      </c>
      <c r="AA551" s="113">
        <f t="shared" si="77"/>
        <v>185204068.35770956</v>
      </c>
    </row>
    <row r="552" spans="2:27">
      <c r="B552" s="116">
        <f t="shared" si="75"/>
        <v>139214.61750000031</v>
      </c>
      <c r="C552" s="115">
        <f t="shared" si="74"/>
        <v>78.270000000000124</v>
      </c>
      <c r="D552" s="68">
        <f>'ver pressoflex 6p C3 DCpowe_2'!$G$3/2/$C$557*C552</f>
        <v>958.80750000000148</v>
      </c>
      <c r="E552" s="114">
        <f>'ver pressoflex 6p C3 DCpowe_2'!$G$9/D552*(D552-'ver pressoflex 6p C3 DCpowe_2'!$M$8)</f>
        <v>-6.3312604459185001E-3</v>
      </c>
      <c r="F552" s="114">
        <f>'ver pressoflex 6p C3 DCpowe_2'!$G$9/D552*(D552-'ver pressoflex 6p C3 DCpowe_2'!$M$9)</f>
        <v>-5.6637646242859007E-3</v>
      </c>
      <c r="G552" s="114">
        <f>'ver pressoflex 6p C3 DCpowe_2'!$G$9/D552*(D552-'ver pressoflex 6p C3 DCpowe_2'!$M$10)</f>
        <v>-4.9962688026533005E-3</v>
      </c>
      <c r="H552" s="114">
        <f>'ver pressoflex 6p C3 DCpowe_2'!$G$9/D552*(D552-'ver pressoflex 6p C3 DCpowe_2'!$M$11)</f>
        <v>9.4383283401516718E-3</v>
      </c>
      <c r="I552" s="114">
        <f>'ver pressoflex 6p C3 DCpowe_2'!$G$9/D552*(D552-'ver pressoflex 6p C3 DCpowe_2'!$M$12)</f>
        <v>1.0105824161784271E-2</v>
      </c>
      <c r="J552" s="114">
        <f>'ver pressoflex 6p C3 DCpowe_2'!$G$9/D552*(D552-'ver pressoflex 6p C3 DCpowe_2'!$M$13)</f>
        <v>1.0773319983416872E-2</v>
      </c>
      <c r="K552" s="114">
        <f>'ver pressoflex 6p C3 DCpowe_2'!$G$9/D552*(D552-'ver pressoflex 6p C3 DCpowe_2'!$G$3)</f>
        <v>1.2442059537498372E-2</v>
      </c>
      <c r="L552" s="113">
        <f>-'ver pressoflex 6p C3 DCpowe_2'!$G$2*'ver pressoflex 6p C3 DCpowe_2'!D552*'ver pressoflex 6p C3 DCpowe_2'!$G$17*'ver pressoflex 6p C3 DCpowe_2'!$G$13*'ver pressoflex 6p C3 DCpowe_2'!$G$11</f>
        <v>-181214.61750000031</v>
      </c>
      <c r="M552" s="572">
        <f>IF(ABS(E552)&lt;'ver pressoflex 6p C3 DCpowe_2'!$G$7,'ver pressoflex 6p C3 DCpowe_2'!$G$16*E552*'ver pressoflex 6p C3 DCpowe_2'!$O$8,SIGN(E552)*'ver pressoflex 6p C3 DCpowe_2'!$G$15*'ver pressoflex 6p C3 DCpowe_2'!$O$8)</f>
        <v>-17803.500000000004</v>
      </c>
      <c r="N552" s="572">
        <f>IF(ABS(F552)&lt;'ver pressoflex 6p C3 DCpowe_2'!$G$7,'ver pressoflex 6p C3 DCpowe_2'!$G$16*F552*'ver pressoflex 6p C3 DCpowe_2'!$O$9,SIGN(F552)*'ver pressoflex 6p C3 DCpowe_2'!$G$15*'ver pressoflex 6p C3 DCpowe_2'!$O$9)</f>
        <v>0</v>
      </c>
      <c r="O552" s="572">
        <f>IF(ABS(G552)&lt;'ver pressoflex 6p C3 DCpowe_2'!$G$7,'ver pressoflex 6p C3 DCpowe_2'!$G$16*G552*'ver pressoflex 6p C3 DCpowe_2'!$O$10,SIGN(G552)*'ver pressoflex 6p C3 DCpowe_2'!$G$15*'ver pressoflex 6p C3 DCpowe_2'!$O$10)</f>
        <v>0</v>
      </c>
      <c r="P552" s="572">
        <f>IF(ABS(H552)&lt;'ver pressoflex 6p C3 DCpowe_2'!$G$7,'ver pressoflex 6p C3 DCpowe_2'!$G$16*H552*'ver pressoflex 6p C3 DCpowe_2'!$O$11,SIGN(H552)*'ver pressoflex 6p C3 DCpowe_2'!$G$15*'ver pressoflex 6p C3 DCpowe_2'!$O$11)</f>
        <v>0</v>
      </c>
      <c r="Q552" s="572">
        <f>IF(ABS(I552)&lt;'ver pressoflex 6p C3 DCpowe_2'!$G$7,'ver pressoflex 6p C3 DCpowe_2'!$G$16*I552*'ver pressoflex 6p C3 DCpowe_2'!$O$12,SIGN(I552)*'ver pressoflex 6p C3 DCpowe_2'!$G$15*'ver pressoflex 6p C3 DCpowe_2'!$O$12)</f>
        <v>0</v>
      </c>
      <c r="R552" s="572">
        <f>IF(ABS(J552)&lt;'ver pressoflex 6p C3 DCpowe_2'!$G$7,'ver pressoflex 6p C3 DCpowe_2'!$G$16*J552*'ver pressoflex 6p C3 DCpowe_2'!$O$13,SIGN(J552)*'ver pressoflex 6p C3 DCpowe_2'!$G$15*'ver pressoflex 6p C3 DCpowe_2'!$O$13)</f>
        <v>17803.500000000004</v>
      </c>
      <c r="S552" s="113">
        <f t="shared" si="76"/>
        <v>-181214.61750000031</v>
      </c>
      <c r="T552" s="575">
        <f>-L552*('ver pressoflex 6p C3 DCpowe_2'!$G$3/2-'ver pressoflex 6p C3 DCpowe_2'!$G$12*'ver pressoflex 6p C3 DCpowe_2'!D552)</f>
        <v>149707933.74014956</v>
      </c>
      <c r="U552" s="29">
        <f t="shared" si="78"/>
        <v>18248587.500000004</v>
      </c>
      <c r="V552" s="29">
        <f t="shared" si="79"/>
        <v>0</v>
      </c>
      <c r="W552" s="29">
        <f t="shared" si="80"/>
        <v>0</v>
      </c>
      <c r="X552" s="29">
        <f t="shared" si="81"/>
        <v>0</v>
      </c>
      <c r="Y552" s="29">
        <f t="shared" si="82"/>
        <v>0</v>
      </c>
      <c r="Z552" s="29">
        <f t="shared" si="83"/>
        <v>18248587.500000004</v>
      </c>
      <c r="AA552" s="113">
        <f t="shared" si="77"/>
        <v>186205108.74014956</v>
      </c>
    </row>
    <row r="553" spans="2:27">
      <c r="B553" s="116">
        <f t="shared" si="75"/>
        <v>141529.86750000031</v>
      </c>
      <c r="C553" s="115">
        <f t="shared" si="74"/>
        <v>79.270000000000124</v>
      </c>
      <c r="D553" s="68">
        <f>'ver pressoflex 6p C3 DCpowe_2'!$G$3/2/$C$557*C553</f>
        <v>971.05750000000148</v>
      </c>
      <c r="E553" s="114">
        <f>'ver pressoflex 6p C3 DCpowe_2'!$G$9/D553*(D553-'ver pressoflex 6p C3 DCpowe_2'!$M$8)</f>
        <v>-6.3523117838027122E-3</v>
      </c>
      <c r="F553" s="114">
        <f>'ver pressoflex 6p C3 DCpowe_2'!$G$9/D553*(D553-'ver pressoflex 6p C3 DCpowe_2'!$M$9)</f>
        <v>-5.6932364973237976E-3</v>
      </c>
      <c r="G553" s="114">
        <f>'ver pressoflex 6p C3 DCpowe_2'!$G$9/D553*(D553-'ver pressoflex 6p C3 DCpowe_2'!$M$10)</f>
        <v>-5.034161210844882E-3</v>
      </c>
      <c r="H553" s="114">
        <f>'ver pressoflex 6p C3 DCpowe_2'!$G$9/D553*(D553-'ver pressoflex 6p C3 DCpowe_2'!$M$11)</f>
        <v>9.2183418592616546E-3</v>
      </c>
      <c r="I553" s="114">
        <f>'ver pressoflex 6p C3 DCpowe_2'!$G$9/D553*(D553-'ver pressoflex 6p C3 DCpowe_2'!$M$12)</f>
        <v>9.8774171457405701E-3</v>
      </c>
      <c r="J553" s="114">
        <f>'ver pressoflex 6p C3 DCpowe_2'!$G$9/D553*(D553-'ver pressoflex 6p C3 DCpowe_2'!$M$13)</f>
        <v>1.0536492432219484E-2</v>
      </c>
      <c r="K553" s="114">
        <f>'ver pressoflex 6p C3 DCpowe_2'!$G$9/D553*(D553-'ver pressoflex 6p C3 DCpowe_2'!$G$3)</f>
        <v>1.2184180648416773E-2</v>
      </c>
      <c r="L553" s="113">
        <f>-'ver pressoflex 6p C3 DCpowe_2'!$G$2*'ver pressoflex 6p C3 DCpowe_2'!D553*'ver pressoflex 6p C3 DCpowe_2'!$G$17*'ver pressoflex 6p C3 DCpowe_2'!$G$13*'ver pressoflex 6p C3 DCpowe_2'!$G$11</f>
        <v>-183529.86750000031</v>
      </c>
      <c r="M553" s="572">
        <f>IF(ABS(E553)&lt;'ver pressoflex 6p C3 DCpowe_2'!$G$7,'ver pressoflex 6p C3 DCpowe_2'!$G$16*E553*'ver pressoflex 6p C3 DCpowe_2'!$O$8,SIGN(E553)*'ver pressoflex 6p C3 DCpowe_2'!$G$15*'ver pressoflex 6p C3 DCpowe_2'!$O$8)</f>
        <v>-17803.500000000004</v>
      </c>
      <c r="N553" s="572">
        <f>IF(ABS(F553)&lt;'ver pressoflex 6p C3 DCpowe_2'!$G$7,'ver pressoflex 6p C3 DCpowe_2'!$G$16*F553*'ver pressoflex 6p C3 DCpowe_2'!$O$9,SIGN(F553)*'ver pressoflex 6p C3 DCpowe_2'!$G$15*'ver pressoflex 6p C3 DCpowe_2'!$O$9)</f>
        <v>0</v>
      </c>
      <c r="O553" s="572">
        <f>IF(ABS(G553)&lt;'ver pressoflex 6p C3 DCpowe_2'!$G$7,'ver pressoflex 6p C3 DCpowe_2'!$G$16*G553*'ver pressoflex 6p C3 DCpowe_2'!$O$10,SIGN(G553)*'ver pressoflex 6p C3 DCpowe_2'!$G$15*'ver pressoflex 6p C3 DCpowe_2'!$O$10)</f>
        <v>0</v>
      </c>
      <c r="P553" s="572">
        <f>IF(ABS(H553)&lt;'ver pressoflex 6p C3 DCpowe_2'!$G$7,'ver pressoflex 6p C3 DCpowe_2'!$G$16*H553*'ver pressoflex 6p C3 DCpowe_2'!$O$11,SIGN(H553)*'ver pressoflex 6p C3 DCpowe_2'!$G$15*'ver pressoflex 6p C3 DCpowe_2'!$O$11)</f>
        <v>0</v>
      </c>
      <c r="Q553" s="572">
        <f>IF(ABS(I553)&lt;'ver pressoflex 6p C3 DCpowe_2'!$G$7,'ver pressoflex 6p C3 DCpowe_2'!$G$16*I553*'ver pressoflex 6p C3 DCpowe_2'!$O$12,SIGN(I553)*'ver pressoflex 6p C3 DCpowe_2'!$G$15*'ver pressoflex 6p C3 DCpowe_2'!$O$12)</f>
        <v>0</v>
      </c>
      <c r="R553" s="572">
        <f>IF(ABS(J553)&lt;'ver pressoflex 6p C3 DCpowe_2'!$G$7,'ver pressoflex 6p C3 DCpowe_2'!$G$16*J553*'ver pressoflex 6p C3 DCpowe_2'!$O$13,SIGN(J553)*'ver pressoflex 6p C3 DCpowe_2'!$G$15*'ver pressoflex 6p C3 DCpowe_2'!$O$13)</f>
        <v>17803.500000000004</v>
      </c>
      <c r="S553" s="113">
        <f t="shared" si="76"/>
        <v>-183529.86750000031</v>
      </c>
      <c r="T553" s="575">
        <f>-L553*('ver pressoflex 6p C3 DCpowe_2'!$G$3/2-'ver pressoflex 6p C3 DCpowe_2'!$G$12*'ver pressoflex 6p C3 DCpowe_2'!D553)</f>
        <v>150685377.09458956</v>
      </c>
      <c r="U553" s="29">
        <f t="shared" si="78"/>
        <v>18248587.500000004</v>
      </c>
      <c r="V553" s="29">
        <f t="shared" si="79"/>
        <v>0</v>
      </c>
      <c r="W553" s="29">
        <f t="shared" si="80"/>
        <v>0</v>
      </c>
      <c r="X553" s="29">
        <f t="shared" si="81"/>
        <v>0</v>
      </c>
      <c r="Y553" s="29">
        <f t="shared" si="82"/>
        <v>0</v>
      </c>
      <c r="Z553" s="29">
        <f t="shared" si="83"/>
        <v>18248587.500000004</v>
      </c>
      <c r="AA553" s="113">
        <f t="shared" si="77"/>
        <v>187182552.09458956</v>
      </c>
    </row>
    <row r="554" spans="2:27">
      <c r="B554" s="116">
        <f t="shared" si="75"/>
        <v>143845.11750000031</v>
      </c>
      <c r="C554" s="115">
        <f t="shared" si="74"/>
        <v>80.270000000000124</v>
      </c>
      <c r="D554" s="68">
        <f>'ver pressoflex 6p C3 DCpowe_2'!$G$3/2/$C$557*C554</f>
        <v>983.30750000000148</v>
      </c>
      <c r="E554" s="114">
        <f>'ver pressoflex 6p C3 DCpowe_2'!$G$9/D554*(D554-'ver pressoflex 6p C3 DCpowe_2'!$M$8)</f>
        <v>-6.37283860847192E-3</v>
      </c>
      <c r="F554" s="114">
        <f>'ver pressoflex 6p C3 DCpowe_2'!$G$9/D554*(D554-'ver pressoflex 6p C3 DCpowe_2'!$M$9)</f>
        <v>-5.721974051860688E-3</v>
      </c>
      <c r="G554" s="114">
        <f>'ver pressoflex 6p C3 DCpowe_2'!$G$9/D554*(D554-'ver pressoflex 6p C3 DCpowe_2'!$M$10)</f>
        <v>-5.0711094952494559E-3</v>
      </c>
      <c r="H554" s="114">
        <f>'ver pressoflex 6p C3 DCpowe_2'!$G$9/D554*(D554-'ver pressoflex 6p C3 DCpowe_2'!$M$11)</f>
        <v>9.0038365414684372E-3</v>
      </c>
      <c r="I554" s="114">
        <f>'ver pressoflex 6p C3 DCpowe_2'!$G$9/D554*(D554-'ver pressoflex 6p C3 DCpowe_2'!$M$12)</f>
        <v>9.6547010980796693E-3</v>
      </c>
      <c r="J554" s="114">
        <f>'ver pressoflex 6p C3 DCpowe_2'!$G$9/D554*(D554-'ver pressoflex 6p C3 DCpowe_2'!$M$13)</f>
        <v>1.0305565654690901E-2</v>
      </c>
      <c r="K554" s="114">
        <f>'ver pressoflex 6p C3 DCpowe_2'!$G$9/D554*(D554-'ver pressoflex 6p C3 DCpowe_2'!$G$3)</f>
        <v>1.1932727046218981E-2</v>
      </c>
      <c r="L554" s="113">
        <f>-'ver pressoflex 6p C3 DCpowe_2'!$G$2*'ver pressoflex 6p C3 DCpowe_2'!D554*'ver pressoflex 6p C3 DCpowe_2'!$G$17*'ver pressoflex 6p C3 DCpowe_2'!$G$13*'ver pressoflex 6p C3 DCpowe_2'!$G$11</f>
        <v>-185845.11750000031</v>
      </c>
      <c r="M554" s="572">
        <f>IF(ABS(E554)&lt;'ver pressoflex 6p C3 DCpowe_2'!$G$7,'ver pressoflex 6p C3 DCpowe_2'!$G$16*E554*'ver pressoflex 6p C3 DCpowe_2'!$O$8,SIGN(E554)*'ver pressoflex 6p C3 DCpowe_2'!$G$15*'ver pressoflex 6p C3 DCpowe_2'!$O$8)</f>
        <v>-17803.500000000004</v>
      </c>
      <c r="N554" s="572">
        <f>IF(ABS(F554)&lt;'ver pressoflex 6p C3 DCpowe_2'!$G$7,'ver pressoflex 6p C3 DCpowe_2'!$G$16*F554*'ver pressoflex 6p C3 DCpowe_2'!$O$9,SIGN(F554)*'ver pressoflex 6p C3 DCpowe_2'!$G$15*'ver pressoflex 6p C3 DCpowe_2'!$O$9)</f>
        <v>0</v>
      </c>
      <c r="O554" s="572">
        <f>IF(ABS(G554)&lt;'ver pressoflex 6p C3 DCpowe_2'!$G$7,'ver pressoflex 6p C3 DCpowe_2'!$G$16*G554*'ver pressoflex 6p C3 DCpowe_2'!$O$10,SIGN(G554)*'ver pressoflex 6p C3 DCpowe_2'!$G$15*'ver pressoflex 6p C3 DCpowe_2'!$O$10)</f>
        <v>0</v>
      </c>
      <c r="P554" s="572">
        <f>IF(ABS(H554)&lt;'ver pressoflex 6p C3 DCpowe_2'!$G$7,'ver pressoflex 6p C3 DCpowe_2'!$G$16*H554*'ver pressoflex 6p C3 DCpowe_2'!$O$11,SIGN(H554)*'ver pressoflex 6p C3 DCpowe_2'!$G$15*'ver pressoflex 6p C3 DCpowe_2'!$O$11)</f>
        <v>0</v>
      </c>
      <c r="Q554" s="572">
        <f>IF(ABS(I554)&lt;'ver pressoflex 6p C3 DCpowe_2'!$G$7,'ver pressoflex 6p C3 DCpowe_2'!$G$16*I554*'ver pressoflex 6p C3 DCpowe_2'!$O$12,SIGN(I554)*'ver pressoflex 6p C3 DCpowe_2'!$G$15*'ver pressoflex 6p C3 DCpowe_2'!$O$12)</f>
        <v>0</v>
      </c>
      <c r="R554" s="572">
        <f>IF(ABS(J554)&lt;'ver pressoflex 6p C3 DCpowe_2'!$G$7,'ver pressoflex 6p C3 DCpowe_2'!$G$16*J554*'ver pressoflex 6p C3 DCpowe_2'!$O$13,SIGN(J554)*'ver pressoflex 6p C3 DCpowe_2'!$G$15*'ver pressoflex 6p C3 DCpowe_2'!$O$13)</f>
        <v>17803.500000000004</v>
      </c>
      <c r="S554" s="113">
        <f t="shared" si="76"/>
        <v>-185845.11750000031</v>
      </c>
      <c r="T554" s="575">
        <f>-L554*('ver pressoflex 6p C3 DCpowe_2'!$G$3/2-'ver pressoflex 6p C3 DCpowe_2'!$G$12*'ver pressoflex 6p C3 DCpowe_2'!D554)</f>
        <v>151639223.42102954</v>
      </c>
      <c r="U554" s="29">
        <f t="shared" si="78"/>
        <v>18248587.500000004</v>
      </c>
      <c r="V554" s="29">
        <f t="shared" si="79"/>
        <v>0</v>
      </c>
      <c r="W554" s="29">
        <f t="shared" si="80"/>
        <v>0</v>
      </c>
      <c r="X554" s="29">
        <f t="shared" si="81"/>
        <v>0</v>
      </c>
      <c r="Y554" s="29">
        <f t="shared" si="82"/>
        <v>0</v>
      </c>
      <c r="Z554" s="29">
        <f t="shared" si="83"/>
        <v>18248587.500000004</v>
      </c>
      <c r="AA554" s="113">
        <f t="shared" si="77"/>
        <v>188136398.42102954</v>
      </c>
    </row>
    <row r="555" spans="2:27">
      <c r="B555" s="116">
        <f t="shared" si="75"/>
        <v>146160.36750000031</v>
      </c>
      <c r="C555" s="115">
        <f t="shared" si="74"/>
        <v>81.270000000000124</v>
      </c>
      <c r="D555" s="68">
        <f>'ver pressoflex 6p C3 DCpowe_2'!$G$3/2/$C$557*C555</f>
        <v>995.55750000000148</v>
      </c>
      <c r="E555" s="114">
        <f>'ver pressoflex 6p C3 DCpowe_2'!$G$9/D555*(D555-'ver pressoflex 6p C3 DCpowe_2'!$M$8)</f>
        <v>-6.3928602818019075E-3</v>
      </c>
      <c r="F555" s="114">
        <f>'ver pressoflex 6p C3 DCpowe_2'!$G$9/D555*(D555-'ver pressoflex 6p C3 DCpowe_2'!$M$9)</f>
        <v>-5.750004394522671E-3</v>
      </c>
      <c r="G555" s="114">
        <f>'ver pressoflex 6p C3 DCpowe_2'!$G$9/D555*(D555-'ver pressoflex 6p C3 DCpowe_2'!$M$10)</f>
        <v>-5.1071485072434336E-3</v>
      </c>
      <c r="H555" s="114">
        <f>'ver pressoflex 6p C3 DCpowe_2'!$G$9/D555*(D555-'ver pressoflex 6p C3 DCpowe_2'!$M$11)</f>
        <v>8.7946100551700695E-3</v>
      </c>
      <c r="I555" s="114">
        <f>'ver pressoflex 6p C3 DCpowe_2'!$G$9/D555*(D555-'ver pressoflex 6p C3 DCpowe_2'!$M$12)</f>
        <v>9.4374659424493051E-3</v>
      </c>
      <c r="J555" s="114">
        <f>'ver pressoflex 6p C3 DCpowe_2'!$G$9/D555*(D555-'ver pressoflex 6p C3 DCpowe_2'!$M$13)</f>
        <v>1.0080321829728543E-2</v>
      </c>
      <c r="K555" s="114">
        <f>'ver pressoflex 6p C3 DCpowe_2'!$G$9/D555*(D555-'ver pressoflex 6p C3 DCpowe_2'!$G$3)</f>
        <v>1.1687461547926636E-2</v>
      </c>
      <c r="L555" s="113">
        <f>-'ver pressoflex 6p C3 DCpowe_2'!$G$2*'ver pressoflex 6p C3 DCpowe_2'!D555*'ver pressoflex 6p C3 DCpowe_2'!$G$17*'ver pressoflex 6p C3 DCpowe_2'!$G$13*'ver pressoflex 6p C3 DCpowe_2'!$G$11</f>
        <v>-188160.36750000031</v>
      </c>
      <c r="M555" s="572">
        <f>IF(ABS(E555)&lt;'ver pressoflex 6p C3 DCpowe_2'!$G$7,'ver pressoflex 6p C3 DCpowe_2'!$G$16*E555*'ver pressoflex 6p C3 DCpowe_2'!$O$8,SIGN(E555)*'ver pressoflex 6p C3 DCpowe_2'!$G$15*'ver pressoflex 6p C3 DCpowe_2'!$O$8)</f>
        <v>-17803.500000000004</v>
      </c>
      <c r="N555" s="572">
        <f>IF(ABS(F555)&lt;'ver pressoflex 6p C3 DCpowe_2'!$G$7,'ver pressoflex 6p C3 DCpowe_2'!$G$16*F555*'ver pressoflex 6p C3 DCpowe_2'!$O$9,SIGN(F555)*'ver pressoflex 6p C3 DCpowe_2'!$G$15*'ver pressoflex 6p C3 DCpowe_2'!$O$9)</f>
        <v>0</v>
      </c>
      <c r="O555" s="572">
        <f>IF(ABS(G555)&lt;'ver pressoflex 6p C3 DCpowe_2'!$G$7,'ver pressoflex 6p C3 DCpowe_2'!$G$16*G555*'ver pressoflex 6p C3 DCpowe_2'!$O$10,SIGN(G555)*'ver pressoflex 6p C3 DCpowe_2'!$G$15*'ver pressoflex 6p C3 DCpowe_2'!$O$10)</f>
        <v>0</v>
      </c>
      <c r="P555" s="572">
        <f>IF(ABS(H555)&lt;'ver pressoflex 6p C3 DCpowe_2'!$G$7,'ver pressoflex 6p C3 DCpowe_2'!$G$16*H555*'ver pressoflex 6p C3 DCpowe_2'!$O$11,SIGN(H555)*'ver pressoflex 6p C3 DCpowe_2'!$G$15*'ver pressoflex 6p C3 DCpowe_2'!$O$11)</f>
        <v>0</v>
      </c>
      <c r="Q555" s="572">
        <f>IF(ABS(I555)&lt;'ver pressoflex 6p C3 DCpowe_2'!$G$7,'ver pressoflex 6p C3 DCpowe_2'!$G$16*I555*'ver pressoflex 6p C3 DCpowe_2'!$O$12,SIGN(I555)*'ver pressoflex 6p C3 DCpowe_2'!$G$15*'ver pressoflex 6p C3 DCpowe_2'!$O$12)</f>
        <v>0</v>
      </c>
      <c r="R555" s="572">
        <f>IF(ABS(J555)&lt;'ver pressoflex 6p C3 DCpowe_2'!$G$7,'ver pressoflex 6p C3 DCpowe_2'!$G$16*J555*'ver pressoflex 6p C3 DCpowe_2'!$O$13,SIGN(J555)*'ver pressoflex 6p C3 DCpowe_2'!$G$15*'ver pressoflex 6p C3 DCpowe_2'!$O$13)</f>
        <v>17803.500000000004</v>
      </c>
      <c r="S555" s="113">
        <f t="shared" si="76"/>
        <v>-188160.36750000031</v>
      </c>
      <c r="T555" s="575">
        <f>-L555*('ver pressoflex 6p C3 DCpowe_2'!$G$3/2-'ver pressoflex 6p C3 DCpowe_2'!$G$12*'ver pressoflex 6p C3 DCpowe_2'!D555)</f>
        <v>152569472.71946955</v>
      </c>
      <c r="U555" s="29">
        <f t="shared" si="78"/>
        <v>18248587.500000004</v>
      </c>
      <c r="V555" s="29">
        <f t="shared" si="79"/>
        <v>0</v>
      </c>
      <c r="W555" s="29">
        <f t="shared" si="80"/>
        <v>0</v>
      </c>
      <c r="X555" s="29">
        <f t="shared" si="81"/>
        <v>0</v>
      </c>
      <c r="Y555" s="29">
        <f t="shared" si="82"/>
        <v>0</v>
      </c>
      <c r="Z555" s="29">
        <f t="shared" si="83"/>
        <v>18248587.500000004</v>
      </c>
      <c r="AA555" s="113">
        <f t="shared" si="77"/>
        <v>189066647.71946955</v>
      </c>
    </row>
    <row r="556" spans="2:27">
      <c r="B556" s="116">
        <f t="shared" si="75"/>
        <v>148475.61750000031</v>
      </c>
      <c r="C556" s="115">
        <f t="shared" si="74"/>
        <v>82.270000000000124</v>
      </c>
      <c r="D556" s="68">
        <f>'ver pressoflex 6p C3 DCpowe_2'!$G$3/2/$C$557*C556</f>
        <v>1007.8075000000015</v>
      </c>
      <c r="E556" s="114">
        <f>'ver pressoflex 6p C3 DCpowe_2'!$G$9/D556*(D556-'ver pressoflex 6p C3 DCpowe_2'!$M$8)</f>
        <v>-6.4123952242863859E-3</v>
      </c>
      <c r="F556" s="114">
        <f>'ver pressoflex 6p C3 DCpowe_2'!$G$9/D556*(D556-'ver pressoflex 6p C3 DCpowe_2'!$M$9)</f>
        <v>-5.7773533140009405E-3</v>
      </c>
      <c r="G556" s="114">
        <f>'ver pressoflex 6p C3 DCpowe_2'!$G$9/D556*(D556-'ver pressoflex 6p C3 DCpowe_2'!$M$10)</f>
        <v>-5.1423114037154952E-3</v>
      </c>
      <c r="H556" s="114">
        <f>'ver pressoflex 6p C3 DCpowe_2'!$G$9/D556*(D556-'ver pressoflex 6p C3 DCpowe_2'!$M$11)</f>
        <v>8.5904699062072619E-3</v>
      </c>
      <c r="I556" s="114">
        <f>'ver pressoflex 6p C3 DCpowe_2'!$G$9/D556*(D556-'ver pressoflex 6p C3 DCpowe_2'!$M$12)</f>
        <v>9.2255118164927073E-3</v>
      </c>
      <c r="J556" s="114">
        <f>'ver pressoflex 6p C3 DCpowe_2'!$G$9/D556*(D556-'ver pressoflex 6p C3 DCpowe_2'!$M$13)</f>
        <v>9.8605537267781526E-3</v>
      </c>
      <c r="K556" s="114">
        <f>'ver pressoflex 6p C3 DCpowe_2'!$G$9/D556*(D556-'ver pressoflex 6p C3 DCpowe_2'!$G$3)</f>
        <v>1.1448158502491765E-2</v>
      </c>
      <c r="L556" s="113">
        <f>-'ver pressoflex 6p C3 DCpowe_2'!$G$2*'ver pressoflex 6p C3 DCpowe_2'!D556*'ver pressoflex 6p C3 DCpowe_2'!$G$17*'ver pressoflex 6p C3 DCpowe_2'!$G$13*'ver pressoflex 6p C3 DCpowe_2'!$G$11</f>
        <v>-190475.61750000031</v>
      </c>
      <c r="M556" s="572">
        <f>IF(ABS(E556)&lt;'ver pressoflex 6p C3 DCpowe_2'!$G$7,'ver pressoflex 6p C3 DCpowe_2'!$G$16*E556*'ver pressoflex 6p C3 DCpowe_2'!$O$8,SIGN(E556)*'ver pressoflex 6p C3 DCpowe_2'!$G$15*'ver pressoflex 6p C3 DCpowe_2'!$O$8)</f>
        <v>-17803.500000000004</v>
      </c>
      <c r="N556" s="572">
        <f>IF(ABS(F556)&lt;'ver pressoflex 6p C3 DCpowe_2'!$G$7,'ver pressoflex 6p C3 DCpowe_2'!$G$16*F556*'ver pressoflex 6p C3 DCpowe_2'!$O$9,SIGN(F556)*'ver pressoflex 6p C3 DCpowe_2'!$G$15*'ver pressoflex 6p C3 DCpowe_2'!$O$9)</f>
        <v>0</v>
      </c>
      <c r="O556" s="572">
        <f>IF(ABS(G556)&lt;'ver pressoflex 6p C3 DCpowe_2'!$G$7,'ver pressoflex 6p C3 DCpowe_2'!$G$16*G556*'ver pressoflex 6p C3 DCpowe_2'!$O$10,SIGN(G556)*'ver pressoflex 6p C3 DCpowe_2'!$G$15*'ver pressoflex 6p C3 DCpowe_2'!$O$10)</f>
        <v>0</v>
      </c>
      <c r="P556" s="572">
        <f>IF(ABS(H556)&lt;'ver pressoflex 6p C3 DCpowe_2'!$G$7,'ver pressoflex 6p C3 DCpowe_2'!$G$16*H556*'ver pressoflex 6p C3 DCpowe_2'!$O$11,SIGN(H556)*'ver pressoflex 6p C3 DCpowe_2'!$G$15*'ver pressoflex 6p C3 DCpowe_2'!$O$11)</f>
        <v>0</v>
      </c>
      <c r="Q556" s="572">
        <f>IF(ABS(I556)&lt;'ver pressoflex 6p C3 DCpowe_2'!$G$7,'ver pressoflex 6p C3 DCpowe_2'!$G$16*I556*'ver pressoflex 6p C3 DCpowe_2'!$O$12,SIGN(I556)*'ver pressoflex 6p C3 DCpowe_2'!$G$15*'ver pressoflex 6p C3 DCpowe_2'!$O$12)</f>
        <v>0</v>
      </c>
      <c r="R556" s="572">
        <f>IF(ABS(J556)&lt;'ver pressoflex 6p C3 DCpowe_2'!$G$7,'ver pressoflex 6p C3 DCpowe_2'!$G$16*J556*'ver pressoflex 6p C3 DCpowe_2'!$O$13,SIGN(J556)*'ver pressoflex 6p C3 DCpowe_2'!$G$15*'ver pressoflex 6p C3 DCpowe_2'!$O$13)</f>
        <v>17803.500000000004</v>
      </c>
      <c r="S556" s="113">
        <f t="shared" si="76"/>
        <v>-190475.61750000031</v>
      </c>
      <c r="T556" s="575">
        <f>-L556*('ver pressoflex 6p C3 DCpowe_2'!$G$3/2-'ver pressoflex 6p C3 DCpowe_2'!$G$12*'ver pressoflex 6p C3 DCpowe_2'!D556)</f>
        <v>153476124.98990953</v>
      </c>
      <c r="U556" s="29">
        <f t="shared" si="78"/>
        <v>18248587.500000004</v>
      </c>
      <c r="V556" s="29">
        <f t="shared" si="79"/>
        <v>0</v>
      </c>
      <c r="W556" s="29">
        <f t="shared" si="80"/>
        <v>0</v>
      </c>
      <c r="X556" s="29">
        <f t="shared" si="81"/>
        <v>0</v>
      </c>
      <c r="Y556" s="29">
        <f t="shared" si="82"/>
        <v>0</v>
      </c>
      <c r="Z556" s="29">
        <f t="shared" si="83"/>
        <v>18248587.500000004</v>
      </c>
      <c r="AA556" s="113">
        <f t="shared" si="77"/>
        <v>189973299.98990953</v>
      </c>
    </row>
    <row r="557" spans="2:27">
      <c r="B557" s="116">
        <f t="shared" si="75"/>
        <v>189525.00000000006</v>
      </c>
      <c r="C557" s="115">
        <v>100</v>
      </c>
      <c r="D557" s="68">
        <f>'ver pressoflex 6p C3 DCpowe_2'!$G$3/2/$C$557*C557</f>
        <v>1225</v>
      </c>
      <c r="E557" s="114">
        <f>'ver pressoflex 6p C3 DCpowe_2'!$G$9/D557*(D557-'ver pressoflex 6p C3 DCpowe_2'!$M$8)</f>
        <v>-6.693877551020409E-3</v>
      </c>
      <c r="F557" s="114">
        <f>'ver pressoflex 6p C3 DCpowe_2'!$G$9/D557*(D557-'ver pressoflex 6p C3 DCpowe_2'!$M$9)</f>
        <v>-6.1714285714285716E-3</v>
      </c>
      <c r="G557" s="114">
        <f>'ver pressoflex 6p C3 DCpowe_2'!$G$9/D557*(D557-'ver pressoflex 6p C3 DCpowe_2'!$M$10)</f>
        <v>-5.6489795918367352E-3</v>
      </c>
      <c r="H557" s="114">
        <f>'ver pressoflex 6p C3 DCpowe_2'!$G$9/D557*(D557-'ver pressoflex 6p C3 DCpowe_2'!$M$11)</f>
        <v>5.6489795918367352E-3</v>
      </c>
      <c r="I557" s="114">
        <f>'ver pressoflex 6p C3 DCpowe_2'!$G$9/D557*(D557-'ver pressoflex 6p C3 DCpowe_2'!$M$12)</f>
        <v>6.1714285714285716E-3</v>
      </c>
      <c r="J557" s="114">
        <f>'ver pressoflex 6p C3 DCpowe_2'!$G$9/D557*(D557-'ver pressoflex 6p C3 DCpowe_2'!$M$13)</f>
        <v>6.693877551020409E-3</v>
      </c>
      <c r="K557" s="114">
        <f>'ver pressoflex 6p C3 DCpowe_2'!$G$9/D557*(D557-'ver pressoflex 6p C3 DCpowe_2'!$G$3)</f>
        <v>8.0000000000000002E-3</v>
      </c>
      <c r="L557" s="113">
        <f>-'ver pressoflex 6p C3 DCpowe_2'!$G$2*'ver pressoflex 6p C3 DCpowe_2'!D557*'ver pressoflex 6p C3 DCpowe_2'!$G$17*'ver pressoflex 6p C3 DCpowe_2'!$G$13*'ver pressoflex 6p C3 DCpowe_2'!$G$11</f>
        <v>-231525.00000000006</v>
      </c>
      <c r="M557" s="572">
        <f>IF(ABS(E557)&lt;'ver pressoflex 6p C3 DCpowe_2'!$G$7,'ver pressoflex 6p C3 DCpowe_2'!$G$16*E557*'ver pressoflex 6p C3 DCpowe_2'!$O$8,SIGN(E557)*'ver pressoflex 6p C3 DCpowe_2'!$G$15*'ver pressoflex 6p C3 DCpowe_2'!$O$8)</f>
        <v>-17803.500000000004</v>
      </c>
      <c r="N557" s="572">
        <f>IF(ABS(F557)&lt;'ver pressoflex 6p C3 DCpowe_2'!$G$7,'ver pressoflex 6p C3 DCpowe_2'!$G$16*F557*'ver pressoflex 6p C3 DCpowe_2'!$O$9,SIGN(F557)*'ver pressoflex 6p C3 DCpowe_2'!$G$15*'ver pressoflex 6p C3 DCpowe_2'!$O$9)</f>
        <v>0</v>
      </c>
      <c r="O557" s="572">
        <f>IF(ABS(G557)&lt;'ver pressoflex 6p C3 DCpowe_2'!$G$7,'ver pressoflex 6p C3 DCpowe_2'!$G$16*G557*'ver pressoflex 6p C3 DCpowe_2'!$O$10,SIGN(G557)*'ver pressoflex 6p C3 DCpowe_2'!$G$15*'ver pressoflex 6p C3 DCpowe_2'!$O$10)</f>
        <v>0</v>
      </c>
      <c r="P557" s="572">
        <f>IF(ABS(H557)&lt;'ver pressoflex 6p C3 DCpowe_2'!$G$7,'ver pressoflex 6p C3 DCpowe_2'!$G$16*H557*'ver pressoflex 6p C3 DCpowe_2'!$O$11,SIGN(H557)*'ver pressoflex 6p C3 DCpowe_2'!$G$15*'ver pressoflex 6p C3 DCpowe_2'!$O$11)</f>
        <v>0</v>
      </c>
      <c r="Q557" s="572">
        <f>IF(ABS(I557)&lt;'ver pressoflex 6p C3 DCpowe_2'!$G$7,'ver pressoflex 6p C3 DCpowe_2'!$G$16*I557*'ver pressoflex 6p C3 DCpowe_2'!$O$12,SIGN(I557)*'ver pressoflex 6p C3 DCpowe_2'!$G$15*'ver pressoflex 6p C3 DCpowe_2'!$O$12)</f>
        <v>0</v>
      </c>
      <c r="R557" s="572">
        <f>IF(ABS(J557)&lt;'ver pressoflex 6p C3 DCpowe_2'!$G$7,'ver pressoflex 6p C3 DCpowe_2'!$G$16*J557*'ver pressoflex 6p C3 DCpowe_2'!$O$13,SIGN(J557)*'ver pressoflex 6p C3 DCpowe_2'!$G$15*'ver pressoflex 6p C3 DCpowe_2'!$O$13)</f>
        <v>17803.500000000004</v>
      </c>
      <c r="S557" s="113">
        <f t="shared" si="76"/>
        <v>-231525.00000000006</v>
      </c>
      <c r="T557" s="575">
        <f>-L557*('ver pressoflex 6p C3 DCpowe_2'!$G$3/2-'ver pressoflex 6p C3 DCpowe_2'!$G$12*'ver pressoflex 6p C3 DCpowe_2'!D557)</f>
        <v>165632985.00000006</v>
      </c>
      <c r="U557" s="29">
        <f t="shared" si="78"/>
        <v>18248587.500000004</v>
      </c>
      <c r="V557" s="29">
        <f t="shared" si="79"/>
        <v>0</v>
      </c>
      <c r="W557" s="29">
        <f t="shared" si="80"/>
        <v>0</v>
      </c>
      <c r="X557" s="29">
        <f t="shared" si="81"/>
        <v>0</v>
      </c>
      <c r="Y557" s="29">
        <f t="shared" si="82"/>
        <v>0</v>
      </c>
      <c r="Z557" s="29">
        <f t="shared" si="83"/>
        <v>18248587.500000004</v>
      </c>
      <c r="AA557" s="113">
        <f t="shared" si="77"/>
        <v>202130160.00000006</v>
      </c>
    </row>
  </sheetData>
  <customSheetViews>
    <customSheetView guid="{659DD865-8260-446D-8180-AF8DBA05697B}" scale="80" state="hidden" topLeftCell="A13">
      <selection activeCell="L25" sqref="L25"/>
      <pageMargins left="0.7" right="0.7" top="0.75" bottom="0.75" header="0.3" footer="0.3"/>
      <pageSetup paperSize="9" orientation="portrait" r:id="rId1"/>
    </customSheetView>
    <customSheetView guid="{1AD4E0FC-1F19-4717-A26A-F34897CA398D}" scale="80" state="hidden" topLeftCell="A13">
      <selection activeCell="L25" sqref="L25"/>
      <pageMargins left="0.7" right="0.7" top="0.75" bottom="0.75" header="0.3" footer="0.3"/>
      <pageSetup paperSize="9" orientation="portrait" r:id="rId2"/>
    </customSheetView>
  </customSheetViews>
  <mergeCells count="7">
    <mergeCell ref="J50:J51"/>
    <mergeCell ref="K14:M14"/>
    <mergeCell ref="P17:R17"/>
    <mergeCell ref="A22:A31"/>
    <mergeCell ref="A32:A41"/>
    <mergeCell ref="O34:Q34"/>
    <mergeCell ref="O35:Q35"/>
  </mergeCells>
  <pageMargins left="0.7" right="0.7" top="0.75" bottom="0.75" header="0.3" footer="0.3"/>
  <pageSetup paperSize="9" orientation="portrait" r:id="rId3"/>
  <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117"/>
  <sheetViews>
    <sheetView topLeftCell="A76" zoomScale="87" zoomScaleNormal="87" workbookViewId="0">
      <selection activeCell="J116" sqref="J116"/>
    </sheetView>
  </sheetViews>
  <sheetFormatPr defaultRowHeight="15"/>
  <cols>
    <col min="4" max="4" width="18.28515625" customWidth="1"/>
    <col min="6" max="6" width="15" customWidth="1"/>
    <col min="10" max="10" width="16.7109375" customWidth="1"/>
    <col min="12" max="12" width="24.7109375" customWidth="1"/>
    <col min="13" max="13" width="10.42578125" bestFit="1" customWidth="1"/>
    <col min="14" max="14" width="18.140625" customWidth="1"/>
    <col min="15" max="15" width="16.7109375" bestFit="1" customWidth="1"/>
    <col min="16" max="18" width="10.5703125" customWidth="1"/>
    <col min="19" max="19" width="15" customWidth="1"/>
  </cols>
  <sheetData>
    <row r="1" spans="1:16">
      <c r="A1" s="2"/>
      <c r="B1" s="2"/>
      <c r="C1" s="2"/>
      <c r="D1" s="2"/>
      <c r="E1" s="2"/>
      <c r="F1" s="2"/>
      <c r="G1" s="2"/>
      <c r="H1" s="2"/>
      <c r="I1" s="2"/>
      <c r="J1" s="2"/>
      <c r="K1" s="2"/>
      <c r="L1" s="2"/>
      <c r="M1" s="2"/>
      <c r="N1" s="2"/>
      <c r="O1" s="2"/>
      <c r="P1" s="2"/>
    </row>
    <row r="2" spans="1:16" ht="18.75">
      <c r="A2" s="2"/>
      <c r="B2" s="12" t="s">
        <v>112</v>
      </c>
      <c r="C2" s="2"/>
      <c r="D2" s="2"/>
      <c r="E2" s="2"/>
      <c r="F2" s="2"/>
      <c r="G2" s="2"/>
      <c r="H2" s="2"/>
      <c r="I2" s="2"/>
      <c r="J2" s="2"/>
      <c r="K2" s="2"/>
      <c r="L2" s="2"/>
      <c r="M2" s="2"/>
      <c r="N2" s="2"/>
      <c r="O2" s="2"/>
      <c r="P2" s="2"/>
    </row>
    <row r="3" spans="1:16">
      <c r="A3" s="2"/>
      <c r="B3" s="2"/>
      <c r="C3" s="2"/>
      <c r="D3" s="2"/>
      <c r="E3" s="2"/>
      <c r="F3" s="2"/>
      <c r="G3" s="2"/>
      <c r="H3" s="2"/>
      <c r="I3" s="2"/>
      <c r="J3" s="2"/>
      <c r="K3" s="2"/>
      <c r="L3" s="2"/>
      <c r="M3" s="2"/>
      <c r="N3" s="2"/>
      <c r="O3" s="2"/>
      <c r="P3" s="2"/>
    </row>
    <row r="4" spans="1:16">
      <c r="A4" s="2"/>
      <c r="B4" s="908" t="s">
        <v>21</v>
      </c>
      <c r="C4" s="908"/>
      <c r="D4" s="908"/>
      <c r="E4" s="908"/>
      <c r="F4" s="908"/>
      <c r="G4" s="2"/>
      <c r="H4" s="2"/>
      <c r="I4" s="2"/>
      <c r="J4" s="2"/>
      <c r="K4" s="2"/>
      <c r="L4" s="2"/>
      <c r="M4" s="2"/>
      <c r="N4" s="2"/>
      <c r="O4" s="2"/>
      <c r="P4" s="2"/>
    </row>
    <row r="5" spans="1:16">
      <c r="A5" s="2"/>
      <c r="B5" s="2"/>
      <c r="C5" s="2"/>
      <c r="D5" s="2"/>
      <c r="E5" s="2"/>
      <c r="F5" s="2"/>
      <c r="G5" s="2"/>
      <c r="H5" s="2"/>
      <c r="I5" s="2"/>
      <c r="J5" s="2"/>
      <c r="K5" s="2"/>
      <c r="L5" s="2"/>
      <c r="M5" s="2"/>
      <c r="N5" s="2"/>
      <c r="O5" s="2"/>
      <c r="P5" s="2"/>
    </row>
    <row r="6" spans="1:16">
      <c r="A6" s="2"/>
      <c r="B6" s="2" t="s">
        <v>12</v>
      </c>
      <c r="C6" s="2"/>
      <c r="D6" s="2"/>
      <c r="E6" s="2"/>
      <c r="F6" s="62" t="str">
        <f>'INPUT DATI'!H90</f>
        <v>C25/30</v>
      </c>
      <c r="G6" s="2"/>
      <c r="H6" s="2"/>
      <c r="I6" s="2"/>
      <c r="J6" s="2"/>
      <c r="K6" s="2"/>
      <c r="L6" s="2"/>
      <c r="M6" s="10"/>
      <c r="N6" s="2"/>
      <c r="O6" s="2"/>
      <c r="P6" s="2"/>
    </row>
    <row r="7" spans="1:16">
      <c r="A7" s="2"/>
      <c r="B7" s="2" t="s">
        <v>14</v>
      </c>
      <c r="C7" s="2"/>
      <c r="D7" s="2"/>
      <c r="E7" s="3" t="s">
        <v>40</v>
      </c>
      <c r="F7" s="13">
        <f>VLOOKUP(F6,'dati nascosti'!C3:D24,2,FALSE)</f>
        <v>30</v>
      </c>
      <c r="G7" s="2"/>
      <c r="H7" s="2"/>
      <c r="I7" s="2"/>
      <c r="J7" s="2"/>
      <c r="K7" s="2"/>
      <c r="L7" s="2"/>
      <c r="M7" s="10"/>
      <c r="N7" s="7"/>
      <c r="O7" s="2"/>
      <c r="P7" s="2"/>
    </row>
    <row r="8" spans="1:16">
      <c r="A8" s="2"/>
      <c r="B8" s="2" t="s">
        <v>15</v>
      </c>
      <c r="C8" s="2"/>
      <c r="D8" s="2"/>
      <c r="E8" s="3" t="s">
        <v>41</v>
      </c>
      <c r="F8" s="13">
        <f>F9+8</f>
        <v>32.9</v>
      </c>
      <c r="G8" s="2"/>
      <c r="H8" s="2"/>
      <c r="I8" s="2"/>
      <c r="J8" s="2"/>
      <c r="K8" s="2"/>
      <c r="L8" s="2"/>
      <c r="M8" s="2"/>
      <c r="N8" s="2"/>
      <c r="O8" s="2"/>
      <c r="P8" s="2"/>
    </row>
    <row r="9" spans="1:16">
      <c r="A9" s="2"/>
      <c r="B9" s="2" t="s">
        <v>16</v>
      </c>
      <c r="C9" s="2"/>
      <c r="D9" s="2"/>
      <c r="E9" s="3" t="s">
        <v>42</v>
      </c>
      <c r="F9" s="13">
        <f>F7*0.83</f>
        <v>24.9</v>
      </c>
      <c r="G9" s="2"/>
      <c r="H9" s="2"/>
      <c r="I9" s="2"/>
      <c r="J9" s="2"/>
      <c r="K9" s="2"/>
      <c r="L9" s="2"/>
      <c r="M9" s="2"/>
      <c r="N9" s="2"/>
      <c r="O9" s="2"/>
      <c r="P9" s="2"/>
    </row>
    <row r="10" spans="1:16">
      <c r="A10" s="2"/>
      <c r="B10" s="2" t="s">
        <v>17</v>
      </c>
      <c r="C10" s="2"/>
      <c r="D10" s="2"/>
      <c r="E10" s="3" t="s">
        <v>43</v>
      </c>
      <c r="F10" s="13">
        <f>(0.83*F7)/1.5*0.85</f>
        <v>14.109999999999998</v>
      </c>
      <c r="G10" s="2"/>
      <c r="H10" s="2"/>
      <c r="I10" s="2"/>
      <c r="J10" s="2"/>
      <c r="K10" s="2"/>
      <c r="L10" s="2"/>
      <c r="M10" s="2"/>
      <c r="N10" s="2"/>
      <c r="O10" s="2"/>
      <c r="P10" s="2"/>
    </row>
    <row r="11" spans="1:16">
      <c r="A11" s="2"/>
      <c r="B11" s="2" t="s">
        <v>18</v>
      </c>
      <c r="C11" s="2"/>
      <c r="D11" s="2"/>
      <c r="E11" s="4" t="s">
        <v>44</v>
      </c>
      <c r="F11" s="13">
        <f>0.3*F9^(2/3)</f>
        <v>2.5581194481669618</v>
      </c>
      <c r="G11" s="2"/>
      <c r="H11" s="2"/>
      <c r="I11" s="2"/>
      <c r="J11" s="2"/>
      <c r="K11" s="2"/>
      <c r="L11" s="2"/>
      <c r="M11" s="2"/>
      <c r="N11" s="2"/>
      <c r="O11" s="2"/>
      <c r="P11" s="2"/>
    </row>
    <row r="12" spans="1:16">
      <c r="A12" s="2"/>
      <c r="B12" s="2" t="s">
        <v>19</v>
      </c>
      <c r="C12" s="2"/>
      <c r="D12" s="2"/>
      <c r="E12" s="3" t="s">
        <v>45</v>
      </c>
      <c r="F12" s="13">
        <f>0.7*F11</f>
        <v>1.7906836137168731</v>
      </c>
      <c r="G12" s="2"/>
      <c r="H12" s="2"/>
      <c r="I12" s="2"/>
      <c r="J12" s="2"/>
      <c r="K12" s="2"/>
      <c r="L12" s="2"/>
      <c r="M12" s="2"/>
      <c r="N12" s="2"/>
      <c r="O12" s="2"/>
      <c r="P12" s="2"/>
    </row>
    <row r="13" spans="1:16">
      <c r="A13" s="2"/>
      <c r="B13" s="2" t="s">
        <v>20</v>
      </c>
      <c r="C13" s="2"/>
      <c r="D13" s="2"/>
      <c r="E13" s="3" t="s">
        <v>46</v>
      </c>
      <c r="F13" s="13">
        <f>F12/1.5</f>
        <v>1.1937890758112488</v>
      </c>
      <c r="G13" s="2"/>
      <c r="H13" s="2"/>
      <c r="I13" s="2"/>
      <c r="J13" s="2"/>
      <c r="K13" s="2"/>
      <c r="L13" s="2"/>
      <c r="M13" s="2"/>
      <c r="N13" s="2"/>
      <c r="O13" s="2"/>
      <c r="P13" s="2"/>
    </row>
    <row r="14" spans="1:16">
      <c r="A14" s="2"/>
      <c r="B14" s="2" t="s">
        <v>23</v>
      </c>
      <c r="C14" s="2"/>
      <c r="D14" s="2"/>
      <c r="E14" s="3" t="s">
        <v>24</v>
      </c>
      <c r="F14" s="8">
        <f>22000*((0.83*F7+8)/10)^0.3</f>
        <v>31447.161439943484</v>
      </c>
      <c r="G14" s="2"/>
      <c r="H14" s="2"/>
      <c r="I14" s="2"/>
      <c r="J14" s="2"/>
      <c r="K14" s="2"/>
      <c r="L14" s="2"/>
      <c r="M14" s="2"/>
      <c r="N14" s="2"/>
      <c r="O14" s="2"/>
      <c r="P14" s="2"/>
    </row>
    <row r="15" spans="1:16">
      <c r="A15" s="2"/>
      <c r="B15" s="2" t="s">
        <v>32</v>
      </c>
      <c r="C15" s="2"/>
      <c r="D15" s="2"/>
      <c r="E15" s="9" t="s">
        <v>30</v>
      </c>
      <c r="F15" s="14">
        <v>1.5</v>
      </c>
      <c r="G15" s="2"/>
      <c r="H15" s="2"/>
      <c r="I15" s="2"/>
      <c r="J15" s="2"/>
      <c r="K15" s="2"/>
      <c r="L15" s="2"/>
      <c r="M15" s="2"/>
      <c r="N15" s="2"/>
      <c r="O15" s="2"/>
      <c r="P15" s="2"/>
    </row>
    <row r="16" spans="1:16">
      <c r="A16" s="2"/>
      <c r="B16" s="2"/>
      <c r="C16" s="2"/>
      <c r="D16" s="2"/>
      <c r="E16" s="2"/>
      <c r="F16" s="2"/>
      <c r="G16" s="2"/>
      <c r="H16" s="2"/>
      <c r="I16" s="2"/>
      <c r="J16" s="2"/>
      <c r="K16" s="2"/>
      <c r="L16" s="2"/>
      <c r="M16" s="2"/>
      <c r="N16" s="2"/>
      <c r="O16" s="2"/>
      <c r="P16" s="2"/>
    </row>
    <row r="17" spans="1:16">
      <c r="A17" s="2"/>
      <c r="B17" s="2"/>
      <c r="C17" s="2"/>
      <c r="D17" s="2"/>
      <c r="E17" s="2"/>
      <c r="F17" s="2"/>
      <c r="G17" s="2"/>
      <c r="H17" s="2"/>
      <c r="I17" s="2"/>
      <c r="J17" s="2"/>
      <c r="K17" s="2"/>
      <c r="L17" s="2"/>
      <c r="M17" s="2"/>
      <c r="N17" s="2"/>
      <c r="O17" s="2"/>
      <c r="P17" s="2"/>
    </row>
    <row r="18" spans="1:16">
      <c r="A18" s="2"/>
      <c r="B18" s="2"/>
      <c r="C18" s="2"/>
      <c r="D18" s="2"/>
      <c r="E18" s="2"/>
      <c r="F18" s="2"/>
      <c r="G18" s="2"/>
      <c r="H18" s="2"/>
      <c r="I18" s="2"/>
      <c r="J18" s="2"/>
      <c r="K18" s="2"/>
      <c r="N18" s="2"/>
      <c r="O18" s="2"/>
      <c r="P18" s="2"/>
    </row>
    <row r="19" spans="1:16">
      <c r="A19" s="2"/>
      <c r="B19" s="908" t="s">
        <v>67</v>
      </c>
      <c r="C19" s="908"/>
      <c r="D19" s="908"/>
      <c r="E19" s="908"/>
      <c r="F19" s="908"/>
      <c r="G19" s="2"/>
      <c r="H19" s="2"/>
      <c r="I19" s="2"/>
      <c r="J19" s="2"/>
      <c r="K19" s="2"/>
      <c r="L19" s="2"/>
      <c r="M19" s="2"/>
      <c r="N19" s="2"/>
      <c r="O19" s="2"/>
      <c r="P19" s="2"/>
    </row>
    <row r="20" spans="1:16">
      <c r="A20" s="2"/>
      <c r="B20" s="2"/>
      <c r="C20" s="2"/>
      <c r="D20" s="2"/>
      <c r="E20" s="2"/>
      <c r="F20" s="2"/>
      <c r="G20" s="2"/>
      <c r="H20" s="2"/>
      <c r="I20" s="2"/>
      <c r="J20" s="2"/>
      <c r="K20" s="2"/>
      <c r="L20" s="2"/>
      <c r="M20" s="2"/>
      <c r="N20" s="2"/>
      <c r="O20" s="2"/>
      <c r="P20" s="2"/>
    </row>
    <row r="21" spans="1:16">
      <c r="A21" s="2"/>
      <c r="B21" s="2" t="s">
        <v>27</v>
      </c>
      <c r="C21" s="6"/>
      <c r="D21" s="7"/>
      <c r="E21" s="3" t="s">
        <v>38</v>
      </c>
      <c r="F21" s="5">
        <f>'dati nascosti'!I179</f>
        <v>450</v>
      </c>
      <c r="G21" s="2"/>
      <c r="H21" s="2"/>
      <c r="I21" s="2"/>
      <c r="J21" s="2"/>
      <c r="K21" s="2"/>
      <c r="L21" s="2"/>
      <c r="M21" s="2"/>
      <c r="N21" s="2"/>
      <c r="O21" s="2"/>
      <c r="P21" s="2"/>
    </row>
    <row r="22" spans="1:16">
      <c r="A22" s="2"/>
      <c r="B22" s="2" t="s">
        <v>28</v>
      </c>
      <c r="C22" s="2"/>
      <c r="D22" s="2"/>
      <c r="E22" s="3" t="s">
        <v>39</v>
      </c>
      <c r="F22" s="5">
        <f>F21/F24</f>
        <v>391.304347826087</v>
      </c>
      <c r="G22" s="2"/>
      <c r="H22" s="2"/>
      <c r="I22" s="2"/>
      <c r="J22" s="2"/>
      <c r="K22" s="2"/>
      <c r="L22" s="2"/>
      <c r="M22" s="2"/>
      <c r="N22" s="2"/>
      <c r="O22" s="2"/>
      <c r="P22" s="2"/>
    </row>
    <row r="23" spans="1:16">
      <c r="A23" s="2"/>
      <c r="B23" s="2" t="s">
        <v>23</v>
      </c>
      <c r="C23" s="2"/>
      <c r="D23" s="2"/>
      <c r="E23" s="3" t="s">
        <v>24</v>
      </c>
      <c r="F23" s="8">
        <v>206000</v>
      </c>
      <c r="G23" s="2"/>
      <c r="H23" s="2"/>
      <c r="I23" s="2"/>
      <c r="J23" s="2"/>
      <c r="K23" s="2"/>
      <c r="L23" s="2"/>
      <c r="M23" s="2"/>
      <c r="N23" s="2"/>
      <c r="O23" s="2"/>
      <c r="P23" s="2"/>
    </row>
    <row r="24" spans="1:16">
      <c r="A24" s="2"/>
      <c r="B24" s="2" t="s">
        <v>33</v>
      </c>
      <c r="C24" s="2"/>
      <c r="D24" s="2"/>
      <c r="E24" s="9" t="s">
        <v>34</v>
      </c>
      <c r="F24" s="14">
        <f>VLOOKUP('INPUT DATI'!H94,'dati nascosti'!$C$111:$G$118,5,FALSE)</f>
        <v>1.1499999999999999</v>
      </c>
      <c r="G24" s="2"/>
      <c r="H24" s="2"/>
      <c r="I24" s="2"/>
      <c r="J24" s="2"/>
      <c r="K24" s="2"/>
      <c r="L24" s="2"/>
      <c r="M24" s="2"/>
      <c r="N24" s="2"/>
      <c r="O24" s="2"/>
      <c r="P24" s="2"/>
    </row>
    <row r="25" spans="1:16">
      <c r="A25" s="2"/>
      <c r="B25" s="2"/>
      <c r="C25" s="2"/>
      <c r="D25" s="2"/>
      <c r="E25" s="39"/>
      <c r="F25" s="40"/>
      <c r="G25" s="2"/>
      <c r="H25" s="2"/>
      <c r="I25" s="2"/>
      <c r="J25" s="2"/>
      <c r="K25" s="2"/>
      <c r="L25" s="2"/>
      <c r="M25" s="2"/>
      <c r="N25" s="2"/>
      <c r="O25" s="2"/>
      <c r="P25" s="2"/>
    </row>
    <row r="26" spans="1:16">
      <c r="A26" s="2"/>
      <c r="B26" s="2"/>
      <c r="C26" s="2"/>
      <c r="D26" s="2"/>
      <c r="E26" s="2"/>
      <c r="F26" s="2"/>
      <c r="G26" s="2"/>
      <c r="H26" s="2"/>
      <c r="I26" s="2"/>
      <c r="J26" s="2"/>
      <c r="K26" s="2"/>
      <c r="L26" s="2"/>
      <c r="M26" s="2"/>
      <c r="N26" s="2"/>
      <c r="O26" s="2"/>
      <c r="P26" s="2"/>
    </row>
    <row r="27" spans="1:16">
      <c r="A27" s="2"/>
      <c r="B27" s="2"/>
      <c r="C27" s="2"/>
      <c r="D27" s="2"/>
      <c r="E27" s="2"/>
      <c r="F27" s="2"/>
      <c r="G27" s="2"/>
      <c r="H27" s="2"/>
      <c r="I27" s="2"/>
      <c r="J27" s="2"/>
      <c r="K27" s="2"/>
      <c r="L27" s="2"/>
      <c r="M27" s="2"/>
      <c r="N27" s="2"/>
      <c r="O27" s="2"/>
      <c r="P27" s="2"/>
    </row>
    <row r="28" spans="1:16">
      <c r="A28" s="2"/>
      <c r="B28" s="908" t="s">
        <v>68</v>
      </c>
      <c r="C28" s="908"/>
      <c r="D28" s="908"/>
      <c r="E28" s="908"/>
      <c r="F28" s="908"/>
      <c r="G28" s="2"/>
      <c r="H28" s="2"/>
      <c r="I28" s="2"/>
      <c r="J28" s="2"/>
      <c r="K28" s="2"/>
      <c r="L28" s="2"/>
      <c r="M28" s="2"/>
      <c r="N28" s="2"/>
      <c r="O28" s="2"/>
      <c r="P28" s="2"/>
    </row>
    <row r="29" spans="1:16">
      <c r="A29" s="2"/>
      <c r="B29" s="2"/>
      <c r="C29" s="2"/>
      <c r="D29" s="2"/>
      <c r="E29" s="2"/>
      <c r="F29" s="2"/>
      <c r="G29" s="2"/>
      <c r="H29" s="2"/>
      <c r="I29" s="2"/>
      <c r="J29" s="2"/>
      <c r="K29" s="2"/>
      <c r="L29" s="2"/>
      <c r="M29" s="2"/>
      <c r="N29" s="2"/>
      <c r="O29" s="2"/>
      <c r="P29" s="2"/>
    </row>
    <row r="30" spans="1:16">
      <c r="A30" s="2"/>
      <c r="B30" s="2" t="s">
        <v>90</v>
      </c>
      <c r="C30" s="2"/>
      <c r="D30" s="2"/>
      <c r="E30" s="2"/>
      <c r="F30" s="58">
        <f>'dati nascosti'!G10</f>
        <v>16</v>
      </c>
      <c r="G30" s="2"/>
      <c r="H30" s="2"/>
      <c r="I30" s="2"/>
      <c r="J30" s="2"/>
      <c r="K30" s="2"/>
      <c r="L30" s="2"/>
      <c r="M30" s="2"/>
      <c r="N30" s="2"/>
      <c r="O30" s="2"/>
      <c r="P30" s="2"/>
    </row>
    <row r="31" spans="1:16">
      <c r="A31" s="2"/>
      <c r="B31" s="2" t="s">
        <v>22</v>
      </c>
      <c r="C31" s="2"/>
      <c r="D31" s="2"/>
      <c r="E31" s="3" t="s">
        <v>37</v>
      </c>
      <c r="F31" s="13">
        <f>(2.25*F12)/1.5</f>
        <v>2.68602542057531</v>
      </c>
      <c r="G31" s="2"/>
      <c r="H31" s="2"/>
      <c r="I31" s="2"/>
      <c r="J31" s="2"/>
      <c r="K31" s="2"/>
      <c r="L31" s="2"/>
      <c r="M31" s="2"/>
      <c r="N31" s="2"/>
      <c r="O31" s="2"/>
      <c r="P31" s="2"/>
    </row>
    <row r="32" spans="1:16">
      <c r="A32" s="2"/>
      <c r="B32" s="2" t="s">
        <v>31</v>
      </c>
      <c r="C32" s="2"/>
      <c r="D32" s="2"/>
      <c r="E32" s="10" t="s">
        <v>29</v>
      </c>
      <c r="F32" s="14">
        <v>1</v>
      </c>
      <c r="G32" s="2"/>
      <c r="H32" s="2"/>
      <c r="I32" s="2"/>
      <c r="J32" s="2"/>
      <c r="K32" s="2"/>
      <c r="L32" s="2"/>
      <c r="M32" s="2"/>
      <c r="N32" s="638" t="s">
        <v>757</v>
      </c>
      <c r="O32" s="638"/>
      <c r="P32" s="2"/>
    </row>
    <row r="33" spans="1:18">
      <c r="A33" s="2"/>
      <c r="B33" s="2" t="s">
        <v>32</v>
      </c>
      <c r="C33" s="2"/>
      <c r="D33" s="2"/>
      <c r="E33" s="9" t="s">
        <v>30</v>
      </c>
      <c r="F33" s="14">
        <v>1.5</v>
      </c>
      <c r="G33" s="2"/>
      <c r="H33" s="2"/>
      <c r="I33" s="2"/>
      <c r="J33" s="2"/>
      <c r="K33" s="2"/>
      <c r="L33" s="2"/>
      <c r="M33" s="2"/>
      <c r="N33" s="2"/>
      <c r="O33" s="2"/>
      <c r="P33" s="2"/>
    </row>
    <row r="34" spans="1:18" ht="15.75">
      <c r="A34" s="2"/>
      <c r="B34" s="11" t="s">
        <v>35</v>
      </c>
      <c r="C34" s="2"/>
      <c r="D34" s="2"/>
      <c r="E34" s="3" t="s">
        <v>36</v>
      </c>
      <c r="F34" s="16">
        <f>F30*F22/(4*F31)</f>
        <v>582.72620181275113</v>
      </c>
      <c r="G34" s="2"/>
      <c r="H34" s="2"/>
      <c r="I34" s="2"/>
      <c r="J34" s="2"/>
      <c r="K34" s="2"/>
      <c r="L34" s="2"/>
      <c r="M34" s="2"/>
      <c r="N34" s="446" t="s">
        <v>753</v>
      </c>
      <c r="O34" s="446">
        <f>'INPUT DATI'!H40</f>
        <v>2.8</v>
      </c>
      <c r="P34" s="2"/>
    </row>
    <row r="35" spans="1:18">
      <c r="A35" s="2"/>
      <c r="B35" s="2"/>
      <c r="C35" s="2"/>
      <c r="D35" s="2"/>
      <c r="E35" s="2"/>
      <c r="F35" s="2"/>
      <c r="G35" s="2"/>
      <c r="H35" s="2"/>
      <c r="I35" s="2"/>
      <c r="J35" s="2"/>
      <c r="K35" s="2"/>
      <c r="L35" s="2"/>
      <c r="M35" s="2"/>
      <c r="N35" s="446" t="s">
        <v>755</v>
      </c>
      <c r="O35" s="113">
        <f>'INPUT DATI'!H39*391.3/(4*APPROFONDIMENTI!O34)</f>
        <v>559</v>
      </c>
      <c r="P35" s="2"/>
    </row>
    <row r="36" spans="1:18">
      <c r="A36" s="2"/>
      <c r="B36" s="2"/>
      <c r="C36" s="2"/>
      <c r="D36" s="2"/>
      <c r="E36" s="2"/>
      <c r="F36" s="2"/>
      <c r="G36" s="2"/>
      <c r="H36" s="2"/>
      <c r="I36" s="2"/>
      <c r="J36" s="2"/>
      <c r="K36" s="2"/>
      <c r="L36" s="2"/>
      <c r="M36" s="2"/>
      <c r="N36" s="446" t="s">
        <v>78</v>
      </c>
      <c r="O36" s="113">
        <f>('INPUT DATI'!H39/2)^2*PI()</f>
        <v>201.06192982974676</v>
      </c>
      <c r="P36" s="10" t="s">
        <v>886</v>
      </c>
      <c r="Q36" s="22" t="s">
        <v>887</v>
      </c>
      <c r="R36" s="22" t="s">
        <v>885</v>
      </c>
    </row>
    <row r="37" spans="1:18">
      <c r="A37" s="2"/>
      <c r="B37" s="2"/>
      <c r="C37" s="2"/>
      <c r="D37" s="2"/>
      <c r="E37" s="2"/>
      <c r="F37" s="2"/>
      <c r="G37" s="2"/>
      <c r="H37" s="2"/>
      <c r="I37" s="2"/>
      <c r="J37" s="2"/>
      <c r="K37" s="2"/>
      <c r="L37" s="2"/>
      <c r="M37" s="2"/>
      <c r="N37" s="446" t="s">
        <v>754</v>
      </c>
      <c r="O37" s="113">
        <f>IF(Q37&gt;=R37,R37,MAX(P37,Q37))</f>
        <v>150</v>
      </c>
      <c r="P37" s="554">
        <v>150</v>
      </c>
      <c r="Q37" s="29">
        <f>+IF((VERIFICHE!I338*1000/APPROFONDIMENTI!O36*'INPUT DATI'!H39/(4*O34))&gt;O35,O35,VERIFICHE!I338*1000/APPROFONDIMENTI!O36*'INPUT DATI'!H39/(4*O34)+5)</f>
        <v>61.248956821912429</v>
      </c>
      <c r="R37" s="554">
        <f>'INPUT DATI'!H96</f>
        <v>350</v>
      </c>
    </row>
    <row r="38" spans="1:18">
      <c r="A38" s="2"/>
      <c r="K38" s="2"/>
      <c r="L38" s="2"/>
      <c r="M38" s="2"/>
      <c r="N38" s="534" t="s">
        <v>850</v>
      </c>
      <c r="O38" s="535">
        <f>2*PI()*VERIFICHE!I339/2*APPROFONDIMENTI!O37*APPROFONDIMENTI!O34/1000</f>
        <v>21.111502632123408</v>
      </c>
      <c r="P38" s="555"/>
      <c r="Q38" s="554"/>
    </row>
    <row r="39" spans="1:18">
      <c r="A39" s="2"/>
      <c r="K39" s="2"/>
      <c r="L39" s="2"/>
      <c r="M39" s="2"/>
      <c r="N39" s="2"/>
      <c r="O39" s="2"/>
      <c r="P39" s="555"/>
      <c r="Q39" s="554"/>
    </row>
    <row r="40" spans="1:18" ht="15" customHeight="1">
      <c r="A40" s="2"/>
      <c r="K40" s="2"/>
      <c r="L40" s="2"/>
      <c r="M40" s="2"/>
      <c r="N40" s="638" t="s">
        <v>760</v>
      </c>
      <c r="O40" s="638"/>
      <c r="P40" s="555"/>
      <c r="Q40" s="554"/>
    </row>
    <row r="41" spans="1:18">
      <c r="A41" s="2"/>
      <c r="K41" s="2"/>
      <c r="L41" s="2"/>
      <c r="M41" s="2"/>
      <c r="N41" s="2"/>
      <c r="O41" s="2"/>
      <c r="P41" s="555"/>
      <c r="Q41" s="554"/>
    </row>
    <row r="42" spans="1:18">
      <c r="A42" s="2"/>
      <c r="K42" s="2"/>
      <c r="L42" s="2"/>
      <c r="M42" s="2"/>
      <c r="N42" s="446" t="s">
        <v>753</v>
      </c>
      <c r="O42" s="446">
        <f>'INPUT DATI'!H116</f>
        <v>2.8</v>
      </c>
      <c r="P42" s="555"/>
      <c r="Q42" s="554"/>
    </row>
    <row r="43" spans="1:18">
      <c r="A43" s="2"/>
      <c r="K43" s="2"/>
      <c r="L43" s="2"/>
      <c r="M43" s="2"/>
      <c r="N43" s="446" t="s">
        <v>755</v>
      </c>
      <c r="O43" s="113">
        <f>'INPUT DATI'!H115*391.3/(4*APPROFONDIMENTI!O42)</f>
        <v>559</v>
      </c>
      <c r="P43" s="555"/>
      <c r="Q43" s="554"/>
    </row>
    <row r="44" spans="1:18">
      <c r="A44" s="2"/>
      <c r="K44" s="2"/>
      <c r="L44" s="2"/>
      <c r="M44" s="2"/>
      <c r="N44" s="446" t="s">
        <v>78</v>
      </c>
      <c r="O44" s="113">
        <f>('INPUT DATI'!H115/2)^2*PI()</f>
        <v>201.06192982974676</v>
      </c>
      <c r="P44" s="10" t="s">
        <v>886</v>
      </c>
      <c r="Q44" s="22" t="s">
        <v>887</v>
      </c>
      <c r="R44" s="22" t="s">
        <v>885</v>
      </c>
    </row>
    <row r="45" spans="1:18">
      <c r="A45" s="2"/>
      <c r="B45" s="51"/>
      <c r="C45" s="51"/>
      <c r="D45" s="51"/>
      <c r="E45" s="2"/>
      <c r="F45" s="2"/>
      <c r="G45" s="2"/>
      <c r="H45" s="2"/>
      <c r="I45" s="2"/>
      <c r="J45" s="2"/>
      <c r="K45" s="2"/>
      <c r="L45" s="2"/>
      <c r="M45" s="2"/>
      <c r="N45" s="446" t="s">
        <v>754</v>
      </c>
      <c r="O45" s="113">
        <f>IF(Q45&gt;=R45,R45,MAX(P45,Q45))</f>
        <v>194.74431000021605</v>
      </c>
      <c r="P45" s="554">
        <v>150</v>
      </c>
      <c r="Q45" s="561">
        <f>+IF((VERIFICHE!I347*1000/APPROFONDIMENTI!O44*'INPUT DATI'!H115/(4*O42))&gt;O43,O43,VERIFICHE!I347*1000/APPROFONDIMENTI!O44*'INPUT DATI'!H115/(4*O42)+5)</f>
        <v>194.74431000021605</v>
      </c>
      <c r="R45" s="554">
        <f>'INPUT DATI'!H96</f>
        <v>350</v>
      </c>
    </row>
    <row r="46" spans="1:18">
      <c r="A46" s="2"/>
      <c r="B46" s="2"/>
      <c r="C46" s="2"/>
      <c r="D46" s="2"/>
      <c r="E46" s="2"/>
      <c r="F46" s="2"/>
      <c r="G46" s="2"/>
      <c r="H46" s="2"/>
      <c r="I46" s="2"/>
      <c r="J46" s="2"/>
      <c r="K46" s="2"/>
      <c r="L46" s="2"/>
      <c r="M46" s="2"/>
      <c r="N46" s="534" t="s">
        <v>850</v>
      </c>
      <c r="O46" s="535">
        <f>2*PI()*VERIFICHE!I348/2*APPROFONDIMENTI!O45*APPROFONDIMENTI!O42/1000</f>
        <v>27.408966754404123</v>
      </c>
      <c r="P46" s="2"/>
    </row>
    <row r="47" spans="1:18">
      <c r="A47" s="2"/>
      <c r="B47" s="2"/>
      <c r="C47" s="2"/>
      <c r="D47" s="2"/>
      <c r="E47" s="2"/>
      <c r="F47" s="2"/>
      <c r="G47" s="2"/>
      <c r="H47" s="2"/>
      <c r="I47" s="2"/>
      <c r="J47" s="2"/>
      <c r="K47" s="2"/>
      <c r="L47" s="2"/>
      <c r="M47" s="2"/>
      <c r="N47" s="2"/>
      <c r="O47" s="2"/>
      <c r="P47" s="2"/>
    </row>
    <row r="48" spans="1:18">
      <c r="A48" s="2"/>
      <c r="B48" s="908" t="s">
        <v>51</v>
      </c>
      <c r="C48" s="908"/>
      <c r="D48" s="908"/>
      <c r="E48" s="908"/>
      <c r="F48" s="908"/>
      <c r="G48" s="2"/>
      <c r="H48" s="2"/>
      <c r="I48" s="2"/>
      <c r="J48" s="2"/>
      <c r="K48" s="2"/>
      <c r="L48" s="2"/>
      <c r="M48" s="2"/>
      <c r="N48" s="2"/>
      <c r="O48" s="2"/>
      <c r="P48" s="2"/>
    </row>
    <row r="49" spans="1:16">
      <c r="A49" s="2"/>
      <c r="B49" s="2"/>
      <c r="C49" s="2"/>
      <c r="D49" s="2"/>
      <c r="E49" s="2"/>
      <c r="F49" s="2"/>
      <c r="G49" s="2"/>
      <c r="H49" s="2"/>
      <c r="I49" s="2"/>
      <c r="J49" s="2"/>
      <c r="K49" s="2"/>
      <c r="L49" s="2"/>
      <c r="M49" s="2"/>
      <c r="N49" s="2"/>
      <c r="O49" s="2"/>
      <c r="P49" s="2"/>
    </row>
    <row r="50" spans="1:16" ht="15" customHeight="1">
      <c r="A50" s="909">
        <v>1</v>
      </c>
      <c r="B50" s="911" t="s">
        <v>107</v>
      </c>
      <c r="C50" s="911"/>
      <c r="D50" s="911"/>
      <c r="E50" s="2"/>
      <c r="F50" s="2"/>
      <c r="G50" s="2"/>
      <c r="H50" s="2"/>
      <c r="I50" s="2"/>
      <c r="J50" s="2"/>
      <c r="K50" s="2"/>
      <c r="L50" s="2"/>
      <c r="M50" s="2"/>
      <c r="N50" s="2"/>
      <c r="O50" s="2"/>
      <c r="P50" s="2"/>
    </row>
    <row r="51" spans="1:16">
      <c r="A51" s="909"/>
      <c r="B51" s="911"/>
      <c r="C51" s="911"/>
      <c r="D51" s="911"/>
      <c r="E51" s="2"/>
      <c r="F51" s="2"/>
      <c r="G51" s="2"/>
      <c r="H51" s="2"/>
      <c r="I51" s="2"/>
      <c r="J51" s="2"/>
      <c r="K51" s="2"/>
      <c r="L51" s="2"/>
      <c r="M51" s="2"/>
      <c r="N51" s="2"/>
      <c r="O51" s="2"/>
      <c r="P51" s="2"/>
    </row>
    <row r="52" spans="1:16">
      <c r="A52" s="57"/>
      <c r="B52" s="911"/>
      <c r="C52" s="911"/>
      <c r="D52" s="911"/>
      <c r="E52" s="10" t="s">
        <v>91</v>
      </c>
      <c r="F52" s="41">
        <f>(1.3*'dati nascosti'!L48^2*(F22*F10)^0.5)*10^-3</f>
        <v>24.728863721148421</v>
      </c>
      <c r="G52" s="2"/>
      <c r="H52" s="2"/>
      <c r="I52" s="2"/>
      <c r="J52" s="2"/>
      <c r="K52" s="2"/>
      <c r="L52" s="2"/>
      <c r="M52" s="2"/>
      <c r="N52" s="2"/>
      <c r="O52" s="2"/>
      <c r="P52" s="2"/>
    </row>
    <row r="53" spans="1:16">
      <c r="A53" s="57"/>
      <c r="B53" s="911"/>
      <c r="C53" s="911"/>
      <c r="D53" s="911"/>
      <c r="E53" s="2"/>
      <c r="F53" s="2"/>
      <c r="G53" s="2"/>
      <c r="H53" s="2"/>
      <c r="I53" s="2"/>
      <c r="J53" s="2"/>
      <c r="K53" s="2"/>
      <c r="L53" s="2"/>
      <c r="M53" s="2"/>
      <c r="N53" s="2"/>
      <c r="O53" s="2"/>
      <c r="P53" s="2"/>
    </row>
    <row r="54" spans="1:16">
      <c r="A54" s="57"/>
      <c r="B54" s="51"/>
      <c r="C54" s="51"/>
      <c r="D54" s="51"/>
      <c r="E54" s="10"/>
      <c r="F54" s="47"/>
      <c r="G54" s="2"/>
      <c r="H54" s="2"/>
      <c r="I54" s="2"/>
      <c r="J54" s="2"/>
      <c r="K54" s="2"/>
      <c r="L54" s="2"/>
      <c r="M54" s="2"/>
      <c r="N54" s="2"/>
      <c r="O54" s="2"/>
      <c r="P54" s="2"/>
    </row>
    <row r="55" spans="1:16">
      <c r="A55" s="57"/>
      <c r="B55" s="2"/>
      <c r="C55" s="2"/>
      <c r="D55" s="2"/>
      <c r="E55" s="2"/>
      <c r="F55" s="2"/>
      <c r="G55" s="2"/>
      <c r="H55" s="2"/>
      <c r="I55" s="2"/>
      <c r="J55" s="2"/>
      <c r="K55" s="2"/>
      <c r="L55" s="2"/>
      <c r="M55" s="2"/>
      <c r="N55" s="2"/>
      <c r="O55" s="2"/>
      <c r="P55" s="2"/>
    </row>
    <row r="56" spans="1:16" ht="15" customHeight="1">
      <c r="A56" s="909">
        <v>2</v>
      </c>
      <c r="B56" s="911" t="s">
        <v>109</v>
      </c>
      <c r="C56" s="911"/>
      <c r="D56" s="911"/>
      <c r="E56" s="2"/>
      <c r="F56" s="2"/>
      <c r="G56" s="2"/>
      <c r="H56" s="2"/>
      <c r="I56" s="2"/>
      <c r="J56" s="2"/>
      <c r="K56" s="2"/>
      <c r="L56" s="2"/>
      <c r="M56" s="2"/>
      <c r="N56" s="2"/>
      <c r="O56" s="2"/>
      <c r="P56" s="2"/>
    </row>
    <row r="57" spans="1:16">
      <c r="A57" s="909"/>
      <c r="B57" s="911"/>
      <c r="C57" s="911"/>
      <c r="D57" s="911"/>
      <c r="E57" s="2"/>
      <c r="F57" s="2"/>
      <c r="G57" s="2"/>
      <c r="H57" s="2"/>
      <c r="I57" s="2"/>
      <c r="J57" s="2"/>
      <c r="K57" s="2"/>
      <c r="L57" s="2"/>
      <c r="M57" s="2"/>
      <c r="N57" s="2"/>
      <c r="O57" s="2"/>
      <c r="P57" s="2"/>
    </row>
    <row r="58" spans="1:16">
      <c r="A58" s="18"/>
      <c r="B58" s="911"/>
      <c r="C58" s="911"/>
      <c r="D58" s="911"/>
      <c r="E58" s="10" t="s">
        <v>91</v>
      </c>
      <c r="F58" s="41">
        <f>(-'dati nascosti'!N5+('dati nascosti'!N5^2-4*'dati nascosti'!M5*'dati nascosti'!O5)^0.5)/2*10^-3</f>
        <v>26.597094096912162</v>
      </c>
      <c r="G58" s="2"/>
      <c r="H58" s="2"/>
      <c r="I58" s="2"/>
      <c r="J58" s="2"/>
      <c r="K58" s="2"/>
      <c r="L58" s="2"/>
      <c r="M58" s="2"/>
      <c r="N58" s="2"/>
      <c r="O58" s="2"/>
      <c r="P58" s="2"/>
    </row>
    <row r="59" spans="1:16">
      <c r="A59" s="18"/>
      <c r="B59" s="911"/>
      <c r="C59" s="911"/>
      <c r="D59" s="911"/>
      <c r="E59" s="10"/>
      <c r="F59" s="47"/>
      <c r="G59" s="2"/>
      <c r="H59" s="2"/>
      <c r="I59" s="2"/>
      <c r="J59" s="2"/>
      <c r="K59" s="2"/>
      <c r="L59" s="2"/>
      <c r="M59" s="2"/>
      <c r="N59" s="2"/>
      <c r="O59" s="2"/>
      <c r="P59" s="2"/>
    </row>
    <row r="60" spans="1:16">
      <c r="A60" s="18"/>
      <c r="B60" s="911"/>
      <c r="C60" s="911"/>
      <c r="D60" s="911"/>
      <c r="E60" s="2"/>
      <c r="F60" s="2"/>
      <c r="G60" s="2"/>
      <c r="H60" s="2"/>
      <c r="I60" s="2"/>
      <c r="J60" s="2"/>
      <c r="K60" s="2"/>
      <c r="L60" s="2"/>
      <c r="M60" s="2"/>
      <c r="N60" s="2"/>
      <c r="O60" s="2"/>
      <c r="P60" s="2"/>
    </row>
    <row r="61" spans="1:16">
      <c r="A61" s="57"/>
      <c r="B61" s="2"/>
      <c r="C61" s="2"/>
      <c r="D61" s="2"/>
      <c r="E61" s="2"/>
      <c r="F61" s="2"/>
      <c r="G61" s="2"/>
      <c r="H61" s="2"/>
      <c r="I61" s="2"/>
      <c r="J61" s="2"/>
      <c r="K61" s="2"/>
      <c r="L61" s="17"/>
      <c r="M61" s="2"/>
      <c r="N61" s="2"/>
    </row>
    <row r="62" spans="1:16">
      <c r="A62" s="57"/>
      <c r="B62" s="2"/>
      <c r="C62" s="2"/>
      <c r="D62" s="2"/>
      <c r="E62" s="2"/>
      <c r="F62" s="2"/>
      <c r="G62" s="2"/>
      <c r="H62" s="2"/>
      <c r="I62" s="2"/>
      <c r="J62" s="2"/>
      <c r="K62" s="2"/>
      <c r="L62" s="2"/>
      <c r="M62" s="2"/>
      <c r="N62" s="2"/>
      <c r="O62" s="2"/>
      <c r="P62" s="2"/>
    </row>
    <row r="63" spans="1:16" ht="15" customHeight="1">
      <c r="A63" s="909">
        <v>3</v>
      </c>
      <c r="B63" s="911" t="s">
        <v>108</v>
      </c>
      <c r="C63" s="911"/>
      <c r="D63" s="911"/>
      <c r="E63" s="2"/>
      <c r="F63" s="2"/>
      <c r="G63" s="2"/>
      <c r="H63" s="2"/>
      <c r="I63" s="2"/>
      <c r="J63" s="2"/>
      <c r="K63" s="2"/>
      <c r="L63" s="2"/>
      <c r="M63" s="2"/>
      <c r="N63" s="2"/>
      <c r="O63" s="2"/>
      <c r="P63" s="2"/>
    </row>
    <row r="64" spans="1:16">
      <c r="A64" s="909"/>
      <c r="B64" s="911"/>
      <c r="C64" s="911"/>
      <c r="D64" s="911"/>
      <c r="E64" s="2"/>
      <c r="F64" s="2"/>
      <c r="G64" s="2"/>
      <c r="H64" s="2"/>
      <c r="I64" s="2"/>
      <c r="J64" s="2"/>
      <c r="K64" s="2"/>
      <c r="L64" s="2"/>
      <c r="M64" s="2"/>
      <c r="N64" s="2"/>
      <c r="O64" s="2"/>
      <c r="P64" s="2"/>
    </row>
    <row r="65" spans="1:16">
      <c r="A65" s="57"/>
      <c r="B65" s="911"/>
      <c r="C65" s="911"/>
      <c r="D65" s="911"/>
      <c r="E65" s="10" t="s">
        <v>91</v>
      </c>
      <c r="F65" s="41">
        <f>'dati nascosti'!L48^2*(F9*'dati nascosti'!L50*(1-('dati nascosti'!L51/'dati nascosti'!L50)^2))^0.5*10^-3</f>
        <v>27.09854018208361</v>
      </c>
      <c r="G65" s="2"/>
      <c r="H65" s="2"/>
      <c r="I65" s="2"/>
      <c r="J65" s="2"/>
      <c r="K65" s="2"/>
      <c r="L65" s="2"/>
      <c r="M65" s="2"/>
      <c r="N65" s="2"/>
      <c r="O65" s="2"/>
      <c r="P65" s="2"/>
    </row>
    <row r="66" spans="1:16">
      <c r="A66" s="57"/>
      <c r="B66" s="911"/>
      <c r="C66" s="911"/>
      <c r="D66" s="911"/>
      <c r="E66" s="2"/>
      <c r="F66" s="2"/>
      <c r="G66" s="2"/>
      <c r="H66" s="2"/>
      <c r="I66" s="2"/>
      <c r="J66" s="2"/>
      <c r="K66" s="2"/>
      <c r="L66" s="2"/>
      <c r="M66" s="2"/>
      <c r="N66" s="2"/>
      <c r="O66" s="2"/>
      <c r="P66" s="2"/>
    </row>
    <row r="67" spans="1:16">
      <c r="A67" s="57"/>
      <c r="B67" s="911"/>
      <c r="C67" s="911"/>
      <c r="D67" s="911"/>
      <c r="E67" s="2"/>
      <c r="F67" s="2"/>
      <c r="G67" s="2"/>
      <c r="H67" s="2"/>
      <c r="I67" s="2"/>
      <c r="J67" s="2"/>
      <c r="K67" s="2"/>
      <c r="L67" s="2"/>
      <c r="M67" s="2"/>
      <c r="N67" s="2"/>
      <c r="O67" s="2"/>
      <c r="P67" s="2"/>
    </row>
    <row r="68" spans="1:16">
      <c r="A68" s="57"/>
      <c r="B68" s="51"/>
      <c r="C68" s="51"/>
      <c r="D68" s="51"/>
      <c r="E68" s="2"/>
      <c r="F68" s="2"/>
      <c r="G68" s="2"/>
      <c r="H68" s="2"/>
      <c r="I68" s="2"/>
      <c r="J68" s="2"/>
      <c r="K68" s="2"/>
      <c r="L68" s="2"/>
      <c r="M68" s="2"/>
      <c r="N68" s="2"/>
      <c r="O68" s="2"/>
      <c r="P68" s="2"/>
    </row>
    <row r="69" spans="1:16">
      <c r="A69" s="57"/>
      <c r="B69" s="2"/>
      <c r="C69" s="2"/>
      <c r="D69" s="2"/>
      <c r="E69" s="2"/>
      <c r="F69" s="2"/>
      <c r="G69" s="2"/>
      <c r="H69" s="2"/>
      <c r="I69" s="2"/>
      <c r="J69" s="2"/>
      <c r="K69" s="2"/>
      <c r="L69" s="2"/>
      <c r="M69" s="2"/>
      <c r="N69" s="2"/>
      <c r="O69" s="2"/>
      <c r="P69" s="2"/>
    </row>
    <row r="70" spans="1:16">
      <c r="A70" s="57"/>
      <c r="B70" s="2"/>
      <c r="C70" s="2"/>
      <c r="D70" s="2"/>
      <c r="E70" s="2"/>
      <c r="F70" s="2"/>
      <c r="G70" s="2"/>
      <c r="H70" s="2"/>
      <c r="I70" s="2"/>
      <c r="J70" s="2"/>
      <c r="K70" s="2"/>
      <c r="L70" s="2"/>
      <c r="M70" s="2"/>
      <c r="N70" s="2"/>
      <c r="O70" s="2"/>
      <c r="P70" s="2"/>
    </row>
    <row r="71" spans="1:16" ht="15" customHeight="1">
      <c r="A71" s="909">
        <v>4</v>
      </c>
      <c r="B71" s="910" t="s">
        <v>210</v>
      </c>
      <c r="C71" s="910"/>
      <c r="D71" s="910"/>
      <c r="E71" s="2"/>
      <c r="F71" s="2"/>
      <c r="G71" s="2"/>
      <c r="H71" s="2"/>
      <c r="I71" s="2"/>
      <c r="J71" s="2"/>
      <c r="K71" s="2"/>
      <c r="L71" s="2"/>
      <c r="M71" s="2"/>
      <c r="N71" s="20"/>
      <c r="O71" s="2"/>
      <c r="P71" s="2"/>
    </row>
    <row r="72" spans="1:16">
      <c r="A72" s="909"/>
      <c r="B72" s="910"/>
      <c r="C72" s="910"/>
      <c r="D72" s="910"/>
      <c r="E72" s="10" t="s">
        <v>91</v>
      </c>
      <c r="F72" s="46">
        <f>F74+F75</f>
        <v>16.560841793842062</v>
      </c>
      <c r="G72" s="2"/>
      <c r="H72" s="2"/>
      <c r="I72" s="2"/>
      <c r="J72" s="2"/>
      <c r="K72" s="2"/>
      <c r="L72" s="2"/>
      <c r="M72" s="2"/>
      <c r="N72" s="2"/>
      <c r="O72" s="2"/>
      <c r="P72" s="15"/>
    </row>
    <row r="73" spans="1:16" ht="9.75" customHeight="1">
      <c r="A73" s="57"/>
      <c r="B73" s="910"/>
      <c r="C73" s="910"/>
      <c r="D73" s="910"/>
      <c r="E73" s="43"/>
      <c r="F73" s="2"/>
      <c r="G73" s="2"/>
      <c r="H73" s="2"/>
      <c r="I73" s="2"/>
      <c r="J73" s="2"/>
      <c r="K73" s="2"/>
      <c r="L73" s="2"/>
      <c r="M73" s="2"/>
      <c r="N73" s="2"/>
      <c r="O73" s="2"/>
      <c r="P73" s="2"/>
    </row>
    <row r="74" spans="1:16">
      <c r="A74" s="57"/>
      <c r="B74" s="910"/>
      <c r="C74" s="910"/>
      <c r="D74" s="910"/>
      <c r="E74" s="44" t="s">
        <v>69</v>
      </c>
      <c r="F74" s="45">
        <f>5*'dati nascosti'!L48*'dati nascosti'!L52*F13*('dati nascosti'!L52/(0.66*'dati nascosti'!L52+'dati nascosti'!L48))*10^-3</f>
        <v>16.560841793842062</v>
      </c>
      <c r="G74" s="2"/>
      <c r="H74" s="2"/>
      <c r="I74" s="2"/>
      <c r="J74" s="2"/>
      <c r="K74" s="2"/>
      <c r="L74" s="2"/>
      <c r="M74" s="2"/>
      <c r="N74" s="2"/>
      <c r="O74" s="2"/>
      <c r="P74" s="2"/>
    </row>
    <row r="75" spans="1:16">
      <c r="A75" s="57"/>
      <c r="B75" s="910"/>
      <c r="C75" s="910"/>
      <c r="D75" s="910"/>
      <c r="E75" s="44" t="s">
        <v>63</v>
      </c>
      <c r="F75" s="45">
        <f>IF('dati nascosti'!C133='dati nascosti'!E8,391.3*('INPUT DATI'!H97/2)^2*PI()*F34/'dati nascosti'!I103*2.5*'INPUT DATI'!H93/F34*10^-3,0)</f>
        <v>0</v>
      </c>
      <c r="G75" s="2"/>
      <c r="H75" s="2"/>
      <c r="I75" s="2"/>
      <c r="J75" s="2"/>
      <c r="K75" s="2"/>
      <c r="L75" s="2"/>
      <c r="M75" s="2"/>
      <c r="N75" s="2"/>
      <c r="O75" s="2"/>
      <c r="P75" s="2"/>
    </row>
    <row r="76" spans="1:16">
      <c r="A76" s="57"/>
      <c r="B76" s="2"/>
      <c r="C76" s="2"/>
      <c r="D76" s="2"/>
      <c r="E76" s="2"/>
      <c r="F76" s="2"/>
      <c r="G76" s="2"/>
      <c r="H76" s="2"/>
      <c r="I76" s="2"/>
      <c r="J76" s="2"/>
      <c r="K76" s="2"/>
      <c r="L76" s="2"/>
      <c r="M76" s="2"/>
      <c r="N76" s="20"/>
      <c r="O76" s="2"/>
      <c r="P76" s="2"/>
    </row>
    <row r="77" spans="1:16">
      <c r="A77" s="57"/>
      <c r="B77" s="2"/>
      <c r="C77" s="2"/>
      <c r="D77" s="2"/>
      <c r="E77" s="2"/>
      <c r="G77" s="2"/>
      <c r="K77" s="2"/>
      <c r="L77" s="2"/>
      <c r="M77" s="2"/>
      <c r="N77" s="20"/>
      <c r="O77" s="2"/>
      <c r="P77" s="2"/>
    </row>
    <row r="78" spans="1:16">
      <c r="A78" s="57"/>
      <c r="B78" s="2"/>
      <c r="C78" s="2"/>
      <c r="D78" s="2"/>
      <c r="E78" s="2"/>
      <c r="F78" s="2"/>
      <c r="G78" s="2"/>
      <c r="H78" s="2"/>
      <c r="K78" s="2"/>
      <c r="L78" s="2"/>
      <c r="M78" s="2"/>
      <c r="N78" s="2"/>
      <c r="O78" s="2"/>
      <c r="P78" s="2"/>
    </row>
    <row r="79" spans="1:16" ht="15" customHeight="1">
      <c r="A79" s="909">
        <v>5</v>
      </c>
      <c r="B79" s="910" t="s">
        <v>211</v>
      </c>
      <c r="C79" s="910"/>
      <c r="D79" s="910"/>
      <c r="E79" s="2"/>
      <c r="F79" s="2"/>
      <c r="G79" s="2"/>
      <c r="K79" s="2"/>
      <c r="L79" s="2"/>
      <c r="M79" s="2"/>
      <c r="N79" s="2"/>
      <c r="O79" s="2"/>
      <c r="P79" s="2"/>
    </row>
    <row r="80" spans="1:16">
      <c r="A80" s="909"/>
      <c r="B80" s="910"/>
      <c r="C80" s="910"/>
      <c r="D80" s="910"/>
      <c r="E80" s="10" t="s">
        <v>91</v>
      </c>
      <c r="F80" s="46">
        <f>F82+F83</f>
        <v>4.7369550528190354</v>
      </c>
      <c r="G80" s="2"/>
      <c r="H80" s="2"/>
      <c r="I80" s="2"/>
      <c r="J80" s="2"/>
      <c r="K80" s="2"/>
      <c r="L80" s="2"/>
      <c r="M80" s="2"/>
      <c r="N80" s="2"/>
      <c r="O80" s="2"/>
      <c r="P80" s="2"/>
    </row>
    <row r="81" spans="1:16">
      <c r="A81" s="57"/>
      <c r="B81" s="910"/>
      <c r="C81" s="910"/>
      <c r="D81" s="910"/>
      <c r="E81" s="2"/>
      <c r="F81" s="2"/>
      <c r="G81" s="2"/>
      <c r="H81" s="2"/>
      <c r="I81" s="2"/>
      <c r="J81" s="2"/>
      <c r="K81" s="2"/>
      <c r="L81" s="2"/>
      <c r="M81" s="2"/>
      <c r="N81" s="2"/>
      <c r="O81" s="2"/>
      <c r="P81" s="2"/>
    </row>
    <row r="82" spans="1:16">
      <c r="A82" s="2"/>
      <c r="B82" s="910"/>
      <c r="C82" s="910"/>
      <c r="D82" s="910"/>
      <c r="E82" s="44" t="s">
        <v>69</v>
      </c>
      <c r="F82" s="45">
        <f>2*'dati nascosti'!L48*'dati nascosti'!L53*F13*10^-3</f>
        <v>4.7369550528190354</v>
      </c>
      <c r="G82" s="2"/>
      <c r="H82" s="2"/>
      <c r="I82" s="2"/>
      <c r="J82" s="2"/>
      <c r="K82" s="2"/>
      <c r="L82" s="2"/>
      <c r="M82" s="2"/>
      <c r="N82" s="2"/>
      <c r="O82" s="2"/>
      <c r="P82" s="2"/>
    </row>
    <row r="83" spans="1:16">
      <c r="A83" s="2"/>
      <c r="B83" s="2"/>
      <c r="C83" s="2"/>
      <c r="D83" s="2"/>
      <c r="E83" s="44" t="s">
        <v>63</v>
      </c>
      <c r="F83" s="45">
        <f>IF('dati nascosti'!C133='dati nascosti'!E8,391.3*('INPUT DATI'!H97/2)^2*PI()*10^-3,0)</f>
        <v>0</v>
      </c>
      <c r="G83" s="2"/>
      <c r="H83" s="2"/>
      <c r="I83" s="2"/>
      <c r="J83" s="2"/>
      <c r="K83" s="2"/>
      <c r="L83" s="2"/>
      <c r="M83" s="2"/>
      <c r="N83" s="2"/>
      <c r="O83" s="2"/>
      <c r="P83" s="2"/>
    </row>
    <row r="84" spans="1:16">
      <c r="A84" s="2"/>
      <c r="B84" s="2"/>
      <c r="C84" s="2"/>
      <c r="D84" s="2"/>
      <c r="E84" s="2"/>
      <c r="F84" s="2"/>
      <c r="G84" s="2"/>
      <c r="H84" s="2"/>
      <c r="I84" s="2"/>
      <c r="J84" s="2"/>
      <c r="K84" s="2"/>
      <c r="L84" s="2"/>
      <c r="M84" s="2"/>
      <c r="N84" s="2"/>
      <c r="O84" s="2"/>
      <c r="P84" s="2"/>
    </row>
    <row r="85" spans="1:16">
      <c r="A85" s="2"/>
      <c r="B85" s="2"/>
      <c r="C85" s="2"/>
      <c r="D85" s="2"/>
      <c r="E85" s="2"/>
      <c r="F85" s="2"/>
      <c r="G85" s="2"/>
      <c r="H85" s="2"/>
      <c r="I85" s="2"/>
      <c r="J85" s="2"/>
      <c r="K85" s="2"/>
      <c r="L85" s="2"/>
      <c r="M85" s="2"/>
      <c r="N85" s="2"/>
      <c r="O85" s="2"/>
      <c r="P85" s="2"/>
    </row>
    <row r="86" spans="1:16">
      <c r="A86" s="2"/>
      <c r="B86" s="2"/>
      <c r="C86" s="2"/>
      <c r="D86" s="2"/>
      <c r="E86" s="43"/>
      <c r="F86" s="2"/>
      <c r="G86" s="2"/>
      <c r="H86" s="44"/>
      <c r="I86" s="2"/>
      <c r="J86" s="2"/>
      <c r="K86" s="2"/>
      <c r="L86" s="2"/>
      <c r="M86" s="2"/>
      <c r="N86" s="2"/>
      <c r="O86" s="2"/>
      <c r="P86" s="2"/>
    </row>
    <row r="87" spans="1:16">
      <c r="A87" s="2"/>
      <c r="B87" s="2"/>
      <c r="C87" s="2"/>
      <c r="D87" s="2"/>
      <c r="E87" s="2"/>
      <c r="F87" s="2"/>
      <c r="G87" s="2"/>
      <c r="H87" s="2"/>
      <c r="I87" s="2"/>
      <c r="J87" s="2"/>
      <c r="K87" s="2"/>
      <c r="L87" s="2"/>
      <c r="M87" s="2"/>
      <c r="N87" s="2"/>
      <c r="O87" s="2"/>
      <c r="P87" s="2"/>
    </row>
    <row r="88" spans="1:16">
      <c r="A88" s="2"/>
      <c r="B88" s="578" t="s">
        <v>100</v>
      </c>
      <c r="C88" s="676">
        <f>ABS('INPUT DATI'!H17)</f>
        <v>95</v>
      </c>
      <c r="D88" s="677"/>
      <c r="E88" s="2"/>
      <c r="F88" s="2"/>
      <c r="G88" s="2"/>
      <c r="H88" s="2"/>
      <c r="I88" s="2"/>
      <c r="J88" s="2"/>
      <c r="K88" s="2"/>
      <c r="L88" s="2"/>
      <c r="M88" s="2"/>
      <c r="N88" s="2"/>
      <c r="O88" s="2"/>
      <c r="P88" s="2"/>
    </row>
    <row r="89" spans="1:16">
      <c r="A89" s="2"/>
      <c r="B89" s="2"/>
      <c r="C89" s="2"/>
      <c r="D89" s="2"/>
      <c r="E89" s="2"/>
      <c r="F89" s="2"/>
      <c r="G89" s="2"/>
      <c r="H89" s="2"/>
      <c r="I89" s="2"/>
      <c r="J89" s="2"/>
      <c r="K89" s="2"/>
      <c r="L89" s="2"/>
      <c r="M89" s="2"/>
      <c r="N89" s="2"/>
      <c r="O89" s="2"/>
      <c r="P89" s="2"/>
    </row>
    <row r="90" spans="1:16">
      <c r="A90" s="2"/>
      <c r="B90" s="2"/>
      <c r="C90" s="2"/>
      <c r="D90" s="2"/>
      <c r="E90" s="2"/>
      <c r="F90" s="2"/>
      <c r="G90" s="2"/>
      <c r="H90" s="2"/>
      <c r="I90" s="2"/>
      <c r="J90" s="2"/>
      <c r="K90" s="2"/>
      <c r="L90" s="2"/>
      <c r="M90" s="2"/>
      <c r="N90" s="2"/>
      <c r="O90" s="2"/>
      <c r="P90" s="2"/>
    </row>
    <row r="91" spans="1:16">
      <c r="B91" s="510">
        <v>1</v>
      </c>
      <c r="C91" s="510">
        <v>2</v>
      </c>
      <c r="D91" s="510">
        <v>3</v>
      </c>
      <c r="E91" s="510">
        <v>4</v>
      </c>
      <c r="F91" s="510">
        <v>5</v>
      </c>
      <c r="G91" s="510">
        <v>6</v>
      </c>
      <c r="P91" s="2"/>
    </row>
    <row r="92" spans="1:16">
      <c r="B92" s="579">
        <f>+ABS(IF('INPUT DATI'!H120=0,0,IF('ver pressoflex 6p C3 DCpowe'!C48&lt;'ver pressoflex 6p C3 DCpowe'!I50,'ver pressoflex 6p C2 DCpowe'!Z48,'ver pressoflex 6p C3 DCpowe'!Z48)))</f>
        <v>72.923749512900315</v>
      </c>
      <c r="C92" s="579" t="str">
        <f>IF('ver pressoflex 6p C3 DCpowe'!C48&lt;'ver pressoflex 6p C3 DCpowe'!I50,"campo 2 ","campo 3")</f>
        <v xml:space="preserve">campo 2 </v>
      </c>
      <c r="D92" s="579">
        <f>IF('ver pressoflex 6p C3 DCpowe'!C48&lt;'ver pressoflex 6p C3 DCpowe'!I50,'ver pressoflex 6p C2 DCpowe'!C48,'ver pressoflex 6p C3 DCpowe'!C48)</f>
        <v>701.55750000000148</v>
      </c>
      <c r="E92" s="110">
        <f>IF('ver pressoflex 6p C2 DCpowe'!W26=0.81,'ver pressoflex 6p C3 DCpowe'!R34,'ver pressoflex 6p C2 DCpowe'!Q37)</f>
        <v>17.803500000000003</v>
      </c>
      <c r="F92" s="110">
        <f>IF('ver pressoflex 6p C2 DCpowe'!W26=0.81,'ver pressoflex 6p C3 DCpowe'!K48,'ver pressoflex 6p C2 DCpowe'!K48)</f>
        <v>-41.146444389812622</v>
      </c>
      <c r="G92" s="110">
        <f>ABS(IF('ver pressoflex 6p C3 DCpowe'!C48&lt;'ver pressoflex 6p C3 DCpowe'!I50,'ver pressoflex 6p C2 DCpowe'!K48,'ver pressoflex 6p C3 DCpowe'!K48))</f>
        <v>41.146444389812622</v>
      </c>
      <c r="O92" s="27"/>
      <c r="P92" s="2"/>
    </row>
    <row r="93" spans="1:16">
      <c r="B93" s="579">
        <f>+ABS(IF('INPUT DATI'!H120=0,0,IF('ver pressoflex 6p C3 DCpowe_2'!C48&lt;'ver pressoflex 6p C3 DCpowe_2'!I50,'ver pressoflex 6p C2 DCpowe_2'!Z48,'ver pressoflex 6p C3 DCpowe_2'!Z48)))</f>
        <v>72.923749512900315</v>
      </c>
      <c r="C93" s="110" t="str">
        <f>IF('ver pressoflex 6p C3 DCpowe_2'!C48&lt;'ver pressoflex 6p C3 DCpowe_2'!I50,"campo 2 ","campo 3")</f>
        <v xml:space="preserve">campo 2 </v>
      </c>
      <c r="D93" s="579">
        <f>IF('ver pressoflex 6p C3 DCpowe_2'!C48&lt;'ver pressoflex 6p C3 DCpowe_2'!I50,'ver pressoflex 6p C2 DCpowe_2'!C48,'ver pressoflex 6p C3 DCpowe_2'!C48)</f>
        <v>701.55750000000148</v>
      </c>
      <c r="E93" s="579">
        <f>IF('ver pressoflex 6p C2 DCpowe_2'!W26=0.81,'ver pressoflex 6p C3 DCpowe_2'!R34,'ver pressoflex 6p C2 DCpowe_2'!Q37)</f>
        <v>17.803500000000003</v>
      </c>
      <c r="F93" s="579">
        <f>IF('ver pressoflex 6p C2 DCpowe_2'!W26=0.81,'ver pressoflex 6p C3 DCpowe_2'!K48,'ver pressoflex 6p C2 DCpowe_2'!K48)</f>
        <v>-41.146444389812622</v>
      </c>
      <c r="G93" s="110">
        <f>ABS(IF('ver pressoflex 6p C3 DCpowe_2'!C48&lt;'ver pressoflex 6p C3 DCpowe_2'!I50,'ver pressoflex 6p C2 DCpowe_2'!K48,'ver pressoflex 6p C3 DCpowe_2'!K48))</f>
        <v>41.146444389812622</v>
      </c>
      <c r="P93" s="2"/>
    </row>
    <row r="95" spans="1:16" ht="15" customHeight="1"/>
    <row r="100" spans="2:16">
      <c r="B100" s="678" t="s">
        <v>341</v>
      </c>
      <c r="C100" s="678"/>
      <c r="D100" s="678"/>
      <c r="E100" s="678"/>
      <c r="F100" s="678"/>
      <c r="G100" s="678"/>
      <c r="H100" s="321" t="s">
        <v>643</v>
      </c>
      <c r="I100" s="318" t="str">
        <f>VLOOKUP(VERIFICHE!I255,APPROFONDIMENTI!B92:E93,2,FALSE)</f>
        <v xml:space="preserve">campo 2 </v>
      </c>
    </row>
    <row r="102" spans="2:16" ht="18">
      <c r="B102" s="726" t="s">
        <v>751</v>
      </c>
      <c r="C102" s="727"/>
      <c r="D102" s="727"/>
      <c r="E102" s="727"/>
      <c r="F102" s="727"/>
      <c r="G102" s="728"/>
      <c r="H102" s="321" t="s">
        <v>661</v>
      </c>
      <c r="I102" s="327">
        <f>VLOOKUP(VERIFICHE!I255,APPROFONDIMENTI!B92:E93,4,FALSE)</f>
        <v>17.803500000000003</v>
      </c>
    </row>
    <row r="110" spans="2:16">
      <c r="P110" s="2"/>
    </row>
    <row r="111" spans="2:16">
      <c r="P111" s="2"/>
    </row>
    <row r="112" spans="2:16">
      <c r="P112" s="2"/>
    </row>
    <row r="113" spans="16:16">
      <c r="P113" s="2"/>
    </row>
    <row r="114" spans="16:16">
      <c r="P114" s="2"/>
    </row>
    <row r="115" spans="16:16">
      <c r="P115" s="2"/>
    </row>
    <row r="116" spans="16:16">
      <c r="P116" s="2"/>
    </row>
    <row r="117" spans="16:16">
      <c r="P117" s="2"/>
    </row>
  </sheetData>
  <sheetProtection selectLockedCells="1" selectUnlockedCells="1"/>
  <customSheetViews>
    <customSheetView guid="{659DD865-8260-446D-8180-AF8DBA05697B}" scale="87" fitToPage="1" state="hidden" topLeftCell="A76">
      <selection activeCell="J116" sqref="J116"/>
      <pageMargins left="0.25" right="0.25" top="0.75" bottom="0.75" header="0.3" footer="0.3"/>
      <pageSetup paperSize="9" scale="51" fitToHeight="0" orientation="portrait" verticalDpi="300" r:id="rId1"/>
    </customSheetView>
    <customSheetView guid="{CAA96DF9-7449-4441-BC51-83D4587E103F}" scale="87" fitToPage="1" state="hidden">
      <selection activeCell="O52" sqref="O52"/>
      <pageMargins left="0.25" right="0.25" top="0.75" bottom="0.75" header="0.3" footer="0.3"/>
      <pageSetup paperSize="9" scale="51" fitToHeight="0" orientation="portrait" verticalDpi="300" r:id="rId2"/>
    </customSheetView>
    <customSheetView guid="{1AD4E0FC-1F19-4717-A26A-F34897CA398D}" scale="87" fitToPage="1" state="hidden" topLeftCell="A40">
      <selection activeCell="F74" sqref="F74"/>
      <pageMargins left="0.25" right="0.25" top="0.75" bottom="0.75" header="0.3" footer="0.3"/>
      <pageSetup paperSize="9" scale="51" fitToHeight="0" orientation="portrait" verticalDpi="300" r:id="rId3"/>
    </customSheetView>
  </customSheetViews>
  <mergeCells count="19">
    <mergeCell ref="A71:A72"/>
    <mergeCell ref="C88:D88"/>
    <mergeCell ref="N32:O32"/>
    <mergeCell ref="N40:O40"/>
    <mergeCell ref="A79:A80"/>
    <mergeCell ref="B71:D75"/>
    <mergeCell ref="B79:D82"/>
    <mergeCell ref="A50:A51"/>
    <mergeCell ref="A56:A57"/>
    <mergeCell ref="A63:A64"/>
    <mergeCell ref="B50:D53"/>
    <mergeCell ref="B56:D60"/>
    <mergeCell ref="B63:D67"/>
    <mergeCell ref="B100:G100"/>
    <mergeCell ref="B102:G102"/>
    <mergeCell ref="B4:F4"/>
    <mergeCell ref="B19:F19"/>
    <mergeCell ref="B28:F28"/>
    <mergeCell ref="B48:F48"/>
  </mergeCells>
  <pageMargins left="0.25" right="0.25" top="0.75" bottom="0.75" header="0.3" footer="0.3"/>
  <pageSetup paperSize="9" scale="51" fitToHeight="0" orientation="portrait" verticalDpi="300" r:id="rId4"/>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U264"/>
  <sheetViews>
    <sheetView showGridLines="0" showRowColHeaders="0" zoomScale="110" zoomScaleNormal="110" workbookViewId="0">
      <selection activeCell="B17" sqref="B17:J17"/>
    </sheetView>
  </sheetViews>
  <sheetFormatPr defaultRowHeight="15"/>
  <cols>
    <col min="1" max="1" width="2" customWidth="1"/>
    <col min="2" max="9" width="9.28515625" customWidth="1"/>
    <col min="10" max="10" width="11.140625" customWidth="1"/>
  </cols>
  <sheetData>
    <row r="1" spans="2:10" ht="7.5" customHeight="1"/>
    <row r="2" spans="2:10">
      <c r="B2" s="2"/>
      <c r="C2" s="2"/>
      <c r="D2" s="2"/>
      <c r="E2" s="2"/>
      <c r="F2" s="2"/>
      <c r="G2" s="2"/>
      <c r="H2" s="2"/>
      <c r="I2" s="2"/>
      <c r="J2" s="2"/>
    </row>
    <row r="3" spans="2:10" ht="15.75">
      <c r="B3" s="630"/>
      <c r="C3" s="630"/>
      <c r="D3" s="630"/>
      <c r="E3" s="630"/>
      <c r="F3" s="630"/>
      <c r="G3" s="630"/>
      <c r="H3" s="630"/>
      <c r="I3" s="630"/>
      <c r="J3" s="630"/>
    </row>
    <row r="4" spans="2:10">
      <c r="B4" s="2"/>
      <c r="C4" s="2"/>
      <c r="D4" s="2"/>
      <c r="E4" s="2"/>
      <c r="F4" s="2"/>
      <c r="G4" s="2"/>
      <c r="H4" s="2"/>
      <c r="I4" s="2"/>
      <c r="J4" s="2"/>
    </row>
    <row r="5" spans="2:10">
      <c r="B5" s="2"/>
      <c r="C5" s="2"/>
      <c r="D5" s="2"/>
      <c r="E5" s="2"/>
      <c r="F5" s="2"/>
      <c r="G5" s="2"/>
      <c r="H5" s="2"/>
      <c r="I5" s="2"/>
      <c r="J5" s="2"/>
    </row>
    <row r="6" spans="2:10">
      <c r="B6" s="2"/>
      <c r="C6" s="2"/>
      <c r="D6" s="2"/>
      <c r="E6" s="2"/>
      <c r="F6" s="2"/>
      <c r="G6" s="2"/>
      <c r="H6" s="2"/>
      <c r="I6" s="2"/>
      <c r="J6" s="2"/>
    </row>
    <row r="7" spans="2:10">
      <c r="B7" s="2"/>
      <c r="C7" s="2"/>
      <c r="D7" s="2"/>
      <c r="E7" s="2"/>
      <c r="F7" s="2"/>
      <c r="G7" s="2"/>
      <c r="H7" s="2"/>
      <c r="I7" s="2"/>
      <c r="J7" s="2"/>
    </row>
    <row r="8" spans="2:10">
      <c r="B8" s="2"/>
      <c r="C8" s="2"/>
      <c r="D8" s="2"/>
      <c r="E8" s="2"/>
      <c r="F8" s="2"/>
      <c r="G8" s="2"/>
      <c r="H8" s="2"/>
      <c r="I8" s="2"/>
      <c r="J8" s="2"/>
    </row>
    <row r="9" spans="2:10">
      <c r="B9" s="2"/>
      <c r="C9" s="2"/>
      <c r="D9" s="2"/>
      <c r="E9" s="2"/>
      <c r="F9" s="2"/>
      <c r="G9" s="2"/>
      <c r="H9" s="2"/>
      <c r="I9" s="2"/>
      <c r="J9" s="2"/>
    </row>
    <row r="10" spans="2:10">
      <c r="B10" s="2"/>
      <c r="C10" s="2"/>
      <c r="D10" s="2"/>
      <c r="E10" s="2"/>
      <c r="F10" s="2"/>
      <c r="G10" s="2"/>
      <c r="H10" s="2"/>
      <c r="I10" s="2"/>
      <c r="J10" s="2"/>
    </row>
    <row r="11" spans="2:10">
      <c r="B11" s="2"/>
      <c r="C11" s="2"/>
      <c r="D11" s="2"/>
      <c r="E11" s="2"/>
      <c r="F11" s="2"/>
      <c r="G11" s="2"/>
      <c r="H11" s="2"/>
      <c r="I11" s="2"/>
      <c r="J11" s="2"/>
    </row>
    <row r="12" spans="2:10">
      <c r="B12" s="2"/>
      <c r="C12" s="2"/>
      <c r="D12" s="2"/>
      <c r="E12" s="2"/>
      <c r="F12" s="2"/>
      <c r="G12" s="2"/>
      <c r="H12" s="2"/>
      <c r="I12" s="2"/>
      <c r="J12" s="2"/>
    </row>
    <row r="13" spans="2:10">
      <c r="B13" s="2"/>
      <c r="C13" s="2"/>
      <c r="D13" s="2"/>
      <c r="E13" s="2"/>
      <c r="F13" s="2"/>
      <c r="G13" s="2"/>
      <c r="H13" s="2"/>
      <c r="I13" s="2"/>
      <c r="J13" s="2"/>
    </row>
    <row r="14" spans="2:10">
      <c r="B14" s="2"/>
      <c r="C14" s="2"/>
      <c r="D14" s="2"/>
      <c r="E14" s="2"/>
      <c r="F14" s="2"/>
      <c r="G14" s="2"/>
      <c r="H14" s="2"/>
      <c r="I14" s="2"/>
      <c r="J14" s="2"/>
    </row>
    <row r="15" spans="2:10">
      <c r="B15" s="184"/>
      <c r="C15" s="184"/>
      <c r="D15" s="184"/>
      <c r="E15" s="184"/>
      <c r="F15" s="184"/>
      <c r="G15" s="184"/>
      <c r="H15" s="184"/>
      <c r="I15" s="184"/>
      <c r="J15" s="184"/>
    </row>
    <row r="16" spans="2:10" ht="7.5" customHeight="1">
      <c r="B16" s="184"/>
      <c r="C16" s="184"/>
      <c r="D16" s="184"/>
      <c r="E16" s="184"/>
      <c r="F16" s="184"/>
      <c r="G16" s="184"/>
      <c r="H16" s="184"/>
      <c r="I16" s="184"/>
      <c r="J16" s="184"/>
    </row>
    <row r="17" spans="2:21" ht="15.75">
      <c r="B17" s="953" t="str">
        <f>'INPUT DATI'!H14</f>
        <v xml:space="preserve">numero PARETE </v>
      </c>
      <c r="C17" s="953"/>
      <c r="D17" s="953"/>
      <c r="E17" s="953"/>
      <c r="F17" s="953"/>
      <c r="G17" s="953"/>
      <c r="H17" s="953"/>
      <c r="I17" s="953"/>
      <c r="J17" s="953"/>
    </row>
    <row r="18" spans="2:21">
      <c r="B18" s="20" t="s">
        <v>135</v>
      </c>
      <c r="C18" s="2"/>
      <c r="D18" s="2"/>
      <c r="E18" s="2"/>
      <c r="F18" s="2"/>
      <c r="G18" s="2"/>
      <c r="H18" s="2"/>
      <c r="I18" s="2"/>
      <c r="J18" s="2"/>
    </row>
    <row r="19" spans="2:21">
      <c r="B19" s="2" t="s">
        <v>130</v>
      </c>
      <c r="C19" s="2"/>
      <c r="D19" s="2"/>
      <c r="E19" s="2"/>
      <c r="F19" s="2"/>
      <c r="G19" s="2"/>
      <c r="H19" s="10" t="s">
        <v>129</v>
      </c>
      <c r="I19" s="966">
        <f>'INPUT DATI'!H15</f>
        <v>2450</v>
      </c>
      <c r="J19" s="966"/>
    </row>
    <row r="20" spans="2:21" ht="18">
      <c r="B20" s="439" t="s">
        <v>752</v>
      </c>
      <c r="C20" s="439"/>
      <c r="D20" s="2"/>
      <c r="E20" s="2"/>
      <c r="F20" s="2"/>
      <c r="G20" s="2"/>
      <c r="H20" s="39" t="s">
        <v>810</v>
      </c>
      <c r="I20" s="954">
        <f>'INPUT DATI'!H16</f>
        <v>42</v>
      </c>
      <c r="J20" s="954"/>
    </row>
    <row r="21" spans="2:21">
      <c r="B21" s="63" t="s">
        <v>174</v>
      </c>
      <c r="C21" s="63"/>
      <c r="D21" s="2"/>
      <c r="E21" s="2"/>
      <c r="F21" s="2"/>
      <c r="G21" s="2"/>
      <c r="H21" s="39" t="s">
        <v>100</v>
      </c>
      <c r="I21" s="954">
        <f>APPROFONDIMENTI!C88</f>
        <v>95</v>
      </c>
      <c r="J21" s="954"/>
    </row>
    <row r="22" spans="2:21">
      <c r="B22" s="439" t="s">
        <v>322</v>
      </c>
      <c r="C22" s="439"/>
      <c r="D22" s="2"/>
      <c r="E22" s="2"/>
      <c r="F22" s="2"/>
      <c r="G22" s="2"/>
      <c r="H22" s="39" t="s">
        <v>323</v>
      </c>
      <c r="I22" s="978">
        <f>'INPUT DATI'!H18</f>
        <v>65</v>
      </c>
      <c r="J22" s="979"/>
    </row>
    <row r="23" spans="2:21">
      <c r="B23" s="63" t="s">
        <v>131</v>
      </c>
      <c r="C23" s="63"/>
      <c r="D23" s="2"/>
      <c r="E23" s="2"/>
      <c r="F23" s="2"/>
      <c r="G23" s="2"/>
      <c r="H23" s="39" t="s">
        <v>811</v>
      </c>
      <c r="I23" s="967" t="str">
        <f>'INPUT DATI'!H89</f>
        <v>RADICSOL 140</v>
      </c>
      <c r="J23" s="967"/>
    </row>
    <row r="24" spans="2:21">
      <c r="B24" s="63" t="s">
        <v>346</v>
      </c>
      <c r="C24" s="63"/>
      <c r="D24" s="2"/>
      <c r="E24" s="2"/>
      <c r="F24" s="2"/>
      <c r="G24" s="2"/>
      <c r="H24" s="10" t="s">
        <v>812</v>
      </c>
      <c r="I24" s="966">
        <f>'INPUT DATI'!H92</f>
        <v>400</v>
      </c>
      <c r="J24" s="966"/>
    </row>
    <row r="25" spans="2:21">
      <c r="B25" s="63" t="s">
        <v>116</v>
      </c>
      <c r="C25" s="63"/>
      <c r="D25" s="2"/>
      <c r="E25" s="2"/>
      <c r="F25" s="2"/>
      <c r="G25" s="2"/>
      <c r="H25" s="10" t="s">
        <v>353</v>
      </c>
      <c r="I25" s="888" t="str">
        <f>'INPUT DATI'!H90</f>
        <v>C25/30</v>
      </c>
      <c r="J25" s="888"/>
    </row>
    <row r="26" spans="2:21">
      <c r="B26" s="63" t="s">
        <v>989</v>
      </c>
      <c r="C26" s="63"/>
      <c r="D26" s="2"/>
      <c r="E26" s="2"/>
      <c r="F26" s="2"/>
      <c r="G26" s="2"/>
      <c r="H26" s="10" t="s">
        <v>96</v>
      </c>
      <c r="I26" s="962">
        <f>VERIFICHE!H50</f>
        <v>18.125</v>
      </c>
      <c r="J26" s="888"/>
      <c r="L26" s="131"/>
    </row>
    <row r="27" spans="2:21">
      <c r="B27" s="63" t="s">
        <v>65</v>
      </c>
      <c r="C27" s="63"/>
      <c r="D27" s="2"/>
      <c r="E27" s="2"/>
      <c r="F27" s="2"/>
      <c r="G27" s="2"/>
      <c r="H27" s="10" t="s">
        <v>97</v>
      </c>
      <c r="I27" s="963">
        <f>'INPUT DATI'!H93</f>
        <v>16</v>
      </c>
      <c r="J27" s="963"/>
      <c r="L27" s="131"/>
      <c r="M27" s="73"/>
      <c r="N27" s="73"/>
      <c r="O27" s="74"/>
      <c r="P27" s="74"/>
      <c r="Q27" s="74"/>
      <c r="R27" s="67"/>
      <c r="S27" s="6"/>
      <c r="T27" s="75"/>
      <c r="U27" s="75"/>
    </row>
    <row r="28" spans="2:21">
      <c r="B28" s="63" t="s">
        <v>156</v>
      </c>
      <c r="C28" s="2"/>
      <c r="D28" s="2"/>
      <c r="E28" s="2"/>
      <c r="F28" s="2"/>
      <c r="G28" s="2"/>
      <c r="H28" s="10" t="s">
        <v>813</v>
      </c>
      <c r="I28" s="964" t="str">
        <f>'INPUT DATI'!H94</f>
        <v>Fe B450c</v>
      </c>
      <c r="J28" s="965"/>
      <c r="L28" s="131"/>
    </row>
    <row r="29" spans="2:21" ht="15" customHeight="1">
      <c r="B29" s="506" t="s">
        <v>809</v>
      </c>
      <c r="C29" s="131"/>
      <c r="D29" s="131"/>
      <c r="E29" s="131"/>
      <c r="F29" s="131"/>
      <c r="G29" s="131"/>
      <c r="H29" s="366" t="s">
        <v>784</v>
      </c>
      <c r="I29" s="960">
        <f>'INPUT DATI'!H97</f>
        <v>10</v>
      </c>
      <c r="J29" s="960"/>
      <c r="K29" s="131"/>
      <c r="L29" s="131"/>
    </row>
    <row r="30" spans="2:21">
      <c r="B30" s="2" t="s">
        <v>782</v>
      </c>
      <c r="C30" s="2"/>
      <c r="D30" s="2"/>
      <c r="E30" s="2"/>
      <c r="F30" s="2"/>
      <c r="G30" s="2"/>
      <c r="H30" s="10" t="s">
        <v>783</v>
      </c>
      <c r="I30" s="888">
        <f>'INPUT DATI'!H95</f>
        <v>1</v>
      </c>
      <c r="J30" s="888"/>
    </row>
    <row r="31" spans="2:21" ht="9.75" customHeight="1">
      <c r="B31" s="2"/>
      <c r="C31" s="2"/>
      <c r="D31" s="2"/>
      <c r="E31" s="2"/>
      <c r="F31" s="2"/>
      <c r="G31" s="2"/>
      <c r="H31" s="10"/>
      <c r="I31" s="2"/>
      <c r="J31" s="2"/>
    </row>
    <row r="32" spans="2:21">
      <c r="B32" s="20" t="s">
        <v>222</v>
      </c>
      <c r="C32" s="2"/>
      <c r="D32" s="2"/>
      <c r="E32" s="2"/>
      <c r="F32" s="2"/>
      <c r="G32" s="2"/>
      <c r="H32" s="2"/>
      <c r="I32" s="2"/>
      <c r="J32" s="2"/>
    </row>
    <row r="33" spans="2:10">
      <c r="B33" s="10" t="s">
        <v>159</v>
      </c>
      <c r="C33" s="2"/>
      <c r="D33" s="2"/>
      <c r="E33" s="2"/>
      <c r="F33" s="2"/>
      <c r="G33" s="2"/>
      <c r="H33" s="2"/>
      <c r="I33" s="2"/>
      <c r="J33" s="2"/>
    </row>
    <row r="34" spans="2:10">
      <c r="B34" s="2"/>
      <c r="C34" s="2"/>
      <c r="D34" s="2"/>
      <c r="E34" s="2"/>
      <c r="F34" s="94">
        <f>APPROFONDIMENTI!C88</f>
        <v>95</v>
      </c>
      <c r="G34" s="27" t="s">
        <v>170</v>
      </c>
      <c r="H34" s="2"/>
      <c r="I34" s="2"/>
      <c r="J34" s="2"/>
    </row>
    <row r="35" spans="2:10" ht="18.75">
      <c r="B35" s="2"/>
      <c r="C35" s="2"/>
      <c r="D35" s="95">
        <f>I19</f>
        <v>2450</v>
      </c>
      <c r="E35" s="96" t="s">
        <v>161</v>
      </c>
      <c r="F35" s="2"/>
      <c r="G35" s="2"/>
      <c r="H35" s="2"/>
      <c r="I35" s="2"/>
      <c r="J35" s="2"/>
    </row>
    <row r="36" spans="2:10">
      <c r="B36" s="2"/>
      <c r="C36" s="933" t="s">
        <v>171</v>
      </c>
      <c r="D36" s="934"/>
      <c r="E36" s="934"/>
      <c r="F36" s="934"/>
      <c r="G36" s="935"/>
      <c r="H36" s="2"/>
      <c r="I36" s="2"/>
      <c r="J36" s="2"/>
    </row>
    <row r="37" spans="2:10">
      <c r="B37" s="2"/>
      <c r="C37" s="936"/>
      <c r="D37" s="937"/>
      <c r="E37" s="937"/>
      <c r="F37" s="937"/>
      <c r="G37" s="938"/>
      <c r="H37" s="957"/>
      <c r="I37" s="958"/>
      <c r="J37" s="958"/>
    </row>
    <row r="38" spans="2:10">
      <c r="B38" s="2"/>
      <c r="C38" s="936"/>
      <c r="D38" s="937"/>
      <c r="E38" s="937"/>
      <c r="F38" s="937"/>
      <c r="G38" s="938"/>
      <c r="H38" s="957"/>
      <c r="I38" s="958"/>
      <c r="J38" s="958"/>
    </row>
    <row r="39" spans="2:10">
      <c r="B39" s="2"/>
      <c r="C39" s="936"/>
      <c r="D39" s="937"/>
      <c r="E39" s="937"/>
      <c r="F39" s="937"/>
      <c r="G39" s="938"/>
      <c r="H39" s="957"/>
      <c r="I39" s="958"/>
      <c r="J39" s="958"/>
    </row>
    <row r="40" spans="2:10">
      <c r="B40" s="95"/>
      <c r="C40" s="936"/>
      <c r="D40" s="937"/>
      <c r="E40" s="937"/>
      <c r="F40" s="937"/>
      <c r="G40" s="938"/>
      <c r="H40" s="957"/>
      <c r="I40" s="958"/>
      <c r="J40" s="958"/>
    </row>
    <row r="41" spans="2:10">
      <c r="B41" s="2"/>
      <c r="C41" s="936"/>
      <c r="D41" s="937"/>
      <c r="E41" s="937"/>
      <c r="F41" s="937"/>
      <c r="G41" s="938"/>
      <c r="H41" s="957"/>
      <c r="I41" s="958"/>
      <c r="J41" s="958"/>
    </row>
    <row r="42" spans="2:10">
      <c r="B42" s="2"/>
      <c r="C42" s="936"/>
      <c r="D42" s="937"/>
      <c r="E42" s="937"/>
      <c r="F42" s="937"/>
      <c r="G42" s="938"/>
      <c r="H42" s="957"/>
      <c r="I42" s="958"/>
      <c r="J42" s="958"/>
    </row>
    <row r="43" spans="2:10">
      <c r="B43" s="2"/>
      <c r="C43" s="936"/>
      <c r="D43" s="937"/>
      <c r="E43" s="937"/>
      <c r="F43" s="937"/>
      <c r="G43" s="938"/>
      <c r="H43" s="957"/>
      <c r="I43" s="958"/>
      <c r="J43" s="958"/>
    </row>
    <row r="44" spans="2:10">
      <c r="B44" s="2"/>
      <c r="C44" s="936"/>
      <c r="D44" s="937"/>
      <c r="E44" s="937"/>
      <c r="F44" s="937"/>
      <c r="G44" s="938"/>
      <c r="H44" s="957"/>
      <c r="I44" s="958"/>
      <c r="J44" s="958"/>
    </row>
    <row r="45" spans="2:10">
      <c r="B45" s="2"/>
      <c r="C45" s="939"/>
      <c r="D45" s="940"/>
      <c r="E45" s="940"/>
      <c r="F45" s="940"/>
      <c r="G45" s="941"/>
    </row>
    <row r="46" spans="2:10">
      <c r="B46" s="931">
        <f>VLOOKUP(I23,'dati nascosti'!$C$85:$G$93,4,FALSE)</f>
        <v>240</v>
      </c>
      <c r="C46" s="942" t="str">
        <f>I23</f>
        <v>RADICSOL 140</v>
      </c>
      <c r="D46" s="943"/>
      <c r="E46" s="943"/>
      <c r="F46" s="943"/>
      <c r="G46" s="944"/>
      <c r="H46" s="2"/>
      <c r="I46" s="2"/>
      <c r="J46" s="2"/>
    </row>
    <row r="47" spans="2:10">
      <c r="B47" s="931"/>
      <c r="C47" s="945"/>
      <c r="D47" s="946"/>
      <c r="E47" s="946"/>
      <c r="F47" s="946"/>
      <c r="G47" s="947"/>
      <c r="H47" s="2"/>
      <c r="I47" s="2"/>
      <c r="J47" s="2"/>
    </row>
    <row r="48" spans="2:10">
      <c r="B48" s="2"/>
      <c r="C48" s="968" t="s">
        <v>169</v>
      </c>
      <c r="D48" s="969"/>
      <c r="E48" s="969"/>
      <c r="F48" s="969"/>
      <c r="G48" s="970"/>
      <c r="H48" s="2"/>
      <c r="I48" s="2"/>
      <c r="J48" s="2"/>
    </row>
    <row r="49" spans="2:10">
      <c r="B49" s="2"/>
      <c r="C49" s="971"/>
      <c r="D49" s="972"/>
      <c r="E49" s="972"/>
      <c r="F49" s="972"/>
      <c r="G49" s="973"/>
      <c r="H49" s="976" t="s">
        <v>172</v>
      </c>
      <c r="I49" s="977"/>
      <c r="J49" s="977"/>
    </row>
    <row r="50" spans="2:10">
      <c r="B50" s="2"/>
      <c r="C50" s="2"/>
      <c r="D50" s="2"/>
      <c r="E50" s="2"/>
      <c r="F50" s="2"/>
      <c r="G50" s="2"/>
      <c r="H50" s="2"/>
      <c r="I50" s="2"/>
      <c r="J50" s="2"/>
    </row>
    <row r="51" spans="2:10">
      <c r="B51" s="2"/>
      <c r="C51" s="2"/>
      <c r="D51" s="2"/>
      <c r="E51" s="2"/>
      <c r="F51" s="2"/>
      <c r="G51" s="2"/>
      <c r="H51" s="2"/>
      <c r="I51" s="2"/>
      <c r="J51" s="2"/>
    </row>
    <row r="52" spans="2:10">
      <c r="B52" s="72" t="s">
        <v>160</v>
      </c>
      <c r="C52" s="2"/>
      <c r="D52" s="2"/>
      <c r="E52" s="2"/>
      <c r="F52" s="2"/>
      <c r="G52" s="2"/>
      <c r="H52" s="2"/>
      <c r="I52" s="2"/>
      <c r="J52" s="2"/>
    </row>
    <row r="53" spans="2:10">
      <c r="B53" s="956" t="s">
        <v>164</v>
      </c>
      <c r="C53" s="956"/>
      <c r="D53" s="956"/>
      <c r="E53" s="97" t="str">
        <f>C46</f>
        <v>RADICSOL 140</v>
      </c>
      <c r="F53" s="20"/>
      <c r="G53" s="2"/>
      <c r="H53" s="2"/>
      <c r="I53" s="2"/>
      <c r="J53" s="2"/>
    </row>
    <row r="54" spans="2:10" ht="6.75" customHeight="1">
      <c r="B54" s="98"/>
      <c r="C54" s="98"/>
      <c r="D54" s="98"/>
      <c r="E54" s="99"/>
      <c r="F54" s="2"/>
      <c r="G54" s="2"/>
      <c r="H54" s="2"/>
      <c r="I54" s="2"/>
      <c r="J54" s="2"/>
    </row>
    <row r="55" spans="2:10" ht="30">
      <c r="B55" s="2"/>
      <c r="C55" s="100" t="s">
        <v>176</v>
      </c>
      <c r="D55" s="100" t="s">
        <v>175</v>
      </c>
      <c r="E55" s="101"/>
      <c r="F55" s="101"/>
      <c r="G55" s="101"/>
      <c r="H55" s="100" t="s">
        <v>175</v>
      </c>
      <c r="I55" s="100" t="s">
        <v>176</v>
      </c>
      <c r="J55" s="2"/>
    </row>
    <row r="56" spans="2:10">
      <c r="B56" s="102" t="s">
        <v>223</v>
      </c>
      <c r="C56" s="958"/>
      <c r="D56" s="958"/>
      <c r="E56" s="958"/>
      <c r="F56" s="958"/>
      <c r="G56" s="958"/>
      <c r="H56" s="958"/>
      <c r="I56" s="958"/>
      <c r="J56" s="955">
        <f>VLOOKUP(I23,'dati nascosti'!$C$85:$H$93,6,FALSE)</f>
        <v>300</v>
      </c>
    </row>
    <row r="57" spans="2:10">
      <c r="B57" s="931">
        <f>'dati nascosti'!I182</f>
        <v>140</v>
      </c>
      <c r="C57" s="958"/>
      <c r="D57" s="958"/>
      <c r="E57" s="958"/>
      <c r="F57" s="958"/>
      <c r="G57" s="958"/>
      <c r="H57" s="958"/>
      <c r="I57" s="958"/>
      <c r="J57" s="955"/>
    </row>
    <row r="58" spans="2:10">
      <c r="B58" s="959"/>
      <c r="C58" s="958"/>
      <c r="D58" s="958"/>
      <c r="E58" s="958"/>
      <c r="F58" s="958"/>
      <c r="G58" s="958"/>
      <c r="H58" s="958"/>
      <c r="I58" s="958"/>
      <c r="J58" s="955"/>
    </row>
    <row r="59" spans="2:10">
      <c r="B59" s="959"/>
      <c r="C59" s="958"/>
      <c r="D59" s="958"/>
      <c r="E59" s="958"/>
      <c r="F59" s="958"/>
      <c r="G59" s="958"/>
      <c r="H59" s="958"/>
      <c r="I59" s="958"/>
      <c r="J59" s="955"/>
    </row>
    <row r="60" spans="2:10">
      <c r="B60" s="102" t="s">
        <v>223</v>
      </c>
      <c r="C60" s="958"/>
      <c r="D60" s="958"/>
      <c r="E60" s="958"/>
      <c r="F60" s="958"/>
      <c r="G60" s="958"/>
      <c r="H60" s="958"/>
      <c r="I60" s="958"/>
      <c r="J60" s="955"/>
    </row>
    <row r="61" spans="2:10">
      <c r="B61" s="2"/>
      <c r="C61" s="103" t="s">
        <v>226</v>
      </c>
      <c r="D61" s="104">
        <f>VLOOKUP(I23,'dati nascosti'!$C$85:$H$93,3,FALSE)</f>
        <v>270</v>
      </c>
      <c r="E61" s="79"/>
      <c r="F61" s="79"/>
      <c r="G61" s="79"/>
      <c r="H61" s="21">
        <f>D61</f>
        <v>270</v>
      </c>
      <c r="I61" s="79" t="str">
        <f>C61</f>
        <v>130mm</v>
      </c>
      <c r="J61" s="2"/>
    </row>
    <row r="62" spans="2:10">
      <c r="B62" s="2"/>
      <c r="C62" s="961" t="s">
        <v>163</v>
      </c>
      <c r="D62" s="961"/>
      <c r="E62" s="961"/>
      <c r="F62" s="961"/>
      <c r="G62" s="961"/>
      <c r="H62" s="961"/>
      <c r="I62" s="961"/>
      <c r="J62" s="2"/>
    </row>
    <row r="63" spans="2:10" ht="9.75" customHeight="1">
      <c r="B63" s="2"/>
      <c r="C63" s="2"/>
      <c r="D63" s="2"/>
      <c r="E63" s="2"/>
      <c r="F63" s="2"/>
      <c r="G63" s="2"/>
      <c r="H63" s="2"/>
      <c r="I63" s="2"/>
      <c r="J63" s="2"/>
    </row>
    <row r="64" spans="2:10">
      <c r="B64" s="956" t="s">
        <v>165</v>
      </c>
      <c r="C64" s="956"/>
      <c r="D64" s="956"/>
      <c r="E64" s="97" t="str">
        <f>C46</f>
        <v>RADICSOL 140</v>
      </c>
      <c r="F64" s="20"/>
      <c r="G64" s="878" t="s">
        <v>166</v>
      </c>
      <c r="H64" s="878"/>
      <c r="I64" s="878"/>
      <c r="J64" s="974">
        <f>I19/2000</f>
        <v>1.2250000000000001</v>
      </c>
    </row>
    <row r="65" spans="2:10" ht="15" customHeight="1">
      <c r="B65" s="2"/>
      <c r="C65" s="40" t="s">
        <v>223</v>
      </c>
      <c r="D65" s="80">
        <f>VLOOKUP(I23,'dati nascosti'!$C$85:$H$93,2,FALSE)</f>
        <v>140</v>
      </c>
      <c r="E65" s="40" t="s">
        <v>223</v>
      </c>
      <c r="F65" s="2"/>
      <c r="G65" s="878"/>
      <c r="H65" s="878"/>
      <c r="I65" s="878"/>
      <c r="J65" s="974"/>
    </row>
    <row r="66" spans="2:10">
      <c r="B66" s="931">
        <f>B46</f>
        <v>240</v>
      </c>
      <c r="C66" s="2"/>
      <c r="D66" s="105"/>
      <c r="E66" s="2"/>
      <c r="F66" s="40" t="s">
        <v>224</v>
      </c>
      <c r="G66" s="887" t="s">
        <v>168</v>
      </c>
      <c r="H66" s="887"/>
      <c r="I66" s="887"/>
      <c r="J66" s="106">
        <f>VLOOKUP(I23,'dati nascosti'!$C$85:$I$93,7,FALSE)</f>
        <v>5.0999999999999996</v>
      </c>
    </row>
    <row r="67" spans="2:10">
      <c r="B67" s="932"/>
      <c r="C67" s="2"/>
      <c r="D67" s="2"/>
      <c r="E67" s="2"/>
      <c r="F67" s="40" t="s">
        <v>225</v>
      </c>
      <c r="G67" s="878" t="s">
        <v>216</v>
      </c>
      <c r="H67" s="878"/>
      <c r="I67" s="878"/>
      <c r="J67" s="975">
        <f>VLOOKUP(I23,'dati nascosti'!$C$85:$J$93,8,FALSE)</f>
        <v>0.03</v>
      </c>
    </row>
    <row r="68" spans="2:10" ht="15" customHeight="1">
      <c r="B68" s="932"/>
      <c r="C68" s="2"/>
      <c r="D68" s="2"/>
      <c r="E68" s="2"/>
      <c r="F68" s="2"/>
      <c r="G68" s="878"/>
      <c r="H68" s="878"/>
      <c r="I68" s="878"/>
      <c r="J68" s="975"/>
    </row>
    <row r="69" spans="2:10" ht="15" customHeight="1">
      <c r="B69" s="932"/>
      <c r="C69" s="2"/>
      <c r="D69" s="2"/>
      <c r="E69" s="2"/>
      <c r="F69" s="2"/>
      <c r="G69" s="878" t="s">
        <v>227</v>
      </c>
      <c r="H69" s="878"/>
      <c r="I69" s="878"/>
      <c r="J69" s="878"/>
    </row>
    <row r="70" spans="2:10">
      <c r="B70" s="932"/>
      <c r="C70" s="2"/>
      <c r="D70" s="2"/>
      <c r="E70" s="2"/>
      <c r="F70" s="2"/>
      <c r="G70" s="878"/>
      <c r="H70" s="878"/>
      <c r="I70" s="878"/>
      <c r="J70" s="878"/>
    </row>
    <row r="71" spans="2:10">
      <c r="B71" s="2"/>
      <c r="C71" s="2"/>
      <c r="D71" s="2"/>
      <c r="E71" s="2"/>
      <c r="F71" s="2"/>
      <c r="G71" s="878"/>
      <c r="H71" s="878"/>
      <c r="I71" s="878"/>
      <c r="J71" s="878"/>
    </row>
    <row r="72" spans="2:10">
      <c r="B72" s="2"/>
      <c r="C72" s="70"/>
      <c r="D72" s="70"/>
      <c r="E72" s="70"/>
      <c r="F72" s="2"/>
      <c r="G72" s="2"/>
      <c r="H72" s="2"/>
      <c r="I72" s="2"/>
      <c r="J72" s="2"/>
    </row>
    <row r="73" spans="2:10">
      <c r="B73" s="2"/>
      <c r="C73" s="70"/>
      <c r="D73" s="70"/>
      <c r="E73" s="70"/>
      <c r="F73" s="2"/>
      <c r="G73" s="2"/>
      <c r="H73" s="2"/>
      <c r="I73" s="2"/>
      <c r="J73" s="2"/>
    </row>
    <row r="74" spans="2:10">
      <c r="B74" s="2"/>
      <c r="C74" s="2"/>
      <c r="D74" s="2"/>
      <c r="E74" s="2"/>
      <c r="F74" s="2"/>
      <c r="G74" s="2"/>
      <c r="H74" s="2"/>
      <c r="I74" s="2"/>
      <c r="J74" s="2"/>
    </row>
    <row r="75" spans="2:10">
      <c r="B75" s="2"/>
      <c r="C75" s="2"/>
      <c r="D75" s="2"/>
      <c r="E75" s="2"/>
      <c r="F75" s="2"/>
      <c r="G75" s="2"/>
      <c r="H75" s="2"/>
      <c r="I75" s="2"/>
      <c r="J75" s="2"/>
    </row>
    <row r="76" spans="2:10">
      <c r="B76" s="2"/>
      <c r="C76" s="2"/>
      <c r="D76" s="2"/>
      <c r="E76" s="2"/>
      <c r="F76" s="2"/>
      <c r="G76" s="2"/>
      <c r="H76" s="2"/>
      <c r="I76" s="2"/>
      <c r="J76" s="2"/>
    </row>
    <row r="77" spans="2:10">
      <c r="B77" s="2"/>
      <c r="C77" s="2"/>
      <c r="D77" s="2"/>
      <c r="E77" s="2"/>
      <c r="F77" s="2"/>
      <c r="G77" s="2"/>
      <c r="H77" s="2"/>
      <c r="I77" s="2"/>
      <c r="J77" s="2"/>
    </row>
    <row r="78" spans="2:10">
      <c r="B78" s="2"/>
      <c r="C78" s="2"/>
      <c r="D78" s="2"/>
      <c r="E78" s="2"/>
      <c r="F78" s="2"/>
      <c r="G78" s="2"/>
      <c r="H78" s="2"/>
      <c r="I78" s="2"/>
      <c r="J78" s="2"/>
    </row>
    <row r="79" spans="2:10">
      <c r="B79" s="2"/>
      <c r="C79" s="2"/>
      <c r="D79" s="2"/>
      <c r="E79" s="2"/>
      <c r="F79" s="2"/>
      <c r="G79" s="2"/>
      <c r="H79" s="2"/>
      <c r="I79" s="2"/>
      <c r="J79" s="2"/>
    </row>
    <row r="80" spans="2:10">
      <c r="B80" s="2"/>
      <c r="C80" s="2"/>
      <c r="D80" s="2"/>
      <c r="E80" s="2"/>
      <c r="F80" s="2"/>
      <c r="G80" s="2"/>
      <c r="H80" s="2"/>
      <c r="I80" s="2"/>
      <c r="J80" s="2"/>
    </row>
    <row r="81" spans="2:10">
      <c r="B81" s="2"/>
      <c r="C81" s="2"/>
      <c r="D81" s="2"/>
      <c r="E81" s="2"/>
      <c r="F81" s="2"/>
      <c r="G81" s="2"/>
      <c r="H81" s="2"/>
      <c r="I81" s="2"/>
      <c r="J81" s="2"/>
    </row>
    <row r="82" spans="2:10">
      <c r="B82" s="2"/>
      <c r="C82" s="2"/>
      <c r="D82" s="2"/>
      <c r="E82" s="2"/>
      <c r="F82" s="2"/>
      <c r="G82" s="2"/>
      <c r="H82" s="2"/>
      <c r="I82" s="2"/>
      <c r="J82" s="2"/>
    </row>
    <row r="83" spans="2:10">
      <c r="B83" s="2"/>
      <c r="C83" s="2"/>
      <c r="D83" s="2"/>
      <c r="E83" s="2"/>
      <c r="F83" s="2"/>
      <c r="G83" s="2"/>
      <c r="H83" s="2"/>
      <c r="I83" s="2"/>
      <c r="J83" s="2"/>
    </row>
    <row r="84" spans="2:10">
      <c r="B84" s="2"/>
      <c r="C84" s="2"/>
      <c r="D84" s="2"/>
      <c r="E84" s="2"/>
      <c r="F84" s="2"/>
      <c r="G84" s="2"/>
      <c r="H84" s="2"/>
      <c r="I84" s="2"/>
      <c r="J84" s="2"/>
    </row>
    <row r="85" spans="2:10" ht="7.5" customHeight="1">
      <c r="B85" s="2"/>
      <c r="C85" s="2"/>
      <c r="D85" s="2"/>
      <c r="E85" s="2"/>
      <c r="F85" s="2"/>
      <c r="G85" s="2"/>
      <c r="H85" s="2"/>
      <c r="I85" s="2"/>
      <c r="J85" s="2"/>
    </row>
    <row r="86" spans="2:10">
      <c r="B86" s="20" t="s">
        <v>173</v>
      </c>
      <c r="C86" s="2"/>
      <c r="D86" s="2"/>
      <c r="E86" s="2"/>
      <c r="F86" s="2"/>
      <c r="G86" s="2"/>
      <c r="H86" s="2"/>
      <c r="I86" s="2"/>
      <c r="J86" s="2"/>
    </row>
    <row r="87" spans="2:10" ht="5.25" customHeight="1">
      <c r="B87" s="2"/>
      <c r="C87" s="2"/>
      <c r="D87" s="2"/>
      <c r="E87" s="2"/>
      <c r="F87" s="2"/>
      <c r="G87" s="2"/>
      <c r="H87" s="2"/>
      <c r="I87" s="2"/>
      <c r="J87" s="2"/>
    </row>
    <row r="88" spans="2:10">
      <c r="B88" s="72" t="s">
        <v>177</v>
      </c>
      <c r="C88" s="2"/>
      <c r="D88" s="2"/>
      <c r="E88" s="2"/>
      <c r="F88" s="2"/>
      <c r="G88" s="2"/>
      <c r="H88" s="2"/>
      <c r="I88" s="2"/>
      <c r="J88" s="2"/>
    </row>
    <row r="89" spans="2:10">
      <c r="B89" s="2" t="s">
        <v>12</v>
      </c>
      <c r="C89" s="2"/>
      <c r="D89" s="2"/>
      <c r="E89" s="2"/>
      <c r="F89" s="2"/>
      <c r="G89" s="2"/>
      <c r="H89" s="2"/>
      <c r="I89" s="888" t="str">
        <f>APPROFONDIMENTI!F6</f>
        <v>C25/30</v>
      </c>
      <c r="J89" s="888"/>
    </row>
    <row r="90" spans="2:10">
      <c r="B90" s="2" t="s">
        <v>14</v>
      </c>
      <c r="C90" s="2"/>
      <c r="D90" s="2"/>
      <c r="E90" s="2"/>
      <c r="F90" s="2"/>
      <c r="G90" s="2"/>
      <c r="H90" s="3" t="s">
        <v>40</v>
      </c>
      <c r="I90" s="914">
        <f>APPROFONDIMENTI!F7</f>
        <v>30</v>
      </c>
      <c r="J90" s="914"/>
    </row>
    <row r="91" spans="2:10">
      <c r="B91" s="2" t="s">
        <v>15</v>
      </c>
      <c r="C91" s="2"/>
      <c r="D91" s="2"/>
      <c r="E91" s="2"/>
      <c r="F91" s="2"/>
      <c r="G91" s="2"/>
      <c r="H91" s="3" t="s">
        <v>41</v>
      </c>
      <c r="I91" s="914">
        <f>APPROFONDIMENTI!F8</f>
        <v>32.9</v>
      </c>
      <c r="J91" s="914"/>
    </row>
    <row r="92" spans="2:10">
      <c r="B92" s="2" t="s">
        <v>16</v>
      </c>
      <c r="C92" s="2"/>
      <c r="D92" s="2"/>
      <c r="E92" s="2"/>
      <c r="F92" s="2"/>
      <c r="G92" s="2"/>
      <c r="H92" s="3" t="s">
        <v>42</v>
      </c>
      <c r="I92" s="914">
        <f>APPROFONDIMENTI!F9</f>
        <v>24.9</v>
      </c>
      <c r="J92" s="914"/>
    </row>
    <row r="93" spans="2:10">
      <c r="B93" s="2" t="s">
        <v>17</v>
      </c>
      <c r="C93" s="2"/>
      <c r="D93" s="2"/>
      <c r="E93" s="2"/>
      <c r="F93" s="2"/>
      <c r="G93" s="2"/>
      <c r="H93" s="3" t="s">
        <v>43</v>
      </c>
      <c r="I93" s="914">
        <f>APPROFONDIMENTI!F10</f>
        <v>14.109999999999998</v>
      </c>
      <c r="J93" s="914"/>
    </row>
    <row r="94" spans="2:10">
      <c r="B94" s="2" t="s">
        <v>18</v>
      </c>
      <c r="C94" s="2"/>
      <c r="D94" s="2"/>
      <c r="E94" s="2"/>
      <c r="F94" s="2"/>
      <c r="G94" s="2"/>
      <c r="H94" s="4" t="s">
        <v>44</v>
      </c>
      <c r="I94" s="914">
        <f>APPROFONDIMENTI!F11</f>
        <v>2.5581194481669618</v>
      </c>
      <c r="J94" s="914"/>
    </row>
    <row r="95" spans="2:10">
      <c r="B95" s="2" t="s">
        <v>19</v>
      </c>
      <c r="C95" s="2"/>
      <c r="D95" s="2"/>
      <c r="E95" s="2"/>
      <c r="F95" s="2"/>
      <c r="G95" s="2"/>
      <c r="H95" s="3" t="s">
        <v>45</v>
      </c>
      <c r="I95" s="914">
        <f>APPROFONDIMENTI!F12</f>
        <v>1.7906836137168731</v>
      </c>
      <c r="J95" s="914"/>
    </row>
    <row r="96" spans="2:10">
      <c r="B96" s="2" t="s">
        <v>20</v>
      </c>
      <c r="C96" s="2"/>
      <c r="D96" s="2"/>
      <c r="E96" s="2"/>
      <c r="F96" s="2"/>
      <c r="G96" s="2"/>
      <c r="H96" s="3" t="s">
        <v>46</v>
      </c>
      <c r="I96" s="914">
        <f>APPROFONDIMENTI!F13</f>
        <v>1.1937890758112488</v>
      </c>
      <c r="J96" s="914"/>
    </row>
    <row r="97" spans="2:13">
      <c r="B97" s="2" t="s">
        <v>23</v>
      </c>
      <c r="C97" s="2"/>
      <c r="D97" s="2"/>
      <c r="E97" s="2"/>
      <c r="F97" s="2"/>
      <c r="G97" s="2"/>
      <c r="H97" s="3" t="s">
        <v>24</v>
      </c>
      <c r="I97" s="915">
        <f>APPROFONDIMENTI!F14</f>
        <v>31447.161439943484</v>
      </c>
      <c r="J97" s="915"/>
    </row>
    <row r="98" spans="2:13">
      <c r="B98" s="2" t="s">
        <v>32</v>
      </c>
      <c r="C98" s="2"/>
      <c r="D98" s="2"/>
      <c r="E98" s="2"/>
      <c r="F98" s="2"/>
      <c r="G98" s="2"/>
      <c r="H98" s="9" t="s">
        <v>30</v>
      </c>
      <c r="I98" s="887">
        <f>APPROFONDIMENTI!F15</f>
        <v>1.5</v>
      </c>
      <c r="J98" s="887"/>
    </row>
    <row r="99" spans="2:13" ht="18">
      <c r="B99" s="2" t="s">
        <v>931</v>
      </c>
      <c r="C99" s="2"/>
      <c r="D99" s="2"/>
      <c r="E99" s="2"/>
      <c r="F99" s="2"/>
      <c r="G99" s="2"/>
      <c r="H99" s="9" t="s">
        <v>932</v>
      </c>
      <c r="I99" s="887">
        <v>0.85</v>
      </c>
      <c r="J99" s="887"/>
    </row>
    <row r="100" spans="2:13">
      <c r="B100" s="72" t="s">
        <v>178</v>
      </c>
      <c r="C100" s="2"/>
      <c r="D100" s="2"/>
      <c r="E100" s="2"/>
      <c r="F100" s="2"/>
      <c r="G100" s="2"/>
      <c r="H100" s="2"/>
      <c r="I100" s="2"/>
      <c r="J100" s="2"/>
    </row>
    <row r="101" spans="2:13" ht="15" customHeight="1">
      <c r="B101" s="70" t="s">
        <v>180</v>
      </c>
      <c r="C101" s="2"/>
      <c r="D101" s="918" t="str">
        <f>'dati nascosti'!I180</f>
        <v>Ferro da calcestruzzo armato</v>
      </c>
      <c r="E101" s="918"/>
      <c r="F101" s="918"/>
      <c r="G101" s="918"/>
      <c r="H101" s="2"/>
      <c r="I101" s="2"/>
      <c r="J101" s="2"/>
    </row>
    <row r="102" spans="2:13" ht="15" customHeight="1">
      <c r="B102" s="70" t="s">
        <v>181</v>
      </c>
      <c r="C102" s="2"/>
      <c r="D102" s="918" t="str">
        <f>'INPUT DATI'!H94</f>
        <v>Fe B450c</v>
      </c>
      <c r="E102" s="918"/>
      <c r="F102" s="918"/>
      <c r="G102" s="918"/>
      <c r="H102" s="2"/>
      <c r="I102" s="2"/>
      <c r="J102" s="2"/>
    </row>
    <row r="103" spans="2:13">
      <c r="B103" s="2" t="s">
        <v>179</v>
      </c>
      <c r="C103" s="6"/>
      <c r="D103" s="7"/>
      <c r="E103" s="2"/>
      <c r="F103" s="2"/>
      <c r="G103" s="2"/>
      <c r="H103" s="3" t="s">
        <v>193</v>
      </c>
      <c r="I103" s="919">
        <f>'dati nascosti'!I178</f>
        <v>540</v>
      </c>
      <c r="J103" s="919"/>
    </row>
    <row r="104" spans="2:13">
      <c r="B104" s="2" t="s">
        <v>27</v>
      </c>
      <c r="C104" s="6"/>
      <c r="D104" s="7"/>
      <c r="E104" s="2"/>
      <c r="F104" s="2"/>
      <c r="G104" s="2"/>
      <c r="H104" s="3" t="s">
        <v>38</v>
      </c>
      <c r="I104" s="919">
        <f>APPROFONDIMENTI!F21</f>
        <v>450</v>
      </c>
      <c r="J104" s="919"/>
    </row>
    <row r="105" spans="2:13">
      <c r="B105" s="2" t="s">
        <v>28</v>
      </c>
      <c r="C105" s="2"/>
      <c r="D105" s="2"/>
      <c r="E105" s="2"/>
      <c r="F105" s="2"/>
      <c r="G105" s="2"/>
      <c r="H105" s="3" t="s">
        <v>39</v>
      </c>
      <c r="I105" s="919">
        <f>APPROFONDIMENTI!F22</f>
        <v>391.304347826087</v>
      </c>
      <c r="J105" s="919"/>
    </row>
    <row r="106" spans="2:13">
      <c r="B106" s="2" t="s">
        <v>23</v>
      </c>
      <c r="C106" s="2"/>
      <c r="D106" s="2"/>
      <c r="E106" s="2"/>
      <c r="F106" s="2"/>
      <c r="G106" s="2"/>
      <c r="H106" s="3" t="s">
        <v>24</v>
      </c>
      <c r="I106" s="915">
        <f>APPROFONDIMENTI!F23</f>
        <v>206000</v>
      </c>
      <c r="J106" s="915"/>
    </row>
    <row r="107" spans="2:13">
      <c r="B107" s="2" t="s">
        <v>33</v>
      </c>
      <c r="C107" s="2"/>
      <c r="D107" s="2"/>
      <c r="E107" s="2"/>
      <c r="F107" s="2"/>
      <c r="G107" s="2"/>
      <c r="H107" s="9" t="s">
        <v>34</v>
      </c>
      <c r="I107" s="887">
        <f>APPROFONDIMENTI!F24</f>
        <v>1.1499999999999999</v>
      </c>
      <c r="J107" s="887"/>
    </row>
    <row r="108" spans="2:13" ht="18">
      <c r="B108" s="2" t="s">
        <v>90</v>
      </c>
      <c r="C108" s="2"/>
      <c r="D108" s="2"/>
      <c r="E108" s="2"/>
      <c r="F108" s="2"/>
      <c r="G108" s="2"/>
      <c r="H108" s="3" t="s">
        <v>190</v>
      </c>
      <c r="I108" s="920">
        <f>APPROFONDIMENTI!F30</f>
        <v>16</v>
      </c>
      <c r="J108" s="920"/>
      <c r="M108" s="71"/>
    </row>
    <row r="109" spans="2:13" ht="18">
      <c r="B109" s="2" t="s">
        <v>188</v>
      </c>
      <c r="C109" s="2"/>
      <c r="D109" s="2"/>
      <c r="E109" s="2"/>
      <c r="F109" s="2"/>
      <c r="G109" s="2"/>
      <c r="H109" s="3" t="s">
        <v>189</v>
      </c>
      <c r="I109" s="916">
        <f>VLOOKUP('INPUT DATI'!H93,'dati nascosti'!C145:G154,3,FALSE)</f>
        <v>157</v>
      </c>
      <c r="J109" s="917"/>
      <c r="M109" s="71"/>
    </row>
    <row r="110" spans="2:13">
      <c r="B110" s="2" t="s">
        <v>22</v>
      </c>
      <c r="C110" s="2"/>
      <c r="D110" s="2"/>
      <c r="E110" s="2"/>
      <c r="F110" s="2"/>
      <c r="G110" s="2"/>
      <c r="H110" s="3" t="s">
        <v>37</v>
      </c>
      <c r="I110" s="914">
        <f>APPROFONDIMENTI!F31</f>
        <v>2.68602542057531</v>
      </c>
      <c r="J110" s="914"/>
    </row>
    <row r="111" spans="2:13">
      <c r="B111" s="2" t="s">
        <v>31</v>
      </c>
      <c r="C111" s="2"/>
      <c r="D111" s="2"/>
      <c r="E111" s="2"/>
      <c r="F111" s="2"/>
      <c r="G111" s="2"/>
      <c r="H111" s="10" t="s">
        <v>29</v>
      </c>
      <c r="I111" s="974">
        <f>APPROFONDIMENTI!F32</f>
        <v>1</v>
      </c>
      <c r="J111" s="974"/>
    </row>
    <row r="112" spans="2:13">
      <c r="B112" s="2" t="s">
        <v>32</v>
      </c>
      <c r="C112" s="2"/>
      <c r="D112" s="2"/>
      <c r="E112" s="2"/>
      <c r="F112" s="2"/>
      <c r="G112" s="2"/>
      <c r="H112" s="9" t="s">
        <v>30</v>
      </c>
      <c r="I112" s="974">
        <f>APPROFONDIMENTI!F33</f>
        <v>1.5</v>
      </c>
      <c r="J112" s="974"/>
    </row>
    <row r="113" spans="2:10">
      <c r="B113" s="107" t="s">
        <v>35</v>
      </c>
      <c r="C113" s="2"/>
      <c r="D113" s="2"/>
      <c r="E113" s="2"/>
      <c r="F113" s="2"/>
      <c r="G113" s="2"/>
      <c r="H113" s="3" t="s">
        <v>36</v>
      </c>
      <c r="I113" s="966">
        <f>APPROFONDIMENTI!F34</f>
        <v>582.72620181275113</v>
      </c>
      <c r="J113" s="966"/>
    </row>
    <row r="114" spans="2:10">
      <c r="B114" s="2"/>
      <c r="C114" s="2"/>
      <c r="D114" s="2"/>
      <c r="E114" s="2"/>
      <c r="F114" s="2"/>
      <c r="G114" s="2"/>
      <c r="H114" s="2"/>
      <c r="I114" s="2"/>
      <c r="J114" s="2"/>
    </row>
    <row r="115" spans="2:10">
      <c r="B115" s="72" t="s">
        <v>191</v>
      </c>
      <c r="C115" s="2"/>
      <c r="D115" s="2"/>
      <c r="E115" s="2"/>
      <c r="F115" s="2"/>
      <c r="G115" s="2"/>
      <c r="H115" s="2"/>
      <c r="I115" s="2"/>
      <c r="J115" s="2"/>
    </row>
    <row r="116" spans="2:10" ht="15" customHeight="1">
      <c r="B116" s="70" t="s">
        <v>181</v>
      </c>
      <c r="C116" s="2"/>
      <c r="D116" s="918" t="s">
        <v>145</v>
      </c>
      <c r="E116" s="918"/>
      <c r="F116" s="918"/>
      <c r="G116" s="918"/>
      <c r="H116" s="2"/>
      <c r="I116" s="2"/>
      <c r="J116" s="2"/>
    </row>
    <row r="117" spans="2:10">
      <c r="B117" s="2" t="s">
        <v>179</v>
      </c>
      <c r="C117" s="6"/>
      <c r="D117" s="7"/>
      <c r="E117" s="2"/>
      <c r="F117" s="2"/>
      <c r="G117" s="2"/>
      <c r="H117" s="3" t="s">
        <v>193</v>
      </c>
      <c r="I117" s="919">
        <f>'dati nascosti'!E111</f>
        <v>430</v>
      </c>
      <c r="J117" s="919"/>
    </row>
    <row r="118" spans="2:10">
      <c r="B118" s="2" t="s">
        <v>27</v>
      </c>
      <c r="C118" s="6"/>
      <c r="D118" s="7"/>
      <c r="E118" s="2"/>
      <c r="F118" s="2"/>
      <c r="G118" s="2"/>
      <c r="H118" s="3" t="s">
        <v>38</v>
      </c>
      <c r="I118" s="919">
        <f>'dati nascosti'!E112</f>
        <v>450</v>
      </c>
      <c r="J118" s="919"/>
    </row>
    <row r="119" spans="2:10">
      <c r="B119" s="2" t="s">
        <v>28</v>
      </c>
      <c r="C119" s="2"/>
      <c r="D119" s="2"/>
      <c r="E119" s="2"/>
      <c r="F119" s="2"/>
      <c r="G119" s="2"/>
      <c r="H119" s="3" t="s">
        <v>39</v>
      </c>
      <c r="I119" s="919">
        <f>I118/1.15</f>
        <v>391.304347826087</v>
      </c>
      <c r="J119" s="919"/>
    </row>
    <row r="120" spans="2:10">
      <c r="B120" s="2" t="s">
        <v>23</v>
      </c>
      <c r="C120" s="2"/>
      <c r="D120" s="2"/>
      <c r="E120" s="2"/>
      <c r="F120" s="2"/>
      <c r="G120" s="2"/>
      <c r="H120" s="3" t="s">
        <v>24</v>
      </c>
      <c r="I120" s="915">
        <f>I106</f>
        <v>206000</v>
      </c>
      <c r="J120" s="915"/>
    </row>
    <row r="121" spans="2:10">
      <c r="B121" s="2" t="s">
        <v>33</v>
      </c>
      <c r="C121" s="2"/>
      <c r="D121" s="2"/>
      <c r="E121" s="2"/>
      <c r="F121" s="2"/>
      <c r="G121" s="2"/>
      <c r="H121" s="9" t="s">
        <v>34</v>
      </c>
      <c r="I121" s="927">
        <v>1.1499999999999999</v>
      </c>
      <c r="J121" s="928"/>
    </row>
    <row r="122" spans="2:10" ht="18">
      <c r="B122" s="2" t="s">
        <v>90</v>
      </c>
      <c r="C122" s="2"/>
      <c r="D122" s="2"/>
      <c r="E122" s="2"/>
      <c r="F122" s="2"/>
      <c r="G122" s="2"/>
      <c r="H122" s="3" t="s">
        <v>190</v>
      </c>
      <c r="I122" s="929">
        <f>'INPUT DATI'!H97</f>
        <v>10</v>
      </c>
      <c r="J122" s="930"/>
    </row>
    <row r="123" spans="2:10" ht="18">
      <c r="B123" s="2" t="s">
        <v>188</v>
      </c>
      <c r="C123" s="2"/>
      <c r="D123" s="2"/>
      <c r="E123" s="2"/>
      <c r="F123" s="2"/>
      <c r="G123" s="2"/>
      <c r="H123" s="3" t="s">
        <v>189</v>
      </c>
      <c r="I123" s="916">
        <f>((I122/2)^2)*PI()</f>
        <v>78.539816339744831</v>
      </c>
      <c r="J123" s="917"/>
    </row>
    <row r="124" spans="2:10">
      <c r="B124" s="2" t="s">
        <v>22</v>
      </c>
      <c r="C124" s="2"/>
      <c r="D124" s="2"/>
      <c r="E124" s="2"/>
      <c r="F124" s="2"/>
      <c r="G124" s="2"/>
      <c r="H124" s="3" t="s">
        <v>37</v>
      </c>
      <c r="I124" s="921">
        <f>(2.25*APPROFONDIMENTI!F12)/1.5</f>
        <v>2.68602542057531</v>
      </c>
      <c r="J124" s="922"/>
    </row>
    <row r="125" spans="2:10">
      <c r="B125" s="2" t="s">
        <v>194</v>
      </c>
      <c r="C125" s="2"/>
      <c r="D125" s="2"/>
      <c r="E125" s="2"/>
      <c r="F125" s="2"/>
      <c r="G125" s="2"/>
      <c r="H125" s="10" t="s">
        <v>29</v>
      </c>
      <c r="I125" s="923">
        <f>I111</f>
        <v>1</v>
      </c>
      <c r="J125" s="924"/>
    </row>
    <row r="126" spans="2:10">
      <c r="B126" s="2" t="s">
        <v>32</v>
      </c>
      <c r="C126" s="2"/>
      <c r="D126" s="2"/>
      <c r="E126" s="2"/>
      <c r="F126" s="2"/>
      <c r="G126" s="2"/>
      <c r="H126" s="9" t="s">
        <v>30</v>
      </c>
      <c r="I126" s="923">
        <f>I112</f>
        <v>1.5</v>
      </c>
      <c r="J126" s="924"/>
    </row>
    <row r="127" spans="2:10">
      <c r="B127" s="107" t="s">
        <v>35</v>
      </c>
      <c r="C127" s="2"/>
      <c r="D127" s="2"/>
      <c r="E127" s="2"/>
      <c r="F127" s="2"/>
      <c r="G127" s="2"/>
      <c r="H127" s="3" t="s">
        <v>36</v>
      </c>
      <c r="I127" s="925">
        <f>(I122/4)*I119/I124</f>
        <v>364.20387613296947</v>
      </c>
      <c r="J127" s="926"/>
    </row>
    <row r="128" spans="2:10" ht="15.75" customHeight="1">
      <c r="B128" s="986"/>
      <c r="C128" s="986"/>
      <c r="D128" s="986"/>
      <c r="E128" s="986"/>
      <c r="F128" s="986"/>
      <c r="G128" s="986"/>
      <c r="H128" s="986"/>
      <c r="I128" s="986"/>
      <c r="J128" s="986"/>
    </row>
    <row r="129" spans="2:10" ht="7.5" customHeight="1">
      <c r="B129" s="86"/>
      <c r="C129" s="86"/>
      <c r="D129" s="86"/>
      <c r="E129" s="86"/>
      <c r="F129" s="86"/>
      <c r="G129" s="86"/>
      <c r="H129" s="86"/>
      <c r="I129" s="80"/>
      <c r="J129" s="80"/>
    </row>
    <row r="130" spans="2:10" ht="15.75" customHeight="1">
      <c r="B130" s="20" t="s">
        <v>208</v>
      </c>
      <c r="C130" s="86"/>
      <c r="D130" s="86"/>
      <c r="E130" s="86"/>
      <c r="F130" s="86"/>
      <c r="G130" s="86"/>
      <c r="H130" s="86"/>
      <c r="I130" s="80"/>
      <c r="J130" s="80"/>
    </row>
    <row r="131" spans="2:10" ht="15.75" customHeight="1">
      <c r="B131" s="63" t="s">
        <v>214</v>
      </c>
      <c r="C131" s="63"/>
      <c r="D131" s="2"/>
      <c r="E131" s="2"/>
      <c r="F131" s="2"/>
      <c r="G131" s="2"/>
      <c r="H131" s="39" t="s">
        <v>100</v>
      </c>
      <c r="I131" s="912">
        <f>VERIFICHE!H49</f>
        <v>15.510204081632653</v>
      </c>
      <c r="J131" s="913"/>
    </row>
    <row r="132" spans="2:10" ht="15.75" customHeight="1">
      <c r="B132" s="63" t="s">
        <v>213</v>
      </c>
      <c r="C132" s="63"/>
      <c r="D132" s="2"/>
      <c r="E132" s="2"/>
      <c r="F132" s="2"/>
      <c r="G132" s="39"/>
      <c r="H132" s="2"/>
      <c r="I132" s="948">
        <f>'dati nascosti'!I217</f>
        <v>6.125</v>
      </c>
      <c r="J132" s="949"/>
    </row>
    <row r="133" spans="2:10">
      <c r="B133" s="2"/>
      <c r="C133" s="2"/>
      <c r="D133" s="2"/>
      <c r="E133" s="2"/>
      <c r="F133" s="2"/>
      <c r="G133" s="2"/>
      <c r="H133" s="2"/>
      <c r="I133" s="2"/>
      <c r="J133" s="2"/>
    </row>
    <row r="134" spans="2:10">
      <c r="B134" s="20" t="s">
        <v>195</v>
      </c>
      <c r="C134" s="2"/>
      <c r="D134" s="2"/>
      <c r="E134" s="2"/>
      <c r="F134" s="2"/>
      <c r="G134" s="2"/>
      <c r="H134" s="2"/>
      <c r="I134" s="2"/>
      <c r="J134" s="2"/>
    </row>
    <row r="135" spans="2:10" ht="6" customHeight="1">
      <c r="B135" s="2"/>
      <c r="C135" s="2"/>
      <c r="D135" s="2"/>
      <c r="E135" s="2"/>
      <c r="F135" s="2"/>
      <c r="G135" s="2"/>
      <c r="H135" s="2"/>
      <c r="I135" s="2"/>
      <c r="J135" s="2"/>
    </row>
    <row r="136" spans="2:10" ht="15" customHeight="1">
      <c r="B136" s="950" t="s">
        <v>196</v>
      </c>
      <c r="C136" s="950"/>
      <c r="D136" s="950"/>
      <c r="E136" s="950"/>
      <c r="F136" s="950"/>
      <c r="G136" s="950"/>
      <c r="H136" s="950"/>
      <c r="I136" s="950"/>
      <c r="J136" s="950"/>
    </row>
    <row r="137" spans="2:10">
      <c r="B137" s="950"/>
      <c r="C137" s="950"/>
      <c r="D137" s="950"/>
      <c r="E137" s="950"/>
      <c r="F137" s="950"/>
      <c r="G137" s="950"/>
      <c r="H137" s="950"/>
      <c r="I137" s="950"/>
      <c r="J137" s="950"/>
    </row>
    <row r="138" spans="2:10">
      <c r="B138" s="950"/>
      <c r="C138" s="950"/>
      <c r="D138" s="950"/>
      <c r="E138" s="950"/>
      <c r="F138" s="950"/>
      <c r="G138" s="950"/>
      <c r="H138" s="950"/>
      <c r="I138" s="950"/>
      <c r="J138" s="950"/>
    </row>
    <row r="139" spans="2:10">
      <c r="B139" s="950"/>
      <c r="C139" s="950"/>
      <c r="D139" s="950"/>
      <c r="E139" s="950"/>
      <c r="F139" s="950"/>
      <c r="G139" s="950"/>
      <c r="H139" s="950"/>
      <c r="I139" s="950"/>
      <c r="J139" s="950"/>
    </row>
    <row r="140" spans="2:10" ht="15" customHeight="1">
      <c r="B140" s="950" t="s">
        <v>201</v>
      </c>
      <c r="C140" s="950"/>
      <c r="D140" s="950"/>
      <c r="E140" s="950"/>
      <c r="F140" s="950"/>
      <c r="G140" s="950"/>
      <c r="H140" s="950"/>
      <c r="I140" s="950"/>
      <c r="J140" s="950"/>
    </row>
    <row r="141" spans="2:10">
      <c r="B141" s="950"/>
      <c r="C141" s="950"/>
      <c r="D141" s="950"/>
      <c r="E141" s="950"/>
      <c r="F141" s="950"/>
      <c r="G141" s="950"/>
      <c r="H141" s="950"/>
      <c r="I141" s="950"/>
      <c r="J141" s="950"/>
    </row>
    <row r="142" spans="2:10">
      <c r="B142" s="950"/>
      <c r="C142" s="950"/>
      <c r="D142" s="950"/>
      <c r="E142" s="950"/>
      <c r="F142" s="950"/>
      <c r="G142" s="950"/>
      <c r="H142" s="950"/>
      <c r="I142" s="950"/>
      <c r="J142" s="950"/>
    </row>
    <row r="143" spans="2:10">
      <c r="B143" s="950"/>
      <c r="C143" s="950"/>
      <c r="D143" s="950"/>
      <c r="E143" s="950"/>
      <c r="F143" s="950"/>
      <c r="G143" s="950"/>
      <c r="H143" s="950"/>
      <c r="I143" s="950"/>
      <c r="J143" s="950"/>
    </row>
    <row r="144" spans="2:10">
      <c r="B144" s="950"/>
      <c r="C144" s="950"/>
      <c r="D144" s="950"/>
      <c r="E144" s="950"/>
      <c r="F144" s="950"/>
      <c r="G144" s="950"/>
      <c r="H144" s="950"/>
      <c r="I144" s="950"/>
      <c r="J144" s="950"/>
    </row>
    <row r="145" spans="2:10">
      <c r="B145" s="2"/>
      <c r="C145" s="2"/>
      <c r="D145" s="2"/>
      <c r="E145" s="2"/>
      <c r="F145" s="2"/>
      <c r="G145" s="2"/>
      <c r="H145" s="2"/>
      <c r="I145" s="2"/>
      <c r="J145" s="2"/>
    </row>
    <row r="146" spans="2:10">
      <c r="B146" s="2"/>
      <c r="C146" s="2"/>
      <c r="D146" s="2"/>
      <c r="E146" s="2"/>
      <c r="F146" s="2"/>
      <c r="G146" s="2"/>
      <c r="H146" s="2"/>
      <c r="I146" s="2"/>
      <c r="J146" s="2"/>
    </row>
    <row r="147" spans="2:10">
      <c r="B147" s="2"/>
      <c r="C147" s="2"/>
      <c r="D147" s="2"/>
      <c r="E147" s="2"/>
      <c r="F147" s="2"/>
      <c r="G147" s="2"/>
      <c r="H147" s="2"/>
      <c r="I147" s="2"/>
      <c r="J147" s="2"/>
    </row>
    <row r="148" spans="2:10">
      <c r="B148" s="2"/>
      <c r="C148" s="2"/>
      <c r="D148" s="2"/>
      <c r="E148" s="2"/>
      <c r="F148" s="2"/>
      <c r="G148" s="2"/>
      <c r="H148" s="2"/>
      <c r="I148" s="2"/>
      <c r="J148" s="2"/>
    </row>
    <row r="149" spans="2:10">
      <c r="B149" s="2"/>
      <c r="C149" s="2"/>
      <c r="D149" s="2"/>
      <c r="E149" s="2"/>
      <c r="F149" s="2"/>
      <c r="G149" s="2"/>
      <c r="H149" s="2"/>
      <c r="I149" s="2"/>
      <c r="J149" s="2"/>
    </row>
    <row r="150" spans="2:10">
      <c r="B150" s="2"/>
      <c r="C150" s="2"/>
      <c r="D150" s="2"/>
      <c r="E150" s="2"/>
      <c r="F150" s="2"/>
      <c r="G150" s="2"/>
      <c r="H150" s="2"/>
      <c r="I150" s="2"/>
      <c r="J150" s="2"/>
    </row>
    <row r="151" spans="2:10">
      <c r="B151" s="2"/>
      <c r="C151" s="2"/>
      <c r="D151" s="2"/>
      <c r="E151" s="2"/>
      <c r="F151" s="2"/>
      <c r="G151" s="2"/>
      <c r="H151" s="2"/>
      <c r="I151" s="2"/>
      <c r="J151" s="2"/>
    </row>
    <row r="152" spans="2:10">
      <c r="B152" s="2"/>
      <c r="C152" s="2"/>
      <c r="D152" s="2"/>
      <c r="E152" s="2"/>
      <c r="F152" s="2"/>
      <c r="G152" s="2"/>
      <c r="H152" s="2"/>
      <c r="I152" s="2"/>
      <c r="J152" s="2"/>
    </row>
    <row r="153" spans="2:10">
      <c r="B153" s="950" t="s">
        <v>198</v>
      </c>
      <c r="C153" s="950"/>
      <c r="D153" s="950"/>
      <c r="E153" s="950"/>
      <c r="F153" s="950"/>
      <c r="G153" s="950"/>
      <c r="H153" s="950"/>
      <c r="I153" s="950"/>
      <c r="J153" s="950"/>
    </row>
    <row r="154" spans="2:10" ht="15" customHeight="1">
      <c r="B154" s="950"/>
      <c r="C154" s="950"/>
      <c r="D154" s="950"/>
      <c r="E154" s="950"/>
      <c r="F154" s="950"/>
      <c r="G154" s="950"/>
      <c r="H154" s="950"/>
      <c r="I154" s="950"/>
      <c r="J154" s="950"/>
    </row>
    <row r="155" spans="2:10">
      <c r="B155" s="950"/>
      <c r="C155" s="950"/>
      <c r="D155" s="950"/>
      <c r="E155" s="950"/>
      <c r="F155" s="950"/>
      <c r="G155" s="950"/>
      <c r="H155" s="950"/>
      <c r="I155" s="950"/>
      <c r="J155" s="950"/>
    </row>
    <row r="156" spans="2:10" ht="36.75" customHeight="1">
      <c r="B156" s="873" t="s">
        <v>953</v>
      </c>
      <c r="C156" s="873"/>
      <c r="D156" s="873"/>
      <c r="E156" s="873"/>
      <c r="F156" s="873"/>
      <c r="G156" s="873"/>
      <c r="H156" s="873"/>
      <c r="I156" s="873"/>
      <c r="J156" s="873"/>
    </row>
    <row r="157" spans="2:10" ht="36.75" customHeight="1">
      <c r="B157" s="873"/>
      <c r="C157" s="873"/>
      <c r="D157" s="873"/>
      <c r="E157" s="873"/>
      <c r="F157" s="873"/>
      <c r="G157" s="873"/>
      <c r="H157" s="873"/>
      <c r="I157" s="873"/>
      <c r="J157" s="873"/>
    </row>
    <row r="158" spans="2:10" ht="36.75" customHeight="1">
      <c r="B158" s="873"/>
      <c r="C158" s="873"/>
      <c r="D158" s="873"/>
      <c r="E158" s="873"/>
      <c r="F158" s="873"/>
      <c r="G158" s="873"/>
      <c r="H158" s="873"/>
      <c r="I158" s="873"/>
      <c r="J158" s="873"/>
    </row>
    <row r="159" spans="2:10">
      <c r="B159" s="2"/>
      <c r="C159" s="2"/>
      <c r="D159" s="2"/>
      <c r="E159" s="2"/>
      <c r="F159" s="2"/>
      <c r="G159" s="2"/>
      <c r="H159" s="2"/>
      <c r="I159" s="2"/>
      <c r="J159" s="2"/>
    </row>
    <row r="160" spans="2:10">
      <c r="B160" s="2"/>
      <c r="C160" s="2"/>
      <c r="D160" s="2"/>
      <c r="E160" s="951" t="s">
        <v>199</v>
      </c>
      <c r="F160" s="951"/>
      <c r="G160" s="951"/>
      <c r="H160" s="2"/>
      <c r="I160" s="2"/>
      <c r="J160" s="2"/>
    </row>
    <row r="161" spans="2:10">
      <c r="B161" s="2"/>
      <c r="C161" s="2"/>
      <c r="D161" s="2"/>
      <c r="E161" s="2"/>
      <c r="F161" s="2"/>
      <c r="G161" s="2"/>
      <c r="H161" s="2"/>
      <c r="I161" s="2"/>
      <c r="J161" s="2"/>
    </row>
    <row r="162" spans="2:10">
      <c r="B162" s="2"/>
      <c r="C162" s="2"/>
      <c r="D162" s="2"/>
      <c r="E162" s="2"/>
      <c r="F162" s="2"/>
      <c r="G162" s="2"/>
      <c r="H162" s="2"/>
      <c r="I162" s="2"/>
      <c r="J162" s="2"/>
    </row>
    <row r="163" spans="2:10">
      <c r="B163" s="2"/>
      <c r="C163" s="2"/>
      <c r="D163" s="2"/>
      <c r="E163" s="2"/>
      <c r="F163" s="2"/>
      <c r="G163" s="2"/>
      <c r="H163" s="2"/>
      <c r="I163" s="2"/>
      <c r="J163" s="2"/>
    </row>
    <row r="164" spans="2:10">
      <c r="B164" s="2"/>
      <c r="C164" s="2"/>
      <c r="D164" s="2"/>
      <c r="E164" s="2"/>
      <c r="F164" s="2"/>
      <c r="G164" s="2"/>
      <c r="H164" s="2"/>
      <c r="I164" s="2"/>
      <c r="J164" s="2"/>
    </row>
    <row r="165" spans="2:10">
      <c r="B165" s="2"/>
      <c r="C165" s="2"/>
      <c r="D165" s="2"/>
      <c r="E165" s="2"/>
      <c r="F165" s="2"/>
      <c r="G165" s="2"/>
      <c r="H165" s="2"/>
      <c r="I165" s="2"/>
      <c r="J165" s="2"/>
    </row>
    <row r="166" spans="2:10">
      <c r="B166" s="2"/>
      <c r="C166" s="2"/>
      <c r="D166" s="2"/>
      <c r="E166" s="2"/>
      <c r="F166" s="2"/>
      <c r="G166" s="2"/>
      <c r="H166" s="2"/>
      <c r="I166" s="2"/>
      <c r="J166" s="2"/>
    </row>
    <row r="167" spans="2:10">
      <c r="B167" s="2"/>
      <c r="C167" s="2"/>
      <c r="D167" s="2"/>
      <c r="E167" s="2"/>
      <c r="F167" s="2"/>
      <c r="G167" s="2"/>
      <c r="H167" s="2"/>
      <c r="I167" s="2"/>
      <c r="J167" s="2"/>
    </row>
    <row r="168" spans="2:10">
      <c r="B168" s="2"/>
      <c r="C168" s="2"/>
      <c r="D168" s="2"/>
      <c r="E168" s="2"/>
      <c r="F168" s="2"/>
      <c r="G168" s="2"/>
      <c r="H168" s="2"/>
      <c r="I168" s="2"/>
      <c r="J168" s="2"/>
    </row>
    <row r="169" spans="2:10">
      <c r="B169" s="2"/>
      <c r="C169" s="2"/>
      <c r="D169" s="2"/>
      <c r="E169" s="2"/>
      <c r="F169" s="2"/>
      <c r="G169" s="2"/>
      <c r="H169" s="2"/>
      <c r="I169" s="2"/>
      <c r="J169" s="2"/>
    </row>
    <row r="170" spans="2:10">
      <c r="B170" s="2"/>
      <c r="C170" s="2"/>
      <c r="D170" s="2"/>
      <c r="E170" s="2"/>
      <c r="F170" s="2"/>
      <c r="G170" s="2"/>
      <c r="H170" s="2"/>
      <c r="I170" s="2"/>
      <c r="J170" s="2"/>
    </row>
    <row r="171" spans="2:10">
      <c r="B171" s="2"/>
      <c r="C171" s="2"/>
      <c r="D171" s="2"/>
      <c r="E171" s="2"/>
      <c r="F171" s="2"/>
      <c r="G171" s="2"/>
      <c r="H171" s="2"/>
      <c r="I171" s="2"/>
      <c r="J171" s="2"/>
    </row>
    <row r="172" spans="2:10">
      <c r="B172" s="951" t="s">
        <v>200</v>
      </c>
      <c r="C172" s="951"/>
      <c r="D172" s="951"/>
      <c r="E172" s="951"/>
      <c r="F172" s="951"/>
      <c r="G172" s="951"/>
      <c r="H172" s="951"/>
      <c r="I172" s="951"/>
      <c r="J172" s="951"/>
    </row>
    <row r="173" spans="2:10">
      <c r="B173" s="2"/>
      <c r="C173" s="2"/>
      <c r="D173" s="2"/>
      <c r="E173" s="2"/>
      <c r="F173" s="2"/>
      <c r="G173" s="2"/>
      <c r="H173" s="2"/>
      <c r="I173" s="2"/>
      <c r="J173" s="2"/>
    </row>
    <row r="174" spans="2:10">
      <c r="B174" s="2" t="s">
        <v>197</v>
      </c>
      <c r="C174" s="2"/>
      <c r="D174" s="2"/>
      <c r="E174" s="2"/>
      <c r="F174" s="2"/>
      <c r="G174" s="2"/>
      <c r="H174" s="2"/>
      <c r="I174" s="2"/>
      <c r="J174" s="2"/>
    </row>
    <row r="175" spans="2:10">
      <c r="B175" s="2"/>
      <c r="C175" s="2"/>
      <c r="D175" s="2"/>
      <c r="E175" s="2"/>
      <c r="F175" s="2"/>
      <c r="G175" s="2"/>
      <c r="H175" s="2"/>
      <c r="I175" s="2"/>
      <c r="J175" s="2"/>
    </row>
    <row r="176" spans="2:10">
      <c r="B176" s="952" t="s">
        <v>48</v>
      </c>
      <c r="C176" s="952"/>
      <c r="D176" s="952"/>
      <c r="E176" s="952"/>
      <c r="F176" s="952"/>
      <c r="G176" s="952"/>
      <c r="H176" s="952"/>
      <c r="I176" s="952"/>
      <c r="J176" s="952"/>
    </row>
    <row r="177" spans="2:19" ht="15" customHeight="1">
      <c r="B177" s="873" t="s">
        <v>221</v>
      </c>
      <c r="C177" s="873"/>
      <c r="D177" s="873"/>
      <c r="E177" s="873"/>
      <c r="F177" s="873"/>
      <c r="G177" s="873"/>
      <c r="H177" s="873"/>
      <c r="I177" s="873"/>
      <c r="J177" s="873"/>
    </row>
    <row r="178" spans="2:19">
      <c r="B178" s="873"/>
      <c r="C178" s="873"/>
      <c r="D178" s="873"/>
      <c r="E178" s="873"/>
      <c r="F178" s="873"/>
      <c r="G178" s="873"/>
      <c r="H178" s="873"/>
      <c r="I178" s="873"/>
      <c r="J178" s="873"/>
    </row>
    <row r="179" spans="2:19">
      <c r="B179" s="873"/>
      <c r="C179" s="873"/>
      <c r="D179" s="873"/>
      <c r="E179" s="873"/>
      <c r="F179" s="873"/>
      <c r="G179" s="873"/>
      <c r="H179" s="873"/>
      <c r="I179" s="873"/>
      <c r="J179" s="873"/>
    </row>
    <row r="180" spans="2:19">
      <c r="B180" s="873"/>
      <c r="C180" s="873"/>
      <c r="D180" s="873"/>
      <c r="E180" s="873"/>
      <c r="F180" s="873"/>
      <c r="G180" s="873"/>
      <c r="H180" s="873"/>
      <c r="I180" s="873"/>
      <c r="J180" s="873"/>
      <c r="N180" s="2"/>
      <c r="O180" s="2"/>
      <c r="P180" s="2"/>
      <c r="Q180" s="2"/>
      <c r="R180" s="2"/>
      <c r="S180" s="2"/>
    </row>
    <row r="181" spans="2:19">
      <c r="B181" s="77"/>
      <c r="C181" s="77"/>
      <c r="D181" s="77"/>
      <c r="E181" s="77"/>
      <c r="F181" s="77"/>
      <c r="G181" s="77"/>
      <c r="H181" s="2"/>
      <c r="I181" s="2"/>
      <c r="J181" s="2"/>
      <c r="N181" s="2"/>
      <c r="O181" s="2"/>
      <c r="R181" s="2"/>
      <c r="S181" s="2"/>
    </row>
    <row r="182" spans="2:19">
      <c r="B182" s="10" t="s">
        <v>91</v>
      </c>
      <c r="C182" s="41">
        <f>(1.2*'dati nascosti'!L48^2*(APPROFONDIMENTI!F22*APPROFONDIMENTI!F10)^0.5)*10^-3</f>
        <v>22.826643434906234</v>
      </c>
      <c r="D182" s="2"/>
      <c r="E182" s="2"/>
      <c r="F182" s="2"/>
      <c r="G182" s="2"/>
      <c r="H182" s="2"/>
      <c r="I182" s="878"/>
      <c r="J182" s="878"/>
    </row>
    <row r="183" spans="2:19">
      <c r="E183" s="2"/>
      <c r="F183" s="2"/>
      <c r="G183" s="2"/>
      <c r="H183" s="2"/>
      <c r="I183" s="878"/>
      <c r="J183" s="878"/>
    </row>
    <row r="184" spans="2:19">
      <c r="B184" s="59" t="s">
        <v>92</v>
      </c>
      <c r="C184" s="50">
        <f>0.5*APPROFONDIMENTI!F30</f>
        <v>8</v>
      </c>
      <c r="D184" s="2" t="str">
        <f>IF('dati nascosti'!I98&lt;'RELAZIONE SOLO CORDOLO ESTESA'!C184,"verificato","N.V!")</f>
        <v>verificato</v>
      </c>
      <c r="E184" s="2"/>
      <c r="F184" s="2"/>
      <c r="G184" s="2"/>
      <c r="H184" s="2"/>
      <c r="I184" s="878"/>
      <c r="J184" s="878"/>
    </row>
    <row r="185" spans="2:19">
      <c r="B185" s="59"/>
      <c r="C185" s="50"/>
      <c r="D185" s="2"/>
      <c r="E185" s="2"/>
      <c r="F185" s="2"/>
      <c r="G185" s="2"/>
      <c r="H185" s="2"/>
      <c r="I185" s="878"/>
      <c r="J185" s="878"/>
    </row>
    <row r="186" spans="2:19">
      <c r="B186" s="59"/>
      <c r="C186" s="50"/>
      <c r="D186" s="2"/>
      <c r="E186" s="891" t="s">
        <v>207</v>
      </c>
      <c r="F186" s="891"/>
      <c r="G186" s="891"/>
      <c r="H186" s="2"/>
      <c r="I186" s="878"/>
      <c r="J186" s="878"/>
    </row>
    <row r="187" spans="2:19">
      <c r="B187" s="81"/>
      <c r="C187" s="81"/>
      <c r="D187" s="81"/>
      <c r="E187" s="2"/>
      <c r="F187" s="2"/>
      <c r="G187" s="2"/>
      <c r="H187" s="2"/>
      <c r="I187" s="878" t="s">
        <v>955</v>
      </c>
      <c r="J187" s="878"/>
    </row>
    <row r="188" spans="2:19">
      <c r="B188" s="952" t="s">
        <v>988</v>
      </c>
      <c r="C188" s="952"/>
      <c r="D188" s="952"/>
      <c r="E188" s="952"/>
      <c r="F188" s="952"/>
      <c r="G188" s="952"/>
      <c r="H188" s="952"/>
      <c r="I188" s="952"/>
      <c r="J188" s="952"/>
      <c r="K188" s="2"/>
    </row>
    <row r="189" spans="2:19">
      <c r="B189" s="82" t="s">
        <v>202</v>
      </c>
      <c r="C189" s="82"/>
      <c r="D189" s="82"/>
      <c r="E189" s="82"/>
      <c r="F189" s="82"/>
      <c r="G189" s="82"/>
      <c r="H189" s="82"/>
      <c r="I189" s="82"/>
      <c r="J189" s="82"/>
      <c r="K189" s="2"/>
    </row>
    <row r="190" spans="2:19" ht="15" customHeight="1">
      <c r="B190" s="873" t="s">
        <v>107</v>
      </c>
      <c r="C190" s="873"/>
      <c r="D190" s="873"/>
      <c r="E190" s="873"/>
      <c r="F190" s="873"/>
      <c r="G190" s="873"/>
      <c r="H190" s="873"/>
      <c r="I190" s="873"/>
      <c r="J190" s="873"/>
      <c r="K190" s="2"/>
    </row>
    <row r="191" spans="2:19">
      <c r="B191" s="873"/>
      <c r="C191" s="873"/>
      <c r="D191" s="873"/>
      <c r="E191" s="873"/>
      <c r="F191" s="873"/>
      <c r="G191" s="873"/>
      <c r="H191" s="873"/>
      <c r="I191" s="873"/>
      <c r="J191" s="873"/>
    </row>
    <row r="192" spans="2:19">
      <c r="B192" s="77"/>
      <c r="C192" s="77"/>
      <c r="D192" s="77"/>
      <c r="E192" s="77"/>
      <c r="F192" s="77"/>
      <c r="G192" s="77"/>
      <c r="H192" s="77"/>
      <c r="I192" s="893"/>
      <c r="J192" s="894"/>
    </row>
    <row r="193" spans="2:10">
      <c r="B193" s="10" t="s">
        <v>91</v>
      </c>
      <c r="C193" s="41">
        <f>APPROFONDIMENTI!F52</f>
        <v>24.728863721148421</v>
      </c>
      <c r="D193" s="2"/>
      <c r="E193" s="2"/>
      <c r="F193" s="2"/>
      <c r="G193" s="2"/>
      <c r="H193" s="2"/>
      <c r="I193" s="895"/>
      <c r="J193" s="896"/>
    </row>
    <row r="194" spans="2:10">
      <c r="B194" s="2"/>
      <c r="C194" s="2"/>
      <c r="D194" s="2"/>
      <c r="E194" s="2"/>
      <c r="F194" s="2"/>
      <c r="G194" s="2"/>
      <c r="H194" s="2"/>
      <c r="I194" s="895"/>
      <c r="J194" s="896"/>
    </row>
    <row r="195" spans="2:10">
      <c r="B195" s="2"/>
      <c r="C195" s="2"/>
      <c r="D195" s="2"/>
      <c r="E195" s="2"/>
      <c r="F195" s="2"/>
      <c r="G195" s="2"/>
      <c r="H195" s="2"/>
      <c r="I195" s="895"/>
      <c r="J195" s="896"/>
    </row>
    <row r="196" spans="2:10">
      <c r="B196" s="2"/>
      <c r="C196" s="2"/>
      <c r="D196" s="2"/>
      <c r="E196" s="2"/>
      <c r="F196" s="2"/>
      <c r="G196" s="2"/>
      <c r="H196" s="2"/>
      <c r="I196" s="897"/>
      <c r="J196" s="898"/>
    </row>
    <row r="197" spans="2:10">
      <c r="F197" s="2"/>
      <c r="G197" s="2"/>
      <c r="H197" s="2"/>
      <c r="I197" s="878" t="s">
        <v>955</v>
      </c>
      <c r="J197" s="878"/>
    </row>
    <row r="198" spans="2:10">
      <c r="F198" s="2"/>
      <c r="G198" s="2"/>
      <c r="H198" s="2"/>
    </row>
    <row r="199" spans="2:10">
      <c r="B199" s="2" t="s">
        <v>954</v>
      </c>
      <c r="C199" s="2"/>
      <c r="D199" s="2"/>
      <c r="E199" s="2"/>
      <c r="F199" s="2"/>
      <c r="G199" s="2"/>
      <c r="H199" s="2"/>
      <c r="I199" s="67"/>
      <c r="J199" s="67"/>
    </row>
    <row r="200" spans="2:10">
      <c r="B200" s="10" t="s">
        <v>91</v>
      </c>
      <c r="C200" s="41">
        <f>'dati nascosti'!H62</f>
        <v>12.364431860574211</v>
      </c>
      <c r="D200" s="2"/>
      <c r="E200" s="2"/>
      <c r="F200" s="2"/>
      <c r="G200" s="2"/>
      <c r="H200" s="2"/>
      <c r="I200" s="85"/>
      <c r="J200" s="85"/>
    </row>
    <row r="201" spans="2:10">
      <c r="B201" s="2"/>
      <c r="C201" s="2"/>
      <c r="D201" s="2"/>
      <c r="E201" s="2"/>
      <c r="F201" s="2"/>
      <c r="G201" s="2"/>
      <c r="H201" s="2"/>
      <c r="I201" s="85"/>
      <c r="J201" s="85"/>
    </row>
    <row r="202" spans="2:10">
      <c r="B202" s="2"/>
      <c r="C202" s="2"/>
      <c r="D202" s="2"/>
      <c r="E202" s="2"/>
      <c r="F202" s="2"/>
      <c r="G202" s="2"/>
      <c r="H202" s="2"/>
    </row>
    <row r="203" spans="2:10">
      <c r="B203" s="2"/>
      <c r="C203" s="2"/>
      <c r="D203" s="2"/>
      <c r="E203" s="2"/>
      <c r="F203" s="2"/>
      <c r="G203" s="2"/>
      <c r="H203" s="2"/>
      <c r="I203" s="61"/>
      <c r="J203" s="61"/>
    </row>
    <row r="204" spans="2:10">
      <c r="B204" s="2"/>
      <c r="C204" s="44"/>
      <c r="D204" s="45"/>
      <c r="E204" s="2"/>
      <c r="F204" s="2"/>
      <c r="G204" s="2"/>
      <c r="H204" s="2"/>
      <c r="I204" s="2"/>
      <c r="J204" s="2"/>
    </row>
    <row r="205" spans="2:10">
      <c r="B205" s="2"/>
      <c r="C205" s="44"/>
      <c r="D205" s="45"/>
      <c r="E205" s="2"/>
      <c r="F205" s="2"/>
      <c r="G205" s="2"/>
      <c r="H205" s="2"/>
      <c r="I205" s="2"/>
      <c r="J205" s="2"/>
    </row>
    <row r="206" spans="2:10">
      <c r="B206" s="2"/>
      <c r="C206" s="2"/>
      <c r="D206" s="2"/>
      <c r="E206" s="2"/>
      <c r="F206" s="2"/>
      <c r="G206" s="2"/>
      <c r="H206" s="2"/>
      <c r="I206" s="2"/>
      <c r="J206" s="2"/>
    </row>
    <row r="207" spans="2:10">
      <c r="B207" s="2"/>
      <c r="C207" s="2"/>
      <c r="D207" s="2"/>
      <c r="E207" s="2"/>
      <c r="F207" s="2"/>
      <c r="G207" s="2"/>
      <c r="H207" s="2"/>
      <c r="I207" s="2"/>
      <c r="J207" s="2"/>
    </row>
    <row r="208" spans="2:10">
      <c r="B208" s="2"/>
      <c r="C208" s="2"/>
      <c r="D208" s="2"/>
      <c r="E208" s="2"/>
      <c r="F208" s="2"/>
      <c r="G208" s="2"/>
      <c r="H208" s="2"/>
      <c r="I208" s="2"/>
      <c r="J208" s="2"/>
    </row>
    <row r="209" spans="2:10">
      <c r="B209" s="2"/>
      <c r="C209" s="2"/>
      <c r="D209" s="2"/>
      <c r="E209" s="2"/>
      <c r="F209" s="2"/>
      <c r="G209" s="2"/>
      <c r="H209" s="2"/>
      <c r="I209" s="2"/>
      <c r="J209" s="2"/>
    </row>
    <row r="210" spans="2:10">
      <c r="B210" s="2"/>
      <c r="C210" s="2"/>
      <c r="D210" s="2"/>
      <c r="E210" s="2"/>
      <c r="F210" s="2"/>
      <c r="G210" s="2"/>
      <c r="H210" s="2"/>
      <c r="I210" s="2"/>
      <c r="J210" s="2"/>
    </row>
    <row r="211" spans="2:10">
      <c r="B211" s="2"/>
      <c r="C211" s="2"/>
      <c r="D211" s="2"/>
      <c r="E211" s="2"/>
      <c r="F211" s="2"/>
      <c r="G211" s="2"/>
      <c r="H211" s="2"/>
      <c r="I211" s="2"/>
      <c r="J211" s="2"/>
    </row>
    <row r="212" spans="2:10">
      <c r="B212" s="2"/>
      <c r="C212" s="2"/>
      <c r="D212" s="2"/>
      <c r="E212" s="2"/>
      <c r="F212" s="2"/>
      <c r="G212" s="2"/>
      <c r="H212" s="2"/>
      <c r="I212" s="2"/>
      <c r="J212" s="2"/>
    </row>
    <row r="213" spans="2:10">
      <c r="B213" s="2"/>
      <c r="C213" s="2"/>
      <c r="D213" s="2"/>
      <c r="E213" s="2"/>
      <c r="F213" s="2"/>
      <c r="G213" s="2"/>
      <c r="H213" s="2"/>
      <c r="I213" s="2"/>
      <c r="J213" s="2"/>
    </row>
    <row r="214" spans="2:10">
      <c r="B214" s="2"/>
      <c r="C214" s="2"/>
      <c r="D214" s="2"/>
      <c r="E214" s="2"/>
      <c r="F214" s="2"/>
      <c r="G214" s="2"/>
      <c r="H214" s="2"/>
      <c r="I214" s="2"/>
      <c r="J214" s="2"/>
    </row>
    <row r="215" spans="2:10">
      <c r="B215" s="87" t="s">
        <v>114</v>
      </c>
      <c r="C215" s="2"/>
      <c r="D215" s="2"/>
      <c r="E215" s="2"/>
      <c r="F215" s="2"/>
      <c r="G215" s="2"/>
      <c r="H215" s="2"/>
      <c r="I215" s="2"/>
      <c r="J215" s="2"/>
    </row>
    <row r="216" spans="2:10" ht="15.75" customHeight="1">
      <c r="B216" s="982" t="s">
        <v>212</v>
      </c>
      <c r="C216" s="982"/>
      <c r="D216" s="991" t="str">
        <f>VERIFICHE!B53</f>
        <v xml:space="preserve">Collasso di tipo duttile per snervamento della barra e contemporaneo collasso del calcestruzzo, quando la barra agisce contro il nucleo di calcestruzzo </v>
      </c>
      <c r="E216" s="991"/>
      <c r="F216" s="991"/>
      <c r="G216" s="991"/>
      <c r="H216" s="991"/>
      <c r="I216" s="991"/>
      <c r="J216" s="991"/>
    </row>
    <row r="217" spans="2:10" ht="15.75" customHeight="1">
      <c r="B217" s="982"/>
      <c r="C217" s="982"/>
      <c r="D217" s="991"/>
      <c r="E217" s="991"/>
      <c r="F217" s="991"/>
      <c r="G217" s="991"/>
      <c r="H217" s="991"/>
      <c r="I217" s="991"/>
      <c r="J217" s="991"/>
    </row>
    <row r="218" spans="2:10" ht="8.25" customHeight="1">
      <c r="B218" s="93"/>
      <c r="C218" s="93"/>
      <c r="D218" s="93"/>
      <c r="E218" s="93"/>
      <c r="F218" s="93"/>
      <c r="G218" s="93"/>
      <c r="H218" s="93"/>
      <c r="I218" s="93"/>
      <c r="J218" s="93"/>
    </row>
    <row r="219" spans="2:10" ht="15" customHeight="1">
      <c r="B219" s="90" t="s">
        <v>103</v>
      </c>
      <c r="C219" s="90"/>
      <c r="D219" s="90"/>
      <c r="E219" s="90"/>
      <c r="F219" s="2"/>
      <c r="G219" s="2"/>
      <c r="H219" s="2"/>
      <c r="I219" s="990">
        <f>VERIFICHE!H51</f>
        <v>24.728863721148421</v>
      </c>
      <c r="J219" s="990"/>
    </row>
    <row r="220" spans="2:10" ht="15" customHeight="1">
      <c r="B220" s="90" t="s">
        <v>989</v>
      </c>
      <c r="C220" s="90"/>
      <c r="D220" s="90"/>
      <c r="E220" s="90"/>
      <c r="F220" s="2"/>
      <c r="G220" s="2"/>
      <c r="H220" s="2"/>
      <c r="I220" s="980">
        <f>I26</f>
        <v>18.125</v>
      </c>
      <c r="J220" s="981"/>
    </row>
    <row r="221" spans="2:10" ht="15" customHeight="1">
      <c r="B221" s="90" t="s">
        <v>215</v>
      </c>
      <c r="C221" s="90"/>
      <c r="D221" s="90"/>
      <c r="E221" s="90"/>
      <c r="F221" s="2"/>
      <c r="G221" s="2"/>
      <c r="H221" s="2"/>
      <c r="I221" s="984">
        <f>I219*I132</f>
        <v>151.46429029203409</v>
      </c>
      <c r="J221" s="984"/>
    </row>
    <row r="222" spans="2:10" ht="15" customHeight="1">
      <c r="B222" s="983" t="s">
        <v>911</v>
      </c>
      <c r="C222" s="983"/>
      <c r="D222" s="983"/>
      <c r="E222" s="983"/>
      <c r="F222" s="983"/>
      <c r="G222" s="983"/>
      <c r="H222" s="983"/>
      <c r="I222" s="984">
        <f>I221/'verifica legno hold down'!C222</f>
        <v>151.46429029203409</v>
      </c>
      <c r="J222" s="984"/>
    </row>
    <row r="223" spans="2:10">
      <c r="B223" s="983"/>
      <c r="C223" s="983"/>
      <c r="D223" s="983"/>
      <c r="E223" s="983"/>
      <c r="F223" s="983"/>
      <c r="G223" s="983"/>
      <c r="H223" s="983"/>
      <c r="I223" s="984"/>
      <c r="J223" s="984"/>
    </row>
    <row r="224" spans="2:10" ht="30" customHeight="1">
      <c r="B224" s="987" t="s">
        <v>855</v>
      </c>
      <c r="C224" s="987"/>
      <c r="D224" s="987"/>
      <c r="E224" s="987"/>
      <c r="F224" s="988"/>
      <c r="G224" s="547" t="s">
        <v>856</v>
      </c>
      <c r="H224" s="536">
        <f>'verifica legno hold down'!C222</f>
        <v>1</v>
      </c>
      <c r="I224" s="989" t="str">
        <f>'INPUT DATI'!$H$22</f>
        <v>NON DISSIPATIVA [PAR 7.1 NTC18]</v>
      </c>
      <c r="J224" s="989"/>
    </row>
    <row r="225" spans="2:10">
      <c r="B225" s="61"/>
      <c r="C225" s="61"/>
      <c r="D225" s="61"/>
      <c r="E225" s="61"/>
      <c r="F225" s="91"/>
      <c r="G225" s="2"/>
      <c r="H225" s="2"/>
      <c r="I225" s="2"/>
      <c r="J225" s="2"/>
    </row>
    <row r="226" spans="2:10">
      <c r="B226" s="20" t="s">
        <v>219</v>
      </c>
      <c r="C226" s="2"/>
      <c r="D226" s="2"/>
      <c r="E226" s="61"/>
      <c r="F226" s="91"/>
      <c r="G226" s="2"/>
      <c r="H226" s="2"/>
      <c r="I226" s="2"/>
      <c r="J226" s="2"/>
    </row>
    <row r="227" spans="2:10" ht="15" customHeight="1">
      <c r="B227" s="985" t="s">
        <v>822</v>
      </c>
      <c r="C227" s="985"/>
      <c r="D227" s="985"/>
      <c r="E227" s="985"/>
      <c r="F227" s="985"/>
      <c r="G227" s="985"/>
      <c r="H227" s="985"/>
      <c r="I227" s="985"/>
      <c r="J227" s="985"/>
    </row>
    <row r="228" spans="2:10">
      <c r="B228" s="985"/>
      <c r="C228" s="985"/>
      <c r="D228" s="985"/>
      <c r="E228" s="985"/>
      <c r="F228" s="985"/>
      <c r="G228" s="985"/>
      <c r="H228" s="985"/>
      <c r="I228" s="985"/>
      <c r="J228" s="985"/>
    </row>
    <row r="229" spans="2:10">
      <c r="B229" s="985"/>
      <c r="C229" s="985"/>
      <c r="D229" s="985"/>
      <c r="E229" s="985"/>
      <c r="F229" s="985"/>
      <c r="G229" s="985"/>
      <c r="H229" s="985"/>
      <c r="I229" s="985"/>
      <c r="J229" s="985"/>
    </row>
    <row r="230" spans="2:10">
      <c r="B230" s="985"/>
      <c r="C230" s="985"/>
      <c r="D230" s="985"/>
      <c r="E230" s="985"/>
      <c r="F230" s="985"/>
      <c r="G230" s="985"/>
      <c r="H230" s="985"/>
      <c r="I230" s="985"/>
      <c r="J230" s="985"/>
    </row>
    <row r="231" spans="2:10">
      <c r="B231" s="985"/>
      <c r="C231" s="985"/>
      <c r="D231" s="985"/>
      <c r="E231" s="985"/>
      <c r="F231" s="985"/>
      <c r="G231" s="985"/>
      <c r="H231" s="985"/>
      <c r="I231" s="985"/>
      <c r="J231" s="985"/>
    </row>
    <row r="232" spans="2:10" ht="14.45" customHeight="1">
      <c r="B232" s="985"/>
      <c r="C232" s="985"/>
      <c r="D232" s="985"/>
      <c r="E232" s="985"/>
      <c r="F232" s="985"/>
      <c r="G232" s="985"/>
      <c r="H232" s="985"/>
      <c r="I232" s="985"/>
      <c r="J232" s="985"/>
    </row>
    <row r="233" spans="2:10">
      <c r="B233" s="985"/>
      <c r="C233" s="985"/>
      <c r="D233" s="985"/>
      <c r="E233" s="985"/>
      <c r="F233" s="985"/>
      <c r="G233" s="985"/>
      <c r="H233" s="985"/>
      <c r="I233" s="985"/>
      <c r="J233" s="985"/>
    </row>
    <row r="234" spans="2:10">
      <c r="B234" s="985"/>
      <c r="C234" s="985"/>
      <c r="D234" s="985"/>
      <c r="E234" s="985"/>
      <c r="F234" s="985"/>
      <c r="G234" s="985"/>
      <c r="H234" s="985"/>
      <c r="I234" s="985"/>
      <c r="J234" s="985"/>
    </row>
    <row r="235" spans="2:10">
      <c r="B235" s="2"/>
      <c r="C235" s="2"/>
      <c r="D235" s="2"/>
      <c r="E235" s="2"/>
      <c r="F235" s="2"/>
      <c r="G235" s="2"/>
      <c r="H235" s="2"/>
      <c r="I235" s="2"/>
      <c r="J235" s="2"/>
    </row>
    <row r="236" spans="2:10">
      <c r="B236" s="2"/>
      <c r="C236" s="2"/>
      <c r="D236" s="2"/>
      <c r="E236" s="2"/>
      <c r="F236" s="2"/>
      <c r="G236" s="2"/>
      <c r="H236" s="2"/>
      <c r="I236" s="2"/>
      <c r="J236" s="2"/>
    </row>
    <row r="237" spans="2:10">
      <c r="B237" s="2"/>
      <c r="C237" s="2"/>
      <c r="D237" s="2"/>
      <c r="E237" s="2"/>
      <c r="F237" s="2"/>
      <c r="G237" s="2"/>
      <c r="H237" s="2"/>
      <c r="I237" s="2"/>
      <c r="J237" s="2"/>
    </row>
    <row r="238" spans="2:10">
      <c r="B238" s="2"/>
      <c r="C238" s="2"/>
      <c r="D238" s="2"/>
      <c r="E238" s="2"/>
      <c r="F238" s="2"/>
      <c r="G238" s="2"/>
      <c r="H238" s="2"/>
      <c r="I238" s="2"/>
      <c r="J238" s="2"/>
    </row>
    <row r="239" spans="2:10">
      <c r="B239" s="2"/>
      <c r="C239" s="2"/>
      <c r="D239" s="2"/>
      <c r="E239" s="2"/>
      <c r="F239" s="2"/>
      <c r="G239" s="2"/>
      <c r="H239" s="2"/>
      <c r="I239" s="2"/>
      <c r="J239" s="2"/>
    </row>
    <row r="240" spans="2:10">
      <c r="B240" s="2"/>
      <c r="C240" s="2"/>
      <c r="D240" s="2"/>
      <c r="E240" s="2"/>
      <c r="F240" s="2"/>
      <c r="G240" s="2"/>
      <c r="H240" s="2"/>
      <c r="I240" s="2"/>
      <c r="J240" s="2"/>
    </row>
    <row r="241" spans="2:10">
      <c r="B241" s="2"/>
      <c r="C241" s="2"/>
      <c r="D241" s="2"/>
      <c r="E241" s="2"/>
      <c r="F241" s="2"/>
      <c r="G241" s="2"/>
      <c r="H241" s="2"/>
      <c r="I241" s="2"/>
      <c r="J241" s="2"/>
    </row>
    <row r="242" spans="2:10">
      <c r="B242" s="2"/>
      <c r="C242" s="2"/>
      <c r="D242" s="2"/>
      <c r="E242" s="2"/>
      <c r="F242" s="2"/>
      <c r="G242" s="2"/>
      <c r="H242" s="2"/>
      <c r="I242" s="2"/>
      <c r="J242" s="2"/>
    </row>
    <row r="243" spans="2:10" ht="14.45" customHeight="1">
      <c r="B243" s="1039"/>
      <c r="C243" s="1039"/>
      <c r="D243" s="1039"/>
      <c r="E243" s="1039"/>
      <c r="F243" s="1039"/>
      <c r="G243" s="1039"/>
      <c r="H243" s="1039"/>
      <c r="I243" s="1039"/>
      <c r="J243" s="1039"/>
    </row>
    <row r="244" spans="2:10">
      <c r="B244" s="1039"/>
      <c r="C244" s="1039"/>
      <c r="D244" s="1039"/>
      <c r="E244" s="1039"/>
      <c r="F244" s="1039"/>
      <c r="G244" s="1039"/>
      <c r="H244" s="1039"/>
      <c r="I244" s="1039"/>
      <c r="J244" s="1039"/>
    </row>
    <row r="245" spans="2:10">
      <c r="B245" s="1039"/>
      <c r="C245" s="1039"/>
      <c r="D245" s="1039"/>
      <c r="E245" s="1039"/>
      <c r="F245" s="1039"/>
      <c r="G245" s="1039"/>
      <c r="H245" s="1039"/>
      <c r="I245" s="1039"/>
      <c r="J245" s="1039"/>
    </row>
    <row r="246" spans="2:10">
      <c r="B246" s="1039"/>
      <c r="C246" s="1039"/>
      <c r="D246" s="1039"/>
      <c r="E246" s="1039"/>
      <c r="F246" s="1039"/>
      <c r="G246" s="1039"/>
      <c r="H246" s="1039"/>
      <c r="I246" s="1039"/>
      <c r="J246" s="1039"/>
    </row>
    <row r="247" spans="2:10">
      <c r="B247" s="1039"/>
      <c r="C247" s="1039"/>
      <c r="D247" s="1039"/>
      <c r="E247" s="1039"/>
      <c r="F247" s="1039"/>
      <c r="G247" s="1039"/>
      <c r="H247" s="1039"/>
      <c r="I247" s="1039"/>
      <c r="J247" s="1039"/>
    </row>
    <row r="248" spans="2:10">
      <c r="B248" s="1039"/>
      <c r="C248" s="1039"/>
      <c r="D248" s="1039"/>
      <c r="E248" s="1039"/>
      <c r="F248" s="1039"/>
      <c r="G248" s="1039"/>
      <c r="H248" s="1039"/>
      <c r="I248" s="1039"/>
      <c r="J248" s="1039"/>
    </row>
    <row r="249" spans="2:10">
      <c r="B249" s="1039"/>
      <c r="C249" s="1039"/>
      <c r="D249" s="1039"/>
      <c r="E249" s="1039"/>
      <c r="F249" s="1039"/>
      <c r="G249" s="1039"/>
      <c r="H249" s="1039"/>
      <c r="I249" s="1039"/>
      <c r="J249" s="1039"/>
    </row>
    <row r="250" spans="2:10">
      <c r="B250" s="1039"/>
      <c r="C250" s="1039"/>
      <c r="D250" s="1039"/>
      <c r="E250" s="1039"/>
      <c r="F250" s="1039"/>
      <c r="G250" s="1039"/>
      <c r="H250" s="1039"/>
      <c r="I250" s="1039"/>
      <c r="J250" s="1039"/>
    </row>
    <row r="251" spans="2:10">
      <c r="B251" s="2"/>
      <c r="C251" s="2"/>
      <c r="D251" s="2"/>
      <c r="E251" s="2"/>
      <c r="F251" s="2"/>
      <c r="G251" s="2"/>
      <c r="H251" s="2"/>
      <c r="I251" s="2"/>
      <c r="J251" s="2"/>
    </row>
    <row r="252" spans="2:10">
      <c r="B252" s="2"/>
      <c r="C252" s="2"/>
      <c r="D252" s="2"/>
      <c r="E252" s="2"/>
      <c r="F252" s="2"/>
      <c r="G252" s="2"/>
      <c r="H252" s="2"/>
      <c r="I252" s="2"/>
      <c r="J252" s="2"/>
    </row>
    <row r="253" spans="2:10">
      <c r="B253" s="2"/>
      <c r="C253" s="2"/>
      <c r="D253" s="2"/>
      <c r="E253" s="2"/>
      <c r="F253" s="2"/>
      <c r="G253" s="2"/>
      <c r="H253" s="2"/>
      <c r="I253" s="2"/>
      <c r="J253" s="2"/>
    </row>
    <row r="254" spans="2:10">
      <c r="B254" s="2"/>
      <c r="C254" s="2"/>
      <c r="D254" s="2"/>
      <c r="E254" s="2"/>
      <c r="F254" s="2"/>
      <c r="G254" s="2"/>
      <c r="H254" s="2"/>
      <c r="I254" s="2"/>
      <c r="J254" s="2"/>
    </row>
    <row r="255" spans="2:10">
      <c r="B255" s="2"/>
      <c r="C255" s="2"/>
      <c r="D255" s="2"/>
      <c r="E255" s="2"/>
      <c r="F255" s="2"/>
      <c r="G255" s="2"/>
      <c r="H255" s="2"/>
      <c r="I255" s="2"/>
      <c r="J255" s="2"/>
    </row>
    <row r="256" spans="2:10">
      <c r="B256" s="2"/>
      <c r="C256" s="2"/>
      <c r="D256" s="2"/>
      <c r="E256" s="2"/>
      <c r="F256" s="2"/>
      <c r="G256" s="2"/>
      <c r="H256" s="2"/>
      <c r="I256" s="2"/>
      <c r="J256" s="2"/>
    </row>
    <row r="257" spans="2:10">
      <c r="B257" s="2"/>
      <c r="C257" s="2"/>
      <c r="D257" s="2"/>
      <c r="E257" s="2"/>
      <c r="F257" s="2"/>
      <c r="G257" s="2"/>
      <c r="H257" s="2"/>
      <c r="I257" s="2"/>
      <c r="J257" s="2"/>
    </row>
    <row r="258" spans="2:10">
      <c r="B258" s="2"/>
      <c r="C258" s="2"/>
      <c r="D258" s="2"/>
      <c r="E258" s="2"/>
      <c r="F258" s="2"/>
      <c r="G258" s="2"/>
      <c r="H258" s="2"/>
      <c r="I258" s="2"/>
      <c r="J258" s="2"/>
    </row>
    <row r="259" spans="2:10">
      <c r="B259" s="2"/>
      <c r="C259" s="2"/>
      <c r="D259" s="2"/>
      <c r="E259" s="2"/>
      <c r="F259" s="2"/>
      <c r="G259" s="2"/>
      <c r="H259" s="2"/>
      <c r="I259" s="2"/>
      <c r="J259" s="2"/>
    </row>
    <row r="260" spans="2:10">
      <c r="B260" s="2"/>
      <c r="C260" s="2"/>
      <c r="D260" s="2"/>
      <c r="E260" s="2"/>
      <c r="F260" s="2"/>
      <c r="G260" s="2"/>
      <c r="H260" s="2"/>
      <c r="I260" s="2"/>
      <c r="J260" s="2"/>
    </row>
    <row r="261" spans="2:10">
      <c r="B261" s="2"/>
      <c r="C261" s="2"/>
      <c r="D261" s="2"/>
      <c r="E261" s="2"/>
      <c r="F261" s="2"/>
      <c r="G261" s="2"/>
      <c r="H261" s="2"/>
      <c r="I261" s="2"/>
      <c r="J261" s="2"/>
    </row>
    <row r="262" spans="2:10">
      <c r="B262" s="2"/>
      <c r="C262" s="2"/>
      <c r="D262" s="2"/>
      <c r="E262" s="2"/>
      <c r="F262" s="2"/>
      <c r="G262" s="2"/>
      <c r="H262" s="2"/>
      <c r="I262" s="2"/>
      <c r="J262" s="2"/>
    </row>
    <row r="263" spans="2:10">
      <c r="B263" s="2"/>
      <c r="C263" s="2"/>
      <c r="D263" s="2"/>
      <c r="E263" s="2"/>
      <c r="F263" s="2"/>
      <c r="G263" s="2"/>
      <c r="H263" s="2"/>
      <c r="I263" s="2"/>
      <c r="J263" s="2"/>
    </row>
    <row r="264" spans="2:10">
      <c r="B264" s="2"/>
      <c r="C264" s="2"/>
      <c r="D264" s="2"/>
      <c r="E264" s="2"/>
      <c r="F264" s="2"/>
      <c r="G264" s="2"/>
      <c r="H264" s="2"/>
      <c r="I264" s="2"/>
      <c r="J264" s="2"/>
    </row>
  </sheetData>
  <sheetProtection algorithmName="SHA-512" hashValue="5NlZKytCz1pCHmNCG5UV4Qv0SItYnt62xSKkl0kihNy2V6gWvU0zOqwJN6QpoMiMqp6pezuRcTf3ljXkDIm2Ww==" saltValue="mBppCELw5Nh8YI+myS5N4g==" spinCount="100000" sheet="1" objects="1" scenarios="1"/>
  <customSheetViews>
    <customSheetView guid="{659DD865-8260-446D-8180-AF8DBA05697B}" scale="110" showPageBreaks="1" showGridLines="0" showRowCol="0" fitToPage="1">
      <selection activeCell="B17" sqref="B17:J17"/>
      <pageMargins left="0.7" right="0.7" top="0.75" bottom="0.75" header="0.3" footer="0.3"/>
      <pageSetup paperSize="9" fitToHeight="0" orientation="portrait" r:id="rId1"/>
    </customSheetView>
    <customSheetView guid="{CAA96DF9-7449-4441-BC51-83D4587E103F}" showGridLines="0" showRowCol="0" fitToPage="1">
      <selection activeCell="B17" sqref="B17:J17"/>
      <pageMargins left="0.7" right="0.7" top="0.75" bottom="0.75" header="0.3" footer="0.3"/>
      <pageSetup paperSize="9" scale="99" fitToHeight="0" orientation="portrait" r:id="rId2"/>
    </customSheetView>
    <customSheetView guid="{1AD4E0FC-1F19-4717-A26A-F34897CA398D}" showGridLines="0" showRowCol="0" fitToPage="1">
      <selection activeCell="B17" sqref="B17:J17"/>
      <pageMargins left="0.7" right="0.7" top="0.75" bottom="0.75" header="0.3" footer="0.3"/>
      <pageSetup paperSize="9" fitToHeight="0" orientation="portrait" r:id="rId3"/>
    </customSheetView>
  </customSheetViews>
  <mergeCells count="97">
    <mergeCell ref="I220:J220"/>
    <mergeCell ref="B216:C217"/>
    <mergeCell ref="I123:J123"/>
    <mergeCell ref="I99:J99"/>
    <mergeCell ref="E160:G160"/>
    <mergeCell ref="I113:J113"/>
    <mergeCell ref="B222:H223"/>
    <mergeCell ref="I222:J223"/>
    <mergeCell ref="B227:J234"/>
    <mergeCell ref="B128:J128"/>
    <mergeCell ref="I111:J111"/>
    <mergeCell ref="I112:J112"/>
    <mergeCell ref="B224:F224"/>
    <mergeCell ref="I224:J224"/>
    <mergeCell ref="I219:J219"/>
    <mergeCell ref="I221:J221"/>
    <mergeCell ref="E186:G186"/>
    <mergeCell ref="I106:J106"/>
    <mergeCell ref="D216:J217"/>
    <mergeCell ref="B3:J3"/>
    <mergeCell ref="I19:J19"/>
    <mergeCell ref="I21:J21"/>
    <mergeCell ref="I23:J23"/>
    <mergeCell ref="I104:J104"/>
    <mergeCell ref="I105:J105"/>
    <mergeCell ref="I103:J103"/>
    <mergeCell ref="I94:J94"/>
    <mergeCell ref="I95:J95"/>
    <mergeCell ref="C48:G49"/>
    <mergeCell ref="I89:J89"/>
    <mergeCell ref="I90:J90"/>
    <mergeCell ref="I91:J91"/>
    <mergeCell ref="I92:J92"/>
    <mergeCell ref="I93:J93"/>
    <mergeCell ref="J64:J65"/>
    <mergeCell ref="J67:J68"/>
    <mergeCell ref="G64:I65"/>
    <mergeCell ref="H49:J49"/>
    <mergeCell ref="D101:G101"/>
    <mergeCell ref="D102:G102"/>
    <mergeCell ref="B64:D64"/>
    <mergeCell ref="I22:J22"/>
    <mergeCell ref="I24:J24"/>
    <mergeCell ref="B17:J17"/>
    <mergeCell ref="I20:J20"/>
    <mergeCell ref="J56:J60"/>
    <mergeCell ref="B53:D53"/>
    <mergeCell ref="H37:J44"/>
    <mergeCell ref="B57:B59"/>
    <mergeCell ref="I29:J29"/>
    <mergeCell ref="I30:J30"/>
    <mergeCell ref="C62:I62"/>
    <mergeCell ref="B46:B47"/>
    <mergeCell ref="C56:I60"/>
    <mergeCell ref="I25:J25"/>
    <mergeCell ref="I26:J26"/>
    <mergeCell ref="I27:J27"/>
    <mergeCell ref="I28:J28"/>
    <mergeCell ref="B66:B70"/>
    <mergeCell ref="C36:G45"/>
    <mergeCell ref="C46:G47"/>
    <mergeCell ref="I132:J132"/>
    <mergeCell ref="B136:J139"/>
    <mergeCell ref="B140:J144"/>
    <mergeCell ref="B177:J180"/>
    <mergeCell ref="B172:J172"/>
    <mergeCell ref="B188:J188"/>
    <mergeCell ref="I197:J197"/>
    <mergeCell ref="B176:J176"/>
    <mergeCell ref="B153:J155"/>
    <mergeCell ref="B156:J158"/>
    <mergeCell ref="I192:J196"/>
    <mergeCell ref="I187:J187"/>
    <mergeCell ref="I182:J186"/>
    <mergeCell ref="B190:J191"/>
    <mergeCell ref="I131:J131"/>
    <mergeCell ref="G66:I66"/>
    <mergeCell ref="G67:I68"/>
    <mergeCell ref="G69:J71"/>
    <mergeCell ref="I96:J96"/>
    <mergeCell ref="I97:J97"/>
    <mergeCell ref="I98:J98"/>
    <mergeCell ref="I109:J109"/>
    <mergeCell ref="D116:G116"/>
    <mergeCell ref="I117:J117"/>
    <mergeCell ref="I107:J107"/>
    <mergeCell ref="I108:J108"/>
    <mergeCell ref="I110:J110"/>
    <mergeCell ref="I124:J124"/>
    <mergeCell ref="I125:J125"/>
    <mergeCell ref="I126:J126"/>
    <mergeCell ref="I127:J127"/>
    <mergeCell ref="I118:J118"/>
    <mergeCell ref="I119:J119"/>
    <mergeCell ref="I120:J120"/>
    <mergeCell ref="I121:J121"/>
    <mergeCell ref="I122:J122"/>
  </mergeCells>
  <conditionalFormatting sqref="F225:F226">
    <cfRule type="cellIs" dxfId="19" priority="1" operator="equal">
      <formula>"verificato"</formula>
    </cfRule>
  </conditionalFormatting>
  <pageMargins left="0.7" right="0.7" top="0.75" bottom="0.75" header="0.3" footer="0.3"/>
  <pageSetup paperSize="9" fitToHeight="0" orientation="portrait" r:id="rId4"/>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9:I615"/>
  <sheetViews>
    <sheetView showGridLines="0" showRowColHeaders="0" zoomScale="90" zoomScaleNormal="90" workbookViewId="0">
      <selection activeCell="I243" sqref="I243"/>
    </sheetView>
  </sheetViews>
  <sheetFormatPr defaultRowHeight="15"/>
  <cols>
    <col min="1" max="1" width="7.42578125" customWidth="1"/>
    <col min="2" max="9" width="14.85546875" customWidth="1"/>
  </cols>
  <sheetData>
    <row r="19" spans="2:9" ht="18" customHeight="1">
      <c r="B19" s="1017" t="s">
        <v>577</v>
      </c>
      <c r="C19" s="1018"/>
      <c r="D19" s="1018"/>
      <c r="E19" s="1019"/>
      <c r="F19" s="1020" t="str">
        <f>'INPUT DATI'!H14</f>
        <v xml:space="preserve">numero PARETE </v>
      </c>
      <c r="G19" s="1021"/>
      <c r="H19" s="1021"/>
      <c r="I19" s="1022"/>
    </row>
    <row r="20" spans="2:9" ht="9.75" customHeight="1">
      <c r="B20" s="284"/>
      <c r="C20" s="444"/>
      <c r="D20" s="2"/>
      <c r="E20" s="2"/>
      <c r="F20" s="2"/>
      <c r="G20" s="10"/>
      <c r="H20" s="2"/>
      <c r="I20" s="2"/>
    </row>
    <row r="21" spans="2:9" ht="18" customHeight="1">
      <c r="B21" s="1000" t="s">
        <v>565</v>
      </c>
      <c r="C21" s="1000"/>
      <c r="D21" s="1000"/>
      <c r="E21" s="1000"/>
      <c r="F21" s="1000"/>
      <c r="G21" s="481"/>
      <c r="H21" s="128"/>
      <c r="I21" s="426" t="s">
        <v>739</v>
      </c>
    </row>
    <row r="22" spans="2:9" ht="18" customHeight="1">
      <c r="B22" s="428"/>
      <c r="C22" s="993" t="s">
        <v>958</v>
      </c>
      <c r="D22" s="993"/>
      <c r="E22" s="993"/>
      <c r="F22" s="993"/>
      <c r="G22" s="480"/>
      <c r="H22" s="476" t="str">
        <f>VERIFICHE!G5</f>
        <v>verificato</v>
      </c>
      <c r="I22" s="441">
        <f>VERIFICHE!H5</f>
        <v>0.21195390817178297</v>
      </c>
    </row>
    <row r="23" spans="2:9" ht="18" customHeight="1">
      <c r="B23" s="1000" t="s">
        <v>570</v>
      </c>
      <c r="C23" s="1000"/>
      <c r="D23" s="1000"/>
      <c r="E23" s="449"/>
      <c r="F23" s="440"/>
      <c r="G23" s="481"/>
      <c r="H23" s="431"/>
      <c r="I23" s="427"/>
    </row>
    <row r="24" spans="2:9" ht="18" customHeight="1">
      <c r="B24" s="428"/>
      <c r="C24" s="993" t="s">
        <v>575</v>
      </c>
      <c r="D24" s="993"/>
      <c r="E24" s="993"/>
      <c r="F24" s="993"/>
      <c r="G24" s="480"/>
      <c r="H24" s="532" t="str">
        <f>VERIFICHE!G7</f>
        <v>verificato</v>
      </c>
      <c r="I24" s="441">
        <f>VERIFICHE!H7</f>
        <v>0.96929755108504168</v>
      </c>
    </row>
    <row r="25" spans="2:9" ht="18" customHeight="1">
      <c r="B25" s="428"/>
      <c r="C25" s="1000" t="s">
        <v>571</v>
      </c>
      <c r="D25" s="1000"/>
      <c r="E25" s="1000"/>
      <c r="F25" s="1000"/>
      <c r="G25" s="481"/>
      <c r="H25" s="128"/>
      <c r="I25" s="427"/>
    </row>
    <row r="26" spans="2:9" ht="18" customHeight="1">
      <c r="B26" s="428"/>
      <c r="C26" s="450"/>
      <c r="D26" s="993" t="s">
        <v>630</v>
      </c>
      <c r="E26" s="993"/>
      <c r="F26" s="993"/>
      <c r="G26" s="480"/>
      <c r="H26" s="532" t="str">
        <f>VERIFICHE!G9</f>
        <v>verificato</v>
      </c>
      <c r="I26" s="441">
        <f>VERIFICHE!H9</f>
        <v>0.16048511779269781</v>
      </c>
    </row>
    <row r="27" spans="2:9" ht="18" customHeight="1">
      <c r="B27" s="428"/>
      <c r="C27" s="450"/>
      <c r="D27" s="994" t="s">
        <v>573</v>
      </c>
      <c r="E27" s="994"/>
      <c r="F27" s="994"/>
      <c r="G27" s="482"/>
      <c r="H27" s="532" t="str">
        <f>VERIFICHE!G10</f>
        <v>verificato</v>
      </c>
      <c r="I27" s="441">
        <f>VERIFICHE!H10</f>
        <v>0.10228251507321275</v>
      </c>
    </row>
    <row r="28" spans="2:9" ht="18" customHeight="1">
      <c r="B28" s="428"/>
      <c r="C28" s="450"/>
      <c r="D28" s="994" t="s">
        <v>574</v>
      </c>
      <c r="E28" s="994"/>
      <c r="F28" s="994"/>
      <c r="G28" s="482"/>
      <c r="H28" s="532" t="str">
        <f>VERIFICHE!G11</f>
        <v>verificato</v>
      </c>
      <c r="I28" s="441">
        <f>VERIFICHE!H11</f>
        <v>0.24543237433862436</v>
      </c>
    </row>
    <row r="29" spans="2:9" ht="18" customHeight="1">
      <c r="B29" s="428"/>
      <c r="C29" s="450"/>
      <c r="D29" s="994" t="s">
        <v>742</v>
      </c>
      <c r="E29" s="994"/>
      <c r="F29" s="994"/>
      <c r="G29" s="482"/>
      <c r="H29" s="532" t="str">
        <f>VERIFICHE!G12</f>
        <v>verificato</v>
      </c>
      <c r="I29" s="441">
        <f>VERIFICHE!H12</f>
        <v>0.15585706952036507</v>
      </c>
    </row>
    <row r="30" spans="2:9" ht="18" customHeight="1">
      <c r="B30" s="428"/>
      <c r="C30" s="993" t="s">
        <v>747</v>
      </c>
      <c r="D30" s="993"/>
      <c r="E30" s="993"/>
      <c r="F30" s="993"/>
      <c r="G30" s="480"/>
      <c r="H30" s="532" t="str">
        <f>VERIFICHE!G13</f>
        <v>verificato</v>
      </c>
      <c r="I30" s="441">
        <f>VERIFICHE!H13</f>
        <v>0.48047311652572605</v>
      </c>
    </row>
    <row r="31" spans="2:9" ht="18" customHeight="1">
      <c r="B31" s="448" t="s">
        <v>632</v>
      </c>
      <c r="C31" s="448"/>
      <c r="D31" s="448"/>
      <c r="E31" s="449"/>
      <c r="F31" s="440"/>
      <c r="G31" s="481"/>
      <c r="H31" s="430"/>
      <c r="I31" s="2"/>
    </row>
    <row r="32" spans="2:9" ht="18" customHeight="1">
      <c r="B32" s="428"/>
      <c r="C32" s="993" t="s">
        <v>576</v>
      </c>
      <c r="D32" s="993"/>
      <c r="E32" s="993"/>
      <c r="F32" s="993"/>
      <c r="G32" s="480"/>
      <c r="H32" s="532" t="str">
        <f>VERIFICHE!G15</f>
        <v>verificato</v>
      </c>
      <c r="I32" s="441">
        <f>VERIFICHE!H15</f>
        <v>0.89134198987534796</v>
      </c>
    </row>
    <row r="33" spans="2:9" ht="18" customHeight="1">
      <c r="B33" s="428"/>
      <c r="C33" s="1000" t="s">
        <v>572</v>
      </c>
      <c r="D33" s="1000"/>
      <c r="E33" s="1000"/>
      <c r="F33" s="1000"/>
      <c r="G33" s="481"/>
      <c r="H33" s="128"/>
      <c r="I33" s="427"/>
    </row>
    <row r="34" spans="2:9" ht="18" customHeight="1">
      <c r="B34" s="428"/>
      <c r="C34" s="450"/>
      <c r="D34" s="993" t="s">
        <v>631</v>
      </c>
      <c r="E34" s="993"/>
      <c r="F34" s="993"/>
      <c r="G34" s="480"/>
      <c r="H34" s="532" t="str">
        <f>VERIFICHE!G17</f>
        <v>verificato</v>
      </c>
      <c r="I34" s="441">
        <f>VERIFICHE!H17</f>
        <v>0.66351744186046513</v>
      </c>
    </row>
    <row r="35" spans="2:9" ht="18" customHeight="1">
      <c r="B35" s="428"/>
      <c r="C35" s="450"/>
      <c r="D35" s="994" t="s">
        <v>587</v>
      </c>
      <c r="E35" s="994"/>
      <c r="F35" s="994"/>
      <c r="G35" s="482"/>
      <c r="H35" s="532" t="str">
        <f>VERIFICHE!G18</f>
        <v>verificato</v>
      </c>
      <c r="I35" s="441">
        <f>VERIFICHE!H18</f>
        <v>0.41737387471867976</v>
      </c>
    </row>
    <row r="36" spans="2:9" ht="18" customHeight="1">
      <c r="B36" s="428"/>
      <c r="C36" s="450"/>
      <c r="D36" s="994" t="s">
        <v>588</v>
      </c>
      <c r="E36" s="994"/>
      <c r="F36" s="994"/>
      <c r="G36" s="482"/>
      <c r="H36" s="532" t="str">
        <f>VERIFICHE!G19</f>
        <v>verificato</v>
      </c>
      <c r="I36" s="441">
        <f>VERIFICHE!H19</f>
        <v>0.44296128582802563</v>
      </c>
    </row>
    <row r="37" spans="2:9" ht="18" customHeight="1">
      <c r="B37" s="429"/>
      <c r="C37" s="451"/>
      <c r="D37" s="994" t="s">
        <v>743</v>
      </c>
      <c r="E37" s="994"/>
      <c r="F37" s="994"/>
      <c r="G37" s="482"/>
      <c r="H37" s="532" t="str">
        <f>VERIFICHE!G20</f>
        <v>verificato</v>
      </c>
      <c r="I37" s="441">
        <f>VERIFICHE!H20</f>
        <v>0.41642581952852853</v>
      </c>
    </row>
    <row r="38" spans="2:9" ht="18" customHeight="1">
      <c r="B38" s="448" t="s">
        <v>817</v>
      </c>
      <c r="C38" s="448"/>
      <c r="D38" s="448"/>
      <c r="E38" s="448"/>
      <c r="F38" s="448"/>
      <c r="G38" s="448"/>
      <c r="H38" s="2"/>
      <c r="I38" s="459"/>
    </row>
    <row r="39" spans="2:9" ht="18" customHeight="1">
      <c r="B39" s="448"/>
      <c r="C39" s="493" t="s">
        <v>819</v>
      </c>
      <c r="D39" s="493"/>
      <c r="E39" s="493"/>
      <c r="F39" s="493"/>
      <c r="G39" s="493"/>
      <c r="H39" s="532" t="str">
        <f>VERIFICHE!G22</f>
        <v>verificato</v>
      </c>
      <c r="I39" s="441">
        <f>VERIFICHE!H22</f>
        <v>0.37499304547941614</v>
      </c>
    </row>
    <row r="40" spans="2:9" ht="18" customHeight="1">
      <c r="B40" s="448"/>
      <c r="C40" s="493" t="s">
        <v>820</v>
      </c>
      <c r="D40" s="493"/>
      <c r="E40" s="493"/>
      <c r="F40" s="493"/>
      <c r="G40" s="493"/>
      <c r="H40" s="532" t="str">
        <f>VERIFICHE!G23</f>
        <v>verificato</v>
      </c>
      <c r="I40" s="441">
        <f>VERIFICHE!H23</f>
        <v>0.97432530891406033</v>
      </c>
    </row>
    <row r="41" spans="2:9" ht="18" customHeight="1">
      <c r="B41" s="448" t="s">
        <v>947</v>
      </c>
      <c r="C41" s="451"/>
      <c r="D41" s="458"/>
      <c r="E41" s="458"/>
      <c r="F41" s="458"/>
      <c r="G41" s="458"/>
      <c r="H41" s="571" t="str">
        <f>VERIFICHE!G24</f>
        <v>verificato</v>
      </c>
      <c r="I41" s="441">
        <f>VERIFICHE!H24</f>
        <v>2.9690259332239254E-2</v>
      </c>
    </row>
    <row r="42" spans="2:9" ht="18" customHeight="1">
      <c r="B42" s="429"/>
      <c r="C42" s="451"/>
      <c r="D42" s="458"/>
      <c r="E42" s="458"/>
      <c r="F42" s="458"/>
      <c r="G42" s="458"/>
      <c r="H42" s="2"/>
      <c r="I42" s="459"/>
    </row>
    <row r="43" spans="2:9" ht="18" customHeight="1">
      <c r="B43" s="1001" t="s">
        <v>565</v>
      </c>
      <c r="C43" s="1001"/>
      <c r="D43" s="1001"/>
      <c r="E43" s="1001"/>
      <c r="F43" s="1001"/>
      <c r="G43" s="1001"/>
      <c r="H43" s="1001"/>
      <c r="I43" s="1001"/>
    </row>
    <row r="44" spans="2:9" ht="18" customHeight="1">
      <c r="B44" s="479"/>
      <c r="C44" s="479"/>
      <c r="D44" s="479"/>
      <c r="E44" s="479"/>
      <c r="F44" s="479"/>
      <c r="G44" s="479"/>
      <c r="H44" s="479"/>
      <c r="I44" s="479"/>
    </row>
    <row r="45" spans="2:9">
      <c r="B45" s="20" t="s">
        <v>562</v>
      </c>
      <c r="C45" s="2"/>
      <c r="D45" s="2"/>
      <c r="E45" s="2"/>
      <c r="F45" s="2"/>
      <c r="G45" s="2"/>
      <c r="H45" s="2"/>
      <c r="I45" s="2"/>
    </row>
    <row r="46" spans="2:9" ht="18" customHeight="1">
      <c r="B46" s="1003"/>
      <c r="C46" s="1003"/>
      <c r="D46" s="1003"/>
      <c r="E46" s="1003"/>
      <c r="F46" s="1003"/>
      <c r="G46" s="1003"/>
      <c r="H46" s="498" t="s">
        <v>673</v>
      </c>
      <c r="I46" s="393" t="str">
        <f>'INPUT DATI'!H89</f>
        <v>RADICSOL 140</v>
      </c>
    </row>
    <row r="47" spans="2:9" ht="18" customHeight="1">
      <c r="B47" s="1003"/>
      <c r="C47" s="1003"/>
      <c r="D47" s="1003"/>
      <c r="E47" s="1003"/>
      <c r="F47" s="1003"/>
      <c r="G47" s="1003"/>
      <c r="H47" s="498" t="s">
        <v>561</v>
      </c>
      <c r="I47" s="393" t="str">
        <f>'INPUT DATI'!H90</f>
        <v>C25/30</v>
      </c>
    </row>
    <row r="48" spans="2:9" ht="18" customHeight="1">
      <c r="B48" s="1003"/>
      <c r="C48" s="1003"/>
      <c r="D48" s="1003"/>
      <c r="E48" s="1003"/>
      <c r="F48" s="1003"/>
      <c r="G48" s="1003"/>
      <c r="H48" s="498" t="s">
        <v>785</v>
      </c>
      <c r="I48" s="393" t="str">
        <f>'INPUT DATI'!H94</f>
        <v>Fe B450c</v>
      </c>
    </row>
    <row r="49" spans="2:9" ht="18" customHeight="1">
      <c r="B49" s="1003"/>
      <c r="C49" s="1003"/>
      <c r="D49" s="1003"/>
      <c r="E49" s="1003"/>
      <c r="F49" s="1003"/>
      <c r="G49" s="1003"/>
      <c r="H49" s="498" t="s">
        <v>589</v>
      </c>
      <c r="I49" s="421">
        <f>'INPUT DATI'!H93</f>
        <v>16</v>
      </c>
    </row>
    <row r="50" spans="2:9" ht="18" customHeight="1">
      <c r="B50" s="1003"/>
      <c r="C50" s="1003"/>
      <c r="D50" s="1003"/>
      <c r="E50" s="1003"/>
      <c r="F50" s="1003"/>
      <c r="G50" s="1003"/>
      <c r="H50" s="498" t="s">
        <v>675</v>
      </c>
      <c r="I50" s="421">
        <f>'INPUT DATI'!H92</f>
        <v>400</v>
      </c>
    </row>
    <row r="51" spans="2:9" ht="27" customHeight="1">
      <c r="B51" s="1003"/>
      <c r="C51" s="1003"/>
      <c r="D51" s="1003"/>
      <c r="E51" s="1003"/>
      <c r="F51" s="1003"/>
      <c r="G51" s="1003"/>
      <c r="H51" s="498" t="s">
        <v>746</v>
      </c>
      <c r="I51" s="393">
        <f>'INPUT DATI'!H91</f>
        <v>1</v>
      </c>
    </row>
    <row r="52" spans="2:9" ht="27" customHeight="1">
      <c r="B52" s="1003"/>
      <c r="C52" s="1003"/>
      <c r="D52" s="1003"/>
      <c r="E52" s="1003"/>
      <c r="F52" s="1003"/>
      <c r="G52" s="1003"/>
      <c r="H52" s="498" t="s">
        <v>786</v>
      </c>
      <c r="I52" s="501">
        <f>VERIFICHE!I30</f>
        <v>10</v>
      </c>
    </row>
    <row r="53" spans="2:9" ht="27" customHeight="1">
      <c r="B53" s="1003"/>
      <c r="C53" s="1003"/>
      <c r="D53" s="1003"/>
      <c r="E53" s="1003"/>
      <c r="F53" s="1003"/>
      <c r="G53" s="1003"/>
      <c r="H53" s="498" t="s">
        <v>792</v>
      </c>
      <c r="I53" s="472">
        <f>'INPUT DATI'!H95</f>
        <v>1</v>
      </c>
    </row>
    <row r="54" spans="2:9" ht="27" customHeight="1">
      <c r="B54" s="1003"/>
      <c r="C54" s="1003"/>
      <c r="D54" s="1003"/>
      <c r="E54" s="1003"/>
      <c r="F54" s="1003"/>
      <c r="G54" s="1003"/>
      <c r="H54" s="498" t="s">
        <v>808</v>
      </c>
      <c r="I54" s="500">
        <f>'INPUT DATI'!H15/1000</f>
        <v>2.4500000000000002</v>
      </c>
    </row>
    <row r="55" spans="2:9" ht="18" customHeight="1">
      <c r="B55" s="1003"/>
      <c r="C55" s="1003"/>
      <c r="D55" s="1003"/>
      <c r="E55" s="1003"/>
      <c r="F55" s="1003"/>
      <c r="G55" s="1003"/>
      <c r="H55" s="497" t="s">
        <v>281</v>
      </c>
      <c r="I55" s="392">
        <f>'INPUT DATI'!H16</f>
        <v>42</v>
      </c>
    </row>
    <row r="56" spans="2:9" ht="18" customHeight="1">
      <c r="B56" s="1003"/>
      <c r="C56" s="1003"/>
      <c r="D56" s="1003"/>
      <c r="E56" s="1003"/>
      <c r="F56" s="1003"/>
      <c r="G56" s="1003"/>
      <c r="H56" s="497" t="s">
        <v>317</v>
      </c>
      <c r="I56" s="392">
        <f>APPROFONDIMENTI!C88</f>
        <v>95</v>
      </c>
    </row>
    <row r="57" spans="2:9" ht="18" customHeight="1">
      <c r="B57" s="1003"/>
      <c r="C57" s="1003"/>
      <c r="D57" s="1003"/>
      <c r="E57" s="1003"/>
      <c r="F57" s="1003"/>
      <c r="G57" s="1003"/>
      <c r="H57" s="566" t="s">
        <v>918</v>
      </c>
      <c r="I57" s="421">
        <f>'INPUT DATI'!H96</f>
        <v>350</v>
      </c>
    </row>
    <row r="58" spans="2:9" ht="18" customHeight="1">
      <c r="B58" s="1003"/>
      <c r="C58" s="1003"/>
      <c r="D58" s="1003"/>
      <c r="E58" s="1003"/>
      <c r="F58" s="1003"/>
      <c r="G58" s="1003"/>
      <c r="H58" s="497" t="s">
        <v>279</v>
      </c>
      <c r="I58" s="499">
        <f>'INPUT DATI'!H18</f>
        <v>65</v>
      </c>
    </row>
    <row r="59" spans="2:9" ht="15" customHeight="1">
      <c r="B59" s="2"/>
      <c r="C59" s="2"/>
      <c r="D59" s="2"/>
      <c r="E59" s="2"/>
      <c r="F59" s="2"/>
      <c r="G59" s="2"/>
      <c r="H59" s="2"/>
      <c r="I59" s="2"/>
    </row>
    <row r="60" spans="2:9" ht="15" customHeight="1">
      <c r="B60" s="2"/>
      <c r="C60" s="2"/>
      <c r="D60" s="2"/>
      <c r="E60" s="2"/>
      <c r="F60" s="2"/>
      <c r="G60" s="2"/>
      <c r="H60" s="2"/>
      <c r="I60" s="2"/>
    </row>
    <row r="61" spans="2:9">
      <c r="B61" s="1002" t="s">
        <v>957</v>
      </c>
      <c r="C61" s="1002"/>
      <c r="D61" s="1002"/>
      <c r="E61" s="1002"/>
      <c r="F61" s="1002"/>
      <c r="G61" s="1002"/>
      <c r="H61" s="1002"/>
      <c r="I61" s="1002"/>
    </row>
    <row r="62" spans="2:9" ht="14.45" customHeight="1">
      <c r="B62" s="762"/>
      <c r="C62" s="762"/>
      <c r="D62" s="762"/>
      <c r="E62" s="762"/>
      <c r="F62" s="762"/>
      <c r="G62" s="762"/>
      <c r="H62" s="762"/>
      <c r="I62" s="762"/>
    </row>
    <row r="63" spans="2:9" ht="14.45" customHeight="1">
      <c r="B63" s="762"/>
      <c r="C63" s="762"/>
      <c r="D63" s="762"/>
      <c r="E63" s="762"/>
      <c r="F63" s="762"/>
      <c r="G63" s="762"/>
      <c r="H63" s="762"/>
      <c r="I63" s="762"/>
    </row>
    <row r="64" spans="2:9" ht="14.45" customHeight="1">
      <c r="B64" s="762"/>
      <c r="C64" s="762"/>
      <c r="D64" s="762"/>
      <c r="E64" s="762"/>
      <c r="F64" s="762"/>
      <c r="G64" s="762"/>
      <c r="H64" s="762"/>
      <c r="I64" s="762"/>
    </row>
    <row r="65" spans="2:9" ht="14.45" customHeight="1">
      <c r="B65" s="762"/>
      <c r="C65" s="762"/>
      <c r="D65" s="762"/>
      <c r="E65" s="762"/>
      <c r="F65" s="762"/>
      <c r="G65" s="762"/>
      <c r="H65" s="762"/>
      <c r="I65" s="762"/>
    </row>
    <row r="66" spans="2:9" ht="14.45" customHeight="1">
      <c r="B66" s="762"/>
      <c r="C66" s="762"/>
      <c r="D66" s="762"/>
      <c r="E66" s="762"/>
      <c r="F66" s="762"/>
      <c r="G66" s="762"/>
      <c r="H66" s="762"/>
      <c r="I66" s="762"/>
    </row>
    <row r="67" spans="2:9" ht="14.45" customHeight="1">
      <c r="B67" s="762"/>
      <c r="C67" s="762"/>
      <c r="D67" s="762"/>
      <c r="E67" s="762"/>
      <c r="F67" s="762"/>
      <c r="G67" s="762"/>
      <c r="H67" s="762"/>
      <c r="I67" s="762"/>
    </row>
    <row r="68" spans="2:9" ht="14.45" customHeight="1">
      <c r="B68" s="762"/>
      <c r="C68" s="762"/>
      <c r="D68" s="762"/>
      <c r="E68" s="762"/>
      <c r="F68" s="762"/>
      <c r="G68" s="762"/>
      <c r="H68" s="762"/>
      <c r="I68" s="762"/>
    </row>
    <row r="69" spans="2:9" ht="14.45" customHeight="1">
      <c r="B69" s="762"/>
      <c r="C69" s="762"/>
      <c r="D69" s="762"/>
      <c r="E69" s="762"/>
      <c r="F69" s="762"/>
      <c r="G69" s="762"/>
      <c r="H69" s="762"/>
      <c r="I69" s="762"/>
    </row>
    <row r="70" spans="2:9" ht="14.45" customHeight="1">
      <c r="B70" s="762"/>
      <c r="C70" s="762"/>
      <c r="D70" s="762"/>
      <c r="E70" s="762"/>
      <c r="F70" s="762"/>
      <c r="G70" s="762"/>
      <c r="H70" s="762"/>
      <c r="I70" s="762"/>
    </row>
    <row r="71" spans="2:9" ht="14.45" customHeight="1">
      <c r="B71" s="762"/>
      <c r="C71" s="762"/>
      <c r="D71" s="762"/>
      <c r="E71" s="762"/>
      <c r="F71" s="762"/>
      <c r="G71" s="762"/>
      <c r="H71" s="762"/>
      <c r="I71" s="762"/>
    </row>
    <row r="72" spans="2:9" ht="14.45" customHeight="1">
      <c r="B72" s="762"/>
      <c r="C72" s="762"/>
      <c r="D72" s="762"/>
      <c r="E72" s="762"/>
      <c r="F72" s="762"/>
      <c r="G72" s="762"/>
      <c r="H72" s="762"/>
      <c r="I72" s="762"/>
    </row>
    <row r="73" spans="2:9" ht="14.45" customHeight="1">
      <c r="B73" s="762"/>
      <c r="C73" s="762"/>
      <c r="D73" s="762"/>
      <c r="E73" s="762"/>
      <c r="F73" s="762"/>
      <c r="G73" s="762"/>
      <c r="H73" s="762"/>
      <c r="I73" s="762"/>
    </row>
    <row r="74" spans="2:9" ht="14.45" customHeight="1">
      <c r="B74" s="762"/>
      <c r="C74" s="762"/>
      <c r="D74" s="762"/>
      <c r="E74" s="762"/>
      <c r="F74" s="762"/>
      <c r="G74" s="762"/>
      <c r="H74" s="762"/>
      <c r="I74" s="762"/>
    </row>
    <row r="75" spans="2:9" ht="14.45" customHeight="1">
      <c r="B75" s="762"/>
      <c r="C75" s="762"/>
      <c r="D75" s="762"/>
      <c r="E75" s="762"/>
      <c r="F75" s="762"/>
      <c r="G75" s="762"/>
      <c r="H75" s="762"/>
      <c r="I75" s="762"/>
    </row>
    <row r="76" spans="2:9" ht="14.45" customHeight="1">
      <c r="B76" s="669" t="s">
        <v>914</v>
      </c>
      <c r="C76" s="670"/>
      <c r="D76" s="670"/>
      <c r="E76" s="670"/>
      <c r="F76" s="671"/>
      <c r="G76" s="321" t="s">
        <v>916</v>
      </c>
      <c r="H76" s="668" t="str">
        <f>VERIFICHE!H45</f>
        <v>35mm</v>
      </c>
      <c r="I76" s="668"/>
    </row>
    <row r="77" spans="2:9" ht="14.45" customHeight="1">
      <c r="B77" s="669" t="s">
        <v>807</v>
      </c>
      <c r="C77" s="670"/>
      <c r="D77" s="670"/>
      <c r="E77" s="670"/>
      <c r="F77" s="671"/>
      <c r="G77" s="321" t="s">
        <v>917</v>
      </c>
      <c r="H77" s="668" t="str">
        <f>VERIFICHE!H46</f>
        <v>150mm</v>
      </c>
      <c r="I77" s="668"/>
    </row>
    <row r="78" spans="2:9" ht="14.45" customHeight="1">
      <c r="B78" s="669" t="s">
        <v>780</v>
      </c>
      <c r="C78" s="670"/>
      <c r="D78" s="670"/>
      <c r="E78" s="670"/>
      <c r="F78" s="671"/>
      <c r="G78" s="321" t="s">
        <v>778</v>
      </c>
      <c r="H78" s="668" t="str">
        <f>VERIFICHE!H47</f>
        <v>160mm + reg.</v>
      </c>
      <c r="I78" s="668"/>
    </row>
    <row r="79" spans="2:9" ht="14.45" customHeight="1">
      <c r="B79" s="724" t="str">
        <f>VERIFICHE!B48</f>
        <v>Taglio sollecitante: VEd,legno</v>
      </c>
      <c r="C79" s="725"/>
      <c r="D79" s="725"/>
      <c r="E79" s="725"/>
      <c r="F79" s="772"/>
      <c r="G79" s="505" t="s">
        <v>607</v>
      </c>
      <c r="H79" s="768">
        <f>VERIFICHE!H48</f>
        <v>95</v>
      </c>
      <c r="I79" s="769"/>
    </row>
    <row r="80" spans="2:9" ht="21" customHeight="1">
      <c r="B80" s="724" t="s">
        <v>855</v>
      </c>
      <c r="C80" s="725"/>
      <c r="D80" s="725"/>
      <c r="E80" s="725"/>
      <c r="F80" s="772"/>
      <c r="G80" s="547" t="s">
        <v>856</v>
      </c>
      <c r="H80" s="536">
        <f>'INPUT DATI'!$F$22</f>
        <v>1</v>
      </c>
      <c r="I80" s="548" t="str">
        <f>'INPUT DATI'!$H$22</f>
        <v>NON DISSIPATIVA [PAR 7.1 NTC18]</v>
      </c>
    </row>
    <row r="81" spans="2:9">
      <c r="B81" s="724" t="s">
        <v>830</v>
      </c>
      <c r="C81" s="725"/>
      <c r="D81" s="725"/>
      <c r="E81" s="725"/>
      <c r="F81" s="772"/>
      <c r="G81" s="321" t="s">
        <v>620</v>
      </c>
      <c r="H81" s="768">
        <f>VERIFICHE!H49</f>
        <v>15.510204081632653</v>
      </c>
      <c r="I81" s="769"/>
    </row>
    <row r="82" spans="2:9">
      <c r="B82" s="724" t="s">
        <v>976</v>
      </c>
      <c r="C82" s="725"/>
      <c r="D82" s="725"/>
      <c r="E82" s="725"/>
      <c r="F82" s="772"/>
      <c r="G82" s="321" t="s">
        <v>96</v>
      </c>
      <c r="H82" s="770">
        <f>'dati nascosti'!I217</f>
        <v>6.125</v>
      </c>
      <c r="I82" s="771"/>
    </row>
    <row r="83" spans="2:9">
      <c r="B83" s="740" t="s">
        <v>626</v>
      </c>
      <c r="C83" s="741"/>
      <c r="D83" s="741"/>
      <c r="E83" s="741"/>
      <c r="F83" s="742"/>
      <c r="G83" s="321" t="s">
        <v>618</v>
      </c>
      <c r="H83" s="760">
        <f>VERIFICHE!H51</f>
        <v>24.728863721148421</v>
      </c>
      <c r="I83" s="761"/>
    </row>
    <row r="84" spans="2:9">
      <c r="B84" s="740" t="s">
        <v>104</v>
      </c>
      <c r="C84" s="741"/>
      <c r="D84" s="741"/>
      <c r="E84" s="741"/>
      <c r="F84" s="742"/>
      <c r="G84" s="321" t="s">
        <v>619</v>
      </c>
      <c r="H84" s="760">
        <f>VERIFICHE!H52</f>
        <v>448.21065494581512</v>
      </c>
      <c r="I84" s="761"/>
    </row>
    <row r="85" spans="2:9" ht="14.45" customHeight="1">
      <c r="B85" s="1004" t="str">
        <f>IF(H83='RELAZIONE SOLO CORDOLO ESTESA'!C182,'RELAZIONE SOLO CORDOLO ESTESA'!B176,IF(H83=APPROFONDIMENTI!F52,APPROFONDIMENTI!B50,IF(H83=APPROFONDIMENTI!F58,APPROFONDIMENTI!B56,IF(H83=APPROFONDIMENTI!F65,APPROFONDIMENTI!B63,IF(H83='dati nascosti'!H62,'dati nascosti'!D61,IF(H83=APPROFONDIMENTI!F72,APPROFONDIMENTI!B71,IF(H83=APPROFONDIMENTI!F80,APPROFONDIMENTI!B79,"")))))))</f>
        <v xml:space="preserve">Collasso di tipo duttile per snervamento della barra e contemporaneo collasso del calcestruzzo, quando la barra agisce contro il nucleo di calcestruzzo </v>
      </c>
      <c r="C85" s="1004"/>
      <c r="D85" s="1004"/>
      <c r="E85" s="1004"/>
      <c r="F85" s="1004"/>
      <c r="G85" s="1004"/>
      <c r="H85" s="1004"/>
      <c r="I85" s="1004"/>
    </row>
    <row r="86" spans="2:9" ht="14.45" customHeight="1">
      <c r="B86" s="1004"/>
      <c r="C86" s="1004"/>
      <c r="D86" s="1004"/>
      <c r="E86" s="1004"/>
      <c r="F86" s="1004"/>
      <c r="G86" s="1004"/>
      <c r="H86" s="1004"/>
      <c r="I86" s="1004"/>
    </row>
    <row r="87" spans="2:9" ht="18" customHeight="1">
      <c r="B87" s="755" t="s">
        <v>823</v>
      </c>
      <c r="C87" s="756"/>
      <c r="D87" s="756"/>
      <c r="E87" s="320"/>
      <c r="F87" s="320"/>
      <c r="G87" s="295"/>
      <c r="H87" s="729" t="str">
        <f>IF(B88&lt;=D88,"verificato","N.V.!")</f>
        <v>verificato</v>
      </c>
      <c r="I87" s="730"/>
    </row>
    <row r="88" spans="2:9">
      <c r="B88" s="376">
        <f>VERIFICHE!B56</f>
        <v>95</v>
      </c>
      <c r="C88" s="298" t="s">
        <v>106</v>
      </c>
      <c r="D88" s="377">
        <f>VERIFICHE!D56</f>
        <v>448.21065494581512</v>
      </c>
      <c r="E88" s="300"/>
      <c r="F88" s="300"/>
      <c r="G88" s="296"/>
      <c r="H88" s="744"/>
      <c r="I88" s="745"/>
    </row>
    <row r="89" spans="2:9">
      <c r="B89" s="20"/>
      <c r="C89" s="2"/>
      <c r="D89" s="2"/>
      <c r="E89" s="2"/>
      <c r="F89" s="2"/>
      <c r="G89" s="2"/>
      <c r="H89" s="2"/>
      <c r="I89" s="2"/>
    </row>
    <row r="90" spans="2:9" ht="21">
      <c r="B90" s="999" t="s">
        <v>563</v>
      </c>
      <c r="C90" s="999"/>
      <c r="D90" s="999"/>
      <c r="E90" s="999"/>
      <c r="F90" s="999"/>
      <c r="G90" s="999"/>
      <c r="H90" s="999"/>
      <c r="I90" s="999"/>
    </row>
    <row r="91" spans="2:9" ht="15" customHeight="1">
      <c r="B91" s="1035"/>
      <c r="C91" s="1035"/>
      <c r="D91" s="1035"/>
      <c r="E91" s="1035"/>
      <c r="F91" s="1035"/>
      <c r="G91" s="1035"/>
      <c r="H91" s="1035"/>
      <c r="I91" s="1035"/>
    </row>
    <row r="92" spans="2:9" ht="15" customHeight="1">
      <c r="B92" s="1035"/>
      <c r="C92" s="1035"/>
      <c r="D92" s="1035"/>
      <c r="E92" s="1035"/>
      <c r="F92" s="1035"/>
      <c r="G92" s="1035"/>
      <c r="H92" s="1035"/>
      <c r="I92" s="1035"/>
    </row>
    <row r="93" spans="2:9" ht="15" customHeight="1">
      <c r="B93" s="1035"/>
      <c r="C93" s="1035"/>
      <c r="D93" s="1035"/>
      <c r="E93" s="1035"/>
      <c r="F93" s="1035"/>
      <c r="G93" s="1035"/>
      <c r="H93" s="1035"/>
      <c r="I93" s="1035"/>
    </row>
    <row r="94" spans="2:9" ht="15" customHeight="1">
      <c r="B94" s="1035"/>
      <c r="C94" s="1035"/>
      <c r="D94" s="1035"/>
      <c r="E94" s="1035"/>
      <c r="F94" s="1035"/>
      <c r="G94" s="1035"/>
      <c r="H94" s="1035"/>
      <c r="I94" s="1035"/>
    </row>
    <row r="95" spans="2:9" ht="15" customHeight="1">
      <c r="B95" s="1035"/>
      <c r="C95" s="1035"/>
      <c r="D95" s="1035"/>
      <c r="E95" s="1035"/>
      <c r="F95" s="1035"/>
      <c r="G95" s="1035"/>
      <c r="H95" s="1035"/>
      <c r="I95" s="1035"/>
    </row>
    <row r="96" spans="2:9" ht="15" customHeight="1">
      <c r="B96" s="1035"/>
      <c r="C96" s="1035"/>
      <c r="D96" s="1035"/>
      <c r="E96" s="1035"/>
      <c r="F96" s="1035"/>
      <c r="G96" s="1035"/>
      <c r="H96" s="1035"/>
      <c r="I96" s="1035"/>
    </row>
    <row r="97" spans="2:9" ht="15" customHeight="1">
      <c r="B97" s="1035"/>
      <c r="C97" s="1035"/>
      <c r="D97" s="1035"/>
      <c r="E97" s="1035"/>
      <c r="F97" s="1035"/>
      <c r="G97" s="1035"/>
      <c r="H97" s="1035"/>
      <c r="I97" s="1035"/>
    </row>
    <row r="98" spans="2:9" ht="15" customHeight="1">
      <c r="B98" s="1035"/>
      <c r="C98" s="1035"/>
      <c r="D98" s="1035"/>
      <c r="E98" s="1035"/>
      <c r="F98" s="1035"/>
      <c r="G98" s="1035"/>
      <c r="H98" s="1035"/>
      <c r="I98" s="1035"/>
    </row>
    <row r="99" spans="2:9" ht="15" customHeight="1">
      <c r="B99" s="1035"/>
      <c r="C99" s="1035"/>
      <c r="D99" s="1035"/>
      <c r="E99" s="1035"/>
      <c r="F99" s="1035"/>
      <c r="G99" s="1035"/>
      <c r="H99" s="1035"/>
      <c r="I99" s="1035"/>
    </row>
    <row r="100" spans="2:9" ht="15" customHeight="1">
      <c r="B100" s="1035"/>
      <c r="C100" s="1035"/>
      <c r="D100" s="1035"/>
      <c r="E100" s="1035"/>
      <c r="F100" s="1035"/>
      <c r="G100" s="1035"/>
      <c r="H100" s="1035"/>
      <c r="I100" s="1035"/>
    </row>
    <row r="101" spans="2:9" ht="15" customHeight="1">
      <c r="B101" s="1035"/>
      <c r="C101" s="1035"/>
      <c r="D101" s="1035"/>
      <c r="E101" s="1035"/>
      <c r="F101" s="1035"/>
      <c r="G101" s="1035"/>
      <c r="H101" s="1035"/>
      <c r="I101" s="1035"/>
    </row>
    <row r="102" spans="2:9" ht="15" customHeight="1">
      <c r="B102" s="1035"/>
      <c r="C102" s="1035"/>
      <c r="D102" s="1035"/>
      <c r="E102" s="1035"/>
      <c r="F102" s="1035"/>
      <c r="G102" s="1035"/>
      <c r="H102" s="1035"/>
      <c r="I102" s="1035"/>
    </row>
    <row r="103" spans="2:9" ht="14.45" customHeight="1">
      <c r="B103" s="731" t="s">
        <v>531</v>
      </c>
      <c r="C103" s="732"/>
      <c r="D103" s="732"/>
      <c r="E103" s="732"/>
      <c r="F103" s="732"/>
      <c r="G103" s="733"/>
      <c r="H103" s="471" t="s">
        <v>350</v>
      </c>
      <c r="I103" s="471" t="s">
        <v>624</v>
      </c>
    </row>
    <row r="104" spans="2:9" ht="14.45" customHeight="1">
      <c r="B104" s="731" t="s">
        <v>692</v>
      </c>
      <c r="C104" s="732"/>
      <c r="D104" s="732"/>
      <c r="E104" s="732"/>
      <c r="F104" s="732"/>
      <c r="G104" s="733"/>
      <c r="H104" s="258" t="s">
        <v>691</v>
      </c>
      <c r="I104" s="274">
        <v>3</v>
      </c>
    </row>
    <row r="105" spans="2:9" ht="14.45" customHeight="1">
      <c r="B105" s="731" t="s">
        <v>595</v>
      </c>
      <c r="C105" s="732"/>
      <c r="D105" s="732"/>
      <c r="E105" s="732"/>
      <c r="F105" s="732"/>
      <c r="G105" s="733"/>
      <c r="H105" s="258" t="s">
        <v>680</v>
      </c>
      <c r="I105" s="281">
        <f>275</f>
        <v>275</v>
      </c>
    </row>
    <row r="106" spans="2:9" ht="14.45" customHeight="1">
      <c r="B106" s="731" t="s">
        <v>596</v>
      </c>
      <c r="C106" s="732"/>
      <c r="D106" s="732"/>
      <c r="E106" s="732"/>
      <c r="F106" s="732"/>
      <c r="G106" s="733"/>
      <c r="H106" s="258" t="s">
        <v>681</v>
      </c>
      <c r="I106" s="281">
        <v>430</v>
      </c>
    </row>
    <row r="107" spans="2:9" ht="14.45" customHeight="1">
      <c r="B107" s="363"/>
      <c r="C107" s="363"/>
      <c r="D107" s="363"/>
      <c r="E107" s="363"/>
      <c r="F107" s="363"/>
      <c r="G107" s="363"/>
      <c r="H107" s="443"/>
      <c r="I107" s="364"/>
    </row>
    <row r="108" spans="2:9" ht="14.45" customHeight="1">
      <c r="B108" s="373" t="s">
        <v>562</v>
      </c>
      <c r="C108" s="457"/>
      <c r="D108" s="457"/>
      <c r="E108" s="457"/>
      <c r="F108" s="457"/>
      <c r="G108" s="457"/>
      <c r="H108" s="457"/>
      <c r="I108" s="457"/>
    </row>
    <row r="109" spans="2:9">
      <c r="B109" s="478" t="s">
        <v>678</v>
      </c>
      <c r="C109" s="995" t="s">
        <v>677</v>
      </c>
      <c r="D109" s="995"/>
      <c r="E109" s="478" t="str">
        <f>D147</f>
        <v>CHIODO ANKER</v>
      </c>
      <c r="F109" s="469" t="s">
        <v>679</v>
      </c>
      <c r="G109" s="799" t="s">
        <v>591</v>
      </c>
      <c r="H109" s="799"/>
      <c r="I109" s="799"/>
    </row>
    <row r="110" spans="2:9">
      <c r="B110" s="468">
        <f>I152</f>
        <v>6</v>
      </c>
      <c r="C110" s="996" t="str">
        <f>'INPUT DATI'!H61</f>
        <v>B</v>
      </c>
      <c r="D110" s="997"/>
      <c r="E110" s="462">
        <f>VERIFICHE!E74</f>
        <v>10</v>
      </c>
      <c r="F110" s="389">
        <f>I147</f>
        <v>2.33</v>
      </c>
      <c r="G110" s="777" t="str">
        <f>VERIFICHE!G74</f>
        <v>FERRO DI RIPRESA AGGANCIATO AL PERNO</v>
      </c>
      <c r="H110" s="778"/>
      <c r="I110" s="779"/>
    </row>
    <row r="111" spans="2:9">
      <c r="B111" s="1025"/>
      <c r="C111" s="1025"/>
      <c r="D111" s="1025"/>
      <c r="E111" s="1025"/>
      <c r="F111" s="1025"/>
      <c r="G111" s="1025"/>
      <c r="H111" s="1025"/>
      <c r="I111" s="1025"/>
    </row>
    <row r="112" spans="2:9">
      <c r="B112" s="1025"/>
      <c r="C112" s="1025"/>
      <c r="D112" s="1025"/>
      <c r="E112" s="1025"/>
      <c r="F112" s="1025"/>
      <c r="G112" s="1025"/>
      <c r="H112" s="1025"/>
      <c r="I112" s="1025"/>
    </row>
    <row r="113" spans="2:9">
      <c r="B113" s="1025"/>
      <c r="C113" s="1025"/>
      <c r="D113" s="1025"/>
      <c r="E113" s="1025"/>
      <c r="F113" s="1025"/>
      <c r="G113" s="1025"/>
      <c r="H113" s="1025"/>
      <c r="I113" s="1025"/>
    </row>
    <row r="114" spans="2:9">
      <c r="B114" s="1025"/>
      <c r="C114" s="1025"/>
      <c r="D114" s="1025"/>
      <c r="E114" s="1025"/>
      <c r="F114" s="1025"/>
      <c r="G114" s="1025"/>
      <c r="H114" s="1025"/>
      <c r="I114" s="1025"/>
    </row>
    <row r="115" spans="2:9">
      <c r="B115" s="1025"/>
      <c r="C115" s="1025"/>
      <c r="D115" s="1025"/>
      <c r="E115" s="1025"/>
      <c r="F115" s="1025"/>
      <c r="G115" s="1025"/>
      <c r="H115" s="1025"/>
      <c r="I115" s="1025"/>
    </row>
    <row r="116" spans="2:9">
      <c r="B116" s="1025"/>
      <c r="C116" s="1025"/>
      <c r="D116" s="1025"/>
      <c r="E116" s="1025"/>
      <c r="F116" s="1025"/>
      <c r="G116" s="1025"/>
      <c r="H116" s="1025"/>
      <c r="I116" s="1025"/>
    </row>
    <row r="117" spans="2:9">
      <c r="B117" s="1025"/>
      <c r="C117" s="1025"/>
      <c r="D117" s="1025"/>
      <c r="E117" s="1025"/>
      <c r="F117" s="1025"/>
      <c r="G117" s="1025"/>
      <c r="H117" s="1025"/>
      <c r="I117" s="1025"/>
    </row>
    <row r="118" spans="2:9">
      <c r="B118" s="1025"/>
      <c r="C118" s="1025"/>
      <c r="D118" s="1025"/>
      <c r="E118" s="1025"/>
      <c r="F118" s="1025"/>
      <c r="G118" s="1025"/>
      <c r="H118" s="1025"/>
      <c r="I118" s="1025"/>
    </row>
    <row r="119" spans="2:9">
      <c r="B119" s="1025"/>
      <c r="C119" s="1025"/>
      <c r="D119" s="1025"/>
      <c r="E119" s="1025"/>
      <c r="F119" s="1025"/>
      <c r="G119" s="1025"/>
      <c r="H119" s="1025"/>
      <c r="I119" s="1025"/>
    </row>
    <row r="120" spans="2:9">
      <c r="B120" s="1025"/>
      <c r="C120" s="1025"/>
      <c r="D120" s="1025"/>
      <c r="E120" s="1025"/>
      <c r="F120" s="1025"/>
      <c r="G120" s="1025"/>
      <c r="H120" s="1025"/>
      <c r="I120" s="1025"/>
    </row>
    <row r="121" spans="2:9">
      <c r="B121" s="1025"/>
      <c r="C121" s="1025"/>
      <c r="D121" s="1025"/>
      <c r="E121" s="1025"/>
      <c r="F121" s="1025"/>
      <c r="G121" s="1025"/>
      <c r="H121" s="1025"/>
      <c r="I121" s="1025"/>
    </row>
    <row r="122" spans="2:9">
      <c r="B122" s="1025"/>
      <c r="C122" s="1025"/>
      <c r="D122" s="1025"/>
      <c r="E122" s="1025"/>
      <c r="F122" s="1025"/>
      <c r="G122" s="1025"/>
      <c r="H122" s="1025"/>
      <c r="I122" s="1025"/>
    </row>
    <row r="123" spans="2:9">
      <c r="B123" s="1025"/>
      <c r="C123" s="1025"/>
      <c r="D123" s="1025"/>
      <c r="E123" s="1025"/>
      <c r="F123" s="1025"/>
      <c r="G123" s="1025"/>
      <c r="H123" s="1025"/>
      <c r="I123" s="1025"/>
    </row>
    <row r="124" spans="2:9">
      <c r="B124" s="1025"/>
      <c r="C124" s="1025"/>
      <c r="D124" s="1025"/>
      <c r="E124" s="1025"/>
      <c r="F124" s="1025"/>
      <c r="G124" s="1025"/>
      <c r="H124" s="1025"/>
      <c r="I124" s="1025"/>
    </row>
    <row r="125" spans="2:9">
      <c r="B125" s="1025"/>
      <c r="C125" s="1025"/>
      <c r="D125" s="1025"/>
      <c r="E125" s="1025"/>
      <c r="F125" s="1025"/>
      <c r="G125" s="1025"/>
      <c r="H125" s="1025"/>
      <c r="I125" s="1025"/>
    </row>
    <row r="126" spans="2:9">
      <c r="B126" s="1025"/>
      <c r="C126" s="1025"/>
      <c r="D126" s="1025"/>
      <c r="E126" s="1025"/>
      <c r="F126" s="1025"/>
      <c r="G126" s="1025"/>
      <c r="H126" s="1025"/>
      <c r="I126" s="1025"/>
    </row>
    <row r="127" spans="2:9">
      <c r="B127" s="1025"/>
      <c r="C127" s="1025"/>
      <c r="D127" s="1025"/>
      <c r="E127" s="1025"/>
      <c r="F127" s="1025"/>
      <c r="G127" s="1025"/>
      <c r="H127" s="1025"/>
      <c r="I127" s="1025"/>
    </row>
    <row r="128" spans="2:9">
      <c r="B128" s="1025"/>
      <c r="C128" s="1025"/>
      <c r="D128" s="1025"/>
      <c r="E128" s="1025"/>
      <c r="F128" s="1025"/>
      <c r="G128" s="1025"/>
      <c r="H128" s="1025"/>
      <c r="I128" s="1025"/>
    </row>
    <row r="129" spans="2:9">
      <c r="B129" s="496"/>
      <c r="C129" s="496"/>
      <c r="D129" s="496"/>
      <c r="E129" s="496"/>
      <c r="F129" s="496"/>
      <c r="G129" s="496"/>
      <c r="H129" s="496"/>
      <c r="I129" s="496"/>
    </row>
    <row r="130" spans="2:9">
      <c r="B130" s="998" t="s">
        <v>580</v>
      </c>
      <c r="C130" s="998"/>
      <c r="D130" s="998"/>
      <c r="E130" s="998"/>
      <c r="F130" s="998"/>
      <c r="G130" s="998"/>
      <c r="H130" s="998"/>
      <c r="I130" s="998"/>
    </row>
    <row r="131" spans="2:9" ht="15" customHeight="1">
      <c r="B131" s="1026"/>
      <c r="C131" s="1027"/>
      <c r="D131" s="1027"/>
      <c r="E131" s="1027"/>
      <c r="F131" s="1027"/>
      <c r="G131" s="1027"/>
      <c r="H131" s="1027"/>
      <c r="I131" s="1028"/>
    </row>
    <row r="132" spans="2:9" ht="15" customHeight="1">
      <c r="B132" s="1029"/>
      <c r="C132" s="1030"/>
      <c r="D132" s="1030"/>
      <c r="E132" s="1030"/>
      <c r="F132" s="1030"/>
      <c r="G132" s="1030"/>
      <c r="H132" s="1030"/>
      <c r="I132" s="1031"/>
    </row>
    <row r="133" spans="2:9" ht="15" customHeight="1">
      <c r="B133" s="1029"/>
      <c r="C133" s="1030"/>
      <c r="D133" s="1030"/>
      <c r="E133" s="1030"/>
      <c r="F133" s="1030"/>
      <c r="G133" s="1030"/>
      <c r="H133" s="1030"/>
      <c r="I133" s="1031"/>
    </row>
    <row r="134" spans="2:9" ht="15" customHeight="1">
      <c r="B134" s="1029"/>
      <c r="C134" s="1030"/>
      <c r="D134" s="1030"/>
      <c r="E134" s="1030"/>
      <c r="F134" s="1030"/>
      <c r="G134" s="1030"/>
      <c r="H134" s="1030"/>
      <c r="I134" s="1031"/>
    </row>
    <row r="135" spans="2:9" ht="15" customHeight="1">
      <c r="B135" s="1029"/>
      <c r="C135" s="1030"/>
      <c r="D135" s="1030"/>
      <c r="E135" s="1030"/>
      <c r="F135" s="1030"/>
      <c r="G135" s="1030"/>
      <c r="H135" s="1030"/>
      <c r="I135" s="1031"/>
    </row>
    <row r="136" spans="2:9" ht="15" customHeight="1">
      <c r="B136" s="1029"/>
      <c r="C136" s="1030"/>
      <c r="D136" s="1030"/>
      <c r="E136" s="1030"/>
      <c r="F136" s="1030"/>
      <c r="G136" s="1030"/>
      <c r="H136" s="1030"/>
      <c r="I136" s="1031"/>
    </row>
    <row r="137" spans="2:9" ht="15" customHeight="1">
      <c r="B137" s="1029"/>
      <c r="C137" s="1030"/>
      <c r="D137" s="1030"/>
      <c r="E137" s="1030"/>
      <c r="F137" s="1030"/>
      <c r="G137" s="1030"/>
      <c r="H137" s="1030"/>
      <c r="I137" s="1031"/>
    </row>
    <row r="138" spans="2:9" ht="15" customHeight="1">
      <c r="B138" s="1029"/>
      <c r="C138" s="1030"/>
      <c r="D138" s="1030"/>
      <c r="E138" s="1030"/>
      <c r="F138" s="1030"/>
      <c r="G138" s="1030"/>
      <c r="H138" s="1030"/>
      <c r="I138" s="1031"/>
    </row>
    <row r="139" spans="2:9" ht="15" customHeight="1">
      <c r="B139" s="1029"/>
      <c r="C139" s="1030"/>
      <c r="D139" s="1030"/>
      <c r="E139" s="1030"/>
      <c r="F139" s="1030"/>
      <c r="G139" s="1030"/>
      <c r="H139" s="1030"/>
      <c r="I139" s="1031"/>
    </row>
    <row r="140" spans="2:9" ht="15" customHeight="1">
      <c r="B140" s="1032"/>
      <c r="C140" s="1033"/>
      <c r="D140" s="1033"/>
      <c r="E140" s="1033"/>
      <c r="F140" s="1033"/>
      <c r="G140" s="1033"/>
      <c r="H140" s="1033"/>
      <c r="I140" s="1034"/>
    </row>
    <row r="141" spans="2:9" ht="18" customHeight="1">
      <c r="B141" s="731" t="s">
        <v>840</v>
      </c>
      <c r="C141" s="732"/>
      <c r="D141" s="732"/>
      <c r="E141" s="732"/>
      <c r="F141" s="732"/>
      <c r="G141" s="733"/>
      <c r="H141" s="267" t="s">
        <v>477</v>
      </c>
      <c r="I141" s="521" t="str">
        <f>IF('verifica legno piastre'!V155='verifica legno piastre'!P141,'verifica legno piastre'!R158,'verifica legno piastre'!R157)</f>
        <v>380 kg/m3</v>
      </c>
    </row>
    <row r="142" spans="2:9">
      <c r="B142" s="731" t="s">
        <v>609</v>
      </c>
      <c r="C142" s="732"/>
      <c r="D142" s="732"/>
      <c r="E142" s="732"/>
      <c r="F142" s="732"/>
      <c r="G142" s="733"/>
      <c r="H142" s="775" t="str">
        <f>VERIFICHE!H86</f>
        <v>CHIODO ANKER</v>
      </c>
      <c r="I142" s="776"/>
    </row>
    <row r="143" spans="2:9">
      <c r="B143" s="731" t="s">
        <v>554</v>
      </c>
      <c r="C143" s="732"/>
      <c r="D143" s="732"/>
      <c r="E143" s="732"/>
      <c r="F143" s="732"/>
      <c r="G143" s="733"/>
      <c r="H143" s="465" t="s">
        <v>313</v>
      </c>
      <c r="I143" s="324">
        <f>VERIFICHE!I87</f>
        <v>4</v>
      </c>
    </row>
    <row r="144" spans="2:9">
      <c r="B144" s="731" t="s">
        <v>555</v>
      </c>
      <c r="C144" s="732"/>
      <c r="D144" s="732"/>
      <c r="E144" s="732"/>
      <c r="F144" s="732"/>
      <c r="G144" s="733"/>
      <c r="H144" s="465" t="s">
        <v>129</v>
      </c>
      <c r="I144" s="324">
        <f>VERIFICHE!I88</f>
        <v>50</v>
      </c>
    </row>
    <row r="145" spans="2:9" ht="18">
      <c r="B145" s="752" t="s">
        <v>672</v>
      </c>
      <c r="C145" s="753"/>
      <c r="D145" s="753"/>
      <c r="E145" s="753"/>
      <c r="F145" s="753"/>
      <c r="G145" s="754"/>
      <c r="H145" s="323" t="s">
        <v>853</v>
      </c>
      <c r="I145" s="325">
        <f>VERIFICHE!I89</f>
        <v>1.5</v>
      </c>
    </row>
    <row r="146" spans="2:9" ht="18">
      <c r="B146" s="752" t="s">
        <v>594</v>
      </c>
      <c r="C146" s="753"/>
      <c r="D146" s="753"/>
      <c r="E146" s="753" t="str">
        <f>VLOOKUP('INPUT DATI'!H19,'verifica legno piastre'!S66:V68,3,FALSE)</f>
        <v>Classe di servizio 1</v>
      </c>
      <c r="F146" s="753"/>
      <c r="G146" s="754"/>
      <c r="H146" s="465" t="s">
        <v>512</v>
      </c>
      <c r="I146" s="325">
        <f>VERIFICHE!I90</f>
        <v>1.1000000000000001</v>
      </c>
    </row>
    <row r="147" spans="2:9" ht="18">
      <c r="B147" s="334" t="s">
        <v>749</v>
      </c>
      <c r="C147" s="335"/>
      <c r="D147" s="335" t="str">
        <f>H142</f>
        <v>CHIODO ANKER</v>
      </c>
      <c r="E147" s="466"/>
      <c r="F147" s="335"/>
      <c r="G147" s="326"/>
      <c r="H147" s="465" t="s">
        <v>602</v>
      </c>
      <c r="I147" s="327">
        <f>VERIFICHE!I91</f>
        <v>2.33</v>
      </c>
    </row>
    <row r="148" spans="2:9" ht="18">
      <c r="B148" s="334" t="s">
        <v>750</v>
      </c>
      <c r="C148" s="335"/>
      <c r="D148" s="335" t="str">
        <f>H142</f>
        <v>CHIODO ANKER</v>
      </c>
      <c r="E148" s="2"/>
      <c r="F148" s="335"/>
      <c r="G148" s="326"/>
      <c r="H148" s="465" t="s">
        <v>610</v>
      </c>
      <c r="I148" s="327">
        <f>VERIFICHE!I92</f>
        <v>1.7086666666666668</v>
      </c>
    </row>
    <row r="149" spans="2:9" ht="18">
      <c r="B149" s="470" t="s">
        <v>505</v>
      </c>
      <c r="C149" s="725" t="str">
        <f>'INPUT DATI'!H64</f>
        <v>CHIODO ANKER</v>
      </c>
      <c r="D149" s="725"/>
      <c r="E149" s="725" t="str">
        <f>VERIFICHE!E93</f>
        <v>per piastra SPL20, efficaci</v>
      </c>
      <c r="F149" s="725"/>
      <c r="G149" s="772"/>
      <c r="H149" s="465" t="s">
        <v>796</v>
      </c>
      <c r="I149" s="325">
        <f>VERIFICHE!I93</f>
        <v>9.56</v>
      </c>
    </row>
    <row r="150" spans="2:9" ht="18">
      <c r="B150" s="658" t="s">
        <v>514</v>
      </c>
      <c r="C150" s="658"/>
      <c r="D150" s="658"/>
      <c r="E150" s="658"/>
      <c r="F150" s="658"/>
      <c r="G150" s="658"/>
      <c r="H150" s="465" t="s">
        <v>603</v>
      </c>
      <c r="I150" s="327">
        <f>VERIFICHE!I94</f>
        <v>22.274800000000003</v>
      </c>
    </row>
    <row r="151" spans="2:9" ht="18">
      <c r="B151" s="658" t="s">
        <v>513</v>
      </c>
      <c r="C151" s="658"/>
      <c r="D151" s="658"/>
      <c r="E151" s="658"/>
      <c r="F151" s="658"/>
      <c r="G151" s="658"/>
      <c r="H151" s="465" t="s">
        <v>604</v>
      </c>
      <c r="I151" s="327">
        <f>VERIFICHE!I95</f>
        <v>16.334853333333339</v>
      </c>
    </row>
    <row r="152" spans="2:9">
      <c r="B152" s="734" t="s">
        <v>516</v>
      </c>
      <c r="C152" s="735"/>
      <c r="D152" s="735"/>
      <c r="E152" s="735"/>
      <c r="F152" s="735"/>
      <c r="G152" s="736"/>
      <c r="H152" s="321" t="s">
        <v>593</v>
      </c>
      <c r="I152" s="341">
        <f>VERIFICHE!I96</f>
        <v>6</v>
      </c>
    </row>
    <row r="153" spans="2:9" ht="18">
      <c r="B153" s="726" t="s">
        <v>621</v>
      </c>
      <c r="C153" s="727"/>
      <c r="D153" s="727"/>
      <c r="E153" s="727"/>
      <c r="F153" s="727"/>
      <c r="G153" s="728"/>
      <c r="H153" s="321" t="s">
        <v>831</v>
      </c>
      <c r="I153" s="327">
        <f>VERIFICHE!I97</f>
        <v>95</v>
      </c>
    </row>
    <row r="154" spans="2:9" ht="18">
      <c r="B154" s="734" t="s">
        <v>517</v>
      </c>
      <c r="C154" s="735"/>
      <c r="D154" s="735"/>
      <c r="E154" s="735"/>
      <c r="F154" s="735"/>
      <c r="G154" s="736"/>
      <c r="H154" s="321" t="s">
        <v>793</v>
      </c>
      <c r="I154" s="327">
        <f>VERIFICHE!I98</f>
        <v>98.009120000000024</v>
      </c>
    </row>
    <row r="155" spans="2:9" ht="18" customHeight="1">
      <c r="B155" s="1005" t="s">
        <v>832</v>
      </c>
      <c r="C155" s="1006"/>
      <c r="D155" s="1006"/>
      <c r="E155" s="295"/>
      <c r="F155" s="295"/>
      <c r="G155" s="295"/>
      <c r="H155" s="729" t="str">
        <f>IF(B156&lt;=D156,"verificato","N.V.!")</f>
        <v>verificato</v>
      </c>
      <c r="I155" s="730"/>
    </row>
    <row r="156" spans="2:9" ht="14.45" customHeight="1">
      <c r="B156" s="376">
        <f>I153</f>
        <v>95</v>
      </c>
      <c r="C156" s="298" t="s">
        <v>106</v>
      </c>
      <c r="D156" s="377">
        <f>I154</f>
        <v>98.009120000000024</v>
      </c>
      <c r="E156" s="300"/>
      <c r="F156" s="296"/>
      <c r="G156" s="296"/>
      <c r="H156" s="744"/>
      <c r="I156" s="745"/>
    </row>
    <row r="157" spans="2:9">
      <c r="B157" s="2"/>
      <c r="C157" s="2"/>
      <c r="D157" s="2"/>
      <c r="E157" s="2"/>
      <c r="F157" s="2"/>
      <c r="G157" s="2"/>
      <c r="H157" s="2"/>
      <c r="I157" s="2"/>
    </row>
    <row r="158" spans="2:9">
      <c r="B158" s="1002" t="s">
        <v>581</v>
      </c>
      <c r="C158" s="1002"/>
      <c r="D158" s="1002"/>
      <c r="E158" s="1002"/>
      <c r="F158" s="1002"/>
      <c r="G158" s="1002"/>
      <c r="H158" s="1002"/>
      <c r="I158" s="1002"/>
    </row>
    <row r="159" spans="2:9" ht="15" customHeight="1">
      <c r="B159" s="1025"/>
      <c r="C159" s="1025"/>
      <c r="D159" s="1025"/>
      <c r="E159" s="1025"/>
      <c r="F159" s="1025"/>
      <c r="G159" s="1025"/>
      <c r="H159" s="1025"/>
      <c r="I159" s="1025"/>
    </row>
    <row r="160" spans="2:9" ht="15" customHeight="1">
      <c r="B160" s="1025"/>
      <c r="C160" s="1025"/>
      <c r="D160" s="1025"/>
      <c r="E160" s="1025"/>
      <c r="F160" s="1025"/>
      <c r="G160" s="1025"/>
      <c r="H160" s="1025"/>
      <c r="I160" s="1025"/>
    </row>
    <row r="161" spans="2:9" ht="15" customHeight="1">
      <c r="B161" s="1025"/>
      <c r="C161" s="1025"/>
      <c r="D161" s="1025"/>
      <c r="E161" s="1025"/>
      <c r="F161" s="1025"/>
      <c r="G161" s="1025"/>
      <c r="H161" s="1025"/>
      <c r="I161" s="1025"/>
    </row>
    <row r="162" spans="2:9" ht="15" customHeight="1">
      <c r="B162" s="1025"/>
      <c r="C162" s="1025"/>
      <c r="D162" s="1025"/>
      <c r="E162" s="1025"/>
      <c r="F162" s="1025"/>
      <c r="G162" s="1025"/>
      <c r="H162" s="1025"/>
      <c r="I162" s="1025"/>
    </row>
    <row r="163" spans="2:9" ht="15" customHeight="1">
      <c r="B163" s="1025"/>
      <c r="C163" s="1025"/>
      <c r="D163" s="1025"/>
      <c r="E163" s="1025"/>
      <c r="F163" s="1025"/>
      <c r="G163" s="1025"/>
      <c r="H163" s="1025"/>
      <c r="I163" s="1025"/>
    </row>
    <row r="164" spans="2:9" ht="15" customHeight="1">
      <c r="B164" s="1025"/>
      <c r="C164" s="1025"/>
      <c r="D164" s="1025"/>
      <c r="E164" s="1025"/>
      <c r="F164" s="1025"/>
      <c r="G164" s="1025"/>
      <c r="H164" s="1025"/>
      <c r="I164" s="1025"/>
    </row>
    <row r="165" spans="2:9" ht="15" customHeight="1">
      <c r="B165" s="1025"/>
      <c r="C165" s="1025"/>
      <c r="D165" s="1025"/>
      <c r="E165" s="1025"/>
      <c r="F165" s="1025"/>
      <c r="G165" s="1025"/>
      <c r="H165" s="1025"/>
      <c r="I165" s="1025"/>
    </row>
    <row r="166" spans="2:9" ht="15" customHeight="1">
      <c r="B166" s="1025"/>
      <c r="C166" s="1025"/>
      <c r="D166" s="1025"/>
      <c r="E166" s="1025"/>
      <c r="F166" s="1025"/>
      <c r="G166" s="1025"/>
      <c r="H166" s="1025"/>
      <c r="I166" s="1025"/>
    </row>
    <row r="167" spans="2:9" ht="15" customHeight="1">
      <c r="B167" s="1025"/>
      <c r="C167" s="1025"/>
      <c r="D167" s="1025"/>
      <c r="E167" s="1025"/>
      <c r="F167" s="1025"/>
      <c r="G167" s="1025"/>
      <c r="H167" s="1025"/>
      <c r="I167" s="1025"/>
    </row>
    <row r="168" spans="2:9">
      <c r="B168" s="731" t="s">
        <v>531</v>
      </c>
      <c r="C168" s="732"/>
      <c r="D168" s="732"/>
      <c r="E168" s="732"/>
      <c r="F168" s="732"/>
      <c r="G168" s="733"/>
      <c r="H168" s="471" t="s">
        <v>350</v>
      </c>
      <c r="I168" s="471" t="s">
        <v>624</v>
      </c>
    </row>
    <row r="169" spans="2:9">
      <c r="B169" s="731" t="s">
        <v>692</v>
      </c>
      <c r="C169" s="732"/>
      <c r="D169" s="732"/>
      <c r="E169" s="732"/>
      <c r="F169" s="732"/>
      <c r="G169" s="733"/>
      <c r="H169" s="258" t="s">
        <v>691</v>
      </c>
      <c r="I169" s="274">
        <v>3</v>
      </c>
    </row>
    <row r="170" spans="2:9" ht="15.75">
      <c r="B170" s="731" t="s">
        <v>595</v>
      </c>
      <c r="C170" s="732"/>
      <c r="D170" s="732"/>
      <c r="E170" s="732"/>
      <c r="F170" s="732"/>
      <c r="G170" s="733"/>
      <c r="H170" s="258" t="s">
        <v>622</v>
      </c>
      <c r="I170" s="281">
        <f>275</f>
        <v>275</v>
      </c>
    </row>
    <row r="171" spans="2:9" ht="15.75">
      <c r="B171" s="731" t="s">
        <v>596</v>
      </c>
      <c r="C171" s="732"/>
      <c r="D171" s="732"/>
      <c r="E171" s="732"/>
      <c r="F171" s="732"/>
      <c r="G171" s="733"/>
      <c r="H171" s="258" t="s">
        <v>623</v>
      </c>
      <c r="I171" s="281">
        <v>430</v>
      </c>
    </row>
    <row r="172" spans="2:9">
      <c r="B172" s="2"/>
      <c r="C172" s="2"/>
      <c r="D172" s="2"/>
      <c r="E172" s="2"/>
      <c r="F172" s="43"/>
      <c r="G172" s="2"/>
      <c r="H172" s="271"/>
      <c r="I172" s="271"/>
    </row>
    <row r="173" spans="2:9">
      <c r="B173" s="1002" t="s">
        <v>582</v>
      </c>
      <c r="C173" s="1002"/>
      <c r="D173" s="1002"/>
      <c r="E173" s="1002"/>
      <c r="F173" s="1002"/>
      <c r="G173" s="1002"/>
      <c r="H173" s="1002"/>
      <c r="I173" s="1002"/>
    </row>
    <row r="174" spans="2:9">
      <c r="B174" s="331" t="s">
        <v>590</v>
      </c>
      <c r="C174" s="332" t="str">
        <f>H142</f>
        <v>CHIODO ANKER</v>
      </c>
      <c r="D174" s="332"/>
      <c r="E174" s="332"/>
      <c r="F174" s="332"/>
      <c r="G174" s="333"/>
      <c r="H174" s="465" t="s">
        <v>313</v>
      </c>
      <c r="I174" s="328">
        <f>VERIFICHE!I122</f>
        <v>4</v>
      </c>
    </row>
    <row r="175" spans="2:9">
      <c r="B175" s="726" t="s">
        <v>597</v>
      </c>
      <c r="C175" s="727"/>
      <c r="D175" s="727"/>
      <c r="E175" s="727"/>
      <c r="F175" s="727"/>
      <c r="G175" s="728"/>
      <c r="H175" s="465" t="s">
        <v>600</v>
      </c>
      <c r="I175" s="328">
        <f>VERIFICHE!I123</f>
        <v>3</v>
      </c>
    </row>
    <row r="176" spans="2:9">
      <c r="B176" s="726" t="s">
        <v>598</v>
      </c>
      <c r="C176" s="727"/>
      <c r="D176" s="727"/>
      <c r="E176" s="727"/>
      <c r="F176" s="727"/>
      <c r="G176" s="728"/>
      <c r="H176" s="418" t="s">
        <v>728</v>
      </c>
      <c r="I176" s="203">
        <f>VERIFICHE!I124</f>
        <v>1.25</v>
      </c>
    </row>
    <row r="177" spans="2:9">
      <c r="B177" s="726" t="s">
        <v>599</v>
      </c>
      <c r="C177" s="727"/>
      <c r="D177" s="727"/>
      <c r="E177" s="727"/>
      <c r="F177" s="727"/>
      <c r="G177" s="728"/>
      <c r="H177" s="465" t="s">
        <v>729</v>
      </c>
      <c r="I177" s="328">
        <f>VERIFICHE!I125</f>
        <v>5</v>
      </c>
    </row>
    <row r="178" spans="2:9" ht="18">
      <c r="B178" s="752" t="s">
        <v>654</v>
      </c>
      <c r="C178" s="753"/>
      <c r="D178" s="753"/>
      <c r="E178" s="753"/>
      <c r="F178" s="753"/>
      <c r="G178" s="754"/>
      <c r="H178" s="346" t="s">
        <v>52</v>
      </c>
      <c r="I178" s="325">
        <f>VERIFICHE!I126</f>
        <v>1</v>
      </c>
    </row>
    <row r="179" spans="2:9">
      <c r="B179" s="752" t="s">
        <v>655</v>
      </c>
      <c r="C179" s="753"/>
      <c r="D179" s="753"/>
      <c r="E179" s="753"/>
      <c r="F179" s="753"/>
      <c r="G179" s="754"/>
      <c r="H179" s="465" t="s">
        <v>656</v>
      </c>
      <c r="I179" s="325">
        <f>VERIFICHE!I127</f>
        <v>2.5</v>
      </c>
    </row>
    <row r="180" spans="2:9">
      <c r="B180" s="804" t="s">
        <v>614</v>
      </c>
      <c r="C180" s="805"/>
      <c r="D180" s="805"/>
      <c r="E180" s="805"/>
      <c r="F180" s="805"/>
      <c r="G180" s="806"/>
      <c r="H180" s="465" t="s">
        <v>601</v>
      </c>
      <c r="I180" s="392">
        <f>VERIFICHE!I128</f>
        <v>10.32</v>
      </c>
    </row>
    <row r="181" spans="2:9" ht="18">
      <c r="B181" s="726" t="str">
        <f>VERIFICHE!B129</f>
        <v>Taglio sul singolo chiodo:  Ved/nch,SPL,eff</v>
      </c>
      <c r="C181" s="727"/>
      <c r="D181" s="727"/>
      <c r="E181" s="727"/>
      <c r="F181" s="727"/>
      <c r="G181" s="728"/>
      <c r="H181" s="465" t="s">
        <v>653</v>
      </c>
      <c r="I181" s="392">
        <f>VERIFICHE!I129</f>
        <v>1.6562064156206413</v>
      </c>
    </row>
    <row r="182" spans="2:9" ht="18">
      <c r="B182" s="724" t="s">
        <v>855</v>
      </c>
      <c r="C182" s="725"/>
      <c r="D182" s="725"/>
      <c r="E182" s="725"/>
      <c r="F182" s="772"/>
      <c r="G182" s="547" t="s">
        <v>856</v>
      </c>
      <c r="H182" s="536">
        <f>'INPUT DATI'!$F$22</f>
        <v>1</v>
      </c>
      <c r="I182" s="557" t="str">
        <f>'INPUT DATI'!$H$22</f>
        <v>NON DISSIPATIVA [PAR 7.1 NTC18]</v>
      </c>
    </row>
    <row r="183" spans="2:9" ht="18.75">
      <c r="B183" s="1005" t="s">
        <v>690</v>
      </c>
      <c r="C183" s="1006"/>
      <c r="D183" s="1006"/>
      <c r="E183" s="295"/>
      <c r="F183" s="295"/>
      <c r="G183" s="295"/>
      <c r="H183" s="729" t="str">
        <f>IF(B184&lt;=D184,"verificato","N.V.!")</f>
        <v>verificato</v>
      </c>
      <c r="I183" s="730"/>
    </row>
    <row r="184" spans="2:9" ht="14.45" customHeight="1">
      <c r="B184" s="376">
        <f>I181</f>
        <v>1.6562064156206413</v>
      </c>
      <c r="C184" s="298" t="s">
        <v>106</v>
      </c>
      <c r="D184" s="377">
        <f>I180</f>
        <v>10.32</v>
      </c>
      <c r="E184" s="300"/>
      <c r="F184" s="296"/>
      <c r="G184" s="296"/>
      <c r="H184" s="744"/>
      <c r="I184" s="745"/>
    </row>
    <row r="185" spans="2:9">
      <c r="B185" s="2"/>
      <c r="C185" s="2"/>
      <c r="D185" s="2"/>
      <c r="E185" s="2"/>
      <c r="F185" s="43"/>
      <c r="G185" s="2"/>
      <c r="H185" s="271"/>
      <c r="I185" s="271"/>
    </row>
    <row r="186" spans="2:9">
      <c r="B186" s="1002" t="s">
        <v>583</v>
      </c>
      <c r="C186" s="1002"/>
      <c r="D186" s="1002"/>
      <c r="E186" s="1002"/>
      <c r="F186" s="1002"/>
      <c r="G186" s="1002"/>
      <c r="H186" s="1002"/>
      <c r="I186" s="1002"/>
    </row>
    <row r="187" spans="2:9" ht="18">
      <c r="B187" s="731" t="s">
        <v>605</v>
      </c>
      <c r="C187" s="732"/>
      <c r="D187" s="732"/>
      <c r="E187" s="732"/>
      <c r="F187" s="732"/>
      <c r="G187" s="733"/>
      <c r="H187" s="465" t="s">
        <v>544</v>
      </c>
      <c r="I187" s="287">
        <f>VERIFICHE!I134</f>
        <v>450</v>
      </c>
    </row>
    <row r="188" spans="2:9">
      <c r="B188" s="726" t="s">
        <v>598</v>
      </c>
      <c r="C188" s="727"/>
      <c r="D188" s="727"/>
      <c r="E188" s="727"/>
      <c r="F188" s="727"/>
      <c r="G188" s="728"/>
      <c r="H188" s="465" t="s">
        <v>732</v>
      </c>
      <c r="I188" s="203">
        <f>VERIFICHE!I135</f>
        <v>1.25</v>
      </c>
    </row>
    <row r="189" spans="2:9">
      <c r="B189" s="731" t="s">
        <v>606</v>
      </c>
      <c r="C189" s="732"/>
      <c r="D189" s="732"/>
      <c r="E189" s="732"/>
      <c r="F189" s="732"/>
      <c r="G189" s="733"/>
      <c r="H189" s="465" t="s">
        <v>608</v>
      </c>
      <c r="I189" s="392">
        <f>VERIFICHE!I136</f>
        <v>154.80000000000001</v>
      </c>
    </row>
    <row r="190" spans="2:9" ht="18">
      <c r="B190" s="678" t="str">
        <f>VERIFICHE!B137</f>
        <v>Taglio sollecitante: VEd,legno/np</v>
      </c>
      <c r="C190" s="678"/>
      <c r="D190" s="678"/>
      <c r="E190" s="678"/>
      <c r="F190" s="678"/>
      <c r="G190" s="678"/>
      <c r="H190" s="322" t="s">
        <v>607</v>
      </c>
      <c r="I190" s="392">
        <f>VERIFICHE!I137</f>
        <v>15.833333333333334</v>
      </c>
    </row>
    <row r="191" spans="2:9" ht="18">
      <c r="B191" s="724" t="s">
        <v>855</v>
      </c>
      <c r="C191" s="725"/>
      <c r="D191" s="725"/>
      <c r="E191" s="725"/>
      <c r="F191" s="772"/>
      <c r="G191" s="547" t="s">
        <v>856</v>
      </c>
      <c r="H191" s="536">
        <f>'INPUT DATI'!$F$22</f>
        <v>1</v>
      </c>
      <c r="I191" s="557" t="str">
        <f>'INPUT DATI'!$H$22</f>
        <v>NON DISSIPATIVA [PAR 7.1 NTC18]</v>
      </c>
    </row>
    <row r="192" spans="2:9" ht="18.75">
      <c r="B192" s="1005" t="s">
        <v>689</v>
      </c>
      <c r="C192" s="1006"/>
      <c r="D192" s="1006"/>
      <c r="E192" s="295"/>
      <c r="F192" s="295"/>
      <c r="G192" s="295"/>
      <c r="H192" s="729" t="str">
        <f>IF(B193&lt;=D193,"verificato","N.V.!")</f>
        <v>verificato</v>
      </c>
      <c r="I192" s="730"/>
    </row>
    <row r="193" spans="2:9">
      <c r="B193" s="376">
        <f>I190</f>
        <v>15.833333333333334</v>
      </c>
      <c r="C193" s="298" t="s">
        <v>106</v>
      </c>
      <c r="D193" s="377">
        <f>I189</f>
        <v>154.80000000000001</v>
      </c>
      <c r="E193" s="300"/>
      <c r="F193" s="296"/>
      <c r="G193" s="296"/>
      <c r="H193" s="744"/>
      <c r="I193" s="745"/>
    </row>
    <row r="194" spans="2:9">
      <c r="B194" s="307"/>
      <c r="C194" s="2"/>
      <c r="D194" s="2"/>
      <c r="E194" s="2"/>
      <c r="F194" s="43"/>
      <c r="G194" s="2"/>
      <c r="H194" s="271"/>
      <c r="I194" s="271"/>
    </row>
    <row r="195" spans="2:9">
      <c r="B195" s="307"/>
      <c r="C195" s="2"/>
      <c r="D195" s="2"/>
      <c r="E195" s="2"/>
      <c r="F195" s="43"/>
      <c r="G195" s="2"/>
      <c r="H195" s="271"/>
      <c r="I195" s="271"/>
    </row>
    <row r="196" spans="2:9">
      <c r="B196" s="1002" t="s">
        <v>616</v>
      </c>
      <c r="C196" s="1002"/>
      <c r="D196" s="1002"/>
      <c r="E196" s="1002"/>
      <c r="F196" s="1002"/>
      <c r="G196" s="1002"/>
      <c r="H196" s="1002"/>
      <c r="I196" s="1002"/>
    </row>
    <row r="197" spans="2:9">
      <c r="B197" s="726" t="s">
        <v>611</v>
      </c>
      <c r="C197" s="727"/>
      <c r="D197" s="727"/>
      <c r="E197" s="727"/>
      <c r="F197" s="727"/>
      <c r="G197" s="728"/>
      <c r="H197" s="465" t="s">
        <v>612</v>
      </c>
      <c r="I197" s="328">
        <f>VERIFICHE!I142</f>
        <v>12</v>
      </c>
    </row>
    <row r="198" spans="2:9">
      <c r="B198" s="726" t="s">
        <v>660</v>
      </c>
      <c r="C198" s="727"/>
      <c r="D198" s="727"/>
      <c r="E198" s="727"/>
      <c r="F198" s="727"/>
      <c r="G198" s="728"/>
      <c r="H198" s="418" t="s">
        <v>730</v>
      </c>
      <c r="I198" s="281">
        <f>VERIFICHE!I143</f>
        <v>800</v>
      </c>
    </row>
    <row r="199" spans="2:9">
      <c r="B199" s="726" t="s">
        <v>613</v>
      </c>
      <c r="C199" s="727"/>
      <c r="D199" s="727"/>
      <c r="E199" s="727"/>
      <c r="F199" s="727"/>
      <c r="G199" s="728"/>
      <c r="H199" s="465" t="s">
        <v>731</v>
      </c>
      <c r="I199" s="287">
        <f>VERIFICHE!I144</f>
        <v>84</v>
      </c>
    </row>
    <row r="200" spans="2:9">
      <c r="B200" s="726" t="s">
        <v>598</v>
      </c>
      <c r="C200" s="727"/>
      <c r="D200" s="727"/>
      <c r="E200" s="727"/>
      <c r="F200" s="727"/>
      <c r="G200" s="728"/>
      <c r="H200" s="465" t="s">
        <v>732</v>
      </c>
      <c r="I200" s="203">
        <f>VERIFICHE!I145</f>
        <v>1.25</v>
      </c>
    </row>
    <row r="201" spans="2:9">
      <c r="B201" s="678" t="s">
        <v>615</v>
      </c>
      <c r="C201" s="678"/>
      <c r="D201" s="678"/>
      <c r="E201" s="678"/>
      <c r="F201" s="678"/>
      <c r="G201" s="678"/>
      <c r="H201" s="465" t="s">
        <v>617</v>
      </c>
      <c r="I201" s="392">
        <f>VERIFICHE!I146</f>
        <v>32.256</v>
      </c>
    </row>
    <row r="202" spans="2:9" ht="18">
      <c r="B202" s="726" t="str">
        <f>VERIFICHE!B147</f>
        <v>Taglio sul singolo perno: Ved/(2*np)</v>
      </c>
      <c r="C202" s="727"/>
      <c r="D202" s="727"/>
      <c r="E202" s="727"/>
      <c r="F202" s="727"/>
      <c r="G202" s="728"/>
      <c r="H202" s="465" t="s">
        <v>798</v>
      </c>
      <c r="I202" s="392">
        <f>VERIFICHE!I147</f>
        <v>7.916666666666667</v>
      </c>
    </row>
    <row r="203" spans="2:9" ht="18">
      <c r="B203" s="724" t="s">
        <v>855</v>
      </c>
      <c r="C203" s="725"/>
      <c r="D203" s="725"/>
      <c r="E203" s="725"/>
      <c r="F203" s="772"/>
      <c r="G203" s="547" t="s">
        <v>856</v>
      </c>
      <c r="H203" s="536">
        <f>'INPUT DATI'!$F$22</f>
        <v>1</v>
      </c>
      <c r="I203" s="557" t="str">
        <f>'INPUT DATI'!$H$22</f>
        <v>NON DISSIPATIVA [PAR 7.1 NTC18]</v>
      </c>
    </row>
    <row r="204" spans="2:9" ht="18.75">
      <c r="B204" s="1005" t="s">
        <v>806</v>
      </c>
      <c r="C204" s="1006"/>
      <c r="D204" s="1006"/>
      <c r="E204" s="295"/>
      <c r="F204" s="295"/>
      <c r="G204" s="295"/>
      <c r="H204" s="729" t="str">
        <f>IF(B205&lt;=D205,"verificato","N.V.!")</f>
        <v>verificato</v>
      </c>
      <c r="I204" s="730"/>
    </row>
    <row r="205" spans="2:9">
      <c r="B205" s="376">
        <f>I202</f>
        <v>7.916666666666667</v>
      </c>
      <c r="C205" s="298" t="s">
        <v>106</v>
      </c>
      <c r="D205" s="377">
        <f>I201</f>
        <v>32.256</v>
      </c>
      <c r="E205" s="300"/>
      <c r="F205" s="296"/>
      <c r="G205" s="296"/>
      <c r="H205" s="744"/>
      <c r="I205" s="745"/>
    </row>
    <row r="206" spans="2:9">
      <c r="B206" s="2"/>
      <c r="C206" s="2"/>
      <c r="D206" s="2"/>
      <c r="E206" s="2"/>
      <c r="F206" s="2"/>
      <c r="G206" s="2"/>
      <c r="H206" s="2"/>
      <c r="I206" s="2"/>
    </row>
    <row r="207" spans="2:9">
      <c r="B207" s="1002" t="s">
        <v>720</v>
      </c>
      <c r="C207" s="1002"/>
      <c r="D207" s="1002"/>
      <c r="E207" s="1002"/>
      <c r="F207" s="1002"/>
      <c r="G207" s="1002"/>
      <c r="H207" s="1002"/>
      <c r="I207" s="1002"/>
    </row>
    <row r="208" spans="2:9">
      <c r="B208" s="726" t="s">
        <v>611</v>
      </c>
      <c r="C208" s="727"/>
      <c r="D208" s="727"/>
      <c r="E208" s="727"/>
      <c r="F208" s="727"/>
      <c r="G208" s="728"/>
      <c r="H208" s="465" t="s">
        <v>612</v>
      </c>
      <c r="I208" s="328">
        <f>VERIFICHE!I152</f>
        <v>12</v>
      </c>
    </row>
    <row r="209" spans="2:9">
      <c r="B209" s="726" t="s">
        <v>721</v>
      </c>
      <c r="C209" s="727"/>
      <c r="D209" s="727"/>
      <c r="E209" s="727"/>
      <c r="F209" s="727"/>
      <c r="G209" s="728"/>
      <c r="H209" s="418" t="s">
        <v>698</v>
      </c>
      <c r="I209" s="394">
        <f>VERIFICHE!I153</f>
        <v>32.910000000000004</v>
      </c>
    </row>
    <row r="210" spans="2:9" ht="18">
      <c r="B210" s="726" t="str">
        <f>VERIFICHE!B154</f>
        <v>Taglio sul semiperimetro: Ved/(2*np)</v>
      </c>
      <c r="C210" s="727"/>
      <c r="D210" s="727"/>
      <c r="E210" s="727"/>
      <c r="F210" s="727"/>
      <c r="G210" s="728"/>
      <c r="H210" s="465" t="s">
        <v>700</v>
      </c>
      <c r="I210" s="392">
        <f>VERIFICHE!I154</f>
        <v>3.9583333333333335</v>
      </c>
    </row>
    <row r="211" spans="2:9" ht="18">
      <c r="B211" s="724" t="s">
        <v>855</v>
      </c>
      <c r="C211" s="725"/>
      <c r="D211" s="725"/>
      <c r="E211" s="725"/>
      <c r="F211" s="772"/>
      <c r="G211" s="547" t="s">
        <v>856</v>
      </c>
      <c r="H211" s="536">
        <f>'INPUT DATI'!$F$22</f>
        <v>1</v>
      </c>
      <c r="I211" s="557" t="str">
        <f>'INPUT DATI'!$H$22</f>
        <v>NON DISSIPATIVA [PAR 7.1 NTC18]</v>
      </c>
    </row>
    <row r="212" spans="2:9">
      <c r="B212" s="726" t="s">
        <v>701</v>
      </c>
      <c r="C212" s="727"/>
      <c r="D212" s="727"/>
      <c r="E212" s="727"/>
      <c r="F212" s="727"/>
      <c r="G212" s="728"/>
      <c r="H212" s="465" t="s">
        <v>702</v>
      </c>
      <c r="I212" s="392">
        <f>VERIFICHE!I155</f>
        <v>2.6388888888888884</v>
      </c>
    </row>
    <row r="213" spans="2:9">
      <c r="B213" s="726" t="s">
        <v>708</v>
      </c>
      <c r="C213" s="727"/>
      <c r="D213" s="727"/>
      <c r="E213" s="727"/>
      <c r="F213" s="727"/>
      <c r="G213" s="728"/>
      <c r="H213" s="465" t="s">
        <v>736</v>
      </c>
      <c r="I213" s="392">
        <f>VERIFICHE!I156</f>
        <v>2.2853448155422686</v>
      </c>
    </row>
    <row r="214" spans="2:9">
      <c r="B214" s="726" t="s">
        <v>704</v>
      </c>
      <c r="C214" s="727"/>
      <c r="D214" s="727"/>
      <c r="E214" s="727"/>
      <c r="F214" s="727"/>
      <c r="G214" s="728"/>
      <c r="H214" s="465" t="s">
        <v>703</v>
      </c>
      <c r="I214" s="393">
        <f>VERIFICHE!I157</f>
        <v>1</v>
      </c>
    </row>
    <row r="215" spans="2:9">
      <c r="B215" s="726" t="s">
        <v>705</v>
      </c>
      <c r="C215" s="727"/>
      <c r="D215" s="727"/>
      <c r="E215" s="727"/>
      <c r="F215" s="727"/>
      <c r="G215" s="728"/>
      <c r="H215" s="465" t="s">
        <v>53</v>
      </c>
      <c r="I215" s="328">
        <f>VERIFICHE!I158</f>
        <v>5</v>
      </c>
    </row>
    <row r="216" spans="2:9">
      <c r="B216" s="726" t="s">
        <v>709</v>
      </c>
      <c r="C216" s="727"/>
      <c r="D216" s="727"/>
      <c r="E216" s="727"/>
      <c r="F216" s="727"/>
      <c r="G216" s="728"/>
      <c r="H216" s="465" t="s">
        <v>52</v>
      </c>
      <c r="I216" s="394">
        <f>VERIFICHE!I159</f>
        <v>3.5355339059327373</v>
      </c>
    </row>
    <row r="217" spans="2:9">
      <c r="B217" s="726" t="s">
        <v>598</v>
      </c>
      <c r="C217" s="727"/>
      <c r="D217" s="727"/>
      <c r="E217" s="727"/>
      <c r="F217" s="727"/>
      <c r="G217" s="728"/>
      <c r="H217" s="465" t="s">
        <v>732</v>
      </c>
      <c r="I217" s="203">
        <f>VERIFICHE!I160</f>
        <v>1.25</v>
      </c>
    </row>
    <row r="218" spans="2:9">
      <c r="B218" s="726" t="s">
        <v>710</v>
      </c>
      <c r="C218" s="727"/>
      <c r="D218" s="727"/>
      <c r="E218" s="727"/>
      <c r="F218" s="727"/>
      <c r="G218" s="728"/>
      <c r="H218" s="465" t="s">
        <v>712</v>
      </c>
      <c r="I218" s="395">
        <f>VERIFICHE!I161</f>
        <v>22.679747531220499</v>
      </c>
    </row>
    <row r="219" spans="2:9">
      <c r="B219" s="726" t="s">
        <v>711</v>
      </c>
      <c r="C219" s="727"/>
      <c r="D219" s="727"/>
      <c r="E219" s="727"/>
      <c r="F219" s="727"/>
      <c r="G219" s="728"/>
      <c r="H219" s="465" t="s">
        <v>734</v>
      </c>
      <c r="I219" s="395">
        <f>VERIFICHE!I162</f>
        <v>19.641237513454367</v>
      </c>
    </row>
    <row r="220" spans="2:9">
      <c r="B220" s="726" t="s">
        <v>713</v>
      </c>
      <c r="C220" s="727"/>
      <c r="D220" s="727"/>
      <c r="E220" s="727"/>
      <c r="F220" s="727"/>
      <c r="G220" s="728"/>
      <c r="H220" s="465" t="s">
        <v>691</v>
      </c>
      <c r="I220" s="395">
        <f>VERIFICHE!I163</f>
        <v>30.002485882670278</v>
      </c>
    </row>
    <row r="221" spans="2:9">
      <c r="B221" s="726" t="s">
        <v>706</v>
      </c>
      <c r="C221" s="727"/>
      <c r="D221" s="727"/>
      <c r="E221" s="727"/>
      <c r="F221" s="727"/>
      <c r="G221" s="728"/>
      <c r="H221" s="419" t="s">
        <v>737</v>
      </c>
      <c r="I221" s="396">
        <f>VERIFICHE!I164</f>
        <v>0.7</v>
      </c>
    </row>
    <row r="222" spans="2:9">
      <c r="B222" s="726" t="s">
        <v>707</v>
      </c>
      <c r="C222" s="727"/>
      <c r="D222" s="727"/>
      <c r="E222" s="727"/>
      <c r="F222" s="727"/>
      <c r="G222" s="728"/>
      <c r="H222" s="419" t="s">
        <v>738</v>
      </c>
      <c r="I222" s="396">
        <f>VERIFICHE!I165</f>
        <v>0.85</v>
      </c>
    </row>
    <row r="223" spans="2:9">
      <c r="B223" s="726" t="s">
        <v>714</v>
      </c>
      <c r="C223" s="727"/>
      <c r="D223" s="727"/>
      <c r="E223" s="727"/>
      <c r="F223" s="727"/>
      <c r="G223" s="728"/>
      <c r="H223" s="418" t="s">
        <v>717</v>
      </c>
      <c r="I223" s="287">
        <f>VERIFICHE!I166</f>
        <v>192.5</v>
      </c>
    </row>
    <row r="224" spans="2:9">
      <c r="B224" s="726" t="s">
        <v>715</v>
      </c>
      <c r="C224" s="727"/>
      <c r="D224" s="727"/>
      <c r="E224" s="727"/>
      <c r="F224" s="727"/>
      <c r="G224" s="728"/>
      <c r="H224" s="418" t="s">
        <v>733</v>
      </c>
      <c r="I224" s="287">
        <f>VERIFICHE!I167</f>
        <v>233.75</v>
      </c>
    </row>
    <row r="225" spans="2:9" ht="18.75">
      <c r="B225" s="455" t="s">
        <v>716</v>
      </c>
      <c r="C225" s="398" t="s">
        <v>717</v>
      </c>
      <c r="D225" s="1007" t="s">
        <v>714</v>
      </c>
      <c r="E225" s="1007"/>
      <c r="F225" s="401" t="s">
        <v>726</v>
      </c>
      <c r="G225" s="409">
        <f>I220/I223</f>
        <v>0.15585706952036507</v>
      </c>
      <c r="H225" s="729" t="str">
        <f>IF(I220&lt;=I223,"verificato","N.V.!")</f>
        <v>verificato</v>
      </c>
      <c r="I225" s="730"/>
    </row>
    <row r="226" spans="2:9" ht="18.75">
      <c r="B226" s="456" t="s">
        <v>735</v>
      </c>
      <c r="C226" s="400" t="s">
        <v>718</v>
      </c>
      <c r="D226" s="1007" t="s">
        <v>715</v>
      </c>
      <c r="E226" s="1007"/>
      <c r="F226" s="408" t="s">
        <v>726</v>
      </c>
      <c r="G226" s="410">
        <f>(I219)/I224</f>
        <v>8.4026684549537406E-2</v>
      </c>
      <c r="H226" s="783" t="str">
        <f>IF((I219)&lt;=I224,"verificato","N.V.!")</f>
        <v>verificato</v>
      </c>
      <c r="I226" s="784"/>
    </row>
    <row r="227" spans="2:9">
      <c r="B227" s="2"/>
      <c r="C227" s="2"/>
      <c r="D227" s="2"/>
      <c r="E227" s="2"/>
      <c r="F227" s="2"/>
      <c r="G227" s="2"/>
      <c r="H227" s="2"/>
      <c r="I227" s="2"/>
    </row>
    <row r="228" spans="2:9">
      <c r="B228" s="1002" t="s">
        <v>579</v>
      </c>
      <c r="C228" s="1002"/>
      <c r="D228" s="1002"/>
      <c r="E228" s="1002"/>
      <c r="F228" s="1002"/>
      <c r="G228" s="1002"/>
      <c r="H228" s="1002"/>
      <c r="I228" s="1002"/>
    </row>
    <row r="229" spans="2:9">
      <c r="B229" s="648"/>
      <c r="C229" s="648"/>
      <c r="D229" s="648"/>
      <c r="E229" s="648"/>
      <c r="F229" s="648"/>
      <c r="G229" s="648"/>
      <c r="H229" s="648"/>
      <c r="I229" s="648"/>
    </row>
    <row r="230" spans="2:9">
      <c r="B230" s="648"/>
      <c r="C230" s="648"/>
      <c r="D230" s="648"/>
      <c r="E230" s="648"/>
      <c r="F230" s="648"/>
      <c r="G230" s="648"/>
      <c r="H230" s="648"/>
      <c r="I230" s="648"/>
    </row>
    <row r="231" spans="2:9">
      <c r="B231" s="648"/>
      <c r="C231" s="648"/>
      <c r="D231" s="648"/>
      <c r="E231" s="648"/>
      <c r="F231" s="648"/>
      <c r="G231" s="648"/>
      <c r="H231" s="648"/>
      <c r="I231" s="648"/>
    </row>
    <row r="232" spans="2:9">
      <c r="B232" s="648"/>
      <c r="C232" s="648"/>
      <c r="D232" s="648"/>
      <c r="E232" s="648"/>
      <c r="F232" s="648"/>
      <c r="G232" s="648"/>
      <c r="H232" s="648"/>
      <c r="I232" s="648"/>
    </row>
    <row r="233" spans="2:9">
      <c r="B233" s="648"/>
      <c r="C233" s="648"/>
      <c r="D233" s="648"/>
      <c r="E233" s="648"/>
      <c r="F233" s="648"/>
      <c r="G233" s="648"/>
      <c r="H233" s="648"/>
      <c r="I233" s="648"/>
    </row>
    <row r="234" spans="2:9">
      <c r="B234" s="648"/>
      <c r="C234" s="648"/>
      <c r="D234" s="648"/>
      <c r="E234" s="648"/>
      <c r="F234" s="648"/>
      <c r="G234" s="648"/>
      <c r="H234" s="648"/>
      <c r="I234" s="648"/>
    </row>
    <row r="235" spans="2:9">
      <c r="B235" s="648"/>
      <c r="C235" s="648"/>
      <c r="D235" s="648"/>
      <c r="E235" s="648"/>
      <c r="F235" s="648"/>
      <c r="G235" s="648"/>
      <c r="H235" s="648"/>
      <c r="I235" s="648"/>
    </row>
    <row r="236" spans="2:9">
      <c r="B236" s="648"/>
      <c r="C236" s="648"/>
      <c r="D236" s="648"/>
      <c r="E236" s="648"/>
      <c r="F236" s="648"/>
      <c r="G236" s="648"/>
      <c r="H236" s="648"/>
      <c r="I236" s="648"/>
    </row>
    <row r="237" spans="2:9">
      <c r="B237" s="648"/>
      <c r="C237" s="648"/>
      <c r="D237" s="648"/>
      <c r="E237" s="648"/>
      <c r="F237" s="648"/>
      <c r="G237" s="648"/>
      <c r="H237" s="648"/>
      <c r="I237" s="648"/>
    </row>
    <row r="238" spans="2:9">
      <c r="B238" s="648"/>
      <c r="C238" s="648"/>
      <c r="D238" s="648"/>
      <c r="E238" s="648"/>
      <c r="F238" s="648"/>
      <c r="G238" s="648"/>
      <c r="H238" s="648"/>
      <c r="I238" s="648"/>
    </row>
    <row r="239" spans="2:9">
      <c r="B239" s="648"/>
      <c r="C239" s="648"/>
      <c r="D239" s="648"/>
      <c r="E239" s="648"/>
      <c r="F239" s="648"/>
      <c r="G239" s="648"/>
      <c r="H239" s="648"/>
      <c r="I239" s="648"/>
    </row>
    <row r="240" spans="2:9">
      <c r="B240" s="648"/>
      <c r="C240" s="648"/>
      <c r="D240" s="648"/>
      <c r="E240" s="648"/>
      <c r="F240" s="648"/>
      <c r="G240" s="648"/>
      <c r="H240" s="648"/>
      <c r="I240" s="648"/>
    </row>
    <row r="241" spans="2:9" ht="18">
      <c r="B241" s="369" t="str">
        <f>VERIFICHE!B184</f>
        <v>Taglio vert.</v>
      </c>
      <c r="C241" s="992" t="str">
        <f>VERIFICHE!C184</f>
        <v xml:space="preserve"> cond. non dissipativa</v>
      </c>
      <c r="D241" s="992"/>
      <c r="E241" s="725" t="str">
        <f>VERIFICHE!E184</f>
        <v>Ved/n.piastre x kmod</v>
      </c>
      <c r="F241" s="725"/>
      <c r="G241" s="370" t="str">
        <f>VERIFICHE!G184</f>
        <v/>
      </c>
      <c r="H241" s="465" t="s">
        <v>625</v>
      </c>
      <c r="I241" s="477">
        <f>VERIFICHE!I184</f>
        <v>17.416666666666668</v>
      </c>
    </row>
    <row r="242" spans="2:9" ht="18">
      <c r="B242" s="724" t="s">
        <v>855</v>
      </c>
      <c r="C242" s="725"/>
      <c r="D242" s="725"/>
      <c r="E242" s="725"/>
      <c r="F242" s="772"/>
      <c r="G242" s="547" t="s">
        <v>856</v>
      </c>
      <c r="H242" s="536">
        <f>'INPUT DATI'!$F$22</f>
        <v>1</v>
      </c>
      <c r="I242" s="557" t="str">
        <f>'INPUT DATI'!$H$22</f>
        <v>NON DISSIPATIVA [PAR 7.1 NTC18]</v>
      </c>
    </row>
    <row r="243" spans="2:9">
      <c r="B243" s="724" t="s">
        <v>529</v>
      </c>
      <c r="C243" s="725"/>
      <c r="D243" s="460">
        <f>VERIFICHE!D185</f>
        <v>110</v>
      </c>
      <c r="E243" s="678" t="s">
        <v>765</v>
      </c>
      <c r="F243" s="678"/>
      <c r="G243" s="678"/>
      <c r="H243" s="10" t="s">
        <v>633</v>
      </c>
      <c r="I243" s="328">
        <f>VERIFICHE!I185</f>
        <v>12</v>
      </c>
    </row>
    <row r="244" spans="2:9">
      <c r="B244" s="1013" t="s">
        <v>983</v>
      </c>
      <c r="C244" s="1013"/>
      <c r="D244" s="1013"/>
      <c r="E244" s="1013"/>
      <c r="F244" s="1013"/>
      <c r="G244" s="1013"/>
      <c r="H244" s="321" t="s">
        <v>627</v>
      </c>
      <c r="I244" s="420">
        <f>VERIFICHE!I186</f>
        <v>36.248993060435097</v>
      </c>
    </row>
    <row r="245" spans="2:9" ht="16.899999999999999" customHeight="1">
      <c r="B245" s="786" t="str">
        <f>VERIFICHE!B187</f>
        <v>Config. 2 - MIN (Res. a trazione del ferro di ripresa; Res. A taglio del perno piastra SPL20;SPLITTING DA PROVE SPERIMENTALI)+Res. splitting vert</v>
      </c>
      <c r="C245" s="787"/>
      <c r="D245" s="787"/>
      <c r="E245" s="787"/>
      <c r="F245" s="787"/>
      <c r="G245" s="787"/>
      <c r="H245" s="787"/>
      <c r="I245" s="788"/>
    </row>
    <row r="246" spans="2:9" ht="16.899999999999999" customHeight="1">
      <c r="B246" s="1014" t="str">
        <f>VERIFICHE!B188</f>
        <v>Resistenza garantita dal ferro di ripresa ancorato tramite barra in fondazione</v>
      </c>
      <c r="C246" s="1015"/>
      <c r="D246" s="1015"/>
      <c r="E246" s="1015"/>
      <c r="F246" s="1015"/>
      <c r="G246" s="1015"/>
      <c r="H246" s="1015"/>
      <c r="I246" s="1016"/>
    </row>
    <row r="247" spans="2:9" ht="18" customHeight="1">
      <c r="B247" s="1005" t="s">
        <v>688</v>
      </c>
      <c r="C247" s="1006"/>
      <c r="D247" s="1006"/>
      <c r="E247" s="320"/>
      <c r="F247" s="320"/>
      <c r="G247" s="320"/>
      <c r="H247" s="729" t="str">
        <f>IF(B248&lt;=D248,"verificato","N.V.!")</f>
        <v>verificato</v>
      </c>
      <c r="I247" s="730"/>
    </row>
    <row r="248" spans="2:9">
      <c r="B248" s="376">
        <f>I241</f>
        <v>17.416666666666668</v>
      </c>
      <c r="C248" s="298" t="s">
        <v>106</v>
      </c>
      <c r="D248" s="377">
        <f>I244</f>
        <v>36.248993060435097</v>
      </c>
      <c r="E248" s="300"/>
      <c r="F248" s="300"/>
      <c r="G248" s="296"/>
      <c r="H248" s="744"/>
      <c r="I248" s="745"/>
    </row>
    <row r="249" spans="2:9">
      <c r="B249" s="2"/>
      <c r="C249" s="2"/>
      <c r="D249" s="2"/>
      <c r="E249" s="2"/>
      <c r="F249" s="2"/>
      <c r="G249" s="2"/>
      <c r="H249" s="2"/>
      <c r="I249" s="2"/>
    </row>
    <row r="250" spans="2:9" ht="21">
      <c r="B250" s="1012" t="s">
        <v>566</v>
      </c>
      <c r="C250" s="1012"/>
      <c r="D250" s="1012"/>
      <c r="E250" s="1012"/>
      <c r="F250" s="1012"/>
      <c r="G250" s="1012"/>
      <c r="H250" s="1012"/>
      <c r="I250" s="1012"/>
    </row>
    <row r="251" spans="2:9" ht="15" customHeight="1">
      <c r="B251" s="1035"/>
      <c r="C251" s="1035"/>
      <c r="D251" s="1035"/>
      <c r="E251" s="1035"/>
      <c r="F251" s="1035"/>
      <c r="G251" s="1035"/>
      <c r="H251" s="1035"/>
      <c r="I251" s="1035"/>
    </row>
    <row r="252" spans="2:9" ht="15" customHeight="1">
      <c r="B252" s="1035"/>
      <c r="C252" s="1035"/>
      <c r="D252" s="1035"/>
      <c r="E252" s="1035"/>
      <c r="F252" s="1035"/>
      <c r="G252" s="1035"/>
      <c r="H252" s="1035"/>
      <c r="I252" s="1035"/>
    </row>
    <row r="253" spans="2:9" ht="15" customHeight="1">
      <c r="B253" s="1035"/>
      <c r="C253" s="1035"/>
      <c r="D253" s="1035"/>
      <c r="E253" s="1035"/>
      <c r="F253" s="1035"/>
      <c r="G253" s="1035"/>
      <c r="H253" s="1035"/>
      <c r="I253" s="1035"/>
    </row>
    <row r="254" spans="2:9" ht="15" customHeight="1">
      <c r="B254" s="1035"/>
      <c r="C254" s="1035"/>
      <c r="D254" s="1035"/>
      <c r="E254" s="1035"/>
      <c r="F254" s="1035"/>
      <c r="G254" s="1035"/>
      <c r="H254" s="1035"/>
      <c r="I254" s="1035"/>
    </row>
    <row r="255" spans="2:9" ht="15" customHeight="1">
      <c r="B255" s="1035"/>
      <c r="C255" s="1035"/>
      <c r="D255" s="1035"/>
      <c r="E255" s="1035"/>
      <c r="F255" s="1035"/>
      <c r="G255" s="1035"/>
      <c r="H255" s="1035"/>
      <c r="I255" s="1035"/>
    </row>
    <row r="256" spans="2:9" ht="15" customHeight="1">
      <c r="B256" s="1035"/>
      <c r="C256" s="1035"/>
      <c r="D256" s="1035"/>
      <c r="E256" s="1035"/>
      <c r="F256" s="1035"/>
      <c r="G256" s="1035"/>
      <c r="H256" s="1035"/>
      <c r="I256" s="1035"/>
    </row>
    <row r="257" spans="2:9" ht="15" customHeight="1">
      <c r="B257" s="1035"/>
      <c r="C257" s="1035"/>
      <c r="D257" s="1035"/>
      <c r="E257" s="1035"/>
      <c r="F257" s="1035"/>
      <c r="G257" s="1035"/>
      <c r="H257" s="1035"/>
      <c r="I257" s="1035"/>
    </row>
    <row r="258" spans="2:9" ht="15" customHeight="1">
      <c r="B258" s="1035"/>
      <c r="C258" s="1035"/>
      <c r="D258" s="1035"/>
      <c r="E258" s="1035"/>
      <c r="F258" s="1035"/>
      <c r="G258" s="1035"/>
      <c r="H258" s="1035"/>
      <c r="I258" s="1035"/>
    </row>
    <row r="259" spans="2:9" ht="15" customHeight="1">
      <c r="B259" s="1035"/>
      <c r="C259" s="1035"/>
      <c r="D259" s="1035"/>
      <c r="E259" s="1035"/>
      <c r="F259" s="1035"/>
      <c r="G259" s="1035"/>
      <c r="H259" s="1035"/>
      <c r="I259" s="1035"/>
    </row>
    <row r="260" spans="2:9" ht="15" customHeight="1">
      <c r="B260" s="1035"/>
      <c r="C260" s="1035"/>
      <c r="D260" s="1035"/>
      <c r="E260" s="1035"/>
      <c r="F260" s="1035"/>
      <c r="G260" s="1035"/>
      <c r="H260" s="1035"/>
      <c r="I260" s="1035"/>
    </row>
    <row r="261" spans="2:9" ht="15" customHeight="1">
      <c r="B261" s="1035"/>
      <c r="C261" s="1035"/>
      <c r="D261" s="1035"/>
      <c r="E261" s="1035"/>
      <c r="F261" s="1035"/>
      <c r="G261" s="1035"/>
      <c r="H261" s="1035"/>
      <c r="I261" s="1035"/>
    </row>
    <row r="262" spans="2:9" ht="15" customHeight="1">
      <c r="B262" s="1035"/>
      <c r="C262" s="1035"/>
      <c r="D262" s="1035"/>
      <c r="E262" s="1035"/>
      <c r="F262" s="1035"/>
      <c r="G262" s="1035"/>
      <c r="H262" s="1035"/>
      <c r="I262" s="1035"/>
    </row>
    <row r="263" spans="2:9" ht="15" customHeight="1">
      <c r="B263" s="731" t="s">
        <v>531</v>
      </c>
      <c r="C263" s="732"/>
      <c r="D263" s="732"/>
      <c r="E263" s="732"/>
      <c r="F263" s="732"/>
      <c r="G263" s="733"/>
      <c r="H263" s="471" t="s">
        <v>350</v>
      </c>
      <c r="I263" s="471" t="s">
        <v>624</v>
      </c>
    </row>
    <row r="264" spans="2:9" ht="15" customHeight="1">
      <c r="B264" s="731" t="s">
        <v>692</v>
      </c>
      <c r="C264" s="732"/>
      <c r="D264" s="732"/>
      <c r="E264" s="732"/>
      <c r="F264" s="732"/>
      <c r="G264" s="733"/>
      <c r="H264" s="258" t="s">
        <v>691</v>
      </c>
      <c r="I264" s="274">
        <v>3</v>
      </c>
    </row>
    <row r="265" spans="2:9" ht="15" customHeight="1">
      <c r="B265" s="731" t="s">
        <v>595</v>
      </c>
      <c r="C265" s="732"/>
      <c r="D265" s="732"/>
      <c r="E265" s="732"/>
      <c r="F265" s="732"/>
      <c r="G265" s="733"/>
      <c r="H265" s="258" t="s">
        <v>622</v>
      </c>
      <c r="I265" s="281">
        <f>275</f>
        <v>275</v>
      </c>
    </row>
    <row r="266" spans="2:9" ht="15" customHeight="1">
      <c r="B266" s="731" t="s">
        <v>596</v>
      </c>
      <c r="C266" s="732"/>
      <c r="D266" s="732"/>
      <c r="E266" s="732"/>
      <c r="F266" s="732"/>
      <c r="G266" s="733"/>
      <c r="H266" s="258" t="s">
        <v>623</v>
      </c>
      <c r="I266" s="281">
        <v>430</v>
      </c>
    </row>
    <row r="267" spans="2:9" ht="15" customHeight="1">
      <c r="B267" s="363"/>
      <c r="C267" s="363"/>
      <c r="D267" s="363"/>
      <c r="E267" s="363"/>
      <c r="F267" s="363"/>
      <c r="G267" s="363"/>
      <c r="H267" s="443"/>
      <c r="I267" s="364"/>
    </row>
    <row r="268" spans="2:9" ht="15" customHeight="1">
      <c r="B268" s="373" t="s">
        <v>562</v>
      </c>
      <c r="C268" s="43"/>
      <c r="D268" s="43"/>
      <c r="E268" s="43"/>
      <c r="F268" s="43"/>
      <c r="G268" s="43"/>
      <c r="H268" s="43"/>
      <c r="I268" s="43"/>
    </row>
    <row r="269" spans="2:9" ht="24.95" customHeight="1">
      <c r="B269" s="452" t="s">
        <v>678</v>
      </c>
      <c r="C269" s="1010" t="s">
        <v>677</v>
      </c>
      <c r="D269" s="1011"/>
      <c r="E269" s="452" t="str">
        <f>D315</f>
        <v>CHIODO ANKER</v>
      </c>
      <c r="F269" s="437" t="s">
        <v>679</v>
      </c>
      <c r="G269" s="438" t="s">
        <v>693</v>
      </c>
      <c r="H269" s="437" t="s">
        <v>682</v>
      </c>
      <c r="I269" s="437" t="s">
        <v>683</v>
      </c>
    </row>
    <row r="270" spans="2:9" ht="15" customHeight="1">
      <c r="B270" s="453">
        <f>VERIFICHE!B222</f>
        <v>2</v>
      </c>
      <c r="C270" s="1008" t="str">
        <f>VERIFICHE!C222</f>
        <v>B</v>
      </c>
      <c r="D270" s="1009">
        <f>VERIFICHE!D222</f>
        <v>0</v>
      </c>
      <c r="E270" s="453">
        <f>VERIFICHE!E222</f>
        <v>12</v>
      </c>
      <c r="F270" s="454">
        <f>VERIFICHE!F222</f>
        <v>2.4900000000000002</v>
      </c>
      <c r="G270" s="383" t="str">
        <f>VERIFICHE!G222</f>
        <v>FeB450c</v>
      </c>
      <c r="H270" s="383">
        <f>VERIFICHE!H222</f>
        <v>16</v>
      </c>
      <c r="I270" s="454">
        <f>VERIFICHE!I222</f>
        <v>17.803500000000003</v>
      </c>
    </row>
    <row r="271" spans="2:9" ht="15" customHeight="1">
      <c r="B271" s="1036"/>
      <c r="C271" s="1036"/>
      <c r="D271" s="1036"/>
      <c r="E271" s="1036"/>
      <c r="F271" s="1036"/>
      <c r="G271" s="1036"/>
      <c r="H271" s="1036"/>
      <c r="I271" s="1036"/>
    </row>
    <row r="272" spans="2:9" ht="15" customHeight="1">
      <c r="B272" s="1036"/>
      <c r="C272" s="1036"/>
      <c r="D272" s="1036"/>
      <c r="E272" s="1036"/>
      <c r="F272" s="1036"/>
      <c r="G272" s="1036"/>
      <c r="H272" s="1036"/>
      <c r="I272" s="1036"/>
    </row>
    <row r="273" spans="2:9" ht="15" customHeight="1">
      <c r="B273" s="1036"/>
      <c r="C273" s="1036"/>
      <c r="D273" s="1036"/>
      <c r="E273" s="1036"/>
      <c r="F273" s="1036"/>
      <c r="G273" s="1036"/>
      <c r="H273" s="1036"/>
      <c r="I273" s="1036"/>
    </row>
    <row r="274" spans="2:9" ht="15" customHeight="1">
      <c r="B274" s="1036"/>
      <c r="C274" s="1036"/>
      <c r="D274" s="1036"/>
      <c r="E274" s="1036"/>
      <c r="F274" s="1036"/>
      <c r="G274" s="1036"/>
      <c r="H274" s="1036"/>
      <c r="I274" s="1036"/>
    </row>
    <row r="275" spans="2:9" ht="15" customHeight="1">
      <c r="B275" s="1036"/>
      <c r="C275" s="1036"/>
      <c r="D275" s="1036"/>
      <c r="E275" s="1036"/>
      <c r="F275" s="1036"/>
      <c r="G275" s="1036"/>
      <c r="H275" s="1036"/>
      <c r="I275" s="1036"/>
    </row>
    <row r="276" spans="2:9" ht="15" customHeight="1">
      <c r="B276" s="1036"/>
      <c r="C276" s="1036"/>
      <c r="D276" s="1036"/>
      <c r="E276" s="1036"/>
      <c r="F276" s="1036"/>
      <c r="G276" s="1036"/>
      <c r="H276" s="1036"/>
      <c r="I276" s="1036"/>
    </row>
    <row r="277" spans="2:9" ht="15" customHeight="1">
      <c r="B277" s="1036"/>
      <c r="C277" s="1036"/>
      <c r="D277" s="1036"/>
      <c r="E277" s="1036"/>
      <c r="F277" s="1036"/>
      <c r="G277" s="1036"/>
      <c r="H277" s="1036"/>
      <c r="I277" s="1036"/>
    </row>
    <row r="278" spans="2:9" ht="15" customHeight="1">
      <c r="B278" s="1036"/>
      <c r="C278" s="1036"/>
      <c r="D278" s="1036"/>
      <c r="E278" s="1036"/>
      <c r="F278" s="1036"/>
      <c r="G278" s="1036"/>
      <c r="H278" s="1036"/>
      <c r="I278" s="1036"/>
    </row>
    <row r="279" spans="2:9" ht="15" customHeight="1">
      <c r="B279" s="1036"/>
      <c r="C279" s="1036"/>
      <c r="D279" s="1036"/>
      <c r="E279" s="1036"/>
      <c r="F279" s="1036"/>
      <c r="G279" s="1036"/>
      <c r="H279" s="1036"/>
      <c r="I279" s="1036"/>
    </row>
    <row r="280" spans="2:9" ht="15" customHeight="1">
      <c r="B280" s="1036"/>
      <c r="C280" s="1036"/>
      <c r="D280" s="1036"/>
      <c r="E280" s="1036"/>
      <c r="F280" s="1036"/>
      <c r="G280" s="1036"/>
      <c r="H280" s="1036"/>
      <c r="I280" s="1036"/>
    </row>
    <row r="281" spans="2:9" ht="15" customHeight="1">
      <c r="B281" s="1036"/>
      <c r="C281" s="1036"/>
      <c r="D281" s="1036"/>
      <c r="E281" s="1036"/>
      <c r="F281" s="1036"/>
      <c r="G281" s="1036"/>
      <c r="H281" s="1036"/>
      <c r="I281" s="1036"/>
    </row>
    <row r="282" spans="2:9" ht="15" customHeight="1">
      <c r="B282" s="1036"/>
      <c r="C282" s="1036"/>
      <c r="D282" s="1036"/>
      <c r="E282" s="1036"/>
      <c r="F282" s="1036"/>
      <c r="G282" s="1036"/>
      <c r="H282" s="1036"/>
      <c r="I282" s="1036"/>
    </row>
    <row r="283" spans="2:9" ht="15" customHeight="1">
      <c r="B283" s="1036"/>
      <c r="C283" s="1036"/>
      <c r="D283" s="1036"/>
      <c r="E283" s="1036"/>
      <c r="F283" s="1036"/>
      <c r="G283" s="1036"/>
      <c r="H283" s="1036"/>
      <c r="I283" s="1036"/>
    </row>
    <row r="284" spans="2:9" ht="15" customHeight="1">
      <c r="B284" s="1036"/>
      <c r="C284" s="1036"/>
      <c r="D284" s="1036"/>
      <c r="E284" s="1036"/>
      <c r="F284" s="1036"/>
      <c r="G284" s="1036"/>
      <c r="H284" s="1036"/>
      <c r="I284" s="1036"/>
    </row>
    <row r="285" spans="2:9" ht="15" customHeight="1">
      <c r="B285" s="1036"/>
      <c r="C285" s="1036"/>
      <c r="D285" s="1036"/>
      <c r="E285" s="1036"/>
      <c r="F285" s="1036"/>
      <c r="G285" s="1036"/>
      <c r="H285" s="1036"/>
      <c r="I285" s="1036"/>
    </row>
    <row r="286" spans="2:9" ht="15" customHeight="1">
      <c r="B286" s="1036"/>
      <c r="C286" s="1036"/>
      <c r="D286" s="1036"/>
      <c r="E286" s="1036"/>
      <c r="F286" s="1036"/>
      <c r="G286" s="1036"/>
      <c r="H286" s="1036"/>
      <c r="I286" s="1036"/>
    </row>
    <row r="287" spans="2:9" ht="15" customHeight="1">
      <c r="B287" s="1036"/>
      <c r="C287" s="1036"/>
      <c r="D287" s="1036"/>
      <c r="E287" s="1036"/>
      <c r="F287" s="1036"/>
      <c r="G287" s="1036"/>
      <c r="H287" s="1036"/>
      <c r="I287" s="1036"/>
    </row>
    <row r="288" spans="2:9" ht="15" customHeight="1">
      <c r="B288" s="1036"/>
      <c r="C288" s="1036"/>
      <c r="D288" s="1036"/>
      <c r="E288" s="1036"/>
      <c r="F288" s="1036"/>
      <c r="G288" s="1036"/>
      <c r="H288" s="1036"/>
      <c r="I288" s="1036"/>
    </row>
    <row r="289" spans="2:9" ht="15" customHeight="1">
      <c r="B289" s="1036"/>
      <c r="C289" s="1036"/>
      <c r="D289" s="1036"/>
      <c r="E289" s="1036"/>
      <c r="F289" s="1036"/>
      <c r="G289" s="1036"/>
      <c r="H289" s="1036"/>
      <c r="I289" s="1036"/>
    </row>
    <row r="290" spans="2:9" ht="15" customHeight="1">
      <c r="B290" s="306"/>
      <c r="C290" s="2"/>
      <c r="D290" s="2"/>
      <c r="E290" s="2"/>
      <c r="F290" s="2"/>
      <c r="G290" s="2"/>
      <c r="H290" s="2"/>
      <c r="I290" s="2"/>
    </row>
    <row r="291" spans="2:9">
      <c r="B291" s="1002" t="s">
        <v>578</v>
      </c>
      <c r="C291" s="1002"/>
      <c r="D291" s="1002"/>
      <c r="E291" s="1002"/>
      <c r="F291" s="1002"/>
      <c r="G291" s="1002"/>
      <c r="H291" s="1002"/>
      <c r="I291" s="1002"/>
    </row>
    <row r="292" spans="2:9" ht="15" customHeight="1">
      <c r="B292" s="1025"/>
      <c r="C292" s="1025"/>
      <c r="D292" s="1025"/>
      <c r="E292" s="1025"/>
      <c r="F292" s="1025"/>
      <c r="G292" s="1025"/>
      <c r="H292" s="1025"/>
      <c r="I292" s="1025"/>
    </row>
    <row r="293" spans="2:9" ht="15" customHeight="1">
      <c r="B293" s="1025"/>
      <c r="C293" s="1025"/>
      <c r="D293" s="1025"/>
      <c r="E293" s="1025"/>
      <c r="F293" s="1025"/>
      <c r="G293" s="1025"/>
      <c r="H293" s="1025"/>
      <c r="I293" s="1025"/>
    </row>
    <row r="294" spans="2:9" ht="15" customHeight="1">
      <c r="B294" s="1025"/>
      <c r="C294" s="1025"/>
      <c r="D294" s="1025"/>
      <c r="E294" s="1025"/>
      <c r="F294" s="1025"/>
      <c r="G294" s="1025"/>
      <c r="H294" s="1025"/>
      <c r="I294" s="1025"/>
    </row>
    <row r="295" spans="2:9" ht="15" customHeight="1">
      <c r="B295" s="1025"/>
      <c r="C295" s="1025"/>
      <c r="D295" s="1025"/>
      <c r="E295" s="1025"/>
      <c r="F295" s="1025"/>
      <c r="G295" s="1025"/>
      <c r="H295" s="1025"/>
      <c r="I295" s="1025"/>
    </row>
    <row r="296" spans="2:9" ht="15" customHeight="1">
      <c r="B296" s="1025"/>
      <c r="C296" s="1025"/>
      <c r="D296" s="1025"/>
      <c r="E296" s="1025"/>
      <c r="F296" s="1025"/>
      <c r="G296" s="1025"/>
      <c r="H296" s="1025"/>
      <c r="I296" s="1025"/>
    </row>
    <row r="297" spans="2:9" ht="15" customHeight="1">
      <c r="B297" s="1025"/>
      <c r="C297" s="1025"/>
      <c r="D297" s="1025"/>
      <c r="E297" s="1025"/>
      <c r="F297" s="1025"/>
      <c r="G297" s="1025"/>
      <c r="H297" s="1025"/>
      <c r="I297" s="1025"/>
    </row>
    <row r="298" spans="2:9" ht="15" customHeight="1">
      <c r="B298" s="1025"/>
      <c r="C298" s="1025"/>
      <c r="D298" s="1025"/>
      <c r="E298" s="1025"/>
      <c r="F298" s="1025"/>
      <c r="G298" s="1025"/>
      <c r="H298" s="1025"/>
      <c r="I298" s="1025"/>
    </row>
    <row r="299" spans="2:9" ht="15" customHeight="1">
      <c r="B299" s="1025"/>
      <c r="C299" s="1025"/>
      <c r="D299" s="1025"/>
      <c r="E299" s="1025"/>
      <c r="F299" s="1025"/>
      <c r="G299" s="1025"/>
      <c r="H299" s="1025"/>
      <c r="I299" s="1025"/>
    </row>
    <row r="300" spans="2:9" ht="15" customHeight="1">
      <c r="B300" s="1025"/>
      <c r="C300" s="1025"/>
      <c r="D300" s="1025"/>
      <c r="E300" s="1025"/>
      <c r="F300" s="1025"/>
      <c r="G300" s="1025"/>
      <c r="H300" s="1025"/>
      <c r="I300" s="1025"/>
    </row>
    <row r="301" spans="2:9" ht="15" customHeight="1">
      <c r="B301" s="1025"/>
      <c r="C301" s="1025"/>
      <c r="D301" s="1025"/>
      <c r="E301" s="1025"/>
      <c r="F301" s="1025"/>
      <c r="G301" s="1025"/>
      <c r="H301" s="1025"/>
      <c r="I301" s="1025"/>
    </row>
    <row r="302" spans="2:9" ht="15" customHeight="1">
      <c r="B302" s="1025"/>
      <c r="C302" s="1025"/>
      <c r="D302" s="1025"/>
      <c r="E302" s="1025"/>
      <c r="F302" s="1025"/>
      <c r="G302" s="1025"/>
      <c r="H302" s="1025"/>
      <c r="I302" s="1025"/>
    </row>
    <row r="303" spans="2:9" ht="15" customHeight="1">
      <c r="B303" s="1025"/>
      <c r="C303" s="1025"/>
      <c r="D303" s="1025"/>
      <c r="E303" s="1025"/>
      <c r="F303" s="1025"/>
      <c r="G303" s="1025"/>
      <c r="H303" s="1025"/>
      <c r="I303" s="1025"/>
    </row>
    <row r="304" spans="2:9" ht="15" customHeight="1">
      <c r="B304" s="1025"/>
      <c r="C304" s="1025"/>
      <c r="D304" s="1025"/>
      <c r="E304" s="1025"/>
      <c r="F304" s="1025"/>
      <c r="G304" s="1025"/>
      <c r="H304" s="1025"/>
      <c r="I304" s="1025"/>
    </row>
    <row r="305" spans="2:9" ht="15" customHeight="1">
      <c r="B305" s="1025"/>
      <c r="C305" s="1025"/>
      <c r="D305" s="1025"/>
      <c r="E305" s="1025"/>
      <c r="F305" s="1025"/>
      <c r="G305" s="1025"/>
      <c r="H305" s="1025"/>
      <c r="I305" s="1025"/>
    </row>
    <row r="306" spans="2:9" ht="15" customHeight="1">
      <c r="B306" s="1025"/>
      <c r="C306" s="1025"/>
      <c r="D306" s="1025"/>
      <c r="E306" s="1025"/>
      <c r="F306" s="1025"/>
      <c r="G306" s="1025"/>
      <c r="H306" s="1025"/>
      <c r="I306" s="1025"/>
    </row>
    <row r="307" spans="2:9" ht="15" customHeight="1">
      <c r="B307" s="1025"/>
      <c r="C307" s="1025"/>
      <c r="D307" s="1025"/>
      <c r="E307" s="1025"/>
      <c r="F307" s="1025"/>
      <c r="G307" s="1025"/>
      <c r="H307" s="1025"/>
      <c r="I307" s="1025"/>
    </row>
    <row r="308" spans="2:9" ht="15" customHeight="1">
      <c r="B308" s="1025"/>
      <c r="C308" s="1025"/>
      <c r="D308" s="1025"/>
      <c r="E308" s="1025"/>
      <c r="F308" s="1025"/>
      <c r="G308" s="1025"/>
      <c r="H308" s="1025"/>
      <c r="I308" s="1025"/>
    </row>
    <row r="309" spans="2:9" ht="15" customHeight="1">
      <c r="B309" s="731" t="s">
        <v>840</v>
      </c>
      <c r="C309" s="732"/>
      <c r="D309" s="732"/>
      <c r="E309" s="732"/>
      <c r="F309" s="732"/>
      <c r="G309" s="733"/>
      <c r="H309" s="267" t="s">
        <v>477</v>
      </c>
      <c r="I309" s="521" t="str">
        <f>IF('verifica legno hold down'!I171='verifica legno hold down'!Q158,'verifica legno hold down'!R158,'verifica legno hold down'!R157)</f>
        <v>380 kg/m3</v>
      </c>
    </row>
    <row r="310" spans="2:9" ht="15" customHeight="1">
      <c r="B310" s="731" t="s">
        <v>609</v>
      </c>
      <c r="C310" s="732"/>
      <c r="D310" s="732"/>
      <c r="E310" s="732"/>
      <c r="F310" s="732"/>
      <c r="G310" s="733"/>
      <c r="H310" s="757" t="str">
        <f>VERIFICHE!H242</f>
        <v>CHIODO ANKER</v>
      </c>
      <c r="I310" s="757"/>
    </row>
    <row r="311" spans="2:9" ht="15" customHeight="1">
      <c r="B311" s="731" t="s">
        <v>554</v>
      </c>
      <c r="C311" s="732"/>
      <c r="D311" s="732"/>
      <c r="E311" s="732"/>
      <c r="F311" s="732"/>
      <c r="G311" s="733"/>
      <c r="H311" s="465" t="s">
        <v>313</v>
      </c>
      <c r="I311" s="274">
        <f>VERIFICHE!I243</f>
        <v>4</v>
      </c>
    </row>
    <row r="312" spans="2:9" ht="15" customHeight="1">
      <c r="B312" s="731" t="s">
        <v>555</v>
      </c>
      <c r="C312" s="732"/>
      <c r="D312" s="732"/>
      <c r="E312" s="732"/>
      <c r="F312" s="732"/>
      <c r="G312" s="733"/>
      <c r="H312" s="465" t="s">
        <v>129</v>
      </c>
      <c r="I312" s="274">
        <f>VERIFICHE!I244</f>
        <v>60</v>
      </c>
    </row>
    <row r="313" spans="2:9" ht="15" customHeight="1">
      <c r="B313" s="752" t="s">
        <v>671</v>
      </c>
      <c r="C313" s="753"/>
      <c r="D313" s="753"/>
      <c r="E313" s="753"/>
      <c r="F313" s="753"/>
      <c r="G313" s="754"/>
      <c r="H313" s="323" t="s">
        <v>853</v>
      </c>
      <c r="I313" s="325">
        <f>VERIFICHE!I245</f>
        <v>1.5</v>
      </c>
    </row>
    <row r="314" spans="2:9" ht="15" customHeight="1">
      <c r="B314" s="752" t="s">
        <v>594</v>
      </c>
      <c r="C314" s="753"/>
      <c r="D314" s="753"/>
      <c r="E314" s="753" t="str">
        <f>VLOOKUP('INPUT DATI'!H19,'verifica legno piastre'!S66:V68,3,FALSE)</f>
        <v>Classe di servizio 1</v>
      </c>
      <c r="F314" s="753"/>
      <c r="G314" s="754"/>
      <c r="H314" s="465" t="s">
        <v>512</v>
      </c>
      <c r="I314" s="325">
        <f>VERIFICHE!I246</f>
        <v>1.1000000000000001</v>
      </c>
    </row>
    <row r="315" spans="2:9" ht="15" customHeight="1">
      <c r="B315" s="334" t="s">
        <v>749</v>
      </c>
      <c r="C315" s="335"/>
      <c r="D315" s="335" t="str">
        <f>H310</f>
        <v>CHIODO ANKER</v>
      </c>
      <c r="E315" s="466"/>
      <c r="F315" s="335"/>
      <c r="G315" s="326"/>
      <c r="H315" s="465" t="s">
        <v>602</v>
      </c>
      <c r="I315" s="275">
        <f>VERIFICHE!I247</f>
        <v>2.4900000000000002</v>
      </c>
    </row>
    <row r="316" spans="2:9" ht="15" customHeight="1">
      <c r="B316" s="334" t="s">
        <v>750</v>
      </c>
      <c r="C316" s="335"/>
      <c r="D316" s="335" t="str">
        <f>H310</f>
        <v>CHIODO ANKER</v>
      </c>
      <c r="E316" s="2"/>
      <c r="F316" s="335"/>
      <c r="G316" s="326"/>
      <c r="H316" s="465" t="s">
        <v>610</v>
      </c>
      <c r="I316" s="327">
        <f>VERIFICHE!I248</f>
        <v>1.8260000000000003</v>
      </c>
    </row>
    <row r="317" spans="2:9" ht="15" customHeight="1">
      <c r="B317" s="470" t="s">
        <v>505</v>
      </c>
      <c r="C317" s="725" t="str">
        <f>D316</f>
        <v>CHIODO ANKER</v>
      </c>
      <c r="D317" s="725"/>
      <c r="E317" s="348" t="s">
        <v>794</v>
      </c>
      <c r="F317" s="466"/>
      <c r="G317" s="467"/>
      <c r="H317" s="465" t="s">
        <v>795</v>
      </c>
      <c r="I317" s="474">
        <f>VERIFICHE!I249</f>
        <v>9.75</v>
      </c>
    </row>
    <row r="318" spans="2:9" ht="15" customHeight="1">
      <c r="B318" s="658" t="s">
        <v>514</v>
      </c>
      <c r="C318" s="658"/>
      <c r="D318" s="658"/>
      <c r="E318" s="658"/>
      <c r="F318" s="658"/>
      <c r="G318" s="658"/>
      <c r="H318" s="465" t="s">
        <v>648</v>
      </c>
      <c r="I318" s="275">
        <f>VERIFICHE!I250</f>
        <v>24.277500000000003</v>
      </c>
    </row>
    <row r="319" spans="2:9" ht="15" customHeight="1">
      <c r="B319" s="658" t="s">
        <v>513</v>
      </c>
      <c r="C319" s="658"/>
      <c r="D319" s="658"/>
      <c r="E319" s="658"/>
      <c r="F319" s="658"/>
      <c r="G319" s="658"/>
      <c r="H319" s="465" t="s">
        <v>647</v>
      </c>
      <c r="I319" s="275">
        <f>VERIFICHE!I251</f>
        <v>17.803500000000003</v>
      </c>
    </row>
    <row r="320" spans="2:9" ht="15" customHeight="1">
      <c r="B320" s="734" t="s">
        <v>645</v>
      </c>
      <c r="C320" s="735"/>
      <c r="D320" s="735"/>
      <c r="E320" s="735"/>
      <c r="F320" s="735"/>
      <c r="G320" s="736"/>
      <c r="H320" s="321" t="s">
        <v>593</v>
      </c>
      <c r="I320" s="341">
        <f>VERIFICHE!I252</f>
        <v>2</v>
      </c>
    </row>
    <row r="321" spans="2:9" ht="15" customHeight="1">
      <c r="B321" s="678" t="s">
        <v>940</v>
      </c>
      <c r="C321" s="678"/>
      <c r="D321" s="678"/>
      <c r="E321" s="678"/>
      <c r="F321" s="678"/>
      <c r="G321" s="678"/>
      <c r="H321" s="321" t="s">
        <v>644</v>
      </c>
      <c r="I321" s="475">
        <f>VERIFICHE!I253</f>
        <v>701.55750000000148</v>
      </c>
    </row>
    <row r="322" spans="2:9" ht="15" customHeight="1">
      <c r="B322" s="678" t="s">
        <v>325</v>
      </c>
      <c r="C322" s="678"/>
      <c r="D322" s="678"/>
      <c r="E322" s="678"/>
      <c r="F322" s="678"/>
      <c r="G322" s="678"/>
      <c r="H322" s="321" t="s">
        <v>279</v>
      </c>
      <c r="I322" s="352">
        <f>VERIFICHE!I254</f>
        <v>65</v>
      </c>
    </row>
    <row r="323" spans="2:9" ht="15" customHeight="1">
      <c r="B323" s="678" t="s">
        <v>324</v>
      </c>
      <c r="C323" s="678"/>
      <c r="D323" s="678"/>
      <c r="E323" s="678"/>
      <c r="F323" s="678"/>
      <c r="G323" s="678"/>
      <c r="H323" s="321" t="s">
        <v>674</v>
      </c>
      <c r="I323" s="352">
        <f>VERIFICHE!I255</f>
        <v>72.923749512900315</v>
      </c>
    </row>
    <row r="324" spans="2:9" ht="15" customHeight="1">
      <c r="B324" s="789" t="s">
        <v>646</v>
      </c>
      <c r="C324" s="790"/>
      <c r="D324" s="790"/>
      <c r="E324" s="790"/>
      <c r="F324" s="790"/>
      <c r="G324" s="791"/>
      <c r="H324" s="729" t="str">
        <f>'ver pressoflex 6p C2 DCpowe'!S13</f>
        <v>verificato</v>
      </c>
      <c r="I324" s="730"/>
    </row>
    <row r="325" spans="2:9" ht="15" customHeight="1">
      <c r="B325" s="792"/>
      <c r="C325" s="793"/>
      <c r="D325" s="793"/>
      <c r="E325" s="793"/>
      <c r="F325" s="793"/>
      <c r="G325" s="794"/>
      <c r="H325" s="744"/>
      <c r="I325" s="745"/>
    </row>
    <row r="326" spans="2:9" ht="18" customHeight="1">
      <c r="B326" s="1005" t="s">
        <v>696</v>
      </c>
      <c r="C326" s="1006"/>
      <c r="D326" s="1006"/>
      <c r="E326" s="295"/>
      <c r="F326" s="2"/>
      <c r="G326" s="2"/>
      <c r="H326" s="813" t="str">
        <f>IF('INPUT DATI'!H120=0,"N.V.! Hold down Assente",IF('REL COMPLETA'!I322&lt;='REL COMPLETA'!I323,"verificato","N.V.! Rottura dell'unione"))</f>
        <v>verificato</v>
      </c>
      <c r="I326" s="813"/>
    </row>
    <row r="327" spans="2:9" ht="15" customHeight="1">
      <c r="B327" s="378">
        <f>I322</f>
        <v>65</v>
      </c>
      <c r="C327" s="298" t="s">
        <v>106</v>
      </c>
      <c r="D327" s="379">
        <f>I323</f>
        <v>72.923749512900315</v>
      </c>
      <c r="E327" s="296"/>
      <c r="F327" s="353"/>
      <c r="G327" s="354"/>
      <c r="H327" s="813"/>
      <c r="I327" s="813"/>
    </row>
    <row r="328" spans="2:9" ht="15" customHeight="1">
      <c r="B328" s="342"/>
      <c r="C328" s="342"/>
      <c r="D328" s="342"/>
      <c r="E328" s="342"/>
      <c r="F328" s="342"/>
      <c r="G328" s="342"/>
      <c r="H328" s="342"/>
      <c r="I328" s="342"/>
    </row>
    <row r="329" spans="2:9">
      <c r="B329" s="1002" t="s">
        <v>585</v>
      </c>
      <c r="C329" s="1002"/>
      <c r="D329" s="1002"/>
      <c r="E329" s="1002"/>
      <c r="F329" s="1002"/>
      <c r="G329" s="1002"/>
      <c r="H329" s="1002"/>
      <c r="I329" s="1002"/>
    </row>
    <row r="330" spans="2:9" ht="15" customHeight="1">
      <c r="B330" s="1025"/>
      <c r="C330" s="1025"/>
      <c r="D330" s="1025"/>
      <c r="E330" s="1025"/>
      <c r="F330" s="1025"/>
      <c r="G330" s="1025"/>
      <c r="H330" s="1025"/>
      <c r="I330" s="1025"/>
    </row>
    <row r="331" spans="2:9" ht="15" customHeight="1">
      <c r="B331" s="1025"/>
      <c r="C331" s="1025"/>
      <c r="D331" s="1025"/>
      <c r="E331" s="1025"/>
      <c r="F331" s="1025"/>
      <c r="G331" s="1025"/>
      <c r="H331" s="1025"/>
      <c r="I331" s="1025"/>
    </row>
    <row r="332" spans="2:9" ht="15" customHeight="1">
      <c r="B332" s="1025"/>
      <c r="C332" s="1025"/>
      <c r="D332" s="1025"/>
      <c r="E332" s="1025"/>
      <c r="F332" s="1025"/>
      <c r="G332" s="1025"/>
      <c r="H332" s="1025"/>
      <c r="I332" s="1025"/>
    </row>
    <row r="333" spans="2:9" ht="15" customHeight="1">
      <c r="B333" s="1025"/>
      <c r="C333" s="1025"/>
      <c r="D333" s="1025"/>
      <c r="E333" s="1025"/>
      <c r="F333" s="1025"/>
      <c r="G333" s="1025"/>
      <c r="H333" s="1025"/>
      <c r="I333" s="1025"/>
    </row>
    <row r="334" spans="2:9" ht="15" customHeight="1">
      <c r="B334" s="1025"/>
      <c r="C334" s="1025"/>
      <c r="D334" s="1025"/>
      <c r="E334" s="1025"/>
      <c r="F334" s="1025"/>
      <c r="G334" s="1025"/>
      <c r="H334" s="1025"/>
      <c r="I334" s="1025"/>
    </row>
    <row r="335" spans="2:9" ht="15" customHeight="1">
      <c r="B335" s="1025"/>
      <c r="C335" s="1025"/>
      <c r="D335" s="1025"/>
      <c r="E335" s="1025"/>
      <c r="F335" s="1025"/>
      <c r="G335" s="1025"/>
      <c r="H335" s="1025"/>
      <c r="I335" s="1025"/>
    </row>
    <row r="336" spans="2:9" ht="15" customHeight="1">
      <c r="B336" s="1025"/>
      <c r="C336" s="1025"/>
      <c r="D336" s="1025"/>
      <c r="E336" s="1025"/>
      <c r="F336" s="1025"/>
      <c r="G336" s="1025"/>
      <c r="H336" s="1025"/>
      <c r="I336" s="1025"/>
    </row>
    <row r="337" spans="2:9" ht="15" customHeight="1">
      <c r="B337" s="1025"/>
      <c r="C337" s="1025"/>
      <c r="D337" s="1025"/>
      <c r="E337" s="1025"/>
      <c r="F337" s="1025"/>
      <c r="G337" s="1025"/>
      <c r="H337" s="1025"/>
      <c r="I337" s="1025"/>
    </row>
    <row r="338" spans="2:9" ht="15" customHeight="1">
      <c r="B338" s="1025"/>
      <c r="C338" s="1025"/>
      <c r="D338" s="1025"/>
      <c r="E338" s="1025"/>
      <c r="F338" s="1025"/>
      <c r="G338" s="1025"/>
      <c r="H338" s="1025"/>
      <c r="I338" s="1025"/>
    </row>
    <row r="339" spans="2:9" ht="15" customHeight="1">
      <c r="B339" s="1025"/>
      <c r="C339" s="1025"/>
      <c r="D339" s="1025"/>
      <c r="E339" s="1025"/>
      <c r="F339" s="1025"/>
      <c r="G339" s="1025"/>
      <c r="H339" s="1025"/>
      <c r="I339" s="1025"/>
    </row>
    <row r="340" spans="2:9" ht="15" customHeight="1">
      <c r="B340" s="1025"/>
      <c r="C340" s="1025"/>
      <c r="D340" s="1025"/>
      <c r="E340" s="1025"/>
      <c r="F340" s="1025"/>
      <c r="G340" s="1025"/>
      <c r="H340" s="1025"/>
      <c r="I340" s="1025"/>
    </row>
    <row r="341" spans="2:9" ht="15" customHeight="1">
      <c r="B341" s="1025"/>
      <c r="C341" s="1025"/>
      <c r="D341" s="1025"/>
      <c r="E341" s="1025"/>
      <c r="F341" s="1025"/>
      <c r="G341" s="1025"/>
      <c r="H341" s="1025"/>
      <c r="I341" s="1025"/>
    </row>
    <row r="342" spans="2:9" ht="15" customHeight="1">
      <c r="B342" s="1025"/>
      <c r="C342" s="1025"/>
      <c r="D342" s="1025"/>
      <c r="E342" s="1025"/>
      <c r="F342" s="1025"/>
      <c r="G342" s="1025"/>
      <c r="H342" s="1025"/>
      <c r="I342" s="1025"/>
    </row>
    <row r="343" spans="2:9" ht="15" customHeight="1">
      <c r="B343" s="1025"/>
      <c r="C343" s="1025"/>
      <c r="D343" s="1025"/>
      <c r="E343" s="1025"/>
      <c r="F343" s="1025"/>
      <c r="G343" s="1025"/>
      <c r="H343" s="1025"/>
      <c r="I343" s="1025"/>
    </row>
    <row r="344" spans="2:9" ht="15" customHeight="1">
      <c r="B344" s="1025"/>
      <c r="C344" s="1025"/>
      <c r="D344" s="1025"/>
      <c r="E344" s="1025"/>
      <c r="F344" s="1025"/>
      <c r="G344" s="1025"/>
      <c r="H344" s="1025"/>
      <c r="I344" s="1025"/>
    </row>
    <row r="345" spans="2:9" ht="15" customHeight="1">
      <c r="B345" s="1025"/>
      <c r="C345" s="1025"/>
      <c r="D345" s="1025"/>
      <c r="E345" s="1025"/>
      <c r="F345" s="1025"/>
      <c r="G345" s="1025"/>
      <c r="H345" s="1025"/>
      <c r="I345" s="1025"/>
    </row>
    <row r="346" spans="2:9">
      <c r="B346" s="731" t="s">
        <v>531</v>
      </c>
      <c r="C346" s="732"/>
      <c r="D346" s="732"/>
      <c r="E346" s="732"/>
      <c r="F346" s="732"/>
      <c r="G346" s="733"/>
      <c r="H346" s="471" t="s">
        <v>350</v>
      </c>
      <c r="I346" s="471" t="s">
        <v>624</v>
      </c>
    </row>
    <row r="347" spans="2:9" ht="15.75">
      <c r="B347" s="731" t="s">
        <v>595</v>
      </c>
      <c r="C347" s="732"/>
      <c r="D347" s="732"/>
      <c r="E347" s="732"/>
      <c r="F347" s="732"/>
      <c r="G347" s="733"/>
      <c r="H347" s="258" t="s">
        <v>680</v>
      </c>
      <c r="I347" s="281">
        <f>275</f>
        <v>275</v>
      </c>
    </row>
    <row r="348" spans="2:9" ht="15.75">
      <c r="B348" s="731" t="s">
        <v>596</v>
      </c>
      <c r="C348" s="732"/>
      <c r="D348" s="732"/>
      <c r="E348" s="732"/>
      <c r="F348" s="732"/>
      <c r="G348" s="733"/>
      <c r="H348" s="258" t="s">
        <v>681</v>
      </c>
      <c r="I348" s="281">
        <v>430</v>
      </c>
    </row>
    <row r="349" spans="2:9">
      <c r="B349" s="2"/>
      <c r="C349" s="2"/>
      <c r="D349" s="2"/>
      <c r="E349" s="2"/>
      <c r="F349" s="2"/>
      <c r="G349" s="2"/>
      <c r="H349" s="2"/>
      <c r="I349" s="2"/>
    </row>
    <row r="350" spans="2:9">
      <c r="B350" s="1002" t="s">
        <v>663</v>
      </c>
      <c r="C350" s="1002"/>
      <c r="D350" s="1002"/>
      <c r="E350" s="1002"/>
      <c r="F350" s="1002"/>
      <c r="G350" s="1002"/>
      <c r="H350" s="1002"/>
      <c r="I350" s="1002"/>
    </row>
    <row r="351" spans="2:9">
      <c r="B351" s="331" t="s">
        <v>590</v>
      </c>
      <c r="C351" s="332" t="str">
        <f>C317</f>
        <v>CHIODO ANKER</v>
      </c>
      <c r="D351" s="332"/>
      <c r="E351" s="332"/>
      <c r="F351" s="332"/>
      <c r="G351" s="333"/>
      <c r="H351" s="465" t="s">
        <v>313</v>
      </c>
      <c r="I351" s="421">
        <f>VERIFICHE!I285</f>
        <v>4</v>
      </c>
    </row>
    <row r="352" spans="2:9">
      <c r="B352" s="726" t="s">
        <v>651</v>
      </c>
      <c r="C352" s="727"/>
      <c r="D352" s="727"/>
      <c r="E352" s="727"/>
      <c r="F352" s="727"/>
      <c r="G352" s="728"/>
      <c r="H352" s="465" t="s">
        <v>600</v>
      </c>
      <c r="I352" s="421">
        <f>VERIFICHE!I286</f>
        <v>3</v>
      </c>
    </row>
    <row r="353" spans="2:9">
      <c r="B353" s="726" t="s">
        <v>598</v>
      </c>
      <c r="C353" s="727"/>
      <c r="D353" s="727"/>
      <c r="E353" s="727"/>
      <c r="F353" s="727"/>
      <c r="G353" s="728"/>
      <c r="H353" s="418" t="s">
        <v>728</v>
      </c>
      <c r="I353" s="393">
        <f>VERIFICHE!I287</f>
        <v>1.25</v>
      </c>
    </row>
    <row r="354" spans="2:9">
      <c r="B354" s="726" t="s">
        <v>599</v>
      </c>
      <c r="C354" s="727"/>
      <c r="D354" s="727"/>
      <c r="E354" s="727"/>
      <c r="F354" s="727"/>
      <c r="G354" s="728"/>
      <c r="H354" s="465" t="s">
        <v>729</v>
      </c>
      <c r="I354" s="421">
        <f>VERIFICHE!I288</f>
        <v>5</v>
      </c>
    </row>
    <row r="355" spans="2:9" ht="18" customHeight="1">
      <c r="B355" s="334" t="s">
        <v>503</v>
      </c>
      <c r="C355" s="335"/>
      <c r="D355" s="335"/>
      <c r="E355" s="335" t="str">
        <f>C317</f>
        <v>CHIODO ANKER</v>
      </c>
      <c r="F355" s="335"/>
      <c r="G355" s="326"/>
      <c r="H355" s="465" t="s">
        <v>602</v>
      </c>
      <c r="I355" s="327">
        <f>VERIFICHE!I289</f>
        <v>2.4900000000000002</v>
      </c>
    </row>
    <row r="356" spans="2:9" ht="18">
      <c r="B356" s="752" t="s">
        <v>654</v>
      </c>
      <c r="C356" s="753"/>
      <c r="D356" s="753"/>
      <c r="E356" s="753"/>
      <c r="F356" s="753"/>
      <c r="G356" s="754"/>
      <c r="H356" s="346" t="s">
        <v>52</v>
      </c>
      <c r="I356" s="325">
        <f>VERIFICHE!I290</f>
        <v>0.4</v>
      </c>
    </row>
    <row r="357" spans="2:9">
      <c r="B357" s="752" t="s">
        <v>655</v>
      </c>
      <c r="C357" s="753"/>
      <c r="D357" s="753"/>
      <c r="E357" s="753"/>
      <c r="F357" s="753"/>
      <c r="G357" s="754"/>
      <c r="H357" s="465" t="s">
        <v>656</v>
      </c>
      <c r="I357" s="325">
        <f>VERIFICHE!I291</f>
        <v>2.5</v>
      </c>
    </row>
    <row r="358" spans="2:9">
      <c r="B358" s="804" t="s">
        <v>614</v>
      </c>
      <c r="C358" s="805"/>
      <c r="D358" s="805"/>
      <c r="E358" s="805"/>
      <c r="F358" s="805"/>
      <c r="G358" s="806"/>
      <c r="H358" s="465" t="s">
        <v>657</v>
      </c>
      <c r="I358" s="392">
        <f>VERIFICHE!I292</f>
        <v>4.1280000000000001</v>
      </c>
    </row>
    <row r="359" spans="2:9" ht="18">
      <c r="B359" s="726" t="s">
        <v>860</v>
      </c>
      <c r="C359" s="727"/>
      <c r="D359" s="727"/>
      <c r="E359" s="727"/>
      <c r="F359" s="727"/>
      <c r="G359" s="728"/>
      <c r="H359" s="465" t="s">
        <v>652</v>
      </c>
      <c r="I359" s="392">
        <f>VERIFICHE!I293</f>
        <v>2.7390000000000003</v>
      </c>
    </row>
    <row r="360" spans="2:9" ht="18">
      <c r="B360" s="724" t="s">
        <v>855</v>
      </c>
      <c r="C360" s="725"/>
      <c r="D360" s="725"/>
      <c r="E360" s="725"/>
      <c r="F360" s="772"/>
      <c r="G360" s="547" t="s">
        <v>856</v>
      </c>
      <c r="H360" s="536">
        <f>'INPUT DATI'!$F$22</f>
        <v>1</v>
      </c>
      <c r="I360" s="557" t="str">
        <f>'INPUT DATI'!$H$22</f>
        <v>NON DISSIPATIVA [PAR 7.1 NTC18]</v>
      </c>
    </row>
    <row r="361" spans="2:9" ht="18.75">
      <c r="B361" s="1005" t="s">
        <v>686</v>
      </c>
      <c r="C361" s="1006"/>
      <c r="D361" s="1006"/>
      <c r="E361" s="295"/>
      <c r="F361" s="295"/>
      <c r="G361" s="295"/>
      <c r="H361" s="729" t="str">
        <f>IF(B362&lt;=D362,"verificato","N.V.!")</f>
        <v>verificato</v>
      </c>
      <c r="I361" s="730"/>
    </row>
    <row r="362" spans="2:9" ht="14.45" customHeight="1">
      <c r="B362" s="297">
        <f>I359</f>
        <v>2.7390000000000003</v>
      </c>
      <c r="C362" s="298" t="s">
        <v>106</v>
      </c>
      <c r="D362" s="299">
        <f>I358</f>
        <v>4.1280000000000001</v>
      </c>
      <c r="E362" s="300"/>
      <c r="F362" s="296"/>
      <c r="G362" s="296"/>
      <c r="H362" s="744"/>
      <c r="I362" s="745"/>
    </row>
    <row r="363" spans="2:9">
      <c r="B363" s="2"/>
      <c r="C363" s="2"/>
      <c r="D363" s="2"/>
      <c r="E363" s="2"/>
      <c r="F363" s="2"/>
      <c r="G363" s="2"/>
      <c r="H363" s="2"/>
      <c r="I363" s="2"/>
    </row>
    <row r="364" spans="2:9">
      <c r="B364" s="1002" t="s">
        <v>664</v>
      </c>
      <c r="C364" s="1002"/>
      <c r="D364" s="1002"/>
      <c r="E364" s="1002"/>
      <c r="F364" s="1002"/>
      <c r="G364" s="1002"/>
      <c r="H364" s="1002"/>
      <c r="I364" s="1002"/>
    </row>
    <row r="365" spans="2:9" ht="18">
      <c r="B365" s="731" t="s">
        <v>605</v>
      </c>
      <c r="C365" s="732"/>
      <c r="D365" s="732"/>
      <c r="E365" s="732"/>
      <c r="F365" s="732"/>
      <c r="G365" s="733"/>
      <c r="H365" s="465" t="s">
        <v>544</v>
      </c>
      <c r="I365" s="287">
        <f>VERIFICHE!I298</f>
        <v>186</v>
      </c>
    </row>
    <row r="366" spans="2:9">
      <c r="B366" s="726" t="s">
        <v>598</v>
      </c>
      <c r="C366" s="727"/>
      <c r="D366" s="727"/>
      <c r="E366" s="727"/>
      <c r="F366" s="727"/>
      <c r="G366" s="728"/>
      <c r="H366" s="465" t="s">
        <v>732</v>
      </c>
      <c r="I366" s="203">
        <f>VERIFICHE!I299</f>
        <v>1.25</v>
      </c>
    </row>
    <row r="367" spans="2:9">
      <c r="B367" s="731" t="s">
        <v>606</v>
      </c>
      <c r="C367" s="732"/>
      <c r="D367" s="732"/>
      <c r="E367" s="732"/>
      <c r="F367" s="732"/>
      <c r="G367" s="733"/>
      <c r="H367" s="465" t="s">
        <v>650</v>
      </c>
      <c r="I367" s="392">
        <f>VERIFICHE!I300</f>
        <v>63.984000000000002</v>
      </c>
    </row>
    <row r="368" spans="2:9" ht="18">
      <c r="B368" s="678" t="s">
        <v>863</v>
      </c>
      <c r="C368" s="678"/>
      <c r="D368" s="678"/>
      <c r="E368" s="678"/>
      <c r="F368" s="678"/>
      <c r="G368" s="678"/>
      <c r="H368" s="322" t="s">
        <v>649</v>
      </c>
      <c r="I368" s="392">
        <f>VERIFICHE!I301</f>
        <v>26.705250000000007</v>
      </c>
    </row>
    <row r="369" spans="2:9" ht="18">
      <c r="B369" s="724" t="s">
        <v>855</v>
      </c>
      <c r="C369" s="725"/>
      <c r="D369" s="725"/>
      <c r="E369" s="725"/>
      <c r="F369" s="772"/>
      <c r="G369" s="547" t="s">
        <v>856</v>
      </c>
      <c r="H369" s="536">
        <f>'INPUT DATI'!$F$22</f>
        <v>1</v>
      </c>
      <c r="I369" s="557" t="str">
        <f>'INPUT DATI'!$H$22</f>
        <v>NON DISSIPATIVA [PAR 7.1 NTC18]</v>
      </c>
    </row>
    <row r="370" spans="2:9" ht="18.75">
      <c r="B370" s="1005" t="s">
        <v>685</v>
      </c>
      <c r="C370" s="1006"/>
      <c r="D370" s="1006"/>
      <c r="E370" s="295"/>
      <c r="F370" s="295"/>
      <c r="G370" s="295"/>
      <c r="H370" s="729" t="str">
        <f>IF(B371&lt;=D371,"verificato","N.V.!")</f>
        <v>verificato</v>
      </c>
      <c r="I370" s="730"/>
    </row>
    <row r="371" spans="2:9" ht="14.45" customHeight="1">
      <c r="B371" s="297">
        <f>I368</f>
        <v>26.705250000000007</v>
      </c>
      <c r="C371" s="298" t="s">
        <v>106</v>
      </c>
      <c r="D371" s="299">
        <f>I367</f>
        <v>63.984000000000002</v>
      </c>
      <c r="E371" s="300"/>
      <c r="F371" s="296"/>
      <c r="G371" s="296"/>
      <c r="H371" s="744"/>
      <c r="I371" s="745"/>
    </row>
    <row r="372" spans="2:9">
      <c r="B372" s="307"/>
      <c r="C372" s="2"/>
      <c r="D372" s="2"/>
      <c r="E372" s="2"/>
      <c r="F372" s="2"/>
      <c r="G372" s="2"/>
      <c r="H372" s="2"/>
      <c r="I372" s="2"/>
    </row>
    <row r="373" spans="2:9">
      <c r="B373" s="1002" t="s">
        <v>586</v>
      </c>
      <c r="C373" s="1002"/>
      <c r="D373" s="1002"/>
      <c r="E373" s="1002"/>
      <c r="F373" s="1002"/>
      <c r="G373" s="1002"/>
      <c r="H373" s="1002"/>
      <c r="I373" s="1002"/>
    </row>
    <row r="374" spans="2:9">
      <c r="B374" s="726" t="s">
        <v>611</v>
      </c>
      <c r="C374" s="727"/>
      <c r="D374" s="727"/>
      <c r="E374" s="727"/>
      <c r="F374" s="727"/>
      <c r="G374" s="728"/>
      <c r="H374" s="465" t="s">
        <v>612</v>
      </c>
      <c r="I374" s="328">
        <f>VERIFICHE!I306</f>
        <v>16</v>
      </c>
    </row>
    <row r="375" spans="2:9">
      <c r="B375" s="726" t="s">
        <v>660</v>
      </c>
      <c r="C375" s="727"/>
      <c r="D375" s="727"/>
      <c r="E375" s="727"/>
      <c r="F375" s="727"/>
      <c r="G375" s="728"/>
      <c r="H375" s="418" t="s">
        <v>730</v>
      </c>
      <c r="I375" s="281">
        <f>VERIFICHE!I307</f>
        <v>800</v>
      </c>
    </row>
    <row r="376" spans="2:9">
      <c r="B376" s="726" t="s">
        <v>613</v>
      </c>
      <c r="C376" s="727"/>
      <c r="D376" s="727"/>
      <c r="E376" s="727"/>
      <c r="F376" s="727"/>
      <c r="G376" s="728"/>
      <c r="H376" s="465" t="s">
        <v>731</v>
      </c>
      <c r="I376" s="287">
        <f>VERIFICHE!I308</f>
        <v>157</v>
      </c>
    </row>
    <row r="377" spans="2:9">
      <c r="B377" s="726" t="s">
        <v>598</v>
      </c>
      <c r="C377" s="727"/>
      <c r="D377" s="727"/>
      <c r="E377" s="727"/>
      <c r="F377" s="727"/>
      <c r="G377" s="728"/>
      <c r="H377" s="465" t="s">
        <v>732</v>
      </c>
      <c r="I377" s="203">
        <f>VERIFICHE!I309</f>
        <v>1.25</v>
      </c>
    </row>
    <row r="378" spans="2:9">
      <c r="B378" s="678" t="s">
        <v>615</v>
      </c>
      <c r="C378" s="678"/>
      <c r="D378" s="678"/>
      <c r="E378" s="678"/>
      <c r="F378" s="678"/>
      <c r="G378" s="678"/>
      <c r="H378" s="465" t="s">
        <v>658</v>
      </c>
      <c r="I378" s="392">
        <f>VERIFICHE!I310</f>
        <v>60.287999999999997</v>
      </c>
    </row>
    <row r="379" spans="2:9" ht="18">
      <c r="B379" s="726" t="s">
        <v>862</v>
      </c>
      <c r="C379" s="727"/>
      <c r="D379" s="727"/>
      <c r="E379" s="727"/>
      <c r="F379" s="727"/>
      <c r="G379" s="728"/>
      <c r="H379" s="465" t="s">
        <v>799</v>
      </c>
      <c r="I379" s="392">
        <f>VERIFICHE!I311</f>
        <v>26.705250000000007</v>
      </c>
    </row>
    <row r="380" spans="2:9" ht="18">
      <c r="B380" s="724" t="s">
        <v>855</v>
      </c>
      <c r="C380" s="725"/>
      <c r="D380" s="725"/>
      <c r="E380" s="725"/>
      <c r="F380" s="772"/>
      <c r="G380" s="547" t="s">
        <v>856</v>
      </c>
      <c r="H380" s="536">
        <f>'INPUT DATI'!$F$22</f>
        <v>1</v>
      </c>
      <c r="I380" s="557" t="str">
        <f>'INPUT DATI'!$H$22</f>
        <v>NON DISSIPATIVA [PAR 7.1 NTC18]</v>
      </c>
    </row>
    <row r="381" spans="2:9" ht="18" customHeight="1">
      <c r="B381" s="1005" t="s">
        <v>805</v>
      </c>
      <c r="C381" s="1006"/>
      <c r="D381" s="1006"/>
      <c r="E381" s="295"/>
      <c r="F381" s="295"/>
      <c r="G381" s="295"/>
      <c r="H381" s="729" t="str">
        <f>IF(B382&lt;=D382,"verificato","N.V.!")</f>
        <v>verificato</v>
      </c>
      <c r="I381" s="730"/>
    </row>
    <row r="382" spans="2:9">
      <c r="B382" s="297">
        <f>I379</f>
        <v>26.705250000000007</v>
      </c>
      <c r="C382" s="298" t="s">
        <v>106</v>
      </c>
      <c r="D382" s="299">
        <f>I378</f>
        <v>60.287999999999997</v>
      </c>
      <c r="E382" s="300"/>
      <c r="F382" s="296"/>
      <c r="G382" s="296"/>
      <c r="H382" s="744"/>
      <c r="I382" s="745"/>
    </row>
    <row r="383" spans="2:9">
      <c r="B383" s="307"/>
      <c r="C383" s="2"/>
      <c r="D383" s="2"/>
      <c r="E383" s="2"/>
      <c r="F383" s="2"/>
      <c r="G383" s="2"/>
      <c r="H383" s="2"/>
      <c r="I383" s="2"/>
    </row>
    <row r="384" spans="2:9">
      <c r="B384" s="307"/>
      <c r="C384" s="2"/>
      <c r="D384" s="2"/>
      <c r="E384" s="2"/>
      <c r="F384" s="2"/>
      <c r="G384" s="2"/>
      <c r="H384" s="2"/>
      <c r="I384" s="2"/>
    </row>
    <row r="385" spans="2:9">
      <c r="B385" s="1002" t="s">
        <v>719</v>
      </c>
      <c r="C385" s="1002"/>
      <c r="D385" s="1002"/>
      <c r="E385" s="1002"/>
      <c r="F385" s="1002"/>
      <c r="G385" s="1002"/>
      <c r="H385" s="1002"/>
      <c r="I385" s="1002"/>
    </row>
    <row r="386" spans="2:9">
      <c r="B386" s="726" t="s">
        <v>611</v>
      </c>
      <c r="C386" s="727"/>
      <c r="D386" s="727"/>
      <c r="E386" s="727"/>
      <c r="F386" s="727"/>
      <c r="G386" s="728"/>
      <c r="H386" s="465" t="s">
        <v>612</v>
      </c>
      <c r="I386" s="328">
        <f>VERIFICHE!I316</f>
        <v>16</v>
      </c>
    </row>
    <row r="387" spans="2:9">
      <c r="B387" s="726" t="s">
        <v>699</v>
      </c>
      <c r="C387" s="727"/>
      <c r="D387" s="727"/>
      <c r="E387" s="727"/>
      <c r="F387" s="727"/>
      <c r="G387" s="728"/>
      <c r="H387" s="418" t="s">
        <v>698</v>
      </c>
      <c r="I387" s="394">
        <f>VERIFICHE!I317</f>
        <v>41.55</v>
      </c>
    </row>
    <row r="388" spans="2:9" ht="18">
      <c r="B388" s="726" t="s">
        <v>861</v>
      </c>
      <c r="C388" s="727"/>
      <c r="D388" s="727"/>
      <c r="E388" s="727"/>
      <c r="F388" s="727"/>
      <c r="G388" s="728"/>
      <c r="H388" s="465" t="s">
        <v>700</v>
      </c>
      <c r="I388" s="392">
        <f>VERIFICHE!I318</f>
        <v>13.352625000000003</v>
      </c>
    </row>
    <row r="389" spans="2:9" ht="18">
      <c r="B389" s="724" t="s">
        <v>855</v>
      </c>
      <c r="C389" s="725"/>
      <c r="D389" s="725"/>
      <c r="E389" s="725"/>
      <c r="F389" s="772"/>
      <c r="G389" s="547" t="s">
        <v>856</v>
      </c>
      <c r="H389" s="536">
        <f>'INPUT DATI'!$F$22</f>
        <v>1</v>
      </c>
      <c r="I389" s="557" t="str">
        <f>'INPUT DATI'!$H$22</f>
        <v>NON DISSIPATIVA [PAR 7.1 NTC18]</v>
      </c>
    </row>
    <row r="390" spans="2:9">
      <c r="B390" s="726" t="s">
        <v>701</v>
      </c>
      <c r="C390" s="727"/>
      <c r="D390" s="727"/>
      <c r="E390" s="727"/>
      <c r="F390" s="727"/>
      <c r="G390" s="728"/>
      <c r="H390" s="465" t="s">
        <v>702</v>
      </c>
      <c r="I390" s="392">
        <f>VERIFICHE!I319</f>
        <v>8.9017499999999998</v>
      </c>
    </row>
    <row r="391" spans="2:9">
      <c r="B391" s="726" t="s">
        <v>708</v>
      </c>
      <c r="C391" s="727"/>
      <c r="D391" s="727"/>
      <c r="E391" s="727"/>
      <c r="F391" s="727"/>
      <c r="G391" s="728"/>
      <c r="H391" s="465" t="s">
        <v>736</v>
      </c>
      <c r="I391" s="392">
        <f>VERIFICHE!I320</f>
        <v>7.7091416381381288</v>
      </c>
    </row>
    <row r="392" spans="2:9">
      <c r="B392" s="726" t="s">
        <v>704</v>
      </c>
      <c r="C392" s="727"/>
      <c r="D392" s="727"/>
      <c r="E392" s="727"/>
      <c r="F392" s="727"/>
      <c r="G392" s="728"/>
      <c r="H392" s="465" t="s">
        <v>703</v>
      </c>
      <c r="I392" s="393">
        <f>VERIFICHE!I321</f>
        <v>1</v>
      </c>
    </row>
    <row r="393" spans="2:9">
      <c r="B393" s="726" t="s">
        <v>705</v>
      </c>
      <c r="C393" s="727"/>
      <c r="D393" s="727"/>
      <c r="E393" s="727"/>
      <c r="F393" s="727"/>
      <c r="G393" s="728"/>
      <c r="H393" s="465" t="s">
        <v>53</v>
      </c>
      <c r="I393" s="328">
        <f>VERIFICHE!I322</f>
        <v>5</v>
      </c>
    </row>
    <row r="394" spans="2:9">
      <c r="B394" s="726" t="s">
        <v>709</v>
      </c>
      <c r="C394" s="727"/>
      <c r="D394" s="727"/>
      <c r="E394" s="727"/>
      <c r="F394" s="727"/>
      <c r="G394" s="728"/>
      <c r="H394" s="465" t="s">
        <v>52</v>
      </c>
      <c r="I394" s="394">
        <f>VERIFICHE!I323</f>
        <v>3.5355339059327373</v>
      </c>
    </row>
    <row r="395" spans="2:9">
      <c r="B395" s="726" t="s">
        <v>598</v>
      </c>
      <c r="C395" s="727"/>
      <c r="D395" s="727"/>
      <c r="E395" s="727"/>
      <c r="F395" s="727"/>
      <c r="G395" s="728"/>
      <c r="H395" s="465" t="s">
        <v>732</v>
      </c>
      <c r="I395" s="203">
        <f>VERIFICHE!I324</f>
        <v>1.25</v>
      </c>
    </row>
    <row r="396" spans="2:9">
      <c r="B396" s="726" t="s">
        <v>710</v>
      </c>
      <c r="C396" s="727"/>
      <c r="D396" s="727"/>
      <c r="E396" s="727"/>
      <c r="F396" s="727"/>
      <c r="G396" s="728"/>
      <c r="H396" s="465" t="s">
        <v>712</v>
      </c>
      <c r="I396" s="395">
        <f>VERIFICHE!I325</f>
        <v>60.596753688831299</v>
      </c>
    </row>
    <row r="397" spans="2:9">
      <c r="B397" s="726" t="s">
        <v>711</v>
      </c>
      <c r="C397" s="727"/>
      <c r="D397" s="727"/>
      <c r="E397" s="727"/>
      <c r="F397" s="727"/>
      <c r="G397" s="728"/>
      <c r="H397" s="465" t="s">
        <v>734</v>
      </c>
      <c r="I397" s="395">
        <f>VERIFICHE!I326</f>
        <v>52.478328081396306</v>
      </c>
    </row>
    <row r="398" spans="2:9">
      <c r="B398" s="726" t="s">
        <v>713</v>
      </c>
      <c r="C398" s="727"/>
      <c r="D398" s="727"/>
      <c r="E398" s="727"/>
      <c r="F398" s="727"/>
      <c r="G398" s="728"/>
      <c r="H398" s="465" t="s">
        <v>691</v>
      </c>
      <c r="I398" s="395">
        <f>VERIFICHE!I327</f>
        <v>80.161970259241741</v>
      </c>
    </row>
    <row r="399" spans="2:9">
      <c r="B399" s="726" t="s">
        <v>706</v>
      </c>
      <c r="C399" s="727"/>
      <c r="D399" s="727"/>
      <c r="E399" s="727"/>
      <c r="F399" s="727"/>
      <c r="G399" s="728"/>
      <c r="H399" s="419" t="s">
        <v>737</v>
      </c>
      <c r="I399" s="396">
        <f>VERIFICHE!I328</f>
        <v>0.7</v>
      </c>
    </row>
    <row r="400" spans="2:9">
      <c r="B400" s="726" t="s">
        <v>707</v>
      </c>
      <c r="C400" s="727"/>
      <c r="D400" s="727"/>
      <c r="E400" s="727"/>
      <c r="F400" s="727"/>
      <c r="G400" s="728"/>
      <c r="H400" s="419" t="s">
        <v>738</v>
      </c>
      <c r="I400" s="396">
        <f>VERIFICHE!I329</f>
        <v>0.85</v>
      </c>
    </row>
    <row r="401" spans="2:9">
      <c r="B401" s="726" t="s">
        <v>714</v>
      </c>
      <c r="C401" s="727"/>
      <c r="D401" s="727"/>
      <c r="E401" s="727"/>
      <c r="F401" s="727"/>
      <c r="G401" s="728"/>
      <c r="H401" s="418" t="s">
        <v>717</v>
      </c>
      <c r="I401" s="287">
        <f>VERIFICHE!I330</f>
        <v>192.5</v>
      </c>
    </row>
    <row r="402" spans="2:9">
      <c r="B402" s="726" t="s">
        <v>715</v>
      </c>
      <c r="C402" s="727"/>
      <c r="D402" s="727"/>
      <c r="E402" s="727"/>
      <c r="F402" s="727"/>
      <c r="G402" s="728"/>
      <c r="H402" s="418" t="s">
        <v>733</v>
      </c>
      <c r="I402" s="287">
        <f>VERIFICHE!I331</f>
        <v>233.75</v>
      </c>
    </row>
    <row r="403" spans="2:9" ht="15.75" customHeight="1">
      <c r="B403" s="455" t="s">
        <v>716</v>
      </c>
      <c r="C403" s="398" t="s">
        <v>717</v>
      </c>
      <c r="D403" s="1007" t="s">
        <v>714</v>
      </c>
      <c r="E403" s="1007"/>
      <c r="F403" s="401" t="s">
        <v>726</v>
      </c>
      <c r="G403" s="410">
        <f>I398/I401</f>
        <v>0.41642581952852853</v>
      </c>
      <c r="H403" s="729" t="str">
        <f>IF(I398&lt;=I401,"verificato","N.V.!")</f>
        <v>verificato</v>
      </c>
      <c r="I403" s="730"/>
    </row>
    <row r="404" spans="2:9" ht="15" customHeight="1">
      <c r="B404" s="456" t="s">
        <v>735</v>
      </c>
      <c r="C404" s="400" t="s">
        <v>718</v>
      </c>
      <c r="D404" s="1007" t="s">
        <v>715</v>
      </c>
      <c r="E404" s="1007"/>
      <c r="F404" s="408" t="s">
        <v>726</v>
      </c>
      <c r="G404" s="410">
        <f>(I397)/I402</f>
        <v>0.22450621639100024</v>
      </c>
      <c r="H404" s="783" t="str">
        <f>IF((I397)&lt;=I402,"verificato","N.V.!")</f>
        <v>verificato</v>
      </c>
      <c r="I404" s="784"/>
    </row>
    <row r="405" spans="2:9">
      <c r="B405" s="2"/>
      <c r="C405" s="2"/>
      <c r="D405" s="2"/>
      <c r="E405" s="2"/>
      <c r="F405" s="2"/>
      <c r="G405" s="2"/>
      <c r="H405" s="2"/>
      <c r="I405" s="2"/>
    </row>
    <row r="406" spans="2:9" ht="21">
      <c r="B406" s="1023" t="s">
        <v>818</v>
      </c>
      <c r="C406" s="1023"/>
      <c r="D406" s="1023"/>
      <c r="E406" s="1023"/>
      <c r="F406" s="1023"/>
      <c r="G406" s="1023"/>
      <c r="H406" s="1023"/>
      <c r="I406" s="1023"/>
    </row>
    <row r="407" spans="2:9">
      <c r="B407" s="1024" t="s">
        <v>819</v>
      </c>
      <c r="C407" s="1024"/>
      <c r="D407" s="1024"/>
      <c r="E407" s="1024"/>
      <c r="F407" s="1024"/>
      <c r="G407" s="1024"/>
      <c r="H407" s="1024"/>
      <c r="I407" s="1024"/>
    </row>
    <row r="408" spans="2:9" ht="18">
      <c r="B408" s="726" t="s">
        <v>884</v>
      </c>
      <c r="C408" s="727"/>
      <c r="D408" s="727"/>
      <c r="E408" s="727"/>
      <c r="F408" s="727"/>
      <c r="G408" s="728"/>
      <c r="H408" s="465" t="s">
        <v>801</v>
      </c>
      <c r="I408" s="392">
        <f>VERIFICHE!I338</f>
        <v>7.916666666666667</v>
      </c>
    </row>
    <row r="409" spans="2:9" ht="18">
      <c r="B409" s="724" t="s">
        <v>855</v>
      </c>
      <c r="C409" s="725"/>
      <c r="D409" s="725"/>
      <c r="E409" s="725"/>
      <c r="F409" s="772"/>
      <c r="G409" s="547" t="s">
        <v>856</v>
      </c>
      <c r="H409" s="536">
        <f>'INPUT DATI'!$F$22</f>
        <v>1</v>
      </c>
      <c r="I409" s="557" t="str">
        <f>'INPUT DATI'!$H$22</f>
        <v>NON DISSIPATIVA [PAR 7.1 NTC18]</v>
      </c>
    </row>
    <row r="410" spans="2:9" ht="18">
      <c r="B410" s="807" t="s">
        <v>776</v>
      </c>
      <c r="C410" s="808"/>
      <c r="D410" s="808"/>
      <c r="E410" s="808"/>
      <c r="F410" s="808"/>
      <c r="G410" s="809"/>
      <c r="H410" s="321" t="s">
        <v>787</v>
      </c>
      <c r="I410" s="421">
        <f>VERIFICHE!I339</f>
        <v>16</v>
      </c>
    </row>
    <row r="411" spans="2:9" ht="18">
      <c r="B411" s="669" t="s">
        <v>761</v>
      </c>
      <c r="C411" s="670"/>
      <c r="D411" s="670"/>
      <c r="E411" s="670"/>
      <c r="F411" s="670"/>
      <c r="G411" s="671"/>
      <c r="H411" s="321" t="s">
        <v>788</v>
      </c>
      <c r="I411" s="395">
        <f>VERIFICHE!I340</f>
        <v>2.8</v>
      </c>
    </row>
    <row r="412" spans="2:9" ht="18">
      <c r="B412" s="669" t="s">
        <v>762</v>
      </c>
      <c r="C412" s="670"/>
      <c r="D412" s="670"/>
      <c r="E412" s="670"/>
      <c r="F412" s="670"/>
      <c r="G412" s="671"/>
      <c r="H412" s="321" t="s">
        <v>789</v>
      </c>
      <c r="I412" s="421">
        <f>VERIFICHE!I341</f>
        <v>150</v>
      </c>
    </row>
    <row r="413" spans="2:9" ht="18">
      <c r="B413" s="726" t="s">
        <v>851</v>
      </c>
      <c r="C413" s="727"/>
      <c r="D413" s="727"/>
      <c r="E413" s="727"/>
      <c r="F413" s="727"/>
      <c r="G413" s="728"/>
      <c r="H413" s="465" t="s">
        <v>797</v>
      </c>
      <c r="I413" s="392">
        <f>VERIFICHE!I342</f>
        <v>21.111502632123408</v>
      </c>
    </row>
    <row r="414" spans="2:9" ht="18.75">
      <c r="B414" s="1005" t="s">
        <v>800</v>
      </c>
      <c r="C414" s="1006"/>
      <c r="D414" s="1006"/>
      <c r="E414" s="295"/>
      <c r="F414" s="295"/>
      <c r="G414" s="295"/>
      <c r="H414" s="729" t="str">
        <f>IF(B415&lt;=D415,"verificato","N.V.!")</f>
        <v>verificato</v>
      </c>
      <c r="I414" s="730"/>
    </row>
    <row r="415" spans="2:9" ht="15" customHeight="1">
      <c r="B415" s="297">
        <f>I408</f>
        <v>7.916666666666667</v>
      </c>
      <c r="C415" s="298" t="s">
        <v>106</v>
      </c>
      <c r="D415" s="299">
        <f>I413</f>
        <v>21.111502632123408</v>
      </c>
      <c r="E415" s="300"/>
      <c r="F415" s="296"/>
      <c r="G415" s="296"/>
      <c r="H415" s="744"/>
      <c r="I415" s="745"/>
    </row>
    <row r="416" spans="2:9" ht="15" customHeight="1">
      <c r="B416" s="488"/>
      <c r="C416" s="489"/>
      <c r="D416" s="488"/>
      <c r="E416" s="490"/>
      <c r="F416" s="295"/>
      <c r="G416" s="295"/>
      <c r="H416" s="2"/>
      <c r="I416" s="2"/>
    </row>
    <row r="417" spans="2:9">
      <c r="B417" s="1024" t="s">
        <v>820</v>
      </c>
      <c r="C417" s="1024"/>
      <c r="D417" s="1024"/>
      <c r="E417" s="1024"/>
      <c r="F417" s="1024"/>
      <c r="G417" s="1024"/>
      <c r="H417" s="1024"/>
      <c r="I417" s="1024"/>
    </row>
    <row r="418" spans="2:9" ht="18">
      <c r="B418" s="726" t="s">
        <v>884</v>
      </c>
      <c r="C418" s="727"/>
      <c r="D418" s="727"/>
      <c r="E418" s="727"/>
      <c r="F418" s="727"/>
      <c r="G418" s="728"/>
      <c r="H418" s="465" t="s">
        <v>802</v>
      </c>
      <c r="I418" s="392">
        <f>VERIFICHE!I347</f>
        <v>26.705250000000007</v>
      </c>
    </row>
    <row r="419" spans="2:9" ht="18">
      <c r="B419" s="724" t="s">
        <v>855</v>
      </c>
      <c r="C419" s="725"/>
      <c r="D419" s="725"/>
      <c r="E419" s="725"/>
      <c r="F419" s="772"/>
      <c r="G419" s="547" t="s">
        <v>856</v>
      </c>
      <c r="H419" s="536">
        <f>'INPUT DATI'!$F$22</f>
        <v>1</v>
      </c>
      <c r="I419" s="557" t="str">
        <f>'INPUT DATI'!$H$22</f>
        <v>NON DISSIPATIVA [PAR 7.1 NTC18]</v>
      </c>
    </row>
    <row r="420" spans="2:9" ht="18">
      <c r="B420" s="807" t="s">
        <v>776</v>
      </c>
      <c r="C420" s="808"/>
      <c r="D420" s="808"/>
      <c r="E420" s="808"/>
      <c r="F420" s="808"/>
      <c r="G420" s="809"/>
      <c r="H420" s="321" t="s">
        <v>790</v>
      </c>
      <c r="I420" s="421">
        <f>VERIFICHE!I348</f>
        <v>16</v>
      </c>
    </row>
    <row r="421" spans="2:9" ht="18">
      <c r="B421" s="669" t="s">
        <v>761</v>
      </c>
      <c r="C421" s="670"/>
      <c r="D421" s="670"/>
      <c r="E421" s="670"/>
      <c r="F421" s="670"/>
      <c r="G421" s="671"/>
      <c r="H421" s="321" t="s">
        <v>788</v>
      </c>
      <c r="I421" s="395">
        <f>VERIFICHE!I349</f>
        <v>2.8</v>
      </c>
    </row>
    <row r="422" spans="2:9" ht="18">
      <c r="B422" s="669" t="s">
        <v>762</v>
      </c>
      <c r="C422" s="670"/>
      <c r="D422" s="670"/>
      <c r="E422" s="670"/>
      <c r="F422" s="670"/>
      <c r="G422" s="671"/>
      <c r="H422" s="321" t="s">
        <v>791</v>
      </c>
      <c r="I422" s="421">
        <f>VERIFICHE!I350</f>
        <v>194.74431000021605</v>
      </c>
    </row>
    <row r="423" spans="2:9" ht="18">
      <c r="B423" s="726" t="s">
        <v>851</v>
      </c>
      <c r="C423" s="727"/>
      <c r="D423" s="727"/>
      <c r="E423" s="727"/>
      <c r="F423" s="727"/>
      <c r="G423" s="728"/>
      <c r="H423" s="465" t="s">
        <v>804</v>
      </c>
      <c r="I423" s="392">
        <f>VERIFICHE!I351</f>
        <v>27.408966754404123</v>
      </c>
    </row>
    <row r="424" spans="2:9" ht="18.75">
      <c r="B424" s="1005" t="s">
        <v>803</v>
      </c>
      <c r="C424" s="1006"/>
      <c r="D424" s="1006"/>
      <c r="E424" s="295"/>
      <c r="F424" s="295"/>
      <c r="G424" s="295"/>
      <c r="H424" s="729" t="str">
        <f>IF(B425&lt;=D425,"verificato","N.V.!")</f>
        <v>verificato</v>
      </c>
      <c r="I424" s="730"/>
    </row>
    <row r="425" spans="2:9">
      <c r="B425" s="297">
        <f>I418</f>
        <v>26.705250000000007</v>
      </c>
      <c r="C425" s="298" t="s">
        <v>106</v>
      </c>
      <c r="D425" s="299">
        <f>I423</f>
        <v>27.408966754404123</v>
      </c>
      <c r="E425" s="300"/>
      <c r="F425" s="296"/>
      <c r="G425" s="296"/>
      <c r="H425" s="744"/>
      <c r="I425" s="745"/>
    </row>
    <row r="426" spans="2:9">
      <c r="B426" s="757" t="s">
        <v>938</v>
      </c>
      <c r="C426" s="757"/>
      <c r="D426" s="757"/>
      <c r="E426" s="757"/>
      <c r="F426" s="757" t="s">
        <v>939</v>
      </c>
      <c r="G426" s="757"/>
      <c r="H426" s="757"/>
      <c r="I426" s="757"/>
    </row>
    <row r="427" spans="2:9">
      <c r="B427" s="757"/>
      <c r="C427" s="757"/>
      <c r="D427" s="757"/>
      <c r="E427" s="757"/>
      <c r="F427" s="757"/>
      <c r="G427" s="757"/>
      <c r="H427" s="757"/>
      <c r="I427" s="757"/>
    </row>
    <row r="428" spans="2:9">
      <c r="B428" s="800"/>
      <c r="C428" s="800"/>
      <c r="D428" s="800"/>
      <c r="E428" s="800"/>
      <c r="F428" s="800"/>
      <c r="G428" s="800"/>
      <c r="H428" s="800"/>
      <c r="I428" s="800"/>
    </row>
    <row r="429" spans="2:9">
      <c r="B429" s="800"/>
      <c r="C429" s="800"/>
      <c r="D429" s="800"/>
      <c r="E429" s="800"/>
      <c r="F429" s="800"/>
      <c r="G429" s="800"/>
      <c r="H429" s="800"/>
      <c r="I429" s="800"/>
    </row>
    <row r="430" spans="2:9">
      <c r="B430" s="800"/>
      <c r="C430" s="800"/>
      <c r="D430" s="800"/>
      <c r="E430" s="800"/>
      <c r="F430" s="800"/>
      <c r="G430" s="800"/>
      <c r="H430" s="800"/>
      <c r="I430" s="800"/>
    </row>
    <row r="431" spans="2:9">
      <c r="B431" s="800"/>
      <c r="C431" s="800"/>
      <c r="D431" s="800"/>
      <c r="E431" s="800"/>
      <c r="F431" s="800"/>
      <c r="G431" s="800"/>
      <c r="H431" s="800"/>
      <c r="I431" s="800"/>
    </row>
    <row r="432" spans="2:9">
      <c r="B432" s="800"/>
      <c r="C432" s="800"/>
      <c r="D432" s="800"/>
      <c r="E432" s="800"/>
      <c r="F432" s="800"/>
      <c r="G432" s="800"/>
      <c r="H432" s="800"/>
      <c r="I432" s="800"/>
    </row>
    <row r="433" spans="2:9">
      <c r="B433" s="800"/>
      <c r="C433" s="800"/>
      <c r="D433" s="800"/>
      <c r="E433" s="800"/>
      <c r="F433" s="800"/>
      <c r="G433" s="800"/>
      <c r="H433" s="800"/>
      <c r="I433" s="800"/>
    </row>
    <row r="434" spans="2:9">
      <c r="B434" s="800"/>
      <c r="C434" s="800"/>
      <c r="D434" s="800"/>
      <c r="E434" s="800"/>
      <c r="F434" s="800"/>
      <c r="G434" s="800"/>
      <c r="H434" s="800"/>
      <c r="I434" s="800"/>
    </row>
    <row r="435" spans="2:9">
      <c r="B435" s="800"/>
      <c r="C435" s="800"/>
      <c r="D435" s="800"/>
      <c r="E435" s="800"/>
      <c r="F435" s="800"/>
      <c r="G435" s="800"/>
      <c r="H435" s="800"/>
      <c r="I435" s="800"/>
    </row>
    <row r="436" spans="2:9">
      <c r="B436" s="800"/>
      <c r="C436" s="800"/>
      <c r="D436" s="800"/>
      <c r="E436" s="800"/>
      <c r="F436" s="800"/>
      <c r="G436" s="800"/>
      <c r="H436" s="800"/>
      <c r="I436" s="800"/>
    </row>
    <row r="437" spans="2:9">
      <c r="B437" s="800"/>
      <c r="C437" s="800"/>
      <c r="D437" s="800"/>
      <c r="E437" s="800"/>
      <c r="F437" s="800"/>
      <c r="G437" s="800"/>
      <c r="H437" s="800"/>
      <c r="I437" s="800"/>
    </row>
    <row r="438" spans="2:9">
      <c r="B438" s="800"/>
      <c r="C438" s="800"/>
      <c r="D438" s="800"/>
      <c r="E438" s="800"/>
      <c r="F438" s="800"/>
      <c r="G438" s="800"/>
      <c r="H438" s="800"/>
      <c r="I438" s="800"/>
    </row>
    <row r="439" spans="2:9">
      <c r="B439" s="800"/>
      <c r="C439" s="800"/>
      <c r="D439" s="800"/>
      <c r="E439" s="800"/>
      <c r="F439" s="800"/>
      <c r="G439" s="800"/>
      <c r="H439" s="800"/>
      <c r="I439" s="800"/>
    </row>
    <row r="440" spans="2:9">
      <c r="B440" s="800"/>
      <c r="C440" s="800"/>
      <c r="D440" s="800"/>
      <c r="E440" s="800"/>
      <c r="F440" s="800"/>
      <c r="G440" s="800"/>
      <c r="H440" s="800"/>
      <c r="I440" s="800"/>
    </row>
    <row r="441" spans="2:9">
      <c r="B441" s="800"/>
      <c r="C441" s="800"/>
      <c r="D441" s="800"/>
      <c r="E441" s="800"/>
      <c r="F441" s="800"/>
      <c r="G441" s="800"/>
      <c r="H441" s="800"/>
      <c r="I441" s="800"/>
    </row>
    <row r="442" spans="2:9">
      <c r="B442" s="800"/>
      <c r="C442" s="800"/>
      <c r="D442" s="800"/>
      <c r="E442" s="800"/>
      <c r="F442" s="800"/>
      <c r="G442" s="800"/>
      <c r="H442" s="800"/>
      <c r="I442" s="800"/>
    </row>
    <row r="443" spans="2:9">
      <c r="B443" s="800"/>
      <c r="C443" s="800"/>
      <c r="D443" s="800"/>
      <c r="E443" s="800"/>
      <c r="F443" s="800"/>
      <c r="G443" s="800"/>
      <c r="H443" s="800"/>
      <c r="I443" s="800"/>
    </row>
    <row r="444" spans="2:9">
      <c r="B444" s="800"/>
      <c r="C444" s="800"/>
      <c r="D444" s="800"/>
      <c r="E444" s="800"/>
      <c r="F444" s="800"/>
      <c r="G444" s="800"/>
      <c r="H444" s="800"/>
      <c r="I444" s="800"/>
    </row>
    <row r="445" spans="2:9">
      <c r="B445" s="800"/>
      <c r="C445" s="800"/>
      <c r="D445" s="800"/>
      <c r="E445" s="800"/>
      <c r="F445" s="800"/>
      <c r="G445" s="800"/>
      <c r="H445" s="800"/>
      <c r="I445" s="800"/>
    </row>
    <row r="446" spans="2:9">
      <c r="B446" s="800"/>
      <c r="C446" s="800"/>
      <c r="D446" s="800"/>
      <c r="E446" s="800"/>
      <c r="F446" s="800"/>
      <c r="G446" s="800"/>
      <c r="H446" s="800"/>
      <c r="I446" s="800"/>
    </row>
    <row r="447" spans="2:9">
      <c r="B447" s="800"/>
      <c r="C447" s="800"/>
      <c r="D447" s="800"/>
      <c r="E447" s="800"/>
      <c r="F447" s="800"/>
      <c r="G447" s="800"/>
      <c r="H447" s="800"/>
      <c r="I447" s="800"/>
    </row>
    <row r="448" spans="2:9">
      <c r="B448" s="2"/>
      <c r="C448" s="2"/>
      <c r="D448" s="2"/>
      <c r="E448" s="2"/>
      <c r="F448" s="2"/>
      <c r="G448" s="2"/>
      <c r="H448" s="2"/>
      <c r="I448" s="2"/>
    </row>
    <row r="449" spans="2:9" ht="21">
      <c r="B449" s="1023" t="s">
        <v>947</v>
      </c>
      <c r="C449" s="1023"/>
      <c r="D449" s="1023"/>
      <c r="E449" s="1023"/>
      <c r="F449" s="1023"/>
      <c r="G449" s="1023"/>
      <c r="H449" s="1023"/>
      <c r="I449" s="1023"/>
    </row>
    <row r="450" spans="2:9">
      <c r="B450" s="726" t="s">
        <v>948</v>
      </c>
      <c r="C450" s="727"/>
      <c r="D450" s="727"/>
      <c r="E450" s="727"/>
      <c r="F450" s="727"/>
      <c r="G450" s="728"/>
      <c r="H450" s="584" t="s">
        <v>253</v>
      </c>
      <c r="I450" s="581">
        <f>VERIFICHE!I372</f>
        <v>41146.444389812619</v>
      </c>
    </row>
    <row r="451" spans="2:9">
      <c r="B451" s="678" t="s">
        <v>940</v>
      </c>
      <c r="C451" s="678"/>
      <c r="D451" s="678"/>
      <c r="E451" s="678"/>
      <c r="F451" s="678"/>
      <c r="G451" s="678"/>
      <c r="H451" s="589" t="s">
        <v>644</v>
      </c>
      <c r="I451" s="591">
        <f>VERIFICHE!I373</f>
        <v>701.55750000000148</v>
      </c>
    </row>
    <row r="452" spans="2:9">
      <c r="B452" s="726" t="s">
        <v>949</v>
      </c>
      <c r="C452" s="727"/>
      <c r="D452" s="727"/>
      <c r="E452" s="727"/>
      <c r="F452" s="727"/>
      <c r="G452" s="728"/>
      <c r="H452" s="589" t="s">
        <v>935</v>
      </c>
      <c r="I452" s="287">
        <f>VERIFICHE!I374</f>
        <v>98218.050000000207</v>
      </c>
    </row>
    <row r="453" spans="2:9" ht="18">
      <c r="B453" s="726" t="s">
        <v>933</v>
      </c>
      <c r="C453" s="727"/>
      <c r="D453" s="727"/>
      <c r="E453" s="727"/>
      <c r="F453" s="727"/>
      <c r="G453" s="728"/>
      <c r="H453" s="584" t="s">
        <v>934</v>
      </c>
      <c r="I453" s="592">
        <f>VERIFICHE!I375</f>
        <v>0.41892955917789582</v>
      </c>
    </row>
    <row r="454" spans="2:9" ht="18">
      <c r="B454" s="678" t="s">
        <v>929</v>
      </c>
      <c r="C454" s="678"/>
      <c r="D454" s="678"/>
      <c r="E454" s="678"/>
      <c r="F454" s="678"/>
      <c r="G454" s="678"/>
      <c r="H454" s="589" t="s">
        <v>930</v>
      </c>
      <c r="I454" s="592">
        <f>VERIFICHE!I376</f>
        <v>14.109999999999998</v>
      </c>
    </row>
    <row r="455" spans="2:9">
      <c r="B455" s="678" t="s">
        <v>937</v>
      </c>
      <c r="C455" s="678"/>
      <c r="D455" s="678"/>
      <c r="E455" s="678"/>
      <c r="F455" s="678"/>
      <c r="G455" s="678"/>
      <c r="H455" s="10" t="s">
        <v>353</v>
      </c>
      <c r="I455" s="581" t="str">
        <f>VERIFICHE!I377</f>
        <v>C25/30</v>
      </c>
    </row>
    <row r="456" spans="2:9" ht="15" customHeight="1">
      <c r="B456" s="755" t="s">
        <v>936</v>
      </c>
      <c r="C456" s="756"/>
      <c r="D456" s="756"/>
      <c r="E456" s="295"/>
      <c r="F456" s="295"/>
      <c r="G456" s="295"/>
      <c r="H456" s="729" t="str">
        <f>IF(B457&lt;=D457,"verificato","N.V.!")</f>
        <v>verificato</v>
      </c>
      <c r="I456" s="730"/>
    </row>
    <row r="457" spans="2:9">
      <c r="B457" s="582">
        <f>I453</f>
        <v>0.41892955917789582</v>
      </c>
      <c r="C457" s="298" t="s">
        <v>106</v>
      </c>
      <c r="D457" s="583">
        <f>I454</f>
        <v>14.109999999999998</v>
      </c>
      <c r="E457" s="300"/>
      <c r="F457" s="296"/>
      <c r="G457" s="296"/>
      <c r="H457" s="744"/>
      <c r="I457" s="745"/>
    </row>
    <row r="458" spans="2:9">
      <c r="B458" s="2"/>
      <c r="C458" s="2"/>
      <c r="D458" s="2"/>
      <c r="E458" s="2"/>
      <c r="F458" s="2"/>
      <c r="G458" s="2"/>
      <c r="H458" s="2"/>
      <c r="I458" s="2"/>
    </row>
    <row r="459" spans="2:9">
      <c r="B459" s="2"/>
      <c r="C459" s="2"/>
      <c r="D459" s="2"/>
      <c r="E459" s="2"/>
      <c r="F459" s="2"/>
      <c r="G459" s="2"/>
      <c r="H459" s="2"/>
      <c r="I459" s="2"/>
    </row>
    <row r="460" spans="2:9">
      <c r="B460" s="2"/>
      <c r="C460" s="2"/>
      <c r="D460" s="2"/>
      <c r="E460" s="2"/>
      <c r="F460" s="2"/>
      <c r="G460" s="2"/>
      <c r="H460" s="2"/>
      <c r="I460" s="2"/>
    </row>
    <row r="461" spans="2:9">
      <c r="B461" s="2"/>
      <c r="C461" s="2"/>
      <c r="D461" s="2"/>
      <c r="E461" s="2"/>
      <c r="F461" s="2"/>
      <c r="G461" s="2"/>
      <c r="H461" s="2"/>
      <c r="I461" s="2"/>
    </row>
    <row r="462" spans="2:9">
      <c r="B462" s="2"/>
      <c r="C462" s="2"/>
      <c r="D462" s="2"/>
      <c r="E462" s="2"/>
      <c r="F462" s="2"/>
      <c r="G462" s="2"/>
      <c r="H462" s="2"/>
      <c r="I462" s="2"/>
    </row>
    <row r="463" spans="2:9">
      <c r="B463" s="2"/>
      <c r="C463" s="2"/>
      <c r="D463" s="2"/>
      <c r="E463" s="2"/>
      <c r="F463" s="2"/>
      <c r="G463" s="2"/>
      <c r="H463" s="2"/>
      <c r="I463" s="2"/>
    </row>
    <row r="464" spans="2:9">
      <c r="B464" s="2"/>
      <c r="C464" s="2"/>
      <c r="D464" s="2"/>
      <c r="E464" s="2"/>
      <c r="F464" s="2"/>
      <c r="G464" s="2"/>
      <c r="H464" s="2"/>
      <c r="I464" s="2"/>
    </row>
    <row r="465" spans="2:9">
      <c r="B465" s="2"/>
      <c r="C465" s="2"/>
      <c r="D465" s="2"/>
      <c r="E465" s="2"/>
      <c r="F465" s="2"/>
      <c r="G465" s="2"/>
      <c r="H465" s="2"/>
      <c r="I465" s="2"/>
    </row>
    <row r="466" spans="2:9">
      <c r="B466" s="2"/>
      <c r="C466" s="2"/>
      <c r="D466" s="2"/>
      <c r="E466" s="2"/>
      <c r="F466" s="2"/>
      <c r="G466" s="2"/>
      <c r="H466" s="2"/>
      <c r="I466" s="2"/>
    </row>
    <row r="467" spans="2:9">
      <c r="B467" s="2"/>
      <c r="C467" s="2"/>
      <c r="D467" s="2"/>
      <c r="E467" s="2"/>
      <c r="F467" s="2"/>
      <c r="G467" s="2"/>
      <c r="H467" s="2"/>
      <c r="I467" s="2"/>
    </row>
    <row r="468" spans="2:9">
      <c r="B468" s="2"/>
      <c r="C468" s="2"/>
      <c r="D468" s="2"/>
      <c r="E468" s="2"/>
      <c r="F468" s="2"/>
      <c r="G468" s="2"/>
      <c r="H468" s="2"/>
      <c r="I468" s="2"/>
    </row>
    <row r="469" spans="2:9">
      <c r="B469" s="2"/>
      <c r="C469" s="2"/>
      <c r="D469" s="2"/>
      <c r="E469" s="2"/>
      <c r="F469" s="2"/>
      <c r="G469" s="2"/>
      <c r="H469" s="2"/>
      <c r="I469" s="2"/>
    </row>
    <row r="470" spans="2:9">
      <c r="B470" s="2"/>
      <c r="C470" s="2"/>
      <c r="D470" s="2"/>
      <c r="E470" s="2"/>
      <c r="F470" s="2"/>
      <c r="G470" s="2"/>
      <c r="H470" s="2"/>
      <c r="I470" s="2"/>
    </row>
    <row r="471" spans="2:9">
      <c r="B471" s="2"/>
      <c r="C471" s="2"/>
      <c r="D471" s="2"/>
      <c r="E471" s="2"/>
      <c r="F471" s="2"/>
      <c r="G471" s="2"/>
      <c r="H471" s="2"/>
      <c r="I471" s="2"/>
    </row>
    <row r="472" spans="2:9">
      <c r="B472" s="2"/>
      <c r="C472" s="2"/>
      <c r="D472" s="2"/>
      <c r="E472" s="2"/>
      <c r="F472" s="2"/>
      <c r="G472" s="2"/>
      <c r="H472" s="2"/>
      <c r="I472" s="2"/>
    </row>
    <row r="473" spans="2:9">
      <c r="B473" s="2"/>
      <c r="C473" s="2"/>
      <c r="D473" s="2"/>
      <c r="E473" s="2"/>
      <c r="F473" s="2"/>
      <c r="G473" s="2"/>
      <c r="H473" s="2"/>
      <c r="I473" s="2"/>
    </row>
    <row r="474" spans="2:9">
      <c r="B474" s="2"/>
      <c r="C474" s="2"/>
      <c r="D474" s="2"/>
      <c r="E474" s="2"/>
      <c r="F474" s="2"/>
      <c r="G474" s="2"/>
      <c r="H474" s="2"/>
      <c r="I474" s="2"/>
    </row>
    <row r="475" spans="2:9">
      <c r="B475" s="2"/>
      <c r="C475" s="2"/>
      <c r="D475" s="2"/>
      <c r="E475" s="2"/>
      <c r="F475" s="2"/>
      <c r="G475" s="2"/>
      <c r="H475" s="2"/>
      <c r="I475" s="2"/>
    </row>
    <row r="476" spans="2:9">
      <c r="B476" s="2"/>
      <c r="C476" s="2"/>
      <c r="D476" s="2"/>
      <c r="E476" s="2"/>
      <c r="F476" s="2"/>
      <c r="G476" s="2"/>
      <c r="H476" s="2"/>
      <c r="I476" s="2"/>
    </row>
    <row r="477" spans="2:9">
      <c r="B477" s="2"/>
      <c r="C477" s="2"/>
      <c r="D477" s="2"/>
      <c r="E477" s="2"/>
      <c r="F477" s="2"/>
      <c r="G477" s="2"/>
      <c r="H477" s="2"/>
      <c r="I477" s="2"/>
    </row>
    <row r="478" spans="2:9">
      <c r="B478" s="2"/>
      <c r="C478" s="2"/>
      <c r="D478" s="2"/>
      <c r="E478" s="2"/>
      <c r="F478" s="2"/>
      <c r="G478" s="2"/>
      <c r="H478" s="2"/>
      <c r="I478" s="2"/>
    </row>
    <row r="479" spans="2:9">
      <c r="B479" s="2"/>
      <c r="C479" s="2"/>
      <c r="D479" s="2"/>
      <c r="E479" s="2"/>
      <c r="F479" s="2"/>
      <c r="G479" s="2"/>
      <c r="H479" s="2"/>
      <c r="I479" s="2"/>
    </row>
    <row r="480" spans="2:9">
      <c r="B480" s="2"/>
      <c r="C480" s="2"/>
      <c r="D480" s="2"/>
      <c r="E480" s="2"/>
      <c r="F480" s="2"/>
      <c r="G480" s="2"/>
      <c r="H480" s="2"/>
      <c r="I480" s="2"/>
    </row>
    <row r="481" spans="2:9">
      <c r="B481" s="2"/>
      <c r="C481" s="2"/>
      <c r="D481" s="2"/>
      <c r="E481" s="2"/>
      <c r="F481" s="2"/>
      <c r="G481" s="2"/>
      <c r="H481" s="2"/>
      <c r="I481" s="2"/>
    </row>
    <row r="482" spans="2:9">
      <c r="B482" s="2"/>
      <c r="C482" s="2"/>
      <c r="D482" s="2"/>
      <c r="E482" s="2"/>
      <c r="F482" s="2"/>
      <c r="G482" s="2"/>
      <c r="H482" s="2"/>
      <c r="I482" s="2"/>
    </row>
    <row r="483" spans="2:9">
      <c r="B483" s="2"/>
      <c r="C483" s="2"/>
      <c r="D483" s="2"/>
      <c r="E483" s="2"/>
      <c r="F483" s="2"/>
      <c r="G483" s="2"/>
      <c r="H483" s="2"/>
      <c r="I483" s="2"/>
    </row>
    <row r="484" spans="2:9">
      <c r="B484" s="2"/>
      <c r="C484" s="2"/>
      <c r="D484" s="2"/>
      <c r="E484" s="2"/>
      <c r="F484" s="2"/>
      <c r="G484" s="2"/>
      <c r="H484" s="2"/>
      <c r="I484" s="2"/>
    </row>
    <row r="485" spans="2:9">
      <c r="B485" s="2"/>
      <c r="C485" s="2"/>
      <c r="D485" s="2"/>
      <c r="E485" s="2"/>
      <c r="F485" s="2"/>
      <c r="G485" s="2"/>
      <c r="H485" s="2"/>
      <c r="I485" s="2"/>
    </row>
    <row r="486" spans="2:9">
      <c r="B486" s="2"/>
      <c r="C486" s="2"/>
      <c r="D486" s="2"/>
      <c r="E486" s="2"/>
      <c r="F486" s="2"/>
      <c r="G486" s="2"/>
      <c r="H486" s="2"/>
      <c r="I486" s="2"/>
    </row>
    <row r="487" spans="2:9">
      <c r="B487" s="2"/>
      <c r="C487" s="2"/>
      <c r="D487" s="2"/>
      <c r="E487" s="2"/>
      <c r="F487" s="2"/>
      <c r="G487" s="2"/>
      <c r="H487" s="2"/>
      <c r="I487" s="2"/>
    </row>
    <row r="488" spans="2:9">
      <c r="B488" s="2"/>
      <c r="C488" s="2"/>
      <c r="D488" s="2"/>
      <c r="E488" s="2"/>
      <c r="F488" s="2"/>
      <c r="G488" s="2"/>
      <c r="H488" s="2"/>
      <c r="I488" s="2"/>
    </row>
    <row r="489" spans="2:9">
      <c r="B489" s="2"/>
      <c r="C489" s="2"/>
      <c r="D489" s="2"/>
      <c r="E489" s="2"/>
      <c r="F489" s="2"/>
      <c r="G489" s="2"/>
      <c r="H489" s="2"/>
      <c r="I489" s="2"/>
    </row>
    <row r="490" spans="2:9">
      <c r="B490" s="2"/>
      <c r="C490" s="2"/>
      <c r="D490" s="2"/>
      <c r="E490" s="2"/>
      <c r="F490" s="2"/>
      <c r="G490" s="2"/>
      <c r="H490" s="2"/>
      <c r="I490" s="2"/>
    </row>
    <row r="491" spans="2:9">
      <c r="B491" s="2"/>
      <c r="C491" s="2"/>
      <c r="D491" s="2"/>
      <c r="E491" s="2"/>
      <c r="F491" s="2"/>
      <c r="G491" s="2"/>
      <c r="H491" s="2"/>
      <c r="I491" s="2"/>
    </row>
    <row r="492" spans="2:9">
      <c r="B492" s="2"/>
      <c r="C492" s="2"/>
      <c r="D492" s="2"/>
      <c r="E492" s="2"/>
      <c r="F492" s="2"/>
      <c r="G492" s="2"/>
      <c r="H492" s="2"/>
      <c r="I492" s="2"/>
    </row>
    <row r="493" spans="2:9">
      <c r="B493" s="2"/>
      <c r="C493" s="2"/>
      <c r="D493" s="2"/>
      <c r="E493" s="2"/>
      <c r="F493" s="2"/>
      <c r="G493" s="2"/>
      <c r="H493" s="2"/>
      <c r="I493" s="2"/>
    </row>
    <row r="494" spans="2:9">
      <c r="B494" s="2"/>
      <c r="C494" s="2"/>
      <c r="D494" s="2"/>
      <c r="E494" s="2"/>
      <c r="F494" s="2"/>
      <c r="G494" s="2"/>
      <c r="H494" s="2"/>
      <c r="I494" s="2"/>
    </row>
    <row r="495" spans="2:9">
      <c r="B495" s="2"/>
      <c r="C495" s="2"/>
      <c r="D495" s="2"/>
      <c r="E495" s="2"/>
      <c r="F495" s="2"/>
      <c r="G495" s="2"/>
      <c r="H495" s="2"/>
      <c r="I495" s="2"/>
    </row>
    <row r="496" spans="2:9">
      <c r="B496" s="2"/>
      <c r="C496" s="2"/>
      <c r="D496" s="2"/>
      <c r="E496" s="2"/>
      <c r="F496" s="2"/>
      <c r="G496" s="2"/>
      <c r="H496" s="2"/>
      <c r="I496" s="2"/>
    </row>
    <row r="497" spans="2:9">
      <c r="B497" s="2"/>
      <c r="C497" s="2"/>
      <c r="D497" s="2"/>
      <c r="E497" s="2"/>
      <c r="F497" s="2"/>
      <c r="G497" s="2"/>
      <c r="H497" s="2"/>
      <c r="I497" s="2"/>
    </row>
    <row r="498" spans="2:9">
      <c r="B498" s="2"/>
      <c r="C498" s="2"/>
      <c r="D498" s="2"/>
      <c r="E498" s="2"/>
      <c r="F498" s="2"/>
      <c r="G498" s="2"/>
      <c r="H498" s="2"/>
      <c r="I498" s="2"/>
    </row>
    <row r="499" spans="2:9">
      <c r="B499" s="2"/>
      <c r="C499" s="2"/>
      <c r="D499" s="2"/>
      <c r="E499" s="2"/>
      <c r="F499" s="2"/>
      <c r="G499" s="2"/>
      <c r="H499" s="2"/>
      <c r="I499" s="2"/>
    </row>
    <row r="500" spans="2:9">
      <c r="B500" s="2"/>
      <c r="C500" s="2"/>
      <c r="D500" s="2"/>
      <c r="E500" s="2"/>
      <c r="F500" s="2"/>
      <c r="G500" s="2"/>
      <c r="H500" s="2"/>
      <c r="I500" s="2"/>
    </row>
    <row r="501" spans="2:9">
      <c r="B501" s="2"/>
      <c r="C501" s="2"/>
      <c r="D501" s="2"/>
      <c r="E501" s="2"/>
      <c r="F501" s="2"/>
      <c r="G501" s="2"/>
      <c r="H501" s="2"/>
      <c r="I501" s="2"/>
    </row>
    <row r="502" spans="2:9">
      <c r="B502" s="2"/>
      <c r="C502" s="2"/>
      <c r="D502" s="2"/>
      <c r="E502" s="2"/>
      <c r="F502" s="2"/>
      <c r="G502" s="2"/>
      <c r="H502" s="2"/>
      <c r="I502" s="2"/>
    </row>
    <row r="503" spans="2:9">
      <c r="B503" s="2"/>
      <c r="C503" s="2"/>
      <c r="D503" s="2"/>
      <c r="E503" s="2"/>
      <c r="F503" s="2"/>
      <c r="G503" s="2"/>
      <c r="H503" s="2"/>
      <c r="I503" s="2"/>
    </row>
    <row r="504" spans="2:9">
      <c r="B504" s="2"/>
      <c r="C504" s="2"/>
      <c r="D504" s="2"/>
      <c r="E504" s="2"/>
      <c r="F504" s="2"/>
      <c r="G504" s="2"/>
      <c r="H504" s="2"/>
      <c r="I504" s="2"/>
    </row>
    <row r="505" spans="2:9">
      <c r="B505" s="2"/>
      <c r="C505" s="2"/>
      <c r="D505" s="2"/>
      <c r="E505" s="2"/>
      <c r="F505" s="2"/>
      <c r="G505" s="2"/>
      <c r="H505" s="2"/>
      <c r="I505" s="2"/>
    </row>
    <row r="506" spans="2:9">
      <c r="B506" s="2"/>
      <c r="C506" s="2"/>
      <c r="D506" s="2"/>
      <c r="E506" s="2"/>
      <c r="F506" s="2"/>
      <c r="G506" s="2"/>
      <c r="H506" s="2"/>
      <c r="I506" s="2"/>
    </row>
    <row r="507" spans="2:9">
      <c r="B507" s="2"/>
      <c r="C507" s="2"/>
      <c r="D507" s="2"/>
      <c r="E507" s="2"/>
      <c r="F507" s="2"/>
      <c r="G507" s="2"/>
      <c r="H507" s="2"/>
      <c r="I507" s="2"/>
    </row>
    <row r="508" spans="2:9">
      <c r="B508" s="2"/>
      <c r="C508" s="2"/>
      <c r="D508" s="2"/>
      <c r="E508" s="2"/>
      <c r="F508" s="2"/>
      <c r="G508" s="2"/>
      <c r="H508" s="2"/>
      <c r="I508" s="2"/>
    </row>
    <row r="509" spans="2:9">
      <c r="B509" s="2"/>
      <c r="C509" s="2"/>
      <c r="D509" s="2"/>
      <c r="E509" s="2"/>
      <c r="F509" s="2"/>
      <c r="G509" s="2"/>
      <c r="H509" s="2"/>
      <c r="I509" s="2"/>
    </row>
    <row r="510" spans="2:9">
      <c r="B510" s="2"/>
      <c r="C510" s="2"/>
      <c r="D510" s="2"/>
      <c r="E510" s="2"/>
      <c r="F510" s="2"/>
      <c r="G510" s="2"/>
      <c r="H510" s="2"/>
      <c r="I510" s="2"/>
    </row>
    <row r="511" spans="2:9">
      <c r="B511" s="2"/>
      <c r="C511" s="2"/>
      <c r="D511" s="2"/>
      <c r="E511" s="2"/>
      <c r="F511" s="2"/>
      <c r="G511" s="2"/>
      <c r="H511" s="2"/>
      <c r="I511" s="2"/>
    </row>
    <row r="512" spans="2:9">
      <c r="B512" s="2"/>
      <c r="C512" s="2"/>
      <c r="D512" s="2"/>
      <c r="E512" s="2"/>
      <c r="F512" s="2"/>
      <c r="G512" s="2"/>
      <c r="H512" s="2"/>
      <c r="I512" s="2"/>
    </row>
    <row r="513" spans="2:9">
      <c r="B513" s="2"/>
      <c r="C513" s="2"/>
      <c r="D513" s="2"/>
      <c r="E513" s="2"/>
      <c r="F513" s="2"/>
      <c r="G513" s="2"/>
      <c r="H513" s="2"/>
      <c r="I513" s="2"/>
    </row>
    <row r="514" spans="2:9">
      <c r="B514" s="2"/>
      <c r="C514" s="2"/>
      <c r="D514" s="2"/>
      <c r="E514" s="2"/>
      <c r="F514" s="2"/>
      <c r="G514" s="2"/>
      <c r="H514" s="2"/>
      <c r="I514" s="2"/>
    </row>
    <row r="515" spans="2:9">
      <c r="B515" s="2"/>
      <c r="C515" s="2"/>
      <c r="D515" s="2"/>
      <c r="E515" s="2"/>
      <c r="F515" s="2"/>
      <c r="G515" s="2"/>
      <c r="H515" s="2"/>
      <c r="I515" s="2"/>
    </row>
    <row r="516" spans="2:9">
      <c r="B516" s="2"/>
      <c r="C516" s="2"/>
      <c r="D516" s="2"/>
      <c r="E516" s="2"/>
      <c r="F516" s="2"/>
      <c r="G516" s="2"/>
      <c r="H516" s="2"/>
      <c r="I516" s="2"/>
    </row>
    <row r="517" spans="2:9">
      <c r="B517" s="2"/>
      <c r="C517" s="2"/>
      <c r="D517" s="2"/>
      <c r="E517" s="2"/>
      <c r="F517" s="2"/>
      <c r="G517" s="2"/>
      <c r="H517" s="2"/>
      <c r="I517" s="2"/>
    </row>
    <row r="518" spans="2:9">
      <c r="B518" s="2"/>
      <c r="C518" s="2"/>
      <c r="D518" s="2"/>
      <c r="E518" s="2"/>
      <c r="F518" s="2"/>
      <c r="G518" s="2"/>
      <c r="H518" s="2"/>
      <c r="I518" s="2"/>
    </row>
    <row r="519" spans="2:9">
      <c r="B519" s="2"/>
      <c r="C519" s="2"/>
      <c r="D519" s="2"/>
      <c r="E519" s="2"/>
      <c r="F519" s="2"/>
      <c r="G519" s="2"/>
      <c r="H519" s="2"/>
      <c r="I519" s="2"/>
    </row>
    <row r="520" spans="2:9">
      <c r="B520" s="2"/>
      <c r="C520" s="2"/>
      <c r="D520" s="2"/>
      <c r="E520" s="2"/>
      <c r="F520" s="2"/>
      <c r="G520" s="2"/>
      <c r="H520" s="2"/>
      <c r="I520" s="2"/>
    </row>
    <row r="521" spans="2:9">
      <c r="B521" s="2"/>
      <c r="C521" s="2"/>
      <c r="D521" s="2"/>
      <c r="E521" s="2"/>
      <c r="F521" s="2"/>
      <c r="G521" s="2"/>
      <c r="H521" s="2"/>
      <c r="I521" s="2"/>
    </row>
    <row r="522" spans="2:9">
      <c r="B522" s="2"/>
      <c r="C522" s="2"/>
      <c r="D522" s="2"/>
      <c r="E522" s="2"/>
      <c r="F522" s="2"/>
      <c r="G522" s="2"/>
      <c r="H522" s="2"/>
      <c r="I522" s="2"/>
    </row>
    <row r="523" spans="2:9">
      <c r="B523" s="2"/>
      <c r="C523" s="2"/>
      <c r="D523" s="2"/>
      <c r="E523" s="2"/>
      <c r="F523" s="2"/>
      <c r="G523" s="2"/>
      <c r="H523" s="2"/>
      <c r="I523" s="2"/>
    </row>
    <row r="524" spans="2:9">
      <c r="B524" s="2"/>
      <c r="C524" s="2"/>
      <c r="D524" s="2"/>
      <c r="E524" s="2"/>
      <c r="F524" s="2"/>
      <c r="G524" s="2"/>
      <c r="H524" s="2"/>
      <c r="I524" s="2"/>
    </row>
    <row r="525" spans="2:9">
      <c r="B525" s="2"/>
      <c r="C525" s="2"/>
      <c r="D525" s="2"/>
      <c r="E525" s="2"/>
      <c r="F525" s="2"/>
      <c r="G525" s="2"/>
      <c r="H525" s="2"/>
      <c r="I525" s="2"/>
    </row>
    <row r="526" spans="2:9">
      <c r="B526" s="2"/>
      <c r="C526" s="2"/>
      <c r="D526" s="2"/>
      <c r="E526" s="2"/>
      <c r="F526" s="2"/>
      <c r="G526" s="2"/>
      <c r="H526" s="2"/>
      <c r="I526" s="2"/>
    </row>
    <row r="527" spans="2:9">
      <c r="B527" s="2"/>
      <c r="C527" s="2"/>
      <c r="D527" s="2"/>
      <c r="E527" s="2"/>
      <c r="F527" s="2"/>
      <c r="G527" s="2"/>
      <c r="H527" s="2"/>
      <c r="I527" s="2"/>
    </row>
    <row r="528" spans="2:9">
      <c r="B528" s="2"/>
      <c r="C528" s="2"/>
      <c r="D528" s="2"/>
      <c r="E528" s="2"/>
      <c r="F528" s="2"/>
      <c r="G528" s="2"/>
      <c r="H528" s="2"/>
      <c r="I528" s="2"/>
    </row>
    <row r="529" spans="2:9">
      <c r="B529" s="2"/>
      <c r="C529" s="2"/>
      <c r="D529" s="2"/>
      <c r="E529" s="2"/>
      <c r="F529" s="2"/>
      <c r="G529" s="2"/>
      <c r="H529" s="2"/>
      <c r="I529" s="2"/>
    </row>
    <row r="530" spans="2:9">
      <c r="B530" s="2"/>
      <c r="C530" s="2"/>
      <c r="D530" s="2"/>
      <c r="E530" s="2"/>
      <c r="F530" s="2"/>
      <c r="G530" s="2"/>
      <c r="H530" s="2"/>
      <c r="I530" s="2"/>
    </row>
    <row r="531" spans="2:9">
      <c r="B531" s="2"/>
      <c r="C531" s="2"/>
      <c r="D531" s="2"/>
      <c r="E531" s="2"/>
      <c r="F531" s="2"/>
      <c r="G531" s="2"/>
      <c r="H531" s="2"/>
      <c r="I531" s="2"/>
    </row>
    <row r="532" spans="2:9">
      <c r="B532" s="2"/>
      <c r="C532" s="2"/>
      <c r="D532" s="2"/>
      <c r="E532" s="2"/>
      <c r="F532" s="2"/>
      <c r="G532" s="2"/>
      <c r="H532" s="2"/>
      <c r="I532" s="2"/>
    </row>
    <row r="533" spans="2:9">
      <c r="B533" s="2"/>
      <c r="C533" s="2"/>
      <c r="D533" s="2"/>
      <c r="E533" s="2"/>
      <c r="F533" s="2"/>
      <c r="G533" s="2"/>
      <c r="H533" s="2"/>
      <c r="I533" s="2"/>
    </row>
    <row r="534" spans="2:9">
      <c r="B534" s="2"/>
      <c r="C534" s="2"/>
      <c r="D534" s="2"/>
      <c r="E534" s="2"/>
      <c r="F534" s="2"/>
      <c r="G534" s="2"/>
      <c r="H534" s="2"/>
      <c r="I534" s="2"/>
    </row>
    <row r="535" spans="2:9">
      <c r="B535" s="2"/>
      <c r="C535" s="2"/>
      <c r="D535" s="2"/>
      <c r="E535" s="2"/>
      <c r="F535" s="2"/>
      <c r="G535" s="2"/>
      <c r="H535" s="2"/>
      <c r="I535" s="2"/>
    </row>
    <row r="536" spans="2:9">
      <c r="B536" s="2"/>
      <c r="C536" s="2"/>
      <c r="D536" s="2"/>
      <c r="E536" s="2"/>
      <c r="F536" s="2"/>
      <c r="G536" s="2"/>
      <c r="H536" s="2"/>
      <c r="I536" s="2"/>
    </row>
    <row r="537" spans="2:9">
      <c r="B537" s="2"/>
      <c r="C537" s="2"/>
      <c r="D537" s="2"/>
      <c r="E537" s="2"/>
      <c r="F537" s="2"/>
      <c r="G537" s="2"/>
      <c r="H537" s="2"/>
      <c r="I537" s="2"/>
    </row>
    <row r="538" spans="2:9">
      <c r="B538" s="2"/>
      <c r="C538" s="2"/>
      <c r="D538" s="2"/>
      <c r="E538" s="2"/>
      <c r="F538" s="2"/>
      <c r="G538" s="2"/>
      <c r="H538" s="2"/>
      <c r="I538" s="2"/>
    </row>
    <row r="539" spans="2:9">
      <c r="B539" s="2"/>
      <c r="C539" s="2"/>
      <c r="D539" s="2"/>
      <c r="E539" s="2"/>
      <c r="F539" s="2"/>
      <c r="G539" s="2"/>
      <c r="H539" s="2"/>
      <c r="I539" s="2"/>
    </row>
    <row r="540" spans="2:9">
      <c r="B540" s="2"/>
      <c r="C540" s="2"/>
      <c r="D540" s="2"/>
      <c r="E540" s="2"/>
      <c r="F540" s="2"/>
      <c r="G540" s="2"/>
      <c r="H540" s="2"/>
      <c r="I540" s="2"/>
    </row>
    <row r="541" spans="2:9">
      <c r="B541" s="2"/>
      <c r="C541" s="2"/>
      <c r="D541" s="2"/>
      <c r="E541" s="2"/>
      <c r="F541" s="2"/>
      <c r="G541" s="2"/>
      <c r="H541" s="2"/>
      <c r="I541" s="2"/>
    </row>
    <row r="542" spans="2:9">
      <c r="B542" s="2"/>
      <c r="C542" s="2"/>
      <c r="D542" s="2"/>
      <c r="E542" s="2"/>
      <c r="F542" s="2"/>
      <c r="G542" s="2"/>
      <c r="H542" s="2"/>
      <c r="I542" s="2"/>
    </row>
    <row r="543" spans="2:9">
      <c r="B543" s="2"/>
      <c r="C543" s="2"/>
      <c r="D543" s="2"/>
      <c r="E543" s="2"/>
      <c r="F543" s="2"/>
      <c r="G543" s="2"/>
      <c r="H543" s="2"/>
      <c r="I543" s="2"/>
    </row>
    <row r="544" spans="2:9">
      <c r="B544" s="2"/>
      <c r="C544" s="2"/>
      <c r="D544" s="2"/>
      <c r="E544" s="2"/>
      <c r="F544" s="2"/>
      <c r="G544" s="2"/>
      <c r="H544" s="2"/>
      <c r="I544" s="2"/>
    </row>
    <row r="545" spans="2:9">
      <c r="B545" s="2"/>
      <c r="C545" s="2"/>
      <c r="D545" s="2"/>
      <c r="E545" s="2"/>
      <c r="F545" s="2"/>
      <c r="G545" s="2"/>
      <c r="H545" s="2"/>
      <c r="I545" s="2"/>
    </row>
    <row r="546" spans="2:9">
      <c r="B546" s="2"/>
      <c r="C546" s="2"/>
      <c r="D546" s="2"/>
      <c r="E546" s="2"/>
      <c r="F546" s="2"/>
      <c r="G546" s="2"/>
      <c r="H546" s="2"/>
      <c r="I546" s="2"/>
    </row>
    <row r="547" spans="2:9">
      <c r="B547" s="2"/>
      <c r="C547" s="2"/>
      <c r="D547" s="2"/>
      <c r="E547" s="2"/>
      <c r="F547" s="2"/>
      <c r="G547" s="2"/>
      <c r="H547" s="2"/>
      <c r="I547" s="2"/>
    </row>
    <row r="548" spans="2:9">
      <c r="B548" s="2"/>
      <c r="C548" s="2"/>
      <c r="D548" s="2"/>
      <c r="E548" s="2"/>
      <c r="F548" s="2"/>
      <c r="G548" s="2"/>
      <c r="H548" s="2"/>
      <c r="I548" s="2"/>
    </row>
    <row r="549" spans="2:9">
      <c r="B549" s="2"/>
      <c r="C549" s="2"/>
      <c r="D549" s="2"/>
      <c r="E549" s="2"/>
      <c r="F549" s="2"/>
      <c r="G549" s="2"/>
      <c r="H549" s="2"/>
      <c r="I549" s="2"/>
    </row>
    <row r="550" spans="2:9">
      <c r="B550" s="2"/>
      <c r="C550" s="2"/>
      <c r="D550" s="2"/>
      <c r="E550" s="2"/>
      <c r="F550" s="2"/>
      <c r="G550" s="2"/>
      <c r="H550" s="2"/>
      <c r="I550" s="2"/>
    </row>
    <row r="551" spans="2:9">
      <c r="B551" s="2"/>
      <c r="C551" s="2"/>
      <c r="D551" s="2"/>
      <c r="E551" s="2"/>
      <c r="F551" s="2"/>
      <c r="G551" s="2"/>
      <c r="H551" s="2"/>
      <c r="I551" s="2"/>
    </row>
    <row r="552" spans="2:9">
      <c r="B552" s="2"/>
      <c r="C552" s="2"/>
      <c r="D552" s="2"/>
      <c r="E552" s="2"/>
      <c r="F552" s="2"/>
      <c r="G552" s="2"/>
      <c r="H552" s="2"/>
      <c r="I552" s="2"/>
    </row>
    <row r="553" spans="2:9">
      <c r="B553" s="2"/>
      <c r="C553" s="2"/>
      <c r="D553" s="2"/>
      <c r="E553" s="2"/>
      <c r="F553" s="2"/>
      <c r="G553" s="2"/>
      <c r="H553" s="2"/>
      <c r="I553" s="2"/>
    </row>
    <row r="554" spans="2:9">
      <c r="B554" s="2"/>
      <c r="C554" s="2"/>
      <c r="D554" s="2"/>
      <c r="E554" s="2"/>
      <c r="F554" s="2"/>
      <c r="G554" s="2"/>
      <c r="H554" s="2"/>
      <c r="I554" s="2"/>
    </row>
    <row r="555" spans="2:9">
      <c r="B555" s="2"/>
      <c r="C555" s="2"/>
      <c r="D555" s="2"/>
      <c r="E555" s="2"/>
      <c r="F555" s="2"/>
      <c r="G555" s="2"/>
      <c r="H555" s="2"/>
      <c r="I555" s="2"/>
    </row>
    <row r="556" spans="2:9">
      <c r="B556" s="2"/>
      <c r="C556" s="2"/>
      <c r="D556" s="2"/>
      <c r="E556" s="2"/>
      <c r="F556" s="2"/>
      <c r="G556" s="2"/>
      <c r="H556" s="2"/>
      <c r="I556" s="2"/>
    </row>
    <row r="557" spans="2:9">
      <c r="B557" s="2"/>
      <c r="C557" s="2"/>
      <c r="D557" s="2"/>
      <c r="E557" s="2"/>
      <c r="F557" s="2"/>
      <c r="G557" s="2"/>
      <c r="H557" s="2"/>
      <c r="I557" s="2"/>
    </row>
    <row r="558" spans="2:9">
      <c r="B558" s="2"/>
      <c r="C558" s="2"/>
      <c r="D558" s="2"/>
      <c r="E558" s="2"/>
      <c r="F558" s="2"/>
      <c r="G558" s="2"/>
      <c r="H558" s="2"/>
      <c r="I558" s="2"/>
    </row>
    <row r="559" spans="2:9">
      <c r="B559" s="2"/>
      <c r="C559" s="2"/>
      <c r="D559" s="2"/>
      <c r="E559" s="2"/>
      <c r="F559" s="2"/>
      <c r="G559" s="2"/>
      <c r="H559" s="2"/>
      <c r="I559" s="2"/>
    </row>
    <row r="560" spans="2:9">
      <c r="B560" s="2"/>
      <c r="C560" s="2"/>
      <c r="D560" s="2"/>
      <c r="E560" s="2"/>
      <c r="F560" s="2"/>
      <c r="G560" s="2"/>
      <c r="H560" s="2"/>
      <c r="I560" s="2"/>
    </row>
    <row r="561" spans="2:9">
      <c r="B561" s="2"/>
      <c r="C561" s="2"/>
      <c r="D561" s="2"/>
      <c r="E561" s="2"/>
      <c r="F561" s="2"/>
      <c r="G561" s="2"/>
      <c r="H561" s="2"/>
      <c r="I561" s="2"/>
    </row>
    <row r="562" spans="2:9">
      <c r="B562" s="2"/>
      <c r="C562" s="2"/>
      <c r="D562" s="2"/>
      <c r="E562" s="2"/>
      <c r="F562" s="2"/>
      <c r="G562" s="2"/>
      <c r="H562" s="2"/>
      <c r="I562" s="2"/>
    </row>
    <row r="563" spans="2:9">
      <c r="B563" s="2"/>
      <c r="C563" s="2"/>
      <c r="D563" s="2"/>
      <c r="E563" s="2"/>
      <c r="F563" s="2"/>
      <c r="G563" s="2"/>
      <c r="H563" s="2"/>
      <c r="I563" s="2"/>
    </row>
    <row r="564" spans="2:9">
      <c r="B564" s="2"/>
      <c r="C564" s="2"/>
      <c r="D564" s="2"/>
      <c r="E564" s="2"/>
      <c r="F564" s="2"/>
      <c r="G564" s="2"/>
      <c r="H564" s="2"/>
      <c r="I564" s="2"/>
    </row>
    <row r="565" spans="2:9">
      <c r="B565" s="2"/>
      <c r="C565" s="2"/>
      <c r="D565" s="2"/>
      <c r="E565" s="2"/>
      <c r="F565" s="2"/>
      <c r="G565" s="2"/>
      <c r="H565" s="2"/>
      <c r="I565" s="2"/>
    </row>
    <row r="566" spans="2:9">
      <c r="B566" s="2"/>
      <c r="C566" s="2"/>
      <c r="D566" s="2"/>
      <c r="E566" s="2"/>
      <c r="F566" s="2"/>
      <c r="G566" s="2"/>
      <c r="H566" s="2"/>
      <c r="I566" s="2"/>
    </row>
    <row r="567" spans="2:9">
      <c r="B567" s="2"/>
      <c r="C567" s="2"/>
      <c r="D567" s="2"/>
      <c r="E567" s="2"/>
      <c r="F567" s="2"/>
      <c r="G567" s="2"/>
      <c r="H567" s="2"/>
      <c r="I567" s="2"/>
    </row>
    <row r="568" spans="2:9">
      <c r="B568" s="2"/>
      <c r="C568" s="2"/>
      <c r="D568" s="2"/>
      <c r="E568" s="2"/>
      <c r="F568" s="2"/>
      <c r="G568" s="2"/>
      <c r="H568" s="2"/>
      <c r="I568" s="2"/>
    </row>
    <row r="569" spans="2:9">
      <c r="B569" s="2"/>
      <c r="C569" s="2"/>
      <c r="D569" s="2"/>
      <c r="E569" s="2"/>
      <c r="F569" s="2"/>
      <c r="G569" s="2"/>
      <c r="H569" s="2"/>
      <c r="I569" s="2"/>
    </row>
    <row r="570" spans="2:9">
      <c r="B570" s="2"/>
      <c r="C570" s="2"/>
      <c r="D570" s="2"/>
      <c r="E570" s="2"/>
      <c r="F570" s="2"/>
      <c r="G570" s="2"/>
      <c r="H570" s="2"/>
      <c r="I570" s="2"/>
    </row>
    <row r="571" spans="2:9">
      <c r="B571" s="2"/>
      <c r="C571" s="2"/>
      <c r="D571" s="2"/>
      <c r="E571" s="2"/>
      <c r="F571" s="2"/>
      <c r="G571" s="2"/>
      <c r="H571" s="2"/>
      <c r="I571" s="2"/>
    </row>
    <row r="572" spans="2:9">
      <c r="B572" s="2"/>
      <c r="C572" s="2"/>
      <c r="D572" s="2"/>
      <c r="E572" s="2"/>
      <c r="F572" s="2"/>
      <c r="G572" s="2"/>
      <c r="H572" s="2"/>
      <c r="I572" s="2"/>
    </row>
    <row r="573" spans="2:9">
      <c r="B573" s="2"/>
      <c r="C573" s="2"/>
      <c r="D573" s="2"/>
      <c r="E573" s="2"/>
      <c r="F573" s="2"/>
      <c r="G573" s="2"/>
      <c r="H573" s="2"/>
      <c r="I573" s="2"/>
    </row>
    <row r="574" spans="2:9">
      <c r="B574" s="2"/>
      <c r="C574" s="2"/>
      <c r="D574" s="2"/>
      <c r="E574" s="2"/>
      <c r="F574" s="2"/>
      <c r="G574" s="2"/>
      <c r="H574" s="2"/>
      <c r="I574" s="2"/>
    </row>
    <row r="575" spans="2:9">
      <c r="B575" s="2"/>
      <c r="C575" s="2"/>
      <c r="D575" s="2"/>
      <c r="E575" s="2"/>
      <c r="F575" s="2"/>
      <c r="G575" s="2"/>
      <c r="H575" s="2"/>
      <c r="I575" s="2"/>
    </row>
    <row r="576" spans="2:9">
      <c r="B576" s="2"/>
      <c r="C576" s="2"/>
      <c r="D576" s="2"/>
      <c r="E576" s="2"/>
      <c r="F576" s="2"/>
      <c r="G576" s="2"/>
      <c r="H576" s="2"/>
      <c r="I576" s="2"/>
    </row>
    <row r="577" spans="2:9">
      <c r="B577" s="2"/>
      <c r="C577" s="2"/>
      <c r="D577" s="2"/>
      <c r="E577" s="2"/>
      <c r="F577" s="2"/>
      <c r="G577" s="2"/>
      <c r="H577" s="2"/>
      <c r="I577" s="2"/>
    </row>
    <row r="578" spans="2:9">
      <c r="B578" s="2"/>
      <c r="C578" s="2"/>
      <c r="D578" s="2"/>
      <c r="E578" s="2"/>
      <c r="F578" s="2"/>
      <c r="G578" s="2"/>
      <c r="H578" s="2"/>
      <c r="I578" s="2"/>
    </row>
    <row r="579" spans="2:9">
      <c r="B579" s="2"/>
      <c r="C579" s="2"/>
      <c r="D579" s="2"/>
      <c r="E579" s="2"/>
      <c r="F579" s="2"/>
      <c r="G579" s="2"/>
      <c r="H579" s="2"/>
      <c r="I579" s="2"/>
    </row>
    <row r="580" spans="2:9">
      <c r="B580" s="2"/>
      <c r="C580" s="2"/>
      <c r="D580" s="2"/>
      <c r="E580" s="2"/>
      <c r="F580" s="2"/>
      <c r="G580" s="2"/>
      <c r="H580" s="2"/>
      <c r="I580" s="2"/>
    </row>
    <row r="581" spans="2:9">
      <c r="B581" s="2"/>
      <c r="C581" s="2"/>
      <c r="D581" s="2"/>
      <c r="E581" s="2"/>
      <c r="F581" s="2"/>
      <c r="G581" s="2"/>
      <c r="H581" s="2"/>
      <c r="I581" s="2"/>
    </row>
    <row r="582" spans="2:9">
      <c r="B582" s="2"/>
      <c r="C582" s="2"/>
      <c r="D582" s="2"/>
      <c r="E582" s="2"/>
      <c r="F582" s="2"/>
      <c r="G582" s="2"/>
      <c r="H582" s="2"/>
      <c r="I582" s="2"/>
    </row>
    <row r="583" spans="2:9">
      <c r="B583" s="2"/>
      <c r="C583" s="2"/>
      <c r="D583" s="2"/>
      <c r="E583" s="2"/>
      <c r="F583" s="2"/>
      <c r="G583" s="2"/>
      <c r="H583" s="2"/>
      <c r="I583" s="2"/>
    </row>
    <row r="584" spans="2:9">
      <c r="B584" s="2"/>
      <c r="C584" s="2"/>
      <c r="D584" s="2"/>
      <c r="E584" s="2"/>
      <c r="F584" s="2"/>
      <c r="G584" s="2"/>
      <c r="H584" s="2"/>
      <c r="I584" s="2"/>
    </row>
    <row r="585" spans="2:9">
      <c r="B585" s="2"/>
      <c r="C585" s="2"/>
      <c r="D585" s="2"/>
      <c r="E585" s="2"/>
      <c r="F585" s="2"/>
      <c r="G585" s="2"/>
      <c r="H585" s="2"/>
      <c r="I585" s="2"/>
    </row>
    <row r="586" spans="2:9">
      <c r="B586" s="2"/>
      <c r="C586" s="2"/>
      <c r="D586" s="2"/>
      <c r="E586" s="2"/>
      <c r="F586" s="2"/>
      <c r="G586" s="2"/>
      <c r="H586" s="2"/>
      <c r="I586" s="2"/>
    </row>
    <row r="587" spans="2:9">
      <c r="B587" s="2"/>
      <c r="C587" s="2"/>
      <c r="D587" s="2"/>
      <c r="E587" s="2"/>
      <c r="F587" s="2"/>
      <c r="G587" s="2"/>
      <c r="H587" s="2"/>
      <c r="I587" s="2"/>
    </row>
    <row r="588" spans="2:9">
      <c r="B588" s="2"/>
      <c r="C588" s="2"/>
      <c r="D588" s="2"/>
      <c r="E588" s="2"/>
      <c r="F588" s="2"/>
      <c r="G588" s="2"/>
      <c r="H588" s="2"/>
      <c r="I588" s="2"/>
    </row>
    <row r="589" spans="2:9">
      <c r="B589" s="2"/>
      <c r="C589" s="2"/>
      <c r="D589" s="2"/>
      <c r="E589" s="2"/>
      <c r="F589" s="2"/>
      <c r="G589" s="2"/>
      <c r="H589" s="2"/>
      <c r="I589" s="2"/>
    </row>
    <row r="590" spans="2:9">
      <c r="B590" s="2"/>
      <c r="C590" s="2"/>
      <c r="D590" s="2"/>
      <c r="E590" s="2"/>
      <c r="F590" s="2"/>
      <c r="G590" s="2"/>
      <c r="H590" s="2"/>
      <c r="I590" s="2"/>
    </row>
    <row r="591" spans="2:9">
      <c r="B591" s="2"/>
      <c r="C591" s="2"/>
      <c r="D591" s="2"/>
      <c r="E591" s="2"/>
      <c r="F591" s="2"/>
      <c r="G591" s="2"/>
      <c r="H591" s="2"/>
      <c r="I591" s="2"/>
    </row>
    <row r="592" spans="2:9">
      <c r="B592" s="2"/>
      <c r="C592" s="2"/>
      <c r="D592" s="2"/>
      <c r="E592" s="2"/>
      <c r="F592" s="2"/>
      <c r="G592" s="2"/>
      <c r="H592" s="2"/>
      <c r="I592" s="2"/>
    </row>
    <row r="593" spans="2:9">
      <c r="B593" s="2"/>
      <c r="C593" s="2"/>
      <c r="D593" s="2"/>
      <c r="E593" s="2"/>
      <c r="F593" s="2"/>
      <c r="G593" s="2"/>
      <c r="H593" s="2"/>
      <c r="I593" s="2"/>
    </row>
    <row r="594" spans="2:9">
      <c r="B594" s="2"/>
      <c r="C594" s="2"/>
      <c r="D594" s="2"/>
      <c r="E594" s="2"/>
      <c r="F594" s="2"/>
      <c r="G594" s="2"/>
      <c r="H594" s="2"/>
      <c r="I594" s="2"/>
    </row>
    <row r="595" spans="2:9">
      <c r="B595" s="2"/>
      <c r="C595" s="2"/>
      <c r="D595" s="2"/>
      <c r="E595" s="2"/>
      <c r="F595" s="2"/>
      <c r="G595" s="2"/>
      <c r="H595" s="2"/>
      <c r="I595" s="2"/>
    </row>
    <row r="596" spans="2:9">
      <c r="B596" s="2"/>
      <c r="C596" s="2"/>
      <c r="D596" s="2"/>
      <c r="E596" s="2"/>
      <c r="F596" s="2"/>
      <c r="G596" s="2"/>
      <c r="H596" s="2"/>
      <c r="I596" s="2"/>
    </row>
    <row r="597" spans="2:9">
      <c r="B597" s="2"/>
      <c r="C597" s="2"/>
      <c r="D597" s="2"/>
      <c r="E597" s="2"/>
      <c r="F597" s="2"/>
      <c r="G597" s="2"/>
      <c r="H597" s="2"/>
      <c r="I597" s="2"/>
    </row>
    <row r="598" spans="2:9">
      <c r="B598" s="2"/>
      <c r="C598" s="2"/>
      <c r="D598" s="2"/>
      <c r="E598" s="2"/>
      <c r="F598" s="2"/>
      <c r="G598" s="2"/>
      <c r="H598" s="2"/>
      <c r="I598" s="2"/>
    </row>
    <row r="599" spans="2:9">
      <c r="B599" s="2"/>
      <c r="C599" s="2"/>
      <c r="D599" s="2"/>
      <c r="E599" s="2"/>
      <c r="F599" s="2"/>
      <c r="G599" s="2"/>
      <c r="H599" s="2"/>
      <c r="I599" s="2"/>
    </row>
    <row r="600" spans="2:9">
      <c r="B600" s="2"/>
      <c r="C600" s="2"/>
      <c r="D600" s="2"/>
      <c r="E600" s="2"/>
      <c r="F600" s="2"/>
      <c r="G600" s="2"/>
      <c r="H600" s="2"/>
      <c r="I600" s="2"/>
    </row>
    <row r="601" spans="2:9">
      <c r="B601" s="2"/>
      <c r="C601" s="2"/>
      <c r="D601" s="2"/>
      <c r="E601" s="2"/>
      <c r="F601" s="2"/>
      <c r="G601" s="2"/>
      <c r="H601" s="2"/>
      <c r="I601" s="2"/>
    </row>
    <row r="602" spans="2:9">
      <c r="B602" s="2"/>
      <c r="C602" s="2"/>
      <c r="D602" s="2"/>
      <c r="E602" s="2"/>
      <c r="F602" s="2"/>
      <c r="G602" s="2"/>
      <c r="H602" s="2"/>
      <c r="I602" s="2"/>
    </row>
    <row r="603" spans="2:9">
      <c r="B603" s="2"/>
      <c r="C603" s="2"/>
      <c r="D603" s="2"/>
      <c r="E603" s="2"/>
      <c r="F603" s="2"/>
      <c r="G603" s="2"/>
      <c r="H603" s="2"/>
      <c r="I603" s="2"/>
    </row>
    <row r="604" spans="2:9">
      <c r="B604" s="2"/>
      <c r="C604" s="2"/>
      <c r="D604" s="2"/>
      <c r="E604" s="2"/>
      <c r="F604" s="2"/>
      <c r="G604" s="2"/>
      <c r="H604" s="2"/>
      <c r="I604" s="2"/>
    </row>
    <row r="605" spans="2:9">
      <c r="B605" s="2"/>
      <c r="C605" s="2"/>
      <c r="D605" s="2"/>
      <c r="E605" s="2"/>
      <c r="F605" s="2"/>
      <c r="G605" s="2"/>
      <c r="H605" s="2"/>
      <c r="I605" s="2"/>
    </row>
    <row r="606" spans="2:9">
      <c r="B606" s="2"/>
      <c r="C606" s="2"/>
      <c r="D606" s="2"/>
      <c r="E606" s="2"/>
      <c r="F606" s="2"/>
      <c r="G606" s="2"/>
      <c r="H606" s="2"/>
      <c r="I606" s="2"/>
    </row>
    <row r="607" spans="2:9">
      <c r="B607" s="2"/>
      <c r="C607" s="2"/>
      <c r="D607" s="2"/>
      <c r="E607" s="2"/>
      <c r="F607" s="2"/>
      <c r="G607" s="2"/>
      <c r="H607" s="2"/>
      <c r="I607" s="2"/>
    </row>
    <row r="608" spans="2:9">
      <c r="B608" s="2"/>
      <c r="C608" s="2"/>
      <c r="D608" s="2"/>
      <c r="E608" s="2"/>
      <c r="F608" s="2"/>
      <c r="G608" s="2"/>
      <c r="H608" s="2"/>
      <c r="I608" s="2"/>
    </row>
    <row r="609" spans="2:9">
      <c r="B609" s="2"/>
      <c r="C609" s="2"/>
      <c r="D609" s="2"/>
      <c r="E609" s="2"/>
      <c r="F609" s="2"/>
      <c r="G609" s="2"/>
      <c r="H609" s="2"/>
      <c r="I609" s="2"/>
    </row>
    <row r="610" spans="2:9">
      <c r="B610" s="2"/>
      <c r="C610" s="2"/>
      <c r="D610" s="2"/>
      <c r="E610" s="2"/>
      <c r="F610" s="2"/>
      <c r="G610" s="2"/>
      <c r="H610" s="2"/>
      <c r="I610" s="2"/>
    </row>
    <row r="611" spans="2:9">
      <c r="B611" s="2"/>
      <c r="C611" s="2"/>
      <c r="D611" s="2"/>
      <c r="E611" s="2"/>
      <c r="F611" s="2"/>
      <c r="G611" s="2"/>
      <c r="H611" s="2"/>
      <c r="I611" s="2"/>
    </row>
    <row r="612" spans="2:9">
      <c r="B612" s="2"/>
      <c r="C612" s="2"/>
      <c r="D612" s="2"/>
      <c r="E612" s="2"/>
      <c r="F612" s="2"/>
      <c r="G612" s="2"/>
      <c r="H612" s="2"/>
      <c r="I612" s="2"/>
    </row>
    <row r="613" spans="2:9">
      <c r="B613" s="2"/>
      <c r="C613" s="2"/>
      <c r="D613" s="2"/>
      <c r="E613" s="2"/>
      <c r="F613" s="2"/>
      <c r="G613" s="2"/>
      <c r="H613" s="2"/>
      <c r="I613" s="2"/>
    </row>
    <row r="614" spans="2:9">
      <c r="B614" s="2"/>
      <c r="C614" s="2"/>
      <c r="D614" s="2"/>
      <c r="E614" s="2"/>
      <c r="F614" s="2"/>
      <c r="G614" s="2"/>
      <c r="H614" s="2"/>
      <c r="I614" s="2"/>
    </row>
    <row r="615" spans="2:9">
      <c r="B615" s="2"/>
      <c r="C615" s="2"/>
      <c r="D615" s="2"/>
      <c r="E615" s="2"/>
      <c r="F615" s="2"/>
      <c r="G615" s="2"/>
      <c r="H615" s="2"/>
      <c r="I615" s="2"/>
    </row>
  </sheetData>
  <sheetProtection algorithmName="SHA-512" hashValue="wkVzZxEr4xU6D/2Ov2Lf1Yt7bQ5TjkkzFV6bR8ZWTTk7gn0mHF43ByoPzWCdBOXXzONHJdw+ZizJsdc2IT/V3A==" saltValue="/hpq8j58uUbbPvU4+bBBaQ==" spinCount="100000" sheet="1" objects="1" scenarios="1"/>
  <customSheetViews>
    <customSheetView guid="{659DD865-8260-446D-8180-AF8DBA05697B}" scale="90" showGridLines="0" showRowCol="0" fitToPage="1">
      <selection activeCell="I243" sqref="I243"/>
      <rowBreaks count="1" manualBreakCount="1">
        <brk id="248" max="16383" man="1"/>
      </rowBreaks>
      <colBreaks count="1" manualBreakCount="1">
        <brk id="1" max="1048575" man="1"/>
      </colBreaks>
      <pageMargins left="0.25" right="0.25" top="0.75" bottom="0.75" header="0.3" footer="0.3"/>
      <pageSetup paperSize="9" scale="73" fitToHeight="0" orientation="portrait" r:id="rId1"/>
    </customSheetView>
    <customSheetView guid="{CAA96DF9-7449-4441-BC51-83D4587E103F}" scale="85" showGridLines="0" showRowCol="0" fitToPage="1">
      <selection activeCell="F19" sqref="F19:I19"/>
      <pageMargins left="0.7" right="0.7" top="0.75" bottom="0.75" header="0.3" footer="0.3"/>
      <pageSetup paperSize="9" scale="64" fitToHeight="0" orientation="portrait" r:id="rId2"/>
    </customSheetView>
    <customSheetView guid="{1AD4E0FC-1F19-4717-A26A-F34897CA398D}" showGridLines="0" showRowCol="0" fitToPage="1">
      <selection activeCell="B245" sqref="B245:I245"/>
      <rowBreaks count="1" manualBreakCount="1">
        <brk id="248" max="16383" man="1"/>
      </rowBreaks>
      <colBreaks count="1" manualBreakCount="1">
        <brk id="1" max="1048575" man="1"/>
      </colBreaks>
      <pageMargins left="0.25" right="0.25" top="0.75" bottom="0.75" header="0.3" footer="0.3"/>
      <pageSetup paperSize="9" scale="73" fitToHeight="0" orientation="portrait" r:id="rId3"/>
    </customSheetView>
  </customSheetViews>
  <mergeCells count="259">
    <mergeCell ref="B455:G455"/>
    <mergeCell ref="B456:D456"/>
    <mergeCell ref="H456:I457"/>
    <mergeCell ref="B449:I449"/>
    <mergeCell ref="B450:G450"/>
    <mergeCell ref="B451:G451"/>
    <mergeCell ref="B452:G452"/>
    <mergeCell ref="B453:G453"/>
    <mergeCell ref="B454:G454"/>
    <mergeCell ref="B426:E427"/>
    <mergeCell ref="F426:I427"/>
    <mergeCell ref="B428:E447"/>
    <mergeCell ref="F428:I447"/>
    <mergeCell ref="B423:G423"/>
    <mergeCell ref="B424:D424"/>
    <mergeCell ref="H424:I425"/>
    <mergeCell ref="B76:F76"/>
    <mergeCell ref="H76:I76"/>
    <mergeCell ref="B77:F77"/>
    <mergeCell ref="H77:I77"/>
    <mergeCell ref="B78:F78"/>
    <mergeCell ref="H78:I78"/>
    <mergeCell ref="B111:I128"/>
    <mergeCell ref="B131:I140"/>
    <mergeCell ref="B91:I102"/>
    <mergeCell ref="B159:I167"/>
    <mergeCell ref="B251:I262"/>
    <mergeCell ref="B271:I289"/>
    <mergeCell ref="B104:G104"/>
    <mergeCell ref="B292:I308"/>
    <mergeCell ref="B330:I345"/>
    <mergeCell ref="B421:G421"/>
    <mergeCell ref="B422:G422"/>
    <mergeCell ref="B406:I406"/>
    <mergeCell ref="B407:I407"/>
    <mergeCell ref="B408:G408"/>
    <mergeCell ref="B410:G410"/>
    <mergeCell ref="B411:G411"/>
    <mergeCell ref="B412:G412"/>
    <mergeCell ref="B417:I417"/>
    <mergeCell ref="B418:G418"/>
    <mergeCell ref="B420:G420"/>
    <mergeCell ref="B413:G413"/>
    <mergeCell ref="B414:D414"/>
    <mergeCell ref="H414:I415"/>
    <mergeCell ref="B409:F409"/>
    <mergeCell ref="B419:F419"/>
    <mergeCell ref="B19:E19"/>
    <mergeCell ref="F19:I19"/>
    <mergeCell ref="D403:E403"/>
    <mergeCell ref="H403:I403"/>
    <mergeCell ref="D404:E404"/>
    <mergeCell ref="H404:I404"/>
    <mergeCell ref="B397:G397"/>
    <mergeCell ref="B398:G398"/>
    <mergeCell ref="B399:G399"/>
    <mergeCell ref="B400:G400"/>
    <mergeCell ref="B401:G401"/>
    <mergeCell ref="B402:G402"/>
    <mergeCell ref="B391:G391"/>
    <mergeCell ref="B392:G392"/>
    <mergeCell ref="B393:G393"/>
    <mergeCell ref="B394:G394"/>
    <mergeCell ref="B395:G395"/>
    <mergeCell ref="B396:G396"/>
    <mergeCell ref="H381:I382"/>
    <mergeCell ref="B385:I385"/>
    <mergeCell ref="B386:G386"/>
    <mergeCell ref="B387:G387"/>
    <mergeCell ref="B388:G388"/>
    <mergeCell ref="B390:G390"/>
    <mergeCell ref="B375:G375"/>
    <mergeCell ref="B376:G376"/>
    <mergeCell ref="B377:G377"/>
    <mergeCell ref="B378:G378"/>
    <mergeCell ref="B379:G379"/>
    <mergeCell ref="B381:D381"/>
    <mergeCell ref="B367:G367"/>
    <mergeCell ref="B368:G368"/>
    <mergeCell ref="B370:D370"/>
    <mergeCell ref="H370:I371"/>
    <mergeCell ref="B373:I373"/>
    <mergeCell ref="B374:G374"/>
    <mergeCell ref="B359:G359"/>
    <mergeCell ref="B361:D361"/>
    <mergeCell ref="H361:I362"/>
    <mergeCell ref="B364:I364"/>
    <mergeCell ref="B365:G365"/>
    <mergeCell ref="B366:G366"/>
    <mergeCell ref="B352:G352"/>
    <mergeCell ref="B353:G353"/>
    <mergeCell ref="B354:G354"/>
    <mergeCell ref="B356:G356"/>
    <mergeCell ref="B357:G357"/>
    <mergeCell ref="B358:G358"/>
    <mergeCell ref="B329:I329"/>
    <mergeCell ref="B346:G346"/>
    <mergeCell ref="B347:G347"/>
    <mergeCell ref="B348:G348"/>
    <mergeCell ref="B350:I350"/>
    <mergeCell ref="B243:C243"/>
    <mergeCell ref="E243:G243"/>
    <mergeCell ref="B247:D247"/>
    <mergeCell ref="H247:I248"/>
    <mergeCell ref="B323:G323"/>
    <mergeCell ref="B324:G325"/>
    <mergeCell ref="H324:I325"/>
    <mergeCell ref="B326:D326"/>
    <mergeCell ref="H326:I327"/>
    <mergeCell ref="B319:G319"/>
    <mergeCell ref="B320:G320"/>
    <mergeCell ref="B321:G321"/>
    <mergeCell ref="B322:G322"/>
    <mergeCell ref="B263:G263"/>
    <mergeCell ref="B264:G264"/>
    <mergeCell ref="B265:G265"/>
    <mergeCell ref="B266:G266"/>
    <mergeCell ref="C269:D269"/>
    <mergeCell ref="B250:I250"/>
    <mergeCell ref="B244:G244"/>
    <mergeCell ref="B245:I245"/>
    <mergeCell ref="B246:I246"/>
    <mergeCell ref="B312:G312"/>
    <mergeCell ref="B313:G313"/>
    <mergeCell ref="B314:D314"/>
    <mergeCell ref="E314:G314"/>
    <mergeCell ref="C317:D317"/>
    <mergeCell ref="B318:G318"/>
    <mergeCell ref="C270:D270"/>
    <mergeCell ref="B291:I291"/>
    <mergeCell ref="B310:G310"/>
    <mergeCell ref="H310:I310"/>
    <mergeCell ref="B311:G311"/>
    <mergeCell ref="B214:G214"/>
    <mergeCell ref="B215:G215"/>
    <mergeCell ref="B216:G216"/>
    <mergeCell ref="B217:G217"/>
    <mergeCell ref="B218:G218"/>
    <mergeCell ref="B219:G219"/>
    <mergeCell ref="B207:I207"/>
    <mergeCell ref="B208:G208"/>
    <mergeCell ref="B209:G209"/>
    <mergeCell ref="B210:G210"/>
    <mergeCell ref="B212:G212"/>
    <mergeCell ref="B213:G213"/>
    <mergeCell ref="B211:F211"/>
    <mergeCell ref="H225:I225"/>
    <mergeCell ref="D226:E226"/>
    <mergeCell ref="H226:I226"/>
    <mergeCell ref="B228:I228"/>
    <mergeCell ref="B229:I240"/>
    <mergeCell ref="E241:F241"/>
    <mergeCell ref="B220:G220"/>
    <mergeCell ref="B221:G221"/>
    <mergeCell ref="B222:G222"/>
    <mergeCell ref="B223:G223"/>
    <mergeCell ref="B224:G224"/>
    <mergeCell ref="D225:E225"/>
    <mergeCell ref="B199:G199"/>
    <mergeCell ref="B200:G200"/>
    <mergeCell ref="B201:G201"/>
    <mergeCell ref="B202:G202"/>
    <mergeCell ref="B204:D204"/>
    <mergeCell ref="H204:I205"/>
    <mergeCell ref="B190:G190"/>
    <mergeCell ref="B192:D192"/>
    <mergeCell ref="H192:I193"/>
    <mergeCell ref="B196:I196"/>
    <mergeCell ref="B197:G197"/>
    <mergeCell ref="B198:G198"/>
    <mergeCell ref="B191:F191"/>
    <mergeCell ref="B203:F203"/>
    <mergeCell ref="B183:D183"/>
    <mergeCell ref="H183:I184"/>
    <mergeCell ref="B186:I186"/>
    <mergeCell ref="B187:G187"/>
    <mergeCell ref="B188:G188"/>
    <mergeCell ref="B189:G189"/>
    <mergeCell ref="B176:G176"/>
    <mergeCell ref="B177:G177"/>
    <mergeCell ref="B178:G178"/>
    <mergeCell ref="B179:G179"/>
    <mergeCell ref="B180:G180"/>
    <mergeCell ref="B181:G181"/>
    <mergeCell ref="B182:F182"/>
    <mergeCell ref="B169:G169"/>
    <mergeCell ref="B170:G170"/>
    <mergeCell ref="B171:G171"/>
    <mergeCell ref="B173:I173"/>
    <mergeCell ref="B175:G175"/>
    <mergeCell ref="B155:D155"/>
    <mergeCell ref="H155:I156"/>
    <mergeCell ref="B158:I158"/>
    <mergeCell ref="B168:G168"/>
    <mergeCell ref="B150:G150"/>
    <mergeCell ref="B151:G151"/>
    <mergeCell ref="B152:G152"/>
    <mergeCell ref="B153:G153"/>
    <mergeCell ref="B154:G154"/>
    <mergeCell ref="B142:G142"/>
    <mergeCell ref="H142:I142"/>
    <mergeCell ref="B143:G143"/>
    <mergeCell ref="B144:G144"/>
    <mergeCell ref="B145:G145"/>
    <mergeCell ref="B146:D146"/>
    <mergeCell ref="E146:G146"/>
    <mergeCell ref="E149:G149"/>
    <mergeCell ref="H83:I83"/>
    <mergeCell ref="B84:F84"/>
    <mergeCell ref="H84:I84"/>
    <mergeCell ref="B85:I86"/>
    <mergeCell ref="B87:D87"/>
    <mergeCell ref="H87:I88"/>
    <mergeCell ref="B79:F79"/>
    <mergeCell ref="H79:I79"/>
    <mergeCell ref="B81:F81"/>
    <mergeCell ref="H81:I81"/>
    <mergeCell ref="B82:F82"/>
    <mergeCell ref="H82:I82"/>
    <mergeCell ref="B80:F80"/>
    <mergeCell ref="B21:F21"/>
    <mergeCell ref="C22:F22"/>
    <mergeCell ref="B23:D23"/>
    <mergeCell ref="C24:F24"/>
    <mergeCell ref="C25:F25"/>
    <mergeCell ref="B43:I43"/>
    <mergeCell ref="B61:I61"/>
    <mergeCell ref="B62:I75"/>
    <mergeCell ref="C32:F32"/>
    <mergeCell ref="C33:F33"/>
    <mergeCell ref="D34:F34"/>
    <mergeCell ref="D35:F35"/>
    <mergeCell ref="D36:F36"/>
    <mergeCell ref="D37:F37"/>
    <mergeCell ref="B46:G58"/>
    <mergeCell ref="B242:F242"/>
    <mergeCell ref="B360:F360"/>
    <mergeCell ref="B369:F369"/>
    <mergeCell ref="B380:F380"/>
    <mergeCell ref="B389:F389"/>
    <mergeCell ref="C241:D241"/>
    <mergeCell ref="B141:G141"/>
    <mergeCell ref="B309:G309"/>
    <mergeCell ref="D26:F26"/>
    <mergeCell ref="D27:F27"/>
    <mergeCell ref="D28:F28"/>
    <mergeCell ref="D29:F29"/>
    <mergeCell ref="C30:F30"/>
    <mergeCell ref="B83:F83"/>
    <mergeCell ref="C109:D109"/>
    <mergeCell ref="G109:I109"/>
    <mergeCell ref="C110:D110"/>
    <mergeCell ref="G110:I110"/>
    <mergeCell ref="B130:I130"/>
    <mergeCell ref="B90:I90"/>
    <mergeCell ref="B103:G103"/>
    <mergeCell ref="B105:G105"/>
    <mergeCell ref="B106:G106"/>
    <mergeCell ref="C149:D149"/>
  </mergeCells>
  <conditionalFormatting sqref="H247 H87 H324 F327 H326 H21:H22 F23 F31 H24:H25 H32:H33">
    <cfRule type="cellIs" dxfId="18" priority="32" operator="equal">
      <formula>"verificato"</formula>
    </cfRule>
  </conditionalFormatting>
  <conditionalFormatting sqref="H155">
    <cfRule type="cellIs" dxfId="17" priority="31" operator="equal">
      <formula>"verificato"</formula>
    </cfRule>
  </conditionalFormatting>
  <conditionalFormatting sqref="H183">
    <cfRule type="cellIs" dxfId="16" priority="29" operator="equal">
      <formula>"verificato"</formula>
    </cfRule>
  </conditionalFormatting>
  <conditionalFormatting sqref="H192">
    <cfRule type="cellIs" dxfId="15" priority="28" operator="equal">
      <formula>"verificato"</formula>
    </cfRule>
  </conditionalFormatting>
  <conditionalFormatting sqref="H204">
    <cfRule type="cellIs" dxfId="14" priority="27" operator="equal">
      <formula>"verificato"</formula>
    </cfRule>
  </conditionalFormatting>
  <conditionalFormatting sqref="H370">
    <cfRule type="cellIs" dxfId="13" priority="26" operator="equal">
      <formula>"verificato"</formula>
    </cfRule>
  </conditionalFormatting>
  <conditionalFormatting sqref="H361">
    <cfRule type="cellIs" dxfId="12" priority="25" operator="equal">
      <formula>"verificato"</formula>
    </cfRule>
  </conditionalFormatting>
  <conditionalFormatting sqref="H381">
    <cfRule type="cellIs" dxfId="11" priority="24" operator="equal">
      <formula>"verificato"</formula>
    </cfRule>
  </conditionalFormatting>
  <conditionalFormatting sqref="H403">
    <cfRule type="cellIs" dxfId="10" priority="23" operator="equal">
      <formula>"verificato"</formula>
    </cfRule>
  </conditionalFormatting>
  <conditionalFormatting sqref="H404">
    <cfRule type="cellIs" dxfId="9" priority="22" operator="equal">
      <formula>"verificato"</formula>
    </cfRule>
  </conditionalFormatting>
  <conditionalFormatting sqref="H225">
    <cfRule type="cellIs" dxfId="8" priority="21" operator="equal">
      <formula>"verificato"</formula>
    </cfRule>
  </conditionalFormatting>
  <conditionalFormatting sqref="H226">
    <cfRule type="cellIs" dxfId="7" priority="20" operator="equal">
      <formula>"verificato"</formula>
    </cfRule>
  </conditionalFormatting>
  <conditionalFormatting sqref="H414">
    <cfRule type="cellIs" dxfId="6" priority="12" operator="equal">
      <formula>"verificato"</formula>
    </cfRule>
  </conditionalFormatting>
  <conditionalFormatting sqref="H424">
    <cfRule type="cellIs" dxfId="5" priority="11" operator="equal">
      <formula>"verificato"</formula>
    </cfRule>
  </conditionalFormatting>
  <conditionalFormatting sqref="H26:H30">
    <cfRule type="cellIs" dxfId="4" priority="8" operator="equal">
      <formula>"verificato"</formula>
    </cfRule>
  </conditionalFormatting>
  <conditionalFormatting sqref="H34:H37">
    <cfRule type="cellIs" dxfId="3" priority="7" operator="equal">
      <formula>"verificato"</formula>
    </cfRule>
  </conditionalFormatting>
  <conditionalFormatting sqref="H39:H40">
    <cfRule type="cellIs" dxfId="2" priority="6" operator="equal">
      <formula>"verificato"</formula>
    </cfRule>
  </conditionalFormatting>
  <conditionalFormatting sqref="I39:I40">
    <cfRule type="colorScale" priority="5">
      <colorScale>
        <cfvo type="num" val="0"/>
        <cfvo type="num" val="1"/>
        <cfvo type="max"/>
        <color theme="9"/>
        <color theme="8"/>
        <color rgb="FFFF0000"/>
      </colorScale>
    </cfRule>
  </conditionalFormatting>
  <conditionalFormatting sqref="I22:I30 I42 I32:I38">
    <cfRule type="colorScale" priority="48">
      <colorScale>
        <cfvo type="num" val="0"/>
        <cfvo type="num" val="1"/>
        <cfvo type="max"/>
        <color theme="9"/>
        <color theme="8"/>
        <color rgb="FFFF0000"/>
      </colorScale>
    </cfRule>
  </conditionalFormatting>
  <conditionalFormatting sqref="H41">
    <cfRule type="cellIs" dxfId="1" priority="4" operator="equal">
      <formula>"verificato"</formula>
    </cfRule>
  </conditionalFormatting>
  <conditionalFormatting sqref="I41">
    <cfRule type="colorScale" priority="3">
      <colorScale>
        <cfvo type="num" val="0"/>
        <cfvo type="num" val="1"/>
        <cfvo type="max"/>
        <color theme="9"/>
        <color theme="8"/>
        <color rgb="FFFF0000"/>
      </colorScale>
    </cfRule>
  </conditionalFormatting>
  <conditionalFormatting sqref="H456">
    <cfRule type="cellIs" dxfId="0" priority="1" operator="equal">
      <formula>"verificato"</formula>
    </cfRule>
  </conditionalFormatting>
  <pageMargins left="0.25" right="0.25" top="0.75" bottom="0.75" header="0.3" footer="0.3"/>
  <pageSetup paperSize="9" scale="73" fitToHeight="0" orientation="portrait" r:id="rId4"/>
  <rowBreaks count="1" manualBreakCount="1">
    <brk id="248" max="16383" man="1"/>
  </rowBreaks>
  <colBreaks count="1" manualBreakCount="1">
    <brk id="1" max="1048575" man="1"/>
  </colBreaks>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116"/>
  <sheetViews>
    <sheetView showGridLines="0" showRowColHeaders="0" zoomScaleNormal="100" workbookViewId="0">
      <selection activeCell="B2" sqref="B2:I2"/>
    </sheetView>
  </sheetViews>
  <sheetFormatPr defaultRowHeight="15"/>
  <cols>
    <col min="1" max="1" width="3.140625" customWidth="1"/>
    <col min="2" max="5" width="14.5703125" customWidth="1"/>
    <col min="6" max="7" width="16.28515625" customWidth="1"/>
    <col min="8" max="9" width="14.5703125" customWidth="1"/>
    <col min="10" max="10" width="3.140625" customWidth="1"/>
  </cols>
  <sheetData>
    <row r="2" spans="2:9" ht="21">
      <c r="B2" s="1017" t="s">
        <v>927</v>
      </c>
      <c r="C2" s="1018"/>
      <c r="D2" s="1018"/>
      <c r="E2" s="1018"/>
      <c r="F2" s="1018"/>
      <c r="G2" s="1018"/>
      <c r="H2" s="1018"/>
      <c r="I2" s="1019"/>
    </row>
    <row r="3" spans="2:9" ht="9" customHeight="1">
      <c r="B3" s="551"/>
      <c r="C3" s="552"/>
      <c r="D3" s="552"/>
      <c r="E3" s="552"/>
      <c r="F3" s="551"/>
      <c r="G3" s="551"/>
      <c r="H3" s="551"/>
      <c r="I3" s="551"/>
    </row>
    <row r="4" spans="2:9">
      <c r="B4" s="527" t="s">
        <v>844</v>
      </c>
      <c r="C4" s="1038" t="str">
        <f>'INPUT DATI'!H14</f>
        <v xml:space="preserve">numero PARETE </v>
      </c>
      <c r="D4" s="1038"/>
      <c r="E4" s="1038"/>
      <c r="F4" s="525"/>
      <c r="G4" s="525"/>
      <c r="H4" s="526"/>
      <c r="I4" s="2"/>
    </row>
    <row r="5" spans="2:9" ht="24.6" customHeight="1">
      <c r="B5" s="524" t="s">
        <v>843</v>
      </c>
      <c r="C5" s="524" t="s">
        <v>264</v>
      </c>
      <c r="D5" s="524" t="s">
        <v>841</v>
      </c>
      <c r="E5" s="524" t="s">
        <v>842</v>
      </c>
      <c r="F5" s="524" t="s">
        <v>919</v>
      </c>
      <c r="G5" s="567"/>
      <c r="H5" s="526"/>
      <c r="I5" s="2"/>
    </row>
    <row r="6" spans="2:9" ht="18" customHeight="1">
      <c r="B6" s="528">
        <f>'INPUT DATI'!H15</f>
        <v>2450</v>
      </c>
      <c r="C6" s="523">
        <f>'INPUT DATI'!H16</f>
        <v>42</v>
      </c>
      <c r="D6" s="523">
        <f>APPROFONDIMENTI!C88</f>
        <v>95</v>
      </c>
      <c r="E6" s="529">
        <f>'INPUT DATI'!H18</f>
        <v>65</v>
      </c>
      <c r="F6" s="528">
        <f>'INPUT DATI'!H96</f>
        <v>350</v>
      </c>
      <c r="G6" s="530"/>
      <c r="H6" s="526"/>
      <c r="I6" s="2"/>
    </row>
    <row r="7" spans="2:9" ht="4.5" customHeight="1">
      <c r="B7" s="530"/>
      <c r="C7" s="271"/>
      <c r="D7" s="271"/>
      <c r="E7" s="531"/>
      <c r="F7" s="525"/>
      <c r="G7" s="525"/>
      <c r="H7" s="526"/>
      <c r="I7" s="2"/>
    </row>
    <row r="8" spans="2:9" ht="18" customHeight="1">
      <c r="B8" s="527" t="s">
        <v>874</v>
      </c>
      <c r="C8" s="355"/>
      <c r="D8" s="355"/>
      <c r="E8" s="355"/>
      <c r="F8" s="355"/>
      <c r="G8" s="355"/>
      <c r="H8" s="355"/>
      <c r="I8" s="2"/>
    </row>
    <row r="9" spans="2:9" ht="38.450000000000003" customHeight="1">
      <c r="B9" s="524" t="s">
        <v>835</v>
      </c>
      <c r="C9" s="524" t="s">
        <v>845</v>
      </c>
      <c r="D9" s="524" t="s">
        <v>876</v>
      </c>
      <c r="E9" s="524" t="s">
        <v>920</v>
      </c>
      <c r="F9" s="524" t="s">
        <v>847</v>
      </c>
      <c r="G9" s="524" t="s">
        <v>959</v>
      </c>
      <c r="H9" s="526"/>
      <c r="I9" s="2"/>
    </row>
    <row r="10" spans="2:9" ht="27" customHeight="1">
      <c r="B10" s="32">
        <f>VERIFICHE!B74</f>
        <v>6</v>
      </c>
      <c r="C10" s="32" t="str">
        <f>VERIFICHE!C74</f>
        <v>B</v>
      </c>
      <c r="D10" s="528">
        <f>VERIFICHE!I185</f>
        <v>12</v>
      </c>
      <c r="E10" s="523">
        <f>VERIFICHE!I338</f>
        <v>7.916666666666667</v>
      </c>
      <c r="F10" s="528">
        <f>VERIFICHE!I341</f>
        <v>150</v>
      </c>
      <c r="G10" s="32">
        <f>'dati nascosti'!Q84</f>
        <v>0</v>
      </c>
      <c r="H10" s="526"/>
      <c r="I10" s="2"/>
    </row>
    <row r="11" spans="2:9" ht="27" customHeight="1">
      <c r="B11" s="550"/>
      <c r="C11" s="550"/>
      <c r="D11" s="530"/>
      <c r="E11" s="271"/>
      <c r="F11" s="530"/>
      <c r="G11" s="530"/>
      <c r="H11" s="526"/>
      <c r="I11" s="2"/>
    </row>
    <row r="12" spans="2:9" ht="27" customHeight="1">
      <c r="B12" s="550"/>
      <c r="C12" s="550"/>
      <c r="D12" s="530"/>
      <c r="E12" s="271"/>
      <c r="F12" s="530"/>
      <c r="G12" s="530"/>
      <c r="H12" s="526"/>
      <c r="I12" s="2"/>
    </row>
    <row r="13" spans="2:9" ht="27" customHeight="1">
      <c r="B13" s="550"/>
      <c r="C13" s="550"/>
      <c r="D13" s="530"/>
      <c r="E13" s="271"/>
      <c r="F13" s="530"/>
      <c r="G13" s="530"/>
      <c r="H13" s="526"/>
      <c r="I13" s="2"/>
    </row>
    <row r="14" spans="2:9" ht="27" customHeight="1">
      <c r="B14" s="550"/>
      <c r="C14" s="550"/>
      <c r="D14" s="530"/>
      <c r="E14" s="271"/>
      <c r="F14" s="530"/>
      <c r="G14" s="530"/>
      <c r="H14" s="526"/>
      <c r="I14" s="2"/>
    </row>
    <row r="15" spans="2:9" ht="27" customHeight="1">
      <c r="B15" s="550"/>
      <c r="C15" s="550"/>
      <c r="D15" s="530"/>
      <c r="E15" s="271"/>
      <c r="F15" s="530"/>
      <c r="G15" s="530"/>
      <c r="H15" s="526"/>
      <c r="I15" s="2"/>
    </row>
    <row r="16" spans="2:9" ht="27" customHeight="1">
      <c r="B16" s="550"/>
      <c r="C16" s="550"/>
      <c r="D16" s="530"/>
      <c r="E16" s="271"/>
      <c r="F16" s="530"/>
      <c r="G16" s="530"/>
      <c r="H16" s="526"/>
      <c r="I16" s="2"/>
    </row>
    <row r="17" spans="2:9" ht="27" customHeight="1">
      <c r="B17" s="550"/>
      <c r="C17" s="550"/>
      <c r="D17" s="530"/>
      <c r="E17" s="271"/>
      <c r="F17" s="530"/>
      <c r="G17" s="530"/>
      <c r="H17" s="526"/>
      <c r="I17" s="2"/>
    </row>
    <row r="18" spans="2:9" ht="27" customHeight="1">
      <c r="B18" s="550"/>
      <c r="C18" s="550"/>
      <c r="D18" s="530"/>
      <c r="E18" s="271"/>
      <c r="F18" s="530"/>
      <c r="G18" s="530"/>
      <c r="H18" s="526"/>
      <c r="I18" s="2"/>
    </row>
    <row r="19" spans="2:9" ht="19.5" customHeight="1">
      <c r="B19" s="1037" t="s">
        <v>878</v>
      </c>
      <c r="C19" s="1037"/>
      <c r="D19" s="1037"/>
      <c r="E19" s="1037"/>
      <c r="F19" s="1037"/>
      <c r="G19" s="1037"/>
      <c r="H19" s="1037"/>
      <c r="I19" s="2"/>
    </row>
    <row r="20" spans="2:9" ht="18" customHeight="1">
      <c r="B20" s="527" t="s">
        <v>875</v>
      </c>
      <c r="C20" s="355"/>
      <c r="D20" s="355"/>
      <c r="E20" s="355"/>
      <c r="F20" s="525"/>
      <c r="G20" s="525"/>
      <c r="H20" s="526"/>
      <c r="I20" s="2"/>
    </row>
    <row r="21" spans="2:9" ht="38.25" customHeight="1">
      <c r="B21" s="524" t="s">
        <v>836</v>
      </c>
      <c r="C21" s="524" t="s">
        <v>837</v>
      </c>
      <c r="D21" s="524" t="s">
        <v>838</v>
      </c>
      <c r="E21" s="524" t="s">
        <v>845</v>
      </c>
      <c r="F21" s="524" t="s">
        <v>876</v>
      </c>
      <c r="G21" s="524" t="s">
        <v>847</v>
      </c>
      <c r="H21" s="524" t="s">
        <v>846</v>
      </c>
    </row>
    <row r="22" spans="2:9" ht="18" customHeight="1">
      <c r="B22" s="32">
        <f>VERIFICHE!B222</f>
        <v>2</v>
      </c>
      <c r="C22" s="528">
        <f>'INPUT DATI'!H117</f>
        <v>200</v>
      </c>
      <c r="D22" s="528">
        <f>'INPUT DATI'!H118</f>
        <v>200</v>
      </c>
      <c r="E22" s="522" t="str">
        <f>VERIFICHE!C222</f>
        <v>B</v>
      </c>
      <c r="F22" s="528">
        <f>VERIFICHE!I348</f>
        <v>16</v>
      </c>
      <c r="G22" s="528">
        <f>VERIFICHE!I350</f>
        <v>194.74431000021605</v>
      </c>
      <c r="H22" s="523">
        <f>VERIFICHE!I347</f>
        <v>26.705250000000007</v>
      </c>
    </row>
    <row r="23" spans="2:9" ht="18" customHeight="1">
      <c r="B23" s="550"/>
      <c r="C23" s="530"/>
      <c r="D23" s="530"/>
      <c r="E23" s="355"/>
      <c r="F23" s="530"/>
      <c r="G23" s="530"/>
      <c r="H23" s="530"/>
      <c r="I23" s="271"/>
    </row>
    <row r="24" spans="2:9" ht="18" customHeight="1">
      <c r="B24" s="550"/>
      <c r="C24" s="530"/>
      <c r="D24" s="530"/>
      <c r="E24" s="355"/>
      <c r="F24" s="530"/>
      <c r="G24" s="530"/>
      <c r="H24" s="530"/>
      <c r="I24" s="271"/>
    </row>
    <row r="25" spans="2:9" ht="18" customHeight="1">
      <c r="B25" s="550"/>
      <c r="C25" s="530"/>
      <c r="D25" s="530"/>
      <c r="E25" s="355"/>
      <c r="F25" s="530"/>
      <c r="G25" s="530"/>
      <c r="H25" s="530"/>
      <c r="I25" s="271"/>
    </row>
    <row r="26" spans="2:9" ht="18" customHeight="1">
      <c r="B26" s="550"/>
      <c r="C26" s="530"/>
      <c r="D26" s="530"/>
      <c r="E26" s="355"/>
      <c r="F26" s="530"/>
      <c r="G26" s="530"/>
      <c r="H26" s="530"/>
      <c r="I26" s="271"/>
    </row>
    <row r="27" spans="2:9" ht="18" customHeight="1">
      <c r="B27" s="550"/>
      <c r="C27" s="530"/>
      <c r="D27" s="530"/>
      <c r="E27" s="355"/>
      <c r="F27" s="530"/>
      <c r="G27" s="530"/>
      <c r="H27" s="530"/>
      <c r="I27" s="271"/>
    </row>
    <row r="28" spans="2:9" ht="18" customHeight="1">
      <c r="B28" s="550"/>
      <c r="C28" s="530"/>
      <c r="D28" s="530"/>
      <c r="E28" s="355"/>
      <c r="F28" s="530"/>
      <c r="G28" s="530"/>
      <c r="H28" s="530"/>
      <c r="I28" s="271"/>
    </row>
    <row r="29" spans="2:9" ht="18" customHeight="1">
      <c r="B29" s="550"/>
      <c r="C29" s="530"/>
      <c r="D29" s="530"/>
      <c r="E29" s="355"/>
      <c r="F29" s="530"/>
      <c r="G29" s="530"/>
      <c r="H29" s="530"/>
      <c r="I29" s="271"/>
    </row>
    <row r="30" spans="2:9" ht="18" customHeight="1">
      <c r="B30" s="550"/>
      <c r="C30" s="530"/>
      <c r="D30" s="530"/>
      <c r="E30" s="355"/>
      <c r="F30" s="530"/>
      <c r="G30" s="530"/>
      <c r="H30" s="530"/>
      <c r="I30" s="271"/>
    </row>
    <row r="31" spans="2:9" ht="18" customHeight="1">
      <c r="B31" s="550"/>
      <c r="C31" s="530"/>
      <c r="D31" s="530"/>
      <c r="E31" s="355"/>
      <c r="F31" s="530"/>
      <c r="G31" s="530"/>
      <c r="H31" s="530"/>
      <c r="I31" s="271"/>
    </row>
    <row r="32" spans="2:9" ht="18" customHeight="1">
      <c r="B32" s="550"/>
      <c r="C32" s="530"/>
      <c r="D32" s="530"/>
      <c r="E32" s="355"/>
      <c r="F32" s="530"/>
      <c r="G32" s="530"/>
      <c r="H32" s="530"/>
      <c r="I32" s="271"/>
    </row>
    <row r="33" spans="2:9" ht="18" customHeight="1">
      <c r="B33" s="550"/>
      <c r="C33" s="530"/>
      <c r="D33" s="530"/>
      <c r="E33" s="355"/>
      <c r="F33" s="530"/>
      <c r="G33" s="530"/>
      <c r="H33" s="530"/>
      <c r="I33" s="271"/>
    </row>
    <row r="34" spans="2:9" ht="18" customHeight="1">
      <c r="B34" s="550"/>
      <c r="C34" s="530"/>
      <c r="D34" s="530"/>
      <c r="E34" s="355"/>
      <c r="F34" s="530"/>
      <c r="G34" s="530"/>
      <c r="H34" s="530"/>
      <c r="I34" s="271"/>
    </row>
    <row r="35" spans="2:9" ht="18" customHeight="1">
      <c r="B35" s="550"/>
      <c r="C35" s="530"/>
      <c r="D35" s="530"/>
      <c r="E35" s="355"/>
      <c r="F35" s="530"/>
      <c r="G35" s="530"/>
      <c r="H35" s="530"/>
      <c r="I35" s="271"/>
    </row>
    <row r="36" spans="2:9" ht="18" customHeight="1">
      <c r="B36" s="1037" t="s">
        <v>878</v>
      </c>
      <c r="C36" s="1037"/>
      <c r="D36" s="1037"/>
      <c r="E36" s="1037"/>
      <c r="F36" s="1037"/>
      <c r="G36" s="1037"/>
      <c r="H36" s="1037"/>
      <c r="I36" s="271"/>
    </row>
    <row r="37" spans="2:9" ht="18" hidden="1" customHeight="1">
      <c r="I37" s="271"/>
    </row>
    <row r="38" spans="2:9" ht="18" hidden="1" customHeight="1">
      <c r="B38" s="550"/>
      <c r="C38" s="530"/>
      <c r="D38" s="530"/>
      <c r="E38" s="355"/>
      <c r="F38" s="530"/>
      <c r="G38" s="530"/>
      <c r="H38" s="530"/>
      <c r="I38" s="271"/>
    </row>
    <row r="39" spans="2:9" ht="18" hidden="1" customHeight="1">
      <c r="B39" s="550"/>
      <c r="C39" s="530"/>
      <c r="D39" s="530"/>
      <c r="E39" s="355"/>
      <c r="F39" s="530"/>
      <c r="G39" s="530"/>
      <c r="H39" s="530"/>
      <c r="I39" s="271"/>
    </row>
    <row r="40" spans="2:9" ht="18" hidden="1" customHeight="1">
      <c r="B40" s="550"/>
      <c r="C40" s="530"/>
      <c r="D40" s="530"/>
      <c r="E40" s="355"/>
      <c r="F40" s="530"/>
      <c r="G40" s="530"/>
      <c r="H40" s="530"/>
      <c r="I40" s="271"/>
    </row>
    <row r="41" spans="2:9" ht="18" hidden="1" customHeight="1">
      <c r="B41" s="550"/>
      <c r="C41" s="530"/>
      <c r="D41" s="530"/>
      <c r="E41" s="355"/>
      <c r="F41" s="530"/>
      <c r="G41" s="530"/>
      <c r="H41" s="530"/>
      <c r="I41" s="271"/>
    </row>
    <row r="42" spans="2:9" ht="18" hidden="1" customHeight="1">
      <c r="B42" s="550"/>
      <c r="C42" s="530"/>
      <c r="D42" s="530"/>
      <c r="E42" s="355"/>
      <c r="F42" s="530"/>
      <c r="G42" s="530"/>
      <c r="H42" s="530"/>
      <c r="I42" s="271"/>
    </row>
    <row r="43" spans="2:9" ht="18" hidden="1" customHeight="1">
      <c r="B43" s="550"/>
      <c r="C43" s="530"/>
      <c r="D43" s="530"/>
      <c r="E43" s="355"/>
      <c r="F43" s="530"/>
      <c r="G43" s="530"/>
      <c r="H43" s="530"/>
      <c r="I43" s="271"/>
    </row>
    <row r="44" spans="2:9" ht="18" hidden="1" customHeight="1">
      <c r="B44" s="550"/>
      <c r="C44" s="530"/>
      <c r="D44" s="530"/>
      <c r="E44" s="355"/>
      <c r="F44" s="530"/>
      <c r="G44" s="530"/>
      <c r="H44" s="530"/>
      <c r="I44" s="271"/>
    </row>
    <row r="45" spans="2:9" ht="18" hidden="1" customHeight="1">
      <c r="B45" s="550"/>
      <c r="C45" s="530"/>
      <c r="D45" s="530"/>
      <c r="E45" s="355"/>
      <c r="F45" s="530"/>
      <c r="G45" s="530"/>
      <c r="H45" s="530"/>
      <c r="I45" s="271"/>
    </row>
    <row r="46" spans="2:9" ht="18" hidden="1" customHeight="1">
      <c r="B46" s="550"/>
      <c r="C46" s="530"/>
      <c r="D46" s="530"/>
      <c r="E46" s="355"/>
      <c r="F46" s="530"/>
      <c r="G46" s="530"/>
      <c r="H46" s="530"/>
      <c r="I46" s="271"/>
    </row>
    <row r="47" spans="2:9" ht="18" hidden="1" customHeight="1">
      <c r="B47" s="550"/>
      <c r="C47" s="530"/>
      <c r="D47" s="530"/>
      <c r="E47" s="355"/>
      <c r="F47" s="530"/>
      <c r="G47" s="530"/>
      <c r="H47" s="530"/>
    </row>
    <row r="48" spans="2:9" ht="18" customHeight="1">
      <c r="B48" s="527" t="s">
        <v>961</v>
      </c>
      <c r="C48" s="271"/>
      <c r="D48" s="271"/>
      <c r="E48" s="531"/>
      <c r="F48" s="525"/>
      <c r="G48" s="525"/>
      <c r="H48" s="526"/>
      <c r="I48" s="2"/>
    </row>
    <row r="49" spans="2:9" ht="81.599999999999994" customHeight="1">
      <c r="B49" s="524" t="s">
        <v>673</v>
      </c>
      <c r="C49" s="524" t="s">
        <v>834</v>
      </c>
      <c r="D49" s="524" t="s">
        <v>922</v>
      </c>
      <c r="E49" s="524" t="s">
        <v>921</v>
      </c>
      <c r="F49" s="524" t="s">
        <v>972</v>
      </c>
      <c r="G49" s="524" t="s">
        <v>924</v>
      </c>
      <c r="H49" s="524" t="s">
        <v>923</v>
      </c>
      <c r="I49" s="524" t="s">
        <v>877</v>
      </c>
    </row>
    <row r="50" spans="2:9" ht="18" customHeight="1">
      <c r="B50" s="537" t="str">
        <f>VERIFICHE!B30</f>
        <v>RADICSOL 140</v>
      </c>
      <c r="C50" s="537" t="str">
        <f>VERIFICHE!C30</f>
        <v>C25/30</v>
      </c>
      <c r="D50" s="537" t="str">
        <f>VERIFICHE!D30</f>
        <v>Fe B450c</v>
      </c>
      <c r="E50" s="538">
        <f>VERIFICHE!E30</f>
        <v>16</v>
      </c>
      <c r="F50" s="538">
        <f>VERIFICHE!F30</f>
        <v>400</v>
      </c>
      <c r="G50" s="568">
        <f>'INPUT DATI'!H91</f>
        <v>1</v>
      </c>
      <c r="H50" s="538">
        <f>VERIFICHE!I30</f>
        <v>10</v>
      </c>
      <c r="I50" s="537">
        <f>'REL COMPLETA'!I53</f>
        <v>1</v>
      </c>
    </row>
    <row r="51" spans="2:9" ht="18" customHeight="1">
      <c r="B51" s="2"/>
      <c r="C51" s="2"/>
      <c r="D51" s="2"/>
      <c r="E51" s="2"/>
      <c r="F51" s="2"/>
      <c r="G51" s="2"/>
      <c r="H51" s="2"/>
    </row>
    <row r="52" spans="2:9">
      <c r="B52" s="527"/>
      <c r="C52" s="519"/>
      <c r="D52" s="519"/>
      <c r="E52" s="519"/>
      <c r="F52" s="519"/>
      <c r="G52" s="519"/>
      <c r="H52" s="520"/>
      <c r="I52" s="271" t="s">
        <v>925</v>
      </c>
    </row>
    <row r="53" spans="2:9">
      <c r="B53" s="519"/>
      <c r="C53" s="519"/>
      <c r="D53" s="519"/>
      <c r="E53" s="519"/>
      <c r="F53" s="519"/>
      <c r="G53" s="519"/>
      <c r="H53" s="520"/>
    </row>
    <row r="54" spans="2:9">
      <c r="B54" s="519"/>
      <c r="C54" s="519"/>
      <c r="D54" s="519"/>
      <c r="E54" s="519"/>
      <c r="F54" s="519"/>
      <c r="G54" s="519"/>
      <c r="H54" s="520"/>
    </row>
    <row r="55" spans="2:9">
      <c r="C55" s="519"/>
      <c r="D55" s="519"/>
      <c r="E55" s="519"/>
      <c r="F55" s="519"/>
      <c r="H55" s="520"/>
    </row>
    <row r="56" spans="2:9">
      <c r="C56" s="519"/>
      <c r="D56" s="519"/>
      <c r="E56" s="519"/>
      <c r="F56" s="519"/>
      <c r="H56" s="520"/>
    </row>
    <row r="57" spans="2:9">
      <c r="B57" s="527" t="s">
        <v>970</v>
      </c>
      <c r="C57" s="519"/>
      <c r="D57" s="519"/>
      <c r="E57" s="519"/>
      <c r="F57" s="519"/>
      <c r="G57" s="519"/>
      <c r="H57" s="520"/>
    </row>
    <row r="58" spans="2:9">
      <c r="B58" s="519"/>
      <c r="C58" s="519"/>
      <c r="D58" s="519"/>
      <c r="E58" s="519"/>
      <c r="F58" s="519"/>
    </row>
    <row r="59" spans="2:9">
      <c r="B59" s="520"/>
      <c r="C59" s="520"/>
      <c r="D59" s="520"/>
      <c r="E59" s="520"/>
      <c r="F59" s="520"/>
      <c r="G59" s="520"/>
      <c r="H59" s="520"/>
      <c r="I59" s="604" t="s">
        <v>968</v>
      </c>
    </row>
    <row r="60" spans="2:9">
      <c r="B60" s="520"/>
      <c r="C60" s="520"/>
      <c r="D60" s="520"/>
      <c r="E60" s="520"/>
      <c r="F60" s="520"/>
      <c r="G60" s="520"/>
      <c r="H60" s="520"/>
    </row>
    <row r="73" spans="2:2">
      <c r="B73" s="65" t="s">
        <v>963</v>
      </c>
    </row>
    <row r="74" spans="2:2">
      <c r="B74" s="65" t="s">
        <v>962</v>
      </c>
    </row>
    <row r="75" spans="2:2">
      <c r="B75" s="65" t="s">
        <v>964</v>
      </c>
    </row>
    <row r="76" spans="2:2">
      <c r="B76" s="65" t="s">
        <v>965</v>
      </c>
    </row>
    <row r="77" spans="2:2">
      <c r="B77" s="65" t="s">
        <v>971</v>
      </c>
    </row>
    <row r="78" spans="2:2">
      <c r="B78" s="65" t="s">
        <v>969</v>
      </c>
    </row>
    <row r="84" spans="2:7">
      <c r="C84" s="65"/>
    </row>
    <row r="88" spans="2:7">
      <c r="B88" s="527" t="s">
        <v>966</v>
      </c>
      <c r="G88" s="527" t="s">
        <v>967</v>
      </c>
    </row>
    <row r="92" spans="2:7">
      <c r="G92" s="65"/>
    </row>
    <row r="116" spans="9:9">
      <c r="I116" s="271" t="s">
        <v>926</v>
      </c>
    </row>
  </sheetData>
  <sheetProtection algorithmName="SHA-512" hashValue="yooNQNhkzfoT+CIYuqNKP9rKe5g2hNwc/kqFP/VaE0/FZr0MVfi8eWAvQW0MxmOpfT3skQXVUf2QWSHvGPWfyQ==" saltValue="H43iitIOEr8FoxQ4DMsVMA==" spinCount="100000" sheet="1" objects="1" scenarios="1"/>
  <customSheetViews>
    <customSheetView guid="{659DD865-8260-446D-8180-AF8DBA05697B}" showGridLines="0" showRowCol="0" fitToPage="1" hiddenRows="1">
      <selection activeCell="B2" sqref="B2:I2"/>
      <pageMargins left="0.25" right="0.25" top="0.75" bottom="0.75" header="0.3" footer="0.3"/>
      <pageSetup paperSize="9" scale="80" fitToHeight="0" orientation="portrait" r:id="rId1"/>
    </customSheetView>
    <customSheetView guid="{CAA96DF9-7449-4441-BC51-83D4587E103F}" showGridLines="0" showRowCol="0" fitToPage="1">
      <selection activeCell="B4" sqref="B4:H4"/>
      <pageMargins left="0.25" right="0.25" top="0.75" bottom="0.75" header="0.3" footer="0.3"/>
      <pageSetup paperSize="9" orientation="portrait" r:id="rId2"/>
    </customSheetView>
    <customSheetView guid="{1AD4E0FC-1F19-4717-A26A-F34897CA398D}" showGridLines="0" fitToPage="1" hiddenRows="1">
      <selection activeCell="B2" sqref="B2:I2"/>
      <pageMargins left="0.25" right="0.25" top="0.75" bottom="0.75" header="0.3" footer="0.3"/>
      <pageSetup paperSize="9" scale="80" fitToHeight="0" orientation="portrait" r:id="rId3"/>
    </customSheetView>
  </customSheetViews>
  <mergeCells count="4">
    <mergeCell ref="B19:H19"/>
    <mergeCell ref="B36:H36"/>
    <mergeCell ref="B2:I2"/>
    <mergeCell ref="C4:E4"/>
  </mergeCells>
  <phoneticPr fontId="74" type="noConversion"/>
  <pageMargins left="0.25" right="0.25" top="0.75" bottom="0.75" header="0.3" footer="0.3"/>
  <pageSetup paperSize="9" scale="80" fitToHeight="0" orientation="portrait" r:id="rId4"/>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83"/>
  <sheetViews>
    <sheetView showGridLines="0" showRowColHeaders="0" zoomScale="70" zoomScaleNormal="70" workbookViewId="0">
      <selection activeCell="E83" sqref="E83"/>
    </sheetView>
  </sheetViews>
  <sheetFormatPr defaultRowHeight="15"/>
  <cols>
    <col min="1" max="1" width="3.7109375" customWidth="1"/>
  </cols>
  <sheetData>
    <row r="2" spans="2:5">
      <c r="B2" s="549" t="s">
        <v>870</v>
      </c>
      <c r="E2" s="357" t="s">
        <v>665</v>
      </c>
    </row>
    <row r="24" spans="2:5">
      <c r="B24" s="549" t="s">
        <v>871</v>
      </c>
      <c r="E24" s="357" t="s">
        <v>665</v>
      </c>
    </row>
    <row r="63" spans="2:5">
      <c r="B63" s="549" t="s">
        <v>872</v>
      </c>
      <c r="E63" s="357" t="s">
        <v>665</v>
      </c>
    </row>
    <row r="83" spans="2:5">
      <c r="B83" s="549" t="s">
        <v>873</v>
      </c>
      <c r="E83" s="357" t="s">
        <v>665</v>
      </c>
    </row>
  </sheetData>
  <sheetProtection algorithmName="SHA-512" hashValue="Sjz2R1ufGe3kNAK2me3eRpVBSOnk3CZnDrLqivADkGeo5mhs84JZvsp+MYuufiz7ojkHbc0cL6OJZr26kpAdKw==" saltValue="ykg09xbY9hVmZIVJQj7Quw==" spinCount="100000" sheet="1" selectLockedCells="1"/>
  <customSheetViews>
    <customSheetView guid="{659DD865-8260-446D-8180-AF8DBA05697B}" scale="70" showGridLines="0" showRowCol="0">
      <selection activeCell="E83" sqref="E83"/>
      <pageMargins left="0.7" right="0.7" top="0.75" bottom="0.75" header="0.3" footer="0.3"/>
    </customSheetView>
    <customSheetView guid="{1AD4E0FC-1F19-4717-A26A-F34897CA398D}" showGridLines="0" showRowCol="0">
      <selection activeCell="B24" sqref="B24"/>
      <pageMargins left="0.7" right="0.7" top="0.75" bottom="0.75" header="0.3" footer="0.3"/>
    </customSheetView>
  </customSheetViews>
  <hyperlinks>
    <hyperlink ref="E2" location="'INPUT DATI'!H19" display="BACK"/>
    <hyperlink ref="E24" location="'INPUT DATI'!H20" display="BACK"/>
    <hyperlink ref="E63" location="'INPUT DATI'!H21" display="BACK"/>
    <hyperlink ref="E83" location="'INPUT DATI'!H22" display="BACK"/>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492"/>
  <sheetViews>
    <sheetView showGridLines="0" showRowColHeaders="0" zoomScale="85" zoomScaleNormal="85" workbookViewId="0">
      <selection activeCell="K14" sqref="K14:K18"/>
    </sheetView>
  </sheetViews>
  <sheetFormatPr defaultRowHeight="15"/>
  <cols>
    <col min="1" max="1" width="4" customWidth="1"/>
    <col min="2" max="6" width="17.28515625" customWidth="1"/>
    <col min="7" max="7" width="23.85546875" customWidth="1"/>
    <col min="8" max="9" width="11.28515625" customWidth="1"/>
    <col min="11" max="11" width="10.5703125" customWidth="1"/>
  </cols>
  <sheetData>
    <row r="1" spans="2:29" ht="21.6" customHeight="1">
      <c r="B1" s="672" t="s">
        <v>564</v>
      </c>
      <c r="C1" s="673"/>
      <c r="D1" s="673"/>
      <c r="E1" s="673"/>
      <c r="F1" s="673"/>
      <c r="G1" s="673"/>
      <c r="H1" s="673"/>
      <c r="I1" s="674"/>
    </row>
    <row r="2" spans="2:29" ht="15" customHeight="1">
      <c r="B2" s="681" t="s">
        <v>628</v>
      </c>
      <c r="C2" s="682"/>
      <c r="D2" s="682"/>
      <c r="E2" s="415"/>
      <c r="F2" s="343"/>
      <c r="G2" s="343"/>
      <c r="H2" s="416"/>
      <c r="I2" s="416"/>
    </row>
    <row r="3" spans="2:29" ht="19.5" customHeight="1">
      <c r="B3" s="305" t="s">
        <v>549</v>
      </c>
      <c r="C3" s="2"/>
      <c r="D3" s="2"/>
      <c r="E3" s="2"/>
      <c r="F3" s="2"/>
      <c r="G3" s="2"/>
      <c r="H3" s="2"/>
      <c r="I3" s="2"/>
      <c r="J3" s="2"/>
      <c r="K3" s="2"/>
      <c r="L3" s="2"/>
      <c r="M3" s="2"/>
      <c r="N3" s="2"/>
      <c r="O3" s="2"/>
      <c r="P3" s="2"/>
      <c r="Q3" s="2"/>
      <c r="R3" s="2"/>
      <c r="S3" s="2"/>
      <c r="T3" s="2"/>
      <c r="U3" s="2"/>
      <c r="V3" s="2"/>
      <c r="W3" s="2"/>
      <c r="X3" s="2"/>
      <c r="Y3" s="2"/>
      <c r="Z3" s="2"/>
      <c r="AA3" s="2"/>
      <c r="AB3" s="2"/>
      <c r="AC3" s="2"/>
    </row>
    <row r="4" spans="2:29" ht="21" customHeight="1">
      <c r="B4" s="683"/>
      <c r="C4" s="683"/>
      <c r="D4" s="683"/>
      <c r="E4" s="683"/>
      <c r="F4" s="683"/>
      <c r="G4" s="683"/>
      <c r="H4" s="683"/>
      <c r="I4" s="683"/>
      <c r="J4" s="2"/>
      <c r="K4" s="2"/>
      <c r="L4" s="2"/>
      <c r="M4" s="2"/>
      <c r="N4" s="2"/>
      <c r="O4" s="2"/>
      <c r="P4" s="2"/>
      <c r="Q4" s="2"/>
      <c r="R4" s="2"/>
      <c r="S4" s="2"/>
      <c r="T4" s="2"/>
      <c r="U4" s="2"/>
      <c r="V4" s="2"/>
      <c r="W4" s="2"/>
      <c r="X4" s="2"/>
      <c r="Y4" s="2"/>
      <c r="Z4" s="2"/>
      <c r="AA4" s="2"/>
      <c r="AB4" s="2"/>
      <c r="AC4" s="2"/>
    </row>
    <row r="5" spans="2:29" ht="21" customHeight="1">
      <c r="B5" s="683"/>
      <c r="C5" s="683"/>
      <c r="D5" s="683"/>
      <c r="E5" s="683"/>
      <c r="F5" s="683"/>
      <c r="G5" s="683"/>
      <c r="H5" s="683"/>
      <c r="I5" s="683"/>
      <c r="J5" s="2"/>
      <c r="K5" s="2"/>
      <c r="L5" s="2"/>
      <c r="M5" s="2"/>
      <c r="N5" s="2"/>
      <c r="O5" s="2"/>
      <c r="P5" s="2"/>
      <c r="Q5" s="2"/>
      <c r="R5" s="2"/>
      <c r="S5" s="2"/>
      <c r="T5" s="2"/>
      <c r="U5" s="2"/>
      <c r="V5" s="2"/>
      <c r="W5" s="2"/>
      <c r="X5" s="2"/>
      <c r="Y5" s="2"/>
      <c r="Z5" s="2"/>
      <c r="AA5" s="2"/>
      <c r="AB5" s="2"/>
      <c r="AC5" s="2"/>
    </row>
    <row r="6" spans="2:29" ht="21" customHeight="1">
      <c r="B6" s="683"/>
      <c r="C6" s="683"/>
      <c r="D6" s="683"/>
      <c r="E6" s="683"/>
      <c r="F6" s="683"/>
      <c r="G6" s="683"/>
      <c r="H6" s="683"/>
      <c r="I6" s="683"/>
      <c r="J6" s="2"/>
      <c r="K6" s="2"/>
      <c r="L6" s="2"/>
      <c r="M6" s="2"/>
      <c r="N6" s="2"/>
      <c r="O6" s="2"/>
      <c r="P6" s="2"/>
      <c r="Q6" s="2"/>
      <c r="R6" s="2"/>
      <c r="S6" s="2"/>
      <c r="T6" s="2"/>
      <c r="U6" s="2"/>
      <c r="V6" s="2"/>
      <c r="W6" s="2"/>
      <c r="X6" s="2"/>
      <c r="Y6" s="2"/>
      <c r="Z6" s="2"/>
      <c r="AA6" s="2"/>
      <c r="AB6" s="2"/>
      <c r="AC6" s="2"/>
    </row>
    <row r="7" spans="2:29" ht="21" customHeight="1">
      <c r="B7" s="683"/>
      <c r="C7" s="683"/>
      <c r="D7" s="683"/>
      <c r="E7" s="683"/>
      <c r="F7" s="683"/>
      <c r="G7" s="683"/>
      <c r="H7" s="683"/>
      <c r="I7" s="683"/>
      <c r="J7" s="2"/>
      <c r="K7" s="2"/>
      <c r="L7" s="2"/>
      <c r="M7" s="2"/>
      <c r="N7" s="2"/>
      <c r="O7" s="2"/>
      <c r="P7" s="2"/>
      <c r="Q7" s="2"/>
      <c r="R7" s="2"/>
      <c r="S7" s="2"/>
      <c r="T7" s="2"/>
      <c r="U7" s="2"/>
      <c r="V7" s="2"/>
      <c r="W7" s="2"/>
      <c r="X7" s="2"/>
      <c r="Y7" s="2"/>
      <c r="Z7" s="2"/>
      <c r="AA7" s="2"/>
      <c r="AB7" s="2"/>
      <c r="AC7" s="2"/>
    </row>
    <row r="8" spans="2:29" ht="21" customHeight="1">
      <c r="B8" s="683"/>
      <c r="C8" s="683"/>
      <c r="D8" s="683"/>
      <c r="E8" s="683"/>
      <c r="F8" s="683"/>
      <c r="G8" s="683"/>
      <c r="H8" s="683"/>
      <c r="I8" s="683"/>
      <c r="J8" s="2"/>
      <c r="K8" s="2"/>
      <c r="L8" s="2"/>
      <c r="M8" s="2"/>
      <c r="N8" s="2"/>
      <c r="O8" s="2"/>
      <c r="P8" s="2"/>
      <c r="Q8" s="2"/>
      <c r="R8" s="2"/>
      <c r="S8" s="2"/>
      <c r="T8" s="2"/>
      <c r="U8" s="2"/>
      <c r="V8" s="2"/>
      <c r="W8" s="2"/>
      <c r="X8" s="2"/>
      <c r="Y8" s="2"/>
      <c r="Z8" s="2"/>
      <c r="AA8" s="2"/>
      <c r="AB8" s="2"/>
      <c r="AC8" s="2"/>
    </row>
    <row r="9" spans="2:29" ht="21" customHeight="1">
      <c r="B9" s="683"/>
      <c r="C9" s="683"/>
      <c r="D9" s="683"/>
      <c r="E9" s="683"/>
      <c r="F9" s="683"/>
      <c r="G9" s="683"/>
      <c r="H9" s="683"/>
      <c r="I9" s="683"/>
      <c r="J9" s="2"/>
      <c r="K9" s="2"/>
      <c r="M9" s="2"/>
      <c r="N9" s="2"/>
      <c r="O9" s="2"/>
      <c r="P9" s="2"/>
      <c r="Q9" s="2"/>
      <c r="R9" s="2"/>
      <c r="S9" s="2"/>
      <c r="T9" s="2"/>
      <c r="U9" s="2"/>
      <c r="V9" s="2"/>
      <c r="W9" s="2"/>
      <c r="X9" s="2"/>
      <c r="Y9" s="2"/>
      <c r="Z9" s="2"/>
      <c r="AA9" s="2"/>
      <c r="AB9" s="2"/>
      <c r="AC9" s="2"/>
    </row>
    <row r="10" spans="2:29" ht="21" customHeight="1">
      <c r="B10" s="683"/>
      <c r="C10" s="683"/>
      <c r="D10" s="683"/>
      <c r="E10" s="683"/>
      <c r="F10" s="683"/>
      <c r="G10" s="683"/>
      <c r="H10" s="683"/>
      <c r="I10" s="683"/>
      <c r="J10" s="2"/>
      <c r="L10" s="2"/>
      <c r="M10" s="2"/>
      <c r="N10" s="2"/>
      <c r="O10" s="2"/>
      <c r="P10" s="2"/>
      <c r="Q10" s="2"/>
      <c r="R10" s="2"/>
      <c r="S10" s="2"/>
      <c r="T10" s="2"/>
      <c r="U10" s="2"/>
      <c r="V10" s="2"/>
      <c r="W10" s="2"/>
      <c r="X10" s="2"/>
      <c r="Y10" s="2"/>
      <c r="Z10" s="2"/>
      <c r="AA10" s="2"/>
      <c r="AB10" s="2"/>
      <c r="AC10" s="2"/>
    </row>
    <row r="11" spans="2:29" ht="21" customHeight="1">
      <c r="B11" s="683"/>
      <c r="C11" s="683"/>
      <c r="D11" s="683"/>
      <c r="E11" s="683"/>
      <c r="F11" s="683"/>
      <c r="G11" s="683"/>
      <c r="H11" s="683"/>
      <c r="I11" s="683"/>
      <c r="J11" s="2"/>
      <c r="K11" s="502"/>
      <c r="L11" s="2"/>
      <c r="M11" s="2"/>
      <c r="N11" s="2"/>
      <c r="O11" s="2"/>
      <c r="P11" s="2"/>
      <c r="Q11" s="2"/>
      <c r="R11" s="2"/>
      <c r="S11" s="2"/>
      <c r="T11" s="2"/>
      <c r="U11" s="2"/>
      <c r="V11" s="2"/>
      <c r="W11" s="2"/>
      <c r="X11" s="2"/>
      <c r="Y11" s="2"/>
      <c r="Z11" s="2"/>
      <c r="AA11" s="2"/>
      <c r="AB11" s="2"/>
      <c r="AC11" s="2"/>
    </row>
    <row r="12" spans="2:29" ht="21" customHeight="1">
      <c r="B12" s="683"/>
      <c r="C12" s="683"/>
      <c r="D12" s="683"/>
      <c r="E12" s="683"/>
      <c r="F12" s="683"/>
      <c r="G12" s="683"/>
      <c r="H12" s="683"/>
      <c r="I12" s="683"/>
      <c r="J12" s="2"/>
      <c r="K12" s="502"/>
      <c r="L12" s="2"/>
      <c r="M12" s="2"/>
      <c r="N12" s="2"/>
      <c r="O12" s="2"/>
      <c r="P12" s="2"/>
      <c r="Q12" s="2"/>
      <c r="R12" s="2"/>
      <c r="S12" s="2"/>
      <c r="T12" s="2"/>
      <c r="U12" s="2"/>
      <c r="V12" s="2"/>
      <c r="W12" s="2"/>
      <c r="X12" s="2"/>
      <c r="Y12" s="2"/>
      <c r="Z12" s="2"/>
      <c r="AA12" s="2"/>
      <c r="AB12" s="2"/>
      <c r="AC12" s="2"/>
    </row>
    <row r="13" spans="2:29" ht="21" customHeight="1">
      <c r="B13" s="683"/>
      <c r="C13" s="683"/>
      <c r="D13" s="683"/>
      <c r="E13" s="683"/>
      <c r="F13" s="683"/>
      <c r="G13" s="683"/>
      <c r="H13" s="683"/>
      <c r="I13" s="683"/>
      <c r="J13" s="2"/>
      <c r="K13" s="502"/>
      <c r="L13" s="2"/>
      <c r="M13" s="2"/>
      <c r="N13" s="2"/>
      <c r="O13" s="2"/>
      <c r="P13" s="2"/>
      <c r="Q13" s="2"/>
      <c r="R13" s="2"/>
      <c r="S13" s="2"/>
      <c r="T13" s="2"/>
      <c r="U13" s="2"/>
      <c r="V13" s="2"/>
      <c r="W13" s="2"/>
      <c r="X13" s="2"/>
      <c r="Y13" s="2"/>
      <c r="Z13" s="2"/>
      <c r="AA13" s="2"/>
      <c r="AB13" s="2"/>
      <c r="AC13" s="2"/>
    </row>
    <row r="14" spans="2:29" ht="16.149999999999999" customHeight="1">
      <c r="B14" s="678" t="s">
        <v>349</v>
      </c>
      <c r="C14" s="678"/>
      <c r="D14" s="678"/>
      <c r="E14" s="678"/>
      <c r="F14" s="678"/>
      <c r="G14" s="272" t="s">
        <v>629</v>
      </c>
      <c r="H14" s="679" t="s">
        <v>973</v>
      </c>
      <c r="I14" s="680"/>
      <c r="J14" s="2"/>
      <c r="K14" s="652" t="s">
        <v>745</v>
      </c>
      <c r="L14" s="2"/>
      <c r="M14" s="2"/>
      <c r="N14" s="2"/>
      <c r="O14" s="2"/>
      <c r="P14" s="2"/>
      <c r="Q14" s="2"/>
      <c r="R14" s="2"/>
      <c r="S14" s="2"/>
      <c r="T14" s="2"/>
      <c r="U14" s="2"/>
      <c r="V14" s="2"/>
      <c r="W14" s="2"/>
      <c r="X14" s="2"/>
      <c r="Y14" s="2"/>
      <c r="Z14" s="2"/>
      <c r="AA14" s="2"/>
      <c r="AB14" s="2"/>
      <c r="AC14" s="2"/>
    </row>
    <row r="15" spans="2:29" ht="16.5" customHeight="1">
      <c r="B15" s="678" t="s">
        <v>130</v>
      </c>
      <c r="C15" s="678"/>
      <c r="D15" s="678"/>
      <c r="E15" s="678"/>
      <c r="F15" s="678"/>
      <c r="G15" s="272" t="s">
        <v>129</v>
      </c>
      <c r="H15" s="660">
        <v>2450</v>
      </c>
      <c r="I15" s="661"/>
      <c r="J15" s="2"/>
      <c r="K15" s="653"/>
      <c r="L15" s="2"/>
      <c r="M15" s="2"/>
      <c r="N15" s="2"/>
      <c r="O15" s="2"/>
      <c r="P15" s="2"/>
      <c r="Q15" s="2"/>
      <c r="R15" s="2"/>
      <c r="S15" s="2"/>
      <c r="T15" s="2"/>
      <c r="U15" s="2"/>
      <c r="V15" s="2"/>
      <c r="W15" s="2"/>
      <c r="X15" s="2"/>
      <c r="Y15" s="2"/>
      <c r="Z15" s="2"/>
      <c r="AA15" s="2"/>
      <c r="AB15" s="2"/>
      <c r="AC15" s="2"/>
    </row>
    <row r="16" spans="2:29" ht="16.5" customHeight="1">
      <c r="B16" s="659" t="s">
        <v>764</v>
      </c>
      <c r="C16" s="659"/>
      <c r="D16" s="659"/>
      <c r="E16" s="659"/>
      <c r="F16" s="659"/>
      <c r="G16" s="321" t="s">
        <v>347</v>
      </c>
      <c r="H16" s="676">
        <v>42</v>
      </c>
      <c r="I16" s="677"/>
      <c r="J16" s="2"/>
      <c r="K16" s="653"/>
      <c r="L16" s="2"/>
      <c r="M16" s="2"/>
      <c r="N16" s="2"/>
      <c r="O16" s="2"/>
      <c r="P16" s="2"/>
      <c r="Q16" s="2"/>
      <c r="R16" s="2"/>
      <c r="S16" s="2"/>
      <c r="T16" s="2"/>
      <c r="X16" s="2"/>
      <c r="Y16" s="2"/>
      <c r="Z16" s="2"/>
      <c r="AA16" s="2"/>
      <c r="AB16" s="2"/>
      <c r="AC16" s="2"/>
    </row>
    <row r="17" spans="2:29" ht="16.5" customHeight="1">
      <c r="B17" s="659" t="s">
        <v>766</v>
      </c>
      <c r="C17" s="659"/>
      <c r="D17" s="659"/>
      <c r="E17" s="659"/>
      <c r="F17" s="659"/>
      <c r="G17" s="321" t="s">
        <v>100</v>
      </c>
      <c r="H17" s="676">
        <v>95</v>
      </c>
      <c r="I17" s="677"/>
      <c r="J17" s="2"/>
      <c r="K17" s="653"/>
      <c r="T17" s="2"/>
      <c r="U17" s="2"/>
      <c r="V17" s="2"/>
      <c r="W17" s="2"/>
      <c r="X17" s="2"/>
      <c r="Y17" s="2"/>
      <c r="Z17" s="2"/>
      <c r="AA17" s="2"/>
      <c r="AB17" s="2"/>
      <c r="AC17" s="2"/>
    </row>
    <row r="18" spans="2:29" ht="16.5" customHeight="1">
      <c r="B18" s="659" t="s">
        <v>763</v>
      </c>
      <c r="C18" s="659"/>
      <c r="D18" s="659"/>
      <c r="E18" s="659"/>
      <c r="F18" s="659"/>
      <c r="G18" s="321" t="s">
        <v>323</v>
      </c>
      <c r="H18" s="686">
        <v>65</v>
      </c>
      <c r="I18" s="687"/>
      <c r="J18" s="2"/>
      <c r="K18" s="654"/>
      <c r="T18" s="2"/>
      <c r="U18" s="2"/>
      <c r="V18" s="2"/>
      <c r="W18" s="2"/>
      <c r="X18" s="2"/>
      <c r="Y18" s="2"/>
      <c r="Z18" s="2"/>
      <c r="AA18" s="2"/>
      <c r="AB18" s="2"/>
      <c r="AC18" s="2"/>
    </row>
    <row r="19" spans="2:29" ht="16.5" customHeight="1">
      <c r="B19" s="715" t="s">
        <v>869</v>
      </c>
      <c r="C19" s="715"/>
      <c r="D19" s="715"/>
      <c r="E19" s="715"/>
      <c r="F19" s="715"/>
      <c r="G19" s="540" t="s">
        <v>852</v>
      </c>
      <c r="H19" s="686" t="s">
        <v>413</v>
      </c>
      <c r="I19" s="687"/>
      <c r="J19" s="2"/>
      <c r="K19" s="544"/>
      <c r="T19" s="2"/>
      <c r="U19" s="2"/>
      <c r="V19" s="2"/>
      <c r="W19" s="2"/>
      <c r="X19" s="2"/>
      <c r="Y19" s="2"/>
      <c r="Z19" s="2"/>
      <c r="AA19" s="2"/>
      <c r="AB19" s="2"/>
      <c r="AC19" s="2"/>
    </row>
    <row r="20" spans="2:29" ht="16.5" customHeight="1">
      <c r="B20" s="716" t="s">
        <v>867</v>
      </c>
      <c r="C20" s="716"/>
      <c r="D20" s="716"/>
      <c r="E20" s="716"/>
      <c r="F20" s="716"/>
      <c r="G20" s="540" t="s">
        <v>512</v>
      </c>
      <c r="H20" s="717">
        <v>1.1000000000000001</v>
      </c>
      <c r="I20" s="718"/>
      <c r="J20" s="2"/>
      <c r="K20" s="651" t="str">
        <f>IF(H23="no","",IF(H24&gt;ROUND(+H15/400,0),"Attenzione il numero di piastre è eccessivo rispetto alla lunghezza del cordolo",""))</f>
        <v/>
      </c>
      <c r="L20" s="651"/>
      <c r="T20" s="2"/>
      <c r="U20" s="2"/>
      <c r="V20" s="2"/>
      <c r="W20" s="2"/>
      <c r="X20" s="2"/>
      <c r="Y20" s="2"/>
      <c r="Z20" s="2"/>
      <c r="AA20" s="2"/>
      <c r="AB20" s="2"/>
      <c r="AC20" s="2"/>
    </row>
    <row r="21" spans="2:29" ht="16.5" customHeight="1">
      <c r="B21" s="719" t="s">
        <v>868</v>
      </c>
      <c r="C21" s="719"/>
      <c r="D21" s="719"/>
      <c r="E21" s="719"/>
      <c r="F21" s="719"/>
      <c r="G21" s="323" t="s">
        <v>853</v>
      </c>
      <c r="H21" s="717">
        <v>1.5</v>
      </c>
      <c r="I21" s="718"/>
      <c r="J21" s="2"/>
      <c r="K21" s="651"/>
      <c r="L21" s="651"/>
      <c r="T21" s="2"/>
      <c r="U21" s="2"/>
      <c r="V21" s="2"/>
      <c r="W21" s="2"/>
      <c r="X21" s="2"/>
      <c r="Y21" s="2"/>
      <c r="Z21" s="2"/>
      <c r="AA21" s="2"/>
      <c r="AB21" s="2"/>
      <c r="AC21" s="2"/>
    </row>
    <row r="22" spans="2:29" ht="27.75" customHeight="1">
      <c r="B22" s="712" t="s">
        <v>855</v>
      </c>
      <c r="C22" s="713"/>
      <c r="D22" s="713"/>
      <c r="E22" s="714"/>
      <c r="F22" s="542">
        <f>'verifica legno hold down'!C222</f>
        <v>1</v>
      </c>
      <c r="G22" s="547" t="s">
        <v>856</v>
      </c>
      <c r="H22" s="720" t="s">
        <v>859</v>
      </c>
      <c r="I22" s="721"/>
      <c r="J22" s="2"/>
      <c r="K22" s="651"/>
      <c r="L22" s="651"/>
      <c r="O22" s="613"/>
      <c r="P22" s="613"/>
      <c r="T22" s="2"/>
      <c r="U22" s="2"/>
      <c r="V22" s="2"/>
      <c r="W22" s="2"/>
      <c r="X22" s="2"/>
      <c r="Y22" s="2"/>
      <c r="Z22" s="2"/>
      <c r="AA22" s="2"/>
      <c r="AB22" s="2"/>
      <c r="AC22" s="2"/>
    </row>
    <row r="23" spans="2:29" ht="16.5" customHeight="1">
      <c r="B23" s="659" t="s">
        <v>880</v>
      </c>
      <c r="C23" s="659"/>
      <c r="D23" s="659"/>
      <c r="E23" s="659"/>
      <c r="F23" s="659"/>
      <c r="G23" s="560" t="str">
        <f>IF(H23="si","manuale","automatico")</f>
        <v>automatico</v>
      </c>
      <c r="H23" s="708" t="s">
        <v>85</v>
      </c>
      <c r="I23" s="709"/>
      <c r="J23" s="2"/>
      <c r="K23" s="651"/>
      <c r="L23" s="651"/>
      <c r="O23" s="613"/>
      <c r="P23" s="613"/>
      <c r="T23" s="2"/>
      <c r="U23" s="2"/>
      <c r="V23" s="2"/>
      <c r="W23" s="2"/>
      <c r="X23" s="2"/>
      <c r="Y23" s="2"/>
      <c r="Z23" s="2"/>
      <c r="AA23" s="2"/>
      <c r="AB23" s="2"/>
      <c r="AC23" s="2"/>
    </row>
    <row r="24" spans="2:29" ht="16.5" customHeight="1">
      <c r="B24" s="659" t="s">
        <v>881</v>
      </c>
      <c r="C24" s="659"/>
      <c r="D24" s="659"/>
      <c r="E24" s="659"/>
      <c r="F24" s="659"/>
      <c r="G24" s="560" t="s">
        <v>882</v>
      </c>
      <c r="H24" s="710">
        <v>1</v>
      </c>
      <c r="I24" s="711"/>
      <c r="J24" s="2"/>
      <c r="K24" s="651"/>
      <c r="L24" s="651"/>
      <c r="O24" s="613"/>
      <c r="P24" s="613"/>
      <c r="T24" s="2"/>
      <c r="U24" s="2"/>
      <c r="V24" s="2"/>
      <c r="W24" s="2"/>
      <c r="X24" s="2"/>
      <c r="Y24" s="2"/>
      <c r="Z24" s="2"/>
      <c r="AA24" s="2"/>
      <c r="AB24" s="2"/>
      <c r="AC24" s="2"/>
    </row>
    <row r="25" spans="2:29" ht="24" customHeight="1">
      <c r="O25" s="613"/>
      <c r="P25" s="613"/>
      <c r="T25" s="2"/>
      <c r="U25" s="2"/>
      <c r="V25" s="2"/>
      <c r="W25" s="2"/>
      <c r="X25" s="2"/>
      <c r="Y25" s="2"/>
      <c r="Z25" s="2"/>
      <c r="AA25" s="2"/>
      <c r="AB25" s="2"/>
      <c r="AC25" s="2"/>
    </row>
    <row r="26" spans="2:29" ht="19.5" customHeight="1">
      <c r="B26" s="305" t="s">
        <v>978</v>
      </c>
      <c r="C26" s="2"/>
      <c r="D26" s="2"/>
      <c r="E26" s="2"/>
      <c r="F26" s="2"/>
      <c r="G26" s="2"/>
      <c r="H26" s="2"/>
      <c r="I26" s="2"/>
      <c r="J26" s="2"/>
      <c r="K26" s="2"/>
      <c r="T26" s="2"/>
      <c r="U26" s="2"/>
      <c r="V26" s="2"/>
      <c r="W26" s="2"/>
      <c r="X26" s="2"/>
      <c r="Y26" s="2"/>
      <c r="Z26" s="2"/>
      <c r="AA26" s="2"/>
      <c r="AB26" s="2"/>
      <c r="AC26" s="2"/>
    </row>
    <row r="27" spans="2:29" ht="19.5" customHeight="1">
      <c r="B27" s="675"/>
      <c r="C27" s="675"/>
      <c r="D27" s="675"/>
      <c r="E27" s="675"/>
      <c r="F27" s="675"/>
      <c r="G27" s="675"/>
      <c r="H27" s="675"/>
      <c r="I27" s="675"/>
      <c r="J27" s="2"/>
      <c r="K27" s="2"/>
      <c r="T27" s="2"/>
      <c r="U27" s="2"/>
      <c r="V27" s="2"/>
      <c r="W27" s="2"/>
      <c r="X27" s="2"/>
      <c r="Y27" s="2"/>
      <c r="Z27" s="2"/>
      <c r="AA27" s="2"/>
      <c r="AB27" s="2"/>
      <c r="AC27" s="2"/>
    </row>
    <row r="28" spans="2:29" ht="19.5" customHeight="1">
      <c r="B28" s="675"/>
      <c r="C28" s="675"/>
      <c r="D28" s="675"/>
      <c r="E28" s="675"/>
      <c r="F28" s="675"/>
      <c r="G28" s="675"/>
      <c r="H28" s="675"/>
      <c r="I28" s="675"/>
      <c r="J28" s="2"/>
      <c r="K28" s="2"/>
      <c r="T28" s="2"/>
      <c r="U28" s="2"/>
      <c r="V28" s="2"/>
      <c r="W28" s="2"/>
      <c r="X28" s="2"/>
      <c r="Y28" s="2"/>
      <c r="Z28" s="2"/>
      <c r="AA28" s="2"/>
      <c r="AB28" s="2"/>
      <c r="AC28" s="2"/>
    </row>
    <row r="29" spans="2:29" ht="19.5" customHeight="1">
      <c r="B29" s="675"/>
      <c r="C29" s="675"/>
      <c r="D29" s="675"/>
      <c r="E29" s="675"/>
      <c r="F29" s="675"/>
      <c r="G29" s="675"/>
      <c r="H29" s="675"/>
      <c r="I29" s="675"/>
      <c r="J29" s="2"/>
      <c r="K29" s="2"/>
      <c r="T29" s="2"/>
      <c r="U29" s="2"/>
      <c r="V29" s="2"/>
      <c r="W29" s="2"/>
      <c r="X29" s="2"/>
      <c r="Y29" s="2"/>
      <c r="Z29" s="2"/>
      <c r="AA29" s="2"/>
      <c r="AB29" s="2"/>
      <c r="AC29" s="2"/>
    </row>
    <row r="30" spans="2:29" ht="19.5" customHeight="1">
      <c r="B30" s="675"/>
      <c r="C30" s="675"/>
      <c r="D30" s="675"/>
      <c r="E30" s="675"/>
      <c r="F30" s="675"/>
      <c r="G30" s="675"/>
      <c r="H30" s="675"/>
      <c r="I30" s="675"/>
      <c r="J30" s="2"/>
      <c r="K30" s="2"/>
      <c r="T30" s="2"/>
      <c r="U30" s="2"/>
      <c r="V30" s="2"/>
      <c r="W30" s="2"/>
      <c r="X30" s="2"/>
      <c r="Y30" s="2"/>
      <c r="Z30" s="2"/>
      <c r="AA30" s="2"/>
      <c r="AB30" s="2"/>
      <c r="AC30" s="2"/>
    </row>
    <row r="31" spans="2:29" ht="19.5" customHeight="1">
      <c r="B31" s="675"/>
      <c r="C31" s="675"/>
      <c r="D31" s="675"/>
      <c r="E31" s="675"/>
      <c r="F31" s="675"/>
      <c r="G31" s="675"/>
      <c r="H31" s="675"/>
      <c r="I31" s="675"/>
      <c r="J31" s="2"/>
      <c r="K31" s="2"/>
      <c r="T31" s="2"/>
      <c r="U31" s="2"/>
      <c r="V31" s="2"/>
      <c r="W31" s="2"/>
      <c r="X31" s="2"/>
      <c r="Y31" s="2"/>
      <c r="Z31" s="2"/>
      <c r="AA31" s="2"/>
      <c r="AB31" s="2"/>
      <c r="AC31" s="2"/>
    </row>
    <row r="32" spans="2:29" ht="19.5" customHeight="1">
      <c r="B32" s="675"/>
      <c r="C32" s="675"/>
      <c r="D32" s="675"/>
      <c r="E32" s="675"/>
      <c r="F32" s="675"/>
      <c r="G32" s="675"/>
      <c r="H32" s="675"/>
      <c r="I32" s="675"/>
      <c r="J32" s="2"/>
      <c r="K32" s="2"/>
      <c r="T32" s="2"/>
      <c r="U32" s="2"/>
      <c r="V32" s="2"/>
      <c r="W32" s="2"/>
      <c r="X32" s="2"/>
      <c r="Y32" s="2"/>
      <c r="Z32" s="2"/>
      <c r="AA32" s="2"/>
      <c r="AB32" s="2"/>
      <c r="AC32" s="2"/>
    </row>
    <row r="33" spans="2:29" ht="19.5" customHeight="1">
      <c r="B33" s="675"/>
      <c r="C33" s="675"/>
      <c r="D33" s="675"/>
      <c r="E33" s="675"/>
      <c r="F33" s="675"/>
      <c r="G33" s="675"/>
      <c r="H33" s="675"/>
      <c r="I33" s="675"/>
      <c r="J33" s="2"/>
      <c r="K33" s="2"/>
      <c r="T33" s="2"/>
      <c r="U33" s="2"/>
      <c r="V33" s="2"/>
      <c r="W33" s="2"/>
      <c r="X33" s="2"/>
      <c r="Y33" s="2"/>
      <c r="Z33" s="2"/>
      <c r="AA33" s="2"/>
      <c r="AB33" s="2"/>
      <c r="AC33" s="2"/>
    </row>
    <row r="34" spans="2:29" ht="19.5" customHeight="1">
      <c r="B34" s="675"/>
      <c r="C34" s="675"/>
      <c r="D34" s="675"/>
      <c r="E34" s="675"/>
      <c r="F34" s="675"/>
      <c r="G34" s="675"/>
      <c r="H34" s="675"/>
      <c r="I34" s="675"/>
      <c r="J34" s="2"/>
      <c r="K34" s="2"/>
      <c r="T34" s="2"/>
      <c r="U34" s="2"/>
      <c r="V34" s="2"/>
      <c r="W34" s="2"/>
      <c r="X34" s="2"/>
      <c r="Y34" s="2"/>
      <c r="Z34" s="2"/>
      <c r="AA34" s="2"/>
      <c r="AB34" s="2"/>
      <c r="AC34" s="2"/>
    </row>
    <row r="35" spans="2:29" ht="19.5" customHeight="1">
      <c r="B35" s="675"/>
      <c r="C35" s="675"/>
      <c r="D35" s="675"/>
      <c r="E35" s="675"/>
      <c r="F35" s="675"/>
      <c r="G35" s="675"/>
      <c r="H35" s="675"/>
      <c r="I35" s="675"/>
      <c r="J35" s="2"/>
      <c r="K35" s="2"/>
      <c r="T35" s="2"/>
      <c r="U35" s="2"/>
      <c r="V35" s="2"/>
      <c r="W35" s="2"/>
      <c r="X35" s="2"/>
      <c r="Y35" s="2"/>
      <c r="Z35" s="2"/>
      <c r="AA35" s="2"/>
      <c r="AB35" s="2"/>
      <c r="AC35" s="2"/>
    </row>
    <row r="36" spans="2:29" ht="19.5" customHeight="1">
      <c r="B36" s="675"/>
      <c r="C36" s="675"/>
      <c r="D36" s="675"/>
      <c r="E36" s="675"/>
      <c r="F36" s="675"/>
      <c r="G36" s="675"/>
      <c r="H36" s="675"/>
      <c r="I36" s="675"/>
      <c r="J36" s="2"/>
      <c r="K36" s="2"/>
      <c r="T36" s="2"/>
      <c r="U36" s="2"/>
      <c r="V36" s="2"/>
      <c r="W36" s="2"/>
      <c r="X36" s="2"/>
      <c r="Y36" s="2"/>
      <c r="Z36" s="2"/>
      <c r="AA36" s="2"/>
      <c r="AB36" s="2"/>
      <c r="AC36" s="2"/>
    </row>
    <row r="37" spans="2:29" ht="19.5" customHeight="1">
      <c r="B37" s="675"/>
      <c r="C37" s="675"/>
      <c r="D37" s="675"/>
      <c r="E37" s="675"/>
      <c r="F37" s="675"/>
      <c r="G37" s="675"/>
      <c r="H37" s="675"/>
      <c r="I37" s="675"/>
      <c r="J37" s="2"/>
      <c r="K37" s="2"/>
      <c r="T37" s="2"/>
      <c r="U37" s="2"/>
      <c r="V37" s="2"/>
      <c r="W37" s="2"/>
      <c r="X37" s="2"/>
      <c r="Y37" s="2"/>
      <c r="Z37" s="2"/>
      <c r="AA37" s="2"/>
      <c r="AB37" s="2"/>
      <c r="AC37" s="2"/>
    </row>
    <row r="38" spans="2:29" ht="19.5" customHeight="1">
      <c r="B38" s="675"/>
      <c r="C38" s="675"/>
      <c r="D38" s="675"/>
      <c r="E38" s="675"/>
      <c r="F38" s="675"/>
      <c r="G38" s="675"/>
      <c r="H38" s="675"/>
      <c r="I38" s="675"/>
      <c r="J38" s="2"/>
      <c r="K38" s="2"/>
      <c r="T38" s="2"/>
      <c r="U38" s="2"/>
      <c r="V38" s="2"/>
      <c r="W38" s="2"/>
      <c r="X38" s="2"/>
      <c r="Y38" s="2"/>
      <c r="Z38" s="2"/>
      <c r="AA38" s="2"/>
      <c r="AB38" s="2"/>
      <c r="AC38" s="2"/>
    </row>
    <row r="39" spans="2:29" ht="19.5" customHeight="1">
      <c r="B39" s="669" t="s">
        <v>758</v>
      </c>
      <c r="C39" s="670"/>
      <c r="D39" s="670"/>
      <c r="E39" s="670"/>
      <c r="F39" s="671"/>
      <c r="G39" s="445" t="s">
        <v>633</v>
      </c>
      <c r="H39" s="666">
        <f>H93</f>
        <v>16</v>
      </c>
      <c r="I39" s="667"/>
      <c r="J39" s="2"/>
      <c r="T39" s="2"/>
      <c r="U39" s="2"/>
      <c r="V39" s="2"/>
      <c r="W39" s="2"/>
      <c r="X39" s="2"/>
      <c r="Y39" s="2"/>
      <c r="Z39" s="2"/>
      <c r="AA39" s="2"/>
      <c r="AB39" s="2"/>
      <c r="AC39" s="2"/>
    </row>
    <row r="40" spans="2:29" ht="19.5" customHeight="1">
      <c r="B40" s="669" t="s">
        <v>759</v>
      </c>
      <c r="C40" s="670"/>
      <c r="D40" s="670"/>
      <c r="E40" s="670"/>
      <c r="F40" s="671"/>
      <c r="G40" s="445" t="s">
        <v>788</v>
      </c>
      <c r="H40" s="691">
        <v>2.8</v>
      </c>
      <c r="I40" s="692"/>
      <c r="J40" s="2"/>
      <c r="K40" s="2"/>
      <c r="T40" s="2"/>
      <c r="U40" s="2"/>
      <c r="V40" s="2"/>
      <c r="W40" s="2"/>
      <c r="X40" s="2"/>
      <c r="Y40" s="2"/>
      <c r="Z40" s="2"/>
      <c r="AA40" s="2"/>
      <c r="AB40" s="2"/>
      <c r="AC40" s="2"/>
    </row>
    <row r="41" spans="2:29" ht="19.5" customHeight="1">
      <c r="B41" s="291"/>
      <c r="C41" s="291"/>
      <c r="D41" s="291"/>
      <c r="E41" s="291"/>
      <c r="F41" s="291"/>
      <c r="G41" s="291"/>
      <c r="H41" s="291"/>
      <c r="I41" s="291"/>
      <c r="J41" s="2"/>
      <c r="K41" s="2"/>
      <c r="T41" s="2"/>
      <c r="U41" s="2"/>
      <c r="V41" s="2"/>
      <c r="W41" s="2"/>
      <c r="X41" s="2"/>
      <c r="Y41" s="2"/>
      <c r="Z41" s="2"/>
      <c r="AA41" s="2"/>
      <c r="AB41" s="2"/>
      <c r="AC41" s="2"/>
    </row>
    <row r="42" spans="2:29" ht="19.5" customHeight="1">
      <c r="B42" s="20" t="s">
        <v>684</v>
      </c>
      <c r="C42" s="2"/>
      <c r="D42" s="2"/>
      <c r="E42" s="2"/>
      <c r="F42" s="2"/>
      <c r="G42" s="2"/>
      <c r="H42" s="2"/>
      <c r="I42" s="2"/>
      <c r="J42" s="2"/>
      <c r="K42" s="2"/>
      <c r="T42" s="2"/>
      <c r="U42" s="2"/>
      <c r="V42" s="2"/>
      <c r="W42" s="2"/>
      <c r="X42" s="2"/>
      <c r="Y42" s="2"/>
      <c r="Z42" s="2"/>
      <c r="AA42" s="2"/>
      <c r="AB42" s="2"/>
      <c r="AC42" s="2"/>
    </row>
    <row r="43" spans="2:29" ht="19.5" customHeight="1">
      <c r="B43" s="615"/>
      <c r="C43" s="616"/>
      <c r="D43" s="616"/>
      <c r="E43" s="637"/>
      <c r="F43" s="638"/>
      <c r="G43" s="639"/>
      <c r="H43" s="642"/>
      <c r="I43" s="643"/>
      <c r="J43" s="2"/>
      <c r="K43" s="2"/>
      <c r="T43" s="2"/>
      <c r="U43" s="2"/>
      <c r="V43" s="2"/>
      <c r="W43" s="2"/>
      <c r="X43" s="2"/>
      <c r="Y43" s="2"/>
      <c r="Z43" s="2"/>
      <c r="AA43" s="2"/>
      <c r="AB43" s="2"/>
      <c r="AC43" s="2"/>
    </row>
    <row r="44" spans="2:29" ht="19.5" customHeight="1">
      <c r="B44" s="617"/>
      <c r="C44" s="90"/>
      <c r="D44" s="90"/>
      <c r="E44" s="637"/>
      <c r="F44" s="638"/>
      <c r="G44" s="640"/>
      <c r="H44" s="644"/>
      <c r="I44" s="645"/>
      <c r="J44" s="2"/>
      <c r="K44" s="2"/>
      <c r="T44" s="2"/>
      <c r="U44" s="2"/>
      <c r="V44" s="2"/>
      <c r="W44" s="2"/>
      <c r="X44" s="2"/>
      <c r="Y44" s="2"/>
      <c r="Z44" s="2"/>
      <c r="AA44" s="2"/>
      <c r="AB44" s="2"/>
      <c r="AC44" s="2"/>
    </row>
    <row r="45" spans="2:29" ht="19.5" customHeight="1">
      <c r="B45" s="617"/>
      <c r="C45" s="90"/>
      <c r="D45" s="90"/>
      <c r="E45" s="637"/>
      <c r="F45" s="638"/>
      <c r="G45" s="640"/>
      <c r="H45" s="644"/>
      <c r="I45" s="645"/>
      <c r="J45" s="2"/>
      <c r="K45" s="2"/>
      <c r="T45" s="2"/>
      <c r="U45" s="2"/>
      <c r="V45" s="2"/>
      <c r="W45" s="2"/>
      <c r="X45" s="2"/>
      <c r="Y45" s="2"/>
      <c r="Z45" s="2"/>
      <c r="AA45" s="2"/>
      <c r="AB45" s="2"/>
      <c r="AC45" s="2"/>
    </row>
    <row r="46" spans="2:29" ht="19.5" customHeight="1">
      <c r="B46" s="617"/>
      <c r="C46" s="90"/>
      <c r="D46" s="90"/>
      <c r="E46" s="637"/>
      <c r="F46" s="638"/>
      <c r="G46" s="640"/>
      <c r="H46" s="644"/>
      <c r="I46" s="645"/>
      <c r="J46" s="2"/>
      <c r="K46" s="2"/>
      <c r="T46" s="2"/>
      <c r="U46" s="2"/>
      <c r="V46" s="2"/>
      <c r="W46" s="2"/>
      <c r="X46" s="2"/>
      <c r="Y46" s="2"/>
      <c r="Z46" s="2"/>
      <c r="AA46" s="2"/>
      <c r="AB46" s="2"/>
      <c r="AC46" s="2"/>
    </row>
    <row r="47" spans="2:29" ht="19.5" customHeight="1">
      <c r="B47" s="617"/>
      <c r="C47" s="90"/>
      <c r="D47" s="90"/>
      <c r="E47" s="637"/>
      <c r="F47" s="638"/>
      <c r="G47" s="640"/>
      <c r="H47" s="644"/>
      <c r="I47" s="645"/>
      <c r="J47" s="2"/>
      <c r="K47" s="2"/>
      <c r="T47" s="2"/>
      <c r="U47" s="2"/>
      <c r="V47" s="2"/>
      <c r="W47" s="2"/>
      <c r="X47" s="2"/>
      <c r="Y47" s="2"/>
      <c r="Z47" s="2"/>
      <c r="AA47" s="2"/>
      <c r="AB47" s="2"/>
      <c r="AC47" s="2"/>
    </row>
    <row r="48" spans="2:29" ht="19.5" customHeight="1">
      <c r="B48" s="617"/>
      <c r="C48" s="90"/>
      <c r="D48" s="90"/>
      <c r="E48" s="637"/>
      <c r="F48" s="638"/>
      <c r="G48" s="640"/>
      <c r="H48" s="644"/>
      <c r="I48" s="645"/>
      <c r="J48" s="2"/>
      <c r="K48" s="2"/>
      <c r="T48" s="2"/>
      <c r="U48" s="2"/>
      <c r="V48" s="2"/>
      <c r="W48" s="2"/>
      <c r="X48" s="2"/>
      <c r="Y48" s="2"/>
      <c r="Z48" s="2"/>
      <c r="AA48" s="2"/>
      <c r="AB48" s="2"/>
      <c r="AC48" s="2"/>
    </row>
    <row r="49" spans="1:29" ht="19.5" customHeight="1">
      <c r="B49" s="617"/>
      <c r="C49" s="90"/>
      <c r="D49" s="90"/>
      <c r="E49" s="637"/>
      <c r="F49" s="638"/>
      <c r="G49" s="640"/>
      <c r="H49" s="644"/>
      <c r="I49" s="645"/>
      <c r="J49" s="2"/>
      <c r="K49" s="2"/>
      <c r="T49" s="2"/>
      <c r="U49" s="2"/>
      <c r="V49" s="2"/>
      <c r="W49" s="2"/>
      <c r="X49" s="2"/>
      <c r="Y49" s="2"/>
      <c r="Z49" s="2"/>
      <c r="AA49" s="2"/>
      <c r="AB49" s="2"/>
      <c r="AC49" s="2"/>
    </row>
    <row r="50" spans="1:29" ht="19.5" customHeight="1">
      <c r="B50" s="617"/>
      <c r="C50" s="90"/>
      <c r="D50" s="90"/>
      <c r="E50" s="637"/>
      <c r="F50" s="638"/>
      <c r="G50" s="640"/>
      <c r="H50" s="644"/>
      <c r="I50" s="645"/>
      <c r="J50" s="2"/>
      <c r="K50" s="2"/>
      <c r="T50" s="2"/>
      <c r="U50" s="2"/>
      <c r="V50" s="2"/>
      <c r="W50" s="2"/>
      <c r="X50" s="2"/>
      <c r="Y50" s="2"/>
      <c r="Z50" s="2"/>
      <c r="AA50" s="2"/>
      <c r="AB50" s="2"/>
      <c r="AC50" s="2"/>
    </row>
    <row r="51" spans="1:29" ht="19.5" customHeight="1">
      <c r="B51" s="617"/>
      <c r="C51" s="90"/>
      <c r="D51" s="90"/>
      <c r="E51" s="637"/>
      <c r="F51" s="638"/>
      <c r="G51" s="640"/>
      <c r="H51" s="644"/>
      <c r="I51" s="645"/>
      <c r="J51" s="2"/>
      <c r="K51" s="2"/>
      <c r="T51" s="2"/>
      <c r="U51" s="2"/>
      <c r="V51" s="2"/>
      <c r="W51" s="2"/>
      <c r="X51" s="2"/>
      <c r="Y51" s="2"/>
      <c r="Z51" s="2"/>
      <c r="AA51" s="2"/>
      <c r="AB51" s="2"/>
      <c r="AC51" s="2"/>
    </row>
    <row r="52" spans="1:29" ht="19.5" customHeight="1">
      <c r="B52" s="617"/>
      <c r="C52" s="90"/>
      <c r="D52" s="90"/>
      <c r="E52" s="637"/>
      <c r="F52" s="638"/>
      <c r="G52" s="640"/>
      <c r="H52" s="644"/>
      <c r="I52" s="645"/>
      <c r="J52" s="2"/>
      <c r="K52" s="2"/>
      <c r="T52" s="2"/>
      <c r="U52" s="2"/>
      <c r="V52" s="2"/>
      <c r="W52" s="2"/>
      <c r="X52" s="2"/>
      <c r="Y52" s="2"/>
      <c r="Z52" s="2"/>
      <c r="AA52" s="2"/>
      <c r="AB52" s="2"/>
      <c r="AC52" s="2"/>
    </row>
    <row r="53" spans="1:29" ht="19.5" customHeight="1">
      <c r="B53" s="617"/>
      <c r="C53" s="90"/>
      <c r="D53" s="90"/>
      <c r="E53" s="637"/>
      <c r="F53" s="638"/>
      <c r="G53" s="640"/>
      <c r="H53" s="644"/>
      <c r="I53" s="645"/>
      <c r="J53" s="2"/>
      <c r="K53" s="2"/>
      <c r="T53" s="2"/>
      <c r="U53" s="2"/>
      <c r="V53" s="2"/>
      <c r="W53" s="2"/>
      <c r="X53" s="2"/>
      <c r="Y53" s="2"/>
      <c r="Z53" s="2"/>
      <c r="AA53" s="2"/>
      <c r="AB53" s="2"/>
      <c r="AC53" s="2"/>
    </row>
    <row r="54" spans="1:29" ht="19.5" customHeight="1">
      <c r="A54" s="67"/>
      <c r="B54" s="617"/>
      <c r="C54" s="90"/>
      <c r="D54" s="90"/>
      <c r="E54" s="637"/>
      <c r="F54" s="638"/>
      <c r="G54" s="640"/>
      <c r="H54" s="644"/>
      <c r="I54" s="645"/>
      <c r="J54" s="2"/>
      <c r="K54" s="2"/>
      <c r="T54" s="2"/>
      <c r="U54" s="2"/>
      <c r="V54" s="2"/>
      <c r="W54" s="2"/>
      <c r="X54" s="2"/>
      <c r="Y54" s="2"/>
      <c r="Z54" s="2"/>
      <c r="AA54" s="2"/>
      <c r="AB54" s="2"/>
      <c r="AC54" s="2"/>
    </row>
    <row r="55" spans="1:29" ht="16.5" customHeight="1">
      <c r="B55" s="617"/>
      <c r="C55" s="90"/>
      <c r="D55" s="90"/>
      <c r="E55" s="637"/>
      <c r="F55" s="638"/>
      <c r="G55" s="640"/>
      <c r="H55" s="644"/>
      <c r="I55" s="645"/>
      <c r="J55" s="2"/>
      <c r="K55" s="2"/>
      <c r="P55" s="2"/>
      <c r="Q55" s="2"/>
      <c r="R55" s="2"/>
      <c r="S55" s="2"/>
      <c r="T55" s="2"/>
      <c r="U55" s="2"/>
      <c r="V55" s="2"/>
      <c r="W55" s="2"/>
      <c r="X55" s="2"/>
      <c r="Y55" s="2"/>
      <c r="Z55" s="2"/>
      <c r="AA55" s="2"/>
      <c r="AB55" s="2"/>
      <c r="AC55" s="2"/>
    </row>
    <row r="56" spans="1:29" ht="16.5" customHeight="1">
      <c r="B56" s="617"/>
      <c r="C56" s="90"/>
      <c r="D56" s="90"/>
      <c r="E56" s="637"/>
      <c r="F56" s="638"/>
      <c r="G56" s="640"/>
      <c r="H56" s="644"/>
      <c r="I56" s="645"/>
      <c r="J56" s="2"/>
      <c r="K56" s="2"/>
      <c r="P56" s="43"/>
      <c r="Q56" s="2"/>
      <c r="R56" s="2"/>
      <c r="S56" s="2"/>
      <c r="T56" s="2"/>
      <c r="U56" s="2"/>
      <c r="V56" s="2"/>
      <c r="W56" s="2"/>
      <c r="X56" s="2"/>
      <c r="Y56" s="2"/>
      <c r="Z56" s="2"/>
      <c r="AA56" s="2"/>
      <c r="AB56" s="2"/>
      <c r="AC56" s="2"/>
    </row>
    <row r="57" spans="1:29" ht="16.5" customHeight="1">
      <c r="B57" s="617"/>
      <c r="C57" s="90"/>
      <c r="D57" s="90"/>
      <c r="E57" s="637"/>
      <c r="F57" s="638"/>
      <c r="G57" s="640"/>
      <c r="H57" s="644"/>
      <c r="I57" s="645"/>
      <c r="J57" s="2"/>
      <c r="K57" s="2"/>
      <c r="P57" s="43"/>
      <c r="Q57" s="2"/>
      <c r="R57" s="2"/>
      <c r="S57" s="2"/>
      <c r="T57" s="2"/>
      <c r="U57" s="2"/>
      <c r="V57" s="2"/>
      <c r="W57" s="2"/>
      <c r="X57" s="2"/>
      <c r="Y57" s="2"/>
      <c r="Z57" s="2"/>
      <c r="AA57" s="2"/>
      <c r="AB57" s="2"/>
      <c r="AC57" s="2"/>
    </row>
    <row r="58" spans="1:29" ht="17.25" customHeight="1">
      <c r="B58" s="617"/>
      <c r="C58" s="90"/>
      <c r="D58" s="90"/>
      <c r="E58" s="637"/>
      <c r="F58" s="638"/>
      <c r="G58" s="640"/>
      <c r="H58" s="644"/>
      <c r="I58" s="645"/>
      <c r="J58" s="2"/>
      <c r="K58" s="2"/>
      <c r="P58" s="43"/>
      <c r="Q58" s="2"/>
      <c r="R58" s="2"/>
      <c r="S58" s="2"/>
      <c r="T58" s="2"/>
      <c r="U58" s="2"/>
      <c r="V58" s="2"/>
      <c r="W58" s="2"/>
      <c r="X58" s="2"/>
      <c r="Y58" s="2"/>
      <c r="Z58" s="2"/>
      <c r="AA58" s="2"/>
      <c r="AB58" s="2"/>
      <c r="AC58" s="2"/>
    </row>
    <row r="59" spans="1:29">
      <c r="B59" s="617"/>
      <c r="C59" s="90"/>
      <c r="D59" s="90"/>
      <c r="E59" s="637"/>
      <c r="F59" s="638"/>
      <c r="G59" s="641"/>
      <c r="H59" s="646"/>
      <c r="I59" s="647"/>
      <c r="J59" s="2"/>
      <c r="K59" s="2"/>
      <c r="V59" s="2"/>
      <c r="W59" s="2"/>
      <c r="X59" s="2"/>
      <c r="Y59" s="2"/>
      <c r="Z59" s="2"/>
      <c r="AA59" s="2"/>
      <c r="AB59" s="2"/>
      <c r="AC59" s="2"/>
    </row>
    <row r="60" spans="1:29">
      <c r="B60" s="618"/>
      <c r="C60" s="619"/>
      <c r="D60" s="619"/>
      <c r="E60" s="648" t="s">
        <v>984</v>
      </c>
      <c r="F60" s="648"/>
      <c r="G60" s="620" t="s">
        <v>985</v>
      </c>
      <c r="H60" s="649" t="s">
        <v>986</v>
      </c>
      <c r="I60" s="650"/>
      <c r="J60" s="2"/>
      <c r="K60" s="655" t="s">
        <v>745</v>
      </c>
      <c r="P60" s="2"/>
      <c r="Q60" s="2"/>
      <c r="R60" s="2"/>
      <c r="S60" s="2"/>
      <c r="T60" s="2"/>
      <c r="U60" s="2"/>
      <c r="V60" s="2"/>
      <c r="W60" s="2"/>
      <c r="X60" s="2"/>
      <c r="Y60" s="2"/>
      <c r="Z60" s="2"/>
      <c r="AA60" s="2"/>
      <c r="AB60" s="2"/>
      <c r="AC60" s="2"/>
    </row>
    <row r="61" spans="1:29">
      <c r="B61" s="658" t="s">
        <v>556</v>
      </c>
      <c r="C61" s="658"/>
      <c r="D61" s="658"/>
      <c r="E61" s="658"/>
      <c r="F61" s="658"/>
      <c r="G61" s="272" t="s">
        <v>634</v>
      </c>
      <c r="H61" s="657" t="s">
        <v>125</v>
      </c>
      <c r="I61" s="657"/>
      <c r="J61" s="2"/>
      <c r="K61" s="655"/>
      <c r="P61" s="2"/>
      <c r="Q61" s="2"/>
      <c r="R61" s="2"/>
      <c r="S61" s="2"/>
      <c r="T61" s="2"/>
      <c r="U61" s="2"/>
      <c r="V61" s="2"/>
      <c r="W61" s="2"/>
      <c r="X61" s="2"/>
      <c r="Y61" s="2"/>
      <c r="Z61" s="2"/>
      <c r="AA61" s="2"/>
      <c r="AB61" s="2"/>
      <c r="AC61" s="2"/>
    </row>
    <row r="62" spans="1:29">
      <c r="B62" s="658" t="s">
        <v>557</v>
      </c>
      <c r="C62" s="658"/>
      <c r="D62" s="658"/>
      <c r="E62" s="658"/>
      <c r="F62" s="658"/>
      <c r="G62" s="272" t="s">
        <v>635</v>
      </c>
      <c r="H62" s="657" t="s">
        <v>481</v>
      </c>
      <c r="I62" s="657"/>
      <c r="J62" s="2"/>
      <c r="K62" s="655"/>
      <c r="P62" s="2"/>
      <c r="Q62" s="2"/>
      <c r="R62" s="2"/>
      <c r="S62" s="2"/>
      <c r="T62" s="2"/>
      <c r="U62" s="2"/>
      <c r="V62" s="2"/>
      <c r="W62" s="2"/>
      <c r="X62" s="2"/>
      <c r="Y62" s="2"/>
      <c r="Z62" s="2"/>
      <c r="AA62" s="2"/>
      <c r="AB62" s="2"/>
      <c r="AC62" s="2"/>
    </row>
    <row r="63" spans="1:29">
      <c r="B63" s="658" t="s">
        <v>558</v>
      </c>
      <c r="C63" s="658"/>
      <c r="D63" s="658"/>
      <c r="E63" s="658"/>
      <c r="F63" s="658"/>
      <c r="G63" s="272" t="s">
        <v>518</v>
      </c>
      <c r="H63" s="657">
        <v>2</v>
      </c>
      <c r="I63" s="657"/>
      <c r="J63" s="2"/>
      <c r="K63" s="655"/>
      <c r="P63" s="2"/>
      <c r="Q63" s="2"/>
      <c r="R63" s="2"/>
      <c r="S63" s="2"/>
      <c r="T63" s="2"/>
      <c r="U63" s="2"/>
      <c r="V63" s="2"/>
      <c r="W63" s="2"/>
      <c r="X63" s="2"/>
      <c r="Y63" s="2"/>
      <c r="Z63" s="2"/>
      <c r="AA63" s="2"/>
      <c r="AB63" s="2"/>
      <c r="AC63" s="2"/>
    </row>
    <row r="64" spans="1:29" ht="24" customHeight="1">
      <c r="B64" s="2"/>
      <c r="C64" s="311"/>
      <c r="D64" s="311"/>
      <c r="E64" s="2"/>
      <c r="F64" s="2"/>
      <c r="G64" s="102" t="s">
        <v>559</v>
      </c>
      <c r="H64" s="656" t="str">
        <f>'verifica legno piastre'!C124</f>
        <v>CHIODO ANKER</v>
      </c>
      <c r="I64" s="656"/>
      <c r="K64" s="655"/>
      <c r="P64" s="2"/>
      <c r="Q64" s="2"/>
      <c r="R64" s="2"/>
      <c r="S64" s="2"/>
      <c r="T64" s="2"/>
    </row>
    <row r="65" spans="2:20" ht="15.6" customHeight="1">
      <c r="B65" s="2" t="s">
        <v>928</v>
      </c>
      <c r="C65" s="2"/>
      <c r="D65" s="569" t="s">
        <v>85</v>
      </c>
      <c r="E65" s="2"/>
      <c r="F65" s="405" t="s">
        <v>554</v>
      </c>
      <c r="G65" s="406">
        <v>4</v>
      </c>
      <c r="H65" s="272" t="s">
        <v>554</v>
      </c>
      <c r="I65" s="274">
        <f>VERIFICHE!I87</f>
        <v>4</v>
      </c>
      <c r="J65" s="289"/>
      <c r="K65" s="655"/>
      <c r="P65" s="2"/>
      <c r="Q65" s="2"/>
      <c r="R65" s="2"/>
      <c r="S65" s="2"/>
      <c r="T65" s="2"/>
    </row>
    <row r="66" spans="2:20" ht="15.6" customHeight="1">
      <c r="B66" s="2"/>
      <c r="C66" s="2"/>
      <c r="D66" s="2"/>
      <c r="E66" s="2"/>
      <c r="F66" s="405" t="s">
        <v>555</v>
      </c>
      <c r="G66" s="406">
        <v>50</v>
      </c>
      <c r="H66" s="272" t="s">
        <v>555</v>
      </c>
      <c r="I66" s="274">
        <f>VERIFICHE!I88</f>
        <v>50</v>
      </c>
      <c r="J66" s="289"/>
      <c r="K66" s="655"/>
      <c r="P66" s="2"/>
      <c r="Q66" s="2"/>
      <c r="R66" s="2"/>
      <c r="S66" s="2"/>
      <c r="T66" s="2"/>
    </row>
    <row r="67" spans="2:20" ht="15.6" customHeight="1">
      <c r="B67" s="2" t="s">
        <v>991</v>
      </c>
      <c r="C67" s="2"/>
      <c r="D67" s="622">
        <f>VERIFICHE!F6</f>
        <v>6</v>
      </c>
      <c r="E67" s="2"/>
      <c r="F67" s="405" t="s">
        <v>725</v>
      </c>
      <c r="G67" s="407">
        <v>1.8</v>
      </c>
      <c r="H67" s="272" t="s">
        <v>501</v>
      </c>
      <c r="I67" s="275">
        <f>VERIFICHE!I91</f>
        <v>2.33</v>
      </c>
      <c r="J67" s="2"/>
      <c r="K67" s="655"/>
      <c r="P67" s="2"/>
      <c r="Q67" s="2"/>
      <c r="R67" s="2"/>
      <c r="S67" s="2"/>
      <c r="T67" s="2"/>
    </row>
    <row r="68" spans="2:20" ht="15.6" customHeight="1">
      <c r="B68" s="43"/>
      <c r="C68" s="43"/>
      <c r="D68" s="43"/>
      <c r="E68" s="43"/>
      <c r="F68" s="2"/>
      <c r="G68" s="2"/>
      <c r="H68" s="2"/>
      <c r="I68" s="2"/>
      <c r="J68" s="2"/>
      <c r="P68" s="2"/>
      <c r="Q68" s="2"/>
      <c r="R68" s="2"/>
      <c r="S68" s="2"/>
      <c r="T68" s="2"/>
    </row>
    <row r="69" spans="2:20" ht="21">
      <c r="B69" s="305" t="s">
        <v>979</v>
      </c>
      <c r="C69" s="312"/>
      <c r="D69" s="2"/>
      <c r="E69" s="2"/>
      <c r="F69" s="2"/>
      <c r="G69" s="39"/>
      <c r="H69" s="2"/>
      <c r="I69" s="2"/>
      <c r="J69" s="2"/>
      <c r="K69" s="2"/>
      <c r="L69" s="2"/>
    </row>
    <row r="70" spans="2:20">
      <c r="B70" s="690"/>
      <c r="C70" s="690"/>
      <c r="D70" s="690"/>
      <c r="E70" s="690"/>
      <c r="F70" s="690"/>
      <c r="G70" s="690"/>
      <c r="H70" s="690"/>
      <c r="I70" s="690"/>
      <c r="J70" s="2"/>
      <c r="K70" s="2"/>
      <c r="L70" s="2"/>
    </row>
    <row r="71" spans="2:20">
      <c r="B71" s="690"/>
      <c r="C71" s="690"/>
      <c r="D71" s="690"/>
      <c r="E71" s="690"/>
      <c r="F71" s="690"/>
      <c r="G71" s="690"/>
      <c r="H71" s="690"/>
      <c r="I71" s="690"/>
      <c r="J71" s="2"/>
      <c r="K71" s="2"/>
      <c r="L71" s="2"/>
    </row>
    <row r="72" spans="2:20">
      <c r="B72" s="690"/>
      <c r="C72" s="690"/>
      <c r="D72" s="690"/>
      <c r="E72" s="690"/>
      <c r="F72" s="690"/>
      <c r="G72" s="690"/>
      <c r="H72" s="690"/>
      <c r="I72" s="690"/>
      <c r="J72" s="2"/>
      <c r="K72" s="2"/>
      <c r="L72" s="2"/>
    </row>
    <row r="73" spans="2:20">
      <c r="B73" s="690"/>
      <c r="C73" s="690"/>
      <c r="D73" s="690"/>
      <c r="E73" s="690"/>
      <c r="F73" s="690"/>
      <c r="G73" s="690"/>
      <c r="H73" s="690"/>
      <c r="I73" s="690"/>
      <c r="J73" s="2"/>
      <c r="K73" s="2"/>
      <c r="L73" s="2"/>
    </row>
    <row r="74" spans="2:20">
      <c r="B74" s="690"/>
      <c r="C74" s="690"/>
      <c r="D74" s="690"/>
      <c r="E74" s="690"/>
      <c r="F74" s="690"/>
      <c r="G74" s="690"/>
      <c r="H74" s="690"/>
      <c r="I74" s="690"/>
      <c r="J74" s="2"/>
      <c r="K74" s="2"/>
      <c r="L74" s="2"/>
    </row>
    <row r="75" spans="2:20">
      <c r="B75" s="690"/>
      <c r="C75" s="690"/>
      <c r="D75" s="690"/>
      <c r="E75" s="690"/>
      <c r="F75" s="690"/>
      <c r="G75" s="690"/>
      <c r="H75" s="690"/>
      <c r="I75" s="690"/>
      <c r="J75" s="2"/>
      <c r="K75" s="2"/>
      <c r="L75" s="2"/>
    </row>
    <row r="76" spans="2:20">
      <c r="B76" s="690"/>
      <c r="C76" s="690"/>
      <c r="D76" s="690"/>
      <c r="E76" s="690"/>
      <c r="F76" s="690"/>
      <c r="G76" s="690"/>
      <c r="H76" s="690"/>
      <c r="I76" s="690"/>
      <c r="J76" s="2"/>
      <c r="K76" s="2"/>
      <c r="L76" s="2"/>
    </row>
    <row r="77" spans="2:20">
      <c r="B77" s="690"/>
      <c r="C77" s="690"/>
      <c r="D77" s="690"/>
      <c r="E77" s="690"/>
      <c r="F77" s="690"/>
      <c r="G77" s="690"/>
      <c r="H77" s="690"/>
      <c r="I77" s="690"/>
      <c r="J77" s="2"/>
      <c r="K77" s="2"/>
      <c r="L77" s="2"/>
    </row>
    <row r="78" spans="2:20">
      <c r="B78" s="690"/>
      <c r="C78" s="690"/>
      <c r="D78" s="690"/>
      <c r="E78" s="690"/>
      <c r="F78" s="690"/>
      <c r="G78" s="690"/>
      <c r="H78" s="690"/>
      <c r="I78" s="690"/>
      <c r="J78" s="2"/>
      <c r="K78" s="2"/>
      <c r="L78" s="2"/>
    </row>
    <row r="79" spans="2:20">
      <c r="B79" s="690"/>
      <c r="C79" s="690"/>
      <c r="D79" s="690"/>
      <c r="E79" s="690"/>
      <c r="F79" s="690"/>
      <c r="G79" s="690"/>
      <c r="H79" s="690"/>
      <c r="I79" s="690"/>
      <c r="J79" s="2"/>
      <c r="K79" s="2"/>
      <c r="L79" s="2"/>
    </row>
    <row r="80" spans="2:20">
      <c r="B80" s="690"/>
      <c r="C80" s="690"/>
      <c r="D80" s="690"/>
      <c r="E80" s="690"/>
      <c r="F80" s="690"/>
      <c r="G80" s="690"/>
      <c r="H80" s="690"/>
      <c r="I80" s="690"/>
      <c r="J80" s="2"/>
      <c r="K80" s="2"/>
      <c r="L80" s="2"/>
    </row>
    <row r="81" spans="2:20">
      <c r="B81" s="690"/>
      <c r="C81" s="690"/>
      <c r="D81" s="690"/>
      <c r="E81" s="690"/>
      <c r="F81" s="690"/>
      <c r="G81" s="690"/>
      <c r="H81" s="690"/>
      <c r="I81" s="690"/>
      <c r="J81" s="2"/>
      <c r="K81" s="2"/>
      <c r="L81" s="2"/>
    </row>
    <row r="82" spans="2:20">
      <c r="B82" s="690"/>
      <c r="C82" s="690"/>
      <c r="D82" s="690"/>
      <c r="E82" s="690"/>
      <c r="F82" s="690"/>
      <c r="G82" s="690"/>
      <c r="H82" s="690"/>
      <c r="I82" s="690"/>
      <c r="J82" s="2"/>
      <c r="K82" s="2"/>
      <c r="L82" s="2"/>
    </row>
    <row r="83" spans="2:20">
      <c r="B83" s="690"/>
      <c r="C83" s="690"/>
      <c r="D83" s="690"/>
      <c r="E83" s="690"/>
      <c r="F83" s="690"/>
      <c r="G83" s="690"/>
      <c r="H83" s="690"/>
      <c r="I83" s="690"/>
      <c r="J83" s="2"/>
      <c r="K83" s="2"/>
      <c r="L83" s="2"/>
    </row>
    <row r="84" spans="2:20">
      <c r="B84" s="690"/>
      <c r="C84" s="690"/>
      <c r="D84" s="690"/>
      <c r="E84" s="690"/>
      <c r="F84" s="690"/>
      <c r="G84" s="690"/>
      <c r="H84" s="690"/>
      <c r="I84" s="690"/>
      <c r="J84" s="2"/>
      <c r="K84" s="2"/>
      <c r="L84" s="2"/>
    </row>
    <row r="85" spans="2:20">
      <c r="B85" s="690"/>
      <c r="C85" s="690"/>
      <c r="D85" s="690"/>
      <c r="E85" s="690"/>
      <c r="F85" s="690"/>
      <c r="G85" s="690"/>
      <c r="H85" s="690"/>
      <c r="I85" s="690"/>
      <c r="J85" s="2"/>
      <c r="K85" s="2"/>
      <c r="L85" s="2"/>
    </row>
    <row r="86" spans="2:20">
      <c r="B86" s="690"/>
      <c r="C86" s="690"/>
      <c r="D86" s="690"/>
      <c r="E86" s="690"/>
      <c r="F86" s="690"/>
      <c r="G86" s="690"/>
      <c r="H86" s="690"/>
      <c r="I86" s="690"/>
      <c r="J86" s="2"/>
      <c r="K86" s="2"/>
      <c r="L86" s="2"/>
    </row>
    <row r="87" spans="2:20">
      <c r="B87" s="690"/>
      <c r="C87" s="690"/>
      <c r="D87" s="690"/>
      <c r="E87" s="690"/>
      <c r="F87" s="690"/>
      <c r="G87" s="690"/>
      <c r="H87" s="690"/>
      <c r="I87" s="690"/>
      <c r="J87" s="2"/>
      <c r="K87" s="2"/>
      <c r="L87" s="2"/>
    </row>
    <row r="88" spans="2:20">
      <c r="B88" s="690"/>
      <c r="C88" s="690"/>
      <c r="D88" s="690"/>
      <c r="E88" s="690"/>
      <c r="F88" s="690"/>
      <c r="G88" s="690"/>
      <c r="H88" s="690"/>
      <c r="I88" s="690"/>
      <c r="J88" s="2"/>
      <c r="K88" s="2"/>
      <c r="L88" s="2"/>
    </row>
    <row r="89" spans="2:20">
      <c r="B89" s="659" t="s">
        <v>131</v>
      </c>
      <c r="C89" s="659"/>
      <c r="D89" s="659"/>
      <c r="E89" s="659"/>
      <c r="F89" s="659"/>
      <c r="G89" s="321" t="s">
        <v>666</v>
      </c>
      <c r="H89" s="676" t="s">
        <v>232</v>
      </c>
      <c r="I89" s="677"/>
      <c r="J89" s="2"/>
      <c r="K89" s="655" t="s">
        <v>745</v>
      </c>
      <c r="L89" s="2"/>
    </row>
    <row r="90" spans="2:20">
      <c r="B90" s="659" t="s">
        <v>116</v>
      </c>
      <c r="C90" s="659"/>
      <c r="D90" s="659"/>
      <c r="E90" s="659"/>
      <c r="F90" s="659"/>
      <c r="G90" s="272" t="s">
        <v>147</v>
      </c>
      <c r="H90" s="664" t="s">
        <v>6</v>
      </c>
      <c r="I90" s="665"/>
      <c r="J90" s="2"/>
      <c r="K90" s="655"/>
      <c r="L90" s="2"/>
    </row>
    <row r="91" spans="2:20" ht="18" customHeight="1">
      <c r="B91" s="659" t="s">
        <v>157</v>
      </c>
      <c r="C91" s="659"/>
      <c r="D91" s="659"/>
      <c r="E91" s="659"/>
      <c r="F91" s="659"/>
      <c r="G91" s="272" t="s">
        <v>96</v>
      </c>
      <c r="H91" s="664">
        <v>1</v>
      </c>
      <c r="I91" s="665"/>
      <c r="J91" s="2"/>
      <c r="K91" s="655"/>
      <c r="L91" s="2"/>
    </row>
    <row r="92" spans="2:20" ht="18" customHeight="1">
      <c r="B92" s="659" t="s">
        <v>990</v>
      </c>
      <c r="C92" s="659"/>
      <c r="D92" s="659"/>
      <c r="E92" s="659"/>
      <c r="F92" s="659"/>
      <c r="G92" s="272" t="s">
        <v>667</v>
      </c>
      <c r="H92" s="684">
        <v>400</v>
      </c>
      <c r="I92" s="685"/>
      <c r="J92" s="2"/>
      <c r="K92" s="655"/>
      <c r="L92" s="2"/>
    </row>
    <row r="93" spans="2:20" ht="18" customHeight="1">
      <c r="B93" s="659" t="s">
        <v>65</v>
      </c>
      <c r="C93" s="659"/>
      <c r="D93" s="659"/>
      <c r="E93" s="659"/>
      <c r="F93" s="659"/>
      <c r="G93" s="272" t="s">
        <v>97</v>
      </c>
      <c r="H93" s="688">
        <v>16</v>
      </c>
      <c r="I93" s="689"/>
      <c r="J93" s="2"/>
      <c r="K93" s="655"/>
      <c r="L93" s="2"/>
    </row>
    <row r="94" spans="2:20" ht="18" customHeight="1">
      <c r="B94" s="659" t="s">
        <v>156</v>
      </c>
      <c r="C94" s="659"/>
      <c r="D94" s="659"/>
      <c r="E94" s="659"/>
      <c r="F94" s="659"/>
      <c r="G94" s="272" t="s">
        <v>668</v>
      </c>
      <c r="H94" s="662" t="s">
        <v>145</v>
      </c>
      <c r="I94" s="663"/>
      <c r="J94" s="2"/>
      <c r="K94" s="655"/>
      <c r="L94" s="2"/>
      <c r="M94" s="2"/>
      <c r="N94" s="2"/>
      <c r="P94" s="2"/>
      <c r="Q94" s="2"/>
      <c r="R94" s="2"/>
      <c r="S94" s="43"/>
      <c r="T94" s="43"/>
    </row>
    <row r="95" spans="2:20">
      <c r="B95" s="659" t="s">
        <v>782</v>
      </c>
      <c r="C95" s="659"/>
      <c r="D95" s="659"/>
      <c r="E95" s="659"/>
      <c r="F95" s="659"/>
      <c r="G95" s="463" t="s">
        <v>783</v>
      </c>
      <c r="H95" s="664">
        <v>1</v>
      </c>
      <c r="I95" s="665"/>
      <c r="J95" s="2"/>
      <c r="K95" s="655"/>
      <c r="S95" s="131"/>
      <c r="T95" s="43"/>
    </row>
    <row r="96" spans="2:20" ht="18">
      <c r="B96" s="659" t="s">
        <v>883</v>
      </c>
      <c r="C96" s="659"/>
      <c r="D96" s="659"/>
      <c r="E96" s="659"/>
      <c r="F96" s="659"/>
      <c r="G96" s="553" t="s">
        <v>918</v>
      </c>
      <c r="H96" s="660">
        <v>350</v>
      </c>
      <c r="I96" s="661"/>
      <c r="J96" s="2"/>
      <c r="K96" s="655"/>
      <c r="S96" s="43"/>
      <c r="T96" s="43"/>
    </row>
    <row r="97" spans="2:29">
      <c r="B97" s="659" t="s">
        <v>781</v>
      </c>
      <c r="C97" s="659"/>
      <c r="D97" s="659"/>
      <c r="E97" s="659"/>
      <c r="F97" s="659"/>
      <c r="G97" s="272" t="s">
        <v>784</v>
      </c>
      <c r="H97" s="666">
        <v>10</v>
      </c>
      <c r="I97" s="667"/>
      <c r="J97" s="2"/>
      <c r="K97" s="655"/>
      <c r="S97" s="43"/>
      <c r="T97" s="43"/>
    </row>
    <row r="98" spans="2:29">
      <c r="B98" s="669" t="s">
        <v>914</v>
      </c>
      <c r="C98" s="670"/>
      <c r="D98" s="670"/>
      <c r="E98" s="670"/>
      <c r="F98" s="671"/>
      <c r="G98" s="321" t="s">
        <v>916</v>
      </c>
      <c r="H98" s="668" t="s">
        <v>551</v>
      </c>
      <c r="I98" s="668"/>
      <c r="J98" s="2"/>
      <c r="K98" s="655"/>
      <c r="S98" s="131"/>
      <c r="T98" s="119"/>
    </row>
    <row r="99" spans="2:29">
      <c r="B99" s="669" t="s">
        <v>807</v>
      </c>
      <c r="C99" s="670"/>
      <c r="D99" s="670"/>
      <c r="E99" s="670"/>
      <c r="F99" s="671"/>
      <c r="G99" s="321" t="s">
        <v>917</v>
      </c>
      <c r="H99" s="668" t="s">
        <v>915</v>
      </c>
      <c r="I99" s="668"/>
      <c r="J99" s="2"/>
      <c r="K99" s="655"/>
      <c r="S99" s="402"/>
      <c r="T99" s="403"/>
    </row>
    <row r="100" spans="2:29">
      <c r="B100" s="669" t="s">
        <v>816</v>
      </c>
      <c r="C100" s="670"/>
      <c r="D100" s="670"/>
      <c r="E100" s="670"/>
      <c r="F100" s="671"/>
      <c r="G100" s="321" t="s">
        <v>778</v>
      </c>
      <c r="H100" s="668" t="s">
        <v>779</v>
      </c>
      <c r="I100" s="668"/>
      <c r="J100" s="2"/>
      <c r="K100" s="655"/>
      <c r="M100" s="289"/>
      <c r="S100" s="43"/>
      <c r="T100" s="131"/>
    </row>
    <row r="101" spans="2:29">
      <c r="S101" s="131"/>
      <c r="T101" s="43"/>
    </row>
    <row r="102" spans="2:29" ht="24" customHeight="1">
      <c r="B102" s="293" t="s">
        <v>553</v>
      </c>
      <c r="C102" s="2"/>
      <c r="D102" s="2"/>
      <c r="E102" s="2"/>
      <c r="F102" s="2"/>
      <c r="G102" s="2"/>
      <c r="H102" s="2"/>
      <c r="I102" s="2"/>
      <c r="J102" s="2"/>
      <c r="L102" s="402"/>
      <c r="M102" s="402"/>
      <c r="N102" s="403"/>
      <c r="O102" s="403"/>
      <c r="P102" s="43"/>
      <c r="Q102" s="43"/>
      <c r="R102" s="2"/>
      <c r="S102" s="43"/>
      <c r="T102" s="43"/>
    </row>
    <row r="103" spans="2:29" ht="15.6" customHeight="1">
      <c r="B103" s="699"/>
      <c r="C103" s="700"/>
      <c r="D103" s="700"/>
      <c r="E103" s="700"/>
      <c r="F103" s="700"/>
      <c r="G103" s="700"/>
      <c r="H103" s="700"/>
      <c r="I103" s="701"/>
      <c r="J103" s="2"/>
      <c r="K103" s="43"/>
      <c r="L103" s="43"/>
      <c r="M103" s="43"/>
      <c r="N103" s="43"/>
      <c r="O103" s="43"/>
      <c r="P103" s="43"/>
      <c r="Q103" s="43"/>
      <c r="R103" s="2"/>
      <c r="S103" s="2"/>
      <c r="T103" s="2"/>
      <c r="U103" s="2"/>
      <c r="V103" s="2"/>
      <c r="W103" s="2"/>
      <c r="X103" s="2"/>
      <c r="Y103" s="2"/>
      <c r="Z103" s="2"/>
      <c r="AA103" s="2"/>
      <c r="AB103" s="2"/>
      <c r="AC103" s="2"/>
    </row>
    <row r="104" spans="2:29" ht="15.6" customHeight="1">
      <c r="B104" s="702"/>
      <c r="C104" s="703"/>
      <c r="D104" s="703"/>
      <c r="E104" s="703"/>
      <c r="F104" s="703"/>
      <c r="G104" s="703"/>
      <c r="H104" s="703"/>
      <c r="I104" s="704"/>
      <c r="J104" s="2"/>
      <c r="K104" s="43"/>
      <c r="L104" s="43"/>
      <c r="M104" s="43"/>
      <c r="N104" s="43"/>
      <c r="O104" s="43"/>
      <c r="P104" s="43"/>
      <c r="Q104" s="43"/>
      <c r="R104" s="2"/>
      <c r="S104" s="2"/>
      <c r="T104" s="2"/>
      <c r="U104" s="2"/>
      <c r="V104" s="2"/>
      <c r="W104" s="2"/>
      <c r="X104" s="2"/>
      <c r="Y104" s="2"/>
      <c r="Z104" s="2"/>
      <c r="AA104" s="2"/>
      <c r="AB104" s="2"/>
      <c r="AC104" s="2"/>
    </row>
    <row r="105" spans="2:29" ht="15.6" customHeight="1">
      <c r="B105" s="702"/>
      <c r="C105" s="703"/>
      <c r="D105" s="703"/>
      <c r="E105" s="703"/>
      <c r="F105" s="703"/>
      <c r="G105" s="703"/>
      <c r="H105" s="703"/>
      <c r="I105" s="704"/>
      <c r="J105" s="2"/>
      <c r="K105" s="2"/>
      <c r="L105" s="2"/>
      <c r="M105" s="2"/>
      <c r="N105" s="2"/>
      <c r="O105" s="2"/>
      <c r="P105" s="2"/>
      <c r="Q105" s="2"/>
      <c r="R105" s="2"/>
      <c r="S105" s="2"/>
      <c r="T105" s="2"/>
      <c r="U105" s="2"/>
      <c r="V105" s="2"/>
      <c r="W105" s="2"/>
      <c r="X105" s="2"/>
      <c r="Y105" s="2"/>
      <c r="Z105" s="2"/>
      <c r="AA105" s="2"/>
      <c r="AB105" s="2"/>
      <c r="AC105" s="2"/>
    </row>
    <row r="106" spans="2:29" ht="15.6" customHeight="1">
      <c r="B106" s="702"/>
      <c r="C106" s="703"/>
      <c r="D106" s="703"/>
      <c r="E106" s="703"/>
      <c r="F106" s="703"/>
      <c r="G106" s="703"/>
      <c r="H106" s="703"/>
      <c r="I106" s="704"/>
      <c r="J106" s="2"/>
      <c r="K106" s="2"/>
      <c r="L106" s="2"/>
      <c r="M106" s="2"/>
      <c r="N106" s="2"/>
      <c r="O106" s="2"/>
      <c r="P106" s="2"/>
      <c r="Q106" s="2"/>
      <c r="R106" s="2"/>
      <c r="S106" s="2"/>
      <c r="T106" s="2"/>
      <c r="U106" s="2"/>
      <c r="V106" s="2"/>
      <c r="W106" s="2"/>
      <c r="X106" s="2"/>
      <c r="Y106" s="2"/>
      <c r="Z106" s="2"/>
      <c r="AA106" s="2"/>
      <c r="AB106" s="2"/>
      <c r="AC106" s="2"/>
    </row>
    <row r="107" spans="2:29" ht="15.6" customHeight="1">
      <c r="B107" s="702"/>
      <c r="C107" s="703"/>
      <c r="D107" s="703"/>
      <c r="E107" s="703"/>
      <c r="F107" s="703"/>
      <c r="G107" s="703"/>
      <c r="H107" s="703"/>
      <c r="I107" s="704"/>
      <c r="J107" s="2"/>
      <c r="K107" s="2"/>
      <c r="L107" s="2"/>
      <c r="M107" s="2"/>
      <c r="N107" s="2"/>
      <c r="O107" s="2"/>
      <c r="P107" s="2"/>
      <c r="Q107" s="2"/>
      <c r="R107" s="2"/>
      <c r="S107" s="2"/>
      <c r="T107" s="2"/>
      <c r="U107" s="2"/>
      <c r="V107" s="2"/>
      <c r="W107" s="2"/>
      <c r="X107" s="2"/>
      <c r="Y107" s="2"/>
      <c r="Z107" s="2"/>
      <c r="AA107" s="2"/>
      <c r="AB107" s="2"/>
      <c r="AC107" s="2"/>
    </row>
    <row r="108" spans="2:29" ht="15.6" customHeight="1">
      <c r="B108" s="702"/>
      <c r="C108" s="703"/>
      <c r="D108" s="703"/>
      <c r="E108" s="703"/>
      <c r="F108" s="703"/>
      <c r="G108" s="703"/>
      <c r="H108" s="703"/>
      <c r="I108" s="704"/>
      <c r="J108" s="2"/>
      <c r="K108" s="2"/>
      <c r="L108" s="2"/>
      <c r="M108" s="2"/>
      <c r="N108" s="2"/>
      <c r="O108" s="2"/>
      <c r="P108" s="2"/>
      <c r="Q108" s="2"/>
      <c r="R108" s="2"/>
      <c r="S108" s="2"/>
      <c r="T108" s="2"/>
      <c r="U108" s="2"/>
      <c r="V108" s="2"/>
      <c r="W108" s="2"/>
      <c r="X108" s="2"/>
      <c r="Y108" s="2"/>
      <c r="Z108" s="2"/>
      <c r="AA108" s="2"/>
      <c r="AB108" s="2"/>
      <c r="AC108" s="2"/>
    </row>
    <row r="109" spans="2:29" ht="15.6" customHeight="1">
      <c r="B109" s="702"/>
      <c r="C109" s="703"/>
      <c r="D109" s="703"/>
      <c r="E109" s="703"/>
      <c r="F109" s="703"/>
      <c r="G109" s="703"/>
      <c r="H109" s="703"/>
      <c r="I109" s="704"/>
      <c r="J109" s="2"/>
      <c r="K109" s="2"/>
      <c r="L109" s="2"/>
      <c r="M109" s="2"/>
      <c r="N109" s="2"/>
      <c r="O109" s="2"/>
      <c r="P109" s="2"/>
      <c r="Q109" s="2"/>
      <c r="R109" s="2"/>
      <c r="S109" s="2"/>
      <c r="T109" s="2"/>
      <c r="U109" s="2"/>
      <c r="V109" s="2"/>
      <c r="W109" s="2"/>
      <c r="X109" s="2"/>
      <c r="Y109" s="2"/>
      <c r="Z109" s="2"/>
      <c r="AA109" s="2"/>
      <c r="AB109" s="2"/>
      <c r="AC109" s="2"/>
    </row>
    <row r="110" spans="2:29" ht="15.6" customHeight="1">
      <c r="B110" s="702"/>
      <c r="C110" s="703"/>
      <c r="D110" s="703"/>
      <c r="E110" s="703"/>
      <c r="F110" s="703"/>
      <c r="G110" s="703"/>
      <c r="H110" s="703"/>
      <c r="I110" s="704"/>
      <c r="J110" s="2"/>
      <c r="K110" s="2"/>
      <c r="L110" s="2"/>
      <c r="M110" s="2"/>
      <c r="N110" s="2"/>
      <c r="O110" s="2"/>
      <c r="P110" s="2"/>
      <c r="Q110" s="2"/>
      <c r="R110" s="2"/>
      <c r="S110" s="2"/>
      <c r="T110" s="2"/>
      <c r="U110" s="2"/>
      <c r="V110" s="2"/>
      <c r="W110" s="2"/>
      <c r="X110" s="2"/>
      <c r="Y110" s="2"/>
      <c r="Z110" s="2"/>
      <c r="AA110" s="2"/>
      <c r="AB110" s="2"/>
      <c r="AC110" s="2"/>
    </row>
    <row r="111" spans="2:29" ht="15.6" customHeight="1">
      <c r="B111" s="702"/>
      <c r="C111" s="703"/>
      <c r="D111" s="703"/>
      <c r="E111" s="703"/>
      <c r="F111" s="703"/>
      <c r="G111" s="703"/>
      <c r="H111" s="703"/>
      <c r="I111" s="704"/>
      <c r="J111" s="2"/>
      <c r="K111" s="2"/>
      <c r="L111" s="2"/>
      <c r="M111" s="2"/>
      <c r="N111" s="2"/>
      <c r="O111" s="2"/>
      <c r="P111" s="2"/>
      <c r="Q111" s="2"/>
      <c r="R111" s="2"/>
      <c r="S111" s="2"/>
      <c r="T111" s="2"/>
      <c r="U111" s="2"/>
      <c r="V111" s="2"/>
      <c r="W111" s="2"/>
      <c r="X111" s="2"/>
      <c r="Y111" s="2"/>
      <c r="Z111" s="2"/>
      <c r="AA111" s="2"/>
      <c r="AB111" s="2"/>
      <c r="AC111" s="2"/>
    </row>
    <row r="112" spans="2:29" ht="15.6" customHeight="1">
      <c r="B112" s="702"/>
      <c r="C112" s="703"/>
      <c r="D112" s="703"/>
      <c r="E112" s="703"/>
      <c r="F112" s="703"/>
      <c r="G112" s="703"/>
      <c r="H112" s="703"/>
      <c r="I112" s="704"/>
      <c r="J112" s="2"/>
      <c r="K112" s="2"/>
      <c r="L112" s="2"/>
      <c r="M112" s="2"/>
      <c r="N112" s="2"/>
      <c r="O112" s="2"/>
      <c r="P112" s="2"/>
      <c r="Q112" s="2"/>
      <c r="R112" s="2"/>
      <c r="S112" s="2"/>
      <c r="T112" s="2"/>
      <c r="U112" s="2"/>
      <c r="V112" s="2"/>
      <c r="W112" s="2"/>
      <c r="X112" s="2"/>
      <c r="Y112" s="2"/>
      <c r="Z112" s="2"/>
      <c r="AA112" s="2"/>
      <c r="AB112" s="2"/>
      <c r="AC112" s="2"/>
    </row>
    <row r="113" spans="2:29" ht="15.6" customHeight="1">
      <c r="B113" s="702"/>
      <c r="C113" s="703"/>
      <c r="D113" s="703"/>
      <c r="E113" s="703"/>
      <c r="F113" s="703"/>
      <c r="G113" s="703"/>
      <c r="H113" s="703"/>
      <c r="I113" s="704"/>
      <c r="J113" s="2"/>
      <c r="K113" s="2"/>
      <c r="L113" s="2"/>
      <c r="M113" s="2"/>
      <c r="N113" s="2"/>
      <c r="O113" s="2"/>
      <c r="P113" s="2"/>
      <c r="Q113" s="2"/>
      <c r="R113" s="2"/>
      <c r="S113" s="2"/>
      <c r="T113" s="2"/>
      <c r="U113" s="2"/>
      <c r="V113" s="2"/>
      <c r="W113" s="2"/>
      <c r="X113" s="2"/>
      <c r="Y113" s="2"/>
      <c r="Z113" s="2"/>
      <c r="AA113" s="2"/>
      <c r="AB113" s="2"/>
      <c r="AC113" s="2"/>
    </row>
    <row r="114" spans="2:29" ht="15.6" customHeight="1">
      <c r="B114" s="705"/>
      <c r="C114" s="706"/>
      <c r="D114" s="706"/>
      <c r="E114" s="706"/>
      <c r="F114" s="706"/>
      <c r="G114" s="706"/>
      <c r="H114" s="706"/>
      <c r="I114" s="707"/>
      <c r="J114" s="2"/>
      <c r="K114" s="2"/>
      <c r="L114" s="2"/>
      <c r="M114" s="2"/>
      <c r="N114" s="2"/>
      <c r="O114" s="2"/>
      <c r="P114" s="2"/>
      <c r="Q114" s="2"/>
      <c r="R114" s="2"/>
      <c r="S114" s="2"/>
      <c r="T114" s="2"/>
      <c r="U114" s="2"/>
      <c r="V114" s="2"/>
      <c r="W114" s="2"/>
      <c r="X114" s="2"/>
      <c r="Y114" s="2"/>
      <c r="Z114" s="2"/>
      <c r="AA114" s="2"/>
      <c r="AB114" s="2"/>
      <c r="AC114" s="2"/>
    </row>
    <row r="115" spans="2:29" ht="15" customHeight="1">
      <c r="B115" s="669" t="s">
        <v>758</v>
      </c>
      <c r="C115" s="670"/>
      <c r="D115" s="670"/>
      <c r="E115" s="670"/>
      <c r="F115" s="671"/>
      <c r="G115" s="272" t="s">
        <v>101</v>
      </c>
      <c r="H115" s="688">
        <v>16</v>
      </c>
      <c r="I115" s="689"/>
      <c r="J115" s="2"/>
      <c r="K115" s="652" t="s">
        <v>745</v>
      </c>
      <c r="L115" s="2"/>
      <c r="M115" s="2"/>
      <c r="N115" s="2"/>
      <c r="O115" s="2"/>
      <c r="R115" s="2"/>
      <c r="S115" s="2"/>
      <c r="T115" s="2"/>
      <c r="U115" s="2"/>
      <c r="V115" s="2"/>
      <c r="W115" s="2"/>
      <c r="X115" s="2"/>
      <c r="Y115" s="2"/>
      <c r="Z115" s="2"/>
      <c r="AA115" s="2"/>
      <c r="AB115" s="2"/>
      <c r="AC115" s="2"/>
    </row>
    <row r="116" spans="2:29">
      <c r="B116" s="696" t="s">
        <v>759</v>
      </c>
      <c r="C116" s="697"/>
      <c r="D116" s="697"/>
      <c r="E116" s="697"/>
      <c r="F116" s="698"/>
      <c r="G116" s="445" t="s">
        <v>756</v>
      </c>
      <c r="H116" s="691">
        <v>2.8</v>
      </c>
      <c r="I116" s="692"/>
      <c r="J116" s="2"/>
      <c r="K116" s="653"/>
      <c r="L116" s="43"/>
      <c r="N116" s="43"/>
      <c r="O116" s="43"/>
      <c r="P116" s="2"/>
      <c r="Q116" s="2"/>
      <c r="R116" s="2"/>
      <c r="S116" s="2"/>
      <c r="T116" s="2"/>
      <c r="U116" s="2"/>
      <c r="V116" s="2"/>
      <c r="W116" s="2"/>
      <c r="X116" s="2"/>
      <c r="Y116" s="2"/>
      <c r="Z116" s="2"/>
      <c r="AA116" s="2"/>
      <c r="AB116" s="2"/>
      <c r="AC116" s="2"/>
    </row>
    <row r="117" spans="2:29">
      <c r="B117" s="693" t="s">
        <v>768</v>
      </c>
      <c r="C117" s="693"/>
      <c r="D117" s="693"/>
      <c r="E117" s="693"/>
      <c r="F117" s="693"/>
      <c r="G117" s="321" t="s">
        <v>636</v>
      </c>
      <c r="H117" s="694">
        <v>200</v>
      </c>
      <c r="I117" s="694"/>
      <c r="K117" s="653"/>
      <c r="L117" s="375" t="str">
        <f>IF(H117&lt;40,"Attenzione HD sx fuori dalla parete, dist. minima laterale 40mm per posizionamento in asse","")</f>
        <v/>
      </c>
      <c r="M117" s="131"/>
      <c r="N117" s="43"/>
      <c r="O117" s="43"/>
      <c r="P117" s="2"/>
      <c r="W117" s="2"/>
      <c r="X117" s="2"/>
      <c r="Y117" s="2"/>
      <c r="Z117" s="2"/>
      <c r="AA117" s="2"/>
      <c r="AB117" s="2"/>
      <c r="AC117" s="2"/>
    </row>
    <row r="118" spans="2:29">
      <c r="B118" s="693" t="s">
        <v>769</v>
      </c>
      <c r="C118" s="693"/>
      <c r="D118" s="693"/>
      <c r="E118" s="693"/>
      <c r="F118" s="693"/>
      <c r="G118" s="321" t="s">
        <v>637</v>
      </c>
      <c r="H118" s="694">
        <v>200</v>
      </c>
      <c r="I118" s="694"/>
      <c r="K118" s="653"/>
      <c r="L118" s="375" t="str">
        <f>IF(H118&lt;40,"Attenzione HD dx fuori dalla parete, dist. minima laterale 40mm per posizionamento in asse","")</f>
        <v/>
      </c>
      <c r="M118" s="131"/>
      <c r="N118" s="43"/>
      <c r="O118" s="43"/>
      <c r="P118" s="43"/>
      <c r="Q118" s="131"/>
      <c r="R118" s="131"/>
      <c r="S118" s="131"/>
      <c r="W118" s="2"/>
      <c r="X118" s="2"/>
      <c r="Y118" s="2"/>
      <c r="Z118" s="2"/>
      <c r="AA118" s="2"/>
      <c r="AB118" s="2"/>
      <c r="AC118" s="2"/>
    </row>
    <row r="119" spans="2:29">
      <c r="B119" s="693" t="s">
        <v>748</v>
      </c>
      <c r="C119" s="693"/>
      <c r="D119" s="693"/>
      <c r="E119" s="693"/>
      <c r="F119" s="693"/>
      <c r="G119" s="321" t="s">
        <v>638</v>
      </c>
      <c r="H119" s="694">
        <v>80</v>
      </c>
      <c r="I119" s="694"/>
      <c r="K119" s="653"/>
      <c r="L119" s="375" t="str">
        <f>IF(H117&gt;H15/2-H119*H120,"Attenzione HD sx oltre la mezzeria della parete","")</f>
        <v/>
      </c>
      <c r="M119" s="131"/>
      <c r="N119" s="43"/>
      <c r="O119" s="43"/>
      <c r="P119" s="43"/>
      <c r="Q119" s="131"/>
      <c r="R119" s="131"/>
      <c r="S119" s="131"/>
      <c r="W119" s="261"/>
      <c r="X119" s="2"/>
      <c r="Y119" s="2"/>
      <c r="Z119" s="2"/>
      <c r="AA119" s="2"/>
      <c r="AB119" s="2"/>
      <c r="AC119" s="2"/>
    </row>
    <row r="120" spans="2:29">
      <c r="B120" s="659" t="s">
        <v>552</v>
      </c>
      <c r="C120" s="659"/>
      <c r="D120" s="659"/>
      <c r="E120" s="659"/>
      <c r="F120" s="659"/>
      <c r="G120" s="272" t="s">
        <v>639</v>
      </c>
      <c r="H120" s="695">
        <v>1</v>
      </c>
      <c r="I120" s="695"/>
      <c r="K120" s="654"/>
      <c r="L120" s="375" t="str">
        <f>IF(H118&gt;H15/2-H119*H120,"Attenzione HD dx oltre la mezzeria della parete","")</f>
        <v/>
      </c>
      <c r="M120" s="261"/>
      <c r="N120" s="2"/>
      <c r="O120" s="2"/>
      <c r="P120" s="43"/>
      <c r="Q120" s="43"/>
      <c r="R120" s="43"/>
      <c r="S120" s="43"/>
      <c r="T120" s="2"/>
      <c r="U120" s="2"/>
      <c r="V120" s="2"/>
      <c r="W120" s="2"/>
      <c r="X120" s="2"/>
      <c r="Y120" s="2"/>
      <c r="Z120" s="2"/>
      <c r="AA120" s="2"/>
      <c r="AB120" s="2"/>
      <c r="AC120" s="2"/>
    </row>
    <row r="121" spans="2:29" ht="15.75">
      <c r="B121" s="285"/>
      <c r="C121" s="2"/>
      <c r="D121" s="2"/>
      <c r="E121" s="2"/>
      <c r="H121" s="374" t="str">
        <f>IF(H120=0,"",IF(H120=1,"",IF(H119=80,"HD accoppiati su ogni estremo","")))</f>
        <v/>
      </c>
      <c r="I121" s="2"/>
      <c r="K121" s="503"/>
      <c r="L121" s="2"/>
      <c r="M121" s="2"/>
      <c r="N121" s="2"/>
      <c r="O121" s="2"/>
      <c r="P121" s="2"/>
      <c r="Q121" s="2"/>
      <c r="R121" s="2"/>
      <c r="S121" s="2"/>
      <c r="T121" s="2"/>
      <c r="U121" s="2"/>
      <c r="V121" s="2"/>
      <c r="W121" s="2"/>
      <c r="X121" s="2"/>
      <c r="Y121" s="2"/>
      <c r="Z121" s="2"/>
      <c r="AA121" s="2"/>
      <c r="AB121" s="2"/>
      <c r="AC121" s="2"/>
    </row>
    <row r="122" spans="2:29">
      <c r="B122" s="20" t="s">
        <v>560</v>
      </c>
      <c r="C122" s="10"/>
      <c r="D122" s="10"/>
      <c r="E122" s="10"/>
      <c r="F122" s="2"/>
      <c r="G122" s="2"/>
      <c r="H122" s="2"/>
      <c r="I122" s="2"/>
      <c r="J122" s="2"/>
      <c r="K122" s="2"/>
      <c r="L122" s="2"/>
      <c r="Q122" s="2"/>
      <c r="R122" s="2"/>
      <c r="S122" s="2"/>
      <c r="T122" s="2"/>
      <c r="U122" s="2"/>
      <c r="V122" s="2"/>
      <c r="W122" s="2"/>
      <c r="X122" s="2"/>
      <c r="Y122" s="2"/>
      <c r="Z122" s="2"/>
      <c r="AA122" s="2"/>
      <c r="AB122" s="2"/>
      <c r="AC122" s="2"/>
    </row>
    <row r="123" spans="2:29" ht="18" customHeight="1">
      <c r="B123" s="638"/>
      <c r="C123" s="638"/>
      <c r="D123" s="638"/>
      <c r="E123" s="638"/>
      <c r="F123" s="638"/>
      <c r="G123" s="638"/>
      <c r="H123" s="638"/>
      <c r="I123" s="638"/>
      <c r="J123" s="2"/>
      <c r="K123" s="2"/>
      <c r="L123" s="2"/>
      <c r="Q123" s="2"/>
      <c r="R123" s="2"/>
      <c r="S123" s="2"/>
      <c r="T123" s="2"/>
      <c r="U123" s="2"/>
      <c r="V123" s="2"/>
      <c r="W123" s="2"/>
      <c r="X123" s="2"/>
      <c r="Y123" s="2"/>
      <c r="Z123" s="2"/>
      <c r="AA123" s="2"/>
      <c r="AB123" s="2"/>
      <c r="AC123" s="2"/>
    </row>
    <row r="124" spans="2:29" ht="18" customHeight="1">
      <c r="B124" s="638"/>
      <c r="C124" s="638"/>
      <c r="D124" s="638"/>
      <c r="E124" s="638"/>
      <c r="F124" s="638"/>
      <c r="G124" s="638"/>
      <c r="H124" s="638"/>
      <c r="I124" s="638"/>
      <c r="J124" s="2"/>
      <c r="K124" s="2"/>
      <c r="L124" s="2"/>
      <c r="Q124" s="2"/>
      <c r="R124" s="2"/>
      <c r="S124" s="2"/>
      <c r="T124" s="2"/>
      <c r="U124" s="2"/>
      <c r="V124" s="2"/>
      <c r="W124" s="2"/>
      <c r="X124" s="2"/>
      <c r="Y124" s="2"/>
      <c r="Z124" s="2"/>
      <c r="AA124" s="2"/>
      <c r="AB124" s="2"/>
      <c r="AC124" s="2"/>
    </row>
    <row r="125" spans="2:29" ht="18" customHeight="1">
      <c r="B125" s="638"/>
      <c r="C125" s="638"/>
      <c r="D125" s="638"/>
      <c r="E125" s="638"/>
      <c r="F125" s="638"/>
      <c r="G125" s="638"/>
      <c r="H125" s="638"/>
      <c r="I125" s="638"/>
      <c r="J125" s="2"/>
      <c r="K125" s="2"/>
      <c r="L125" s="2"/>
      <c r="Q125" s="2"/>
      <c r="R125" s="2"/>
      <c r="S125" s="2"/>
      <c r="T125" s="2"/>
      <c r="U125" s="2"/>
      <c r="V125" s="2"/>
      <c r="W125" s="2"/>
      <c r="X125" s="2"/>
      <c r="Y125" s="2"/>
      <c r="Z125" s="2"/>
      <c r="AA125" s="2"/>
      <c r="AB125" s="2"/>
      <c r="AC125" s="2"/>
    </row>
    <row r="126" spans="2:29" ht="18" customHeight="1">
      <c r="B126" s="638"/>
      <c r="C126" s="638"/>
      <c r="D126" s="638"/>
      <c r="E126" s="638"/>
      <c r="F126" s="638"/>
      <c r="G126" s="638"/>
      <c r="H126" s="638"/>
      <c r="I126" s="638"/>
      <c r="J126" s="2"/>
      <c r="K126" s="2"/>
      <c r="L126" s="2"/>
      <c r="Q126" s="2"/>
      <c r="R126" s="2"/>
      <c r="S126" s="2"/>
      <c r="T126" s="2"/>
      <c r="U126" s="2"/>
      <c r="V126" s="2"/>
      <c r="W126" s="2"/>
      <c r="X126" s="2"/>
      <c r="Y126" s="2"/>
      <c r="Z126" s="2"/>
      <c r="AA126" s="2"/>
      <c r="AB126" s="2"/>
      <c r="AC126" s="2"/>
    </row>
    <row r="127" spans="2:29" ht="18" customHeight="1">
      <c r="B127" s="638"/>
      <c r="C127" s="638"/>
      <c r="D127" s="638"/>
      <c r="E127" s="638"/>
      <c r="F127" s="638"/>
      <c r="G127" s="638"/>
      <c r="H127" s="638"/>
      <c r="I127" s="638"/>
      <c r="J127" s="2"/>
      <c r="K127" s="2"/>
      <c r="L127" s="2"/>
      <c r="Q127" s="2"/>
      <c r="R127" s="2"/>
      <c r="S127" s="2"/>
      <c r="T127" s="2"/>
      <c r="U127" s="2"/>
      <c r="V127" s="2"/>
      <c r="W127" s="2"/>
      <c r="X127" s="2"/>
      <c r="Y127" s="2"/>
      <c r="Z127" s="2"/>
      <c r="AA127" s="2"/>
      <c r="AB127" s="2"/>
      <c r="AC127" s="2"/>
    </row>
    <row r="128" spans="2:29" ht="18" customHeight="1">
      <c r="B128" s="638"/>
      <c r="C128" s="638"/>
      <c r="D128" s="638"/>
      <c r="E128" s="638"/>
      <c r="F128" s="638"/>
      <c r="G128" s="638"/>
      <c r="H128" s="638"/>
      <c r="I128" s="638"/>
      <c r="J128" s="2"/>
      <c r="K128" s="2"/>
      <c r="L128" s="2"/>
      <c r="Q128" s="2"/>
      <c r="R128" s="2"/>
      <c r="S128" s="2"/>
      <c r="T128" s="2"/>
      <c r="U128" s="2"/>
      <c r="V128" s="2"/>
      <c r="W128" s="2"/>
      <c r="X128" s="2"/>
      <c r="Y128" s="2"/>
      <c r="Z128" s="2"/>
      <c r="AA128" s="2"/>
      <c r="AB128" s="2"/>
      <c r="AC128" s="2"/>
    </row>
    <row r="129" spans="2:29" ht="18" customHeight="1">
      <c r="B129" s="638"/>
      <c r="C129" s="638"/>
      <c r="D129" s="638"/>
      <c r="E129" s="638"/>
      <c r="F129" s="638"/>
      <c r="G129" s="638"/>
      <c r="H129" s="638"/>
      <c r="I129" s="638"/>
      <c r="J129" s="2"/>
      <c r="K129" s="2"/>
      <c r="L129" s="2"/>
      <c r="Q129" s="2"/>
      <c r="R129" s="2"/>
      <c r="S129" s="2"/>
      <c r="T129" s="2"/>
      <c r="U129" s="2"/>
      <c r="V129" s="2"/>
      <c r="W129" s="2"/>
      <c r="X129" s="2"/>
      <c r="Y129" s="2"/>
      <c r="Z129" s="2"/>
      <c r="AA129" s="2"/>
      <c r="AB129" s="2"/>
      <c r="AC129" s="2"/>
    </row>
    <row r="130" spans="2:29" ht="18" customHeight="1">
      <c r="B130" s="638"/>
      <c r="C130" s="638"/>
      <c r="D130" s="638"/>
      <c r="E130" s="638"/>
      <c r="F130" s="638"/>
      <c r="G130" s="638"/>
      <c r="H130" s="638"/>
      <c r="I130" s="638"/>
      <c r="J130" s="2"/>
      <c r="K130" s="2"/>
      <c r="L130" s="2"/>
      <c r="Q130" s="2"/>
      <c r="R130" s="2"/>
      <c r="S130" s="2"/>
      <c r="T130" s="2"/>
      <c r="U130" s="2"/>
      <c r="V130" s="2"/>
      <c r="W130" s="2"/>
      <c r="X130" s="2"/>
      <c r="Y130" s="2"/>
      <c r="Z130" s="2"/>
      <c r="AA130" s="2"/>
      <c r="AB130" s="2"/>
      <c r="AC130" s="2"/>
    </row>
    <row r="131" spans="2:29" ht="18" customHeight="1">
      <c r="B131" s="638"/>
      <c r="C131" s="638"/>
      <c r="D131" s="638"/>
      <c r="E131" s="638"/>
      <c r="F131" s="638"/>
      <c r="G131" s="638"/>
      <c r="H131" s="638"/>
      <c r="I131" s="638"/>
      <c r="J131" s="2"/>
      <c r="K131" s="2"/>
      <c r="L131" s="2"/>
      <c r="Q131" s="2"/>
      <c r="R131" s="2"/>
      <c r="S131" s="2"/>
      <c r="T131" s="2"/>
      <c r="U131" s="2"/>
      <c r="V131" s="2"/>
      <c r="W131" s="2"/>
      <c r="X131" s="2"/>
      <c r="Y131" s="2"/>
      <c r="Z131" s="2"/>
      <c r="AA131" s="2"/>
      <c r="AB131" s="2"/>
      <c r="AC131" s="2"/>
    </row>
    <row r="132" spans="2:29" ht="18" customHeight="1">
      <c r="B132" s="638"/>
      <c r="C132" s="638"/>
      <c r="D132" s="638"/>
      <c r="E132" s="638"/>
      <c r="F132" s="638"/>
      <c r="G132" s="638"/>
      <c r="H132" s="638"/>
      <c r="I132" s="638"/>
      <c r="J132" s="2"/>
      <c r="K132" s="2"/>
      <c r="L132" s="2"/>
      <c r="Q132" s="2"/>
      <c r="R132" s="2"/>
      <c r="S132" s="2"/>
      <c r="T132" s="2"/>
      <c r="U132" s="2"/>
      <c r="V132" s="2"/>
      <c r="W132" s="2"/>
      <c r="X132" s="2"/>
      <c r="Y132" s="2"/>
      <c r="Z132" s="2"/>
      <c r="AA132" s="2"/>
      <c r="AB132" s="2"/>
      <c r="AC132" s="2"/>
    </row>
    <row r="133" spans="2:29" ht="18" customHeight="1">
      <c r="B133" s="638"/>
      <c r="C133" s="638"/>
      <c r="D133" s="638"/>
      <c r="E133" s="638"/>
      <c r="F133" s="638"/>
      <c r="G133" s="638"/>
      <c r="H133" s="638"/>
      <c r="I133" s="638"/>
      <c r="J133" s="2"/>
      <c r="K133" s="2"/>
      <c r="L133" s="2"/>
      <c r="Q133" s="2"/>
      <c r="R133" s="2"/>
      <c r="S133" s="2"/>
      <c r="T133" s="2"/>
      <c r="U133" s="2"/>
      <c r="V133" s="2"/>
      <c r="W133" s="2"/>
      <c r="X133" s="2"/>
      <c r="Y133" s="2"/>
      <c r="Z133" s="2"/>
      <c r="AA133" s="2"/>
      <c r="AB133" s="2"/>
      <c r="AC133" s="2"/>
    </row>
    <row r="134" spans="2:29" ht="18" customHeight="1">
      <c r="B134" s="638"/>
      <c r="C134" s="638"/>
      <c r="D134" s="638"/>
      <c r="E134" s="638"/>
      <c r="F134" s="638"/>
      <c r="G134" s="638"/>
      <c r="H134" s="638"/>
      <c r="I134" s="638"/>
      <c r="J134" s="2"/>
      <c r="K134" s="2"/>
      <c r="L134" s="2"/>
      <c r="Q134" s="2"/>
      <c r="R134" s="2"/>
      <c r="S134" s="2"/>
      <c r="T134" s="2"/>
      <c r="U134" s="2"/>
      <c r="V134" s="2"/>
      <c r="W134" s="2"/>
      <c r="X134" s="2"/>
      <c r="Y134" s="2"/>
      <c r="Z134" s="2"/>
      <c r="AA134" s="2"/>
      <c r="AB134" s="2"/>
      <c r="AC134" s="2"/>
    </row>
    <row r="135" spans="2:29" ht="18" customHeight="1">
      <c r="B135" s="638"/>
      <c r="C135" s="638"/>
      <c r="D135" s="638"/>
      <c r="E135" s="638"/>
      <c r="F135" s="638"/>
      <c r="G135" s="638"/>
      <c r="H135" s="638"/>
      <c r="I135" s="638"/>
      <c r="J135" s="2"/>
      <c r="K135" s="2"/>
      <c r="L135" s="2"/>
      <c r="Q135" s="2"/>
      <c r="R135" s="2"/>
      <c r="S135" s="2"/>
      <c r="T135" s="2"/>
      <c r="U135" s="2"/>
      <c r="V135" s="2"/>
      <c r="W135" s="2"/>
      <c r="X135" s="2"/>
      <c r="Y135" s="2"/>
      <c r="Z135" s="2"/>
      <c r="AA135" s="2"/>
      <c r="AB135" s="2"/>
      <c r="AC135" s="2"/>
    </row>
    <row r="136" spans="2:29" ht="18" customHeight="1">
      <c r="B136" s="638"/>
      <c r="C136" s="638"/>
      <c r="D136" s="638"/>
      <c r="E136" s="638"/>
      <c r="F136" s="638"/>
      <c r="G136" s="638"/>
      <c r="H136" s="638"/>
      <c r="I136" s="638"/>
      <c r="J136" s="2"/>
      <c r="K136" s="2"/>
      <c r="L136" s="2"/>
      <c r="Q136" s="2"/>
      <c r="R136" s="2"/>
      <c r="S136" s="2"/>
      <c r="T136" s="2"/>
      <c r="U136" s="2"/>
      <c r="V136" s="2"/>
      <c r="W136" s="2"/>
      <c r="X136" s="2"/>
      <c r="Y136" s="2"/>
      <c r="Z136" s="2"/>
      <c r="AA136" s="2"/>
      <c r="AB136" s="2"/>
      <c r="AC136" s="2"/>
    </row>
    <row r="137" spans="2:29" ht="15" customHeight="1">
      <c r="B137" s="678" t="s">
        <v>556</v>
      </c>
      <c r="C137" s="678"/>
      <c r="D137" s="678"/>
      <c r="E137" s="678"/>
      <c r="F137" s="678"/>
      <c r="G137" s="272" t="s">
        <v>634</v>
      </c>
      <c r="H137" s="657" t="s">
        <v>125</v>
      </c>
      <c r="I137" s="657"/>
      <c r="J137" s="2"/>
      <c r="K137" s="652" t="s">
        <v>745</v>
      </c>
      <c r="L137" s="2"/>
      <c r="M137" s="2"/>
      <c r="N137" s="2"/>
      <c r="O137" s="2"/>
      <c r="P137" s="2"/>
      <c r="Q137" s="2"/>
      <c r="R137" s="2"/>
      <c r="S137" s="2"/>
      <c r="T137" s="2"/>
      <c r="U137" s="2"/>
      <c r="V137" s="2"/>
      <c r="W137" s="2"/>
      <c r="X137" s="2"/>
      <c r="Y137" s="2"/>
      <c r="Z137" s="2"/>
      <c r="AA137" s="2"/>
      <c r="AB137" s="2"/>
      <c r="AC137" s="2"/>
    </row>
    <row r="138" spans="2:29">
      <c r="B138" s="678" t="s">
        <v>557</v>
      </c>
      <c r="C138" s="678"/>
      <c r="D138" s="678"/>
      <c r="E138" s="678"/>
      <c r="F138" s="678"/>
      <c r="G138" s="272" t="s">
        <v>635</v>
      </c>
      <c r="H138" s="657" t="s">
        <v>481</v>
      </c>
      <c r="I138" s="657"/>
      <c r="J138" s="2"/>
      <c r="K138" s="653"/>
      <c r="L138" s="2"/>
      <c r="M138" s="2"/>
      <c r="N138" s="2"/>
      <c r="O138" s="2"/>
      <c r="P138" s="2"/>
      <c r="Q138" s="2"/>
      <c r="R138" s="2"/>
      <c r="S138" s="2"/>
      <c r="T138" s="2"/>
      <c r="U138" s="2"/>
      <c r="V138" s="2"/>
      <c r="W138" s="2"/>
      <c r="X138" s="2"/>
      <c r="Y138" s="2"/>
      <c r="Z138" s="2"/>
      <c r="AA138" s="2"/>
      <c r="AB138" s="2"/>
      <c r="AC138" s="2"/>
    </row>
    <row r="139" spans="2:29">
      <c r="B139" s="678" t="s">
        <v>558</v>
      </c>
      <c r="C139" s="678"/>
      <c r="D139" s="678"/>
      <c r="E139" s="678"/>
      <c r="F139" s="678"/>
      <c r="G139" s="272" t="s">
        <v>518</v>
      </c>
      <c r="H139" s="657">
        <v>3</v>
      </c>
      <c r="I139" s="657"/>
      <c r="J139" s="2"/>
      <c r="K139" s="653"/>
      <c r="L139" s="402"/>
      <c r="M139" s="402"/>
      <c r="N139" s="403"/>
      <c r="O139" s="403"/>
      <c r="P139" s="43"/>
      <c r="Q139" s="43"/>
      <c r="R139" s="43"/>
      <c r="S139" s="2"/>
      <c r="T139" s="2"/>
      <c r="U139" s="2"/>
      <c r="V139" s="2"/>
      <c r="W139" s="2"/>
      <c r="X139" s="2"/>
      <c r="Y139" s="2"/>
      <c r="Z139" s="2"/>
      <c r="AA139" s="2"/>
      <c r="AB139" s="2"/>
      <c r="AC139" s="2"/>
    </row>
    <row r="140" spans="2:29" ht="14.45" customHeight="1">
      <c r="B140" s="2"/>
      <c r="C140" s="311"/>
      <c r="D140" s="311"/>
      <c r="E140" s="2"/>
      <c r="F140" s="2"/>
      <c r="G140" s="102" t="s">
        <v>559</v>
      </c>
      <c r="H140" s="656" t="str">
        <f>'verifica legno hold down'!C124</f>
        <v>CHIODO ANKER</v>
      </c>
      <c r="I140" s="656"/>
      <c r="J140" s="2"/>
      <c r="K140" s="653"/>
      <c r="L140" s="43"/>
      <c r="M140" s="43"/>
      <c r="N140" s="43"/>
      <c r="O140" s="43"/>
      <c r="P140" s="43"/>
      <c r="Q140" s="43"/>
      <c r="R140" s="43"/>
      <c r="S140" s="2"/>
      <c r="T140" s="2"/>
      <c r="U140" s="2"/>
      <c r="V140" s="2"/>
      <c r="W140" s="2"/>
      <c r="X140" s="2"/>
      <c r="Y140" s="2"/>
      <c r="Z140" s="2"/>
      <c r="AA140" s="2"/>
      <c r="AB140" s="2"/>
      <c r="AC140" s="2"/>
    </row>
    <row r="141" spans="2:29">
      <c r="B141" s="2"/>
      <c r="C141" s="2"/>
      <c r="D141" s="2"/>
      <c r="E141" s="2"/>
      <c r="F141" s="405" t="s">
        <v>554</v>
      </c>
      <c r="G141" s="406">
        <v>5</v>
      </c>
      <c r="H141" s="272" t="s">
        <v>313</v>
      </c>
      <c r="I141" s="274">
        <f>VERIFICHE!I243</f>
        <v>4</v>
      </c>
      <c r="J141" s="2"/>
      <c r="K141" s="653"/>
      <c r="L141" s="131"/>
      <c r="M141" s="131"/>
      <c r="N141" s="131"/>
      <c r="O141" s="39"/>
      <c r="P141" s="43"/>
      <c r="Q141" s="43"/>
      <c r="R141" s="43"/>
      <c r="S141" s="2"/>
      <c r="T141" s="2"/>
      <c r="U141" s="2"/>
      <c r="V141" s="2"/>
      <c r="W141" s="2"/>
      <c r="X141" s="2"/>
      <c r="Y141" s="2"/>
      <c r="Z141" s="2"/>
      <c r="AA141" s="2"/>
      <c r="AB141" s="2"/>
      <c r="AC141" s="2"/>
    </row>
    <row r="142" spans="2:29">
      <c r="B142" s="2"/>
      <c r="C142" s="2"/>
      <c r="D142" s="2"/>
      <c r="E142" s="2"/>
      <c r="F142" s="405" t="s">
        <v>555</v>
      </c>
      <c r="G142" s="406">
        <v>35</v>
      </c>
      <c r="H142" s="272" t="s">
        <v>129</v>
      </c>
      <c r="I142" s="274">
        <f>VERIFICHE!I244</f>
        <v>60</v>
      </c>
      <c r="J142" s="2"/>
      <c r="K142" s="653"/>
      <c r="L142" s="131"/>
      <c r="M142" s="131"/>
      <c r="N142" s="131"/>
      <c r="O142" s="403"/>
      <c r="P142" s="43"/>
      <c r="Q142" s="43"/>
      <c r="R142" s="43"/>
      <c r="S142" s="2"/>
      <c r="T142" s="2"/>
      <c r="U142" s="2"/>
      <c r="V142" s="2"/>
      <c r="W142" s="2"/>
      <c r="X142" s="2"/>
      <c r="Y142" s="2"/>
      <c r="Z142" s="2"/>
      <c r="AA142" s="2"/>
      <c r="AB142" s="2"/>
      <c r="AC142" s="2"/>
    </row>
    <row r="143" spans="2:29" ht="18">
      <c r="B143" s="2"/>
      <c r="C143" s="2"/>
      <c r="D143" s="2"/>
      <c r="E143" s="2"/>
      <c r="F143" s="405" t="s">
        <v>725</v>
      </c>
      <c r="G143" s="407">
        <v>1.2</v>
      </c>
      <c r="H143" s="272" t="s">
        <v>501</v>
      </c>
      <c r="I143" s="275">
        <f>VERIFICHE!I247</f>
        <v>2.4900000000000002</v>
      </c>
      <c r="J143" s="2"/>
      <c r="K143" s="654"/>
      <c r="L143" s="131"/>
      <c r="M143" s="131"/>
      <c r="N143" s="131"/>
      <c r="O143" s="131"/>
      <c r="P143" s="131"/>
      <c r="Q143" s="131"/>
      <c r="R143" s="43"/>
      <c r="S143" s="2"/>
      <c r="T143" s="2"/>
      <c r="U143" s="2"/>
      <c r="V143" s="2"/>
      <c r="W143" s="2"/>
      <c r="X143" s="2"/>
      <c r="Y143" s="2"/>
      <c r="Z143" s="2"/>
      <c r="AA143" s="2"/>
      <c r="AB143" s="2"/>
      <c r="AC143" s="2"/>
    </row>
    <row r="144" spans="2:29">
      <c r="B144" s="2"/>
      <c r="C144" s="2"/>
      <c r="D144" s="2"/>
      <c r="E144" s="2"/>
      <c r="F144" s="2"/>
      <c r="G144" s="2"/>
      <c r="H144" s="2"/>
      <c r="I144" s="2"/>
      <c r="J144" s="2"/>
      <c r="K144" s="503"/>
      <c r="L144" s="2"/>
      <c r="M144" s="2"/>
      <c r="N144" s="2"/>
      <c r="O144" s="2"/>
      <c r="R144" s="2"/>
      <c r="S144" s="2"/>
      <c r="T144" s="2"/>
      <c r="U144" s="2"/>
      <c r="V144" s="2"/>
      <c r="W144" s="2"/>
      <c r="X144" s="2"/>
      <c r="Y144" s="2"/>
      <c r="Z144" s="2"/>
      <c r="AA144" s="2"/>
      <c r="AB144" s="2"/>
      <c r="AC144" s="2"/>
    </row>
    <row r="145" spans="2:29">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2:29">
      <c r="U146" s="2"/>
      <c r="V146" s="2"/>
      <c r="W146" s="2"/>
      <c r="X146" s="2"/>
      <c r="Y146" s="2"/>
      <c r="Z146" s="2"/>
      <c r="AA146" s="2"/>
      <c r="AB146" s="2"/>
      <c r="AC146" s="2"/>
    </row>
    <row r="147" spans="2:29">
      <c r="U147" s="2"/>
      <c r="V147" s="2"/>
      <c r="W147" s="2"/>
      <c r="X147" s="2"/>
      <c r="Y147" s="2"/>
      <c r="Z147" s="2"/>
      <c r="AA147" s="2"/>
      <c r="AB147" s="2"/>
      <c r="AC147" s="2"/>
    </row>
    <row r="148" spans="2:29">
      <c r="U148" s="2"/>
      <c r="V148" s="2"/>
      <c r="W148" s="2"/>
      <c r="X148" s="2"/>
      <c r="Y148" s="2"/>
      <c r="Z148" s="2"/>
      <c r="AA148" s="2"/>
      <c r="AB148" s="2"/>
      <c r="AC148" s="2"/>
    </row>
    <row r="149" spans="2:29" ht="17.45" customHeight="1">
      <c r="U149" s="2"/>
      <c r="V149" s="2"/>
      <c r="W149" s="2"/>
      <c r="X149" s="2"/>
      <c r="Y149" s="2"/>
      <c r="Z149" s="2"/>
      <c r="AA149" s="2"/>
      <c r="AB149" s="2"/>
      <c r="AC149" s="2"/>
    </row>
    <row r="150" spans="2:29" ht="17.45" customHeight="1">
      <c r="U150" s="2"/>
      <c r="V150" s="2"/>
      <c r="W150" s="2"/>
      <c r="X150" s="2"/>
      <c r="Y150" s="2"/>
      <c r="Z150" s="2"/>
      <c r="AA150" s="2"/>
      <c r="AB150" s="2"/>
      <c r="AC150" s="2"/>
    </row>
    <row r="151" spans="2:29" ht="17.45" customHeight="1">
      <c r="U151" s="2"/>
      <c r="V151" s="2"/>
      <c r="W151" s="2"/>
      <c r="X151" s="2"/>
      <c r="Y151" s="2"/>
      <c r="Z151" s="2"/>
      <c r="AA151" s="2"/>
      <c r="AB151" s="2"/>
      <c r="AC151" s="2"/>
    </row>
    <row r="152" spans="2:29" ht="17.45" customHeight="1">
      <c r="U152" s="2"/>
      <c r="V152" s="2"/>
      <c r="W152" s="2"/>
      <c r="X152" s="2"/>
      <c r="Y152" s="2"/>
      <c r="Z152" s="2"/>
      <c r="AA152" s="2"/>
      <c r="AB152" s="2"/>
      <c r="AC152" s="2"/>
    </row>
    <row r="153" spans="2:29" ht="17.45" customHeight="1">
      <c r="U153" s="2"/>
      <c r="V153" s="2"/>
      <c r="W153" s="2"/>
      <c r="X153" s="2"/>
      <c r="Y153" s="2"/>
      <c r="Z153" s="2"/>
      <c r="AA153" s="2"/>
      <c r="AB153" s="2"/>
      <c r="AC153" s="2"/>
    </row>
    <row r="154" spans="2:29" ht="17.45" customHeight="1">
      <c r="U154" s="2"/>
      <c r="V154" s="2"/>
      <c r="W154" s="2"/>
      <c r="X154" s="2"/>
      <c r="Y154" s="2"/>
      <c r="Z154" s="2"/>
      <c r="AA154" s="2"/>
      <c r="AB154" s="2"/>
      <c r="AC154" s="2"/>
    </row>
    <row r="155" spans="2:29" ht="17.45" customHeight="1">
      <c r="U155" s="2"/>
      <c r="V155" s="2"/>
      <c r="W155" s="2"/>
      <c r="X155" s="2"/>
      <c r="Y155" s="2"/>
      <c r="Z155" s="2"/>
      <c r="AA155" s="2"/>
      <c r="AB155" s="2"/>
      <c r="AC155" s="2"/>
    </row>
    <row r="156" spans="2:29" ht="17.45" customHeight="1">
      <c r="U156" s="2"/>
      <c r="V156" s="2"/>
      <c r="W156" s="2"/>
      <c r="X156" s="2"/>
      <c r="Y156" s="2"/>
      <c r="Z156" s="2"/>
      <c r="AA156" s="2"/>
      <c r="AB156" s="2"/>
      <c r="AC156" s="2"/>
    </row>
    <row r="157" spans="2:29" ht="17.45" customHeight="1">
      <c r="U157" s="2"/>
      <c r="V157" s="2"/>
      <c r="W157" s="2"/>
      <c r="X157" s="2"/>
      <c r="Y157" s="2"/>
      <c r="Z157" s="2"/>
      <c r="AA157" s="2"/>
      <c r="AB157" s="2"/>
      <c r="AC157" s="2"/>
    </row>
    <row r="158" spans="2:29" ht="17.45" customHeight="1">
      <c r="U158" s="2"/>
      <c r="V158" s="2"/>
      <c r="W158" s="2"/>
      <c r="X158" s="2"/>
      <c r="Y158" s="2"/>
      <c r="Z158" s="2"/>
      <c r="AA158" s="2"/>
      <c r="AB158" s="2"/>
      <c r="AC158" s="2"/>
    </row>
    <row r="159" spans="2:29" ht="17.45" customHeight="1">
      <c r="U159" s="2"/>
      <c r="V159" s="2"/>
      <c r="W159" s="2"/>
      <c r="X159" s="2"/>
      <c r="Y159" s="2"/>
      <c r="Z159" s="2"/>
      <c r="AA159" s="2"/>
      <c r="AB159" s="2"/>
      <c r="AC159" s="2"/>
    </row>
    <row r="160" spans="2:29">
      <c r="U160" s="2"/>
      <c r="V160" s="2"/>
      <c r="W160" s="2"/>
      <c r="X160" s="2"/>
      <c r="Y160" s="2"/>
      <c r="Z160" s="2"/>
      <c r="AA160" s="2"/>
      <c r="AB160" s="2"/>
      <c r="AC160" s="2"/>
    </row>
    <row r="161" spans="21:29">
      <c r="U161" s="2"/>
      <c r="V161" s="2"/>
      <c r="W161" s="2"/>
      <c r="X161" s="2"/>
      <c r="Y161" s="2"/>
      <c r="Z161" s="2"/>
      <c r="AA161" s="2"/>
      <c r="AB161" s="2"/>
      <c r="AC161" s="2"/>
    </row>
    <row r="162" spans="21:29">
      <c r="U162" s="2"/>
      <c r="V162" s="2"/>
      <c r="W162" s="2"/>
      <c r="X162" s="2"/>
      <c r="Y162" s="2"/>
      <c r="Z162" s="2"/>
      <c r="AA162" s="2"/>
      <c r="AB162" s="2"/>
      <c r="AC162" s="2"/>
    </row>
    <row r="163" spans="21:29">
      <c r="U163" s="2"/>
      <c r="V163" s="2"/>
      <c r="W163" s="2"/>
      <c r="X163" s="2"/>
      <c r="Y163" s="2"/>
      <c r="Z163" s="2"/>
      <c r="AA163" s="2"/>
      <c r="AB163" s="2"/>
      <c r="AC163" s="2"/>
    </row>
    <row r="164" spans="21:29" ht="14.25" customHeight="1">
      <c r="U164" s="2"/>
      <c r="V164" s="2"/>
      <c r="W164" s="2"/>
      <c r="X164" s="2"/>
      <c r="Y164" s="2"/>
      <c r="Z164" s="2"/>
      <c r="AA164" s="2"/>
      <c r="AB164" s="2"/>
      <c r="AC164" s="2"/>
    </row>
    <row r="165" spans="21:29">
      <c r="U165" s="2"/>
      <c r="V165" s="2"/>
      <c r="W165" s="2"/>
      <c r="X165" s="2"/>
      <c r="Y165" s="2"/>
      <c r="Z165" s="2"/>
      <c r="AA165" s="2"/>
      <c r="AB165" s="2"/>
      <c r="AC165" s="2"/>
    </row>
    <row r="166" spans="21:29">
      <c r="U166" s="2"/>
      <c r="V166" s="2"/>
      <c r="W166" s="2"/>
      <c r="X166" s="2"/>
      <c r="Y166" s="2"/>
      <c r="Z166" s="2"/>
      <c r="AA166" s="2"/>
      <c r="AB166" s="2"/>
      <c r="AC166" s="2"/>
    </row>
    <row r="167" spans="21:29" ht="15" customHeight="1">
      <c r="U167" s="2"/>
      <c r="V167" s="2"/>
      <c r="W167" s="2"/>
      <c r="X167" s="2"/>
      <c r="Y167" s="2"/>
      <c r="Z167" s="2"/>
      <c r="AA167" s="2"/>
      <c r="AB167" s="2"/>
      <c r="AC167" s="2"/>
    </row>
    <row r="168" spans="21:29">
      <c r="U168" s="2"/>
      <c r="V168" s="2"/>
      <c r="W168" s="2"/>
      <c r="X168" s="2"/>
      <c r="Y168" s="2"/>
      <c r="Z168" s="2"/>
      <c r="AA168" s="2"/>
      <c r="AB168" s="2"/>
      <c r="AC168" s="2"/>
    </row>
    <row r="169" spans="21:29">
      <c r="U169" s="2"/>
      <c r="V169" s="2"/>
      <c r="W169" s="2"/>
      <c r="X169" s="2"/>
      <c r="Y169" s="2"/>
      <c r="Z169" s="2"/>
      <c r="AA169" s="2"/>
      <c r="AB169" s="2"/>
      <c r="AC169" s="2"/>
    </row>
    <row r="170" spans="21:29">
      <c r="U170" s="2"/>
      <c r="V170" s="2"/>
      <c r="W170" s="2"/>
      <c r="X170" s="2"/>
      <c r="Y170" s="2"/>
      <c r="Z170" s="2"/>
      <c r="AA170" s="2"/>
      <c r="AB170" s="2"/>
      <c r="AC170" s="2"/>
    </row>
    <row r="171" spans="21:29">
      <c r="U171" s="2"/>
      <c r="V171" s="2"/>
      <c r="W171" s="2"/>
      <c r="X171" s="2"/>
      <c r="Y171" s="2"/>
      <c r="Z171" s="2"/>
      <c r="AA171" s="2"/>
      <c r="AB171" s="2"/>
      <c r="AC171" s="2"/>
    </row>
    <row r="172" spans="21:29">
      <c r="U172" s="2"/>
      <c r="V172" s="2"/>
      <c r="W172" s="2"/>
      <c r="X172" s="2"/>
      <c r="Y172" s="2"/>
      <c r="Z172" s="2"/>
      <c r="AA172" s="2"/>
      <c r="AB172" s="2"/>
      <c r="AC172" s="2"/>
    </row>
    <row r="173" spans="21:29">
      <c r="U173" s="2"/>
      <c r="V173" s="2"/>
      <c r="W173" s="2"/>
      <c r="X173" s="2"/>
      <c r="Y173" s="2"/>
      <c r="Z173" s="2"/>
      <c r="AA173" s="2"/>
      <c r="AB173" s="2"/>
      <c r="AC173" s="2"/>
    </row>
    <row r="174" spans="21:29">
      <c r="U174" s="2"/>
      <c r="V174" s="2"/>
      <c r="W174" s="2"/>
      <c r="X174" s="2"/>
      <c r="Y174" s="2"/>
      <c r="Z174" s="2"/>
      <c r="AA174" s="2"/>
      <c r="AB174" s="2"/>
      <c r="AC174" s="2"/>
    </row>
    <row r="175" spans="21:29">
      <c r="U175" s="2"/>
      <c r="V175" s="2"/>
      <c r="W175" s="2"/>
      <c r="X175" s="2"/>
      <c r="Y175" s="2"/>
      <c r="Z175" s="2"/>
      <c r="AA175" s="2"/>
      <c r="AB175" s="2"/>
      <c r="AC175" s="2"/>
    </row>
    <row r="176" spans="21:29">
      <c r="U176" s="2"/>
      <c r="V176" s="2"/>
      <c r="W176" s="2"/>
      <c r="X176" s="2"/>
      <c r="Y176" s="2"/>
      <c r="Z176" s="2"/>
      <c r="AA176" s="2"/>
      <c r="AB176" s="2"/>
      <c r="AC176" s="2"/>
    </row>
    <row r="177" spans="21:29">
      <c r="U177" s="2"/>
      <c r="V177" s="2"/>
      <c r="W177" s="2"/>
      <c r="X177" s="2"/>
      <c r="Y177" s="2"/>
      <c r="Z177" s="2"/>
      <c r="AA177" s="2"/>
      <c r="AB177" s="2"/>
      <c r="AC177" s="2"/>
    </row>
    <row r="178" spans="21:29">
      <c r="U178" s="2"/>
      <c r="V178" s="2"/>
      <c r="W178" s="2"/>
      <c r="X178" s="2"/>
      <c r="Y178" s="2"/>
      <c r="Z178" s="2"/>
      <c r="AA178" s="2"/>
      <c r="AB178" s="2"/>
      <c r="AC178" s="2"/>
    </row>
    <row r="179" spans="21:29">
      <c r="U179" s="2"/>
      <c r="V179" s="2"/>
      <c r="W179" s="2"/>
      <c r="X179" s="2"/>
      <c r="Y179" s="2"/>
      <c r="Z179" s="2"/>
      <c r="AA179" s="2"/>
      <c r="AB179" s="2"/>
      <c r="AC179" s="2"/>
    </row>
    <row r="180" spans="21:29">
      <c r="U180" s="2"/>
      <c r="V180" s="2"/>
      <c r="W180" s="2"/>
      <c r="X180" s="2"/>
      <c r="Y180" s="2"/>
      <c r="Z180" s="2"/>
      <c r="AA180" s="2"/>
      <c r="AB180" s="2"/>
      <c r="AC180" s="2"/>
    </row>
    <row r="181" spans="21:29">
      <c r="U181" s="2"/>
      <c r="V181" s="2"/>
      <c r="W181" s="2"/>
      <c r="X181" s="2"/>
      <c r="Y181" s="2"/>
      <c r="Z181" s="2"/>
      <c r="AA181" s="2"/>
      <c r="AB181" s="2"/>
      <c r="AC181" s="2"/>
    </row>
    <row r="182" spans="21:29">
      <c r="U182" s="2"/>
      <c r="V182" s="2"/>
      <c r="W182" s="2"/>
      <c r="X182" s="2"/>
      <c r="Y182" s="2"/>
      <c r="Z182" s="2"/>
      <c r="AA182" s="2"/>
      <c r="AB182" s="2"/>
      <c r="AC182" s="2"/>
    </row>
    <row r="183" spans="21:29">
      <c r="U183" s="2"/>
      <c r="V183" s="2"/>
      <c r="W183" s="2"/>
      <c r="X183" s="2"/>
      <c r="Y183" s="2"/>
      <c r="Z183" s="2"/>
      <c r="AA183" s="2"/>
      <c r="AB183" s="2"/>
      <c r="AC183" s="2"/>
    </row>
    <row r="184" spans="21:29">
      <c r="U184" s="2"/>
      <c r="V184" s="2"/>
      <c r="W184" s="2"/>
      <c r="X184" s="2"/>
      <c r="Y184" s="2"/>
      <c r="Z184" s="2"/>
      <c r="AA184" s="2"/>
      <c r="AB184" s="2"/>
      <c r="AC184" s="2"/>
    </row>
    <row r="185" spans="21:29">
      <c r="U185" s="2"/>
      <c r="V185" s="2"/>
      <c r="W185" s="2"/>
      <c r="X185" s="2"/>
      <c r="Y185" s="2"/>
      <c r="Z185" s="2"/>
      <c r="AA185" s="2"/>
      <c r="AB185" s="2"/>
      <c r="AC185" s="2"/>
    </row>
    <row r="186" spans="21:29">
      <c r="U186" s="2"/>
      <c r="V186" s="2"/>
      <c r="W186" s="2"/>
      <c r="X186" s="2"/>
      <c r="Y186" s="2"/>
      <c r="Z186" s="2"/>
      <c r="AA186" s="2"/>
      <c r="AB186" s="2"/>
      <c r="AC186" s="2"/>
    </row>
    <row r="187" spans="21:29">
      <c r="U187" s="2"/>
      <c r="V187" s="2"/>
      <c r="W187" s="2"/>
      <c r="X187" s="2"/>
      <c r="Y187" s="2"/>
      <c r="Z187" s="2"/>
      <c r="AA187" s="2"/>
      <c r="AB187" s="2"/>
      <c r="AC187" s="2"/>
    </row>
    <row r="188" spans="21:29">
      <c r="U188" s="2"/>
      <c r="V188" s="2"/>
      <c r="W188" s="2"/>
      <c r="X188" s="2"/>
      <c r="Y188" s="2"/>
      <c r="Z188" s="2"/>
      <c r="AA188" s="2"/>
      <c r="AB188" s="2"/>
      <c r="AC188" s="2"/>
    </row>
    <row r="189" spans="21:29">
      <c r="U189" s="2"/>
      <c r="V189" s="2"/>
      <c r="W189" s="2"/>
      <c r="X189" s="2"/>
      <c r="Y189" s="2"/>
      <c r="Z189" s="2"/>
      <c r="AA189" s="2"/>
      <c r="AB189" s="2"/>
      <c r="AC189" s="2"/>
    </row>
    <row r="190" spans="21:29">
      <c r="U190" s="2"/>
      <c r="V190" s="2"/>
      <c r="W190" s="2"/>
      <c r="X190" s="2"/>
      <c r="Y190" s="2"/>
      <c r="Z190" s="2"/>
      <c r="AA190" s="2"/>
      <c r="AB190" s="2"/>
      <c r="AC190" s="2"/>
    </row>
    <row r="191" spans="21:29">
      <c r="U191" s="2"/>
      <c r="V191" s="2"/>
      <c r="W191" s="2"/>
      <c r="X191" s="2"/>
      <c r="Y191" s="2"/>
      <c r="Z191" s="2"/>
      <c r="AA191" s="2"/>
      <c r="AB191" s="2"/>
      <c r="AC191" s="2"/>
    </row>
    <row r="192" spans="21:29">
      <c r="U192" s="2"/>
      <c r="V192" s="2"/>
      <c r="W192" s="2"/>
      <c r="X192" s="2"/>
      <c r="Y192" s="2"/>
      <c r="Z192" s="2"/>
      <c r="AA192" s="2"/>
      <c r="AB192" s="2"/>
      <c r="AC192" s="2"/>
    </row>
    <row r="193" spans="21:29">
      <c r="U193" s="2"/>
      <c r="V193" s="2"/>
      <c r="W193" s="2"/>
      <c r="X193" s="2"/>
      <c r="Y193" s="2"/>
      <c r="Z193" s="2"/>
      <c r="AA193" s="2"/>
      <c r="AB193" s="2"/>
      <c r="AC193" s="2"/>
    </row>
    <row r="194" spans="21:29">
      <c r="U194" s="2"/>
      <c r="V194" s="2"/>
      <c r="W194" s="2"/>
      <c r="X194" s="2"/>
      <c r="Y194" s="2"/>
      <c r="Z194" s="2"/>
      <c r="AA194" s="2"/>
      <c r="AB194" s="2"/>
      <c r="AC194" s="2"/>
    </row>
    <row r="195" spans="21:29">
      <c r="U195" s="2"/>
      <c r="V195" s="2"/>
      <c r="W195" s="2"/>
      <c r="X195" s="2"/>
      <c r="Y195" s="2"/>
      <c r="Z195" s="2"/>
      <c r="AA195" s="2"/>
      <c r="AB195" s="2"/>
      <c r="AC195" s="2"/>
    </row>
    <row r="196" spans="21:29">
      <c r="U196" s="2"/>
      <c r="V196" s="2"/>
      <c r="W196" s="2"/>
      <c r="X196" s="2"/>
      <c r="Y196" s="2"/>
      <c r="Z196" s="2"/>
      <c r="AA196" s="2"/>
      <c r="AB196" s="2"/>
      <c r="AC196" s="2"/>
    </row>
    <row r="197" spans="21:29">
      <c r="U197" s="2"/>
      <c r="V197" s="2"/>
      <c r="W197" s="2"/>
      <c r="X197" s="2"/>
      <c r="Y197" s="2"/>
      <c r="Z197" s="2"/>
      <c r="AA197" s="2"/>
      <c r="AB197" s="2"/>
      <c r="AC197" s="2"/>
    </row>
    <row r="198" spans="21:29">
      <c r="U198" s="2"/>
      <c r="V198" s="2"/>
      <c r="W198" s="2"/>
      <c r="X198" s="2"/>
      <c r="Y198" s="2"/>
      <c r="Z198" s="2"/>
      <c r="AA198" s="2"/>
      <c r="AB198" s="2"/>
      <c r="AC198" s="2"/>
    </row>
    <row r="199" spans="21:29">
      <c r="U199" s="2"/>
      <c r="V199" s="2"/>
      <c r="W199" s="2"/>
      <c r="X199" s="2"/>
      <c r="Y199" s="2"/>
      <c r="Z199" s="2"/>
      <c r="AA199" s="2"/>
      <c r="AB199" s="2"/>
      <c r="AC199" s="2"/>
    </row>
    <row r="200" spans="21:29">
      <c r="U200" s="2"/>
      <c r="V200" s="2"/>
      <c r="W200" s="2"/>
      <c r="X200" s="2"/>
      <c r="Y200" s="2"/>
      <c r="Z200" s="2"/>
      <c r="AA200" s="2"/>
      <c r="AB200" s="2"/>
      <c r="AC200" s="2"/>
    </row>
    <row r="201" spans="21:29">
      <c r="U201" s="2"/>
      <c r="V201" s="2"/>
      <c r="W201" s="2"/>
      <c r="X201" s="2"/>
      <c r="Y201" s="2"/>
      <c r="Z201" s="2"/>
      <c r="AA201" s="2"/>
      <c r="AB201" s="2"/>
      <c r="AC201" s="2"/>
    </row>
    <row r="202" spans="21:29">
      <c r="U202" s="2"/>
      <c r="V202" s="2"/>
      <c r="W202" s="2"/>
      <c r="X202" s="2"/>
      <c r="Y202" s="2"/>
      <c r="Z202" s="2"/>
      <c r="AA202" s="2"/>
      <c r="AB202" s="2"/>
      <c r="AC202" s="2"/>
    </row>
    <row r="203" spans="21:29">
      <c r="U203" s="2"/>
      <c r="V203" s="2"/>
      <c r="W203" s="2"/>
      <c r="X203" s="2"/>
      <c r="Y203" s="2"/>
      <c r="Z203" s="2"/>
      <c r="AA203" s="2"/>
      <c r="AB203" s="2"/>
      <c r="AC203" s="2"/>
    </row>
    <row r="204" spans="21:29">
      <c r="U204" s="2"/>
      <c r="V204" s="2"/>
      <c r="W204" s="2"/>
      <c r="X204" s="2"/>
      <c r="Y204" s="2"/>
      <c r="Z204" s="2"/>
      <c r="AA204" s="2"/>
      <c r="AB204" s="2"/>
      <c r="AC204" s="2"/>
    </row>
    <row r="205" spans="21:29">
      <c r="U205" s="2"/>
      <c r="V205" s="2"/>
      <c r="W205" s="43"/>
      <c r="X205" s="2"/>
      <c r="Y205" s="2"/>
      <c r="Z205" s="2"/>
      <c r="AA205" s="2"/>
      <c r="AB205" s="2"/>
      <c r="AC205" s="2"/>
    </row>
    <row r="206" spans="21:29">
      <c r="U206" s="2"/>
      <c r="V206" s="2"/>
      <c r="W206" s="43"/>
      <c r="X206" s="2"/>
      <c r="Y206" s="2"/>
      <c r="Z206" s="2"/>
      <c r="AA206" s="2"/>
      <c r="AB206" s="2"/>
      <c r="AC206" s="2"/>
    </row>
    <row r="207" spans="21:29">
      <c r="U207" s="2"/>
      <c r="V207" s="2"/>
      <c r="W207" s="2"/>
      <c r="X207" s="2"/>
      <c r="Y207" s="2"/>
      <c r="Z207" s="2"/>
      <c r="AA207" s="2"/>
      <c r="AB207" s="2"/>
      <c r="AC207" s="2"/>
    </row>
    <row r="208" spans="21:29">
      <c r="U208" s="2"/>
      <c r="V208" s="2"/>
      <c r="W208" s="2"/>
      <c r="X208" s="2"/>
      <c r="Y208" s="2"/>
      <c r="Z208" s="2"/>
      <c r="AA208" s="2"/>
      <c r="AB208" s="2"/>
      <c r="AC208" s="2"/>
    </row>
    <row r="209" spans="21:29">
      <c r="U209" s="2"/>
      <c r="V209" s="2"/>
      <c r="W209" s="2"/>
      <c r="X209" s="2"/>
      <c r="Y209" s="2"/>
      <c r="Z209" s="2"/>
      <c r="AA209" s="2"/>
      <c r="AB209" s="2"/>
      <c r="AC209" s="2"/>
    </row>
    <row r="210" spans="21:29">
      <c r="U210" s="2"/>
      <c r="V210" s="2"/>
      <c r="W210" s="2"/>
      <c r="X210" s="2"/>
      <c r="Y210" s="2"/>
      <c r="Z210" s="2"/>
      <c r="AA210" s="2"/>
      <c r="AB210" s="2"/>
      <c r="AC210" s="2"/>
    </row>
    <row r="211" spans="21:29">
      <c r="U211" s="2"/>
      <c r="V211" s="2"/>
      <c r="W211" s="2"/>
      <c r="X211" s="2"/>
      <c r="Y211" s="2"/>
      <c r="Z211" s="2"/>
      <c r="AA211" s="2"/>
      <c r="AB211" s="2"/>
      <c r="AC211" s="2"/>
    </row>
    <row r="212" spans="21:29">
      <c r="U212" s="2"/>
      <c r="V212" s="2"/>
      <c r="W212" s="2"/>
      <c r="X212" s="2"/>
      <c r="Y212" s="2"/>
      <c r="Z212" s="2"/>
      <c r="AA212" s="2"/>
      <c r="AB212" s="2"/>
      <c r="AC212" s="2"/>
    </row>
    <row r="213" spans="21:29">
      <c r="U213" s="2"/>
      <c r="V213" s="2"/>
      <c r="W213" s="2"/>
      <c r="X213" s="2"/>
      <c r="Y213" s="2"/>
      <c r="Z213" s="2"/>
      <c r="AA213" s="2"/>
      <c r="AB213" s="2"/>
      <c r="AC213" s="2"/>
    </row>
    <row r="214" spans="21:29">
      <c r="U214" s="2"/>
      <c r="V214" s="2"/>
      <c r="W214" s="2"/>
      <c r="X214" s="2"/>
      <c r="Y214" s="2"/>
      <c r="Z214" s="2"/>
      <c r="AA214" s="2"/>
      <c r="AB214" s="2"/>
      <c r="AC214" s="2"/>
    </row>
    <row r="215" spans="21:29">
      <c r="U215" s="2"/>
      <c r="V215" s="2"/>
      <c r="W215" s="2"/>
      <c r="X215" s="2"/>
      <c r="Y215" s="2"/>
      <c r="Z215" s="2"/>
      <c r="AA215" s="2"/>
      <c r="AB215" s="2"/>
      <c r="AC215" s="2"/>
    </row>
    <row r="216" spans="21:29">
      <c r="U216" s="2"/>
      <c r="V216" s="2"/>
      <c r="W216" s="2"/>
      <c r="X216" s="2"/>
      <c r="Y216" s="2"/>
      <c r="Z216" s="2"/>
      <c r="AA216" s="2"/>
      <c r="AB216" s="2"/>
      <c r="AC216" s="2"/>
    </row>
    <row r="217" spans="21:29">
      <c r="U217" s="2"/>
      <c r="V217" s="2"/>
      <c r="W217" s="2"/>
      <c r="X217" s="2"/>
      <c r="Y217" s="2"/>
      <c r="Z217" s="2"/>
      <c r="AA217" s="2"/>
      <c r="AB217" s="2"/>
      <c r="AC217" s="2"/>
    </row>
    <row r="218" spans="21:29">
      <c r="U218" s="2"/>
      <c r="V218" s="2"/>
      <c r="W218" s="2"/>
      <c r="X218" s="2"/>
      <c r="Y218" s="2"/>
      <c r="Z218" s="2"/>
      <c r="AA218" s="2"/>
      <c r="AB218" s="2"/>
      <c r="AC218" s="2"/>
    </row>
    <row r="219" spans="21:29">
      <c r="U219" s="2"/>
      <c r="V219" s="2"/>
      <c r="W219" s="2"/>
      <c r="X219" s="2"/>
      <c r="Y219" s="2"/>
      <c r="Z219" s="2"/>
      <c r="AA219" s="2"/>
      <c r="AB219" s="2"/>
      <c r="AC219" s="2"/>
    </row>
    <row r="220" spans="21:29">
      <c r="U220" s="2"/>
      <c r="V220" s="2"/>
      <c r="W220" s="2"/>
      <c r="X220" s="2"/>
      <c r="Y220" s="2"/>
      <c r="Z220" s="2"/>
      <c r="AA220" s="2"/>
      <c r="AB220" s="2"/>
      <c r="AC220" s="2"/>
    </row>
    <row r="221" spans="21:29" ht="18" customHeight="1">
      <c r="U221" s="2"/>
      <c r="V221" s="2"/>
      <c r="W221" s="2"/>
      <c r="X221" s="2"/>
      <c r="Y221" s="2"/>
      <c r="Z221" s="2"/>
      <c r="AA221" s="2"/>
      <c r="AB221" s="2"/>
      <c r="AC221" s="2"/>
    </row>
    <row r="222" spans="21:29" ht="18" customHeight="1">
      <c r="U222" s="2"/>
      <c r="V222" s="2"/>
      <c r="W222" s="2"/>
      <c r="X222" s="2"/>
      <c r="Y222" s="2"/>
      <c r="Z222" s="2"/>
      <c r="AA222" s="2"/>
      <c r="AB222" s="2"/>
      <c r="AC222" s="2"/>
    </row>
    <row r="223" spans="21:29" ht="18" customHeight="1">
      <c r="U223" s="2"/>
      <c r="V223" s="2"/>
      <c r="W223" s="2"/>
      <c r="X223" s="2"/>
      <c r="Y223" s="2"/>
      <c r="Z223" s="2"/>
      <c r="AA223" s="2"/>
      <c r="AB223" s="2"/>
      <c r="AC223" s="2"/>
    </row>
    <row r="224" spans="21:29" ht="18" customHeight="1">
      <c r="U224" s="2"/>
      <c r="V224" s="2"/>
      <c r="W224" s="2"/>
      <c r="X224" s="2"/>
      <c r="Y224" s="2"/>
      <c r="Z224" s="2"/>
      <c r="AA224" s="2"/>
      <c r="AB224" s="2"/>
      <c r="AC224" s="2"/>
    </row>
    <row r="225" spans="21:29">
      <c r="U225" s="2"/>
      <c r="V225" s="2"/>
      <c r="W225" s="2"/>
      <c r="X225" s="2"/>
      <c r="Y225" s="2"/>
      <c r="Z225" s="2"/>
      <c r="AA225" s="2"/>
      <c r="AB225" s="2"/>
      <c r="AC225" s="2"/>
    </row>
    <row r="226" spans="21:29">
      <c r="V226" s="2"/>
      <c r="W226" s="2"/>
      <c r="X226" s="2"/>
      <c r="Y226" s="2"/>
      <c r="Z226" s="2"/>
      <c r="AA226" s="2"/>
      <c r="AB226" s="2"/>
      <c r="AC226" s="2"/>
    </row>
    <row r="227" spans="21:29">
      <c r="V227" s="2"/>
      <c r="W227" s="2"/>
      <c r="X227" s="2"/>
      <c r="Y227" s="2"/>
      <c r="Z227" s="2"/>
      <c r="AA227" s="2"/>
      <c r="AB227" s="2"/>
      <c r="AC227" s="2"/>
    </row>
    <row r="228" spans="21:29">
      <c r="V228" s="2"/>
      <c r="W228" s="2"/>
      <c r="X228" s="2"/>
      <c r="Y228" s="2"/>
      <c r="Z228" s="2"/>
      <c r="AA228" s="2"/>
      <c r="AB228" s="2"/>
      <c r="AC228" s="2"/>
    </row>
    <row r="229" spans="21:29">
      <c r="V229" s="2"/>
      <c r="W229" s="2"/>
      <c r="X229" s="2"/>
      <c r="Y229" s="2"/>
      <c r="Z229" s="2"/>
      <c r="AA229" s="2"/>
      <c r="AB229" s="2"/>
      <c r="AC229" s="2"/>
    </row>
    <row r="230" spans="21:29" ht="15" customHeight="1">
      <c r="V230" s="2"/>
      <c r="W230" s="2"/>
      <c r="X230" s="2"/>
      <c r="Y230" s="2"/>
      <c r="Z230" s="2"/>
      <c r="AA230" s="2"/>
      <c r="AB230" s="2"/>
      <c r="AC230" s="2"/>
    </row>
    <row r="231" spans="21:29" ht="15" customHeight="1">
      <c r="V231" s="2"/>
      <c r="W231" s="2"/>
      <c r="X231" s="2"/>
      <c r="Y231" s="2"/>
      <c r="Z231" s="2"/>
      <c r="AA231" s="2"/>
      <c r="AB231" s="2"/>
      <c r="AC231" s="2"/>
    </row>
    <row r="232" spans="21:29">
      <c r="V232" s="2"/>
      <c r="W232" s="2"/>
      <c r="X232" s="2"/>
      <c r="Y232" s="2"/>
      <c r="Z232" s="2"/>
      <c r="AA232" s="2"/>
      <c r="AB232" s="2"/>
      <c r="AC232" s="2"/>
    </row>
    <row r="233" spans="21:29">
      <c r="V233" s="2"/>
      <c r="W233" s="2"/>
      <c r="X233" s="2"/>
      <c r="Y233" s="2"/>
      <c r="Z233" s="2"/>
      <c r="AA233" s="2"/>
      <c r="AB233" s="2"/>
      <c r="AC233" s="2"/>
    </row>
    <row r="234" spans="21:29">
      <c r="V234" s="2"/>
      <c r="W234" s="2"/>
      <c r="X234" s="2"/>
      <c r="Y234" s="2"/>
      <c r="Z234" s="2"/>
      <c r="AA234" s="2"/>
      <c r="AB234" s="2"/>
      <c r="AC234" s="2"/>
    </row>
    <row r="235" spans="21:29">
      <c r="V235" s="2"/>
      <c r="W235" s="2"/>
      <c r="X235" s="2"/>
      <c r="Y235" s="2"/>
      <c r="Z235" s="2"/>
      <c r="AA235" s="2"/>
      <c r="AB235" s="2"/>
      <c r="AC235" s="2"/>
    </row>
    <row r="236" spans="21:29">
      <c r="V236" s="2"/>
      <c r="W236" s="2"/>
      <c r="X236" s="2"/>
      <c r="Y236" s="2"/>
      <c r="Z236" s="2"/>
      <c r="AA236" s="2"/>
      <c r="AB236" s="2"/>
      <c r="AC236" s="2"/>
    </row>
    <row r="237" spans="21:29">
      <c r="V237" s="2"/>
      <c r="W237" s="2"/>
      <c r="X237" s="2"/>
      <c r="Y237" s="2"/>
      <c r="Z237" s="2"/>
      <c r="AA237" s="2"/>
      <c r="AB237" s="2"/>
      <c r="AC237" s="2"/>
    </row>
    <row r="238" spans="21:29">
      <c r="V238" s="2"/>
      <c r="W238" s="2"/>
      <c r="X238" s="2"/>
      <c r="Y238" s="2"/>
      <c r="Z238" s="2"/>
      <c r="AA238" s="2"/>
      <c r="AB238" s="2"/>
      <c r="AC238" s="2"/>
    </row>
    <row r="239" spans="21:29" ht="15" customHeight="1">
      <c r="V239" s="2"/>
      <c r="W239" s="2"/>
      <c r="X239" s="2"/>
      <c r="Y239" s="2"/>
      <c r="Z239" s="2"/>
      <c r="AA239" s="2"/>
      <c r="AB239" s="2"/>
      <c r="AC239" s="2"/>
    </row>
    <row r="240" spans="21:29" ht="15" customHeight="1">
      <c r="V240" s="2"/>
      <c r="W240" s="2"/>
      <c r="X240" s="2"/>
      <c r="Y240" s="2"/>
      <c r="Z240" s="2"/>
      <c r="AA240" s="2"/>
      <c r="AB240" s="2"/>
      <c r="AC240" s="2"/>
    </row>
    <row r="241" spans="22:29" ht="15" customHeight="1">
      <c r="V241" s="2"/>
      <c r="W241" s="2"/>
      <c r="X241" s="2"/>
      <c r="Y241" s="2"/>
      <c r="Z241" s="2"/>
      <c r="AA241" s="2"/>
      <c r="AB241" s="2"/>
      <c r="AC241" s="2"/>
    </row>
    <row r="242" spans="22:29" ht="21.75" customHeight="1">
      <c r="V242" s="2"/>
      <c r="W242" s="2"/>
      <c r="X242" s="2"/>
      <c r="Y242" s="2"/>
      <c r="Z242" s="2"/>
      <c r="AA242" s="2"/>
      <c r="AB242" s="2"/>
      <c r="AC242" s="2"/>
    </row>
    <row r="243" spans="22:29" ht="24" customHeight="1">
      <c r="V243" s="2"/>
      <c r="W243" s="2"/>
      <c r="X243" s="2"/>
      <c r="Y243" s="2"/>
      <c r="Z243" s="2"/>
      <c r="AA243" s="2"/>
      <c r="AB243" s="2"/>
      <c r="AC243" s="2"/>
    </row>
    <row r="244" spans="22:29" ht="24" customHeight="1">
      <c r="V244" s="2"/>
      <c r="W244" s="2"/>
      <c r="X244" s="2"/>
      <c r="Y244" s="2"/>
      <c r="Z244" s="2"/>
      <c r="AA244" s="2"/>
      <c r="AB244" s="2"/>
      <c r="AC244" s="2"/>
    </row>
    <row r="245" spans="22:29" ht="15" customHeight="1">
      <c r="V245" s="2"/>
      <c r="W245" s="2"/>
      <c r="X245" s="2"/>
      <c r="Y245" s="2"/>
      <c r="Z245" s="2"/>
      <c r="AA245" s="2"/>
      <c r="AB245" s="2"/>
      <c r="AC245" s="2"/>
    </row>
    <row r="246" spans="22:29" ht="21" customHeight="1">
      <c r="V246" s="2"/>
      <c r="W246" s="2"/>
      <c r="X246" s="2"/>
      <c r="Y246" s="2"/>
      <c r="Z246" s="2"/>
      <c r="AA246" s="2"/>
      <c r="AB246" s="2"/>
      <c r="AC246" s="2"/>
    </row>
    <row r="247" spans="22:29" ht="21" customHeight="1">
      <c r="V247" s="2"/>
      <c r="W247" s="2"/>
      <c r="X247" s="2"/>
      <c r="Y247" s="2"/>
      <c r="Z247" s="2"/>
      <c r="AA247" s="2"/>
      <c r="AB247" s="2"/>
      <c r="AC247" s="2"/>
    </row>
    <row r="248" spans="22:29" ht="15" customHeight="1">
      <c r="V248" s="2"/>
      <c r="W248" s="2"/>
      <c r="X248" s="2"/>
      <c r="Y248" s="2"/>
      <c r="Z248" s="2"/>
      <c r="AA248" s="2"/>
      <c r="AB248" s="2"/>
      <c r="AC248" s="2"/>
    </row>
    <row r="249" spans="22:29" ht="15" customHeight="1">
      <c r="V249" s="2"/>
      <c r="W249" s="2"/>
      <c r="X249" s="2"/>
      <c r="Y249" s="2"/>
      <c r="Z249" s="2"/>
      <c r="AA249" s="2"/>
      <c r="AB249" s="2"/>
      <c r="AC249" s="2"/>
    </row>
    <row r="250" spans="22:29" ht="15" customHeight="1">
      <c r="V250" s="2"/>
      <c r="W250" s="2"/>
      <c r="X250" s="2"/>
      <c r="Y250" s="2"/>
      <c r="Z250" s="2"/>
      <c r="AA250" s="2"/>
      <c r="AB250" s="2"/>
      <c r="AC250" s="2"/>
    </row>
    <row r="251" spans="22:29" ht="15" customHeight="1">
      <c r="V251" s="2"/>
      <c r="W251" s="2"/>
      <c r="X251" s="2"/>
      <c r="Y251" s="2"/>
      <c r="Z251" s="2"/>
      <c r="AA251" s="2"/>
      <c r="AB251" s="2"/>
      <c r="AC251" s="2"/>
    </row>
    <row r="252" spans="22:29" ht="15" customHeight="1">
      <c r="V252" s="2"/>
      <c r="W252" s="2"/>
      <c r="X252" s="2"/>
      <c r="Y252" s="2"/>
      <c r="Z252" s="2"/>
      <c r="AA252" s="2"/>
      <c r="AB252" s="2"/>
      <c r="AC252" s="2"/>
    </row>
    <row r="253" spans="22:29" ht="24" customHeight="1">
      <c r="V253" s="2"/>
      <c r="W253" s="2"/>
      <c r="X253" s="2"/>
      <c r="Y253" s="2"/>
      <c r="Z253" s="2"/>
      <c r="AA253" s="2"/>
      <c r="AB253" s="2"/>
      <c r="AC253" s="2"/>
    </row>
    <row r="254" spans="22:29" ht="24" customHeight="1">
      <c r="V254" s="2"/>
      <c r="W254" s="2"/>
      <c r="X254" s="2"/>
      <c r="Y254" s="2"/>
      <c r="Z254" s="2"/>
      <c r="AA254" s="2"/>
      <c r="AB254" s="2"/>
      <c r="AC254" s="2"/>
    </row>
    <row r="255" spans="22:29" ht="15" customHeight="1">
      <c r="V255" s="2"/>
      <c r="W255" s="2"/>
      <c r="X255" s="2"/>
      <c r="Y255" s="2"/>
      <c r="Z255" s="2"/>
      <c r="AA255" s="2"/>
      <c r="AB255" s="2"/>
      <c r="AC255" s="2"/>
    </row>
    <row r="256" spans="22:29" ht="21" customHeight="1">
      <c r="V256" s="2"/>
      <c r="W256" s="2"/>
      <c r="X256" s="2"/>
      <c r="Y256" s="2"/>
      <c r="Z256" s="2"/>
      <c r="AA256" s="2"/>
      <c r="AB256" s="2"/>
      <c r="AC256" s="2"/>
    </row>
    <row r="257" spans="22:29" ht="21" customHeight="1">
      <c r="V257" s="2"/>
      <c r="W257" s="2"/>
      <c r="X257" s="2"/>
      <c r="Y257" s="2"/>
      <c r="Z257" s="2"/>
      <c r="AA257" s="2"/>
      <c r="AB257" s="2"/>
      <c r="AC257" s="2"/>
    </row>
    <row r="258" spans="22:29">
      <c r="V258" s="2"/>
      <c r="W258" s="2"/>
      <c r="X258" s="2"/>
      <c r="Y258" s="2"/>
      <c r="Z258" s="2"/>
      <c r="AA258" s="2"/>
      <c r="AB258" s="2"/>
      <c r="AC258" s="2"/>
    </row>
    <row r="259" spans="22:29">
      <c r="V259" s="2"/>
      <c r="W259" s="2"/>
      <c r="X259" s="2"/>
      <c r="Y259" s="2"/>
      <c r="Z259" s="2"/>
      <c r="AA259" s="2"/>
      <c r="AB259" s="2"/>
      <c r="AC259" s="2"/>
    </row>
    <row r="260" spans="22:29">
      <c r="V260" s="2"/>
      <c r="W260" s="2"/>
      <c r="X260" s="2"/>
      <c r="Y260" s="2"/>
      <c r="Z260" s="2"/>
      <c r="AA260" s="2"/>
      <c r="AB260" s="2"/>
      <c r="AC260" s="2"/>
    </row>
    <row r="261" spans="22:29">
      <c r="V261" s="2"/>
      <c r="W261" s="2"/>
      <c r="X261" s="2"/>
      <c r="Y261" s="2"/>
      <c r="Z261" s="2"/>
      <c r="AA261" s="2"/>
      <c r="AB261" s="2"/>
      <c r="AC261" s="2"/>
    </row>
    <row r="262" spans="22:29">
      <c r="V262" s="2"/>
      <c r="W262" s="2"/>
      <c r="X262" s="2"/>
      <c r="Y262" s="2"/>
      <c r="Z262" s="2"/>
      <c r="AA262" s="2"/>
      <c r="AB262" s="2"/>
      <c r="AC262" s="2"/>
    </row>
    <row r="263" spans="22:29">
      <c r="V263" s="2"/>
      <c r="W263" s="2"/>
      <c r="X263" s="2"/>
      <c r="Y263" s="2"/>
      <c r="Z263" s="2"/>
      <c r="AA263" s="2"/>
      <c r="AB263" s="2"/>
      <c r="AC263" s="2"/>
    </row>
    <row r="264" spans="22:29" ht="19.5" customHeight="1">
      <c r="V264" s="2"/>
      <c r="W264" s="2"/>
      <c r="X264" s="2"/>
      <c r="Y264" s="2"/>
      <c r="Z264" s="2"/>
      <c r="AA264" s="2"/>
      <c r="AB264" s="2"/>
      <c r="AC264" s="2"/>
    </row>
    <row r="265" spans="22:29" ht="19.5" customHeight="1">
      <c r="V265" s="2"/>
      <c r="W265" s="2"/>
      <c r="X265" s="2"/>
      <c r="Y265" s="2"/>
      <c r="Z265" s="2"/>
      <c r="AA265" s="2"/>
      <c r="AB265" s="2"/>
      <c r="AC265" s="2"/>
    </row>
    <row r="266" spans="22:29">
      <c r="V266" s="2"/>
      <c r="W266" s="2"/>
      <c r="X266" s="2"/>
      <c r="Y266" s="2"/>
      <c r="Z266" s="2"/>
      <c r="AA266" s="2"/>
      <c r="AB266" s="2"/>
      <c r="AC266" s="2"/>
    </row>
    <row r="267" spans="22:29">
      <c r="V267" s="2"/>
      <c r="W267" s="2"/>
      <c r="X267" s="2"/>
      <c r="Y267" s="2"/>
      <c r="Z267" s="2"/>
      <c r="AA267" s="2"/>
      <c r="AB267" s="2"/>
      <c r="AC267" s="2"/>
    </row>
    <row r="268" spans="22:29">
      <c r="V268" s="2"/>
      <c r="W268" s="2"/>
      <c r="X268" s="2"/>
      <c r="Y268" s="2"/>
      <c r="Z268" s="2"/>
      <c r="AA268" s="2"/>
      <c r="AB268" s="2"/>
      <c r="AC268" s="2"/>
    </row>
    <row r="269" spans="22:29">
      <c r="V269" s="2"/>
      <c r="W269" s="2"/>
      <c r="X269" s="2"/>
      <c r="Y269" s="2"/>
      <c r="Z269" s="2"/>
      <c r="AA269" s="2"/>
      <c r="AB269" s="2"/>
      <c r="AC269" s="2"/>
    </row>
    <row r="270" spans="22:29">
      <c r="V270" s="2"/>
      <c r="W270" s="2"/>
      <c r="X270" s="2"/>
      <c r="Y270" s="2"/>
      <c r="Z270" s="2"/>
      <c r="AA270" s="2"/>
      <c r="AB270" s="2"/>
      <c r="AC270" s="2"/>
    </row>
    <row r="271" spans="22:29">
      <c r="V271" s="2"/>
      <c r="W271" s="2"/>
      <c r="X271" s="2"/>
      <c r="Y271" s="2"/>
      <c r="Z271" s="2"/>
      <c r="AA271" s="2"/>
      <c r="AB271" s="2"/>
      <c r="AC271" s="2"/>
    </row>
    <row r="272" spans="22:29">
      <c r="V272" s="2"/>
      <c r="W272" s="2"/>
      <c r="X272" s="2"/>
      <c r="Y272" s="2"/>
      <c r="Z272" s="2"/>
      <c r="AA272" s="2"/>
      <c r="AB272" s="2"/>
      <c r="AC272" s="2"/>
    </row>
    <row r="273" spans="22:29">
      <c r="V273" s="2"/>
      <c r="W273" s="2"/>
      <c r="X273" s="2"/>
      <c r="Y273" s="2"/>
      <c r="Z273" s="2"/>
      <c r="AA273" s="2"/>
      <c r="AB273" s="2"/>
      <c r="AC273" s="2"/>
    </row>
    <row r="274" spans="22:29">
      <c r="V274" s="2"/>
      <c r="W274" s="2"/>
      <c r="X274" s="2"/>
      <c r="Y274" s="2"/>
      <c r="Z274" s="2"/>
      <c r="AA274" s="2"/>
      <c r="AB274" s="2"/>
      <c r="AC274" s="2"/>
    </row>
    <row r="275" spans="22:29">
      <c r="V275" s="2"/>
      <c r="W275" s="2"/>
      <c r="X275" s="2"/>
      <c r="Y275" s="2"/>
      <c r="Z275" s="2"/>
      <c r="AA275" s="2"/>
      <c r="AB275" s="2"/>
      <c r="AC275" s="2"/>
    </row>
    <row r="276" spans="22:29">
      <c r="V276" s="2"/>
      <c r="W276" s="2"/>
      <c r="X276" s="2"/>
      <c r="Y276" s="2"/>
      <c r="Z276" s="2"/>
      <c r="AA276" s="2"/>
      <c r="AB276" s="2"/>
      <c r="AC276" s="2"/>
    </row>
    <row r="277" spans="22:29">
      <c r="V277" s="2"/>
      <c r="W277" s="2"/>
      <c r="X277" s="2"/>
      <c r="Y277" s="2"/>
      <c r="Z277" s="2"/>
      <c r="AA277" s="2"/>
      <c r="AB277" s="2"/>
      <c r="AC277" s="2"/>
    </row>
    <row r="278" spans="22:29">
      <c r="V278" s="2"/>
      <c r="W278" s="2"/>
      <c r="X278" s="2"/>
      <c r="Y278" s="2"/>
      <c r="Z278" s="2"/>
      <c r="AA278" s="2"/>
      <c r="AB278" s="2"/>
      <c r="AC278" s="2"/>
    </row>
    <row r="279" spans="22:29">
      <c r="V279" s="2"/>
      <c r="W279" s="2"/>
      <c r="X279" s="2"/>
      <c r="Y279" s="2"/>
      <c r="Z279" s="2"/>
      <c r="AA279" s="2"/>
      <c r="AB279" s="2"/>
      <c r="AC279" s="2"/>
    </row>
    <row r="280" spans="22:29">
      <c r="V280" s="2"/>
      <c r="W280" s="2"/>
      <c r="X280" s="2"/>
      <c r="Y280" s="2"/>
      <c r="Z280" s="2"/>
      <c r="AA280" s="2"/>
      <c r="AB280" s="2"/>
      <c r="AC280" s="2"/>
    </row>
    <row r="281" spans="22:29">
      <c r="V281" s="2"/>
      <c r="W281" s="2"/>
      <c r="X281" s="2"/>
      <c r="Y281" s="2"/>
      <c r="Z281" s="2"/>
      <c r="AA281" s="2"/>
      <c r="AB281" s="2"/>
      <c r="AC281" s="2"/>
    </row>
    <row r="282" spans="22:29">
      <c r="V282" s="2"/>
      <c r="W282" s="2"/>
      <c r="X282" s="2"/>
      <c r="Y282" s="2"/>
      <c r="Z282" s="2"/>
      <c r="AA282" s="2"/>
      <c r="AB282" s="2"/>
      <c r="AC282" s="2"/>
    </row>
    <row r="283" spans="22:29">
      <c r="V283" s="2"/>
      <c r="W283" s="2"/>
      <c r="X283" s="2"/>
      <c r="Y283" s="2"/>
      <c r="Z283" s="2"/>
      <c r="AA283" s="2"/>
      <c r="AB283" s="2"/>
      <c r="AC283" s="2"/>
    </row>
    <row r="284" spans="22:29">
      <c r="V284" s="2"/>
      <c r="W284" s="2"/>
      <c r="X284" s="2"/>
      <c r="Y284" s="2"/>
      <c r="Z284" s="2"/>
      <c r="AA284" s="2"/>
      <c r="AB284" s="2"/>
      <c r="AC284" s="2"/>
    </row>
    <row r="285" spans="22:29">
      <c r="V285" s="2"/>
      <c r="W285" s="2"/>
      <c r="X285" s="2"/>
      <c r="Y285" s="2"/>
      <c r="Z285" s="2"/>
      <c r="AA285" s="2"/>
      <c r="AB285" s="2"/>
      <c r="AC285" s="2"/>
    </row>
    <row r="286" spans="22:29" ht="15" customHeight="1">
      <c r="V286" s="2"/>
      <c r="W286" s="2"/>
      <c r="X286" s="2"/>
      <c r="Y286" s="2"/>
      <c r="Z286" s="2"/>
      <c r="AA286" s="2"/>
      <c r="AB286" s="2"/>
      <c r="AC286" s="2"/>
    </row>
    <row r="287" spans="22:29" ht="18.75" customHeight="1">
      <c r="V287" s="2"/>
      <c r="W287" s="2"/>
      <c r="X287" s="2"/>
      <c r="Y287" s="2"/>
      <c r="Z287" s="2"/>
      <c r="AA287" s="2"/>
      <c r="AB287" s="2"/>
      <c r="AC287" s="2"/>
    </row>
    <row r="288" spans="22:29" ht="15" customHeight="1">
      <c r="V288" s="2"/>
      <c r="W288" s="2"/>
      <c r="X288" s="2"/>
      <c r="Y288" s="2"/>
      <c r="Z288" s="2"/>
      <c r="AA288" s="2"/>
      <c r="AB288" s="2"/>
      <c r="AC288" s="2"/>
    </row>
    <row r="289" spans="22:29">
      <c r="V289" s="2"/>
      <c r="W289" s="2"/>
      <c r="X289" s="2"/>
      <c r="Y289" s="2"/>
      <c r="Z289" s="2"/>
      <c r="AA289" s="2"/>
      <c r="AB289" s="2"/>
      <c r="AC289" s="2"/>
    </row>
    <row r="290" spans="22:29">
      <c r="V290" s="2"/>
      <c r="W290" s="2"/>
      <c r="X290" s="2"/>
      <c r="Y290" s="2"/>
      <c r="Z290" s="2"/>
      <c r="AA290" s="2"/>
      <c r="AB290" s="2"/>
      <c r="AC290" s="2"/>
    </row>
    <row r="291" spans="22:29">
      <c r="V291" s="2"/>
      <c r="W291" s="2"/>
      <c r="X291" s="2"/>
      <c r="Y291" s="2"/>
      <c r="Z291" s="2"/>
      <c r="AA291" s="2"/>
      <c r="AB291" s="2"/>
      <c r="AC291" s="2"/>
    </row>
    <row r="292" spans="22:29">
      <c r="V292" s="2"/>
      <c r="W292" s="2"/>
      <c r="X292" s="2"/>
      <c r="Y292" s="2"/>
      <c r="Z292" s="2"/>
      <c r="AA292" s="2"/>
      <c r="AB292" s="2"/>
      <c r="AC292" s="2"/>
    </row>
    <row r="293" spans="22:29">
      <c r="V293" s="2"/>
      <c r="W293" s="2"/>
      <c r="X293" s="2"/>
      <c r="Y293" s="2"/>
      <c r="Z293" s="2"/>
      <c r="AA293" s="2"/>
      <c r="AB293" s="2"/>
      <c r="AC293" s="2"/>
    </row>
    <row r="294" spans="22:29">
      <c r="V294" s="2"/>
      <c r="W294" s="2"/>
      <c r="X294" s="2"/>
      <c r="Y294" s="2"/>
      <c r="Z294" s="2"/>
      <c r="AA294" s="2"/>
      <c r="AB294" s="2"/>
      <c r="AC294" s="2"/>
    </row>
    <row r="295" spans="22:29">
      <c r="V295" s="2"/>
      <c r="W295" s="2"/>
      <c r="X295" s="2"/>
      <c r="Y295" s="2"/>
      <c r="Z295" s="2"/>
      <c r="AA295" s="2"/>
      <c r="AB295" s="2"/>
      <c r="AC295" s="2"/>
    </row>
    <row r="296" spans="22:29">
      <c r="V296" s="2"/>
      <c r="W296" s="2"/>
      <c r="X296" s="2"/>
      <c r="Y296" s="2"/>
      <c r="Z296" s="2"/>
      <c r="AA296" s="2"/>
      <c r="AB296" s="2"/>
      <c r="AC296" s="2"/>
    </row>
    <row r="297" spans="22:29">
      <c r="V297" s="2"/>
      <c r="W297" s="2"/>
      <c r="X297" s="2"/>
      <c r="Y297" s="2"/>
      <c r="Z297" s="2"/>
      <c r="AA297" s="2"/>
      <c r="AB297" s="2"/>
      <c r="AC297" s="2"/>
    </row>
    <row r="298" spans="22:29">
      <c r="V298" s="2"/>
      <c r="W298" s="2"/>
      <c r="X298" s="2"/>
      <c r="Y298" s="2"/>
      <c r="Z298" s="2"/>
      <c r="AA298" s="2"/>
      <c r="AB298" s="2"/>
      <c r="AC298" s="2"/>
    </row>
    <row r="299" spans="22:29">
      <c r="V299" s="2"/>
      <c r="W299" s="2"/>
      <c r="X299" s="2"/>
      <c r="Y299" s="2"/>
      <c r="Z299" s="2"/>
      <c r="AA299" s="2"/>
      <c r="AB299" s="2"/>
      <c r="AC299" s="2"/>
    </row>
    <row r="300" spans="22:29">
      <c r="V300" s="2"/>
      <c r="W300" s="2"/>
      <c r="X300" s="2"/>
      <c r="Y300" s="2"/>
      <c r="Z300" s="2"/>
      <c r="AA300" s="2"/>
      <c r="AB300" s="2"/>
      <c r="AC300" s="2"/>
    </row>
    <row r="301" spans="22:29">
      <c r="V301" s="2"/>
      <c r="W301" s="2"/>
      <c r="X301" s="2"/>
      <c r="Y301" s="2"/>
      <c r="Z301" s="2"/>
      <c r="AA301" s="2"/>
      <c r="AB301" s="2"/>
      <c r="AC301" s="2"/>
    </row>
    <row r="302" spans="22:29">
      <c r="V302" s="2"/>
      <c r="W302" s="2"/>
      <c r="X302" s="2"/>
      <c r="Y302" s="2"/>
      <c r="Z302" s="2"/>
      <c r="AA302" s="2"/>
      <c r="AB302" s="2"/>
      <c r="AC302" s="2"/>
    </row>
    <row r="303" spans="22:29">
      <c r="V303" s="2"/>
      <c r="W303" s="2"/>
      <c r="X303" s="2"/>
      <c r="Y303" s="2"/>
      <c r="Z303" s="2"/>
      <c r="AA303" s="2"/>
      <c r="AB303" s="2"/>
      <c r="AC303" s="2"/>
    </row>
    <row r="304" spans="22:29">
      <c r="V304" s="2"/>
      <c r="W304" s="2"/>
      <c r="X304" s="2"/>
      <c r="Y304" s="2"/>
      <c r="Z304" s="2"/>
      <c r="AA304" s="2"/>
      <c r="AB304" s="2"/>
      <c r="AC304" s="2"/>
    </row>
    <row r="305" spans="22:29">
      <c r="V305" s="2"/>
      <c r="W305" s="2"/>
      <c r="X305" s="2"/>
      <c r="Y305" s="2"/>
      <c r="Z305" s="2"/>
      <c r="AA305" s="2"/>
      <c r="AB305" s="2"/>
      <c r="AC305" s="2"/>
    </row>
    <row r="306" spans="22:29">
      <c r="V306" s="2"/>
      <c r="W306" s="2"/>
      <c r="X306" s="2"/>
      <c r="Y306" s="2"/>
      <c r="Z306" s="2"/>
      <c r="AA306" s="2"/>
      <c r="AB306" s="2"/>
      <c r="AC306" s="2"/>
    </row>
    <row r="307" spans="22:29">
      <c r="V307" s="2"/>
      <c r="W307" s="2"/>
      <c r="X307" s="2"/>
      <c r="Y307" s="2"/>
      <c r="Z307" s="2"/>
      <c r="AA307" s="2"/>
      <c r="AB307" s="2"/>
      <c r="AC307" s="2"/>
    </row>
    <row r="308" spans="22:29">
      <c r="V308" s="2"/>
      <c r="W308" s="2"/>
      <c r="X308" s="2"/>
      <c r="Y308" s="2"/>
      <c r="Z308" s="2"/>
      <c r="AA308" s="2"/>
      <c r="AB308" s="2"/>
      <c r="AC308" s="2"/>
    </row>
    <row r="309" spans="22:29">
      <c r="V309" s="2"/>
      <c r="W309" s="2"/>
      <c r="X309" s="2"/>
      <c r="Y309" s="2"/>
      <c r="Z309" s="2"/>
      <c r="AA309" s="2"/>
      <c r="AB309" s="2"/>
      <c r="AC309" s="2"/>
    </row>
    <row r="310" spans="22:29">
      <c r="V310" s="2"/>
      <c r="W310" s="2"/>
      <c r="X310" s="2"/>
      <c r="Y310" s="2"/>
      <c r="Z310" s="2"/>
      <c r="AA310" s="2"/>
      <c r="AB310" s="2"/>
      <c r="AC310" s="2"/>
    </row>
    <row r="311" spans="22:29">
      <c r="V311" s="2"/>
      <c r="W311" s="2"/>
      <c r="X311" s="2"/>
      <c r="Y311" s="2"/>
      <c r="Z311" s="2"/>
      <c r="AA311" s="2"/>
      <c r="AB311" s="2"/>
      <c r="AC311" s="2"/>
    </row>
    <row r="312" spans="22:29">
      <c r="V312" s="2"/>
      <c r="W312" s="2"/>
      <c r="X312" s="2"/>
      <c r="Y312" s="2"/>
      <c r="Z312" s="2"/>
      <c r="AA312" s="2"/>
      <c r="AB312" s="2"/>
      <c r="AC312" s="2"/>
    </row>
    <row r="313" spans="22:29">
      <c r="V313" s="2"/>
      <c r="W313" s="2"/>
      <c r="X313" s="2"/>
      <c r="Y313" s="2"/>
      <c r="Z313" s="2"/>
      <c r="AA313" s="2"/>
      <c r="AB313" s="2"/>
      <c r="AC313" s="2"/>
    </row>
    <row r="314" spans="22:29">
      <c r="V314" s="2"/>
      <c r="W314" s="2"/>
      <c r="X314" s="2"/>
      <c r="Y314" s="2"/>
      <c r="Z314" s="2"/>
      <c r="AA314" s="2"/>
      <c r="AB314" s="2"/>
      <c r="AC314" s="2"/>
    </row>
    <row r="315" spans="22:29">
      <c r="V315" s="2"/>
      <c r="W315" s="2"/>
      <c r="X315" s="2"/>
      <c r="Y315" s="2"/>
      <c r="Z315" s="2"/>
      <c r="AA315" s="2"/>
      <c r="AB315" s="2"/>
      <c r="AC315" s="2"/>
    </row>
    <row r="316" spans="22:29">
      <c r="V316" s="2"/>
      <c r="W316" s="2"/>
      <c r="X316" s="2"/>
      <c r="Y316" s="2"/>
      <c r="Z316" s="2"/>
      <c r="AA316" s="2"/>
      <c r="AB316" s="2"/>
      <c r="AC316" s="2"/>
    </row>
    <row r="317" spans="22:29">
      <c r="V317" s="2"/>
      <c r="W317" s="2"/>
      <c r="X317" s="2"/>
      <c r="Y317" s="2"/>
      <c r="Z317" s="2"/>
      <c r="AA317" s="2"/>
      <c r="AB317" s="2"/>
      <c r="AC317" s="2"/>
    </row>
    <row r="318" spans="22:29">
      <c r="V318" s="2"/>
      <c r="W318" s="2"/>
      <c r="X318" s="2"/>
      <c r="Y318" s="2"/>
      <c r="Z318" s="2"/>
      <c r="AA318" s="2"/>
      <c r="AB318" s="2"/>
      <c r="AC318" s="2"/>
    </row>
    <row r="319" spans="22:29">
      <c r="V319" s="2"/>
      <c r="W319" s="2"/>
      <c r="X319" s="2"/>
      <c r="Y319" s="2"/>
      <c r="Z319" s="2"/>
      <c r="AA319" s="2"/>
      <c r="AB319" s="2"/>
      <c r="AC319" s="2"/>
    </row>
    <row r="320" spans="22:29">
      <c r="V320" s="2"/>
      <c r="W320" s="2"/>
      <c r="X320" s="2"/>
      <c r="Y320" s="2"/>
      <c r="Z320" s="2"/>
      <c r="AA320" s="2"/>
      <c r="AB320" s="2"/>
      <c r="AC320" s="2"/>
    </row>
    <row r="321" spans="22:29">
      <c r="V321" s="2"/>
      <c r="W321" s="2"/>
      <c r="X321" s="2"/>
      <c r="Y321" s="2"/>
      <c r="Z321" s="2"/>
      <c r="AA321" s="2"/>
      <c r="AB321" s="2"/>
      <c r="AC321" s="2"/>
    </row>
    <row r="322" spans="22:29">
      <c r="V322" s="2"/>
      <c r="W322" s="2"/>
      <c r="X322" s="2"/>
      <c r="Y322" s="2"/>
      <c r="Z322" s="2"/>
      <c r="AA322" s="2"/>
      <c r="AB322" s="2"/>
      <c r="AC322" s="2"/>
    </row>
    <row r="323" spans="22:29">
      <c r="V323" s="2"/>
      <c r="W323" s="2"/>
      <c r="X323" s="2"/>
      <c r="Y323" s="2"/>
      <c r="Z323" s="2"/>
      <c r="AA323" s="2"/>
      <c r="AB323" s="2"/>
      <c r="AC323" s="2"/>
    </row>
    <row r="324" spans="22:29">
      <c r="Z324" s="2"/>
      <c r="AA324" s="2"/>
      <c r="AB324" s="2"/>
      <c r="AC324" s="2"/>
    </row>
    <row r="325" spans="22:29">
      <c r="Z325" s="2"/>
      <c r="AA325" s="2"/>
      <c r="AB325" s="2"/>
      <c r="AC325" s="2"/>
    </row>
    <row r="326" spans="22:29">
      <c r="Z326" s="2"/>
      <c r="AA326" s="2"/>
      <c r="AB326" s="2"/>
      <c r="AC326" s="2"/>
    </row>
    <row r="327" spans="22:29">
      <c r="Z327" s="2"/>
      <c r="AA327" s="2"/>
      <c r="AB327" s="2"/>
      <c r="AC327" s="2"/>
    </row>
    <row r="328" spans="22:29">
      <c r="Z328" s="2"/>
      <c r="AA328" s="2"/>
      <c r="AB328" s="2"/>
      <c r="AC328" s="2"/>
    </row>
    <row r="329" spans="22:29">
      <c r="Z329" s="2"/>
      <c r="AA329" s="2"/>
      <c r="AB329" s="2"/>
      <c r="AC329" s="2"/>
    </row>
    <row r="330" spans="22:29">
      <c r="Z330" s="2"/>
      <c r="AA330" s="2"/>
      <c r="AB330" s="2"/>
      <c r="AC330" s="2"/>
    </row>
    <row r="331" spans="22:29">
      <c r="Z331" s="2"/>
      <c r="AA331" s="2"/>
      <c r="AB331" s="2"/>
      <c r="AC331" s="2"/>
    </row>
    <row r="332" spans="22:29">
      <c r="Z332" s="2"/>
      <c r="AA332" s="2"/>
      <c r="AB332" s="2"/>
      <c r="AC332" s="2"/>
    </row>
    <row r="333" spans="22:29">
      <c r="Z333" s="2"/>
      <c r="AA333" s="2"/>
      <c r="AB333" s="2"/>
      <c r="AC333" s="2"/>
    </row>
    <row r="334" spans="22:29">
      <c r="Z334" s="2"/>
      <c r="AA334" s="2"/>
      <c r="AB334" s="2"/>
      <c r="AC334" s="2"/>
    </row>
    <row r="335" spans="22:29">
      <c r="Z335" s="2"/>
      <c r="AA335" s="2"/>
      <c r="AB335" s="2"/>
      <c r="AC335" s="2"/>
    </row>
    <row r="336" spans="22:29">
      <c r="Z336" s="2"/>
      <c r="AA336" s="2"/>
      <c r="AB336" s="2"/>
      <c r="AC336" s="2"/>
    </row>
    <row r="337" spans="26:29">
      <c r="Z337" s="2"/>
      <c r="AA337" s="2"/>
      <c r="AB337" s="2"/>
      <c r="AC337" s="2"/>
    </row>
    <row r="338" spans="26:29">
      <c r="Z338" s="2"/>
      <c r="AA338" s="2"/>
      <c r="AB338" s="2"/>
      <c r="AC338" s="2"/>
    </row>
    <row r="339" spans="26:29">
      <c r="Z339" s="2"/>
      <c r="AA339" s="2"/>
      <c r="AB339" s="2"/>
      <c r="AC339" s="2"/>
    </row>
    <row r="340" spans="26:29">
      <c r="Z340" s="2"/>
      <c r="AA340" s="2"/>
      <c r="AB340" s="2"/>
      <c r="AC340" s="2"/>
    </row>
    <row r="341" spans="26:29">
      <c r="Z341" s="2"/>
      <c r="AA341" s="2"/>
      <c r="AB341" s="2"/>
      <c r="AC341" s="2"/>
    </row>
    <row r="342" spans="26:29" ht="18" customHeight="1">
      <c r="Z342" s="2"/>
      <c r="AA342" s="2"/>
      <c r="AB342" s="2"/>
      <c r="AC342" s="2"/>
    </row>
    <row r="343" spans="26:29" ht="18" customHeight="1">
      <c r="Z343" s="2"/>
      <c r="AA343" s="2"/>
      <c r="AB343" s="2"/>
      <c r="AC343" s="2"/>
    </row>
    <row r="344" spans="26:29">
      <c r="Z344" s="2"/>
      <c r="AA344" s="2"/>
      <c r="AB344" s="2"/>
      <c r="AC344" s="2"/>
    </row>
    <row r="345" spans="26:29" ht="20.25" customHeight="1">
      <c r="Z345" s="2"/>
      <c r="AA345" s="2"/>
      <c r="AB345" s="2"/>
      <c r="AC345" s="2"/>
    </row>
    <row r="346" spans="26:29" ht="20.25" customHeight="1">
      <c r="Z346" s="2"/>
      <c r="AA346" s="2"/>
      <c r="AB346" s="2"/>
      <c r="AC346" s="2"/>
    </row>
    <row r="347" spans="26:29">
      <c r="Z347" s="2"/>
      <c r="AA347" s="2"/>
      <c r="AB347" s="2"/>
      <c r="AC347" s="2"/>
    </row>
    <row r="348" spans="26:29">
      <c r="Z348" s="2"/>
      <c r="AA348" s="2"/>
      <c r="AB348" s="2"/>
      <c r="AC348" s="2"/>
    </row>
    <row r="349" spans="26:29">
      <c r="Z349" s="2"/>
      <c r="AA349" s="2"/>
      <c r="AB349" s="2"/>
      <c r="AC349" s="2"/>
    </row>
    <row r="350" spans="26:29">
      <c r="Z350" s="2"/>
      <c r="AA350" s="2"/>
      <c r="AB350" s="2"/>
      <c r="AC350" s="2"/>
    </row>
    <row r="351" spans="26:29">
      <c r="Z351" s="2"/>
      <c r="AA351" s="2"/>
      <c r="AB351" s="2"/>
      <c r="AC351" s="2"/>
    </row>
    <row r="352" spans="26:29">
      <c r="Z352" s="2"/>
      <c r="AA352" s="2"/>
      <c r="AB352" s="2"/>
      <c r="AC352" s="2"/>
    </row>
    <row r="353" spans="26:29">
      <c r="Z353" s="2"/>
      <c r="AA353" s="2"/>
      <c r="AB353" s="2"/>
      <c r="AC353" s="2"/>
    </row>
    <row r="354" spans="26:29">
      <c r="Z354" s="2"/>
      <c r="AA354" s="2"/>
      <c r="AB354" s="2"/>
      <c r="AC354" s="2"/>
    </row>
    <row r="355" spans="26:29">
      <c r="Z355" s="2"/>
      <c r="AA355" s="2"/>
      <c r="AB355" s="2"/>
      <c r="AC355" s="2"/>
    </row>
    <row r="356" spans="26:29">
      <c r="Z356" s="2"/>
      <c r="AA356" s="2"/>
      <c r="AB356" s="2"/>
      <c r="AC356" s="2"/>
    </row>
    <row r="357" spans="26:29">
      <c r="Z357" s="2"/>
      <c r="AA357" s="2"/>
      <c r="AB357" s="2"/>
      <c r="AC357" s="2"/>
    </row>
    <row r="358" spans="26:29">
      <c r="Z358" s="2"/>
      <c r="AA358" s="2"/>
      <c r="AB358" s="2"/>
      <c r="AC358" s="2"/>
    </row>
    <row r="359" spans="26:29">
      <c r="Z359" s="2"/>
      <c r="AA359" s="2"/>
      <c r="AB359" s="2"/>
      <c r="AC359" s="2"/>
    </row>
    <row r="360" spans="26:29">
      <c r="Z360" s="2"/>
      <c r="AA360" s="2"/>
      <c r="AB360" s="2"/>
      <c r="AC360" s="2"/>
    </row>
    <row r="361" spans="26:29">
      <c r="Z361" s="2"/>
      <c r="AA361" s="2"/>
      <c r="AB361" s="2"/>
      <c r="AC361" s="2"/>
    </row>
    <row r="362" spans="26:29" ht="22.5" customHeight="1">
      <c r="Z362" s="2"/>
      <c r="AA362" s="2"/>
      <c r="AB362" s="2"/>
      <c r="AC362" s="2"/>
    </row>
    <row r="363" spans="26:29">
      <c r="Z363" s="2"/>
      <c r="AA363" s="2"/>
      <c r="AB363" s="2"/>
      <c r="AC363" s="2"/>
    </row>
    <row r="364" spans="26:29">
      <c r="Z364" s="2"/>
      <c r="AA364" s="2"/>
      <c r="AB364" s="2"/>
      <c r="AC364" s="2"/>
    </row>
    <row r="365" spans="26:29">
      <c r="Z365" s="2"/>
      <c r="AA365" s="2"/>
      <c r="AB365" s="2"/>
      <c r="AC365" s="2"/>
    </row>
    <row r="366" spans="26:29">
      <c r="Z366" s="2"/>
      <c r="AA366" s="2"/>
      <c r="AB366" s="2"/>
      <c r="AC366" s="2"/>
    </row>
    <row r="367" spans="26:29">
      <c r="Z367" s="2"/>
      <c r="AA367" s="2"/>
      <c r="AB367" s="2"/>
      <c r="AC367" s="2"/>
    </row>
    <row r="368" spans="26:29">
      <c r="Z368" s="2"/>
      <c r="AA368" s="2"/>
      <c r="AB368" s="2"/>
      <c r="AC368" s="2"/>
    </row>
    <row r="369" spans="21:29">
      <c r="Z369" s="2"/>
      <c r="AA369" s="2"/>
      <c r="AB369" s="2"/>
      <c r="AC369" s="2"/>
    </row>
    <row r="370" spans="21:29">
      <c r="Z370" s="2"/>
      <c r="AA370" s="2"/>
      <c r="AB370" s="2"/>
      <c r="AC370" s="2"/>
    </row>
    <row r="371" spans="21:29">
      <c r="Z371" s="2"/>
      <c r="AA371" s="2"/>
      <c r="AB371" s="2"/>
      <c r="AC371" s="2"/>
    </row>
    <row r="372" spans="21:29">
      <c r="Z372" s="2"/>
      <c r="AA372" s="2"/>
      <c r="AB372" s="2"/>
      <c r="AC372" s="2"/>
    </row>
    <row r="373" spans="21:29">
      <c r="Z373" s="2"/>
      <c r="AA373" s="2"/>
      <c r="AB373" s="2"/>
      <c r="AC373" s="2"/>
    </row>
    <row r="374" spans="21:29">
      <c r="Z374" s="2"/>
      <c r="AA374" s="2"/>
      <c r="AB374" s="2"/>
      <c r="AC374" s="2"/>
    </row>
    <row r="375" spans="21:29">
      <c r="Z375" s="2"/>
      <c r="AA375" s="2"/>
      <c r="AB375" s="2"/>
      <c r="AC375" s="2"/>
    </row>
    <row r="376" spans="21:29">
      <c r="Z376" s="2"/>
      <c r="AA376" s="2"/>
      <c r="AB376" s="2"/>
      <c r="AC376" s="2"/>
    </row>
    <row r="377" spans="21:29">
      <c r="Z377" s="2"/>
      <c r="AA377" s="2"/>
      <c r="AB377" s="2"/>
      <c r="AC377" s="2"/>
    </row>
    <row r="378" spans="21:29">
      <c r="Z378" s="2"/>
      <c r="AA378" s="2"/>
      <c r="AB378" s="2"/>
      <c r="AC378" s="2"/>
    </row>
    <row r="379" spans="21:29">
      <c r="V379" s="2"/>
      <c r="W379" s="2"/>
      <c r="X379" s="2"/>
      <c r="Y379" s="2"/>
      <c r="Z379" s="2"/>
      <c r="AA379" s="2"/>
      <c r="AB379" s="2"/>
      <c r="AC379" s="2"/>
    </row>
    <row r="380" spans="21:29">
      <c r="V380" s="2"/>
      <c r="W380" s="2"/>
      <c r="X380" s="2"/>
      <c r="Y380" s="2"/>
      <c r="Z380" s="2"/>
      <c r="AA380" s="2"/>
      <c r="AB380" s="2"/>
      <c r="AC380" s="2"/>
    </row>
    <row r="381" spans="21:29" ht="15" customHeight="1">
      <c r="V381" s="2"/>
      <c r="W381" s="2"/>
      <c r="X381" s="2"/>
      <c r="Y381" s="2"/>
      <c r="Z381" s="2"/>
      <c r="AA381" s="2"/>
      <c r="AB381" s="2"/>
      <c r="AC381" s="2"/>
    </row>
    <row r="382" spans="21:29">
      <c r="V382" s="2"/>
      <c r="W382" s="2"/>
      <c r="X382" s="2"/>
      <c r="Y382" s="2"/>
      <c r="Z382" s="2"/>
      <c r="AA382" s="2"/>
      <c r="AB382" s="2"/>
      <c r="AC382" s="2"/>
    </row>
    <row r="383" spans="21:29" ht="15" customHeight="1">
      <c r="U383" s="2"/>
      <c r="V383" s="2"/>
      <c r="W383" s="2"/>
      <c r="X383" s="2"/>
      <c r="Y383" s="2"/>
      <c r="Z383" s="2"/>
      <c r="AA383" s="2"/>
      <c r="AB383" s="2"/>
      <c r="AC383" s="2"/>
    </row>
    <row r="384" spans="21:29">
      <c r="U384" s="2"/>
      <c r="V384" s="2"/>
      <c r="W384" s="2"/>
      <c r="X384" s="2"/>
      <c r="Y384" s="2"/>
      <c r="Z384" s="2"/>
      <c r="AA384" s="2"/>
      <c r="AB384" s="2"/>
      <c r="AC384" s="2"/>
    </row>
    <row r="385" spans="21:29" ht="22.5" customHeight="1">
      <c r="U385" s="2"/>
      <c r="V385" s="2"/>
      <c r="W385" s="2"/>
      <c r="X385" s="2"/>
      <c r="Y385" s="2"/>
      <c r="Z385" s="2"/>
      <c r="AA385" s="2"/>
      <c r="AB385" s="2"/>
      <c r="AC385" s="2"/>
    </row>
    <row r="386" spans="21:29" ht="22.5" customHeight="1">
      <c r="U386" s="2"/>
      <c r="V386" s="2"/>
      <c r="W386" s="2"/>
      <c r="X386" s="2"/>
      <c r="Y386" s="2"/>
      <c r="Z386" s="2"/>
      <c r="AA386" s="2"/>
      <c r="AB386" s="2"/>
      <c r="AC386" s="2"/>
    </row>
    <row r="387" spans="21:29">
      <c r="U387" s="2"/>
      <c r="V387" s="2"/>
      <c r="W387" s="2"/>
      <c r="X387" s="2"/>
      <c r="Y387" s="2"/>
      <c r="Z387" s="2"/>
      <c r="AA387" s="2"/>
      <c r="AB387" s="2"/>
      <c r="AC387" s="2"/>
    </row>
    <row r="388" spans="21:29">
      <c r="U388" s="2"/>
      <c r="V388" s="2"/>
      <c r="W388" s="2"/>
      <c r="X388" s="2"/>
      <c r="Y388" s="2"/>
      <c r="Z388" s="2"/>
      <c r="AA388" s="2"/>
      <c r="AB388" s="2"/>
      <c r="AC388" s="2"/>
    </row>
    <row r="474" spans="2:20">
      <c r="B474" s="2"/>
      <c r="C474" s="2"/>
      <c r="D474" s="2"/>
      <c r="E474" s="2"/>
      <c r="F474" s="2"/>
      <c r="G474" s="2"/>
      <c r="H474" s="2"/>
      <c r="I474" s="2"/>
      <c r="J474" s="2"/>
      <c r="K474" s="2"/>
      <c r="L474" s="2"/>
      <c r="M474" s="2"/>
      <c r="N474" s="2"/>
      <c r="O474" s="2"/>
      <c r="P474" s="2"/>
      <c r="Q474" s="2"/>
      <c r="R474" s="2"/>
      <c r="S474" s="2"/>
      <c r="T474" s="2"/>
    </row>
    <row r="475" spans="2:20">
      <c r="B475" s="2"/>
      <c r="C475" s="2"/>
      <c r="D475" s="2"/>
      <c r="E475" s="2"/>
      <c r="F475" s="2"/>
      <c r="G475" s="2"/>
      <c r="H475" s="2"/>
      <c r="I475" s="2"/>
      <c r="J475" s="2"/>
      <c r="K475" s="2"/>
      <c r="L475" s="2"/>
      <c r="M475" s="2"/>
      <c r="N475" s="2"/>
      <c r="O475" s="2"/>
      <c r="P475" s="2"/>
      <c r="Q475" s="2"/>
      <c r="R475" s="2"/>
      <c r="S475" s="2"/>
      <c r="T475" s="2"/>
    </row>
    <row r="476" spans="2:20">
      <c r="B476" s="2"/>
      <c r="C476" s="2"/>
      <c r="D476" s="2"/>
      <c r="E476" s="2"/>
      <c r="F476" s="2"/>
      <c r="G476" s="2"/>
      <c r="H476" s="2"/>
      <c r="I476" s="2"/>
      <c r="J476" s="2"/>
      <c r="K476" s="2"/>
      <c r="L476" s="2"/>
      <c r="M476" s="2"/>
      <c r="N476" s="2"/>
      <c r="O476" s="2"/>
      <c r="P476" s="2"/>
      <c r="Q476" s="2"/>
      <c r="R476" s="2"/>
      <c r="S476" s="2"/>
      <c r="T476" s="2"/>
    </row>
    <row r="492" spans="2:9">
      <c r="B492" s="202"/>
      <c r="C492" s="202"/>
      <c r="D492" s="201"/>
      <c r="E492" s="2"/>
      <c r="F492" s="2"/>
      <c r="G492" s="2"/>
      <c r="H492" s="2"/>
      <c r="I492" s="2"/>
    </row>
  </sheetData>
  <sheetProtection algorithmName="SHA-512" hashValue="V66M7J20IIOv4z2CX0amui4Ys7JH8iblNIQ4CU/aN36u1evTS14hMkzrYAgMeqE3RznO6yp+YigV8pQQFHDO6A==" saltValue="iswjXwOXDJKv+Gtla9KYVw==" spinCount="100000" sheet="1" selectLockedCells="1"/>
  <customSheetViews>
    <customSheetView guid="{659DD865-8260-446D-8180-AF8DBA05697B}" scale="85" showGridLines="0" showRowCol="0" fitToPage="1">
      <selection activeCell="K14" sqref="K14:K18"/>
      <pageMargins left="0.7" right="0.7" top="0.75" bottom="0.75" header="0.3" footer="0.3"/>
      <pageSetup paperSize="9" scale="56" fitToHeight="0" orientation="portrait" verticalDpi="300" r:id="rId1"/>
    </customSheetView>
    <customSheetView guid="{CAA96DF9-7449-4441-BC51-83D4587E103F}" scale="90" showGridLines="0" showRowCol="0" fitToPage="1">
      <selection activeCell="K27" sqref="K27:K37"/>
      <pageMargins left="0.7" right="0.7" top="0.75" bottom="0.75" header="0.3" footer="0.3"/>
      <pageSetup paperSize="9" scale="56" fitToHeight="0" orientation="portrait" verticalDpi="300" r:id="rId2"/>
    </customSheetView>
    <customSheetView guid="{1AD4E0FC-1F19-4717-A26A-F34897CA398D}" scale="85" showGridLines="0" showRowCol="0" fitToPage="1">
      <selection activeCell="K14" sqref="K14:K18"/>
      <pageMargins left="0.7" right="0.7" top="0.75" bottom="0.75" header="0.3" footer="0.3"/>
      <pageSetup paperSize="9" scale="56" fitToHeight="0" orientation="portrait" verticalDpi="300" r:id="rId3"/>
    </customSheetView>
  </customSheetViews>
  <mergeCells count="94">
    <mergeCell ref="H17:I17"/>
    <mergeCell ref="B23:F23"/>
    <mergeCell ref="H23:I23"/>
    <mergeCell ref="B24:F24"/>
    <mergeCell ref="H24:I24"/>
    <mergeCell ref="B22:E22"/>
    <mergeCell ref="B19:F19"/>
    <mergeCell ref="H19:I19"/>
    <mergeCell ref="B20:F20"/>
    <mergeCell ref="H20:I20"/>
    <mergeCell ref="B21:F21"/>
    <mergeCell ref="H21:I21"/>
    <mergeCell ref="H22:I22"/>
    <mergeCell ref="B40:F40"/>
    <mergeCell ref="H140:I140"/>
    <mergeCell ref="H139:I139"/>
    <mergeCell ref="B139:F139"/>
    <mergeCell ref="H119:I119"/>
    <mergeCell ref="B61:F61"/>
    <mergeCell ref="B62:F62"/>
    <mergeCell ref="B116:F116"/>
    <mergeCell ref="B117:F117"/>
    <mergeCell ref="B137:F137"/>
    <mergeCell ref="B138:F138"/>
    <mergeCell ref="H138:I138"/>
    <mergeCell ref="H137:I137"/>
    <mergeCell ref="B120:F120"/>
    <mergeCell ref="B103:I114"/>
    <mergeCell ref="H116:I116"/>
    <mergeCell ref="H120:I120"/>
    <mergeCell ref="B115:F115"/>
    <mergeCell ref="H118:I118"/>
    <mergeCell ref="H115:I115"/>
    <mergeCell ref="B118:F118"/>
    <mergeCell ref="H100:I100"/>
    <mergeCell ref="B97:F97"/>
    <mergeCell ref="H97:I97"/>
    <mergeCell ref="B99:F99"/>
    <mergeCell ref="B119:F119"/>
    <mergeCell ref="B98:F98"/>
    <mergeCell ref="H117:I117"/>
    <mergeCell ref="B2:D2"/>
    <mergeCell ref="B94:F94"/>
    <mergeCell ref="B4:I13"/>
    <mergeCell ref="H89:I89"/>
    <mergeCell ref="H90:I90"/>
    <mergeCell ref="H91:I91"/>
    <mergeCell ref="H92:I92"/>
    <mergeCell ref="H18:I18"/>
    <mergeCell ref="H93:I93"/>
    <mergeCell ref="B92:F92"/>
    <mergeCell ref="B93:F93"/>
    <mergeCell ref="H63:I63"/>
    <mergeCell ref="B70:I88"/>
    <mergeCell ref="H62:I62"/>
    <mergeCell ref="H40:I40"/>
    <mergeCell ref="B39:F39"/>
    <mergeCell ref="K137:K143"/>
    <mergeCell ref="K89:K100"/>
    <mergeCell ref="K14:K18"/>
    <mergeCell ref="B1:I1"/>
    <mergeCell ref="B27:I38"/>
    <mergeCell ref="H16:I16"/>
    <mergeCell ref="B14:F14"/>
    <mergeCell ref="B15:F15"/>
    <mergeCell ref="B16:F16"/>
    <mergeCell ref="B17:F17"/>
    <mergeCell ref="B18:F18"/>
    <mergeCell ref="B89:F89"/>
    <mergeCell ref="B90:F90"/>
    <mergeCell ref="B91:F91"/>
    <mergeCell ref="H14:I14"/>
    <mergeCell ref="H15:I15"/>
    <mergeCell ref="K20:L24"/>
    <mergeCell ref="B123:I136"/>
    <mergeCell ref="K115:K120"/>
    <mergeCell ref="K60:K67"/>
    <mergeCell ref="H64:I64"/>
    <mergeCell ref="H61:I61"/>
    <mergeCell ref="B63:F63"/>
    <mergeCell ref="B96:F96"/>
    <mergeCell ref="H96:I96"/>
    <mergeCell ref="H94:I94"/>
    <mergeCell ref="B95:F95"/>
    <mergeCell ref="H95:I95"/>
    <mergeCell ref="H39:I39"/>
    <mergeCell ref="H98:I98"/>
    <mergeCell ref="H99:I99"/>
    <mergeCell ref="B100:F100"/>
    <mergeCell ref="E43:F59"/>
    <mergeCell ref="G43:G59"/>
    <mergeCell ref="H43:I59"/>
    <mergeCell ref="E60:F60"/>
    <mergeCell ref="H60:I60"/>
  </mergeCells>
  <phoneticPr fontId="74" type="noConversion"/>
  <conditionalFormatting sqref="B24:I24">
    <cfRule type="expression" dxfId="58" priority="1">
      <formula>IF($H$23="no",TRUE,FALSE)</formula>
    </cfRule>
  </conditionalFormatting>
  <dataValidations count="15">
    <dataValidation type="list" allowBlank="1" showInputMessage="1" showErrorMessage="1" sqref="H91:I91 H95:I95">
      <formula1>nsp</formula1>
    </dataValidation>
    <dataValidation type="list" allowBlank="1" showInputMessage="1" showErrorMessage="1" sqref="H89:I89">
      <formula1>radic</formula1>
    </dataValidation>
    <dataValidation type="list" allowBlank="1" showInputMessage="1" showErrorMessage="1" sqref="H94:I94">
      <formula1>accia</formula1>
    </dataValidation>
    <dataValidation type="list" allowBlank="1" showInputMessage="1" showErrorMessage="1" sqref="H93:I93 H39:I39 H115:I115">
      <formula1>diame</formula1>
    </dataValidation>
    <dataValidation type="list" allowBlank="1" showInputMessage="1" showErrorMessage="1" sqref="H90:I90">
      <formula1>classee</formula1>
    </dataValidation>
    <dataValidation type="list" allowBlank="1" showInputMessage="1" showErrorMessage="1" sqref="H92:I92">
      <formula1>pass</formula1>
    </dataValidation>
    <dataValidation type="list" allowBlank="1" showInputMessage="1" showErrorMessage="1" sqref="H63:I63 H139:I139">
      <formula1>tipochviU</formula1>
    </dataValidation>
    <dataValidation type="list" allowBlank="1" showInputMessage="1" showErrorMessage="1" sqref="H137:I137 H61:I61">
      <formula1>files</formula1>
    </dataValidation>
    <dataValidation type="list" allowBlank="1" showInputMessage="1" showErrorMessage="1" sqref="H120:I120">
      <formula1>NUMHD</formula1>
    </dataValidation>
    <dataValidation type="list" allowBlank="1" showInputMessage="1" showErrorMessage="1" sqref="H62:I62 H138:I138">
      <formula1>connes</formula1>
    </dataValidation>
    <dataValidation type="list" allowBlank="1" showInputMessage="1" showErrorMessage="1" sqref="H97:I97">
      <formula1>diam</formula1>
    </dataValidation>
    <dataValidation type="list" allowBlank="1" showInputMessage="1" showErrorMessage="1" sqref="H19:I19">
      <formula1>CLA</formula1>
    </dataValidation>
    <dataValidation type="list" allowBlank="1" showInputMessage="1" showErrorMessage="1" sqref="H22:I22">
      <formula1>DUTT</formula1>
    </dataValidation>
    <dataValidation type="list" allowBlank="1" showInputMessage="1" showErrorMessage="1" sqref="H23:I23 D65">
      <formula1>sn</formula1>
    </dataValidation>
    <dataValidation type="list" allowBlank="1" showInputMessage="1" showErrorMessage="1" sqref="H24:I24">
      <formula1>nspl</formula1>
    </dataValidation>
  </dataValidations>
  <hyperlinks>
    <hyperlink ref="K89" location="VERIFICHE!B2" display="BACK"/>
    <hyperlink ref="K60" location="VERIFICHE!B2" display="BACK"/>
    <hyperlink ref="K115" location="VERIFICHE!B2" display="BACK"/>
    <hyperlink ref="K137" location="VERIFICHE!B2" display="BACK"/>
    <hyperlink ref="K14" location="VERIFICHE!B2" display="BACK"/>
    <hyperlink ref="B19:F19" location="'NTC 18'!B2" display="Classe di servizio (vedi Tab.4.4.II)"/>
    <hyperlink ref="B20:F20" location="'NTC 18'!B24" display="k.mod (il valore deve essere definito manualmente vedi Tab.4.4.IV NTC18)"/>
    <hyperlink ref="B21:F21" location="'NTC 18'!B63" display="Coef. di resistenza del mat.  (il valore deve essere definito manualmente vedi Tab.4.4.III NTC18)"/>
    <hyperlink ref="B22:E22" location="'NTC 18'!B83" display="Fattore di sovraresistenza dell'unione"/>
  </hyperlinks>
  <pageMargins left="0.7" right="0.7" top="0.75" bottom="0.75" header="0.3" footer="0.3"/>
  <pageSetup paperSize="9" scale="56" fitToHeight="0" orientation="portrait" verticalDpi="300" r:id="rId4"/>
  <drawing r:id="rId5"/>
  <legacyDrawing r:id="rId6"/>
  <extLst>
    <ext xmlns:x14="http://schemas.microsoft.com/office/spreadsheetml/2009/9/main" uri="{78C0D931-6437-407d-A8EE-F0AAD7539E65}">
      <x14:conditionalFormattings>
        <x14:conditionalFormatting xmlns:xm="http://schemas.microsoft.com/office/excel/2006/main">
          <x14:cfRule type="expression" priority="5" id="{E1A8FB42-7B64-4ED9-BAB8-E4FD3031987B}">
            <xm:f>IF($H$63='verifica legno piastre'!$P$128,TRUE,FALSE)</xm:f>
            <x14:dxf>
              <font>
                <color theme="1"/>
              </font>
              <fill>
                <patternFill>
                  <bgColor theme="9" tint="0.59996337778862885"/>
                </patternFill>
              </fill>
              <border>
                <left style="thin">
                  <color auto="1"/>
                </left>
                <right style="thin">
                  <color auto="1"/>
                </right>
                <top style="thin">
                  <color auto="1"/>
                </top>
                <bottom style="thin">
                  <color auto="1"/>
                </bottom>
                <vertical/>
                <horizontal/>
              </border>
            </x14:dxf>
          </x14:cfRule>
          <xm:sqref>G65:G67</xm:sqref>
        </x14:conditionalFormatting>
        <x14:conditionalFormatting xmlns:xm="http://schemas.microsoft.com/office/excel/2006/main">
          <x14:cfRule type="expression" priority="4" id="{F3574017-AAC9-4762-B526-56B7D0A397C3}">
            <xm:f>IF($H$63='verifica legno piastre'!$P$128,TRUE,FALSE)</xm:f>
            <x14:dxf>
              <font>
                <color theme="1"/>
              </font>
              <border>
                <left style="thin">
                  <color auto="1"/>
                </left>
                <right style="thin">
                  <color auto="1"/>
                </right>
                <top style="thin">
                  <color auto="1"/>
                </top>
                <bottom style="thin">
                  <color auto="1"/>
                </bottom>
                <vertical/>
                <horizontal/>
              </border>
            </x14:dxf>
          </x14:cfRule>
          <xm:sqref>F65:F67</xm:sqref>
        </x14:conditionalFormatting>
        <x14:conditionalFormatting xmlns:xm="http://schemas.microsoft.com/office/excel/2006/main">
          <x14:cfRule type="expression" priority="3" id="{25BEC174-8599-4A30-88F4-18E06163985F}">
            <xm:f>IF($H$139='verifica legno piastre'!$P$128,TRUE,FALSE)</xm:f>
            <x14:dxf>
              <font>
                <color theme="1"/>
              </font>
              <fill>
                <patternFill>
                  <bgColor theme="9" tint="0.59996337778862885"/>
                </patternFill>
              </fill>
              <border>
                <left style="thin">
                  <color auto="1"/>
                </left>
                <right style="thin">
                  <color auto="1"/>
                </right>
                <top style="thin">
                  <color auto="1"/>
                </top>
                <bottom style="thin">
                  <color auto="1"/>
                </bottom>
                <vertical/>
                <horizontal/>
              </border>
            </x14:dxf>
          </x14:cfRule>
          <xm:sqref>G141:G143</xm:sqref>
        </x14:conditionalFormatting>
        <x14:conditionalFormatting xmlns:xm="http://schemas.microsoft.com/office/excel/2006/main">
          <x14:cfRule type="expression" priority="2" id="{6343A14C-F718-411E-B98E-7AA674352B5A}">
            <xm:f>IF($H$139='verifica legno piastre'!$P$128,TRUE,FALSE)</xm:f>
            <x14:dxf>
              <font>
                <color theme="1"/>
              </font>
              <border>
                <left style="thin">
                  <color auto="1"/>
                </left>
                <right style="thin">
                  <color auto="1"/>
                </right>
                <top style="thin">
                  <color auto="1"/>
                </top>
                <bottom style="thin">
                  <color auto="1"/>
                </bottom>
                <vertical/>
                <horizontal/>
              </border>
            </x14:dxf>
          </x14:cfRule>
          <xm:sqref>F141:F143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1:S383"/>
  <sheetViews>
    <sheetView showGridLines="0" showRowColHeaders="0" zoomScaleNormal="100" workbookViewId="0">
      <selection activeCell="B2" sqref="B2:I2"/>
    </sheetView>
  </sheetViews>
  <sheetFormatPr defaultRowHeight="15"/>
  <cols>
    <col min="1" max="1" width="3.28515625" customWidth="1"/>
    <col min="2" max="2" width="14.28515625" customWidth="1"/>
    <col min="3" max="3" width="13" customWidth="1"/>
    <col min="4" max="4" width="18.5703125" customWidth="1"/>
    <col min="5" max="8" width="13" customWidth="1"/>
    <col min="9" max="9" width="16.85546875" customWidth="1"/>
    <col min="12" max="12" width="10" bestFit="1" customWidth="1"/>
    <col min="13" max="13" width="9.7109375" bestFit="1" customWidth="1"/>
  </cols>
  <sheetData>
    <row r="1" spans="2:19" ht="8.4499999999999993" customHeight="1"/>
    <row r="2" spans="2:19" ht="21">
      <c r="B2" s="758" t="s">
        <v>577</v>
      </c>
      <c r="C2" s="759"/>
      <c r="D2" s="759"/>
      <c r="E2" s="759"/>
      <c r="F2" s="759"/>
      <c r="G2" s="759"/>
      <c r="H2" s="759"/>
      <c r="I2" s="759"/>
      <c r="J2" s="2"/>
      <c r="K2" s="2"/>
      <c r="O2" s="2"/>
      <c r="P2" s="2"/>
      <c r="S2" s="2"/>
    </row>
    <row r="3" spans="2:19" ht="18" customHeight="1">
      <c r="B3" s="284"/>
      <c r="C3" s="259"/>
      <c r="D3" s="2"/>
      <c r="E3" s="2"/>
      <c r="F3" s="2"/>
      <c r="G3" s="10"/>
      <c r="H3" s="2"/>
      <c r="I3" s="2"/>
      <c r="J3" s="2"/>
      <c r="K3" s="2"/>
      <c r="L3" s="2"/>
      <c r="M3" s="309"/>
      <c r="N3" s="2"/>
      <c r="O3" s="2"/>
      <c r="P3" s="2"/>
      <c r="Q3" s="2"/>
      <c r="R3" s="2"/>
      <c r="S3" s="2"/>
    </row>
    <row r="4" spans="2:19" ht="18" customHeight="1">
      <c r="B4" s="763" t="s">
        <v>565</v>
      </c>
      <c r="C4" s="763"/>
      <c r="D4" s="763"/>
      <c r="E4" s="763"/>
      <c r="F4" s="763"/>
      <c r="G4" s="128"/>
      <c r="H4" s="426" t="s">
        <v>739</v>
      </c>
      <c r="I4" s="425"/>
      <c r="J4" s="2"/>
      <c r="K4" s="2"/>
      <c r="N4" s="2"/>
      <c r="O4" s="2"/>
      <c r="P4" s="2"/>
      <c r="Q4" s="2"/>
      <c r="R4" s="2"/>
      <c r="S4" s="2"/>
    </row>
    <row r="5" spans="2:19" ht="18" customHeight="1">
      <c r="B5" s="517" t="str">
        <f>'controllo gerarchia'!F4</f>
        <v>(4° gerarchia SPL20)</v>
      </c>
      <c r="C5" s="765" t="s">
        <v>958</v>
      </c>
      <c r="D5" s="765"/>
      <c r="E5" s="765"/>
      <c r="F5" s="765"/>
      <c r="G5" s="347" t="str">
        <f>H55</f>
        <v>verificato</v>
      </c>
      <c r="H5" s="427">
        <f>B56/D56</f>
        <v>0.21195390817178297</v>
      </c>
      <c r="I5" s="380" t="s">
        <v>569</v>
      </c>
      <c r="J5" s="774" t="str">
        <f>IF(G7="N.V.!","",IF(B7='controllo gerarchia'!J11,"","attenzione il comportamento dell'unione è fragile  in quanto la prima rottura è localizzata sul cordolo, si consiglia di aumentare la resistenza del cordolo oppure di ridurre la resistenza lato legno"))</f>
        <v/>
      </c>
      <c r="K5" s="774"/>
      <c r="L5" s="131"/>
      <c r="M5" s="131"/>
      <c r="N5" s="131"/>
      <c r="O5" s="131"/>
      <c r="P5" s="131"/>
      <c r="Q5" s="43"/>
      <c r="R5" s="2"/>
      <c r="S5" s="2"/>
    </row>
    <row r="6" spans="2:19" ht="18" customHeight="1">
      <c r="B6" s="764" t="s">
        <v>570</v>
      </c>
      <c r="C6" s="764"/>
      <c r="D6" s="764"/>
      <c r="E6" s="424" t="s">
        <v>740</v>
      </c>
      <c r="F6" s="423">
        <f>I96</f>
        <v>6</v>
      </c>
      <c r="G6" s="431"/>
      <c r="H6" s="427"/>
      <c r="I6" s="2"/>
      <c r="J6" s="774"/>
      <c r="K6" s="774"/>
      <c r="L6" s="131"/>
      <c r="M6" s="131"/>
      <c r="N6" s="131"/>
      <c r="O6" s="131"/>
      <c r="P6" s="131"/>
      <c r="Q6" s="43"/>
      <c r="R6" s="2"/>
      <c r="S6" s="2"/>
    </row>
    <row r="7" spans="2:19" ht="18" customHeight="1">
      <c r="B7" s="517" t="str">
        <f>'controllo gerarchia'!F5</f>
        <v>(1° gerarchia SPL20)</v>
      </c>
      <c r="C7" s="765" t="s">
        <v>575</v>
      </c>
      <c r="D7" s="765"/>
      <c r="E7" s="765"/>
      <c r="F7" s="765"/>
      <c r="G7" s="347" t="str">
        <f>H99</f>
        <v>verificato</v>
      </c>
      <c r="H7" s="427">
        <f>B100/D100</f>
        <v>0.96929755108504168</v>
      </c>
      <c r="I7" s="422" t="s">
        <v>569</v>
      </c>
      <c r="J7" s="774"/>
      <c r="K7" s="774"/>
      <c r="M7" s="556"/>
      <c r="N7" s="556"/>
      <c r="O7" s="556"/>
      <c r="Q7" s="2"/>
      <c r="R7" s="2"/>
      <c r="S7" s="2"/>
    </row>
    <row r="8" spans="2:19" ht="18" customHeight="1">
      <c r="B8" s="517" t="str">
        <f>'controllo gerarchia'!F6</f>
        <v>(2° gerarchia SPL20)</v>
      </c>
      <c r="C8" s="765" t="s">
        <v>571</v>
      </c>
      <c r="D8" s="765"/>
      <c r="E8" s="765"/>
      <c r="F8" s="765"/>
      <c r="G8" s="128"/>
      <c r="H8" s="427"/>
      <c r="I8" s="368"/>
      <c r="J8" s="774"/>
      <c r="K8" s="774"/>
      <c r="L8" s="556"/>
      <c r="M8" s="556"/>
      <c r="N8" s="556"/>
      <c r="O8" s="556"/>
      <c r="Q8" s="2"/>
      <c r="R8" s="2"/>
      <c r="S8" s="2"/>
    </row>
    <row r="9" spans="2:19" ht="18" customHeight="1">
      <c r="B9" s="428"/>
      <c r="C9" s="351"/>
      <c r="D9" s="765" t="s">
        <v>630</v>
      </c>
      <c r="E9" s="765"/>
      <c r="F9" s="765"/>
      <c r="G9" s="347" t="str">
        <f>H130</f>
        <v>verificato</v>
      </c>
      <c r="H9" s="427">
        <f>B131/D131</f>
        <v>0.16048511779269781</v>
      </c>
      <c r="I9" s="422" t="s">
        <v>569</v>
      </c>
      <c r="J9" s="774"/>
      <c r="K9" s="774"/>
      <c r="L9" s="556"/>
      <c r="M9" s="556"/>
      <c r="N9" s="556"/>
      <c r="O9" s="556"/>
      <c r="P9" s="2"/>
      <c r="Q9" s="2"/>
      <c r="R9" s="2"/>
      <c r="S9" s="2"/>
    </row>
    <row r="10" spans="2:19" ht="18" customHeight="1">
      <c r="B10" s="428"/>
      <c r="C10" s="351"/>
      <c r="D10" s="765" t="s">
        <v>573</v>
      </c>
      <c r="E10" s="765"/>
      <c r="F10" s="765"/>
      <c r="G10" s="347" t="str">
        <f>H138</f>
        <v>verificato</v>
      </c>
      <c r="H10" s="427">
        <f>B139/D139</f>
        <v>0.10228251507321275</v>
      </c>
      <c r="I10" s="422" t="s">
        <v>569</v>
      </c>
      <c r="J10" s="774"/>
      <c r="K10" s="774"/>
      <c r="L10" s="556"/>
      <c r="M10" s="556"/>
      <c r="N10" s="556"/>
      <c r="O10" s="556"/>
      <c r="P10" s="2"/>
      <c r="Q10" s="2"/>
      <c r="R10" s="2"/>
      <c r="S10" s="2"/>
    </row>
    <row r="11" spans="2:19" ht="18" customHeight="1">
      <c r="B11" s="428"/>
      <c r="C11" s="351"/>
      <c r="D11" s="765" t="s">
        <v>574</v>
      </c>
      <c r="E11" s="765"/>
      <c r="F11" s="765"/>
      <c r="G11" s="347" t="str">
        <f>H148</f>
        <v>verificato</v>
      </c>
      <c r="H11" s="427">
        <f>B149/D149</f>
        <v>0.24543237433862436</v>
      </c>
      <c r="I11" s="422" t="s">
        <v>569</v>
      </c>
      <c r="J11" s="774"/>
      <c r="K11" s="774"/>
      <c r="L11" s="556"/>
      <c r="M11" s="556"/>
      <c r="N11" s="556"/>
      <c r="O11" s="556"/>
      <c r="P11" s="2"/>
      <c r="Q11" s="2"/>
      <c r="R11" s="2"/>
      <c r="S11" s="2"/>
    </row>
    <row r="12" spans="2:19" ht="18" customHeight="1">
      <c r="B12" s="428"/>
      <c r="C12" s="351"/>
      <c r="D12" s="767" t="s">
        <v>742</v>
      </c>
      <c r="E12" s="767"/>
      <c r="F12" s="767"/>
      <c r="G12" s="347" t="str">
        <f>IF(G168&gt;1,"N.V.!",IF(G169&gt;1,"N.V.!","verificato"))</f>
        <v>verificato</v>
      </c>
      <c r="H12" s="427">
        <f>MAXA(G168:G169)</f>
        <v>0.15585706952036507</v>
      </c>
      <c r="I12" s="422" t="s">
        <v>569</v>
      </c>
      <c r="J12" s="774"/>
      <c r="K12" s="774"/>
      <c r="L12" s="131"/>
      <c r="M12" s="131"/>
      <c r="N12" s="131"/>
      <c r="O12" s="131"/>
      <c r="P12" s="2"/>
      <c r="Q12" s="2"/>
      <c r="R12" s="2"/>
      <c r="S12" s="2"/>
    </row>
    <row r="13" spans="2:19" ht="18" customHeight="1">
      <c r="B13" s="517" t="str">
        <f>'controllo gerarchia'!F7</f>
        <v>(3° gerarchia SPL20)</v>
      </c>
      <c r="C13" s="765" t="s">
        <v>774</v>
      </c>
      <c r="D13" s="765"/>
      <c r="E13" s="765"/>
      <c r="F13" s="765"/>
      <c r="G13" s="347" t="str">
        <f>H189</f>
        <v>verificato</v>
      </c>
      <c r="H13" s="427">
        <f>B190/D190</f>
        <v>0.48047311652572605</v>
      </c>
      <c r="I13" s="422" t="s">
        <v>569</v>
      </c>
      <c r="J13" s="774"/>
      <c r="K13" s="774"/>
      <c r="L13" s="131"/>
      <c r="M13" s="131"/>
      <c r="N13" s="131"/>
      <c r="O13" s="131"/>
      <c r="P13" s="43"/>
      <c r="Q13" s="43"/>
      <c r="R13" s="2"/>
      <c r="S13" s="2"/>
    </row>
    <row r="14" spans="2:19" ht="18" customHeight="1">
      <c r="B14" s="781" t="s">
        <v>632</v>
      </c>
      <c r="C14" s="781"/>
      <c r="D14" s="781"/>
      <c r="E14" s="424" t="s">
        <v>741</v>
      </c>
      <c r="F14" s="417">
        <f>I252</f>
        <v>2</v>
      </c>
      <c r="G14" s="430"/>
      <c r="H14" s="2"/>
      <c r="I14" s="2"/>
      <c r="J14" s="2"/>
      <c r="K14" s="43"/>
      <c r="L14" s="131"/>
      <c r="M14" s="131"/>
      <c r="N14" s="131"/>
      <c r="O14" s="131"/>
      <c r="P14" s="2"/>
      <c r="Q14" s="2"/>
      <c r="R14" s="2"/>
      <c r="S14" s="2"/>
    </row>
    <row r="15" spans="2:19" ht="18" customHeight="1">
      <c r="B15" s="517" t="str">
        <f>IF(H15&gt;1,"(1° rottura HD50)","(1° gerarchia HD50)")</f>
        <v>(1° gerarchia HD50)</v>
      </c>
      <c r="C15" s="765" t="s">
        <v>576</v>
      </c>
      <c r="D15" s="765"/>
      <c r="E15" s="765"/>
      <c r="F15" s="765"/>
      <c r="G15" s="347" t="str">
        <f>IF(H256="verificato",IF('verifica legno hold down'!I240="verificato",IF(H258="verificato","verificato","N.V.!"),"N.V.!"),"N.V.!")</f>
        <v>verificato</v>
      </c>
      <c r="H15" s="427">
        <f>B259/D259</f>
        <v>0.89134198987534796</v>
      </c>
      <c r="I15" s="422" t="s">
        <v>569</v>
      </c>
      <c r="J15" s="2"/>
      <c r="K15" s="43"/>
      <c r="L15" s="131"/>
      <c r="M15" s="131"/>
      <c r="N15" s="131"/>
      <c r="O15" s="131"/>
      <c r="P15" s="2"/>
      <c r="Q15" s="2"/>
      <c r="R15" s="2"/>
      <c r="S15" s="2"/>
    </row>
    <row r="16" spans="2:19" ht="18" customHeight="1">
      <c r="B16" s="517" t="str">
        <f>IF(MAXA(H17:H20)&gt;1,"(2° rottura HD50)","(2° gerarchia HD50)")</f>
        <v>(2° gerarchia HD50)</v>
      </c>
      <c r="C16" s="765" t="s">
        <v>572</v>
      </c>
      <c r="D16" s="765"/>
      <c r="E16" s="765"/>
      <c r="F16" s="765"/>
      <c r="G16" s="128"/>
      <c r="H16" s="427"/>
      <c r="I16" s="368"/>
      <c r="J16" s="2"/>
      <c r="K16" s="43"/>
      <c r="L16" s="43"/>
      <c r="M16" s="518"/>
      <c r="N16" s="43"/>
      <c r="O16" s="43"/>
      <c r="P16" s="2"/>
      <c r="Q16" s="2"/>
      <c r="R16" s="2"/>
      <c r="S16" s="2"/>
    </row>
    <row r="17" spans="2:19" ht="18" customHeight="1">
      <c r="B17" s="428"/>
      <c r="C17" s="351"/>
      <c r="D17" s="765" t="s">
        <v>631</v>
      </c>
      <c r="E17" s="765"/>
      <c r="F17" s="765"/>
      <c r="G17" s="347" t="str">
        <f>H294</f>
        <v>verificato</v>
      </c>
      <c r="H17" s="427">
        <f>B295/D295</f>
        <v>0.66351744186046513</v>
      </c>
      <c r="I17" s="422" t="s">
        <v>569</v>
      </c>
      <c r="J17" s="2"/>
      <c r="K17" s="43"/>
      <c r="L17" s="43"/>
      <c r="M17" s="518"/>
      <c r="N17" s="43"/>
      <c r="O17" s="2"/>
      <c r="P17" s="2"/>
      <c r="Q17" s="2"/>
      <c r="R17" s="2"/>
      <c r="S17" s="2"/>
    </row>
    <row r="18" spans="2:19" ht="18" customHeight="1">
      <c r="B18" s="428"/>
      <c r="C18" s="351"/>
      <c r="D18" s="765" t="s">
        <v>587</v>
      </c>
      <c r="E18" s="765"/>
      <c r="F18" s="765"/>
      <c r="G18" s="347" t="str">
        <f>H302</f>
        <v>verificato</v>
      </c>
      <c r="H18" s="427">
        <f>B303/D303</f>
        <v>0.41737387471867976</v>
      </c>
      <c r="I18" s="422" t="s">
        <v>569</v>
      </c>
      <c r="J18" s="2"/>
      <c r="K18" s="43"/>
      <c r="L18" s="43"/>
      <c r="M18" s="518"/>
      <c r="N18" s="43"/>
      <c r="O18" s="2"/>
      <c r="P18" s="2"/>
      <c r="Q18" s="2"/>
      <c r="R18" s="2"/>
      <c r="S18" s="2"/>
    </row>
    <row r="19" spans="2:19" ht="18" customHeight="1">
      <c r="B19" s="428"/>
      <c r="C19" s="351"/>
      <c r="D19" s="765" t="s">
        <v>588</v>
      </c>
      <c r="E19" s="765"/>
      <c r="F19" s="765"/>
      <c r="G19" s="347" t="str">
        <f>H312</f>
        <v>verificato</v>
      </c>
      <c r="H19" s="427">
        <f>B313/D313</f>
        <v>0.44296128582802563</v>
      </c>
      <c r="I19" s="422" t="s">
        <v>569</v>
      </c>
      <c r="J19" s="2"/>
      <c r="K19" s="43"/>
      <c r="L19" s="43"/>
      <c r="M19" s="518"/>
      <c r="N19" s="43"/>
      <c r="O19" s="2"/>
      <c r="P19" s="2"/>
      <c r="Q19" s="2"/>
      <c r="R19" s="2"/>
      <c r="S19" s="2"/>
    </row>
    <row r="20" spans="2:19" ht="18" customHeight="1">
      <c r="B20" s="429"/>
      <c r="C20" s="386"/>
      <c r="D20" s="767" t="s">
        <v>743</v>
      </c>
      <c r="E20" s="767"/>
      <c r="F20" s="767"/>
      <c r="G20" s="347" t="str">
        <f>IF(G332&gt;1,"N.V.!",IF(G333&gt;1,"N.V.!","verificato"))</f>
        <v>verificato</v>
      </c>
      <c r="H20" s="427">
        <f>MAXA(G332:G333)</f>
        <v>0.41642581952852853</v>
      </c>
      <c r="I20" s="422" t="s">
        <v>569</v>
      </c>
      <c r="J20" s="2"/>
      <c r="K20" s="43"/>
      <c r="L20" s="43"/>
      <c r="M20" s="518"/>
      <c r="N20" s="43"/>
      <c r="O20" s="2"/>
      <c r="P20" s="2"/>
      <c r="Q20" s="2"/>
      <c r="R20" s="2"/>
      <c r="S20" s="2"/>
    </row>
    <row r="21" spans="2:19" ht="18" customHeight="1">
      <c r="B21" s="764" t="s">
        <v>817</v>
      </c>
      <c r="C21" s="764"/>
      <c r="D21" s="764"/>
      <c r="E21" s="764"/>
      <c r="F21" s="764"/>
      <c r="G21" s="366"/>
      <c r="H21" s="2"/>
      <c r="I21" s="43"/>
      <c r="J21" s="2"/>
      <c r="K21" s="43"/>
      <c r="L21" s="43"/>
      <c r="M21" s="131"/>
      <c r="N21" s="43"/>
      <c r="O21" s="2"/>
      <c r="P21" s="2"/>
      <c r="Q21" s="2"/>
      <c r="R21" s="2"/>
      <c r="S21" s="2"/>
    </row>
    <row r="22" spans="2:19" ht="18" customHeight="1">
      <c r="B22" s="517" t="str">
        <f>IF(H22&gt;1,"(5° rottura SPL20)","(5° gerarchia SPL20)")</f>
        <v>(5° gerarchia SPL20)</v>
      </c>
      <c r="C22" s="766" t="s">
        <v>821</v>
      </c>
      <c r="D22" s="766"/>
      <c r="E22" s="766"/>
      <c r="F22" s="766"/>
      <c r="G22" s="347" t="str">
        <f>H343</f>
        <v>verificato</v>
      </c>
      <c r="H22" s="427">
        <f>B344/D344</f>
        <v>0.37499304547941614</v>
      </c>
      <c r="I22" s="432" t="s">
        <v>569</v>
      </c>
      <c r="J22" s="2"/>
      <c r="K22" s="43"/>
      <c r="L22" s="43"/>
      <c r="M22" s="131"/>
      <c r="N22" s="43"/>
      <c r="O22" s="2"/>
      <c r="P22" s="2"/>
      <c r="Q22" s="2"/>
      <c r="R22" s="2"/>
      <c r="S22" s="2"/>
    </row>
    <row r="23" spans="2:19" ht="18" customHeight="1">
      <c r="B23" s="517" t="str">
        <f>IF(H23&gt;1,"(3° rottura HD50)","(3° gerarchia HD50)")</f>
        <v>(3° gerarchia HD50)</v>
      </c>
      <c r="C23" s="766" t="s">
        <v>820</v>
      </c>
      <c r="D23" s="766"/>
      <c r="E23" s="766"/>
      <c r="F23" s="766"/>
      <c r="G23" s="347" t="str">
        <f>H352</f>
        <v>verificato</v>
      </c>
      <c r="H23" s="427">
        <f>B353/D353</f>
        <v>0.97432530891406033</v>
      </c>
      <c r="I23" s="357" t="s">
        <v>569</v>
      </c>
      <c r="J23" s="2"/>
      <c r="K23" s="43"/>
      <c r="L23" s="43"/>
      <c r="M23" s="131"/>
      <c r="N23" s="43"/>
      <c r="O23" s="2"/>
      <c r="P23" s="2"/>
      <c r="Q23" s="2"/>
      <c r="R23" s="2"/>
      <c r="S23" s="2"/>
    </row>
    <row r="24" spans="2:19" ht="18" customHeight="1">
      <c r="B24" s="764" t="s">
        <v>950</v>
      </c>
      <c r="C24" s="764"/>
      <c r="D24" s="764"/>
      <c r="E24" s="764"/>
      <c r="F24" s="764"/>
      <c r="G24" s="347" t="str">
        <f>H378</f>
        <v>verificato</v>
      </c>
      <c r="H24" s="427">
        <f>B379/D379</f>
        <v>2.9690259332239254E-2</v>
      </c>
      <c r="I24" s="357" t="s">
        <v>569</v>
      </c>
      <c r="J24" s="2"/>
      <c r="K24" s="43"/>
      <c r="L24" s="43"/>
      <c r="M24" s="131"/>
      <c r="N24" s="43"/>
      <c r="O24" s="2"/>
      <c r="P24" s="2"/>
      <c r="Q24" s="2"/>
      <c r="R24" s="2"/>
      <c r="S24" s="2"/>
    </row>
    <row r="25" spans="2:19" ht="18" customHeight="1">
      <c r="B25" s="585"/>
      <c r="C25" s="585"/>
      <c r="D25" s="585"/>
      <c r="E25" s="585"/>
      <c r="F25" s="585"/>
      <c r="G25" s="2"/>
      <c r="H25" s="427"/>
      <c r="I25" s="357"/>
      <c r="J25" s="2"/>
      <c r="K25" s="43"/>
      <c r="L25" s="43"/>
      <c r="M25" s="131"/>
      <c r="N25" s="43"/>
      <c r="O25" s="2"/>
      <c r="P25" s="2"/>
      <c r="Q25" s="2"/>
      <c r="R25" s="2"/>
      <c r="S25" s="2"/>
    </row>
    <row r="26" spans="2:19" ht="18" customHeight="1">
      <c r="B26" s="585"/>
      <c r="C26" s="585"/>
      <c r="D26" s="585"/>
      <c r="E26" s="585"/>
      <c r="F26" s="585"/>
      <c r="G26" s="2"/>
      <c r="H26" s="427"/>
      <c r="I26" s="357"/>
      <c r="J26" s="2"/>
      <c r="K26" s="43"/>
      <c r="L26" s="43"/>
      <c r="M26" s="131"/>
      <c r="N26" s="43"/>
      <c r="O26" s="2"/>
      <c r="P26" s="2"/>
      <c r="Q26" s="2"/>
      <c r="R26" s="2"/>
      <c r="S26" s="2"/>
    </row>
    <row r="27" spans="2:19" ht="21">
      <c r="B27" s="782" t="s">
        <v>565</v>
      </c>
      <c r="C27" s="782"/>
      <c r="D27" s="782"/>
      <c r="E27" s="782"/>
      <c r="F27" s="782"/>
      <c r="G27" s="782"/>
      <c r="H27" s="782"/>
      <c r="I27" s="782"/>
      <c r="J27" s="2"/>
      <c r="K27" s="43"/>
      <c r="L27" s="43"/>
      <c r="M27" s="518"/>
      <c r="N27" s="131"/>
      <c r="O27" s="2"/>
      <c r="P27" s="2"/>
      <c r="Q27" s="2"/>
      <c r="R27" s="2"/>
      <c r="S27" s="2"/>
    </row>
    <row r="28" spans="2:19" ht="14.45" customHeight="1">
      <c r="B28" s="20" t="s">
        <v>562</v>
      </c>
      <c r="C28" s="2"/>
      <c r="D28" s="2"/>
      <c r="E28" s="2"/>
      <c r="F28" s="2"/>
      <c r="G28" s="2"/>
      <c r="H28" s="2"/>
      <c r="I28" s="2"/>
      <c r="J28" s="2"/>
      <c r="K28" s="43"/>
      <c r="L28" s="131"/>
      <c r="M28" s="131"/>
      <c r="N28" s="131"/>
      <c r="P28" s="2"/>
      <c r="Q28" s="2"/>
      <c r="R28" s="2"/>
      <c r="S28" s="2"/>
    </row>
    <row r="29" spans="2:19" ht="27.75" customHeight="1">
      <c r="B29" s="433" t="s">
        <v>673</v>
      </c>
      <c r="C29" s="433" t="s">
        <v>561</v>
      </c>
      <c r="D29" s="433" t="s">
        <v>785</v>
      </c>
      <c r="E29" s="433" t="s">
        <v>589</v>
      </c>
      <c r="F29" s="433" t="s">
        <v>675</v>
      </c>
      <c r="G29" s="442" t="s">
        <v>746</v>
      </c>
      <c r="H29" s="433" t="s">
        <v>676</v>
      </c>
      <c r="I29" s="433" t="s">
        <v>786</v>
      </c>
      <c r="K29" s="43"/>
      <c r="L29" s="131"/>
      <c r="M29" s="131"/>
      <c r="N29" s="131"/>
      <c r="P29" s="2"/>
      <c r="Q29" s="2"/>
      <c r="R29" s="2"/>
      <c r="S29" s="2"/>
    </row>
    <row r="30" spans="2:19">
      <c r="B30" s="382" t="str">
        <f>'INPUT DATI'!H89</f>
        <v>RADICSOL 140</v>
      </c>
      <c r="C30" s="382" t="str">
        <f>'INPUT DATI'!H90</f>
        <v>C25/30</v>
      </c>
      <c r="D30" s="382" t="str">
        <f>'INPUT DATI'!H94</f>
        <v>Fe B450c</v>
      </c>
      <c r="E30" s="383">
        <f>'INPUT DATI'!H93</f>
        <v>16</v>
      </c>
      <c r="F30" s="383">
        <f>'INPUT DATI'!H92</f>
        <v>400</v>
      </c>
      <c r="G30" s="385">
        <f>'INPUT DATI'!H91</f>
        <v>1</v>
      </c>
      <c r="H30" s="384">
        <f>'INPUT DATI'!H15/1000</f>
        <v>2.4500000000000002</v>
      </c>
      <c r="I30" s="486">
        <f>'INPUT DATI'!H97</f>
        <v>10</v>
      </c>
      <c r="J30" s="485"/>
      <c r="K30" s="43"/>
      <c r="L30" s="131"/>
      <c r="M30" s="131"/>
      <c r="N30" s="131"/>
      <c r="P30" s="2"/>
      <c r="Q30" s="2"/>
      <c r="R30" s="2"/>
      <c r="S30" s="2"/>
    </row>
    <row r="31" spans="2:19">
      <c r="B31" s="2"/>
      <c r="C31" s="2"/>
      <c r="D31" s="2"/>
      <c r="E31" s="2"/>
      <c r="F31" s="2"/>
      <c r="G31" s="2"/>
      <c r="H31" s="2"/>
      <c r="I31" s="487"/>
      <c r="J31" s="2"/>
      <c r="K31" s="43"/>
      <c r="L31" s="131"/>
      <c r="M31" s="131"/>
      <c r="N31" s="131"/>
      <c r="P31" s="2"/>
      <c r="Q31" s="2"/>
      <c r="R31" s="2"/>
      <c r="S31" s="2"/>
    </row>
    <row r="32" spans="2:19">
      <c r="B32" s="743" t="s">
        <v>957</v>
      </c>
      <c r="C32" s="743"/>
      <c r="D32" s="743"/>
      <c r="E32" s="743"/>
      <c r="F32" s="743"/>
      <c r="G32" s="743"/>
      <c r="H32" s="743"/>
      <c r="I32" s="743"/>
      <c r="J32" s="2"/>
      <c r="K32" s="607" t="s">
        <v>665</v>
      </c>
      <c r="L32" s="43"/>
      <c r="M32" s="43"/>
      <c r="N32" s="43"/>
      <c r="O32" s="2"/>
      <c r="P32" s="2"/>
      <c r="Q32" s="2"/>
      <c r="R32" s="2"/>
      <c r="S32" s="2"/>
    </row>
    <row r="33" spans="2:19" ht="14.45" customHeight="1">
      <c r="B33" s="762"/>
      <c r="C33" s="762"/>
      <c r="D33" s="762"/>
      <c r="E33" s="762"/>
      <c r="F33" s="762"/>
      <c r="G33" s="762"/>
      <c r="H33" s="762"/>
      <c r="I33" s="762"/>
      <c r="J33" s="2"/>
      <c r="K33" s="131"/>
      <c r="L33" s="43"/>
      <c r="M33" s="43"/>
      <c r="N33" s="43"/>
      <c r="O33" s="2"/>
      <c r="P33" s="2"/>
      <c r="Q33" s="2"/>
      <c r="R33" s="2"/>
      <c r="S33" s="2"/>
    </row>
    <row r="34" spans="2:19" ht="14.45" customHeight="1">
      <c r="B34" s="762"/>
      <c r="C34" s="762"/>
      <c r="D34" s="762"/>
      <c r="E34" s="762"/>
      <c r="F34" s="762"/>
      <c r="G34" s="762"/>
      <c r="H34" s="762"/>
      <c r="I34" s="762"/>
      <c r="J34" s="2"/>
      <c r="K34" s="43"/>
      <c r="L34" s="43"/>
      <c r="M34" s="43"/>
      <c r="N34" s="43"/>
      <c r="O34" s="2"/>
      <c r="P34" s="2"/>
      <c r="Q34" s="2"/>
      <c r="R34" s="2"/>
      <c r="S34" s="2"/>
    </row>
    <row r="35" spans="2:19" ht="14.45" customHeight="1">
      <c r="B35" s="762"/>
      <c r="C35" s="762"/>
      <c r="D35" s="762"/>
      <c r="E35" s="762"/>
      <c r="F35" s="762"/>
      <c r="G35" s="762"/>
      <c r="H35" s="762"/>
      <c r="I35" s="762"/>
      <c r="J35" s="2"/>
      <c r="K35" s="43"/>
      <c r="L35" s="43"/>
      <c r="M35" s="43"/>
      <c r="N35" s="43"/>
      <c r="O35" s="2"/>
      <c r="P35" s="2"/>
      <c r="Q35" s="2"/>
      <c r="R35" s="2"/>
      <c r="S35" s="2"/>
    </row>
    <row r="36" spans="2:19" ht="14.45" customHeight="1">
      <c r="B36" s="762"/>
      <c r="C36" s="762"/>
      <c r="D36" s="762"/>
      <c r="E36" s="762"/>
      <c r="F36" s="762"/>
      <c r="G36" s="762"/>
      <c r="H36" s="762"/>
      <c r="I36" s="762"/>
      <c r="J36" s="2"/>
      <c r="K36" s="43"/>
      <c r="L36" s="43"/>
      <c r="M36" s="43"/>
      <c r="N36" s="43"/>
      <c r="O36" s="2"/>
      <c r="P36" s="2"/>
      <c r="Q36" s="2"/>
      <c r="R36" s="2"/>
      <c r="S36" s="2"/>
    </row>
    <row r="37" spans="2:19" ht="14.45" customHeight="1">
      <c r="B37" s="762"/>
      <c r="C37" s="762"/>
      <c r="D37" s="762"/>
      <c r="E37" s="762"/>
      <c r="F37" s="762"/>
      <c r="G37" s="762"/>
      <c r="H37" s="762"/>
      <c r="I37" s="762"/>
      <c r="J37" s="2"/>
      <c r="K37" s="43"/>
      <c r="L37" s="43"/>
      <c r="M37" s="43"/>
      <c r="N37" s="43"/>
      <c r="O37" s="2"/>
      <c r="P37" s="2"/>
      <c r="Q37" s="2"/>
      <c r="R37" s="2"/>
      <c r="S37" s="2"/>
    </row>
    <row r="38" spans="2:19" ht="14.45" customHeight="1">
      <c r="B38" s="762"/>
      <c r="C38" s="762"/>
      <c r="D38" s="762"/>
      <c r="E38" s="762"/>
      <c r="F38" s="762"/>
      <c r="G38" s="762"/>
      <c r="H38" s="762"/>
      <c r="I38" s="762"/>
      <c r="J38" s="2"/>
      <c r="K38" s="43"/>
      <c r="L38" s="43"/>
      <c r="M38" s="43"/>
      <c r="N38" s="43"/>
      <c r="O38" s="2"/>
      <c r="P38" s="2"/>
      <c r="Q38" s="2"/>
      <c r="R38" s="2"/>
      <c r="S38" s="2"/>
    </row>
    <row r="39" spans="2:19" ht="14.45" customHeight="1">
      <c r="B39" s="762"/>
      <c r="C39" s="762"/>
      <c r="D39" s="762"/>
      <c r="E39" s="762"/>
      <c r="F39" s="762"/>
      <c r="G39" s="762"/>
      <c r="H39" s="762"/>
      <c r="I39" s="762"/>
      <c r="J39" s="2"/>
      <c r="K39" s="43"/>
      <c r="L39" s="43"/>
      <c r="M39" s="43"/>
      <c r="N39" s="131"/>
    </row>
    <row r="40" spans="2:19" ht="14.45" customHeight="1">
      <c r="B40" s="762"/>
      <c r="C40" s="762"/>
      <c r="D40" s="762"/>
      <c r="E40" s="762"/>
      <c r="F40" s="762"/>
      <c r="G40" s="762"/>
      <c r="H40" s="762"/>
      <c r="I40" s="762"/>
      <c r="J40" s="2"/>
      <c r="K40" s="43"/>
      <c r="L40" s="43"/>
      <c r="M40" s="43"/>
      <c r="N40" s="43"/>
    </row>
    <row r="41" spans="2:19" ht="14.45" customHeight="1">
      <c r="B41" s="762"/>
      <c r="C41" s="762"/>
      <c r="D41" s="762"/>
      <c r="E41" s="762"/>
      <c r="F41" s="762"/>
      <c r="G41" s="762"/>
      <c r="H41" s="762"/>
      <c r="I41" s="762"/>
      <c r="J41" s="2"/>
      <c r="K41" s="43"/>
      <c r="L41" s="43"/>
      <c r="M41" s="43"/>
      <c r="N41" s="131"/>
    </row>
    <row r="42" spans="2:19" ht="14.45" customHeight="1">
      <c r="B42" s="762"/>
      <c r="C42" s="762"/>
      <c r="D42" s="762"/>
      <c r="E42" s="762"/>
      <c r="F42" s="762"/>
      <c r="G42" s="762"/>
      <c r="H42" s="762"/>
      <c r="I42" s="762"/>
      <c r="J42" s="2"/>
      <c r="K42" s="43"/>
      <c r="L42" s="43"/>
      <c r="M42" s="43"/>
      <c r="N42" s="131"/>
    </row>
    <row r="43" spans="2:19" ht="14.45" customHeight="1">
      <c r="B43" s="762"/>
      <c r="C43" s="762"/>
      <c r="D43" s="762"/>
      <c r="E43" s="762"/>
      <c r="F43" s="762"/>
      <c r="G43" s="762"/>
      <c r="H43" s="762"/>
      <c r="I43" s="762"/>
      <c r="J43" s="2"/>
      <c r="K43" s="43"/>
      <c r="L43" s="43"/>
      <c r="M43" s="43"/>
      <c r="N43" s="131"/>
    </row>
    <row r="44" spans="2:19" ht="14.45" customHeight="1">
      <c r="B44" s="762"/>
      <c r="C44" s="762"/>
      <c r="D44" s="762"/>
      <c r="E44" s="762"/>
      <c r="F44" s="762"/>
      <c r="G44" s="762"/>
      <c r="H44" s="762"/>
      <c r="I44" s="762"/>
      <c r="J44" s="2"/>
      <c r="K44" s="43"/>
      <c r="L44" s="43"/>
      <c r="M44" s="43"/>
      <c r="N44" s="131"/>
    </row>
    <row r="45" spans="2:19" ht="14.45" customHeight="1">
      <c r="B45" s="669" t="s">
        <v>914</v>
      </c>
      <c r="C45" s="670"/>
      <c r="D45" s="670"/>
      <c r="E45" s="670"/>
      <c r="F45" s="671"/>
      <c r="G45" s="321" t="s">
        <v>767</v>
      </c>
      <c r="H45" s="668" t="s">
        <v>551</v>
      </c>
      <c r="I45" s="668"/>
      <c r="J45" s="2"/>
      <c r="K45" s="43"/>
      <c r="L45" s="43"/>
      <c r="M45" s="43"/>
      <c r="N45" s="131"/>
    </row>
    <row r="46" spans="2:19">
      <c r="B46" s="669" t="s">
        <v>807</v>
      </c>
      <c r="C46" s="670"/>
      <c r="D46" s="670"/>
      <c r="E46" s="670"/>
      <c r="F46" s="671"/>
      <c r="G46" s="321" t="s">
        <v>767</v>
      </c>
      <c r="H46" s="668" t="s">
        <v>915</v>
      </c>
      <c r="I46" s="668"/>
      <c r="J46" s="2"/>
      <c r="K46" s="43"/>
      <c r="L46" s="131"/>
      <c r="M46" s="43"/>
      <c r="N46" s="43"/>
      <c r="O46" s="2"/>
      <c r="P46" s="2"/>
      <c r="Q46" s="2"/>
      <c r="R46" s="2"/>
      <c r="S46" s="2"/>
    </row>
    <row r="47" spans="2:19">
      <c r="B47" s="669" t="s">
        <v>780</v>
      </c>
      <c r="C47" s="670"/>
      <c r="D47" s="670"/>
      <c r="E47" s="670"/>
      <c r="F47" s="671"/>
      <c r="G47" s="321" t="s">
        <v>778</v>
      </c>
      <c r="H47" s="668" t="s">
        <v>779</v>
      </c>
      <c r="I47" s="668"/>
      <c r="J47" s="2"/>
      <c r="K47" s="43"/>
      <c r="L47" s="131"/>
      <c r="M47" s="43"/>
      <c r="N47" s="131"/>
    </row>
    <row r="48" spans="2:19" ht="18">
      <c r="B48" s="724" t="str">
        <f>IF('INPUT DATI'!H22='verifica legno hold down'!N223,"Taglio sollecitante: VEd,legno","Resistenza dell'unione lato legno in cond. di gerarchia: VRK_legno x kmod x γRD")</f>
        <v>Taglio sollecitante: VEd,legno</v>
      </c>
      <c r="C48" s="725"/>
      <c r="D48" s="725"/>
      <c r="E48" s="725"/>
      <c r="F48" s="772"/>
      <c r="G48" s="505" t="s">
        <v>607</v>
      </c>
      <c r="H48" s="768">
        <f>IF('INPUT DATI'!H22='verifica legno hold down'!N223,I97,I94*I96*I90*'verifica legno hold down'!C222)</f>
        <v>95</v>
      </c>
      <c r="I48" s="769"/>
      <c r="J48" s="2"/>
      <c r="K48" s="39"/>
      <c r="L48" s="131"/>
      <c r="M48" s="43"/>
      <c r="N48" s="131"/>
    </row>
    <row r="49" spans="2:19">
      <c r="B49" s="724" t="s">
        <v>830</v>
      </c>
      <c r="C49" s="725"/>
      <c r="D49" s="725"/>
      <c r="E49" s="725"/>
      <c r="F49" s="772"/>
      <c r="G49" s="321" t="s">
        <v>620</v>
      </c>
      <c r="H49" s="768">
        <f>H48/'dati nascosti'!I217</f>
        <v>15.510204081632653</v>
      </c>
      <c r="I49" s="769"/>
      <c r="J49" s="2"/>
      <c r="K49" s="131"/>
      <c r="L49" s="131"/>
      <c r="M49" s="131"/>
      <c r="N49" s="131"/>
    </row>
    <row r="50" spans="2:19" ht="14.45" customHeight="1">
      <c r="B50" s="724" t="s">
        <v>976</v>
      </c>
      <c r="C50" s="725"/>
      <c r="D50" s="725"/>
      <c r="E50" s="725"/>
      <c r="F50" s="772"/>
      <c r="G50" s="605" t="s">
        <v>96</v>
      </c>
      <c r="H50" s="770">
        <f>'dati nascosti'!I217+'dati nascosti'!G221*2</f>
        <v>18.125</v>
      </c>
      <c r="I50" s="771"/>
      <c r="J50" s="2"/>
      <c r="K50" s="131"/>
      <c r="L50" s="131"/>
      <c r="M50" s="131"/>
      <c r="N50" s="131"/>
    </row>
    <row r="51" spans="2:19" ht="14.45" customHeight="1">
      <c r="B51" s="740" t="s">
        <v>626</v>
      </c>
      <c r="C51" s="741"/>
      <c r="D51" s="741"/>
      <c r="E51" s="741"/>
      <c r="F51" s="742"/>
      <c r="G51" s="321" t="s">
        <v>618</v>
      </c>
      <c r="H51" s="760">
        <f>'RELAZIONE SOLO CORDOLO ESTESA'!C193</f>
        <v>24.728863721148421</v>
      </c>
      <c r="I51" s="761"/>
      <c r="J51" s="2"/>
      <c r="K51" s="131"/>
      <c r="L51" s="131"/>
      <c r="M51" s="131"/>
      <c r="N51" s="131"/>
      <c r="O51" s="2"/>
      <c r="Q51" s="2"/>
      <c r="R51" s="2"/>
      <c r="S51" s="2"/>
    </row>
    <row r="52" spans="2:19" ht="18" customHeight="1">
      <c r="B52" s="740" t="s">
        <v>104</v>
      </c>
      <c r="C52" s="741"/>
      <c r="D52" s="741"/>
      <c r="E52" s="741"/>
      <c r="F52" s="742"/>
      <c r="G52" s="321" t="s">
        <v>619</v>
      </c>
      <c r="H52" s="760">
        <f>H50*VERIFICHE!H51</f>
        <v>448.21065494581512</v>
      </c>
      <c r="I52" s="761"/>
      <c r="J52" s="2"/>
      <c r="K52" s="607" t="s">
        <v>665</v>
      </c>
      <c r="L52" s="131"/>
      <c r="M52" s="131"/>
      <c r="N52" s="131"/>
      <c r="O52" s="43"/>
      <c r="P52" s="43"/>
      <c r="Q52" s="43"/>
      <c r="R52" s="2"/>
      <c r="S52" s="2"/>
    </row>
    <row r="53" spans="2:19">
      <c r="B53" s="780" t="str">
        <f>IF(H51='RELAZIONE SOLO CORDOLO ESTESA'!C182,'RELAZIONE SOLO CORDOLO ESTESA'!B176,IF(H51=APPROFONDIMENTI!F52,APPROFONDIMENTI!B50,IF(H51=APPROFONDIMENTI!F58,APPROFONDIMENTI!B56,IF(H51=APPROFONDIMENTI!F65,APPROFONDIMENTI!B63,IF(H51='dati nascosti'!H62,'dati nascosti'!D61,IF(H51=APPROFONDIMENTI!F72,APPROFONDIMENTI!B71,IF(H51=APPROFONDIMENTI!F80,APPROFONDIMENTI!B79,"")))))))</f>
        <v xml:space="preserve">Collasso di tipo duttile per snervamento della barra e contemporaneo collasso del calcestruzzo, quando la barra agisce contro il nucleo di calcestruzzo </v>
      </c>
      <c r="C53" s="780"/>
      <c r="D53" s="780"/>
      <c r="E53" s="780"/>
      <c r="F53" s="780"/>
      <c r="G53" s="780"/>
      <c r="H53" s="780"/>
      <c r="I53" s="780"/>
      <c r="J53" s="2"/>
      <c r="K53" s="131"/>
      <c r="L53" s="131"/>
      <c r="M53" s="43"/>
      <c r="N53" s="43"/>
      <c r="O53" s="43"/>
      <c r="P53" s="43"/>
      <c r="Q53" s="43"/>
      <c r="R53" s="2"/>
      <c r="S53" s="2"/>
    </row>
    <row r="54" spans="2:19">
      <c r="B54" s="780"/>
      <c r="C54" s="780"/>
      <c r="D54" s="780"/>
      <c r="E54" s="780"/>
      <c r="F54" s="780"/>
      <c r="G54" s="780"/>
      <c r="H54" s="780"/>
      <c r="I54" s="780"/>
      <c r="J54" s="2"/>
      <c r="K54" s="751" t="s">
        <v>744</v>
      </c>
      <c r="L54" s="751"/>
      <c r="M54" s="43"/>
      <c r="N54" s="43"/>
      <c r="O54" s="2"/>
      <c r="P54" s="2"/>
      <c r="Q54" s="2"/>
      <c r="R54" s="2"/>
      <c r="S54" s="2"/>
    </row>
    <row r="55" spans="2:19" ht="18.75">
      <c r="B55" s="755" t="s">
        <v>823</v>
      </c>
      <c r="C55" s="756"/>
      <c r="D55" s="756"/>
      <c r="E55" s="320"/>
      <c r="F55" s="320"/>
      <c r="G55" s="295"/>
      <c r="H55" s="729" t="str">
        <f>IF(B56&lt;=D56,"verificato","N.V.!")</f>
        <v>verificato</v>
      </c>
      <c r="I55" s="730"/>
      <c r="J55" s="2"/>
      <c r="K55" s="751" t="s">
        <v>744</v>
      </c>
      <c r="L55" s="751"/>
      <c r="M55" s="43"/>
      <c r="N55" s="43"/>
      <c r="O55" s="2"/>
      <c r="P55" s="2"/>
      <c r="Q55" s="2"/>
      <c r="R55" s="2"/>
      <c r="S55" s="2"/>
    </row>
    <row r="56" spans="2:19">
      <c r="B56" s="376">
        <f>H48</f>
        <v>95</v>
      </c>
      <c r="C56" s="298" t="s">
        <v>106</v>
      </c>
      <c r="D56" s="377">
        <f>H52</f>
        <v>448.21065494581512</v>
      </c>
      <c r="E56" s="300"/>
      <c r="F56" s="300"/>
      <c r="G56" s="296"/>
      <c r="H56" s="744"/>
      <c r="I56" s="745"/>
      <c r="J56" s="2"/>
      <c r="K56" s="43"/>
      <c r="L56" s="43"/>
      <c r="M56" s="43"/>
      <c r="N56" s="43"/>
      <c r="O56" s="2"/>
      <c r="P56" s="2"/>
      <c r="Q56" s="2"/>
      <c r="R56" s="2"/>
      <c r="S56" s="2"/>
    </row>
    <row r="57" spans="2:19">
      <c r="B57" s="491"/>
      <c r="C57" s="492"/>
      <c r="D57" s="491"/>
      <c r="E57" s="61"/>
      <c r="F57" s="61"/>
      <c r="G57" s="74"/>
      <c r="J57" s="2"/>
      <c r="K57" s="43"/>
      <c r="L57" s="43"/>
      <c r="M57" s="43"/>
      <c r="N57" s="43"/>
      <c r="O57" s="2"/>
      <c r="P57" s="2"/>
      <c r="Q57" s="2"/>
      <c r="R57" s="2"/>
      <c r="S57" s="2"/>
    </row>
    <row r="58" spans="2:19" ht="21">
      <c r="B58" s="773" t="s">
        <v>563</v>
      </c>
      <c r="C58" s="773"/>
      <c r="D58" s="773"/>
      <c r="E58" s="773"/>
      <c r="F58" s="773"/>
      <c r="G58" s="773"/>
      <c r="H58" s="773"/>
      <c r="I58" s="773"/>
      <c r="J58" s="2"/>
      <c r="K58" s="607" t="s">
        <v>665</v>
      </c>
      <c r="L58" s="43"/>
      <c r="M58" s="131"/>
      <c r="N58" s="131"/>
      <c r="Q58" s="2"/>
      <c r="R58" s="2"/>
      <c r="S58" s="2"/>
    </row>
    <row r="59" spans="2:19" ht="19.5" customHeight="1">
      <c r="B59" s="814"/>
      <c r="C59" s="814"/>
      <c r="D59" s="814"/>
      <c r="E59" s="814"/>
      <c r="F59" s="814"/>
      <c r="G59" s="814"/>
      <c r="H59" s="814"/>
      <c r="I59" s="814"/>
      <c r="J59" s="2"/>
      <c r="K59" s="607"/>
      <c r="L59" s="43"/>
      <c r="M59" s="131"/>
      <c r="N59" s="131"/>
      <c r="Q59" s="2"/>
      <c r="R59" s="2"/>
      <c r="S59" s="2"/>
    </row>
    <row r="60" spans="2:19" ht="19.5" customHeight="1">
      <c r="B60" s="814"/>
      <c r="C60" s="814"/>
      <c r="D60" s="814"/>
      <c r="E60" s="814"/>
      <c r="F60" s="814"/>
      <c r="G60" s="814"/>
      <c r="H60" s="814"/>
      <c r="I60" s="814"/>
      <c r="J60" s="2"/>
      <c r="K60" s="607"/>
      <c r="L60" s="43"/>
      <c r="M60" s="131"/>
      <c r="N60" s="131"/>
      <c r="Q60" s="2"/>
      <c r="R60" s="2"/>
      <c r="S60" s="2"/>
    </row>
    <row r="61" spans="2:19" ht="19.5" customHeight="1">
      <c r="B61" s="814"/>
      <c r="C61" s="814"/>
      <c r="D61" s="814"/>
      <c r="E61" s="814"/>
      <c r="F61" s="814"/>
      <c r="G61" s="814"/>
      <c r="H61" s="814"/>
      <c r="I61" s="814"/>
      <c r="J61" s="2"/>
      <c r="K61" s="607"/>
      <c r="L61" s="43"/>
      <c r="M61" s="131"/>
      <c r="N61" s="131"/>
      <c r="Q61" s="2"/>
      <c r="R61" s="2"/>
      <c r="S61" s="2"/>
    </row>
    <row r="62" spans="2:19" ht="19.5" customHeight="1">
      <c r="B62" s="814"/>
      <c r="C62" s="814"/>
      <c r="D62" s="814"/>
      <c r="E62" s="814"/>
      <c r="F62" s="814"/>
      <c r="G62" s="814"/>
      <c r="H62" s="814"/>
      <c r="I62" s="814"/>
      <c r="J62" s="2"/>
      <c r="K62" s="607"/>
      <c r="L62" s="43"/>
      <c r="M62" s="131"/>
      <c r="N62" s="131"/>
      <c r="Q62" s="2"/>
      <c r="R62" s="2"/>
      <c r="S62" s="2"/>
    </row>
    <row r="63" spans="2:19" ht="19.5" customHeight="1">
      <c r="B63" s="814"/>
      <c r="C63" s="814"/>
      <c r="D63" s="814"/>
      <c r="E63" s="814"/>
      <c r="F63" s="814"/>
      <c r="G63" s="814"/>
      <c r="H63" s="814"/>
      <c r="I63" s="814"/>
      <c r="J63" s="2"/>
      <c r="K63" s="607"/>
      <c r="L63" s="43"/>
      <c r="M63" s="131"/>
      <c r="N63" s="131"/>
      <c r="Q63" s="2"/>
      <c r="R63" s="2"/>
      <c r="S63" s="2"/>
    </row>
    <row r="64" spans="2:19" ht="19.5" customHeight="1">
      <c r="B64" s="814"/>
      <c r="C64" s="814"/>
      <c r="D64" s="814"/>
      <c r="E64" s="814"/>
      <c r="F64" s="814"/>
      <c r="G64" s="814"/>
      <c r="H64" s="814"/>
      <c r="I64" s="814"/>
      <c r="J64" s="2"/>
      <c r="K64" s="607"/>
      <c r="L64" s="43"/>
      <c r="M64" s="131"/>
      <c r="N64" s="131"/>
      <c r="Q64" s="2"/>
      <c r="R64" s="2"/>
      <c r="S64" s="2"/>
    </row>
    <row r="65" spans="2:19" ht="19.5" customHeight="1">
      <c r="B65" s="814"/>
      <c r="C65" s="814"/>
      <c r="D65" s="814"/>
      <c r="E65" s="814"/>
      <c r="F65" s="814"/>
      <c r="G65" s="814"/>
      <c r="H65" s="814"/>
      <c r="I65" s="814"/>
      <c r="J65" s="2"/>
      <c r="K65" s="607"/>
      <c r="L65" s="43"/>
      <c r="M65" s="131"/>
      <c r="N65" s="131"/>
      <c r="Q65" s="2"/>
      <c r="R65" s="2"/>
      <c r="S65" s="2"/>
    </row>
    <row r="66" spans="2:19" ht="19.5" customHeight="1">
      <c r="B66" s="814"/>
      <c r="C66" s="814"/>
      <c r="D66" s="814"/>
      <c r="E66" s="814"/>
      <c r="F66" s="814"/>
      <c r="G66" s="814"/>
      <c r="H66" s="814"/>
      <c r="I66" s="814"/>
      <c r="J66" s="2"/>
      <c r="K66" s="607"/>
      <c r="L66" s="43"/>
      <c r="M66" s="131"/>
      <c r="N66" s="131"/>
      <c r="Q66" s="2"/>
      <c r="R66" s="2"/>
      <c r="S66" s="2"/>
    </row>
    <row r="67" spans="2:19" ht="19.5" customHeight="1">
      <c r="B67" s="814"/>
      <c r="C67" s="814"/>
      <c r="D67" s="814"/>
      <c r="E67" s="814"/>
      <c r="F67" s="814"/>
      <c r="G67" s="814"/>
      <c r="H67" s="814"/>
      <c r="I67" s="814"/>
      <c r="J67" s="2"/>
      <c r="K67" s="43"/>
      <c r="L67" s="43"/>
      <c r="M67" s="43"/>
      <c r="N67" s="43"/>
      <c r="O67" s="2"/>
      <c r="P67" s="2"/>
      <c r="Q67" s="2"/>
      <c r="R67" s="2"/>
      <c r="S67" s="2"/>
    </row>
    <row r="68" spans="2:19" ht="14.45" customHeight="1">
      <c r="B68" s="731" t="s">
        <v>531</v>
      </c>
      <c r="C68" s="732"/>
      <c r="D68" s="732"/>
      <c r="E68" s="732"/>
      <c r="F68" s="732"/>
      <c r="G68" s="733"/>
      <c r="H68" s="356" t="s">
        <v>350</v>
      </c>
      <c r="I68" s="356" t="s">
        <v>624</v>
      </c>
      <c r="J68" s="2"/>
      <c r="K68" s="43"/>
      <c r="L68" s="43"/>
      <c r="M68" s="43"/>
      <c r="N68" s="43"/>
      <c r="O68" s="2"/>
      <c r="P68" s="2"/>
      <c r="Q68" s="2"/>
      <c r="R68" s="2"/>
      <c r="S68" s="2"/>
    </row>
    <row r="69" spans="2:19" ht="14.45" customHeight="1">
      <c r="B69" s="731" t="s">
        <v>595</v>
      </c>
      <c r="C69" s="732"/>
      <c r="D69" s="732"/>
      <c r="E69" s="732"/>
      <c r="F69" s="732"/>
      <c r="G69" s="733"/>
      <c r="H69" s="258" t="s">
        <v>680</v>
      </c>
      <c r="I69" s="281">
        <f>275</f>
        <v>275</v>
      </c>
      <c r="J69" s="2"/>
      <c r="K69" s="43"/>
      <c r="L69" s="43"/>
      <c r="M69" s="43"/>
      <c r="N69" s="43"/>
      <c r="O69" s="2"/>
      <c r="P69" s="2"/>
      <c r="Q69" s="2"/>
      <c r="R69" s="2"/>
      <c r="S69" s="2"/>
    </row>
    <row r="70" spans="2:19" ht="14.45" customHeight="1">
      <c r="B70" s="731" t="s">
        <v>596</v>
      </c>
      <c r="C70" s="732"/>
      <c r="D70" s="732"/>
      <c r="E70" s="732"/>
      <c r="F70" s="732"/>
      <c r="G70" s="733"/>
      <c r="H70" s="258" t="s">
        <v>681</v>
      </c>
      <c r="I70" s="281">
        <v>430</v>
      </c>
      <c r="J70" s="2"/>
      <c r="K70" s="43"/>
      <c r="L70" s="43"/>
      <c r="M70" s="43"/>
      <c r="N70" s="43"/>
      <c r="O70" s="2"/>
      <c r="P70" s="2"/>
      <c r="Q70" s="2"/>
      <c r="R70" s="2"/>
      <c r="S70" s="2"/>
    </row>
    <row r="71" spans="2:19" ht="14.45" customHeight="1">
      <c r="B71" s="363"/>
      <c r="C71" s="363"/>
      <c r="D71" s="363"/>
      <c r="E71" s="363"/>
      <c r="F71" s="363"/>
      <c r="G71" s="363"/>
      <c r="H71" s="360"/>
      <c r="I71" s="364"/>
      <c r="J71" s="2"/>
      <c r="K71" s="43"/>
      <c r="L71" s="43"/>
      <c r="M71" s="43"/>
      <c r="N71" s="43"/>
      <c r="O71" s="2"/>
      <c r="P71" s="2"/>
      <c r="Q71" s="2"/>
      <c r="R71" s="2"/>
      <c r="S71" s="2"/>
    </row>
    <row r="72" spans="2:19" ht="14.45" customHeight="1">
      <c r="B72" s="373" t="s">
        <v>562</v>
      </c>
      <c r="C72" s="387"/>
      <c r="D72" s="387"/>
      <c r="E72" s="387"/>
      <c r="F72" s="387"/>
      <c r="G72" s="387"/>
      <c r="H72" s="387"/>
      <c r="I72" s="387"/>
      <c r="J72" s="2"/>
      <c r="K72" s="131"/>
      <c r="L72" s="131"/>
      <c r="M72" s="131"/>
      <c r="N72" s="131"/>
      <c r="R72" s="2"/>
      <c r="S72" s="2"/>
    </row>
    <row r="73" spans="2:19" ht="30">
      <c r="B73" s="434" t="s">
        <v>678</v>
      </c>
      <c r="C73" s="796" t="s">
        <v>677</v>
      </c>
      <c r="D73" s="796"/>
      <c r="E73" s="434" t="str">
        <f>D91</f>
        <v>CHIODO ANKER</v>
      </c>
      <c r="F73" s="435" t="s">
        <v>679</v>
      </c>
      <c r="G73" s="799" t="s">
        <v>591</v>
      </c>
      <c r="H73" s="799"/>
      <c r="I73" s="799"/>
      <c r="J73" s="2"/>
      <c r="K73" s="131"/>
      <c r="L73" s="131"/>
      <c r="M73" s="131"/>
      <c r="N73" s="131"/>
      <c r="R73" s="2"/>
      <c r="S73" s="2"/>
    </row>
    <row r="74" spans="2:19">
      <c r="B74" s="388">
        <f>I96</f>
        <v>6</v>
      </c>
      <c r="C74" s="797" t="str">
        <f>'INPUT DATI'!H61</f>
        <v>B</v>
      </c>
      <c r="D74" s="798"/>
      <c r="E74" s="461">
        <f>VLOOKUP('INPUT DATI'!H61,'verifica legno piastre'!P146:V151,7,FALSE)</f>
        <v>10</v>
      </c>
      <c r="F74" s="389">
        <f>I91</f>
        <v>2.33</v>
      </c>
      <c r="G74" s="777" t="str">
        <f>VLOOKUP(C74,'verifica legno piastre'!P146:S151,4,FALSE)</f>
        <v>FERRO DI RIPRESA AGGANCIATO AL PERNO</v>
      </c>
      <c r="H74" s="778"/>
      <c r="I74" s="779"/>
      <c r="J74" s="43"/>
      <c r="K74" s="131"/>
      <c r="L74" s="131"/>
      <c r="M74" s="131"/>
      <c r="N74" s="131"/>
      <c r="O74" s="131"/>
      <c r="R74" s="2"/>
      <c r="S74" s="2"/>
    </row>
    <row r="75" spans="2:19">
      <c r="B75" s="301"/>
      <c r="C75" s="337"/>
      <c r="D75" s="302"/>
      <c r="E75" s="302"/>
      <c r="F75" s="302"/>
      <c r="G75" s="303"/>
      <c r="H75" s="304"/>
      <c r="I75" s="120"/>
      <c r="J75" s="2"/>
      <c r="K75" s="43"/>
      <c r="L75" s="131"/>
      <c r="M75" s="131"/>
      <c r="N75" s="131"/>
      <c r="P75" s="2"/>
      <c r="Q75" s="2"/>
      <c r="R75" s="2"/>
      <c r="S75" s="2"/>
    </row>
    <row r="76" spans="2:19">
      <c r="B76" s="743" t="s">
        <v>580</v>
      </c>
      <c r="C76" s="743"/>
      <c r="D76" s="743"/>
      <c r="E76" s="743"/>
      <c r="F76" s="743"/>
      <c r="G76" s="743"/>
      <c r="H76" s="743"/>
      <c r="I76" s="743"/>
      <c r="J76" s="2"/>
      <c r="K76" s="607" t="s">
        <v>665</v>
      </c>
      <c r="L76" s="131"/>
      <c r="M76" s="131"/>
      <c r="N76" s="131"/>
      <c r="P76" s="2"/>
      <c r="Q76" s="2"/>
      <c r="R76" s="2"/>
      <c r="S76" s="2"/>
    </row>
    <row r="77" spans="2:19" ht="15.75" customHeight="1">
      <c r="B77" s="722"/>
      <c r="C77" s="722"/>
      <c r="D77" s="722"/>
      <c r="E77" s="722"/>
      <c r="F77" s="722"/>
      <c r="G77" s="722"/>
      <c r="H77" s="722"/>
      <c r="I77" s="722"/>
      <c r="J77" s="2"/>
      <c r="K77" s="607"/>
      <c r="L77" s="131"/>
      <c r="M77" s="131"/>
      <c r="N77" s="131"/>
      <c r="P77" s="2"/>
      <c r="Q77" s="2"/>
      <c r="R77" s="2"/>
      <c r="S77" s="2"/>
    </row>
    <row r="78" spans="2:19" ht="15.75" customHeight="1">
      <c r="B78" s="722"/>
      <c r="C78" s="722"/>
      <c r="D78" s="722"/>
      <c r="E78" s="722"/>
      <c r="F78" s="722"/>
      <c r="G78" s="722"/>
      <c r="H78" s="722"/>
      <c r="I78" s="722"/>
      <c r="J78" s="2"/>
      <c r="K78" s="607"/>
      <c r="L78" s="131"/>
      <c r="M78" s="131"/>
      <c r="N78" s="131"/>
      <c r="P78" s="2"/>
      <c r="Q78" s="2"/>
      <c r="R78" s="2"/>
      <c r="S78" s="2"/>
    </row>
    <row r="79" spans="2:19" ht="15.75" customHeight="1">
      <c r="B79" s="722"/>
      <c r="C79" s="722"/>
      <c r="D79" s="722"/>
      <c r="E79" s="722"/>
      <c r="F79" s="722"/>
      <c r="G79" s="722"/>
      <c r="H79" s="722"/>
      <c r="I79" s="722"/>
      <c r="J79" s="2"/>
      <c r="K79" s="607"/>
      <c r="L79" s="131"/>
      <c r="M79" s="131"/>
      <c r="N79" s="131"/>
      <c r="P79" s="2"/>
      <c r="Q79" s="2"/>
      <c r="R79" s="2"/>
      <c r="S79" s="2"/>
    </row>
    <row r="80" spans="2:19" ht="15.75" customHeight="1">
      <c r="B80" s="722"/>
      <c r="C80" s="722"/>
      <c r="D80" s="722"/>
      <c r="E80" s="722"/>
      <c r="F80" s="722"/>
      <c r="G80" s="722"/>
      <c r="H80" s="722"/>
      <c r="I80" s="722"/>
      <c r="J80" s="2"/>
      <c r="K80" s="607"/>
      <c r="L80" s="131"/>
      <c r="M80" s="131"/>
      <c r="N80" s="131"/>
      <c r="P80" s="2"/>
      <c r="Q80" s="2"/>
      <c r="R80" s="2"/>
      <c r="S80" s="2"/>
    </row>
    <row r="81" spans="2:19" ht="15.75" customHeight="1">
      <c r="B81" s="722"/>
      <c r="C81" s="722"/>
      <c r="D81" s="722"/>
      <c r="E81" s="722"/>
      <c r="F81" s="722"/>
      <c r="G81" s="722"/>
      <c r="H81" s="722"/>
      <c r="I81" s="722"/>
      <c r="J81" s="2"/>
      <c r="K81" s="607"/>
      <c r="L81" s="131"/>
      <c r="M81" s="131"/>
      <c r="N81" s="131"/>
      <c r="P81" s="2"/>
      <c r="Q81" s="2"/>
      <c r="R81" s="2"/>
      <c r="S81" s="2"/>
    </row>
    <row r="82" spans="2:19" ht="15.75" customHeight="1">
      <c r="B82" s="722"/>
      <c r="C82" s="722"/>
      <c r="D82" s="722"/>
      <c r="E82" s="722"/>
      <c r="F82" s="722"/>
      <c r="G82" s="722"/>
      <c r="H82" s="722"/>
      <c r="I82" s="722"/>
      <c r="J82" s="2"/>
      <c r="K82" s="607"/>
      <c r="L82" s="131"/>
      <c r="M82" s="131"/>
      <c r="N82" s="131"/>
      <c r="P82" s="2"/>
      <c r="Q82" s="2"/>
      <c r="R82" s="2"/>
      <c r="S82" s="2"/>
    </row>
    <row r="83" spans="2:19" ht="15.75" customHeight="1">
      <c r="B83" s="722"/>
      <c r="C83" s="722"/>
      <c r="D83" s="722"/>
      <c r="E83" s="722"/>
      <c r="F83" s="722"/>
      <c r="G83" s="722"/>
      <c r="H83" s="722"/>
      <c r="I83" s="722"/>
      <c r="J83" s="2"/>
      <c r="K83" s="607"/>
      <c r="L83" s="131"/>
      <c r="M83" s="131"/>
      <c r="N83" s="131"/>
      <c r="P83" s="2"/>
      <c r="Q83" s="2"/>
      <c r="R83" s="2"/>
      <c r="S83" s="2"/>
    </row>
    <row r="84" spans="2:19" ht="15.75" customHeight="1">
      <c r="B84" s="722"/>
      <c r="C84" s="722"/>
      <c r="D84" s="722"/>
      <c r="E84" s="722"/>
      <c r="F84" s="722"/>
      <c r="G84" s="722"/>
      <c r="H84" s="722"/>
      <c r="I84" s="722"/>
      <c r="J84" s="2"/>
      <c r="K84" s="607"/>
      <c r="L84" s="131"/>
      <c r="M84" s="131"/>
      <c r="N84" s="131"/>
      <c r="P84" s="2"/>
      <c r="Q84" s="2"/>
      <c r="R84" s="2"/>
      <c r="S84" s="2"/>
    </row>
    <row r="85" spans="2:19" ht="15.75" customHeight="1">
      <c r="B85" s="722"/>
      <c r="C85" s="722"/>
      <c r="D85" s="722"/>
      <c r="E85" s="722"/>
      <c r="F85" s="722"/>
      <c r="G85" s="722"/>
      <c r="H85" s="722"/>
      <c r="I85" s="722"/>
      <c r="J85" s="2"/>
      <c r="K85" s="43"/>
      <c r="L85" s="43"/>
      <c r="M85" s="43"/>
      <c r="N85" s="131"/>
    </row>
    <row r="86" spans="2:19">
      <c r="B86" s="731" t="s">
        <v>609</v>
      </c>
      <c r="C86" s="732"/>
      <c r="D86" s="732"/>
      <c r="E86" s="732"/>
      <c r="F86" s="732"/>
      <c r="G86" s="733"/>
      <c r="H86" s="775" t="str">
        <f>'INPUT DATI'!H64</f>
        <v>CHIODO ANKER</v>
      </c>
      <c r="I86" s="776"/>
      <c r="J86" s="2"/>
      <c r="K86" s="43"/>
      <c r="L86" s="43"/>
      <c r="M86" s="43"/>
      <c r="N86" s="131"/>
    </row>
    <row r="87" spans="2:19">
      <c r="B87" s="731" t="s">
        <v>554</v>
      </c>
      <c r="C87" s="732"/>
      <c r="D87" s="732"/>
      <c r="E87" s="732"/>
      <c r="F87" s="732"/>
      <c r="G87" s="733"/>
      <c r="H87" s="272" t="s">
        <v>313</v>
      </c>
      <c r="I87" s="324">
        <f>VLOOKUP('INPUT DATI'!$H$63,'verifica legno piastre'!$B$126:$G$133,2,FALSE)</f>
        <v>4</v>
      </c>
      <c r="J87" s="2"/>
      <c r="K87" s="43"/>
      <c r="L87" s="131"/>
      <c r="M87" s="43"/>
      <c r="N87" s="131"/>
    </row>
    <row r="88" spans="2:19">
      <c r="B88" s="731" t="s">
        <v>555</v>
      </c>
      <c r="C88" s="732"/>
      <c r="D88" s="732"/>
      <c r="E88" s="732"/>
      <c r="F88" s="732"/>
      <c r="G88" s="733"/>
      <c r="H88" s="272" t="s">
        <v>129</v>
      </c>
      <c r="I88" s="324">
        <f>VLOOKUP('INPUT DATI'!$H$63,'verifica legno piastre'!$B$126:$G$133,3,FALSE)</f>
        <v>50</v>
      </c>
      <c r="J88" s="2"/>
      <c r="K88" s="43"/>
      <c r="L88" s="131"/>
      <c r="M88" s="131"/>
      <c r="N88" s="131"/>
    </row>
    <row r="89" spans="2:19" ht="18">
      <c r="B89" s="737" t="s">
        <v>672</v>
      </c>
      <c r="C89" s="738"/>
      <c r="D89" s="738"/>
      <c r="E89" s="738"/>
      <c r="F89" s="738"/>
      <c r="G89" s="739"/>
      <c r="H89" s="545" t="s">
        <v>853</v>
      </c>
      <c r="I89" s="536">
        <f>'INPUT DATI'!H21</f>
        <v>1.5</v>
      </c>
      <c r="J89" s="2"/>
      <c r="K89" s="43"/>
      <c r="L89" s="131"/>
      <c r="M89" s="43"/>
      <c r="N89" s="131"/>
      <c r="P89" s="6"/>
    </row>
    <row r="90" spans="2:19" ht="18">
      <c r="B90" s="737" t="s">
        <v>594</v>
      </c>
      <c r="C90" s="738"/>
      <c r="D90" s="738"/>
      <c r="E90" s="738" t="str">
        <f>VLOOKUP('INPUT DATI'!H19,'verifica legno piastre'!S66:V68,3,FALSE)</f>
        <v>Classe di servizio 1</v>
      </c>
      <c r="F90" s="738"/>
      <c r="G90" s="739"/>
      <c r="H90" s="543" t="s">
        <v>512</v>
      </c>
      <c r="I90" s="536">
        <f>'INPUT DATI'!H20</f>
        <v>1.1000000000000001</v>
      </c>
      <c r="J90" s="2"/>
      <c r="K90" s="43"/>
      <c r="L90" s="131"/>
      <c r="M90" s="43"/>
      <c r="N90" s="131"/>
      <c r="P90" s="6"/>
    </row>
    <row r="91" spans="2:19" ht="18">
      <c r="B91" s="334" t="s">
        <v>749</v>
      </c>
      <c r="C91" s="335"/>
      <c r="D91" s="335" t="str">
        <f>H86</f>
        <v>CHIODO ANKER</v>
      </c>
      <c r="E91" s="381"/>
      <c r="F91" s="335"/>
      <c r="G91" s="326"/>
      <c r="H91" s="272" t="s">
        <v>602</v>
      </c>
      <c r="I91" s="327">
        <f>VLOOKUP('INPUT DATI'!$H$63,'verifica legno piastre'!$B$126:$G$133,5,FALSE)</f>
        <v>2.33</v>
      </c>
      <c r="J91" s="2"/>
      <c r="K91" s="43"/>
      <c r="L91" s="131"/>
      <c r="M91" s="43"/>
      <c r="N91" s="131"/>
    </row>
    <row r="92" spans="2:19" ht="18">
      <c r="B92" s="334" t="s">
        <v>750</v>
      </c>
      <c r="C92" s="335"/>
      <c r="D92" s="335" t="str">
        <f>H86</f>
        <v>CHIODO ANKER</v>
      </c>
      <c r="F92" s="335"/>
      <c r="G92" s="326"/>
      <c r="H92" s="272" t="s">
        <v>610</v>
      </c>
      <c r="I92" s="420">
        <f>I91*I90/I89</f>
        <v>1.7086666666666668</v>
      </c>
      <c r="J92" s="2"/>
      <c r="K92" s="43"/>
      <c r="L92" s="131"/>
      <c r="M92" s="43"/>
      <c r="N92" s="131"/>
    </row>
    <row r="93" spans="2:19" ht="18">
      <c r="B93" s="340" t="s">
        <v>505</v>
      </c>
      <c r="C93" s="725" t="str">
        <f>'INPUT DATI'!H64</f>
        <v>CHIODO ANKER</v>
      </c>
      <c r="D93" s="725"/>
      <c r="E93" s="725" t="s">
        <v>815</v>
      </c>
      <c r="F93" s="725"/>
      <c r="G93" s="772"/>
      <c r="H93" s="272" t="s">
        <v>796</v>
      </c>
      <c r="I93" s="325">
        <f>VLOOKUP('verifica legno piastre'!S168,'verifica legno piastre'!P146:Q151,2,FALSE)*IF('verifica legno piastre'!S167="si",0.5,1)</f>
        <v>9.56</v>
      </c>
      <c r="J93" s="2"/>
      <c r="K93" s="43"/>
      <c r="L93" s="131"/>
      <c r="M93" s="131"/>
      <c r="N93" s="131"/>
    </row>
    <row r="94" spans="2:19" ht="18">
      <c r="B94" s="658" t="s">
        <v>974</v>
      </c>
      <c r="C94" s="658"/>
      <c r="D94" s="658"/>
      <c r="E94" s="658"/>
      <c r="F94" s="658"/>
      <c r="G94" s="658"/>
      <c r="H94" s="272" t="s">
        <v>603</v>
      </c>
      <c r="I94" s="327">
        <f>I91*I93</f>
        <v>22.274800000000003</v>
      </c>
      <c r="J94" s="2"/>
      <c r="K94" s="43"/>
      <c r="L94" s="43"/>
      <c r="M94" s="43"/>
      <c r="N94" s="131"/>
    </row>
    <row r="95" spans="2:19" ht="18">
      <c r="B95" s="658" t="s">
        <v>975</v>
      </c>
      <c r="C95" s="658"/>
      <c r="D95" s="658"/>
      <c r="E95" s="658"/>
      <c r="F95" s="658"/>
      <c r="G95" s="658"/>
      <c r="H95" s="272" t="s">
        <v>604</v>
      </c>
      <c r="I95" s="327">
        <f>I94*$I$90/$I$89</f>
        <v>16.334853333333339</v>
      </c>
      <c r="J95" s="2"/>
      <c r="K95" s="43"/>
      <c r="L95" s="131"/>
      <c r="M95" s="131"/>
      <c r="N95" s="608"/>
    </row>
    <row r="96" spans="2:19">
      <c r="B96" s="734" t="s">
        <v>516</v>
      </c>
      <c r="C96" s="735"/>
      <c r="D96" s="735"/>
      <c r="E96" s="735"/>
      <c r="F96" s="735"/>
      <c r="G96" s="736"/>
      <c r="H96" s="321" t="s">
        <v>593</v>
      </c>
      <c r="I96" s="341">
        <f>IF('INPUT DATI'!H23="si",'INPUT DATI'!H24,MINA(_xlfn.CEILING.MATH(+I97/I95),IF('INPUT DATI'!H91=2,'dati nascosti'!I217/2,'dati nascosti'!I217)))</f>
        <v>6</v>
      </c>
      <c r="J96" s="2"/>
      <c r="K96" s="43"/>
      <c r="L96" s="131"/>
      <c r="M96" s="131"/>
      <c r="N96" s="131"/>
      <c r="P96" s="2"/>
      <c r="Q96" s="2"/>
      <c r="R96" s="2"/>
      <c r="S96" s="2"/>
    </row>
    <row r="97" spans="2:19">
      <c r="B97" s="726" t="s">
        <v>621</v>
      </c>
      <c r="C97" s="727"/>
      <c r="D97" s="727"/>
      <c r="E97" s="727"/>
      <c r="F97" s="727"/>
      <c r="G97" s="728"/>
      <c r="H97" s="505" t="s">
        <v>100</v>
      </c>
      <c r="I97" s="327">
        <f>APPROFONDIMENTI!C88</f>
        <v>95</v>
      </c>
      <c r="J97" s="2"/>
      <c r="K97" s="43"/>
      <c r="L97" s="131"/>
      <c r="M97" s="131"/>
      <c r="N97" s="131"/>
      <c r="P97" s="2"/>
      <c r="Q97" s="2"/>
      <c r="R97" s="2"/>
      <c r="S97" s="2"/>
    </row>
    <row r="98" spans="2:19" ht="18">
      <c r="B98" s="734" t="s">
        <v>517</v>
      </c>
      <c r="C98" s="735"/>
      <c r="D98" s="735"/>
      <c r="E98" s="735"/>
      <c r="F98" s="735"/>
      <c r="G98" s="736"/>
      <c r="H98" s="321" t="s">
        <v>793</v>
      </c>
      <c r="I98" s="327">
        <f>I95*I96</f>
        <v>98.009120000000024</v>
      </c>
      <c r="J98" s="2"/>
      <c r="K98" s="607" t="s">
        <v>665</v>
      </c>
      <c r="L98" s="131"/>
      <c r="M98" s="131"/>
      <c r="N98" s="131"/>
    </row>
    <row r="99" spans="2:19" ht="18" customHeight="1">
      <c r="B99" s="755" t="s">
        <v>833</v>
      </c>
      <c r="C99" s="756"/>
      <c r="D99" s="756"/>
      <c r="E99" s="295"/>
      <c r="F99" s="295"/>
      <c r="G99" s="295"/>
      <c r="H99" s="729" t="str">
        <f>IF(B100&lt;=D100,"verificato","N.V.!")</f>
        <v>verificato</v>
      </c>
      <c r="I99" s="730"/>
      <c r="J99" s="2"/>
      <c r="K99" s="131"/>
      <c r="L99" s="131"/>
      <c r="M99" s="43"/>
      <c r="N99" s="43"/>
      <c r="O99" s="2"/>
      <c r="P99" s="2"/>
      <c r="Q99" s="2"/>
      <c r="R99" s="2"/>
      <c r="S99" s="2"/>
    </row>
    <row r="100" spans="2:19" ht="14.45" customHeight="1">
      <c r="B100" s="376">
        <f>I97</f>
        <v>95</v>
      </c>
      <c r="C100" s="298" t="s">
        <v>106</v>
      </c>
      <c r="D100" s="377">
        <f>I98</f>
        <v>98.009120000000024</v>
      </c>
      <c r="E100" s="300"/>
      <c r="F100" s="296"/>
      <c r="G100" s="296"/>
      <c r="H100" s="744"/>
      <c r="I100" s="745"/>
      <c r="J100" s="2"/>
      <c r="K100" s="751" t="s">
        <v>744</v>
      </c>
      <c r="L100" s="751"/>
      <c r="M100" s="43"/>
      <c r="N100" s="43"/>
      <c r="O100" s="2"/>
      <c r="P100" s="2"/>
      <c r="Q100" s="2"/>
      <c r="R100" s="2"/>
      <c r="S100" s="2"/>
    </row>
    <row r="101" spans="2:19">
      <c r="B101" s="2"/>
      <c r="C101" s="2"/>
      <c r="D101" s="2"/>
      <c r="E101" s="2"/>
      <c r="F101" s="2"/>
      <c r="G101" s="2"/>
      <c r="H101" s="2"/>
      <c r="I101" s="2"/>
      <c r="J101" s="2"/>
      <c r="K101" s="43"/>
      <c r="L101" s="43"/>
      <c r="M101" s="43"/>
      <c r="N101" s="43"/>
      <c r="O101" s="2"/>
      <c r="P101" s="2"/>
      <c r="Q101" s="2"/>
      <c r="R101" s="2"/>
      <c r="S101" s="2"/>
    </row>
    <row r="102" spans="2:19">
      <c r="B102" s="743" t="s">
        <v>581</v>
      </c>
      <c r="C102" s="743"/>
      <c r="D102" s="743"/>
      <c r="E102" s="743"/>
      <c r="F102" s="743"/>
      <c r="G102" s="743"/>
      <c r="H102" s="743"/>
      <c r="I102" s="743"/>
      <c r="J102" s="2"/>
      <c r="K102" s="607" t="s">
        <v>665</v>
      </c>
      <c r="L102" s="43"/>
      <c r="M102" s="43"/>
      <c r="N102" s="43"/>
      <c r="O102" s="2"/>
      <c r="P102" s="2"/>
      <c r="Q102" s="2"/>
      <c r="R102" s="2"/>
      <c r="S102" s="2"/>
    </row>
    <row r="103" spans="2:19" ht="15" customHeight="1">
      <c r="B103" s="722"/>
      <c r="C103" s="722"/>
      <c r="D103" s="722"/>
      <c r="E103" s="722"/>
      <c r="F103" s="722"/>
      <c r="G103" s="722"/>
      <c r="H103" s="722"/>
      <c r="I103" s="722"/>
      <c r="J103" s="2"/>
      <c r="K103" s="607"/>
      <c r="L103" s="43"/>
      <c r="M103" s="43"/>
      <c r="N103" s="43"/>
      <c r="O103" s="2"/>
      <c r="P103" s="2"/>
      <c r="Q103" s="2"/>
      <c r="R103" s="2"/>
      <c r="S103" s="2"/>
    </row>
    <row r="104" spans="2:19" ht="15" customHeight="1">
      <c r="B104" s="722"/>
      <c r="C104" s="722"/>
      <c r="D104" s="722"/>
      <c r="E104" s="722"/>
      <c r="F104" s="722"/>
      <c r="G104" s="722"/>
      <c r="H104" s="722"/>
      <c r="I104" s="722"/>
      <c r="J104" s="2"/>
      <c r="K104" s="607"/>
      <c r="L104" s="43"/>
      <c r="M104" s="43"/>
      <c r="N104" s="43"/>
      <c r="O104" s="2"/>
      <c r="P104" s="2"/>
      <c r="Q104" s="2"/>
      <c r="R104" s="2"/>
      <c r="S104" s="2"/>
    </row>
    <row r="105" spans="2:19" ht="15" customHeight="1">
      <c r="B105" s="722"/>
      <c r="C105" s="722"/>
      <c r="D105" s="722"/>
      <c r="E105" s="722"/>
      <c r="F105" s="722"/>
      <c r="G105" s="722"/>
      <c r="H105" s="722"/>
      <c r="I105" s="722"/>
      <c r="J105" s="2"/>
      <c r="K105" s="607"/>
      <c r="L105" s="43"/>
      <c r="M105" s="43"/>
      <c r="N105" s="43"/>
      <c r="O105" s="2"/>
      <c r="P105" s="2"/>
      <c r="Q105" s="2"/>
      <c r="R105" s="2"/>
      <c r="S105" s="2"/>
    </row>
    <row r="106" spans="2:19" ht="15" customHeight="1">
      <c r="B106" s="722"/>
      <c r="C106" s="722"/>
      <c r="D106" s="722"/>
      <c r="E106" s="722"/>
      <c r="F106" s="722"/>
      <c r="G106" s="722"/>
      <c r="H106" s="722"/>
      <c r="I106" s="722"/>
      <c r="J106" s="2"/>
      <c r="K106" s="607"/>
      <c r="L106" s="43"/>
      <c r="M106" s="43"/>
      <c r="N106" s="43"/>
      <c r="O106" s="2"/>
      <c r="P106" s="2"/>
      <c r="Q106" s="2"/>
      <c r="R106" s="2"/>
      <c r="S106" s="2"/>
    </row>
    <row r="107" spans="2:19" ht="15" customHeight="1">
      <c r="B107" s="722"/>
      <c r="C107" s="722"/>
      <c r="D107" s="722"/>
      <c r="E107" s="722"/>
      <c r="F107" s="722"/>
      <c r="G107" s="722"/>
      <c r="H107" s="722"/>
      <c r="I107" s="722"/>
      <c r="J107" s="2"/>
      <c r="K107" s="607"/>
      <c r="L107" s="43"/>
      <c r="M107" s="43"/>
      <c r="N107" s="43"/>
      <c r="O107" s="2"/>
      <c r="P107" s="2"/>
      <c r="Q107" s="2"/>
      <c r="R107" s="2"/>
      <c r="S107" s="2"/>
    </row>
    <row r="108" spans="2:19" ht="15" customHeight="1">
      <c r="B108" s="722"/>
      <c r="C108" s="722"/>
      <c r="D108" s="722"/>
      <c r="E108" s="722"/>
      <c r="F108" s="722"/>
      <c r="G108" s="722"/>
      <c r="H108" s="722"/>
      <c r="I108" s="722"/>
      <c r="J108" s="2"/>
      <c r="K108" s="607"/>
      <c r="L108" s="43"/>
      <c r="M108" s="43"/>
      <c r="N108" s="43"/>
      <c r="O108" s="2"/>
      <c r="P108" s="2"/>
      <c r="Q108" s="2"/>
      <c r="R108" s="2"/>
      <c r="S108" s="2"/>
    </row>
    <row r="109" spans="2:19" ht="15" customHeight="1">
      <c r="B109" s="722"/>
      <c r="C109" s="722"/>
      <c r="D109" s="722"/>
      <c r="E109" s="722"/>
      <c r="F109" s="722"/>
      <c r="G109" s="722"/>
      <c r="H109" s="722"/>
      <c r="I109" s="722"/>
      <c r="J109" s="2"/>
      <c r="K109" s="607"/>
      <c r="L109" s="43"/>
      <c r="M109" s="43"/>
      <c r="N109" s="43"/>
      <c r="O109" s="2"/>
      <c r="P109" s="2"/>
      <c r="Q109" s="2"/>
      <c r="R109" s="2"/>
      <c r="S109" s="2"/>
    </row>
    <row r="110" spans="2:19" ht="15" customHeight="1">
      <c r="B110" s="722"/>
      <c r="C110" s="722"/>
      <c r="D110" s="722"/>
      <c r="E110" s="722"/>
      <c r="F110" s="722"/>
      <c r="G110" s="722"/>
      <c r="H110" s="722"/>
      <c r="I110" s="722"/>
      <c r="J110" s="2"/>
      <c r="K110" s="607"/>
      <c r="L110" s="43"/>
      <c r="M110" s="43"/>
      <c r="N110" s="43"/>
      <c r="O110" s="2"/>
      <c r="P110" s="2"/>
      <c r="Q110" s="2"/>
      <c r="R110" s="2"/>
      <c r="S110" s="2"/>
    </row>
    <row r="111" spans="2:19" ht="15" customHeight="1">
      <c r="B111" s="722"/>
      <c r="C111" s="722"/>
      <c r="D111" s="722"/>
      <c r="E111" s="722"/>
      <c r="F111" s="722"/>
      <c r="G111" s="722"/>
      <c r="H111" s="722"/>
      <c r="I111" s="722"/>
      <c r="J111" s="2"/>
      <c r="K111" s="607"/>
      <c r="L111" s="43"/>
      <c r="M111" s="43"/>
      <c r="N111" s="43"/>
      <c r="O111" s="2"/>
      <c r="P111" s="2"/>
      <c r="Q111" s="2"/>
      <c r="R111" s="2"/>
      <c r="S111" s="2"/>
    </row>
    <row r="112" spans="2:19" ht="15" customHeight="1">
      <c r="B112" s="722"/>
      <c r="C112" s="722"/>
      <c r="D112" s="722"/>
      <c r="E112" s="722"/>
      <c r="F112" s="722"/>
      <c r="G112" s="722"/>
      <c r="H112" s="722"/>
      <c r="I112" s="722"/>
      <c r="J112" s="2"/>
      <c r="K112" s="607"/>
      <c r="L112" s="43"/>
      <c r="M112" s="43"/>
      <c r="N112" s="43"/>
      <c r="O112" s="2"/>
      <c r="P112" s="2"/>
      <c r="Q112" s="2"/>
      <c r="R112" s="2"/>
      <c r="S112" s="2"/>
    </row>
    <row r="113" spans="2:19" ht="15" customHeight="1">
      <c r="B113" s="722"/>
      <c r="C113" s="722"/>
      <c r="D113" s="722"/>
      <c r="E113" s="722"/>
      <c r="F113" s="722"/>
      <c r="G113" s="722"/>
      <c r="H113" s="722"/>
      <c r="I113" s="722"/>
      <c r="J113" s="2"/>
      <c r="K113" s="607"/>
      <c r="L113" s="43"/>
      <c r="M113" s="43"/>
      <c r="N113" s="43"/>
      <c r="O113" s="2"/>
      <c r="P113" s="2"/>
      <c r="Q113" s="2"/>
      <c r="R113" s="2"/>
      <c r="S113" s="2"/>
    </row>
    <row r="114" spans="2:19" ht="15" customHeight="1">
      <c r="B114" s="722"/>
      <c r="C114" s="722"/>
      <c r="D114" s="722"/>
      <c r="E114" s="722"/>
      <c r="F114" s="722"/>
      <c r="G114" s="722"/>
      <c r="H114" s="722"/>
      <c r="I114" s="722"/>
      <c r="J114" s="2"/>
      <c r="K114" s="607"/>
      <c r="L114" s="43"/>
      <c r="M114" s="43"/>
      <c r="N114" s="43"/>
      <c r="O114" s="2"/>
      <c r="P114" s="2"/>
      <c r="Q114" s="2"/>
      <c r="R114" s="2"/>
      <c r="S114" s="2"/>
    </row>
    <row r="115" spans="2:19" ht="15" customHeight="1">
      <c r="B115" s="722"/>
      <c r="C115" s="722"/>
      <c r="D115" s="722"/>
      <c r="E115" s="722"/>
      <c r="F115" s="722"/>
      <c r="G115" s="722"/>
      <c r="H115" s="722"/>
      <c r="I115" s="722"/>
      <c r="J115" s="2"/>
      <c r="K115" s="43"/>
      <c r="L115" s="43"/>
      <c r="M115" s="43"/>
      <c r="N115" s="43"/>
      <c r="O115" s="2"/>
      <c r="P115" s="2"/>
      <c r="Q115" s="2"/>
      <c r="R115" s="2"/>
      <c r="S115" s="2"/>
    </row>
    <row r="116" spans="2:19">
      <c r="B116" s="731" t="s">
        <v>531</v>
      </c>
      <c r="C116" s="732"/>
      <c r="D116" s="732"/>
      <c r="E116" s="732"/>
      <c r="F116" s="732"/>
      <c r="G116" s="733"/>
      <c r="H116" s="315" t="s">
        <v>350</v>
      </c>
      <c r="I116" s="315" t="s">
        <v>624</v>
      </c>
      <c r="J116" s="2"/>
      <c r="K116" s="43"/>
      <c r="L116" s="43"/>
      <c r="M116" s="43"/>
      <c r="N116" s="43"/>
      <c r="O116" s="2"/>
      <c r="P116" s="2"/>
      <c r="Q116" s="2"/>
      <c r="R116" s="2"/>
      <c r="S116" s="2"/>
    </row>
    <row r="117" spans="2:19">
      <c r="B117" s="731" t="s">
        <v>692</v>
      </c>
      <c r="C117" s="732"/>
      <c r="D117" s="732"/>
      <c r="E117" s="732"/>
      <c r="F117" s="732"/>
      <c r="G117" s="733"/>
      <c r="H117" s="258" t="s">
        <v>691</v>
      </c>
      <c r="I117" s="274">
        <v>3</v>
      </c>
      <c r="J117" s="2"/>
      <c r="K117" s="43"/>
      <c r="L117" s="43"/>
      <c r="M117" s="43"/>
      <c r="N117" s="43"/>
      <c r="O117" s="2"/>
      <c r="P117" s="2"/>
      <c r="Q117" s="2"/>
      <c r="R117" s="2"/>
      <c r="S117" s="2"/>
    </row>
    <row r="118" spans="2:19" ht="15.75">
      <c r="B118" s="731" t="s">
        <v>595</v>
      </c>
      <c r="C118" s="732"/>
      <c r="D118" s="732"/>
      <c r="E118" s="732"/>
      <c r="F118" s="732"/>
      <c r="G118" s="733"/>
      <c r="H118" s="258" t="s">
        <v>622</v>
      </c>
      <c r="I118" s="281">
        <f>275</f>
        <v>275</v>
      </c>
      <c r="J118" s="2"/>
      <c r="K118" s="43"/>
      <c r="L118" s="43"/>
      <c r="M118" s="131"/>
      <c r="N118" s="43"/>
      <c r="O118" s="2"/>
      <c r="P118" s="2"/>
      <c r="Q118" s="2"/>
      <c r="R118" s="2"/>
      <c r="S118" s="2"/>
    </row>
    <row r="119" spans="2:19" ht="15.75">
      <c r="B119" s="731" t="s">
        <v>596</v>
      </c>
      <c r="C119" s="732"/>
      <c r="D119" s="732"/>
      <c r="E119" s="732"/>
      <c r="F119" s="732"/>
      <c r="G119" s="733"/>
      <c r="H119" s="258" t="s">
        <v>623</v>
      </c>
      <c r="I119" s="281">
        <v>430</v>
      </c>
      <c r="J119" s="2"/>
      <c r="K119" s="43"/>
      <c r="L119" s="43"/>
      <c r="M119" s="131"/>
      <c r="N119" s="131"/>
    </row>
    <row r="120" spans="2:19">
      <c r="B120" s="2"/>
      <c r="C120" s="2"/>
      <c r="D120" s="2"/>
      <c r="E120" s="2"/>
      <c r="F120" s="43"/>
      <c r="G120" s="2"/>
      <c r="H120" s="271"/>
      <c r="I120" s="271"/>
      <c r="J120" s="2"/>
      <c r="K120" s="43"/>
      <c r="L120" s="43"/>
      <c r="M120" s="131"/>
      <c r="N120" s="131"/>
    </row>
    <row r="121" spans="2:19">
      <c r="B121" s="743" t="s">
        <v>582</v>
      </c>
      <c r="C121" s="743"/>
      <c r="D121" s="743"/>
      <c r="E121" s="743"/>
      <c r="F121" s="743"/>
      <c r="G121" s="743"/>
      <c r="H121" s="743"/>
      <c r="I121" s="743"/>
      <c r="J121" s="2"/>
      <c r="K121" s="607" t="s">
        <v>665</v>
      </c>
      <c r="L121" s="43"/>
      <c r="M121" s="131"/>
      <c r="N121" s="43"/>
      <c r="O121" s="2"/>
      <c r="P121" s="2"/>
      <c r="Q121" s="2"/>
      <c r="R121" s="2"/>
      <c r="S121" s="2"/>
    </row>
    <row r="122" spans="2:19">
      <c r="B122" s="331" t="s">
        <v>590</v>
      </c>
      <c r="C122" s="332" t="str">
        <f>H86</f>
        <v>CHIODO ANKER</v>
      </c>
      <c r="D122" s="332"/>
      <c r="E122" s="332"/>
      <c r="F122" s="332"/>
      <c r="G122" s="333"/>
      <c r="H122" s="272" t="s">
        <v>313</v>
      </c>
      <c r="I122" s="328">
        <f>I87</f>
        <v>4</v>
      </c>
      <c r="J122" s="2"/>
      <c r="K122" s="43"/>
      <c r="L122" s="43"/>
      <c r="M122" s="43"/>
      <c r="N122" s="43"/>
      <c r="O122" s="2"/>
      <c r="P122" s="2"/>
      <c r="Q122" s="2"/>
      <c r="R122" s="2"/>
      <c r="S122" s="2"/>
    </row>
    <row r="123" spans="2:19">
      <c r="B123" s="726" t="s">
        <v>597</v>
      </c>
      <c r="C123" s="727"/>
      <c r="D123" s="727"/>
      <c r="E123" s="727"/>
      <c r="F123" s="727"/>
      <c r="G123" s="728"/>
      <c r="H123" s="272" t="s">
        <v>600</v>
      </c>
      <c r="I123" s="328">
        <v>3</v>
      </c>
      <c r="J123" s="2"/>
      <c r="K123" s="609"/>
      <c r="L123" s="609"/>
      <c r="M123" s="44"/>
      <c r="N123" s="44"/>
      <c r="O123" s="310"/>
      <c r="P123" s="2"/>
      <c r="Q123" s="310"/>
      <c r="R123" s="2"/>
      <c r="S123" s="2"/>
    </row>
    <row r="124" spans="2:19">
      <c r="B124" s="726" t="s">
        <v>598</v>
      </c>
      <c r="C124" s="727"/>
      <c r="D124" s="727"/>
      <c r="E124" s="727"/>
      <c r="F124" s="727"/>
      <c r="G124" s="728"/>
      <c r="H124" s="418" t="s">
        <v>728</v>
      </c>
      <c r="I124" s="203">
        <v>1.25</v>
      </c>
      <c r="J124" s="2"/>
      <c r="K124" s="128"/>
      <c r="L124" s="128"/>
      <c r="M124" s="131"/>
      <c r="N124" s="131"/>
      <c r="R124" s="2"/>
      <c r="S124" s="2"/>
    </row>
    <row r="125" spans="2:19">
      <c r="B125" s="726" t="s">
        <v>599</v>
      </c>
      <c r="C125" s="727"/>
      <c r="D125" s="727"/>
      <c r="E125" s="727"/>
      <c r="F125" s="727"/>
      <c r="G125" s="728"/>
      <c r="H125" s="272" t="s">
        <v>729</v>
      </c>
      <c r="I125" s="328">
        <v>5</v>
      </c>
      <c r="J125" s="2"/>
      <c r="K125" s="131"/>
      <c r="L125" s="131"/>
      <c r="M125" s="131"/>
      <c r="N125" s="131"/>
      <c r="Q125" s="310"/>
      <c r="R125" s="2"/>
      <c r="S125" s="2"/>
    </row>
    <row r="126" spans="2:19" ht="18">
      <c r="B126" s="752" t="s">
        <v>654</v>
      </c>
      <c r="C126" s="753"/>
      <c r="D126" s="753"/>
      <c r="E126" s="753"/>
      <c r="F126" s="753"/>
      <c r="G126" s="754"/>
      <c r="H126" s="346" t="s">
        <v>52</v>
      </c>
      <c r="I126" s="325">
        <v>1</v>
      </c>
      <c r="J126" s="2"/>
      <c r="K126" s="131"/>
      <c r="L126" s="131"/>
      <c r="M126" s="131"/>
      <c r="N126" s="131"/>
      <c r="Q126" s="319"/>
      <c r="R126" s="2"/>
      <c r="S126" s="2"/>
    </row>
    <row r="127" spans="2:19">
      <c r="B127" s="752" t="s">
        <v>655</v>
      </c>
      <c r="C127" s="753"/>
      <c r="D127" s="753"/>
      <c r="E127" s="753"/>
      <c r="F127" s="753"/>
      <c r="G127" s="754"/>
      <c r="H127" s="272" t="s">
        <v>656</v>
      </c>
      <c r="I127" s="325">
        <v>2.5</v>
      </c>
      <c r="J127" s="2"/>
      <c r="K127" s="131"/>
      <c r="L127" s="131"/>
      <c r="M127" s="131"/>
      <c r="N127" s="131"/>
      <c r="Q127" s="319"/>
      <c r="R127" s="2"/>
      <c r="S127" s="2"/>
    </row>
    <row r="128" spans="2:19">
      <c r="B128" s="804" t="s">
        <v>614</v>
      </c>
      <c r="C128" s="805"/>
      <c r="D128" s="805"/>
      <c r="E128" s="805"/>
      <c r="F128" s="805"/>
      <c r="G128" s="806"/>
      <c r="H128" s="272" t="s">
        <v>601</v>
      </c>
      <c r="I128" s="392">
        <f>I126*I127*I119*I122*I123/I124/1000</f>
        <v>10.32</v>
      </c>
      <c r="J128" s="2"/>
      <c r="K128" s="43"/>
      <c r="L128" s="131"/>
      <c r="M128" s="131"/>
      <c r="N128" s="44"/>
      <c r="O128" s="310"/>
      <c r="P128" s="2"/>
      <c r="Q128" s="310"/>
      <c r="R128" s="2"/>
      <c r="S128" s="2"/>
    </row>
    <row r="129" spans="2:19" ht="18">
      <c r="B129" s="726" t="str">
        <f>IF('INPUT DATI'!H22='verifica legno hold down'!N223,"Taglio sul singolo chiodo:  Ved/nch,SPL,eff","Taglio sul singolo chiodo in condizione di gerarchia: Rv,k.ch x kmod x γRD")</f>
        <v>Taglio sul singolo chiodo:  Ved/nch,SPL,eff</v>
      </c>
      <c r="C129" s="727"/>
      <c r="D129" s="727"/>
      <c r="E129" s="727"/>
      <c r="F129" s="727"/>
      <c r="G129" s="728"/>
      <c r="H129" s="272" t="s">
        <v>653</v>
      </c>
      <c r="I129" s="392">
        <f>IF('INPUT DATI'!H22='verifica legno hold down'!N223,VERIFICHE!I97/VERIFICHE!I93/I96,I91*'verifica legno hold down'!C222*I90)</f>
        <v>1.6562064156206413</v>
      </c>
      <c r="J129" s="2"/>
      <c r="K129" s="43"/>
      <c r="L129" s="131"/>
      <c r="M129" s="131"/>
      <c r="N129" s="44"/>
      <c r="O129" s="310"/>
      <c r="P129" s="2"/>
      <c r="Q129" s="310"/>
      <c r="R129" s="2"/>
      <c r="S129" s="2"/>
    </row>
    <row r="130" spans="2:19" ht="18.75">
      <c r="B130" s="755" t="s">
        <v>690</v>
      </c>
      <c r="C130" s="756"/>
      <c r="D130" s="756"/>
      <c r="E130" s="295"/>
      <c r="F130" s="295"/>
      <c r="G130" s="295"/>
      <c r="H130" s="729" t="str">
        <f>IF(B131&lt;=D131,"verificato","N.V.!")</f>
        <v>verificato</v>
      </c>
      <c r="I130" s="730"/>
      <c r="J130" s="2"/>
      <c r="K130" s="607" t="s">
        <v>665</v>
      </c>
      <c r="L130" s="131"/>
      <c r="M130" s="43"/>
      <c r="N130" s="44"/>
      <c r="O130" s="310"/>
      <c r="P130" s="2"/>
      <c r="Q130" s="310"/>
      <c r="R130" s="2"/>
      <c r="S130" s="2"/>
    </row>
    <row r="131" spans="2:19" ht="14.45" customHeight="1">
      <c r="B131" s="376">
        <f>I129</f>
        <v>1.6562064156206413</v>
      </c>
      <c r="C131" s="298" t="s">
        <v>106</v>
      </c>
      <c r="D131" s="377">
        <f>I128</f>
        <v>10.32</v>
      </c>
      <c r="E131" s="300"/>
      <c r="F131" s="296"/>
      <c r="G131" s="296"/>
      <c r="H131" s="744"/>
      <c r="I131" s="745"/>
      <c r="J131" s="2"/>
      <c r="K131" s="44"/>
      <c r="L131" s="44"/>
      <c r="M131" s="44"/>
      <c r="N131" s="44"/>
      <c r="O131" s="310"/>
      <c r="P131" s="2"/>
      <c r="Q131" s="310"/>
      <c r="R131" s="2"/>
      <c r="S131" s="2"/>
    </row>
    <row r="132" spans="2:19">
      <c r="B132" s="2"/>
      <c r="C132" s="2"/>
      <c r="D132" s="2"/>
      <c r="E132" s="2"/>
      <c r="F132" s="43"/>
      <c r="G132" s="2"/>
      <c r="H132" s="271"/>
      <c r="I132" s="271"/>
      <c r="J132" s="2"/>
      <c r="K132" s="131"/>
      <c r="L132" s="44"/>
      <c r="M132" s="44"/>
      <c r="N132" s="44"/>
      <c r="O132" s="310"/>
      <c r="P132" s="2"/>
      <c r="Q132" s="310"/>
      <c r="R132" s="2"/>
      <c r="S132" s="2"/>
    </row>
    <row r="133" spans="2:19">
      <c r="B133" s="743" t="s">
        <v>583</v>
      </c>
      <c r="C133" s="743"/>
      <c r="D133" s="743"/>
      <c r="E133" s="743"/>
      <c r="F133" s="743"/>
      <c r="G133" s="743"/>
      <c r="H133" s="743"/>
      <c r="I133" s="743"/>
      <c r="J133" s="2"/>
      <c r="K133" s="607" t="s">
        <v>665</v>
      </c>
      <c r="L133" s="44"/>
      <c r="M133" s="44"/>
      <c r="N133" s="44"/>
      <c r="O133" s="310"/>
      <c r="P133" s="2"/>
      <c r="Q133" s="310"/>
      <c r="R133" s="2"/>
      <c r="S133" s="2"/>
    </row>
    <row r="134" spans="2:19" ht="18">
      <c r="B134" s="731" t="s">
        <v>605</v>
      </c>
      <c r="C134" s="732"/>
      <c r="D134" s="732"/>
      <c r="E134" s="732"/>
      <c r="F134" s="732"/>
      <c r="G134" s="733"/>
      <c r="H134" s="272" t="s">
        <v>544</v>
      </c>
      <c r="I134" s="287">
        <f>150*I123</f>
        <v>450</v>
      </c>
      <c r="J134" s="2"/>
      <c r="K134" s="44"/>
      <c r="L134" s="44"/>
      <c r="M134" s="44"/>
      <c r="N134" s="44"/>
      <c r="O134" s="310"/>
      <c r="P134" s="2"/>
      <c r="Q134" s="310"/>
      <c r="R134" s="2"/>
      <c r="S134" s="2"/>
    </row>
    <row r="135" spans="2:19">
      <c r="B135" s="726" t="s">
        <v>598</v>
      </c>
      <c r="C135" s="727"/>
      <c r="D135" s="727"/>
      <c r="E135" s="727"/>
      <c r="F135" s="727"/>
      <c r="G135" s="728"/>
      <c r="H135" s="465" t="s">
        <v>732</v>
      </c>
      <c r="I135" s="203">
        <v>1.25</v>
      </c>
      <c r="J135" s="2"/>
      <c r="K135" s="44"/>
      <c r="L135" s="44"/>
      <c r="M135" s="44"/>
      <c r="N135" s="44"/>
      <c r="O135" s="319"/>
      <c r="P135" s="2"/>
      <c r="Q135" s="319"/>
      <c r="R135" s="2"/>
      <c r="S135" s="2"/>
    </row>
    <row r="136" spans="2:19">
      <c r="B136" s="731" t="s">
        <v>606</v>
      </c>
      <c r="C136" s="732"/>
      <c r="D136" s="732"/>
      <c r="E136" s="732"/>
      <c r="F136" s="732"/>
      <c r="G136" s="733"/>
      <c r="H136" s="272" t="s">
        <v>608</v>
      </c>
      <c r="I136" s="392">
        <f>I134*I119/I135/1000</f>
        <v>154.80000000000001</v>
      </c>
      <c r="J136" s="2"/>
      <c r="K136" s="44"/>
      <c r="L136" s="44"/>
      <c r="M136" s="44"/>
      <c r="N136" s="44"/>
      <c r="O136" s="310"/>
      <c r="P136" s="2"/>
      <c r="Q136" s="310"/>
      <c r="R136" s="2"/>
      <c r="S136" s="2"/>
    </row>
    <row r="137" spans="2:19" ht="18">
      <c r="B137" s="678" t="str">
        <f>IF('INPUT DATI'!H22='verifica legno hold down'!N223,"Taglio sollecitante: VEd,legno/np","Taglio trasmesso dall'unione lgn-acc in condizione di gerarchia: Rv,k.ch.tot x kmod x γRD")</f>
        <v>Taglio sollecitante: VEd,legno/np</v>
      </c>
      <c r="C137" s="678"/>
      <c r="D137" s="678"/>
      <c r="E137" s="678"/>
      <c r="F137" s="678"/>
      <c r="G137" s="678"/>
      <c r="H137" s="322" t="s">
        <v>607</v>
      </c>
      <c r="I137" s="392">
        <f>IF('INPUT DATI'!H22='verifica legno hold down'!N223,VERIFICHE!I97/I96,I94*I90*'verifica legno hold down'!C222)</f>
        <v>15.833333333333334</v>
      </c>
      <c r="J137" s="2"/>
      <c r="K137" s="44"/>
      <c r="L137" s="131"/>
      <c r="M137" s="131"/>
      <c r="N137" s="131"/>
    </row>
    <row r="138" spans="2:19" ht="18.75">
      <c r="B138" s="755" t="s">
        <v>689</v>
      </c>
      <c r="C138" s="756"/>
      <c r="D138" s="756"/>
      <c r="E138" s="295"/>
      <c r="F138" s="295"/>
      <c r="G138" s="295"/>
      <c r="H138" s="729" t="str">
        <f>IF(B139&lt;=D139,"verificato","N.V.!")</f>
        <v>verificato</v>
      </c>
      <c r="I138" s="730"/>
      <c r="J138" s="2"/>
      <c r="K138" s="607" t="s">
        <v>665</v>
      </c>
      <c r="L138" s="131"/>
      <c r="M138" s="131"/>
      <c r="N138" s="131"/>
    </row>
    <row r="139" spans="2:19">
      <c r="B139" s="376">
        <f>I137</f>
        <v>15.833333333333334</v>
      </c>
      <c r="C139" s="298" t="s">
        <v>106</v>
      </c>
      <c r="D139" s="377">
        <f>I136</f>
        <v>154.80000000000001</v>
      </c>
      <c r="E139" s="300"/>
      <c r="F139" s="296"/>
      <c r="G139" s="296"/>
      <c r="H139" s="744"/>
      <c r="I139" s="745"/>
      <c r="J139" s="2"/>
      <c r="K139" s="131"/>
      <c r="L139" s="131"/>
      <c r="M139" s="131"/>
      <c r="N139" s="131"/>
    </row>
    <row r="140" spans="2:19">
      <c r="B140" s="307"/>
      <c r="C140" s="2"/>
      <c r="D140" s="2"/>
      <c r="E140" s="2"/>
      <c r="F140" s="43"/>
      <c r="G140" s="2"/>
      <c r="H140" s="271"/>
      <c r="I140" s="271"/>
      <c r="J140" s="2"/>
      <c r="K140" s="131"/>
      <c r="L140" s="131"/>
      <c r="M140" s="43"/>
      <c r="N140" s="131"/>
      <c r="O140" s="338"/>
      <c r="P140" s="338"/>
      <c r="Q140" s="339"/>
      <c r="R140" s="2"/>
      <c r="S140" s="2"/>
    </row>
    <row r="141" spans="2:19">
      <c r="B141" s="743" t="s">
        <v>616</v>
      </c>
      <c r="C141" s="743"/>
      <c r="D141" s="743"/>
      <c r="E141" s="743"/>
      <c r="F141" s="743"/>
      <c r="G141" s="743"/>
      <c r="H141" s="743"/>
      <c r="I141" s="743"/>
      <c r="J141" s="2"/>
      <c r="K141" s="607" t="s">
        <v>665</v>
      </c>
      <c r="L141" s="43"/>
      <c r="M141" s="131"/>
      <c r="N141" s="131"/>
      <c r="O141" s="131"/>
      <c r="P141" s="337"/>
      <c r="Q141" s="128"/>
      <c r="R141" s="2"/>
      <c r="S141" s="2"/>
    </row>
    <row r="142" spans="2:19">
      <c r="B142" s="726" t="s">
        <v>611</v>
      </c>
      <c r="C142" s="727"/>
      <c r="D142" s="727"/>
      <c r="E142" s="727"/>
      <c r="F142" s="727"/>
      <c r="G142" s="728"/>
      <c r="H142" s="272" t="s">
        <v>612</v>
      </c>
      <c r="I142" s="328">
        <v>12</v>
      </c>
      <c r="J142" s="2"/>
      <c r="K142" s="43"/>
      <c r="L142" s="43"/>
      <c r="M142" s="43"/>
      <c r="N142" s="43"/>
      <c r="O142" s="74"/>
      <c r="P142" s="74"/>
      <c r="Q142" s="74"/>
      <c r="R142" s="74"/>
      <c r="S142" s="2"/>
    </row>
    <row r="143" spans="2:19">
      <c r="B143" s="726" t="s">
        <v>660</v>
      </c>
      <c r="C143" s="727"/>
      <c r="D143" s="727"/>
      <c r="E143" s="727"/>
      <c r="F143" s="727"/>
      <c r="G143" s="728"/>
      <c r="H143" s="418" t="s">
        <v>730</v>
      </c>
      <c r="I143" s="281">
        <v>800</v>
      </c>
      <c r="J143" s="2"/>
      <c r="K143" s="43"/>
      <c r="L143" s="43"/>
      <c r="M143" s="43"/>
      <c r="N143" s="43"/>
      <c r="O143" s="74"/>
      <c r="P143" s="74"/>
      <c r="Q143" s="74"/>
      <c r="R143" s="74"/>
      <c r="S143" s="2"/>
    </row>
    <row r="144" spans="2:19">
      <c r="B144" s="726" t="s">
        <v>613</v>
      </c>
      <c r="C144" s="727"/>
      <c r="D144" s="727"/>
      <c r="E144" s="727"/>
      <c r="F144" s="727"/>
      <c r="G144" s="728"/>
      <c r="H144" s="272" t="s">
        <v>731</v>
      </c>
      <c r="I144" s="287">
        <v>84</v>
      </c>
      <c r="J144" s="2"/>
      <c r="K144" s="44"/>
      <c r="L144" s="44"/>
      <c r="M144" s="44"/>
      <c r="N144" s="131"/>
      <c r="O144" s="330"/>
      <c r="P144" s="330"/>
      <c r="Q144" s="336"/>
      <c r="R144" s="74"/>
      <c r="S144" s="2"/>
    </row>
    <row r="145" spans="2:19">
      <c r="B145" s="726" t="s">
        <v>598</v>
      </c>
      <c r="C145" s="727"/>
      <c r="D145" s="727"/>
      <c r="E145" s="727"/>
      <c r="F145" s="727"/>
      <c r="G145" s="728"/>
      <c r="H145" s="272" t="s">
        <v>732</v>
      </c>
      <c r="I145" s="203">
        <v>1.25</v>
      </c>
      <c r="J145" s="2"/>
      <c r="K145" s="131"/>
      <c r="L145" s="131"/>
      <c r="M145" s="44"/>
      <c r="N145" s="131"/>
      <c r="O145" s="330"/>
      <c r="P145" s="330"/>
      <c r="Q145" s="336"/>
      <c r="R145" s="74"/>
      <c r="S145" s="2"/>
    </row>
    <row r="146" spans="2:19">
      <c r="B146" s="678" t="s">
        <v>615</v>
      </c>
      <c r="C146" s="678"/>
      <c r="D146" s="678"/>
      <c r="E146" s="678"/>
      <c r="F146" s="678"/>
      <c r="G146" s="678"/>
      <c r="H146" s="272" t="s">
        <v>617</v>
      </c>
      <c r="I146" s="392">
        <f>0.6*VERIFICHE!I143*I144/VERIFICHE!I145/1000</f>
        <v>32.256</v>
      </c>
      <c r="J146" s="2"/>
      <c r="K146" s="43"/>
      <c r="L146" s="43"/>
      <c r="M146" s="131"/>
      <c r="N146" s="43"/>
      <c r="O146" s="2"/>
      <c r="P146" s="2"/>
      <c r="Q146" s="2"/>
      <c r="R146" s="2"/>
      <c r="S146" s="2"/>
    </row>
    <row r="147" spans="2:19" ht="18">
      <c r="B147" s="726" t="str">
        <f>IF('INPUT DATI'!H22='verifica legno hold down'!N223,"Taglio sul singolo perno: Ved/(2*np)","Taglio sul singolo perno in condizione di gerarchia: Rv,k.ch x kmod x γRD")</f>
        <v>Taglio sul singolo perno: Ved/(2*np)</v>
      </c>
      <c r="C147" s="727"/>
      <c r="D147" s="727"/>
      <c r="E147" s="727"/>
      <c r="F147" s="727"/>
      <c r="G147" s="728"/>
      <c r="H147" s="465" t="s">
        <v>798</v>
      </c>
      <c r="I147" s="392">
        <f>IF('INPUT DATI'!H22='verifica legno hold down'!N223,VERIFICHE!I97/2/I96,'verifica legno hold down'!J224/2)</f>
        <v>7.916666666666667</v>
      </c>
      <c r="J147" s="2"/>
      <c r="K147" s="43"/>
      <c r="L147" s="43"/>
      <c r="M147" s="131"/>
      <c r="N147" s="43"/>
      <c r="O147" s="2"/>
      <c r="P147" s="2"/>
      <c r="Q147" s="2"/>
      <c r="R147" s="2"/>
      <c r="S147" s="2"/>
    </row>
    <row r="148" spans="2:19" ht="18.75">
      <c r="B148" s="755" t="s">
        <v>806</v>
      </c>
      <c r="C148" s="756"/>
      <c r="D148" s="756"/>
      <c r="E148" s="295"/>
      <c r="F148" s="295"/>
      <c r="G148" s="295"/>
      <c r="H148" s="729" t="str">
        <f>IF(B149&lt;=D149,"verificato","N.V.!")</f>
        <v>verificato</v>
      </c>
      <c r="I148" s="730"/>
      <c r="J148" s="2"/>
      <c r="K148" s="607" t="s">
        <v>665</v>
      </c>
      <c r="L148" s="131"/>
      <c r="M148" s="131"/>
      <c r="N148" s="131"/>
      <c r="P148" s="2"/>
      <c r="Q148" s="2"/>
      <c r="R148" s="2"/>
      <c r="S148" s="2"/>
    </row>
    <row r="149" spans="2:19">
      <c r="B149" s="376">
        <f>I147</f>
        <v>7.916666666666667</v>
      </c>
      <c r="C149" s="298" t="s">
        <v>106</v>
      </c>
      <c r="D149" s="377">
        <f>I146</f>
        <v>32.256</v>
      </c>
      <c r="E149" s="300"/>
      <c r="F149" s="296"/>
      <c r="G149" s="296"/>
      <c r="H149" s="744"/>
      <c r="I149" s="745"/>
      <c r="J149" s="2"/>
      <c r="K149" s="43"/>
      <c r="L149" s="43"/>
      <c r="M149" s="131"/>
      <c r="N149" s="131"/>
      <c r="Q149" s="2"/>
      <c r="R149" s="2"/>
      <c r="S149" s="2"/>
    </row>
    <row r="150" spans="2:19">
      <c r="B150" s="2"/>
      <c r="C150" s="2"/>
      <c r="D150" s="2"/>
      <c r="E150" s="2"/>
      <c r="F150" s="2"/>
      <c r="G150" s="2"/>
      <c r="H150" s="2"/>
      <c r="I150" s="2"/>
      <c r="J150" s="2"/>
      <c r="K150" s="43"/>
      <c r="L150" s="131"/>
      <c r="M150" s="131"/>
      <c r="N150" s="131"/>
      <c r="Q150" s="2"/>
      <c r="R150" s="2"/>
      <c r="S150" s="2"/>
    </row>
    <row r="151" spans="2:19">
      <c r="B151" s="743" t="s">
        <v>720</v>
      </c>
      <c r="C151" s="743"/>
      <c r="D151" s="743"/>
      <c r="E151" s="743"/>
      <c r="F151" s="743"/>
      <c r="G151" s="743"/>
      <c r="H151" s="743"/>
      <c r="I151" s="743"/>
      <c r="J151" s="2"/>
      <c r="K151" s="607" t="s">
        <v>665</v>
      </c>
      <c r="L151" s="131"/>
      <c r="M151" s="131"/>
      <c r="N151" s="131"/>
      <c r="Q151" s="2"/>
      <c r="R151" s="2"/>
      <c r="S151" s="2"/>
    </row>
    <row r="152" spans="2:19">
      <c r="B152" s="726" t="s">
        <v>611</v>
      </c>
      <c r="C152" s="727"/>
      <c r="D152" s="727"/>
      <c r="E152" s="727"/>
      <c r="F152" s="727"/>
      <c r="G152" s="728"/>
      <c r="H152" s="272" t="s">
        <v>612</v>
      </c>
      <c r="I152" s="328">
        <v>12</v>
      </c>
      <c r="J152" s="2"/>
      <c r="K152" s="43"/>
      <c r="L152" s="131"/>
      <c r="M152" s="131"/>
      <c r="N152" s="131"/>
      <c r="Q152" s="2"/>
      <c r="R152" s="2"/>
      <c r="S152" s="2"/>
    </row>
    <row r="153" spans="2:19">
      <c r="B153" s="726" t="s">
        <v>721</v>
      </c>
      <c r="C153" s="727"/>
      <c r="D153" s="727"/>
      <c r="E153" s="727"/>
      <c r="F153" s="727"/>
      <c r="G153" s="728"/>
      <c r="H153" s="418" t="s">
        <v>698</v>
      </c>
      <c r="I153" s="394">
        <f>10.97*3</f>
        <v>32.910000000000004</v>
      </c>
      <c r="J153" s="2"/>
      <c r="K153" s="43"/>
      <c r="L153" s="131"/>
      <c r="M153" s="131"/>
      <c r="N153" s="131"/>
      <c r="Q153" s="2"/>
      <c r="R153" s="2"/>
      <c r="S153" s="2"/>
    </row>
    <row r="154" spans="2:19" ht="18">
      <c r="B154" s="726" t="str">
        <f>IF('INPUT DATI'!H22='verifica legno hold down'!N223,"Taglio sul semiperimetro: Ved/(2*np)","Taglio sul semiperimetro in condizione di gerarchia: Rv,d.ch x γRD x 0,5")</f>
        <v>Taglio sul semiperimetro: Ved/(2*np)</v>
      </c>
      <c r="C154" s="727"/>
      <c r="D154" s="727"/>
      <c r="E154" s="727"/>
      <c r="F154" s="727"/>
      <c r="G154" s="728"/>
      <c r="H154" s="272" t="s">
        <v>700</v>
      </c>
      <c r="I154" s="392">
        <f>I147/2</f>
        <v>3.9583333333333335</v>
      </c>
      <c r="J154" s="2"/>
      <c r="K154" s="43"/>
      <c r="L154" s="131"/>
      <c r="M154" s="131"/>
      <c r="N154" s="131"/>
      <c r="Q154" s="2"/>
      <c r="R154" s="2"/>
      <c r="S154" s="2"/>
    </row>
    <row r="155" spans="2:19">
      <c r="B155" s="726" t="s">
        <v>701</v>
      </c>
      <c r="C155" s="727"/>
      <c r="D155" s="727"/>
      <c r="E155" s="727"/>
      <c r="F155" s="727"/>
      <c r="G155" s="728"/>
      <c r="H155" s="272" t="s">
        <v>702</v>
      </c>
      <c r="I155" s="392">
        <f>I154/3*SIN(RADIANS(30))*2+I154/3</f>
        <v>2.6388888888888884</v>
      </c>
      <c r="J155" s="2"/>
      <c r="K155" s="43"/>
      <c r="L155" s="131"/>
      <c r="M155" s="131"/>
      <c r="N155" s="131"/>
      <c r="Q155" s="2"/>
      <c r="R155" s="2"/>
      <c r="S155" s="2"/>
    </row>
    <row r="156" spans="2:19">
      <c r="B156" s="726" t="s">
        <v>708</v>
      </c>
      <c r="C156" s="727"/>
      <c r="D156" s="727"/>
      <c r="E156" s="727"/>
      <c r="F156" s="727"/>
      <c r="G156" s="728"/>
      <c r="H156" s="272" t="s">
        <v>736</v>
      </c>
      <c r="I156" s="392">
        <f>I154/3*COS(RADIANS(30))*2</f>
        <v>2.2853448155422686</v>
      </c>
      <c r="J156" s="2"/>
      <c r="K156" s="43"/>
      <c r="L156" s="131"/>
      <c r="M156" s="131"/>
      <c r="N156" s="131"/>
      <c r="Q156" s="2"/>
      <c r="R156" s="2"/>
      <c r="S156" s="2"/>
    </row>
    <row r="157" spans="2:19">
      <c r="B157" s="726" t="s">
        <v>704</v>
      </c>
      <c r="C157" s="727"/>
      <c r="D157" s="727"/>
      <c r="E157" s="727"/>
      <c r="F157" s="727"/>
      <c r="G157" s="728"/>
      <c r="H157" s="272" t="s">
        <v>703</v>
      </c>
      <c r="I157" s="393">
        <v>1</v>
      </c>
      <c r="J157" s="2"/>
      <c r="K157" s="43"/>
      <c r="L157" s="131"/>
      <c r="M157" s="131"/>
      <c r="N157" s="131"/>
      <c r="Q157" s="2"/>
      <c r="R157" s="2"/>
      <c r="S157" s="2"/>
    </row>
    <row r="158" spans="2:19">
      <c r="B158" s="726" t="s">
        <v>705</v>
      </c>
      <c r="C158" s="727"/>
      <c r="D158" s="727"/>
      <c r="E158" s="727"/>
      <c r="F158" s="727"/>
      <c r="G158" s="728"/>
      <c r="H158" s="272" t="s">
        <v>53</v>
      </c>
      <c r="I158" s="328">
        <v>5</v>
      </c>
      <c r="J158" s="2"/>
      <c r="K158" s="43"/>
      <c r="L158" s="131"/>
      <c r="M158" s="131"/>
      <c r="N158" s="131"/>
      <c r="Q158" s="2"/>
      <c r="R158" s="2"/>
      <c r="S158" s="2"/>
    </row>
    <row r="159" spans="2:19">
      <c r="B159" s="726" t="s">
        <v>709</v>
      </c>
      <c r="C159" s="727"/>
      <c r="D159" s="727"/>
      <c r="E159" s="727"/>
      <c r="F159" s="727"/>
      <c r="G159" s="728"/>
      <c r="H159" s="272" t="s">
        <v>52</v>
      </c>
      <c r="I159" s="394">
        <f>I158/SQRT(2)</f>
        <v>3.5355339059327373</v>
      </c>
      <c r="J159" s="2"/>
      <c r="K159" s="43"/>
      <c r="L159" s="131"/>
      <c r="M159" s="131"/>
      <c r="N159" s="131"/>
      <c r="Q159" s="2"/>
      <c r="R159" s="2"/>
      <c r="S159" s="2"/>
    </row>
    <row r="160" spans="2:19">
      <c r="B160" s="726" t="s">
        <v>598</v>
      </c>
      <c r="C160" s="727"/>
      <c r="D160" s="727"/>
      <c r="E160" s="727"/>
      <c r="F160" s="727"/>
      <c r="G160" s="728"/>
      <c r="H160" s="272" t="s">
        <v>732</v>
      </c>
      <c r="I160" s="203">
        <v>1.25</v>
      </c>
      <c r="J160" s="2"/>
      <c r="K160" s="43"/>
      <c r="L160" s="131"/>
      <c r="M160" s="131"/>
      <c r="N160" s="131"/>
      <c r="Q160" s="2"/>
      <c r="R160" s="2"/>
      <c r="S160" s="2"/>
    </row>
    <row r="161" spans="2:19">
      <c r="B161" s="726" t="s">
        <v>710</v>
      </c>
      <c r="C161" s="727"/>
      <c r="D161" s="727"/>
      <c r="E161" s="727"/>
      <c r="F161" s="727"/>
      <c r="G161" s="728"/>
      <c r="H161" s="272" t="s">
        <v>712</v>
      </c>
      <c r="I161" s="395">
        <f>I155*1000/(I159*I153)</f>
        <v>22.679747531220499</v>
      </c>
      <c r="J161" s="2"/>
      <c r="K161" s="43"/>
      <c r="L161" s="610"/>
      <c r="M161" s="131"/>
      <c r="N161" s="131"/>
      <c r="Q161" s="2"/>
      <c r="R161" s="2"/>
      <c r="S161" s="2"/>
    </row>
    <row r="162" spans="2:19">
      <c r="B162" s="726" t="s">
        <v>711</v>
      </c>
      <c r="C162" s="727"/>
      <c r="D162" s="727"/>
      <c r="E162" s="727"/>
      <c r="F162" s="727"/>
      <c r="G162" s="728"/>
      <c r="H162" s="272" t="s">
        <v>734</v>
      </c>
      <c r="I162" s="395">
        <f>I156*1000/(I159*I153)</f>
        <v>19.641237513454367</v>
      </c>
      <c r="J162" s="2"/>
      <c r="K162" s="43"/>
      <c r="L162" s="131"/>
      <c r="M162" s="131"/>
      <c r="N162" s="131"/>
      <c r="Q162" s="2"/>
      <c r="R162" s="2"/>
      <c r="S162" s="2"/>
    </row>
    <row r="163" spans="2:19">
      <c r="B163" s="726" t="s">
        <v>713</v>
      </c>
      <c r="C163" s="727"/>
      <c r="D163" s="727"/>
      <c r="E163" s="727"/>
      <c r="F163" s="727"/>
      <c r="G163" s="728"/>
      <c r="H163" s="272" t="s">
        <v>691</v>
      </c>
      <c r="I163" s="395">
        <f>(I161^2+I162^2)^0.5</f>
        <v>30.002485882670278</v>
      </c>
      <c r="J163" s="2"/>
      <c r="K163" s="43"/>
      <c r="L163" s="131"/>
      <c r="M163" s="131"/>
      <c r="N163" s="131"/>
      <c r="Q163" s="2"/>
      <c r="R163" s="2"/>
      <c r="S163" s="2"/>
    </row>
    <row r="164" spans="2:19">
      <c r="B164" s="726" t="s">
        <v>706</v>
      </c>
      <c r="C164" s="727"/>
      <c r="D164" s="727"/>
      <c r="E164" s="727"/>
      <c r="F164" s="727"/>
      <c r="G164" s="728"/>
      <c r="H164" s="419" t="s">
        <v>737</v>
      </c>
      <c r="I164" s="396">
        <v>0.7</v>
      </c>
      <c r="J164" s="2"/>
      <c r="K164" s="43"/>
      <c r="L164" s="131"/>
      <c r="M164" s="131"/>
      <c r="N164" s="131"/>
      <c r="Q164" s="2"/>
      <c r="R164" s="2"/>
      <c r="S164" s="2"/>
    </row>
    <row r="165" spans="2:19">
      <c r="B165" s="726" t="s">
        <v>707</v>
      </c>
      <c r="C165" s="727"/>
      <c r="D165" s="727"/>
      <c r="E165" s="727"/>
      <c r="F165" s="727"/>
      <c r="G165" s="728"/>
      <c r="H165" s="419" t="s">
        <v>738</v>
      </c>
      <c r="I165" s="396">
        <v>0.85</v>
      </c>
      <c r="J165" s="2"/>
      <c r="K165" s="43"/>
      <c r="L165" s="131"/>
      <c r="M165" s="131"/>
      <c r="N165" s="131"/>
      <c r="Q165" s="2"/>
      <c r="R165" s="2"/>
      <c r="S165" s="2"/>
    </row>
    <row r="166" spans="2:19">
      <c r="B166" s="726" t="s">
        <v>714</v>
      </c>
      <c r="C166" s="727"/>
      <c r="D166" s="727"/>
      <c r="E166" s="727"/>
      <c r="F166" s="727"/>
      <c r="G166" s="728"/>
      <c r="H166" s="418" t="s">
        <v>717</v>
      </c>
      <c r="I166" s="287">
        <f>I118*I164</f>
        <v>192.5</v>
      </c>
      <c r="J166" s="2"/>
      <c r="K166" s="43"/>
      <c r="L166" s="131"/>
      <c r="M166" s="131"/>
      <c r="N166" s="131"/>
      <c r="Q166" s="2"/>
      <c r="R166" s="2"/>
      <c r="S166" s="2"/>
    </row>
    <row r="167" spans="2:19">
      <c r="B167" s="726" t="s">
        <v>715</v>
      </c>
      <c r="C167" s="727"/>
      <c r="D167" s="727"/>
      <c r="E167" s="727"/>
      <c r="F167" s="727"/>
      <c r="G167" s="728"/>
      <c r="H167" s="418" t="s">
        <v>733</v>
      </c>
      <c r="I167" s="287">
        <f>I118*I165</f>
        <v>233.75</v>
      </c>
      <c r="J167" s="2"/>
      <c r="K167" s="43"/>
      <c r="L167" s="131"/>
      <c r="M167" s="131"/>
      <c r="N167" s="131"/>
      <c r="Q167" s="2"/>
      <c r="R167" s="2"/>
      <c r="S167" s="2"/>
    </row>
    <row r="168" spans="2:19" ht="18.75">
      <c r="B168" s="397" t="s">
        <v>716</v>
      </c>
      <c r="C168" s="398" t="s">
        <v>717</v>
      </c>
      <c r="D168" s="795" t="s">
        <v>714</v>
      </c>
      <c r="E168" s="795"/>
      <c r="F168" s="401" t="s">
        <v>726</v>
      </c>
      <c r="G168" s="409">
        <f>I163/I166</f>
        <v>0.15585706952036507</v>
      </c>
      <c r="H168" s="729" t="str">
        <f>IF(I163&lt;=I166,"verificato","N.V.!")</f>
        <v>verificato</v>
      </c>
      <c r="I168" s="730"/>
      <c r="J168" s="2"/>
      <c r="K168" s="607" t="s">
        <v>665</v>
      </c>
      <c r="L168" s="131"/>
      <c r="M168" s="131"/>
      <c r="N168" s="131"/>
      <c r="Q168" s="2"/>
      <c r="R168" s="2"/>
      <c r="S168" s="2"/>
    </row>
    <row r="169" spans="2:19" ht="18.75">
      <c r="B169" s="399" t="s">
        <v>735</v>
      </c>
      <c r="C169" s="400" t="s">
        <v>718</v>
      </c>
      <c r="D169" s="795" t="s">
        <v>715</v>
      </c>
      <c r="E169" s="795"/>
      <c r="F169" s="408" t="s">
        <v>726</v>
      </c>
      <c r="G169" s="410">
        <f>(I162)/I167</f>
        <v>8.4026684549537406E-2</v>
      </c>
      <c r="H169" s="783" t="str">
        <f>IF((I162)&lt;=I167,"verificato","N.V.!")</f>
        <v>verificato</v>
      </c>
      <c r="I169" s="784"/>
      <c r="J169" s="2"/>
      <c r="K169" s="43"/>
      <c r="L169" s="131"/>
      <c r="M169" s="131"/>
      <c r="N169" s="131"/>
      <c r="Q169" s="2"/>
      <c r="R169" s="2"/>
      <c r="S169" s="2"/>
    </row>
    <row r="170" spans="2:19">
      <c r="B170" s="2"/>
      <c r="C170" s="2"/>
      <c r="D170" s="2"/>
      <c r="E170" s="2"/>
      <c r="F170" s="2"/>
      <c r="G170" s="2"/>
      <c r="H170" s="2"/>
      <c r="I170" s="2"/>
      <c r="J170" s="2"/>
      <c r="K170" s="43"/>
      <c r="L170" s="131"/>
      <c r="M170" s="131"/>
      <c r="N170" s="131"/>
      <c r="Q170" s="2"/>
      <c r="R170" s="2"/>
      <c r="S170" s="2"/>
    </row>
    <row r="171" spans="2:19">
      <c r="B171" s="743" t="s">
        <v>775</v>
      </c>
      <c r="C171" s="743"/>
      <c r="D171" s="743"/>
      <c r="E171" s="743"/>
      <c r="F171" s="743"/>
      <c r="G171" s="743"/>
      <c r="H171" s="743"/>
      <c r="I171" s="743"/>
      <c r="J171" s="2"/>
      <c r="K171" s="607" t="s">
        <v>665</v>
      </c>
      <c r="L171" s="43"/>
      <c r="M171" s="131"/>
      <c r="N171" s="131"/>
      <c r="Q171" s="2"/>
      <c r="R171" s="2"/>
      <c r="S171" s="2"/>
    </row>
    <row r="172" spans="2:19">
      <c r="B172" s="648"/>
      <c r="C172" s="648"/>
      <c r="D172" s="648"/>
      <c r="E172" s="648"/>
      <c r="F172" s="648"/>
      <c r="G172" s="648"/>
      <c r="H172" s="648"/>
      <c r="I172" s="648"/>
      <c r="J172" s="2"/>
      <c r="K172" s="43"/>
      <c r="L172" s="43"/>
      <c r="M172" s="131"/>
      <c r="N172" s="131"/>
      <c r="Q172" s="2"/>
      <c r="R172" s="2"/>
      <c r="S172" s="2"/>
    </row>
    <row r="173" spans="2:19">
      <c r="B173" s="648"/>
      <c r="C173" s="648"/>
      <c r="D173" s="648"/>
      <c r="E173" s="648"/>
      <c r="F173" s="648"/>
      <c r="G173" s="648"/>
      <c r="H173" s="648"/>
      <c r="I173" s="648"/>
      <c r="J173" s="2"/>
      <c r="K173" s="43"/>
      <c r="L173" s="43"/>
      <c r="M173" s="43"/>
      <c r="N173" s="43"/>
      <c r="O173" s="2"/>
      <c r="P173" s="2"/>
      <c r="Q173" s="2"/>
      <c r="R173" s="2"/>
      <c r="S173" s="2"/>
    </row>
    <row r="174" spans="2:19">
      <c r="B174" s="648"/>
      <c r="C174" s="648"/>
      <c r="D174" s="648"/>
      <c r="E174" s="648"/>
      <c r="F174" s="648"/>
      <c r="G174" s="648"/>
      <c r="H174" s="648"/>
      <c r="I174" s="648"/>
      <c r="J174" s="2"/>
      <c r="K174" s="43"/>
      <c r="L174" s="43"/>
      <c r="M174" s="43"/>
      <c r="N174" s="43"/>
      <c r="O174" s="2"/>
      <c r="P174" s="2"/>
      <c r="Q174" s="2"/>
      <c r="R174" s="2"/>
      <c r="S174" s="2"/>
    </row>
    <row r="175" spans="2:19">
      <c r="B175" s="648"/>
      <c r="C175" s="648"/>
      <c r="D175" s="648"/>
      <c r="E175" s="648"/>
      <c r="F175" s="648"/>
      <c r="G175" s="648"/>
      <c r="H175" s="648"/>
      <c r="I175" s="648"/>
      <c r="J175" s="2"/>
      <c r="K175" s="43"/>
      <c r="L175" s="43"/>
      <c r="M175" s="43"/>
      <c r="N175" s="43"/>
      <c r="O175" s="2"/>
      <c r="P175" s="2"/>
      <c r="Q175" s="2"/>
      <c r="R175" s="2"/>
      <c r="S175" s="2"/>
    </row>
    <row r="176" spans="2:19">
      <c r="B176" s="648"/>
      <c r="C176" s="648"/>
      <c r="D176" s="648"/>
      <c r="E176" s="648"/>
      <c r="F176" s="648"/>
      <c r="G176" s="648"/>
      <c r="H176" s="648"/>
      <c r="I176" s="648"/>
      <c r="J176" s="2"/>
      <c r="K176" s="43"/>
      <c r="L176" s="43"/>
      <c r="M176" s="43"/>
      <c r="N176" s="43"/>
      <c r="O176" s="2"/>
      <c r="P176" s="2"/>
      <c r="Q176" s="2"/>
      <c r="R176" s="2"/>
      <c r="S176" s="2"/>
    </row>
    <row r="177" spans="2:19">
      <c r="B177" s="648"/>
      <c r="C177" s="648"/>
      <c r="D177" s="648"/>
      <c r="E177" s="648"/>
      <c r="F177" s="648"/>
      <c r="G177" s="648"/>
      <c r="H177" s="648"/>
      <c r="I177" s="648"/>
      <c r="J177" s="2"/>
      <c r="K177" s="43"/>
      <c r="L177" s="43"/>
      <c r="M177" s="43"/>
      <c r="N177" s="43"/>
      <c r="O177" s="2"/>
      <c r="P177" s="2"/>
      <c r="Q177" s="2"/>
      <c r="R177" s="2"/>
      <c r="S177" s="2"/>
    </row>
    <row r="178" spans="2:19">
      <c r="B178" s="648"/>
      <c r="C178" s="648"/>
      <c r="D178" s="648"/>
      <c r="E178" s="648"/>
      <c r="F178" s="648"/>
      <c r="G178" s="648"/>
      <c r="H178" s="648"/>
      <c r="I178" s="648"/>
      <c r="J178" s="2"/>
      <c r="K178" s="43"/>
      <c r="L178" s="131"/>
      <c r="M178" s="131"/>
      <c r="N178" s="131"/>
      <c r="S178" s="2"/>
    </row>
    <row r="179" spans="2:19">
      <c r="B179" s="648"/>
      <c r="C179" s="648"/>
      <c r="D179" s="648"/>
      <c r="E179" s="648"/>
      <c r="F179" s="648"/>
      <c r="G179" s="648"/>
      <c r="H179" s="648"/>
      <c r="I179" s="648"/>
      <c r="J179" s="2"/>
      <c r="K179" s="43"/>
      <c r="L179" s="43"/>
      <c r="M179" s="43"/>
      <c r="N179" s="131"/>
      <c r="O179" s="2"/>
      <c r="P179" s="2"/>
      <c r="Q179" s="2"/>
      <c r="R179" s="2"/>
      <c r="S179" s="2"/>
    </row>
    <row r="180" spans="2:19">
      <c r="B180" s="648"/>
      <c r="C180" s="648"/>
      <c r="D180" s="648"/>
      <c r="E180" s="648"/>
      <c r="F180" s="648"/>
      <c r="G180" s="648"/>
      <c r="H180" s="648"/>
      <c r="I180" s="648"/>
      <c r="J180" s="2"/>
      <c r="K180" s="43"/>
      <c r="L180" s="43"/>
      <c r="M180" s="131"/>
      <c r="N180" s="131"/>
    </row>
    <row r="181" spans="2:19">
      <c r="B181" s="648"/>
      <c r="C181" s="648"/>
      <c r="D181" s="648"/>
      <c r="E181" s="648"/>
      <c r="F181" s="648"/>
      <c r="G181" s="648"/>
      <c r="H181" s="648"/>
      <c r="I181" s="648"/>
      <c r="J181" s="2"/>
      <c r="K181" s="43"/>
      <c r="L181" s="611"/>
      <c r="M181" s="131"/>
      <c r="N181" s="131"/>
    </row>
    <row r="182" spans="2:19">
      <c r="B182" s="648"/>
      <c r="C182" s="648"/>
      <c r="D182" s="648"/>
      <c r="E182" s="648"/>
      <c r="F182" s="648"/>
      <c r="G182" s="648"/>
      <c r="H182" s="648"/>
      <c r="I182" s="648"/>
      <c r="J182" s="2"/>
      <c r="K182" s="43"/>
      <c r="L182" s="612"/>
      <c r="M182" s="131"/>
      <c r="N182" s="131"/>
    </row>
    <row r="183" spans="2:19">
      <c r="B183" s="648"/>
      <c r="C183" s="648"/>
      <c r="D183" s="648"/>
      <c r="E183" s="648"/>
      <c r="F183" s="648"/>
      <c r="G183" s="648"/>
      <c r="H183" s="648"/>
      <c r="I183" s="648"/>
      <c r="J183" s="2"/>
      <c r="K183" s="43"/>
      <c r="L183" s="131"/>
      <c r="M183" s="43"/>
      <c r="N183" s="43"/>
      <c r="O183" s="2"/>
      <c r="P183" s="2"/>
      <c r="Q183" s="2"/>
      <c r="R183" s="2"/>
      <c r="S183" s="2"/>
    </row>
    <row r="184" spans="2:19" ht="18">
      <c r="B184" s="539" t="s">
        <v>866</v>
      </c>
      <c r="C184" s="725" t="str">
        <f>IF('INPUT DATI'!H22='verifica legno hold down'!N223," cond. non dissipativa","cond. di gerarchia:")</f>
        <v xml:space="preserve"> cond. non dissipativa</v>
      </c>
      <c r="D184" s="725"/>
      <c r="E184" s="725" t="str">
        <f>IF('INPUT DATI'!H22='verifica legno hold down'!N223,"Ved/n.piastre x kmod","Rv,k.ch.tot x kmod x γRD")</f>
        <v>Ved/n.piastre x kmod</v>
      </c>
      <c r="F184" s="725"/>
      <c r="G184" s="370" t="str">
        <f>IF('INPUT DATI'!H22='verifica legno hold down'!N223,"",IF(I186&lt;I146,"(Res.legno)","(SPLITTING)"))</f>
        <v/>
      </c>
      <c r="H184" s="272" t="s">
        <v>625</v>
      </c>
      <c r="I184" s="350">
        <f>IF('INPUT DATI'!H22='verifica legno hold down'!N223,'INPUT DATI'!H17/F6*I90,I94*VLOOKUP('INPUT DATI'!H61,'verifica legno piastre'!P146:U151,6,FALSE)/0.15*'verifica legno hold down'!C222*I90)</f>
        <v>17.416666666666668</v>
      </c>
      <c r="J184" s="2"/>
      <c r="K184" s="43"/>
      <c r="L184" s="43"/>
      <c r="M184" s="43"/>
      <c r="N184" s="43"/>
      <c r="O184" s="2"/>
      <c r="P184" s="2"/>
      <c r="Q184" s="2"/>
      <c r="R184" s="2"/>
      <c r="S184" s="2"/>
    </row>
    <row r="185" spans="2:19">
      <c r="B185" s="724" t="s">
        <v>529</v>
      </c>
      <c r="C185" s="725"/>
      <c r="D185" s="460">
        <v>110</v>
      </c>
      <c r="E185" s="723" t="s">
        <v>765</v>
      </c>
      <c r="F185" s="723"/>
      <c r="G185" s="723"/>
      <c r="H185" s="22" t="s">
        <v>633</v>
      </c>
      <c r="I185" s="328">
        <v>12</v>
      </c>
      <c r="J185" s="329"/>
      <c r="K185" s="43"/>
      <c r="L185" s="43"/>
      <c r="M185" s="131"/>
      <c r="N185" s="43"/>
      <c r="O185" s="2"/>
      <c r="P185" s="2"/>
      <c r="Q185" s="2"/>
      <c r="R185" s="2"/>
      <c r="S185" s="2"/>
    </row>
    <row r="186" spans="2:19">
      <c r="B186" s="785" t="s">
        <v>983</v>
      </c>
      <c r="C186" s="785"/>
      <c r="D186" s="785"/>
      <c r="E186" s="785"/>
      <c r="F186" s="785"/>
      <c r="G186" s="785"/>
      <c r="H186" s="321" t="s">
        <v>770</v>
      </c>
      <c r="I186" s="420">
        <f>5*12*VERIFICHE!D185*APPROFONDIMENTI!F11*VERIFICHE!D185/(0.66*VERIFICHE!D185+12)/1000/'dati nascosti'!G223+IF('verifica legno piastre'!S169="si",MINA('verifica legno piastre'!X171,I146,'verifica legno piastre'!V174),0)</f>
        <v>36.248993060435097</v>
      </c>
      <c r="J186" s="2"/>
      <c r="K186" s="131"/>
      <c r="L186" s="175"/>
      <c r="M186" s="483"/>
      <c r="N186" s="483"/>
      <c r="O186" s="483"/>
      <c r="P186" s="483"/>
      <c r="Q186" s="2"/>
      <c r="R186" s="2"/>
      <c r="S186" s="2"/>
    </row>
    <row r="187" spans="2:19" ht="16.899999999999999" customHeight="1">
      <c r="B187" s="786" t="str">
        <f>IF('INPUT DATI'!D65="si","Config. 2 - MIN (Res. a trazione del ferro di ripresa; Res. A taglio del perno piastra SPL20;SPLITTING DA PROVE SPERIMENTALI)+Res. splitting vert",IF('INPUT DATI'!H61="A","Config. 1 - Res. Splitting verticale",IF('INPUT DATI'!H61="D","Config. 1 - Res. Splitting verticale","Config. 2 - MIN (Res. a trazione del ferro di ripresa; Res. A taglio del perno piastra SPL20;SPLITTING DA PROVE SPERIMENTALI)+Res. splitting vert")))</f>
        <v>Config. 2 - MIN (Res. a trazione del ferro di ripresa; Res. A taglio del perno piastra SPL20;SPLITTING DA PROVE SPERIMENTALI)+Res. splitting vert</v>
      </c>
      <c r="C187" s="787"/>
      <c r="D187" s="787"/>
      <c r="E187" s="787"/>
      <c r="F187" s="787"/>
      <c r="G187" s="787"/>
      <c r="H187" s="787"/>
      <c r="I187" s="788"/>
      <c r="J187" s="2"/>
      <c r="K187" s="43"/>
      <c r="L187" s="43"/>
      <c r="M187" s="131"/>
      <c r="N187" s="131"/>
    </row>
    <row r="188" spans="2:19" ht="16.899999999999999" customHeight="1">
      <c r="B188" s="815" t="str">
        <f>IF(I186&gt;I146,"Resistenza garantita dal ferro di ripresa ancorato tramite barra in fondazione","Resistenza garantita dal calcestruzzo del copriferro ''bottom splitting'' ")</f>
        <v>Resistenza garantita dal ferro di ripresa ancorato tramite barra in fondazione</v>
      </c>
      <c r="C188" s="816"/>
      <c r="D188" s="816"/>
      <c r="E188" s="816"/>
      <c r="F188" s="816"/>
      <c r="G188" s="816"/>
      <c r="H188" s="816"/>
      <c r="I188" s="817"/>
      <c r="J188" s="2"/>
      <c r="K188" s="607" t="s">
        <v>665</v>
      </c>
      <c r="L188" s="43"/>
      <c r="M188" s="131"/>
      <c r="N188" s="131"/>
      <c r="O188" s="131"/>
    </row>
    <row r="189" spans="2:19" ht="18" customHeight="1">
      <c r="B189" s="755" t="s">
        <v>688</v>
      </c>
      <c r="C189" s="756"/>
      <c r="D189" s="756"/>
      <c r="E189" s="320"/>
      <c r="F189" s="320"/>
      <c r="G189" s="320"/>
      <c r="H189" s="729" t="str">
        <f>IF(B190&lt;=D190,"verificato","N.V.!")</f>
        <v>verificato</v>
      </c>
      <c r="I189" s="730"/>
      <c r="J189" s="2"/>
      <c r="K189" s="131"/>
      <c r="L189" s="131"/>
      <c r="M189" s="131"/>
      <c r="N189" s="43"/>
      <c r="O189" s="2"/>
      <c r="P189" s="2"/>
      <c r="Q189" s="2"/>
    </row>
    <row r="190" spans="2:19">
      <c r="B190" s="376">
        <f>I184</f>
        <v>17.416666666666668</v>
      </c>
      <c r="C190" s="298" t="s">
        <v>106</v>
      </c>
      <c r="D190" s="377">
        <f>I186</f>
        <v>36.248993060435097</v>
      </c>
      <c r="E190" s="300"/>
      <c r="F190" s="300"/>
      <c r="G190" s="296"/>
      <c r="H190" s="744"/>
      <c r="I190" s="745"/>
      <c r="J190" s="2"/>
      <c r="K190" s="751" t="s">
        <v>744</v>
      </c>
      <c r="L190" s="751"/>
      <c r="M190" s="131"/>
      <c r="N190" s="483"/>
      <c r="O190" s="484"/>
      <c r="P190" s="484"/>
      <c r="Q190" s="365"/>
      <c r="R190" s="2"/>
      <c r="S190" s="2"/>
    </row>
    <row r="191" spans="2:19">
      <c r="B191" s="2"/>
      <c r="C191" s="2"/>
      <c r="D191" s="2"/>
      <c r="E191" s="2"/>
      <c r="F191" s="2"/>
      <c r="G191" s="2"/>
      <c r="H191" s="2"/>
      <c r="I191" s="2"/>
      <c r="J191" s="2"/>
      <c r="K191" s="43"/>
      <c r="L191" s="43"/>
      <c r="M191" s="131"/>
      <c r="N191" s="483"/>
      <c r="O191" s="67"/>
      <c r="P191" s="67"/>
      <c r="Q191" s="355"/>
      <c r="R191" s="2"/>
      <c r="S191" s="2"/>
    </row>
    <row r="192" spans="2:19" ht="21">
      <c r="B192" s="746" t="s">
        <v>566</v>
      </c>
      <c r="C192" s="746"/>
      <c r="D192" s="746"/>
      <c r="E192" s="746"/>
      <c r="F192" s="746"/>
      <c r="G192" s="746"/>
      <c r="H192" s="746"/>
      <c r="I192" s="746"/>
      <c r="J192" s="2"/>
      <c r="K192" s="607" t="s">
        <v>665</v>
      </c>
      <c r="L192" s="43"/>
      <c r="M192" s="43"/>
      <c r="N192" s="483"/>
      <c r="O192" s="484"/>
      <c r="P192" s="484"/>
      <c r="Q192" s="355"/>
      <c r="R192" s="2"/>
      <c r="S192" s="2"/>
    </row>
    <row r="193" spans="2:19" ht="15" customHeight="1">
      <c r="B193" s="814"/>
      <c r="C193" s="814"/>
      <c r="D193" s="814"/>
      <c r="E193" s="814"/>
      <c r="F193" s="814"/>
      <c r="G193" s="814"/>
      <c r="H193" s="814"/>
      <c r="I193" s="814"/>
      <c r="J193" s="2"/>
      <c r="K193" s="607"/>
      <c r="L193" s="43"/>
      <c r="M193" s="43"/>
      <c r="N193" s="483"/>
      <c r="O193" s="484"/>
      <c r="P193" s="484"/>
      <c r="Q193" s="355"/>
      <c r="R193" s="2"/>
      <c r="S193" s="2"/>
    </row>
    <row r="194" spans="2:19" ht="15" customHeight="1">
      <c r="B194" s="814"/>
      <c r="C194" s="814"/>
      <c r="D194" s="814"/>
      <c r="E194" s="814"/>
      <c r="F194" s="814"/>
      <c r="G194" s="814"/>
      <c r="H194" s="814"/>
      <c r="I194" s="814"/>
      <c r="J194" s="2"/>
      <c r="K194" s="607"/>
      <c r="L194" s="43"/>
      <c r="M194" s="43"/>
      <c r="N194" s="483"/>
      <c r="O194" s="484"/>
      <c r="P194" s="484"/>
      <c r="Q194" s="355"/>
      <c r="R194" s="2"/>
      <c r="S194" s="2"/>
    </row>
    <row r="195" spans="2:19" ht="15" customHeight="1">
      <c r="B195" s="814"/>
      <c r="C195" s="814"/>
      <c r="D195" s="814"/>
      <c r="E195" s="814"/>
      <c r="F195" s="814"/>
      <c r="G195" s="814"/>
      <c r="H195" s="814"/>
      <c r="I195" s="814"/>
      <c r="J195" s="2"/>
      <c r="K195" s="607"/>
      <c r="L195" s="43"/>
      <c r="M195" s="43"/>
      <c r="N195" s="483"/>
      <c r="O195" s="484"/>
      <c r="P195" s="484"/>
      <c r="Q195" s="355"/>
      <c r="R195" s="2"/>
      <c r="S195" s="2"/>
    </row>
    <row r="196" spans="2:19" ht="15" customHeight="1">
      <c r="B196" s="814"/>
      <c r="C196" s="814"/>
      <c r="D196" s="814"/>
      <c r="E196" s="814"/>
      <c r="F196" s="814"/>
      <c r="G196" s="814"/>
      <c r="H196" s="814"/>
      <c r="I196" s="814"/>
      <c r="J196" s="2"/>
      <c r="K196" s="607"/>
      <c r="L196" s="43"/>
      <c r="M196" s="43"/>
      <c r="N196" s="483"/>
      <c r="O196" s="484"/>
      <c r="P196" s="484"/>
      <c r="Q196" s="355"/>
      <c r="R196" s="2"/>
      <c r="S196" s="2"/>
    </row>
    <row r="197" spans="2:19" ht="15" customHeight="1">
      <c r="B197" s="814"/>
      <c r="C197" s="814"/>
      <c r="D197" s="814"/>
      <c r="E197" s="814"/>
      <c r="F197" s="814"/>
      <c r="G197" s="814"/>
      <c r="H197" s="814"/>
      <c r="I197" s="814"/>
      <c r="J197" s="2"/>
      <c r="K197" s="607"/>
      <c r="L197" s="43"/>
      <c r="M197" s="43"/>
      <c r="N197" s="483"/>
      <c r="O197" s="484"/>
      <c r="P197" s="484"/>
      <c r="Q197" s="355"/>
      <c r="R197" s="2"/>
      <c r="S197" s="2"/>
    </row>
    <row r="198" spans="2:19" ht="15" customHeight="1">
      <c r="B198" s="814"/>
      <c r="C198" s="814"/>
      <c r="D198" s="814"/>
      <c r="E198" s="814"/>
      <c r="F198" s="814"/>
      <c r="G198" s="814"/>
      <c r="H198" s="814"/>
      <c r="I198" s="814"/>
      <c r="J198" s="2"/>
      <c r="K198" s="607"/>
      <c r="L198" s="43"/>
      <c r="M198" s="43"/>
      <c r="N198" s="483"/>
      <c r="O198" s="484"/>
      <c r="P198" s="484"/>
      <c r="Q198" s="355"/>
      <c r="R198" s="2"/>
      <c r="S198" s="2"/>
    </row>
    <row r="199" spans="2:19" ht="15" customHeight="1">
      <c r="B199" s="814"/>
      <c r="C199" s="814"/>
      <c r="D199" s="814"/>
      <c r="E199" s="814"/>
      <c r="F199" s="814"/>
      <c r="G199" s="814"/>
      <c r="H199" s="814"/>
      <c r="I199" s="814"/>
      <c r="J199" s="2"/>
      <c r="K199" s="607"/>
      <c r="L199" s="43"/>
      <c r="M199" s="43"/>
      <c r="N199" s="483"/>
      <c r="O199" s="484"/>
      <c r="P199" s="484"/>
      <c r="Q199" s="355"/>
      <c r="R199" s="2"/>
      <c r="S199" s="2"/>
    </row>
    <row r="200" spans="2:19" ht="15" customHeight="1">
      <c r="B200" s="814"/>
      <c r="C200" s="814"/>
      <c r="D200" s="814"/>
      <c r="E200" s="814"/>
      <c r="F200" s="814"/>
      <c r="G200" s="814"/>
      <c r="H200" s="814"/>
      <c r="I200" s="814"/>
      <c r="J200" s="2"/>
      <c r="K200" s="607"/>
      <c r="L200" s="43"/>
      <c r="M200" s="43"/>
      <c r="N200" s="483"/>
      <c r="O200" s="484"/>
      <c r="P200" s="484"/>
      <c r="Q200" s="355"/>
      <c r="R200" s="2"/>
      <c r="S200" s="2"/>
    </row>
    <row r="201" spans="2:19" ht="15" customHeight="1">
      <c r="B201" s="814"/>
      <c r="C201" s="814"/>
      <c r="D201" s="814"/>
      <c r="E201" s="814"/>
      <c r="F201" s="814"/>
      <c r="G201" s="814"/>
      <c r="H201" s="814"/>
      <c r="I201" s="814"/>
      <c r="J201" s="2"/>
      <c r="K201" s="607"/>
      <c r="L201" s="43"/>
      <c r="M201" s="43"/>
      <c r="N201" s="483"/>
      <c r="O201" s="484"/>
      <c r="P201" s="484"/>
      <c r="Q201" s="355"/>
      <c r="R201" s="2"/>
      <c r="S201" s="2"/>
    </row>
    <row r="202" spans="2:19" ht="15" customHeight="1">
      <c r="B202" s="814"/>
      <c r="C202" s="814"/>
      <c r="D202" s="814"/>
      <c r="E202" s="814"/>
      <c r="F202" s="814"/>
      <c r="G202" s="814"/>
      <c r="H202" s="814"/>
      <c r="I202" s="814"/>
      <c r="J202" s="2"/>
      <c r="K202" s="607"/>
      <c r="L202" s="43"/>
      <c r="M202" s="43"/>
      <c r="N202" s="483"/>
      <c r="O202" s="484"/>
      <c r="P202" s="484"/>
      <c r="Q202" s="355"/>
      <c r="R202" s="2"/>
      <c r="S202" s="2"/>
    </row>
    <row r="203" spans="2:19" ht="15" customHeight="1">
      <c r="B203" s="814"/>
      <c r="C203" s="814"/>
      <c r="D203" s="814"/>
      <c r="E203" s="814"/>
      <c r="F203" s="814"/>
      <c r="G203" s="814"/>
      <c r="H203" s="814"/>
      <c r="I203" s="814"/>
      <c r="J203" s="2"/>
      <c r="K203" s="607"/>
      <c r="L203" s="43"/>
      <c r="M203" s="43"/>
      <c r="N203" s="483"/>
      <c r="O203" s="484"/>
      <c r="P203" s="484"/>
      <c r="Q203" s="355"/>
      <c r="R203" s="2"/>
      <c r="S203" s="2"/>
    </row>
    <row r="204" spans="2:19" ht="15" customHeight="1">
      <c r="B204" s="814"/>
      <c r="C204" s="814"/>
      <c r="D204" s="814"/>
      <c r="E204" s="814"/>
      <c r="F204" s="814"/>
      <c r="G204" s="814"/>
      <c r="H204" s="814"/>
      <c r="I204" s="814"/>
      <c r="J204" s="2"/>
      <c r="K204" s="607"/>
      <c r="L204" s="43"/>
      <c r="M204" s="43"/>
      <c r="N204" s="483"/>
      <c r="O204" s="484"/>
      <c r="P204" s="484"/>
      <c r="Q204" s="355"/>
      <c r="R204" s="2"/>
      <c r="S204" s="2"/>
    </row>
    <row r="205" spans="2:19" ht="15" customHeight="1">
      <c r="B205" s="814"/>
      <c r="C205" s="814"/>
      <c r="D205" s="814"/>
      <c r="E205" s="814"/>
      <c r="F205" s="814"/>
      <c r="G205" s="814"/>
      <c r="H205" s="814"/>
      <c r="I205" s="814"/>
      <c r="J205" s="2"/>
      <c r="K205" s="607"/>
      <c r="L205" s="43"/>
      <c r="M205" s="43"/>
      <c r="N205" s="483"/>
      <c r="O205" s="484"/>
      <c r="P205" s="484"/>
      <c r="Q205" s="355"/>
      <c r="R205" s="2"/>
      <c r="S205" s="2"/>
    </row>
    <row r="206" spans="2:19" ht="15" customHeight="1">
      <c r="B206" s="814"/>
      <c r="C206" s="814"/>
      <c r="D206" s="814"/>
      <c r="E206" s="814"/>
      <c r="F206" s="814"/>
      <c r="G206" s="814"/>
      <c r="H206" s="814"/>
      <c r="I206" s="814"/>
      <c r="J206" s="2"/>
      <c r="K206" s="607"/>
      <c r="L206" s="43"/>
      <c r="M206" s="43"/>
      <c r="N206" s="483"/>
      <c r="O206" s="484"/>
      <c r="P206" s="484"/>
      <c r="Q206" s="355"/>
      <c r="R206" s="2"/>
      <c r="S206" s="2"/>
    </row>
    <row r="207" spans="2:19" ht="15" customHeight="1">
      <c r="B207" s="814"/>
      <c r="C207" s="814"/>
      <c r="D207" s="814"/>
      <c r="E207" s="814"/>
      <c r="F207" s="814"/>
      <c r="G207" s="814"/>
      <c r="H207" s="814"/>
      <c r="I207" s="814"/>
      <c r="J207" s="2"/>
      <c r="K207" s="607"/>
      <c r="L207" s="43"/>
      <c r="M207" s="43"/>
      <c r="N207" s="483"/>
      <c r="O207" s="484"/>
      <c r="P207" s="484"/>
      <c r="Q207" s="355"/>
      <c r="R207" s="2"/>
      <c r="S207" s="2"/>
    </row>
    <row r="208" spans="2:19" ht="15" customHeight="1">
      <c r="B208" s="814"/>
      <c r="C208" s="814"/>
      <c r="D208" s="814"/>
      <c r="E208" s="814"/>
      <c r="F208" s="814"/>
      <c r="G208" s="814"/>
      <c r="H208" s="814"/>
      <c r="I208" s="814"/>
      <c r="J208" s="2"/>
      <c r="K208" s="607"/>
      <c r="L208" s="43"/>
      <c r="M208" s="43"/>
      <c r="N208" s="483"/>
      <c r="O208" s="484"/>
      <c r="P208" s="484"/>
      <c r="Q208" s="355"/>
      <c r="R208" s="2"/>
      <c r="S208" s="2"/>
    </row>
    <row r="209" spans="2:19" ht="15" customHeight="1">
      <c r="B209" s="814"/>
      <c r="C209" s="814"/>
      <c r="D209" s="814"/>
      <c r="E209" s="814"/>
      <c r="F209" s="814"/>
      <c r="G209" s="814"/>
      <c r="H209" s="814"/>
      <c r="I209" s="814"/>
      <c r="J209" s="2"/>
      <c r="K209" s="607"/>
      <c r="L209" s="43"/>
      <c r="M209" s="43"/>
      <c r="N209" s="483"/>
      <c r="O209" s="484"/>
      <c r="P209" s="484"/>
      <c r="Q209" s="355"/>
      <c r="R209" s="2"/>
      <c r="S209" s="2"/>
    </row>
    <row r="210" spans="2:19" ht="15" customHeight="1">
      <c r="B210" s="814"/>
      <c r="C210" s="814"/>
      <c r="D210" s="814"/>
      <c r="E210" s="814"/>
      <c r="F210" s="814"/>
      <c r="G210" s="814"/>
      <c r="H210" s="814"/>
      <c r="I210" s="814"/>
      <c r="J210" s="2"/>
      <c r="K210" s="607"/>
      <c r="L210" s="43"/>
      <c r="M210" s="43"/>
      <c r="N210" s="483"/>
      <c r="O210" s="484"/>
      <c r="P210" s="484"/>
      <c r="Q210" s="355"/>
      <c r="R210" s="2"/>
      <c r="S210" s="2"/>
    </row>
    <row r="211" spans="2:19" ht="15" customHeight="1">
      <c r="B211" s="814"/>
      <c r="C211" s="814"/>
      <c r="D211" s="814"/>
      <c r="E211" s="814"/>
      <c r="F211" s="814"/>
      <c r="G211" s="814"/>
      <c r="H211" s="814"/>
      <c r="I211" s="814"/>
      <c r="J211" s="2"/>
      <c r="K211" s="607"/>
      <c r="L211" s="43"/>
      <c r="M211" s="43"/>
      <c r="N211" s="483"/>
      <c r="O211" s="484"/>
      <c r="P211" s="484"/>
      <c r="Q211" s="355"/>
      <c r="R211" s="2"/>
      <c r="S211" s="2"/>
    </row>
    <row r="212" spans="2:19" ht="15" customHeight="1">
      <c r="B212" s="814"/>
      <c r="C212" s="814"/>
      <c r="D212" s="814"/>
      <c r="E212" s="814"/>
      <c r="F212" s="814"/>
      <c r="G212" s="814"/>
      <c r="H212" s="814"/>
      <c r="I212" s="814"/>
      <c r="J212" s="2"/>
      <c r="K212" s="607"/>
      <c r="L212" s="43"/>
      <c r="M212" s="43"/>
      <c r="N212" s="483"/>
      <c r="O212" s="484"/>
      <c r="P212" s="484"/>
      <c r="Q212" s="355"/>
      <c r="R212" s="2"/>
      <c r="S212" s="2"/>
    </row>
    <row r="213" spans="2:19" ht="15" customHeight="1">
      <c r="B213" s="814"/>
      <c r="C213" s="814"/>
      <c r="D213" s="814"/>
      <c r="E213" s="814"/>
      <c r="F213" s="814"/>
      <c r="G213" s="814"/>
      <c r="H213" s="814"/>
      <c r="I213" s="814"/>
      <c r="J213" s="2"/>
      <c r="K213" s="607"/>
      <c r="L213" s="43"/>
      <c r="M213" s="43"/>
      <c r="N213" s="483"/>
      <c r="O213" s="484"/>
      <c r="P213" s="484"/>
      <c r="Q213" s="355"/>
      <c r="R213" s="2"/>
      <c r="S213" s="2"/>
    </row>
    <row r="214" spans="2:19" ht="15" customHeight="1">
      <c r="B214" s="814"/>
      <c r="C214" s="814"/>
      <c r="D214" s="814"/>
      <c r="E214" s="814"/>
      <c r="F214" s="814"/>
      <c r="G214" s="814"/>
      <c r="H214" s="814"/>
      <c r="I214" s="814"/>
      <c r="J214" s="2"/>
      <c r="K214" s="43"/>
      <c r="L214" s="43"/>
      <c r="M214" s="43"/>
      <c r="N214" s="43"/>
      <c r="O214" s="2"/>
      <c r="P214" s="2"/>
      <c r="Q214" s="2"/>
      <c r="R214" s="2"/>
      <c r="S214" s="2"/>
    </row>
    <row r="215" spans="2:19" ht="15" customHeight="1">
      <c r="B215" s="731" t="s">
        <v>531</v>
      </c>
      <c r="C215" s="732"/>
      <c r="D215" s="732"/>
      <c r="E215" s="732"/>
      <c r="F215" s="732"/>
      <c r="G215" s="733"/>
      <c r="H215" s="358" t="s">
        <v>350</v>
      </c>
      <c r="I215" s="358" t="s">
        <v>624</v>
      </c>
      <c r="J215" s="2"/>
      <c r="K215" s="43"/>
      <c r="L215" s="43"/>
      <c r="M215" s="43"/>
      <c r="N215" s="43"/>
      <c r="O215" s="2"/>
      <c r="P215" s="2"/>
      <c r="Q215" s="2"/>
      <c r="R215" s="2"/>
      <c r="S215" s="2"/>
    </row>
    <row r="216" spans="2:19" ht="15" customHeight="1">
      <c r="B216" s="731" t="s">
        <v>692</v>
      </c>
      <c r="C216" s="732"/>
      <c r="D216" s="732"/>
      <c r="E216" s="732"/>
      <c r="F216" s="732"/>
      <c r="G216" s="733"/>
      <c r="H216" s="258" t="s">
        <v>691</v>
      </c>
      <c r="I216" s="274">
        <v>3</v>
      </c>
      <c r="J216" s="2"/>
      <c r="K216" s="43"/>
      <c r="L216" s="43"/>
      <c r="M216" s="43"/>
      <c r="N216" s="43"/>
      <c r="O216" s="2"/>
      <c r="P216" s="2"/>
      <c r="Q216" s="2"/>
      <c r="R216" s="2"/>
      <c r="S216" s="2"/>
    </row>
    <row r="217" spans="2:19" ht="15" customHeight="1">
      <c r="B217" s="731" t="s">
        <v>595</v>
      </c>
      <c r="C217" s="732"/>
      <c r="D217" s="732"/>
      <c r="E217" s="732"/>
      <c r="F217" s="732"/>
      <c r="G217" s="733"/>
      <c r="H217" s="258" t="s">
        <v>622</v>
      </c>
      <c r="I217" s="281">
        <f>275</f>
        <v>275</v>
      </c>
      <c r="J217" s="2"/>
      <c r="K217" s="43"/>
      <c r="L217" s="43"/>
      <c r="M217" s="43"/>
      <c r="N217" s="43"/>
      <c r="O217" s="2"/>
      <c r="P217" s="2"/>
      <c r="Q217" s="2"/>
      <c r="R217" s="2"/>
      <c r="S217" s="2"/>
    </row>
    <row r="218" spans="2:19" ht="15" customHeight="1">
      <c r="B218" s="731" t="s">
        <v>596</v>
      </c>
      <c r="C218" s="732"/>
      <c r="D218" s="732"/>
      <c r="E218" s="732"/>
      <c r="F218" s="732"/>
      <c r="G218" s="733"/>
      <c r="H218" s="258" t="s">
        <v>623</v>
      </c>
      <c r="I218" s="281">
        <v>430</v>
      </c>
      <c r="J218" s="2"/>
      <c r="K218" s="43"/>
      <c r="L218" s="43"/>
      <c r="M218" s="43"/>
      <c r="N218" s="43"/>
      <c r="O218" s="2"/>
      <c r="P218" s="2"/>
      <c r="Q218" s="2"/>
      <c r="R218" s="2"/>
      <c r="S218" s="2"/>
    </row>
    <row r="219" spans="2:19" ht="15" customHeight="1">
      <c r="B219" s="363"/>
      <c r="C219" s="363"/>
      <c r="D219" s="363"/>
      <c r="E219" s="363"/>
      <c r="F219" s="363"/>
      <c r="G219" s="363"/>
      <c r="H219" s="360"/>
      <c r="I219" s="364"/>
      <c r="J219" s="2"/>
      <c r="K219" s="43"/>
      <c r="L219" s="43"/>
      <c r="M219" s="43"/>
      <c r="N219" s="43"/>
      <c r="O219" s="2"/>
      <c r="P219" s="2"/>
      <c r="Q219" s="2"/>
      <c r="R219" s="2"/>
      <c r="S219" s="2"/>
    </row>
    <row r="220" spans="2:19" ht="15" customHeight="1">
      <c r="B220" s="131" t="s">
        <v>562</v>
      </c>
      <c r="C220" s="131"/>
      <c r="D220" s="131"/>
      <c r="E220" s="131"/>
      <c r="F220" s="131"/>
      <c r="G220" s="131"/>
      <c r="H220" s="131"/>
      <c r="I220" s="131"/>
      <c r="J220" s="2"/>
      <c r="K220" s="43"/>
      <c r="L220" s="119"/>
      <c r="M220" s="119"/>
      <c r="N220" s="119"/>
      <c r="O220" s="67"/>
      <c r="P220" s="67"/>
      <c r="Q220" s="67"/>
      <c r="R220" s="67"/>
    </row>
    <row r="221" spans="2:19" ht="24.95" customHeight="1">
      <c r="B221" s="436" t="s">
        <v>678</v>
      </c>
      <c r="C221" s="747" t="s">
        <v>677</v>
      </c>
      <c r="D221" s="748"/>
      <c r="E221" s="436" t="str">
        <f>D247</f>
        <v>CHIODO ANKER</v>
      </c>
      <c r="F221" s="437" t="s">
        <v>679</v>
      </c>
      <c r="G221" s="438" t="s">
        <v>693</v>
      </c>
      <c r="H221" s="437" t="s">
        <v>682</v>
      </c>
      <c r="I221" s="437" t="s">
        <v>683</v>
      </c>
      <c r="J221" s="2"/>
      <c r="K221" s="43"/>
      <c r="L221" s="131"/>
      <c r="M221" s="131"/>
      <c r="N221" s="131"/>
    </row>
    <row r="222" spans="2:19" ht="15" customHeight="1">
      <c r="B222" s="390">
        <f>I252</f>
        <v>2</v>
      </c>
      <c r="C222" s="749" t="str">
        <f>'INPUT DATI'!H137</f>
        <v>B</v>
      </c>
      <c r="D222" s="750"/>
      <c r="E222" s="390">
        <f>VLOOKUP('INPUT DATI'!H137,'verifica legno hold down'!S137:W142,5,FALSE)</f>
        <v>12</v>
      </c>
      <c r="F222" s="391">
        <f>I247</f>
        <v>2.4900000000000002</v>
      </c>
      <c r="G222" s="383" t="s">
        <v>697</v>
      </c>
      <c r="H222" s="383">
        <f>'INPUT DATI'!H115</f>
        <v>16</v>
      </c>
      <c r="I222" s="391">
        <f>APPROFONDIMENTI!I102</f>
        <v>17.803500000000003</v>
      </c>
      <c r="J222" s="2"/>
      <c r="K222" s="43"/>
      <c r="L222" s="131"/>
      <c r="M222" s="131"/>
      <c r="N222" s="131"/>
    </row>
    <row r="223" spans="2:19" ht="15" customHeight="1">
      <c r="B223" s="306"/>
      <c r="C223" s="2"/>
      <c r="D223" s="2"/>
      <c r="E223" s="2"/>
      <c r="F223" s="2"/>
      <c r="G223" s="2"/>
      <c r="H223" s="2"/>
      <c r="I223" s="2"/>
      <c r="J223" s="2"/>
      <c r="K223" s="43"/>
      <c r="L223" s="131"/>
      <c r="M223" s="131"/>
      <c r="N223" s="131"/>
    </row>
    <row r="224" spans="2:19">
      <c r="B224" s="743" t="s">
        <v>578</v>
      </c>
      <c r="C224" s="743"/>
      <c r="D224" s="743"/>
      <c r="E224" s="743"/>
      <c r="F224" s="743"/>
      <c r="G224" s="743"/>
      <c r="H224" s="743"/>
      <c r="I224" s="743"/>
      <c r="J224" s="2"/>
      <c r="K224" s="607" t="s">
        <v>665</v>
      </c>
      <c r="L224" s="43"/>
      <c r="M224" s="131"/>
      <c r="N224" s="131"/>
      <c r="Q224" s="2"/>
      <c r="R224" s="2"/>
      <c r="S224" s="2"/>
    </row>
    <row r="225" spans="2:19" ht="15.75" customHeight="1">
      <c r="B225" s="722"/>
      <c r="C225" s="722"/>
      <c r="D225" s="722"/>
      <c r="E225" s="722"/>
      <c r="F225" s="722"/>
      <c r="G225" s="722"/>
      <c r="H225" s="722"/>
      <c r="I225" s="722"/>
      <c r="J225" s="2"/>
      <c r="K225" s="607"/>
      <c r="L225" s="43"/>
      <c r="M225" s="131"/>
      <c r="N225" s="131"/>
      <c r="Q225" s="2"/>
      <c r="R225" s="2"/>
      <c r="S225" s="2"/>
    </row>
    <row r="226" spans="2:19" ht="15.75" customHeight="1">
      <c r="B226" s="722"/>
      <c r="C226" s="722"/>
      <c r="D226" s="722"/>
      <c r="E226" s="722"/>
      <c r="F226" s="722"/>
      <c r="G226" s="722"/>
      <c r="H226" s="722"/>
      <c r="I226" s="722"/>
      <c r="J226" s="2"/>
      <c r="K226" s="607"/>
      <c r="L226" s="43"/>
      <c r="M226" s="131"/>
      <c r="N226" s="131"/>
      <c r="Q226" s="2"/>
      <c r="R226" s="2"/>
      <c r="S226" s="2"/>
    </row>
    <row r="227" spans="2:19" ht="15.75" customHeight="1">
      <c r="B227" s="722"/>
      <c r="C227" s="722"/>
      <c r="D227" s="722"/>
      <c r="E227" s="722"/>
      <c r="F227" s="722"/>
      <c r="G227" s="722"/>
      <c r="H227" s="722"/>
      <c r="I227" s="722"/>
      <c r="J227" s="2"/>
      <c r="K227" s="607"/>
      <c r="L227" s="43"/>
      <c r="M227" s="131"/>
      <c r="N227" s="131"/>
      <c r="Q227" s="2"/>
      <c r="R227" s="2"/>
      <c r="S227" s="2"/>
    </row>
    <row r="228" spans="2:19" ht="15.75" customHeight="1">
      <c r="B228" s="722"/>
      <c r="C228" s="722"/>
      <c r="D228" s="722"/>
      <c r="E228" s="722"/>
      <c r="F228" s="722"/>
      <c r="G228" s="722"/>
      <c r="H228" s="722"/>
      <c r="I228" s="722"/>
      <c r="J228" s="2"/>
      <c r="K228" s="607"/>
      <c r="L228" s="43"/>
      <c r="M228" s="131"/>
      <c r="N228" s="131"/>
      <c r="Q228" s="2"/>
      <c r="R228" s="2"/>
      <c r="S228" s="2"/>
    </row>
    <row r="229" spans="2:19" ht="15.75" customHeight="1">
      <c r="B229" s="722"/>
      <c r="C229" s="722"/>
      <c r="D229" s="722"/>
      <c r="E229" s="722"/>
      <c r="F229" s="722"/>
      <c r="G229" s="722"/>
      <c r="H229" s="722"/>
      <c r="I229" s="722"/>
      <c r="J229" s="2"/>
      <c r="K229" s="607"/>
      <c r="L229" s="43"/>
      <c r="M229" s="131"/>
      <c r="N229" s="131"/>
      <c r="Q229" s="2"/>
      <c r="R229" s="2"/>
      <c r="S229" s="2"/>
    </row>
    <row r="230" spans="2:19" ht="15.75" customHeight="1">
      <c r="B230" s="722"/>
      <c r="C230" s="722"/>
      <c r="D230" s="722"/>
      <c r="E230" s="722"/>
      <c r="F230" s="722"/>
      <c r="G230" s="722"/>
      <c r="H230" s="722"/>
      <c r="I230" s="722"/>
      <c r="J230" s="2"/>
      <c r="K230" s="607"/>
      <c r="L230" s="43"/>
      <c r="M230" s="131"/>
      <c r="N230" s="131"/>
      <c r="Q230" s="2"/>
      <c r="R230" s="2"/>
      <c r="S230" s="2"/>
    </row>
    <row r="231" spans="2:19" ht="15.75" customHeight="1">
      <c r="B231" s="722"/>
      <c r="C231" s="722"/>
      <c r="D231" s="722"/>
      <c r="E231" s="722"/>
      <c r="F231" s="722"/>
      <c r="G231" s="722"/>
      <c r="H231" s="722"/>
      <c r="I231" s="722"/>
      <c r="J231" s="2"/>
      <c r="K231" s="607"/>
      <c r="L231" s="43"/>
      <c r="M231" s="131"/>
      <c r="N231" s="131"/>
      <c r="Q231" s="2"/>
      <c r="R231" s="2"/>
      <c r="S231" s="2"/>
    </row>
    <row r="232" spans="2:19" ht="15.75" customHeight="1">
      <c r="B232" s="722"/>
      <c r="C232" s="722"/>
      <c r="D232" s="722"/>
      <c r="E232" s="722"/>
      <c r="F232" s="722"/>
      <c r="G232" s="722"/>
      <c r="H232" s="722"/>
      <c r="I232" s="722"/>
      <c r="J232" s="2"/>
      <c r="K232" s="607"/>
      <c r="L232" s="43"/>
      <c r="M232" s="131"/>
      <c r="N232" s="131"/>
      <c r="Q232" s="2"/>
      <c r="R232" s="2"/>
      <c r="S232" s="2"/>
    </row>
    <row r="233" spans="2:19" ht="15.75" customHeight="1">
      <c r="B233" s="722"/>
      <c r="C233" s="722"/>
      <c r="D233" s="722"/>
      <c r="E233" s="722"/>
      <c r="F233" s="722"/>
      <c r="G233" s="722"/>
      <c r="H233" s="722"/>
      <c r="I233" s="722"/>
      <c r="J233" s="2"/>
      <c r="K233" s="607"/>
      <c r="L233" s="43"/>
      <c r="M233" s="131"/>
      <c r="N233" s="131"/>
      <c r="Q233" s="2"/>
      <c r="R233" s="2"/>
      <c r="S233" s="2"/>
    </row>
    <row r="234" spans="2:19" ht="15.75" customHeight="1">
      <c r="B234" s="722"/>
      <c r="C234" s="722"/>
      <c r="D234" s="722"/>
      <c r="E234" s="722"/>
      <c r="F234" s="722"/>
      <c r="G234" s="722"/>
      <c r="H234" s="722"/>
      <c r="I234" s="722"/>
      <c r="J234" s="2"/>
      <c r="K234" s="607"/>
      <c r="L234" s="43"/>
      <c r="M234" s="131"/>
      <c r="N234" s="131"/>
      <c r="Q234" s="2"/>
      <c r="R234" s="2"/>
      <c r="S234" s="2"/>
    </row>
    <row r="235" spans="2:19" ht="15.75" customHeight="1">
      <c r="B235" s="722"/>
      <c r="C235" s="722"/>
      <c r="D235" s="722"/>
      <c r="E235" s="722"/>
      <c r="F235" s="722"/>
      <c r="G235" s="722"/>
      <c r="H235" s="722"/>
      <c r="I235" s="722"/>
      <c r="J235" s="2"/>
      <c r="K235" s="607"/>
      <c r="L235" s="43"/>
      <c r="M235" s="131"/>
      <c r="N235" s="131"/>
      <c r="Q235" s="2"/>
      <c r="R235" s="2"/>
      <c r="S235" s="2"/>
    </row>
    <row r="236" spans="2:19" ht="15.75" customHeight="1">
      <c r="B236" s="722"/>
      <c r="C236" s="722"/>
      <c r="D236" s="722"/>
      <c r="E236" s="722"/>
      <c r="F236" s="722"/>
      <c r="G236" s="722"/>
      <c r="H236" s="722"/>
      <c r="I236" s="722"/>
      <c r="J236" s="2"/>
      <c r="K236" s="607"/>
      <c r="L236" s="43"/>
      <c r="M236" s="131"/>
      <c r="N236" s="131"/>
      <c r="Q236" s="2"/>
      <c r="R236" s="2"/>
      <c r="S236" s="2"/>
    </row>
    <row r="237" spans="2:19" ht="15.75" customHeight="1">
      <c r="B237" s="722"/>
      <c r="C237" s="722"/>
      <c r="D237" s="722"/>
      <c r="E237" s="722"/>
      <c r="F237" s="722"/>
      <c r="G237" s="722"/>
      <c r="H237" s="722"/>
      <c r="I237" s="722"/>
      <c r="J237" s="2"/>
      <c r="K237" s="607"/>
      <c r="L237" s="43"/>
      <c r="M237" s="131"/>
      <c r="N237" s="131"/>
      <c r="Q237" s="2"/>
      <c r="R237" s="2"/>
      <c r="S237" s="2"/>
    </row>
    <row r="238" spans="2:19" ht="15.75" customHeight="1">
      <c r="B238" s="722"/>
      <c r="C238" s="722"/>
      <c r="D238" s="722"/>
      <c r="E238" s="722"/>
      <c r="F238" s="722"/>
      <c r="G238" s="722"/>
      <c r="H238" s="722"/>
      <c r="I238" s="722"/>
      <c r="J238" s="2"/>
      <c r="K238" s="607"/>
      <c r="L238" s="43"/>
      <c r="M238" s="131"/>
      <c r="N238" s="131"/>
      <c r="Q238" s="2"/>
      <c r="R238" s="2"/>
      <c r="S238" s="2"/>
    </row>
    <row r="239" spans="2:19" ht="15.75" customHeight="1">
      <c r="B239" s="722"/>
      <c r="C239" s="722"/>
      <c r="D239" s="722"/>
      <c r="E239" s="722"/>
      <c r="F239" s="722"/>
      <c r="G239" s="722"/>
      <c r="H239" s="722"/>
      <c r="I239" s="722"/>
      <c r="J239" s="2"/>
      <c r="K239" s="607"/>
      <c r="L239" s="43"/>
      <c r="M239" s="131"/>
      <c r="N239" s="131"/>
      <c r="Q239" s="2"/>
      <c r="R239" s="2"/>
      <c r="S239" s="2"/>
    </row>
    <row r="240" spans="2:19" ht="15.75" customHeight="1">
      <c r="B240" s="722"/>
      <c r="C240" s="722"/>
      <c r="D240" s="722"/>
      <c r="E240" s="722"/>
      <c r="F240" s="722"/>
      <c r="G240" s="722"/>
      <c r="H240" s="722"/>
      <c r="I240" s="722"/>
      <c r="J240" s="2"/>
      <c r="K240" s="607"/>
      <c r="L240" s="43"/>
      <c r="M240" s="131"/>
      <c r="N240" s="131"/>
      <c r="Q240" s="2"/>
      <c r="R240" s="2"/>
      <c r="S240" s="2"/>
    </row>
    <row r="241" spans="2:19" ht="15.75" customHeight="1">
      <c r="B241" s="722"/>
      <c r="C241" s="722"/>
      <c r="D241" s="722"/>
      <c r="E241" s="722"/>
      <c r="F241" s="722"/>
      <c r="G241" s="722"/>
      <c r="H241" s="722"/>
      <c r="I241" s="722"/>
      <c r="J241" s="2"/>
      <c r="K241" s="43"/>
      <c r="L241" s="43"/>
      <c r="M241" s="43"/>
      <c r="N241" s="43"/>
      <c r="O241" s="2"/>
      <c r="P241" s="2"/>
      <c r="Q241" s="2"/>
      <c r="R241" s="2"/>
      <c r="S241" s="2"/>
    </row>
    <row r="242" spans="2:19" ht="15" customHeight="1">
      <c r="B242" s="731" t="s">
        <v>609</v>
      </c>
      <c r="C242" s="732"/>
      <c r="D242" s="732"/>
      <c r="E242" s="732"/>
      <c r="F242" s="732"/>
      <c r="G242" s="733"/>
      <c r="H242" s="757" t="str">
        <f>'INPUT DATI'!H140</f>
        <v>CHIODO ANKER</v>
      </c>
      <c r="I242" s="757"/>
      <c r="J242" s="2"/>
      <c r="K242" s="131"/>
      <c r="L242" s="131"/>
      <c r="M242" s="43"/>
      <c r="N242" s="43"/>
      <c r="O242" s="2"/>
      <c r="P242" s="2"/>
      <c r="Q242" s="2"/>
      <c r="R242" s="2"/>
      <c r="S242" s="2"/>
    </row>
    <row r="243" spans="2:19" ht="15" customHeight="1">
      <c r="B243" s="731" t="s">
        <v>554</v>
      </c>
      <c r="C243" s="732"/>
      <c r="D243" s="732"/>
      <c r="E243" s="732"/>
      <c r="F243" s="732"/>
      <c r="G243" s="733"/>
      <c r="H243" s="272" t="s">
        <v>313</v>
      </c>
      <c r="I243" s="274">
        <f>VLOOKUP('INPUT DATI'!$H$139,'verifica legno hold down'!$B$126:$G$133,2,FALSE)</f>
        <v>4</v>
      </c>
      <c r="J243" s="2"/>
      <c r="K243" s="43"/>
      <c r="L243" s="43"/>
      <c r="M243" s="43"/>
      <c r="N243" s="43"/>
      <c r="O243" s="2"/>
      <c r="P243" s="2"/>
      <c r="Q243" s="2"/>
      <c r="R243" s="2"/>
      <c r="S243" s="2"/>
    </row>
    <row r="244" spans="2:19" ht="15" customHeight="1">
      <c r="B244" s="731" t="s">
        <v>555</v>
      </c>
      <c r="C244" s="732"/>
      <c r="D244" s="732"/>
      <c r="E244" s="732"/>
      <c r="F244" s="732"/>
      <c r="G244" s="733"/>
      <c r="H244" s="272" t="s">
        <v>129</v>
      </c>
      <c r="I244" s="274">
        <f>VLOOKUP('INPUT DATI'!$H$139,'verifica legno hold down'!$B$126:$G$133,3,FALSE)</f>
        <v>60</v>
      </c>
      <c r="J244" s="2"/>
      <c r="K244" s="43"/>
      <c r="L244" s="43"/>
      <c r="M244" s="43"/>
      <c r="N244" s="43"/>
      <c r="O244" s="2"/>
      <c r="P244" s="2"/>
      <c r="Q244" s="2"/>
      <c r="R244" s="2"/>
      <c r="S244" s="2"/>
    </row>
    <row r="245" spans="2:19" ht="15" customHeight="1">
      <c r="B245" s="752" t="s">
        <v>671</v>
      </c>
      <c r="C245" s="753"/>
      <c r="D245" s="753"/>
      <c r="E245" s="753"/>
      <c r="F245" s="753"/>
      <c r="G245" s="754"/>
      <c r="H245" s="323" t="s">
        <v>853</v>
      </c>
      <c r="I245" s="536">
        <f>'INPUT DATI'!H21</f>
        <v>1.5</v>
      </c>
      <c r="J245" s="2"/>
      <c r="K245" s="131"/>
      <c r="L245" s="131"/>
      <c r="M245" s="131"/>
      <c r="N245" s="131"/>
      <c r="R245" s="2"/>
      <c r="S245" s="2"/>
    </row>
    <row r="246" spans="2:19" ht="15" customHeight="1">
      <c r="B246" s="752" t="s">
        <v>594</v>
      </c>
      <c r="C246" s="753"/>
      <c r="D246" s="753"/>
      <c r="E246" s="753" t="str">
        <f>VLOOKUP('INPUT DATI'!H19,'verifica legno piastre'!S66:V68,3,FALSE)</f>
        <v>Classe di servizio 1</v>
      </c>
      <c r="F246" s="753"/>
      <c r="G246" s="754"/>
      <c r="H246" s="272" t="s">
        <v>512</v>
      </c>
      <c r="I246" s="536">
        <f>'INPUT DATI'!H20</f>
        <v>1.1000000000000001</v>
      </c>
      <c r="J246" s="2"/>
      <c r="K246" s="131"/>
      <c r="L246" s="131"/>
      <c r="M246" s="131"/>
      <c r="N246" s="131"/>
      <c r="R246" s="2"/>
      <c r="S246" s="2"/>
    </row>
    <row r="247" spans="2:19" ht="15" customHeight="1">
      <c r="B247" s="334" t="s">
        <v>749</v>
      </c>
      <c r="C247" s="335"/>
      <c r="D247" s="335" t="str">
        <f>H242</f>
        <v>CHIODO ANKER</v>
      </c>
      <c r="E247" s="381"/>
      <c r="F247" s="335"/>
      <c r="G247" s="326"/>
      <c r="H247" s="272" t="s">
        <v>602</v>
      </c>
      <c r="I247" s="275">
        <f>VLOOKUP('INPUT DATI'!$H$139,'verifica legno hold down'!$B$126:$G$133,5,FALSE)</f>
        <v>2.4900000000000002</v>
      </c>
      <c r="J247" s="2"/>
      <c r="K247" s="43"/>
      <c r="L247" s="43"/>
      <c r="M247" s="131"/>
      <c r="N247" s="131"/>
    </row>
    <row r="248" spans="2:19" ht="15" customHeight="1">
      <c r="B248" s="334" t="s">
        <v>750</v>
      </c>
      <c r="C248" s="335"/>
      <c r="D248" s="335" t="str">
        <f>H242</f>
        <v>CHIODO ANKER</v>
      </c>
      <c r="F248" s="335"/>
      <c r="G248" s="326"/>
      <c r="H248" s="272" t="s">
        <v>610</v>
      </c>
      <c r="I248" s="327">
        <f>I247*I246/I245</f>
        <v>1.8260000000000003</v>
      </c>
      <c r="J248" s="2"/>
      <c r="K248" s="43"/>
      <c r="L248" s="43"/>
      <c r="M248" s="131"/>
      <c r="N248" s="131"/>
    </row>
    <row r="249" spans="2:19" ht="15" customHeight="1">
      <c r="B249" s="340" t="s">
        <v>505</v>
      </c>
      <c r="C249" s="725" t="str">
        <f>D248</f>
        <v>CHIODO ANKER</v>
      </c>
      <c r="D249" s="725"/>
      <c r="E249" s="348" t="s">
        <v>794</v>
      </c>
      <c r="F249" s="313"/>
      <c r="G249" s="314"/>
      <c r="H249" s="272" t="s">
        <v>795</v>
      </c>
      <c r="I249" s="344">
        <f>VLOOKUP('INPUT DATI'!H137,'verifica legno hold down'!S137:T148,2,FALSE)*IF('verifica legno hold down'!I173="si",0.4667,1)</f>
        <v>9.75</v>
      </c>
      <c r="J249" s="2"/>
      <c r="K249" s="43"/>
      <c r="L249" s="43"/>
      <c r="M249" s="131"/>
      <c r="N249" s="131"/>
    </row>
    <row r="250" spans="2:19" ht="15" customHeight="1">
      <c r="B250" s="658" t="s">
        <v>514</v>
      </c>
      <c r="C250" s="658"/>
      <c r="D250" s="658"/>
      <c r="E250" s="658"/>
      <c r="F250" s="658"/>
      <c r="G250" s="658"/>
      <c r="H250" s="272" t="s">
        <v>648</v>
      </c>
      <c r="I250" s="275">
        <f>I247*I249</f>
        <v>24.277500000000003</v>
      </c>
      <c r="J250" s="2"/>
      <c r="K250" s="43"/>
      <c r="L250" s="43"/>
      <c r="M250" s="43"/>
      <c r="N250" s="43"/>
      <c r="O250" s="2"/>
      <c r="P250" s="2"/>
      <c r="Q250" s="2"/>
      <c r="R250" s="2"/>
      <c r="S250" s="2"/>
    </row>
    <row r="251" spans="2:19" ht="15" customHeight="1">
      <c r="B251" s="658" t="s">
        <v>513</v>
      </c>
      <c r="C251" s="658"/>
      <c r="D251" s="658"/>
      <c r="E251" s="658"/>
      <c r="F251" s="658"/>
      <c r="G251" s="658"/>
      <c r="H251" s="272" t="s">
        <v>647</v>
      </c>
      <c r="I251" s="275">
        <f>I250*I246/I245</f>
        <v>17.803500000000003</v>
      </c>
      <c r="J251" s="2"/>
      <c r="K251" s="43"/>
      <c r="L251" s="43"/>
      <c r="M251" s="43"/>
      <c r="N251" s="43"/>
      <c r="O251" s="2"/>
      <c r="P251" s="2"/>
      <c r="Q251" s="2"/>
      <c r="R251" s="2"/>
      <c r="S251" s="2"/>
    </row>
    <row r="252" spans="2:19" ht="15" customHeight="1">
      <c r="B252" s="734" t="s">
        <v>645</v>
      </c>
      <c r="C252" s="735"/>
      <c r="D252" s="735"/>
      <c r="E252" s="735"/>
      <c r="F252" s="735"/>
      <c r="G252" s="736"/>
      <c r="H252" s="321" t="s">
        <v>593</v>
      </c>
      <c r="I252" s="341">
        <f>'INPUT DATI'!H120*2</f>
        <v>2</v>
      </c>
      <c r="J252" s="2"/>
      <c r="K252" s="43"/>
      <c r="L252" s="43"/>
      <c r="M252" s="131"/>
      <c r="N252" s="131"/>
      <c r="R252" s="2"/>
      <c r="S252" s="2"/>
    </row>
    <row r="253" spans="2:19" ht="15" customHeight="1">
      <c r="B253" s="678" t="s">
        <v>940</v>
      </c>
      <c r="C253" s="678"/>
      <c r="D253" s="678"/>
      <c r="E253" s="678"/>
      <c r="F253" s="678"/>
      <c r="G253" s="678"/>
      <c r="H253" s="321" t="s">
        <v>644</v>
      </c>
      <c r="I253" s="316">
        <f>VLOOKUP(I255,APPROFONDIMENTI!B92:E93,3,FALSE)</f>
        <v>701.55750000000148</v>
      </c>
      <c r="J253" s="2"/>
      <c r="K253" s="43"/>
      <c r="L253" s="43"/>
      <c r="M253" s="131"/>
      <c r="N253" s="131"/>
      <c r="R253" s="2"/>
      <c r="S253" s="2"/>
    </row>
    <row r="254" spans="2:19" ht="15" customHeight="1">
      <c r="B254" s="678" t="s">
        <v>325</v>
      </c>
      <c r="C254" s="678"/>
      <c r="D254" s="678"/>
      <c r="E254" s="678"/>
      <c r="F254" s="678"/>
      <c r="G254" s="678"/>
      <c r="H254" s="321" t="s">
        <v>279</v>
      </c>
      <c r="I254" s="352">
        <f>'INPUT DATI'!H18</f>
        <v>65</v>
      </c>
      <c r="J254" s="2"/>
      <c r="K254" s="43"/>
      <c r="L254" s="43"/>
      <c r="M254" s="119"/>
      <c r="N254" s="119"/>
      <c r="O254" s="337"/>
      <c r="P254" s="119"/>
      <c r="Q254" s="2"/>
      <c r="R254" s="2"/>
      <c r="S254" s="2"/>
    </row>
    <row r="255" spans="2:19" ht="15" customHeight="1">
      <c r="B255" s="678" t="s">
        <v>324</v>
      </c>
      <c r="C255" s="678"/>
      <c r="D255" s="678"/>
      <c r="E255" s="678"/>
      <c r="F255" s="678"/>
      <c r="G255" s="678"/>
      <c r="H255" s="321" t="s">
        <v>674</v>
      </c>
      <c r="I255" s="352">
        <f>MIN(ABS(IF('INPUT DATI'!H120=0,0,IF('ver pressoflex 6p C3 DCpowe'!C48&lt;'ver pressoflex 6p C3 DCpowe'!I50,'ver pressoflex 6p C2 DCpowe'!Z48,'ver pressoflex 6p C3 DCpowe'!Z48))),ABS(IF('INPUT DATI'!H120=0,0,IF('ver pressoflex 6p C3 DCpowe_2'!C48&lt;'ver pressoflex 6p C3 DCpowe_2'!I50,'ver pressoflex 6p C2 DCpowe_2'!Z48,'ver pressoflex 6p C3 DCpowe_2'!Z48))))</f>
        <v>72.923749512900315</v>
      </c>
      <c r="J255" s="2"/>
      <c r="K255" s="43"/>
      <c r="L255" s="43"/>
      <c r="M255" s="119"/>
      <c r="N255" s="119"/>
      <c r="O255" s="337"/>
      <c r="P255" s="119"/>
      <c r="Q255" s="2"/>
      <c r="R255" s="2"/>
      <c r="S255" s="2"/>
    </row>
    <row r="256" spans="2:19" ht="15" customHeight="1">
      <c r="B256" s="789" t="s">
        <v>646</v>
      </c>
      <c r="C256" s="790"/>
      <c r="D256" s="790"/>
      <c r="E256" s="790"/>
      <c r="F256" s="790"/>
      <c r="G256" s="791"/>
      <c r="H256" s="729" t="str">
        <f>'ver pressoflex 6p C2 DCpowe'!S13</f>
        <v>verificato</v>
      </c>
      <c r="I256" s="730"/>
      <c r="J256" s="2"/>
      <c r="K256" s="607" t="s">
        <v>665</v>
      </c>
      <c r="L256" s="131"/>
      <c r="M256" s="119"/>
      <c r="N256" s="119"/>
      <c r="O256" s="337"/>
      <c r="P256" s="119"/>
      <c r="Q256" s="2"/>
      <c r="R256" s="2"/>
      <c r="S256" s="2"/>
    </row>
    <row r="257" spans="2:19" ht="15" customHeight="1">
      <c r="B257" s="792"/>
      <c r="C257" s="793"/>
      <c r="D257" s="793"/>
      <c r="E257" s="793"/>
      <c r="F257" s="793"/>
      <c r="G257" s="794"/>
      <c r="H257" s="744"/>
      <c r="I257" s="745"/>
      <c r="J257" s="2"/>
      <c r="K257" s="43"/>
      <c r="L257" s="43"/>
      <c r="M257" s="119"/>
      <c r="N257" s="119"/>
      <c r="O257" s="337"/>
      <c r="P257" s="119"/>
      <c r="Q257" s="2"/>
      <c r="R257" s="2"/>
      <c r="S257" s="2"/>
    </row>
    <row r="258" spans="2:19" ht="18" customHeight="1">
      <c r="B258" s="755" t="s">
        <v>696</v>
      </c>
      <c r="C258" s="756"/>
      <c r="D258" s="756"/>
      <c r="E258" s="295"/>
      <c r="H258" s="813" t="str">
        <f>IF('INPUT DATI'!H120=0,"N.V.! Hold down Assente",IF(VERIFICHE!I254&lt;=VERIFICHE!I255,"verificato","N.V.! Rottura dell'unione"))</f>
        <v>verificato</v>
      </c>
      <c r="I258" s="813"/>
      <c r="J258" s="2"/>
      <c r="K258" s="751" t="s">
        <v>744</v>
      </c>
      <c r="L258" s="751"/>
      <c r="M258" s="119"/>
      <c r="N258" s="119"/>
      <c r="O258" s="337"/>
      <c r="P258" s="119"/>
      <c r="Q258" s="2"/>
      <c r="R258" s="2"/>
      <c r="S258" s="2"/>
    </row>
    <row r="259" spans="2:19" ht="15" customHeight="1">
      <c r="B259" s="378">
        <f>I254</f>
        <v>65</v>
      </c>
      <c r="C259" s="298" t="s">
        <v>106</v>
      </c>
      <c r="D259" s="379">
        <f>I255</f>
        <v>72.923749512900315</v>
      </c>
      <c r="E259" s="296"/>
      <c r="F259" s="353"/>
      <c r="G259" s="354"/>
      <c r="H259" s="813"/>
      <c r="I259" s="813"/>
      <c r="J259" s="2"/>
      <c r="K259" s="43"/>
      <c r="L259" s="43"/>
      <c r="M259" s="119"/>
      <c r="N259" s="119"/>
      <c r="O259" s="337"/>
      <c r="P259" s="119"/>
      <c r="Q259" s="2"/>
      <c r="R259" s="2"/>
      <c r="S259" s="2"/>
    </row>
    <row r="260" spans="2:19" ht="15" customHeight="1">
      <c r="B260" s="342"/>
      <c r="C260" s="342"/>
      <c r="D260" s="342"/>
      <c r="E260" s="342"/>
      <c r="F260" s="342"/>
      <c r="G260" s="342"/>
      <c r="H260" s="342"/>
      <c r="I260" s="342"/>
      <c r="J260" s="2"/>
      <c r="K260" s="43"/>
      <c r="L260" s="43"/>
      <c r="M260" s="131"/>
      <c r="N260" s="131"/>
    </row>
    <row r="261" spans="2:19">
      <c r="B261" s="743" t="s">
        <v>585</v>
      </c>
      <c r="C261" s="743"/>
      <c r="D261" s="743"/>
      <c r="E261" s="743"/>
      <c r="F261" s="743"/>
      <c r="G261" s="743"/>
      <c r="H261" s="743"/>
      <c r="I261" s="743"/>
      <c r="J261" s="2"/>
      <c r="K261" s="607" t="s">
        <v>665</v>
      </c>
      <c r="L261" s="43"/>
      <c r="M261" s="43"/>
      <c r="N261" s="43"/>
      <c r="O261" s="2"/>
      <c r="P261" s="2"/>
      <c r="Q261" s="2"/>
      <c r="R261" s="2"/>
      <c r="S261" s="2"/>
    </row>
    <row r="262" spans="2:19" ht="15.75" customHeight="1">
      <c r="B262" s="722"/>
      <c r="C262" s="722"/>
      <c r="D262" s="722"/>
      <c r="E262" s="722"/>
      <c r="F262" s="722"/>
      <c r="G262" s="722"/>
      <c r="H262" s="722"/>
      <c r="I262" s="722"/>
      <c r="J262" s="2"/>
      <c r="K262" s="607"/>
      <c r="L262" s="43"/>
      <c r="M262" s="43"/>
      <c r="N262" s="43"/>
      <c r="O262" s="2"/>
      <c r="P262" s="2"/>
      <c r="Q262" s="2"/>
      <c r="R262" s="2"/>
      <c r="S262" s="2"/>
    </row>
    <row r="263" spans="2:19" ht="15.75" customHeight="1">
      <c r="B263" s="722"/>
      <c r="C263" s="722"/>
      <c r="D263" s="722"/>
      <c r="E263" s="722"/>
      <c r="F263" s="722"/>
      <c r="G263" s="722"/>
      <c r="H263" s="722"/>
      <c r="I263" s="722"/>
      <c r="J263" s="2"/>
      <c r="K263" s="607"/>
      <c r="L263" s="43"/>
      <c r="M263" s="43"/>
      <c r="N263" s="43"/>
      <c r="O263" s="2"/>
      <c r="P263" s="2"/>
      <c r="Q263" s="2"/>
      <c r="R263" s="2"/>
      <c r="S263" s="2"/>
    </row>
    <row r="264" spans="2:19" ht="15.75" customHeight="1">
      <c r="B264" s="722"/>
      <c r="C264" s="722"/>
      <c r="D264" s="722"/>
      <c r="E264" s="722"/>
      <c r="F264" s="722"/>
      <c r="G264" s="722"/>
      <c r="H264" s="722"/>
      <c r="I264" s="722"/>
      <c r="J264" s="2"/>
      <c r="K264" s="607"/>
      <c r="L264" s="43"/>
      <c r="M264" s="43"/>
      <c r="N264" s="43"/>
      <c r="O264" s="2"/>
      <c r="P264" s="2"/>
      <c r="Q264" s="2"/>
      <c r="R264" s="2"/>
      <c r="S264" s="2"/>
    </row>
    <row r="265" spans="2:19" ht="15.75" customHeight="1">
      <c r="B265" s="722"/>
      <c r="C265" s="722"/>
      <c r="D265" s="722"/>
      <c r="E265" s="722"/>
      <c r="F265" s="722"/>
      <c r="G265" s="722"/>
      <c r="H265" s="722"/>
      <c r="I265" s="722"/>
      <c r="J265" s="2"/>
      <c r="K265" s="607"/>
      <c r="L265" s="43"/>
      <c r="M265" s="43"/>
      <c r="N265" s="43"/>
      <c r="O265" s="2"/>
      <c r="P265" s="2"/>
      <c r="Q265" s="2"/>
      <c r="R265" s="2"/>
      <c r="S265" s="2"/>
    </row>
    <row r="266" spans="2:19" ht="15.75" customHeight="1">
      <c r="B266" s="722"/>
      <c r="C266" s="722"/>
      <c r="D266" s="722"/>
      <c r="E266" s="722"/>
      <c r="F266" s="722"/>
      <c r="G266" s="722"/>
      <c r="H266" s="722"/>
      <c r="I266" s="722"/>
      <c r="J266" s="2"/>
      <c r="K266" s="607"/>
      <c r="L266" s="43"/>
      <c r="M266" s="43"/>
      <c r="N266" s="43"/>
      <c r="O266" s="2"/>
      <c r="P266" s="2"/>
      <c r="Q266" s="2"/>
      <c r="R266" s="2"/>
      <c r="S266" s="2"/>
    </row>
    <row r="267" spans="2:19" ht="15.75" customHeight="1">
      <c r="B267" s="722"/>
      <c r="C267" s="722"/>
      <c r="D267" s="722"/>
      <c r="E267" s="722"/>
      <c r="F267" s="722"/>
      <c r="G267" s="722"/>
      <c r="H267" s="722"/>
      <c r="I267" s="722"/>
      <c r="J267" s="2"/>
      <c r="K267" s="607"/>
      <c r="L267" s="43"/>
      <c r="M267" s="43"/>
      <c r="N267" s="43"/>
      <c r="O267" s="2"/>
      <c r="P267" s="2"/>
      <c r="Q267" s="2"/>
      <c r="R267" s="2"/>
      <c r="S267" s="2"/>
    </row>
    <row r="268" spans="2:19" ht="15.75" customHeight="1">
      <c r="B268" s="722"/>
      <c r="C268" s="722"/>
      <c r="D268" s="722"/>
      <c r="E268" s="722"/>
      <c r="F268" s="722"/>
      <c r="G268" s="722"/>
      <c r="H268" s="722"/>
      <c r="I268" s="722"/>
      <c r="J268" s="2"/>
      <c r="K268" s="607"/>
      <c r="L268" s="43"/>
      <c r="M268" s="43"/>
      <c r="N268" s="43"/>
      <c r="O268" s="2"/>
      <c r="P268" s="2"/>
      <c r="Q268" s="2"/>
      <c r="R268" s="2"/>
      <c r="S268" s="2"/>
    </row>
    <row r="269" spans="2:19" ht="15.75" customHeight="1">
      <c r="B269" s="722"/>
      <c r="C269" s="722"/>
      <c r="D269" s="722"/>
      <c r="E269" s="722"/>
      <c r="F269" s="722"/>
      <c r="G269" s="722"/>
      <c r="H269" s="722"/>
      <c r="I269" s="722"/>
      <c r="J269" s="2"/>
      <c r="K269" s="607"/>
      <c r="L269" s="43"/>
      <c r="M269" s="43"/>
      <c r="N269" s="43"/>
      <c r="O269" s="2"/>
      <c r="P269" s="2"/>
      <c r="Q269" s="2"/>
      <c r="R269" s="2"/>
      <c r="S269" s="2"/>
    </row>
    <row r="270" spans="2:19" ht="15.75" customHeight="1">
      <c r="B270" s="722"/>
      <c r="C270" s="722"/>
      <c r="D270" s="722"/>
      <c r="E270" s="722"/>
      <c r="F270" s="722"/>
      <c r="G270" s="722"/>
      <c r="H270" s="722"/>
      <c r="I270" s="722"/>
      <c r="J270" s="2"/>
      <c r="K270" s="607"/>
      <c r="L270" s="43"/>
      <c r="M270" s="43"/>
      <c r="N270" s="43"/>
      <c r="O270" s="2"/>
      <c r="P270" s="2"/>
      <c r="Q270" s="2"/>
      <c r="R270" s="2"/>
      <c r="S270" s="2"/>
    </row>
    <row r="271" spans="2:19" ht="15.75" customHeight="1">
      <c r="B271" s="722"/>
      <c r="C271" s="722"/>
      <c r="D271" s="722"/>
      <c r="E271" s="722"/>
      <c r="F271" s="722"/>
      <c r="G271" s="722"/>
      <c r="H271" s="722"/>
      <c r="I271" s="722"/>
      <c r="J271" s="2"/>
      <c r="K271" s="607"/>
      <c r="L271" s="43"/>
      <c r="M271" s="43"/>
      <c r="N271" s="43"/>
      <c r="O271" s="2"/>
      <c r="P271" s="2"/>
      <c r="Q271" s="2"/>
      <c r="R271" s="2"/>
      <c r="S271" s="2"/>
    </row>
    <row r="272" spans="2:19" ht="15.75" customHeight="1">
      <c r="B272" s="722"/>
      <c r="C272" s="722"/>
      <c r="D272" s="722"/>
      <c r="E272" s="722"/>
      <c r="F272" s="722"/>
      <c r="G272" s="722"/>
      <c r="H272" s="722"/>
      <c r="I272" s="722"/>
      <c r="J272" s="2"/>
      <c r="K272" s="607"/>
      <c r="L272" s="43"/>
      <c r="M272" s="43"/>
      <c r="N272" s="43"/>
      <c r="O272" s="2"/>
      <c r="P272" s="2"/>
      <c r="Q272" s="2"/>
      <c r="R272" s="2"/>
      <c r="S272" s="2"/>
    </row>
    <row r="273" spans="2:19" ht="15.75" customHeight="1">
      <c r="B273" s="722"/>
      <c r="C273" s="722"/>
      <c r="D273" s="722"/>
      <c r="E273" s="722"/>
      <c r="F273" s="722"/>
      <c r="G273" s="722"/>
      <c r="H273" s="722"/>
      <c r="I273" s="722"/>
      <c r="J273" s="2"/>
      <c r="K273" s="607"/>
      <c r="L273" s="43"/>
      <c r="M273" s="43"/>
      <c r="N273" s="43"/>
      <c r="O273" s="2"/>
      <c r="P273" s="2"/>
      <c r="Q273" s="2"/>
      <c r="R273" s="2"/>
      <c r="S273" s="2"/>
    </row>
    <row r="274" spans="2:19" ht="15.75" customHeight="1">
      <c r="B274" s="722"/>
      <c r="C274" s="722"/>
      <c r="D274" s="722"/>
      <c r="E274" s="722"/>
      <c r="F274" s="722"/>
      <c r="G274" s="722"/>
      <c r="H274" s="722"/>
      <c r="I274" s="722"/>
      <c r="J274" s="2"/>
      <c r="K274" s="607"/>
      <c r="L274" s="43"/>
      <c r="M274" s="43"/>
      <c r="N274" s="43"/>
      <c r="O274" s="2"/>
      <c r="P274" s="2"/>
      <c r="Q274" s="2"/>
      <c r="R274" s="2"/>
      <c r="S274" s="2"/>
    </row>
    <row r="275" spans="2:19" ht="15.75" customHeight="1">
      <c r="B275" s="722"/>
      <c r="C275" s="722"/>
      <c r="D275" s="722"/>
      <c r="E275" s="722"/>
      <c r="F275" s="722"/>
      <c r="G275" s="722"/>
      <c r="H275" s="722"/>
      <c r="I275" s="722"/>
      <c r="J275" s="2"/>
      <c r="K275" s="607"/>
      <c r="L275" s="43"/>
      <c r="M275" s="43"/>
      <c r="N275" s="43"/>
      <c r="O275" s="2"/>
      <c r="P275" s="2"/>
      <c r="Q275" s="2"/>
      <c r="R275" s="2"/>
      <c r="S275" s="2"/>
    </row>
    <row r="276" spans="2:19" ht="15.75" customHeight="1">
      <c r="B276" s="722"/>
      <c r="C276" s="722"/>
      <c r="D276" s="722"/>
      <c r="E276" s="722"/>
      <c r="F276" s="722"/>
      <c r="G276" s="722"/>
      <c r="H276" s="722"/>
      <c r="I276" s="722"/>
      <c r="J276" s="2"/>
      <c r="K276" s="607"/>
      <c r="L276" s="43"/>
      <c r="M276" s="43"/>
      <c r="N276" s="43"/>
      <c r="O276" s="2"/>
      <c r="P276" s="2"/>
      <c r="Q276" s="2"/>
      <c r="R276" s="2"/>
      <c r="S276" s="2"/>
    </row>
    <row r="277" spans="2:19" ht="15.75" customHeight="1">
      <c r="B277" s="722"/>
      <c r="C277" s="722"/>
      <c r="D277" s="722"/>
      <c r="E277" s="722"/>
      <c r="F277" s="722"/>
      <c r="G277" s="722"/>
      <c r="H277" s="722"/>
      <c r="I277" s="722"/>
      <c r="J277" s="2"/>
      <c r="K277" s="607"/>
      <c r="L277" s="43"/>
      <c r="M277" s="43"/>
      <c r="N277" s="43"/>
      <c r="O277" s="2"/>
      <c r="P277" s="2"/>
      <c r="Q277" s="2"/>
      <c r="R277" s="2"/>
      <c r="S277" s="2"/>
    </row>
    <row r="278" spans="2:19" ht="15.75" customHeight="1">
      <c r="B278" s="722"/>
      <c r="C278" s="722"/>
      <c r="D278" s="722"/>
      <c r="E278" s="722"/>
      <c r="F278" s="722"/>
      <c r="G278" s="722"/>
      <c r="H278" s="722"/>
      <c r="I278" s="722"/>
      <c r="J278" s="2"/>
      <c r="K278" s="607"/>
      <c r="L278" s="43"/>
      <c r="M278" s="43"/>
      <c r="N278" s="43"/>
      <c r="O278" s="2"/>
      <c r="P278" s="2"/>
      <c r="Q278" s="2"/>
      <c r="R278" s="2"/>
      <c r="S278" s="2"/>
    </row>
    <row r="279" spans="2:19" ht="15.75" customHeight="1">
      <c r="B279" s="722"/>
      <c r="C279" s="722"/>
      <c r="D279" s="722"/>
      <c r="E279" s="722"/>
      <c r="F279" s="722"/>
      <c r="G279" s="722"/>
      <c r="H279" s="722"/>
      <c r="I279" s="722"/>
      <c r="J279" s="2"/>
      <c r="K279" s="43"/>
      <c r="L279" s="43"/>
      <c r="M279" s="43"/>
      <c r="N279" s="43"/>
      <c r="O279" s="2"/>
      <c r="P279" s="2"/>
      <c r="Q279" s="2"/>
      <c r="R279" s="2"/>
      <c r="S279" s="2"/>
    </row>
    <row r="280" spans="2:19">
      <c r="B280" s="731" t="s">
        <v>531</v>
      </c>
      <c r="C280" s="732"/>
      <c r="D280" s="732"/>
      <c r="E280" s="732"/>
      <c r="F280" s="732"/>
      <c r="G280" s="733"/>
      <c r="H280" s="315" t="s">
        <v>350</v>
      </c>
      <c r="I280" s="315" t="s">
        <v>624</v>
      </c>
      <c r="J280" s="2"/>
      <c r="K280" s="43"/>
      <c r="L280" s="43"/>
      <c r="M280" s="43"/>
      <c r="N280" s="43"/>
      <c r="O280" s="2"/>
      <c r="P280" s="2"/>
      <c r="Q280" s="2"/>
      <c r="R280" s="2"/>
      <c r="S280" s="2"/>
    </row>
    <row r="281" spans="2:19" ht="15.75">
      <c r="B281" s="731" t="s">
        <v>595</v>
      </c>
      <c r="C281" s="732"/>
      <c r="D281" s="732"/>
      <c r="E281" s="732"/>
      <c r="F281" s="732"/>
      <c r="G281" s="733"/>
      <c r="H281" s="258" t="s">
        <v>680</v>
      </c>
      <c r="I281" s="281">
        <f>275</f>
        <v>275</v>
      </c>
      <c r="J281" s="2"/>
      <c r="K281" s="43"/>
      <c r="L281" s="43"/>
      <c r="M281" s="43"/>
      <c r="N281" s="43"/>
      <c r="O281" s="2"/>
      <c r="P281" s="2"/>
      <c r="Q281" s="2"/>
      <c r="R281" s="2"/>
      <c r="S281" s="2"/>
    </row>
    <row r="282" spans="2:19" ht="15.75">
      <c r="B282" s="731" t="s">
        <v>596</v>
      </c>
      <c r="C282" s="732"/>
      <c r="D282" s="732"/>
      <c r="E282" s="732"/>
      <c r="F282" s="732"/>
      <c r="G282" s="733"/>
      <c r="H282" s="258" t="s">
        <v>681</v>
      </c>
      <c r="I282" s="281">
        <v>430</v>
      </c>
      <c r="J282" s="2"/>
      <c r="K282" s="43"/>
      <c r="L282" s="43"/>
      <c r="M282" s="43"/>
      <c r="N282" s="43"/>
      <c r="O282" s="2"/>
      <c r="P282" s="2"/>
      <c r="Q282" s="2"/>
      <c r="R282" s="2"/>
      <c r="S282" s="2"/>
    </row>
    <row r="283" spans="2:19">
      <c r="B283" s="2"/>
      <c r="C283" s="2"/>
      <c r="D283" s="2"/>
      <c r="E283" s="2"/>
      <c r="F283" s="2"/>
      <c r="G283" s="2"/>
      <c r="H283" s="2"/>
      <c r="I283" s="2"/>
      <c r="J283" s="2"/>
      <c r="K283" s="43"/>
      <c r="L283" s="43"/>
      <c r="M283" s="43"/>
      <c r="N283" s="43"/>
      <c r="O283" s="2"/>
      <c r="P283" s="2"/>
      <c r="Q283" s="2"/>
      <c r="R283" s="2"/>
      <c r="S283" s="2"/>
    </row>
    <row r="284" spans="2:19">
      <c r="B284" s="743" t="s">
        <v>663</v>
      </c>
      <c r="C284" s="743"/>
      <c r="D284" s="743"/>
      <c r="E284" s="743"/>
      <c r="F284" s="743"/>
      <c r="G284" s="743"/>
      <c r="H284" s="743"/>
      <c r="I284" s="743"/>
      <c r="J284" s="2"/>
      <c r="K284" s="607" t="s">
        <v>665</v>
      </c>
      <c r="L284" s="43"/>
      <c r="M284" s="131"/>
      <c r="N284" s="131"/>
    </row>
    <row r="285" spans="2:19">
      <c r="B285" s="331" t="s">
        <v>590</v>
      </c>
      <c r="C285" s="332" t="str">
        <f>C249</f>
        <v>CHIODO ANKER</v>
      </c>
      <c r="D285" s="332"/>
      <c r="E285" s="332"/>
      <c r="F285" s="332"/>
      <c r="G285" s="333"/>
      <c r="H285" s="272" t="s">
        <v>313</v>
      </c>
      <c r="I285" s="421">
        <f>I243</f>
        <v>4</v>
      </c>
      <c r="J285" s="2"/>
      <c r="K285" s="43"/>
      <c r="L285" s="43"/>
      <c r="M285" s="131"/>
      <c r="N285" s="131"/>
    </row>
    <row r="286" spans="2:19">
      <c r="B286" s="726" t="s">
        <v>651</v>
      </c>
      <c r="C286" s="727"/>
      <c r="D286" s="727"/>
      <c r="E286" s="727"/>
      <c r="F286" s="727"/>
      <c r="G286" s="728"/>
      <c r="H286" s="272" t="s">
        <v>600</v>
      </c>
      <c r="I286" s="421">
        <v>3</v>
      </c>
      <c r="J286" s="2"/>
      <c r="K286" s="43"/>
      <c r="L286" s="43"/>
      <c r="M286" s="131"/>
      <c r="N286" s="131"/>
    </row>
    <row r="287" spans="2:19">
      <c r="B287" s="726" t="s">
        <v>598</v>
      </c>
      <c r="C287" s="727"/>
      <c r="D287" s="727"/>
      <c r="E287" s="727"/>
      <c r="F287" s="727"/>
      <c r="G287" s="728"/>
      <c r="H287" s="418" t="s">
        <v>728</v>
      </c>
      <c r="I287" s="393">
        <v>1.25</v>
      </c>
      <c r="J287" s="2"/>
      <c r="K287" s="43"/>
      <c r="L287" s="131"/>
      <c r="M287" s="131"/>
      <c r="N287" s="131"/>
    </row>
    <row r="288" spans="2:19">
      <c r="B288" s="726" t="s">
        <v>599</v>
      </c>
      <c r="C288" s="727"/>
      <c r="D288" s="727"/>
      <c r="E288" s="727"/>
      <c r="F288" s="727"/>
      <c r="G288" s="728"/>
      <c r="H288" s="272" t="s">
        <v>729</v>
      </c>
      <c r="I288" s="421">
        <v>5</v>
      </c>
      <c r="J288" s="2"/>
      <c r="K288" s="131"/>
      <c r="L288" s="43"/>
      <c r="M288" s="131"/>
      <c r="N288" s="131"/>
    </row>
    <row r="289" spans="2:19" ht="18" customHeight="1">
      <c r="B289" s="334" t="s">
        <v>503</v>
      </c>
      <c r="C289" s="335"/>
      <c r="D289" s="335"/>
      <c r="E289" s="335" t="str">
        <f>C249</f>
        <v>CHIODO ANKER</v>
      </c>
      <c r="F289" s="335"/>
      <c r="G289" s="326"/>
      <c r="H289" s="272" t="s">
        <v>602</v>
      </c>
      <c r="I289" s="327">
        <f>I247</f>
        <v>2.4900000000000002</v>
      </c>
      <c r="J289" s="2"/>
      <c r="K289" s="43"/>
      <c r="L289" s="43"/>
      <c r="M289" s="131"/>
      <c r="N289" s="131"/>
    </row>
    <row r="290" spans="2:19" ht="18">
      <c r="B290" s="752" t="s">
        <v>654</v>
      </c>
      <c r="C290" s="753"/>
      <c r="D290" s="753"/>
      <c r="E290" s="753"/>
      <c r="F290" s="753"/>
      <c r="G290" s="754"/>
      <c r="H290" s="346" t="s">
        <v>52</v>
      </c>
      <c r="I290" s="325">
        <v>0.4</v>
      </c>
      <c r="J290" s="2"/>
      <c r="K290" s="43"/>
      <c r="L290" s="43"/>
      <c r="M290" s="131"/>
      <c r="N290" s="131"/>
    </row>
    <row r="291" spans="2:19">
      <c r="B291" s="752" t="s">
        <v>655</v>
      </c>
      <c r="C291" s="753"/>
      <c r="D291" s="753"/>
      <c r="E291" s="753"/>
      <c r="F291" s="753"/>
      <c r="G291" s="754"/>
      <c r="H291" s="272" t="s">
        <v>656</v>
      </c>
      <c r="I291" s="325">
        <v>2.5</v>
      </c>
      <c r="J291" s="2"/>
      <c r="K291" s="43"/>
      <c r="L291" s="43"/>
      <c r="M291" s="131"/>
      <c r="N291" s="131"/>
    </row>
    <row r="292" spans="2:19">
      <c r="B292" s="804" t="s">
        <v>614</v>
      </c>
      <c r="C292" s="805"/>
      <c r="D292" s="805"/>
      <c r="E292" s="805"/>
      <c r="F292" s="805"/>
      <c r="G292" s="806"/>
      <c r="H292" s="272" t="s">
        <v>657</v>
      </c>
      <c r="I292" s="392">
        <f>I290*I291*I282*I285*I286/I287/1000</f>
        <v>4.1280000000000001</v>
      </c>
      <c r="J292" s="2"/>
      <c r="K292" s="43"/>
      <c r="L292" s="43"/>
      <c r="M292" s="131"/>
      <c r="N292" s="131"/>
    </row>
    <row r="293" spans="2:19" ht="18">
      <c r="B293" s="726" t="s">
        <v>860</v>
      </c>
      <c r="C293" s="727"/>
      <c r="D293" s="727"/>
      <c r="E293" s="727"/>
      <c r="F293" s="727"/>
      <c r="G293" s="728"/>
      <c r="H293" s="272" t="s">
        <v>652</v>
      </c>
      <c r="I293" s="392">
        <f>I247*'verifica legno hold down'!C222*I246</f>
        <v>2.7390000000000003</v>
      </c>
      <c r="J293" s="2"/>
      <c r="K293" s="43"/>
      <c r="L293" s="43"/>
      <c r="M293" s="131"/>
      <c r="N293" s="131"/>
    </row>
    <row r="294" spans="2:19" ht="18.75">
      <c r="B294" s="755" t="s">
        <v>686</v>
      </c>
      <c r="C294" s="756"/>
      <c r="D294" s="756"/>
      <c r="E294" s="295"/>
      <c r="F294" s="295"/>
      <c r="G294" s="295"/>
      <c r="H294" s="729" t="str">
        <f>IF(B295&lt;=D295,"verificato","N.V.!")</f>
        <v>verificato</v>
      </c>
      <c r="I294" s="730"/>
      <c r="J294" s="2"/>
      <c r="K294" s="607" t="s">
        <v>665</v>
      </c>
      <c r="L294" s="131"/>
      <c r="M294" s="131"/>
      <c r="N294" s="131"/>
    </row>
    <row r="295" spans="2:19" ht="14.45" customHeight="1">
      <c r="B295" s="297">
        <f>I293</f>
        <v>2.7390000000000003</v>
      </c>
      <c r="C295" s="298" t="s">
        <v>106</v>
      </c>
      <c r="D295" s="299">
        <f>I292</f>
        <v>4.1280000000000001</v>
      </c>
      <c r="E295" s="300"/>
      <c r="F295" s="296"/>
      <c r="G295" s="296"/>
      <c r="H295" s="744"/>
      <c r="I295" s="745"/>
      <c r="J295" s="2"/>
      <c r="K295" s="43"/>
      <c r="L295" s="43"/>
      <c r="M295" s="131"/>
      <c r="N295" s="131"/>
    </row>
    <row r="296" spans="2:19">
      <c r="B296" s="2"/>
      <c r="C296" s="2"/>
      <c r="D296" s="2"/>
      <c r="E296" s="2"/>
      <c r="F296" s="2"/>
      <c r="G296" s="2"/>
      <c r="H296" s="2"/>
      <c r="I296" s="2"/>
      <c r="J296" s="2"/>
      <c r="K296" s="43"/>
      <c r="L296" s="43"/>
      <c r="M296" s="43"/>
      <c r="N296" s="43"/>
      <c r="O296" s="2"/>
      <c r="P296" s="2"/>
      <c r="Q296" s="2"/>
      <c r="R296" s="2"/>
      <c r="S296" s="2"/>
    </row>
    <row r="297" spans="2:19">
      <c r="B297" s="743" t="s">
        <v>664</v>
      </c>
      <c r="C297" s="743"/>
      <c r="D297" s="743"/>
      <c r="E297" s="743"/>
      <c r="F297" s="743"/>
      <c r="G297" s="743"/>
      <c r="H297" s="743"/>
      <c r="I297" s="743"/>
      <c r="J297" s="2"/>
      <c r="K297" s="607" t="s">
        <v>665</v>
      </c>
      <c r="L297" s="43"/>
      <c r="M297" s="43"/>
      <c r="N297" s="43"/>
      <c r="O297" s="2"/>
      <c r="P297" s="2"/>
      <c r="Q297" s="2"/>
      <c r="R297" s="2"/>
      <c r="S297" s="2"/>
    </row>
    <row r="298" spans="2:19" ht="18">
      <c r="B298" s="731" t="s">
        <v>605</v>
      </c>
      <c r="C298" s="732"/>
      <c r="D298" s="732"/>
      <c r="E298" s="732"/>
      <c r="F298" s="732"/>
      <c r="G298" s="733"/>
      <c r="H298" s="272" t="s">
        <v>544</v>
      </c>
      <c r="I298" s="287">
        <f>62*3</f>
        <v>186</v>
      </c>
      <c r="J298" s="2"/>
      <c r="K298" s="43"/>
      <c r="L298" s="43"/>
      <c r="M298" s="43"/>
      <c r="N298" s="43"/>
      <c r="O298" s="2"/>
      <c r="P298" s="2"/>
      <c r="Q298" s="2"/>
      <c r="R298" s="2"/>
      <c r="S298" s="2"/>
    </row>
    <row r="299" spans="2:19">
      <c r="B299" s="726" t="s">
        <v>598</v>
      </c>
      <c r="C299" s="727"/>
      <c r="D299" s="727"/>
      <c r="E299" s="727"/>
      <c r="F299" s="727"/>
      <c r="G299" s="728"/>
      <c r="H299" s="272" t="s">
        <v>732</v>
      </c>
      <c r="I299" s="203">
        <v>1.25</v>
      </c>
      <c r="J299" s="2"/>
      <c r="K299" s="43"/>
      <c r="L299" s="43"/>
      <c r="M299" s="43"/>
      <c r="N299" s="43"/>
      <c r="O299" s="2"/>
      <c r="P299" s="2"/>
      <c r="Q299" s="2"/>
      <c r="R299" s="2"/>
      <c r="S299" s="2"/>
    </row>
    <row r="300" spans="2:19">
      <c r="B300" s="731" t="s">
        <v>606</v>
      </c>
      <c r="C300" s="732"/>
      <c r="D300" s="732"/>
      <c r="E300" s="732"/>
      <c r="F300" s="732"/>
      <c r="G300" s="733"/>
      <c r="H300" s="272" t="s">
        <v>650</v>
      </c>
      <c r="I300" s="392">
        <f>I298*I282/I299/1000</f>
        <v>63.984000000000002</v>
      </c>
      <c r="J300" s="2"/>
      <c r="K300" s="43"/>
      <c r="L300" s="43"/>
      <c r="M300" s="43"/>
      <c r="N300" s="43"/>
      <c r="O300" s="2"/>
      <c r="P300" s="2"/>
      <c r="Q300" s="2"/>
      <c r="R300" s="2"/>
      <c r="S300" s="2"/>
    </row>
    <row r="301" spans="2:19" ht="18">
      <c r="B301" s="678" t="s">
        <v>863</v>
      </c>
      <c r="C301" s="678"/>
      <c r="D301" s="678"/>
      <c r="E301" s="678"/>
      <c r="F301" s="678"/>
      <c r="G301" s="678"/>
      <c r="H301" s="322" t="s">
        <v>649</v>
      </c>
      <c r="I301" s="392">
        <f>I250*'verifica legno hold down'!C222*I246</f>
        <v>26.705250000000007</v>
      </c>
      <c r="J301" s="2"/>
      <c r="K301" s="43"/>
      <c r="L301" s="43"/>
      <c r="M301" s="43"/>
      <c r="N301" s="43"/>
      <c r="O301" s="2"/>
      <c r="P301" s="2"/>
      <c r="Q301" s="2"/>
      <c r="R301" s="2"/>
      <c r="S301" s="2"/>
    </row>
    <row r="302" spans="2:19" ht="18.75">
      <c r="B302" s="755" t="s">
        <v>685</v>
      </c>
      <c r="C302" s="756"/>
      <c r="D302" s="756"/>
      <c r="E302" s="295"/>
      <c r="F302" s="295"/>
      <c r="G302" s="295"/>
      <c r="H302" s="729" t="str">
        <f>IF(B303&lt;=D303,"verificato","N.V.!")</f>
        <v>verificato</v>
      </c>
      <c r="I302" s="730"/>
      <c r="J302" s="2"/>
      <c r="K302" s="607" t="s">
        <v>665</v>
      </c>
      <c r="L302" s="131"/>
      <c r="M302" s="43"/>
      <c r="N302" s="43"/>
      <c r="O302" s="2"/>
      <c r="P302" s="2"/>
      <c r="Q302" s="2"/>
      <c r="R302" s="2"/>
      <c r="S302" s="2"/>
    </row>
    <row r="303" spans="2:19" ht="14.45" customHeight="1">
      <c r="B303" s="297">
        <f>I301</f>
        <v>26.705250000000007</v>
      </c>
      <c r="C303" s="298" t="s">
        <v>106</v>
      </c>
      <c r="D303" s="299">
        <f>I300</f>
        <v>63.984000000000002</v>
      </c>
      <c r="E303" s="300"/>
      <c r="F303" s="296"/>
      <c r="G303" s="296"/>
      <c r="H303" s="744"/>
      <c r="I303" s="745"/>
      <c r="J303" s="2"/>
      <c r="K303" s="43"/>
      <c r="L303" s="43"/>
      <c r="M303" s="43"/>
      <c r="N303" s="43"/>
      <c r="O303" s="2"/>
      <c r="P303" s="2"/>
      <c r="Q303" s="2"/>
      <c r="R303" s="2"/>
      <c r="S303" s="2"/>
    </row>
    <row r="304" spans="2:19">
      <c r="B304" s="307"/>
      <c r="C304" s="2"/>
      <c r="D304" s="2"/>
      <c r="E304" s="2"/>
      <c r="F304" s="2"/>
      <c r="G304" s="2"/>
      <c r="H304" s="2"/>
      <c r="I304" s="2"/>
      <c r="J304" s="2"/>
      <c r="K304" s="43"/>
      <c r="L304" s="43"/>
      <c r="M304" s="43"/>
      <c r="N304" s="43"/>
      <c r="O304" s="2"/>
      <c r="P304" s="2"/>
      <c r="Q304" s="2"/>
      <c r="R304" s="2"/>
      <c r="S304" s="2"/>
    </row>
    <row r="305" spans="2:19">
      <c r="B305" s="743" t="s">
        <v>586</v>
      </c>
      <c r="C305" s="743"/>
      <c r="D305" s="743"/>
      <c r="E305" s="743"/>
      <c r="F305" s="743"/>
      <c r="G305" s="743"/>
      <c r="H305" s="743"/>
      <c r="I305" s="743"/>
      <c r="J305" s="2"/>
      <c r="K305" s="607" t="s">
        <v>665</v>
      </c>
      <c r="L305" s="43"/>
      <c r="M305" s="43"/>
      <c r="N305" s="43"/>
      <c r="O305" s="2"/>
      <c r="P305" s="2"/>
      <c r="Q305" s="2"/>
      <c r="R305" s="2"/>
      <c r="S305" s="2"/>
    </row>
    <row r="306" spans="2:19">
      <c r="B306" s="726" t="s">
        <v>611</v>
      </c>
      <c r="C306" s="727"/>
      <c r="D306" s="727"/>
      <c r="E306" s="727"/>
      <c r="F306" s="727"/>
      <c r="G306" s="728"/>
      <c r="H306" s="272" t="s">
        <v>612</v>
      </c>
      <c r="I306" s="328">
        <v>16</v>
      </c>
      <c r="J306" s="2"/>
      <c r="K306" s="131"/>
      <c r="L306" s="43"/>
      <c r="M306" s="43"/>
      <c r="N306" s="43"/>
      <c r="O306" s="2"/>
      <c r="P306" s="2"/>
      <c r="Q306" s="2"/>
      <c r="R306" s="2"/>
      <c r="S306" s="2"/>
    </row>
    <row r="307" spans="2:19">
      <c r="B307" s="726" t="s">
        <v>660</v>
      </c>
      <c r="C307" s="727"/>
      <c r="D307" s="727"/>
      <c r="E307" s="727"/>
      <c r="F307" s="727"/>
      <c r="G307" s="728"/>
      <c r="H307" s="418" t="s">
        <v>730</v>
      </c>
      <c r="I307" s="281">
        <v>800</v>
      </c>
      <c r="J307" s="2"/>
      <c r="K307" s="43"/>
      <c r="L307" s="43"/>
      <c r="M307" s="43"/>
      <c r="N307" s="43"/>
      <c r="O307" s="2"/>
      <c r="P307" s="2"/>
      <c r="Q307" s="2"/>
      <c r="R307" s="2"/>
      <c r="S307" s="2"/>
    </row>
    <row r="308" spans="2:19">
      <c r="B308" s="726" t="s">
        <v>613</v>
      </c>
      <c r="C308" s="727"/>
      <c r="D308" s="727"/>
      <c r="E308" s="727"/>
      <c r="F308" s="727"/>
      <c r="G308" s="728"/>
      <c r="H308" s="272" t="s">
        <v>731</v>
      </c>
      <c r="I308" s="287">
        <v>157</v>
      </c>
      <c r="J308" s="2"/>
      <c r="K308" s="43"/>
      <c r="L308" s="43"/>
      <c r="M308" s="43"/>
      <c r="N308" s="43"/>
      <c r="O308" s="2"/>
      <c r="P308" s="2"/>
      <c r="Q308" s="2"/>
      <c r="R308" s="2"/>
      <c r="S308" s="2"/>
    </row>
    <row r="309" spans="2:19">
      <c r="B309" s="726" t="s">
        <v>598</v>
      </c>
      <c r="C309" s="727"/>
      <c r="D309" s="727"/>
      <c r="E309" s="727"/>
      <c r="F309" s="727"/>
      <c r="G309" s="728"/>
      <c r="H309" s="272" t="s">
        <v>732</v>
      </c>
      <c r="I309" s="203">
        <v>1.25</v>
      </c>
      <c r="J309" s="2"/>
      <c r="K309" s="43"/>
      <c r="L309" s="43"/>
      <c r="M309" s="43"/>
      <c r="N309" s="43"/>
      <c r="O309" s="2"/>
      <c r="P309" s="2"/>
      <c r="Q309" s="2"/>
      <c r="R309" s="2"/>
      <c r="S309" s="2"/>
    </row>
    <row r="310" spans="2:19">
      <c r="B310" s="678" t="s">
        <v>615</v>
      </c>
      <c r="C310" s="678"/>
      <c r="D310" s="678"/>
      <c r="E310" s="678"/>
      <c r="F310" s="678"/>
      <c r="G310" s="678"/>
      <c r="H310" s="272" t="s">
        <v>658</v>
      </c>
      <c r="I310" s="392">
        <f>0.6*VERIFICHE!I307*I308/VERIFICHE!I309/1000</f>
        <v>60.287999999999997</v>
      </c>
      <c r="J310" s="2"/>
      <c r="K310" s="43"/>
      <c r="L310" s="43"/>
      <c r="M310" s="43"/>
      <c r="N310" s="43"/>
      <c r="O310" s="2"/>
      <c r="P310" s="2"/>
      <c r="Q310" s="2"/>
      <c r="R310" s="2"/>
      <c r="S310" s="2"/>
    </row>
    <row r="311" spans="2:19" ht="18">
      <c r="B311" s="726" t="s">
        <v>862</v>
      </c>
      <c r="C311" s="727"/>
      <c r="D311" s="727"/>
      <c r="E311" s="727"/>
      <c r="F311" s="727"/>
      <c r="G311" s="728"/>
      <c r="H311" s="465" t="s">
        <v>799</v>
      </c>
      <c r="I311" s="392">
        <f>I250*'verifica legno hold down'!C222*I246</f>
        <v>26.705250000000007</v>
      </c>
      <c r="J311" s="2"/>
      <c r="K311" s="43"/>
      <c r="L311" s="43"/>
      <c r="M311" s="43"/>
      <c r="N311" s="43"/>
      <c r="O311" s="2"/>
      <c r="P311" s="2"/>
      <c r="Q311" s="2"/>
      <c r="R311" s="2"/>
      <c r="S311" s="2"/>
    </row>
    <row r="312" spans="2:19" ht="18" customHeight="1">
      <c r="B312" s="755" t="s">
        <v>805</v>
      </c>
      <c r="C312" s="756"/>
      <c r="D312" s="756"/>
      <c r="E312" s="295"/>
      <c r="F312" s="295"/>
      <c r="G312" s="295"/>
      <c r="H312" s="729" t="str">
        <f>IF(B313&lt;=D313,"verificato","N.V.!")</f>
        <v>verificato</v>
      </c>
      <c r="I312" s="730"/>
      <c r="J312" s="2"/>
      <c r="K312" s="607" t="s">
        <v>665</v>
      </c>
      <c r="L312" s="131"/>
      <c r="M312" s="43"/>
      <c r="N312" s="43"/>
      <c r="O312" s="2"/>
      <c r="P312" s="2"/>
      <c r="Q312" s="2"/>
      <c r="R312" s="2"/>
      <c r="S312" s="2"/>
    </row>
    <row r="313" spans="2:19">
      <c r="B313" s="297">
        <f>I311</f>
        <v>26.705250000000007</v>
      </c>
      <c r="C313" s="298" t="s">
        <v>106</v>
      </c>
      <c r="D313" s="299">
        <f>I310</f>
        <v>60.287999999999997</v>
      </c>
      <c r="E313" s="300"/>
      <c r="F313" s="296"/>
      <c r="G313" s="296"/>
      <c r="H313" s="744"/>
      <c r="I313" s="745"/>
      <c r="J313" s="2"/>
      <c r="K313" s="43"/>
      <c r="L313" s="43"/>
      <c r="M313" s="43"/>
      <c r="N313" s="43"/>
      <c r="O313" s="2"/>
      <c r="P313" s="2"/>
      <c r="Q313" s="2"/>
      <c r="R313" s="2"/>
      <c r="S313" s="2"/>
    </row>
    <row r="314" spans="2:19">
      <c r="B314" s="307"/>
      <c r="C314" s="2"/>
      <c r="D314" s="2"/>
      <c r="E314" s="2"/>
      <c r="F314" s="2"/>
      <c r="G314" s="2"/>
      <c r="H314" s="2"/>
      <c r="I314" s="2"/>
      <c r="J314" s="2"/>
      <c r="K314" s="43"/>
      <c r="L314" s="43"/>
      <c r="M314" s="43"/>
      <c r="N314" s="43"/>
      <c r="O314" s="2"/>
      <c r="P314" s="2"/>
      <c r="Q314" s="2"/>
      <c r="R314" s="2"/>
      <c r="S314" s="2"/>
    </row>
    <row r="315" spans="2:19">
      <c r="B315" s="743" t="s">
        <v>719</v>
      </c>
      <c r="C315" s="743"/>
      <c r="D315" s="743"/>
      <c r="E315" s="743"/>
      <c r="F315" s="743"/>
      <c r="G315" s="743"/>
      <c r="H315" s="743"/>
      <c r="I315" s="743"/>
      <c r="J315" s="2"/>
      <c r="K315" s="607" t="s">
        <v>665</v>
      </c>
      <c r="L315" s="43"/>
      <c r="M315" s="43"/>
      <c r="N315" s="43"/>
      <c r="O315" s="2"/>
      <c r="P315" s="2"/>
      <c r="Q315" s="2"/>
      <c r="R315" s="2"/>
      <c r="S315" s="2"/>
    </row>
    <row r="316" spans="2:19">
      <c r="B316" s="726" t="s">
        <v>611</v>
      </c>
      <c r="C316" s="727"/>
      <c r="D316" s="727"/>
      <c r="E316" s="727"/>
      <c r="F316" s="727"/>
      <c r="G316" s="728"/>
      <c r="H316" s="272" t="s">
        <v>612</v>
      </c>
      <c r="I316" s="328">
        <v>16</v>
      </c>
      <c r="J316" s="2"/>
      <c r="K316" s="43"/>
      <c r="L316" s="43"/>
      <c r="M316" s="43"/>
      <c r="N316" s="43"/>
      <c r="O316" s="2"/>
      <c r="P316" s="2"/>
      <c r="Q316" s="2"/>
      <c r="R316" s="2"/>
      <c r="S316" s="2"/>
    </row>
    <row r="317" spans="2:19">
      <c r="B317" s="726" t="s">
        <v>699</v>
      </c>
      <c r="C317" s="727"/>
      <c r="D317" s="727"/>
      <c r="E317" s="727"/>
      <c r="F317" s="727"/>
      <c r="G317" s="728"/>
      <c r="H317" s="418" t="s">
        <v>698</v>
      </c>
      <c r="I317" s="394">
        <f>13.85*3</f>
        <v>41.55</v>
      </c>
      <c r="J317" s="2"/>
      <c r="K317" s="43"/>
      <c r="L317" s="43"/>
      <c r="M317" s="43"/>
      <c r="N317" s="43"/>
      <c r="O317" s="2"/>
      <c r="P317" s="2"/>
      <c r="Q317" s="2"/>
      <c r="R317" s="2"/>
      <c r="S317" s="2"/>
    </row>
    <row r="318" spans="2:19" ht="18">
      <c r="B318" s="726" t="s">
        <v>861</v>
      </c>
      <c r="C318" s="727"/>
      <c r="D318" s="727"/>
      <c r="E318" s="727"/>
      <c r="F318" s="727"/>
      <c r="G318" s="728"/>
      <c r="H318" s="272" t="s">
        <v>700</v>
      </c>
      <c r="I318" s="392">
        <f>I250*'verifica legno hold down'!C222*I246/2</f>
        <v>13.352625000000003</v>
      </c>
      <c r="J318" s="2"/>
      <c r="K318" s="43"/>
      <c r="L318" s="43"/>
      <c r="M318" s="43"/>
      <c r="N318" s="43"/>
      <c r="O318" s="2"/>
      <c r="P318" s="2"/>
      <c r="Q318" s="2"/>
      <c r="R318" s="2"/>
      <c r="S318" s="2"/>
    </row>
    <row r="319" spans="2:19">
      <c r="B319" s="726" t="s">
        <v>701</v>
      </c>
      <c r="C319" s="727"/>
      <c r="D319" s="727"/>
      <c r="E319" s="727"/>
      <c r="F319" s="727"/>
      <c r="G319" s="728"/>
      <c r="H319" s="272" t="s">
        <v>702</v>
      </c>
      <c r="I319" s="392">
        <f>I318/3*SIN(RADIANS(30))*2+I318/3</f>
        <v>8.9017499999999998</v>
      </c>
      <c r="J319" s="2"/>
      <c r="K319" s="43"/>
      <c r="L319" s="43"/>
      <c r="M319" s="43"/>
      <c r="N319" s="43"/>
      <c r="O319" s="2"/>
      <c r="P319" s="2"/>
      <c r="Q319" s="2"/>
      <c r="R319" s="2"/>
      <c r="S319" s="2"/>
    </row>
    <row r="320" spans="2:19">
      <c r="B320" s="726" t="s">
        <v>708</v>
      </c>
      <c r="C320" s="727"/>
      <c r="D320" s="727"/>
      <c r="E320" s="727"/>
      <c r="F320" s="727"/>
      <c r="G320" s="728"/>
      <c r="H320" s="272" t="s">
        <v>736</v>
      </c>
      <c r="I320" s="392">
        <f>I318/3*COS(RADIANS(30))*2</f>
        <v>7.7091416381381288</v>
      </c>
      <c r="J320" s="2"/>
      <c r="K320" s="43"/>
      <c r="L320" s="43"/>
      <c r="M320" s="43"/>
      <c r="N320" s="43"/>
      <c r="O320" s="2"/>
      <c r="P320" s="2"/>
      <c r="Q320" s="2"/>
      <c r="R320" s="2"/>
      <c r="S320" s="2"/>
    </row>
    <row r="321" spans="2:19">
      <c r="B321" s="726" t="s">
        <v>704</v>
      </c>
      <c r="C321" s="727"/>
      <c r="D321" s="727"/>
      <c r="E321" s="727"/>
      <c r="F321" s="727"/>
      <c r="G321" s="728"/>
      <c r="H321" s="272" t="s">
        <v>703</v>
      </c>
      <c r="I321" s="393">
        <v>1</v>
      </c>
      <c r="J321" s="2"/>
      <c r="K321" s="43"/>
      <c r="L321" s="43"/>
      <c r="M321" s="43"/>
      <c r="N321" s="43"/>
      <c r="O321" s="2"/>
      <c r="P321" s="2"/>
      <c r="Q321" s="2"/>
      <c r="R321" s="2"/>
      <c r="S321" s="2"/>
    </row>
    <row r="322" spans="2:19">
      <c r="B322" s="726" t="s">
        <v>705</v>
      </c>
      <c r="C322" s="727"/>
      <c r="D322" s="727"/>
      <c r="E322" s="727"/>
      <c r="F322" s="727"/>
      <c r="G322" s="728"/>
      <c r="H322" s="272" t="s">
        <v>53</v>
      </c>
      <c r="I322" s="328">
        <v>5</v>
      </c>
      <c r="J322" s="2"/>
      <c r="K322" s="43"/>
      <c r="L322" s="43"/>
      <c r="M322" s="43"/>
      <c r="N322" s="43"/>
      <c r="O322" s="2"/>
      <c r="P322" s="2"/>
      <c r="Q322" s="2"/>
      <c r="R322" s="2"/>
      <c r="S322" s="2"/>
    </row>
    <row r="323" spans="2:19">
      <c r="B323" s="726" t="s">
        <v>709</v>
      </c>
      <c r="C323" s="727"/>
      <c r="D323" s="727"/>
      <c r="E323" s="727"/>
      <c r="F323" s="727"/>
      <c r="G323" s="728"/>
      <c r="H323" s="272" t="s">
        <v>52</v>
      </c>
      <c r="I323" s="394">
        <f>I322/SQRT(2)</f>
        <v>3.5355339059327373</v>
      </c>
      <c r="J323" s="2"/>
      <c r="K323" s="43"/>
      <c r="L323" s="43" t="s">
        <v>854</v>
      </c>
      <c r="M323" s="43"/>
      <c r="N323" s="43"/>
      <c r="O323" s="2"/>
      <c r="P323" s="2"/>
      <c r="Q323" s="2"/>
      <c r="R323" s="2"/>
      <c r="S323" s="2"/>
    </row>
    <row r="324" spans="2:19">
      <c r="B324" s="726" t="s">
        <v>598</v>
      </c>
      <c r="C324" s="727"/>
      <c r="D324" s="727"/>
      <c r="E324" s="727"/>
      <c r="F324" s="727"/>
      <c r="G324" s="728"/>
      <c r="H324" s="272" t="s">
        <v>732</v>
      </c>
      <c r="I324" s="203">
        <v>1.25</v>
      </c>
      <c r="J324" s="2"/>
      <c r="K324" s="43"/>
      <c r="L324" s="43"/>
      <c r="M324" s="43"/>
      <c r="N324" s="43"/>
      <c r="O324" s="2"/>
      <c r="P324" s="2"/>
      <c r="Q324" s="2"/>
      <c r="R324" s="2"/>
      <c r="S324" s="2"/>
    </row>
    <row r="325" spans="2:19">
      <c r="B325" s="726" t="s">
        <v>710</v>
      </c>
      <c r="C325" s="727"/>
      <c r="D325" s="727"/>
      <c r="E325" s="727"/>
      <c r="F325" s="727"/>
      <c r="G325" s="728"/>
      <c r="H325" s="272" t="s">
        <v>712</v>
      </c>
      <c r="I325" s="395">
        <f>I319*1000/(I323*I317)</f>
        <v>60.596753688831299</v>
      </c>
      <c r="J325" s="2"/>
      <c r="K325" s="43"/>
      <c r="L325" s="43"/>
      <c r="M325" s="43"/>
      <c r="N325" s="43"/>
      <c r="O325" s="2"/>
      <c r="P325" s="2"/>
      <c r="Q325" s="2"/>
      <c r="R325" s="2"/>
      <c r="S325" s="2"/>
    </row>
    <row r="326" spans="2:19">
      <c r="B326" s="726" t="s">
        <v>711</v>
      </c>
      <c r="C326" s="727"/>
      <c r="D326" s="727"/>
      <c r="E326" s="727"/>
      <c r="F326" s="727"/>
      <c r="G326" s="728"/>
      <c r="H326" s="272" t="s">
        <v>734</v>
      </c>
      <c r="I326" s="395">
        <f>I320*1000/(I323*I317)</f>
        <v>52.478328081396306</v>
      </c>
      <c r="J326" s="2"/>
      <c r="K326" s="43"/>
      <c r="L326" s="43"/>
      <c r="M326" s="43"/>
      <c r="N326" s="43"/>
      <c r="O326" s="2"/>
      <c r="P326" s="2"/>
      <c r="Q326" s="2"/>
      <c r="R326" s="2"/>
      <c r="S326" s="2"/>
    </row>
    <row r="327" spans="2:19">
      <c r="B327" s="726" t="s">
        <v>713</v>
      </c>
      <c r="C327" s="727"/>
      <c r="D327" s="727"/>
      <c r="E327" s="727"/>
      <c r="F327" s="727"/>
      <c r="G327" s="728"/>
      <c r="H327" s="272" t="s">
        <v>691</v>
      </c>
      <c r="I327" s="395">
        <f>(I325^2+I326^2)^0.5</f>
        <v>80.161970259241741</v>
      </c>
      <c r="J327" s="2"/>
      <c r="K327" s="43"/>
      <c r="L327" s="43"/>
      <c r="M327" s="43"/>
      <c r="N327" s="43"/>
      <c r="O327" s="2"/>
      <c r="P327" s="2"/>
      <c r="Q327" s="2"/>
      <c r="R327" s="2"/>
      <c r="S327" s="2"/>
    </row>
    <row r="328" spans="2:19">
      <c r="B328" s="726" t="s">
        <v>706</v>
      </c>
      <c r="C328" s="727"/>
      <c r="D328" s="727"/>
      <c r="E328" s="727"/>
      <c r="F328" s="727"/>
      <c r="G328" s="728"/>
      <c r="H328" s="419" t="s">
        <v>737</v>
      </c>
      <c r="I328" s="396">
        <v>0.7</v>
      </c>
      <c r="J328" s="2"/>
      <c r="K328" s="43"/>
      <c r="L328" s="43"/>
      <c r="M328" s="43"/>
      <c r="N328" s="43"/>
      <c r="O328" s="2"/>
      <c r="P328" s="2"/>
      <c r="Q328" s="2"/>
      <c r="R328" s="2"/>
      <c r="S328" s="2"/>
    </row>
    <row r="329" spans="2:19">
      <c r="B329" s="726" t="s">
        <v>707</v>
      </c>
      <c r="C329" s="727"/>
      <c r="D329" s="727"/>
      <c r="E329" s="727"/>
      <c r="F329" s="727"/>
      <c r="G329" s="728"/>
      <c r="H329" s="419" t="s">
        <v>738</v>
      </c>
      <c r="I329" s="396">
        <v>0.85</v>
      </c>
      <c r="J329" s="2"/>
      <c r="K329" s="43"/>
      <c r="L329" s="43"/>
      <c r="M329" s="43"/>
      <c r="N329" s="43"/>
      <c r="O329" s="2"/>
      <c r="P329" s="2"/>
      <c r="Q329" s="2"/>
      <c r="R329" s="2"/>
      <c r="S329" s="2"/>
    </row>
    <row r="330" spans="2:19">
      <c r="B330" s="726" t="s">
        <v>714</v>
      </c>
      <c r="C330" s="727"/>
      <c r="D330" s="727"/>
      <c r="E330" s="727"/>
      <c r="F330" s="727"/>
      <c r="G330" s="728"/>
      <c r="H330" s="418" t="s">
        <v>717</v>
      </c>
      <c r="I330" s="287">
        <f>I217*I328</f>
        <v>192.5</v>
      </c>
      <c r="J330" s="2"/>
      <c r="K330" s="43"/>
      <c r="L330" s="43"/>
      <c r="M330" s="43"/>
      <c r="N330" s="43"/>
      <c r="O330" s="2"/>
      <c r="P330" s="2"/>
      <c r="Q330" s="2"/>
      <c r="R330" s="2"/>
      <c r="S330" s="2"/>
    </row>
    <row r="331" spans="2:19">
      <c r="B331" s="726" t="s">
        <v>715</v>
      </c>
      <c r="C331" s="727"/>
      <c r="D331" s="727"/>
      <c r="E331" s="727"/>
      <c r="F331" s="727"/>
      <c r="G331" s="728"/>
      <c r="H331" s="418" t="s">
        <v>733</v>
      </c>
      <c r="I331" s="287">
        <f>I217*I329</f>
        <v>233.75</v>
      </c>
      <c r="J331" s="2"/>
      <c r="K331" s="43"/>
      <c r="L331" s="43"/>
      <c r="M331" s="43"/>
      <c r="N331" s="43"/>
      <c r="O331" s="2"/>
      <c r="P331" s="2"/>
      <c r="Q331" s="2"/>
      <c r="R331" s="2"/>
      <c r="S331" s="2"/>
    </row>
    <row r="332" spans="2:19" ht="15.75" customHeight="1">
      <c r="B332" s="397" t="s">
        <v>716</v>
      </c>
      <c r="C332" s="398" t="s">
        <v>717</v>
      </c>
      <c r="D332" s="795" t="s">
        <v>714</v>
      </c>
      <c r="E332" s="795"/>
      <c r="F332" s="401" t="s">
        <v>726</v>
      </c>
      <c r="G332" s="410">
        <f>I327/I330</f>
        <v>0.41642581952852853</v>
      </c>
      <c r="H332" s="729" t="str">
        <f>IF(I327&lt;=I330,"verificato","N.V.!")</f>
        <v>verificato</v>
      </c>
      <c r="I332" s="730"/>
      <c r="J332" s="2"/>
      <c r="K332" s="607" t="s">
        <v>665</v>
      </c>
      <c r="L332" s="131"/>
      <c r="M332" s="43"/>
      <c r="N332" s="43"/>
      <c r="O332" s="2"/>
      <c r="P332" s="2"/>
      <c r="Q332" s="2"/>
      <c r="R332" s="2"/>
      <c r="S332" s="2"/>
    </row>
    <row r="333" spans="2:19" ht="15" customHeight="1">
      <c r="B333" s="399" t="s">
        <v>735</v>
      </c>
      <c r="C333" s="400" t="s">
        <v>718</v>
      </c>
      <c r="D333" s="795" t="s">
        <v>715</v>
      </c>
      <c r="E333" s="795"/>
      <c r="F333" s="408" t="s">
        <v>726</v>
      </c>
      <c r="G333" s="410">
        <f>(I326)/I331</f>
        <v>0.22450621639100024</v>
      </c>
      <c r="H333" s="783" t="str">
        <f>IF((I326)&lt;=I331,"verificato","N.V.!")</f>
        <v>verificato</v>
      </c>
      <c r="I333" s="784"/>
      <c r="J333" s="2"/>
      <c r="K333" s="43"/>
      <c r="L333" s="43"/>
      <c r="M333" s="43"/>
      <c r="N333" s="43"/>
      <c r="O333" s="2"/>
      <c r="P333" s="2"/>
      <c r="Q333" s="2"/>
      <c r="R333" s="2"/>
      <c r="S333" s="2"/>
    </row>
    <row r="334" spans="2:19">
      <c r="B334" s="2"/>
      <c r="C334" s="2"/>
      <c r="D334" s="2"/>
      <c r="E334" s="2"/>
      <c r="F334" s="2"/>
      <c r="G334" s="2"/>
      <c r="H334" s="2"/>
      <c r="I334" s="2"/>
      <c r="J334" s="2"/>
      <c r="K334" s="43"/>
      <c r="L334" s="43"/>
      <c r="M334" s="43"/>
      <c r="N334" s="43"/>
      <c r="O334" s="2"/>
      <c r="P334" s="2"/>
      <c r="Q334" s="2"/>
      <c r="R334" s="2"/>
      <c r="S334" s="2"/>
    </row>
    <row r="335" spans="2:19" ht="21">
      <c r="B335" s="773" t="s">
        <v>818</v>
      </c>
      <c r="C335" s="773"/>
      <c r="D335" s="773"/>
      <c r="E335" s="773"/>
      <c r="F335" s="773"/>
      <c r="G335" s="773"/>
      <c r="H335" s="773"/>
      <c r="I335" s="773"/>
      <c r="J335" s="2"/>
      <c r="K335" s="43"/>
      <c r="L335" s="43"/>
      <c r="M335" s="43"/>
      <c r="N335" s="43"/>
      <c r="O335" s="2"/>
      <c r="P335" s="2"/>
      <c r="Q335" s="2"/>
      <c r="R335" s="2"/>
      <c r="S335" s="2"/>
    </row>
    <row r="336" spans="2:19">
      <c r="J336" s="2"/>
      <c r="K336" s="43"/>
      <c r="L336" s="43"/>
      <c r="M336" s="43"/>
      <c r="N336" s="43"/>
      <c r="O336" s="2"/>
      <c r="P336" s="2"/>
      <c r="Q336" s="2"/>
      <c r="R336" s="2"/>
      <c r="S336" s="2"/>
    </row>
    <row r="337" spans="2:19">
      <c r="B337" s="743" t="s">
        <v>819</v>
      </c>
      <c r="C337" s="743"/>
      <c r="D337" s="743"/>
      <c r="E337" s="743"/>
      <c r="F337" s="743"/>
      <c r="G337" s="743"/>
      <c r="H337" s="743"/>
      <c r="I337" s="743"/>
      <c r="J337" s="2"/>
      <c r="K337" s="607" t="s">
        <v>665</v>
      </c>
      <c r="L337" s="43"/>
      <c r="M337" s="43"/>
      <c r="N337" s="43"/>
      <c r="O337" s="2"/>
      <c r="P337" s="2"/>
      <c r="Q337" s="2"/>
      <c r="R337" s="2"/>
      <c r="S337" s="2"/>
    </row>
    <row r="338" spans="2:19" ht="18">
      <c r="B338" s="726" t="s">
        <v>884</v>
      </c>
      <c r="C338" s="727"/>
      <c r="D338" s="727"/>
      <c r="E338" s="727"/>
      <c r="F338" s="727"/>
      <c r="G338" s="728"/>
      <c r="H338" s="272" t="s">
        <v>801</v>
      </c>
      <c r="I338" s="392">
        <f>I147/'verifica legno hold down'!C222*'verifica legno hold down'!$C$222</f>
        <v>7.916666666666667</v>
      </c>
      <c r="J338" s="2"/>
      <c r="K338" s="43"/>
      <c r="L338" s="43"/>
      <c r="M338" s="43"/>
      <c r="N338" s="43"/>
      <c r="O338" s="2"/>
      <c r="P338" s="2"/>
      <c r="Q338" s="2"/>
      <c r="R338" s="2"/>
      <c r="S338" s="2"/>
    </row>
    <row r="339" spans="2:19" ht="18">
      <c r="B339" s="807" t="s">
        <v>776</v>
      </c>
      <c r="C339" s="808"/>
      <c r="D339" s="808"/>
      <c r="E339" s="808"/>
      <c r="F339" s="808"/>
      <c r="G339" s="809"/>
      <c r="H339" s="321" t="s">
        <v>787</v>
      </c>
      <c r="I339" s="421">
        <f>'INPUT DATI'!H39</f>
        <v>16</v>
      </c>
      <c r="J339" s="2"/>
      <c r="K339" s="43"/>
      <c r="L339" s="43"/>
      <c r="M339" s="43"/>
      <c r="N339" s="43"/>
      <c r="O339" s="2"/>
      <c r="P339" s="2"/>
      <c r="Q339" s="2"/>
      <c r="R339" s="2"/>
      <c r="S339" s="2"/>
    </row>
    <row r="340" spans="2:19" ht="18">
      <c r="B340" s="669" t="s">
        <v>761</v>
      </c>
      <c r="C340" s="670"/>
      <c r="D340" s="670"/>
      <c r="E340" s="670"/>
      <c r="F340" s="670"/>
      <c r="G340" s="671"/>
      <c r="H340" s="321" t="s">
        <v>788</v>
      </c>
      <c r="I340" s="395">
        <f>'INPUT DATI'!H40</f>
        <v>2.8</v>
      </c>
      <c r="J340" s="2"/>
      <c r="K340" s="43"/>
      <c r="L340" s="43"/>
      <c r="M340" s="43"/>
      <c r="N340" s="43"/>
      <c r="O340" s="2"/>
      <c r="P340" s="2"/>
      <c r="Q340" s="2"/>
      <c r="R340" s="2"/>
      <c r="S340" s="2"/>
    </row>
    <row r="341" spans="2:19" ht="18">
      <c r="B341" s="810" t="s">
        <v>762</v>
      </c>
      <c r="C341" s="811"/>
      <c r="D341" s="811"/>
      <c r="E341" s="811"/>
      <c r="F341" s="811"/>
      <c r="G341" s="812"/>
      <c r="H341" s="321" t="s">
        <v>789</v>
      </c>
      <c r="I341" s="421">
        <f>APPROFONDIMENTI!O37</f>
        <v>150</v>
      </c>
      <c r="J341" s="2"/>
      <c r="K341" s="43"/>
      <c r="L341" s="43"/>
      <c r="M341" s="43"/>
      <c r="N341" s="43"/>
      <c r="O341" s="2"/>
      <c r="P341" s="2"/>
      <c r="Q341" s="2"/>
      <c r="R341" s="2"/>
      <c r="S341" s="2"/>
    </row>
    <row r="342" spans="2:19" ht="18">
      <c r="B342" s="726" t="s">
        <v>851</v>
      </c>
      <c r="C342" s="727"/>
      <c r="D342" s="727"/>
      <c r="E342" s="727"/>
      <c r="F342" s="727"/>
      <c r="G342" s="728"/>
      <c r="H342" s="465" t="s">
        <v>797</v>
      </c>
      <c r="I342" s="392">
        <f>MIN((I339/2)^2*PI()*391.3/1000,APPROFONDIMENTI!O38)</f>
        <v>21.111502632123408</v>
      </c>
      <c r="J342" s="2"/>
      <c r="K342" s="43"/>
      <c r="L342" s="43"/>
      <c r="M342" s="43"/>
      <c r="N342" s="43"/>
      <c r="O342" s="2"/>
      <c r="P342" s="2"/>
      <c r="Q342" s="2"/>
      <c r="R342" s="2"/>
      <c r="S342" s="2"/>
    </row>
    <row r="343" spans="2:19" ht="18.75">
      <c r="B343" s="755" t="s">
        <v>800</v>
      </c>
      <c r="C343" s="756"/>
      <c r="D343" s="756"/>
      <c r="E343" s="295"/>
      <c r="F343" s="295"/>
      <c r="G343" s="295"/>
      <c r="H343" s="729" t="str">
        <f>IF(B344&lt;=D344,"verificato","N.V.!")</f>
        <v>verificato</v>
      </c>
      <c r="I343" s="730"/>
      <c r="J343" s="2"/>
      <c r="K343" s="751" t="s">
        <v>744</v>
      </c>
      <c r="L343" s="751"/>
      <c r="M343" s="43"/>
      <c r="N343" s="43"/>
      <c r="O343" s="2"/>
      <c r="P343" s="2"/>
      <c r="Q343" s="2"/>
      <c r="R343" s="2"/>
      <c r="S343" s="2"/>
    </row>
    <row r="344" spans="2:19" ht="15" customHeight="1">
      <c r="B344" s="297">
        <f>I338</f>
        <v>7.916666666666667</v>
      </c>
      <c r="C344" s="298" t="s">
        <v>106</v>
      </c>
      <c r="D344" s="299">
        <f>I342</f>
        <v>21.111502632123408</v>
      </c>
      <c r="E344" s="300"/>
      <c r="F344" s="296"/>
      <c r="G344" s="296"/>
      <c r="H344" s="744"/>
      <c r="I344" s="745"/>
      <c r="J344" s="2"/>
      <c r="K344" s="43"/>
      <c r="L344" s="43"/>
      <c r="M344" s="43"/>
      <c r="N344" s="43"/>
      <c r="O344" s="2"/>
      <c r="P344" s="2"/>
      <c r="Q344" s="2"/>
      <c r="R344" s="2"/>
      <c r="S344" s="2"/>
    </row>
    <row r="345" spans="2:19" ht="15" customHeight="1">
      <c r="B345" s="488"/>
      <c r="C345" s="489"/>
      <c r="D345" s="488"/>
      <c r="E345" s="490"/>
      <c r="F345" s="295"/>
      <c r="G345" s="295"/>
      <c r="H345" s="43"/>
      <c r="I345" s="43"/>
      <c r="J345" s="2"/>
      <c r="K345" s="43"/>
      <c r="L345" s="43"/>
      <c r="M345" s="43"/>
      <c r="N345" s="43"/>
      <c r="O345" s="2"/>
      <c r="P345" s="2"/>
      <c r="Q345" s="2"/>
      <c r="R345" s="2"/>
      <c r="S345" s="2"/>
    </row>
    <row r="346" spans="2:19">
      <c r="B346" s="743" t="s">
        <v>820</v>
      </c>
      <c r="C346" s="743"/>
      <c r="D346" s="743"/>
      <c r="E346" s="743"/>
      <c r="F346" s="743"/>
      <c r="G346" s="743"/>
      <c r="H346" s="743"/>
      <c r="I346" s="743"/>
      <c r="J346" s="2"/>
      <c r="K346" s="607" t="s">
        <v>665</v>
      </c>
      <c r="L346" s="43"/>
      <c r="M346" s="43"/>
      <c r="N346" s="43"/>
      <c r="O346" s="2"/>
      <c r="P346" s="2"/>
      <c r="Q346" s="2"/>
      <c r="R346" s="2"/>
      <c r="S346" s="2"/>
    </row>
    <row r="347" spans="2:19" ht="18">
      <c r="B347" s="726" t="s">
        <v>884</v>
      </c>
      <c r="C347" s="727"/>
      <c r="D347" s="727"/>
      <c r="E347" s="727"/>
      <c r="F347" s="727"/>
      <c r="G347" s="728"/>
      <c r="H347" s="445" t="s">
        <v>802</v>
      </c>
      <c r="I347" s="392">
        <f>I311/'verifica legno hold down'!C222*'verifica legno hold down'!$C$222</f>
        <v>26.705250000000007</v>
      </c>
      <c r="J347" s="2"/>
      <c r="K347" s="43"/>
      <c r="L347" s="43"/>
      <c r="M347" s="43"/>
      <c r="N347" s="43"/>
      <c r="O347" s="2"/>
      <c r="P347" s="2"/>
      <c r="Q347" s="2"/>
      <c r="R347" s="2"/>
      <c r="S347" s="2"/>
    </row>
    <row r="348" spans="2:19" ht="18">
      <c r="B348" s="807" t="s">
        <v>776</v>
      </c>
      <c r="C348" s="808"/>
      <c r="D348" s="808"/>
      <c r="E348" s="808"/>
      <c r="F348" s="808"/>
      <c r="G348" s="809"/>
      <c r="H348" s="321" t="s">
        <v>790</v>
      </c>
      <c r="I348" s="421">
        <f>'INPUT DATI'!H115</f>
        <v>16</v>
      </c>
      <c r="J348" s="2"/>
      <c r="K348" s="131"/>
      <c r="L348" s="43"/>
      <c r="M348" s="43"/>
      <c r="N348" s="43"/>
      <c r="O348" s="2"/>
      <c r="P348" s="2"/>
      <c r="Q348" s="2"/>
      <c r="R348" s="2"/>
      <c r="S348" s="2"/>
    </row>
    <row r="349" spans="2:19" ht="18">
      <c r="B349" s="669" t="s">
        <v>761</v>
      </c>
      <c r="C349" s="670"/>
      <c r="D349" s="670"/>
      <c r="E349" s="670"/>
      <c r="F349" s="670"/>
      <c r="G349" s="671"/>
      <c r="H349" s="321" t="s">
        <v>788</v>
      </c>
      <c r="I349" s="395">
        <f>'INPUT DATI'!H116</f>
        <v>2.8</v>
      </c>
      <c r="J349" s="2"/>
      <c r="K349" s="43"/>
      <c r="L349" s="43"/>
      <c r="M349" s="43"/>
      <c r="N349" s="43"/>
      <c r="O349" s="2"/>
      <c r="P349" s="2"/>
      <c r="Q349" s="2"/>
      <c r="R349" s="2"/>
      <c r="S349" s="2"/>
    </row>
    <row r="350" spans="2:19" ht="18">
      <c r="B350" s="810" t="s">
        <v>762</v>
      </c>
      <c r="C350" s="811"/>
      <c r="D350" s="811"/>
      <c r="E350" s="811"/>
      <c r="F350" s="811"/>
      <c r="G350" s="812"/>
      <c r="H350" s="321" t="s">
        <v>791</v>
      </c>
      <c r="I350" s="421">
        <f>APPROFONDIMENTI!O45</f>
        <v>194.74431000021605</v>
      </c>
      <c r="J350" s="2"/>
      <c r="K350" s="43"/>
      <c r="L350" s="43"/>
      <c r="M350" s="43"/>
      <c r="N350" s="43"/>
      <c r="O350" s="2"/>
      <c r="P350" s="2"/>
      <c r="Q350" s="2"/>
      <c r="R350" s="2"/>
      <c r="S350" s="2"/>
    </row>
    <row r="351" spans="2:19" ht="18">
      <c r="B351" s="726" t="s">
        <v>851</v>
      </c>
      <c r="C351" s="727"/>
      <c r="D351" s="727"/>
      <c r="E351" s="727"/>
      <c r="F351" s="727"/>
      <c r="G351" s="728"/>
      <c r="H351" s="465" t="s">
        <v>804</v>
      </c>
      <c r="I351" s="392">
        <f>MIN((I348/2)^2*PI()*391.3/1000,APPROFONDIMENTI!O46)</f>
        <v>27.408966754404123</v>
      </c>
      <c r="J351" s="2"/>
      <c r="K351" s="43"/>
      <c r="L351" s="43"/>
      <c r="M351" s="43"/>
      <c r="N351" s="43"/>
      <c r="O351" s="2"/>
      <c r="P351" s="2"/>
      <c r="Q351" s="2"/>
      <c r="R351" s="2"/>
      <c r="S351" s="2"/>
    </row>
    <row r="352" spans="2:19" ht="18.75">
      <c r="B352" s="755" t="s">
        <v>803</v>
      </c>
      <c r="C352" s="756"/>
      <c r="D352" s="756"/>
      <c r="E352" s="295"/>
      <c r="F352" s="295"/>
      <c r="G352" s="295"/>
      <c r="H352" s="729" t="str">
        <f>IF(B353&lt;=D353,"verificato","N.V.!")</f>
        <v>verificato</v>
      </c>
      <c r="I352" s="730"/>
      <c r="J352" s="2"/>
      <c r="K352" s="751" t="s">
        <v>744</v>
      </c>
      <c r="L352" s="751"/>
      <c r="M352" s="43"/>
      <c r="N352" s="43"/>
      <c r="O352" s="2"/>
      <c r="P352" s="2"/>
      <c r="Q352" s="2"/>
      <c r="R352" s="2"/>
      <c r="S352" s="2"/>
    </row>
    <row r="353" spans="2:19">
      <c r="B353" s="297">
        <f>I347</f>
        <v>26.705250000000007</v>
      </c>
      <c r="C353" s="298" t="s">
        <v>106</v>
      </c>
      <c r="D353" s="299">
        <f>I351</f>
        <v>27.408966754404123</v>
      </c>
      <c r="E353" s="300"/>
      <c r="F353" s="296"/>
      <c r="G353" s="296"/>
      <c r="H353" s="744"/>
      <c r="I353" s="745"/>
      <c r="J353" s="2"/>
      <c r="K353" s="43"/>
      <c r="L353" s="43"/>
      <c r="M353" s="43"/>
      <c r="N353" s="43"/>
      <c r="O353" s="2"/>
      <c r="P353" s="2"/>
      <c r="Q353" s="2"/>
      <c r="R353" s="2"/>
      <c r="S353" s="2"/>
    </row>
    <row r="354" spans="2:19">
      <c r="B354" s="2"/>
      <c r="C354" s="2"/>
      <c r="D354" s="2"/>
      <c r="E354" s="2"/>
      <c r="F354" s="2"/>
      <c r="G354" s="2"/>
      <c r="H354" s="2"/>
      <c r="I354" s="2"/>
      <c r="J354" s="2"/>
      <c r="K354" s="43"/>
      <c r="L354" s="43"/>
      <c r="M354" s="43"/>
      <c r="N354" s="43"/>
      <c r="O354" s="2"/>
      <c r="P354" s="2"/>
      <c r="Q354" s="2"/>
      <c r="R354" s="2"/>
      <c r="S354" s="2"/>
    </row>
    <row r="355" spans="2:19">
      <c r="B355" s="801" t="s">
        <v>938</v>
      </c>
      <c r="C355" s="802"/>
      <c r="D355" s="802"/>
      <c r="E355" s="803"/>
      <c r="F355" s="801" t="s">
        <v>939</v>
      </c>
      <c r="G355" s="802"/>
      <c r="H355" s="802"/>
      <c r="I355" s="803"/>
      <c r="J355" s="2"/>
      <c r="K355" s="43"/>
      <c r="L355" s="43"/>
      <c r="M355" s="43"/>
      <c r="N355" s="43"/>
      <c r="O355" s="2"/>
      <c r="P355" s="2"/>
      <c r="Q355" s="2"/>
      <c r="R355" s="2"/>
      <c r="S355" s="2"/>
    </row>
    <row r="356" spans="2:19">
      <c r="B356" s="800"/>
      <c r="C356" s="800"/>
      <c r="D356" s="800"/>
      <c r="E356" s="800"/>
      <c r="F356" s="800"/>
      <c r="G356" s="800"/>
      <c r="H356" s="800"/>
      <c r="I356" s="800"/>
      <c r="J356" s="2"/>
      <c r="K356" s="43"/>
      <c r="L356" s="43"/>
      <c r="M356" s="43"/>
      <c r="N356" s="43"/>
      <c r="O356" s="2"/>
      <c r="P356" s="2"/>
      <c r="Q356" s="2"/>
      <c r="R356" s="2"/>
      <c r="S356" s="2"/>
    </row>
    <row r="357" spans="2:19">
      <c r="B357" s="800"/>
      <c r="C357" s="800"/>
      <c r="D357" s="800"/>
      <c r="E357" s="800"/>
      <c r="F357" s="800"/>
      <c r="G357" s="800"/>
      <c r="H357" s="800"/>
      <c r="I357" s="800"/>
      <c r="J357" s="2"/>
      <c r="K357" s="43"/>
      <c r="L357" s="43"/>
      <c r="M357" s="43"/>
      <c r="N357" s="43"/>
      <c r="O357" s="2"/>
      <c r="P357" s="2"/>
      <c r="Q357" s="2"/>
      <c r="R357" s="2"/>
      <c r="S357" s="2"/>
    </row>
    <row r="358" spans="2:19">
      <c r="B358" s="800"/>
      <c r="C358" s="800"/>
      <c r="D358" s="800"/>
      <c r="E358" s="800"/>
      <c r="F358" s="800"/>
      <c r="G358" s="800"/>
      <c r="H358" s="800"/>
      <c r="I358" s="800"/>
      <c r="J358" s="2"/>
      <c r="K358" s="43"/>
      <c r="L358" s="43"/>
      <c r="M358" s="43"/>
      <c r="N358" s="43"/>
      <c r="O358" s="2"/>
      <c r="P358" s="2"/>
      <c r="Q358" s="2"/>
      <c r="R358" s="2"/>
      <c r="S358" s="2"/>
    </row>
    <row r="359" spans="2:19">
      <c r="B359" s="800"/>
      <c r="C359" s="800"/>
      <c r="D359" s="800"/>
      <c r="E359" s="800"/>
      <c r="F359" s="800"/>
      <c r="G359" s="800"/>
      <c r="H359" s="800"/>
      <c r="I359" s="800"/>
      <c r="J359" s="2"/>
      <c r="K359" s="43"/>
      <c r="L359" s="43"/>
      <c r="M359" s="43"/>
      <c r="N359" s="43"/>
      <c r="O359" s="2"/>
      <c r="P359" s="2"/>
      <c r="Q359" s="2"/>
      <c r="R359" s="2"/>
      <c r="S359" s="2"/>
    </row>
    <row r="360" spans="2:19">
      <c r="B360" s="800"/>
      <c r="C360" s="800"/>
      <c r="D360" s="800"/>
      <c r="E360" s="800"/>
      <c r="F360" s="800"/>
      <c r="G360" s="800"/>
      <c r="H360" s="800"/>
      <c r="I360" s="800"/>
      <c r="J360" s="2"/>
      <c r="K360" s="43"/>
      <c r="L360" s="43"/>
      <c r="M360" s="43"/>
      <c r="N360" s="43"/>
      <c r="O360" s="2"/>
      <c r="P360" s="2"/>
      <c r="Q360" s="2"/>
      <c r="R360" s="2"/>
      <c r="S360" s="2"/>
    </row>
    <row r="361" spans="2:19">
      <c r="B361" s="800"/>
      <c r="C361" s="800"/>
      <c r="D361" s="800"/>
      <c r="E361" s="800"/>
      <c r="F361" s="800"/>
      <c r="G361" s="800"/>
      <c r="H361" s="800"/>
      <c r="I361" s="800"/>
      <c r="J361" s="2"/>
      <c r="K361" s="43"/>
      <c r="L361" s="43"/>
      <c r="M361" s="43"/>
      <c r="N361" s="43"/>
      <c r="O361" s="2"/>
      <c r="P361" s="2"/>
      <c r="Q361" s="2"/>
      <c r="R361" s="2"/>
      <c r="S361" s="2"/>
    </row>
    <row r="362" spans="2:19">
      <c r="B362" s="800"/>
      <c r="C362" s="800"/>
      <c r="D362" s="800"/>
      <c r="E362" s="800"/>
      <c r="F362" s="800"/>
      <c r="G362" s="800"/>
      <c r="H362" s="800"/>
      <c r="I362" s="800"/>
      <c r="J362" s="2"/>
      <c r="K362" s="43"/>
      <c r="L362" s="43"/>
      <c r="M362" s="43"/>
      <c r="N362" s="43"/>
      <c r="O362" s="2"/>
      <c r="P362" s="2"/>
      <c r="Q362" s="2"/>
      <c r="R362" s="2"/>
      <c r="S362" s="2"/>
    </row>
    <row r="363" spans="2:19">
      <c r="B363" s="800"/>
      <c r="C363" s="800"/>
      <c r="D363" s="800"/>
      <c r="E363" s="800"/>
      <c r="F363" s="800"/>
      <c r="G363" s="800"/>
      <c r="H363" s="800"/>
      <c r="I363" s="800"/>
      <c r="J363" s="2"/>
      <c r="K363" s="43"/>
      <c r="L363" s="43"/>
      <c r="M363" s="43"/>
      <c r="N363" s="43"/>
      <c r="O363" s="2"/>
      <c r="P363" s="2"/>
      <c r="Q363" s="2"/>
      <c r="R363" s="2"/>
      <c r="S363" s="2"/>
    </row>
    <row r="364" spans="2:19">
      <c r="B364" s="800"/>
      <c r="C364" s="800"/>
      <c r="D364" s="800"/>
      <c r="E364" s="800"/>
      <c r="F364" s="800"/>
      <c r="G364" s="800"/>
      <c r="H364" s="800"/>
      <c r="I364" s="800"/>
      <c r="J364" s="2"/>
      <c r="K364" s="43"/>
      <c r="L364" s="43"/>
      <c r="M364" s="43"/>
      <c r="N364" s="43"/>
      <c r="O364" s="2"/>
      <c r="P364" s="2"/>
      <c r="Q364" s="2"/>
      <c r="R364" s="2"/>
      <c r="S364" s="2"/>
    </row>
    <row r="365" spans="2:19">
      <c r="B365" s="800"/>
      <c r="C365" s="800"/>
      <c r="D365" s="800"/>
      <c r="E365" s="800"/>
      <c r="F365" s="800"/>
      <c r="G365" s="800"/>
      <c r="H365" s="800"/>
      <c r="I365" s="800"/>
      <c r="J365" s="2"/>
      <c r="K365" s="43"/>
      <c r="L365" s="43"/>
      <c r="M365" s="43"/>
      <c r="N365" s="43"/>
      <c r="O365" s="2"/>
      <c r="P365" s="2"/>
      <c r="Q365" s="2"/>
      <c r="R365" s="2"/>
      <c r="S365" s="2"/>
    </row>
    <row r="366" spans="2:19">
      <c r="B366" s="800"/>
      <c r="C366" s="800"/>
      <c r="D366" s="800"/>
      <c r="E366" s="800"/>
      <c r="F366" s="800"/>
      <c r="G366" s="800"/>
      <c r="H366" s="800"/>
      <c r="I366" s="800"/>
      <c r="J366" s="2"/>
      <c r="K366" s="43"/>
      <c r="L366" s="43"/>
      <c r="M366" s="43"/>
      <c r="N366" s="43"/>
      <c r="O366" s="2"/>
      <c r="P366" s="2"/>
      <c r="Q366" s="2"/>
      <c r="R366" s="2"/>
      <c r="S366" s="2"/>
    </row>
    <row r="367" spans="2:19">
      <c r="B367" s="800"/>
      <c r="C367" s="800"/>
      <c r="D367" s="800"/>
      <c r="E367" s="800"/>
      <c r="F367" s="800"/>
      <c r="G367" s="800"/>
      <c r="H367" s="800"/>
      <c r="I367" s="800"/>
      <c r="J367" s="2"/>
      <c r="K367" s="43"/>
      <c r="L367" s="43"/>
      <c r="M367" s="43"/>
      <c r="N367" s="43"/>
      <c r="O367" s="2"/>
      <c r="P367" s="2"/>
      <c r="Q367" s="2"/>
      <c r="R367" s="2"/>
      <c r="S367" s="2"/>
    </row>
    <row r="368" spans="2:19">
      <c r="B368" s="800"/>
      <c r="C368" s="800"/>
      <c r="D368" s="800"/>
      <c r="E368" s="800"/>
      <c r="F368" s="800"/>
      <c r="G368" s="800"/>
      <c r="H368" s="800"/>
      <c r="I368" s="800"/>
      <c r="J368" s="2"/>
      <c r="K368" s="43"/>
      <c r="L368" s="43"/>
      <c r="M368" s="43"/>
      <c r="N368" s="43"/>
      <c r="O368" s="2"/>
      <c r="P368" s="2"/>
      <c r="Q368" s="2"/>
      <c r="R368" s="2"/>
      <c r="S368" s="2"/>
    </row>
    <row r="369" spans="2:19">
      <c r="B369" s="800"/>
      <c r="C369" s="800"/>
      <c r="D369" s="800"/>
      <c r="E369" s="800"/>
      <c r="F369" s="800"/>
      <c r="G369" s="800"/>
      <c r="H369" s="800"/>
      <c r="I369" s="800"/>
      <c r="J369" s="2"/>
      <c r="K369" s="43"/>
      <c r="L369" s="43"/>
      <c r="M369" s="43"/>
      <c r="N369" s="43"/>
      <c r="O369" s="2"/>
      <c r="P369" s="2"/>
      <c r="Q369" s="2"/>
      <c r="R369" s="2"/>
      <c r="S369" s="2"/>
    </row>
    <row r="370" spans="2:19">
      <c r="B370" s="2"/>
      <c r="C370" s="2"/>
      <c r="D370" s="2"/>
      <c r="E370" s="2"/>
      <c r="F370" s="2"/>
      <c r="G370" s="2"/>
      <c r="H370" s="2"/>
      <c r="I370" s="2"/>
      <c r="J370" s="2"/>
      <c r="K370" s="43"/>
      <c r="L370" s="43"/>
      <c r="M370" s="43"/>
      <c r="N370" s="43"/>
      <c r="O370" s="2"/>
      <c r="P370" s="2"/>
      <c r="Q370" s="2"/>
      <c r="R370" s="2"/>
      <c r="S370" s="2"/>
    </row>
    <row r="371" spans="2:19" ht="21">
      <c r="B371" s="773" t="s">
        <v>947</v>
      </c>
      <c r="C371" s="773"/>
      <c r="D371" s="773"/>
      <c r="E371" s="773"/>
      <c r="F371" s="773"/>
      <c r="G371" s="773"/>
      <c r="H371" s="773"/>
      <c r="I371" s="773"/>
      <c r="J371" s="2"/>
      <c r="K371" s="607" t="s">
        <v>665</v>
      </c>
      <c r="L371" s="43"/>
      <c r="M371" s="43"/>
      <c r="N371" s="43"/>
      <c r="O371" s="2"/>
      <c r="P371" s="2"/>
      <c r="Q371" s="2"/>
      <c r="R371" s="2"/>
      <c r="S371" s="2"/>
    </row>
    <row r="372" spans="2:19">
      <c r="B372" s="726" t="s">
        <v>948</v>
      </c>
      <c r="C372" s="727"/>
      <c r="D372" s="727"/>
      <c r="E372" s="727"/>
      <c r="F372" s="727"/>
      <c r="G372" s="728"/>
      <c r="H372" s="570" t="s">
        <v>253</v>
      </c>
      <c r="I372" s="581">
        <f>VLOOKUP(I255,APPROFONDIMENTI!B92:G93,6,FALSE)*1000</f>
        <v>41146.444389812619</v>
      </c>
      <c r="J372" s="2"/>
      <c r="K372" s="43"/>
      <c r="L372" s="43"/>
      <c r="M372" s="43"/>
      <c r="N372" s="43"/>
      <c r="O372" s="2"/>
      <c r="P372" s="2"/>
      <c r="Q372" s="2"/>
      <c r="R372" s="2"/>
      <c r="S372" s="2"/>
    </row>
    <row r="373" spans="2:19">
      <c r="B373" s="678" t="s">
        <v>940</v>
      </c>
      <c r="C373" s="678"/>
      <c r="D373" s="678"/>
      <c r="E373" s="678"/>
      <c r="F373" s="678"/>
      <c r="G373" s="678"/>
      <c r="H373" s="589" t="s">
        <v>644</v>
      </c>
      <c r="I373" s="588">
        <f>I253</f>
        <v>701.55750000000148</v>
      </c>
      <c r="J373" s="2"/>
      <c r="K373" s="43"/>
      <c r="L373" s="43"/>
      <c r="M373" s="43"/>
      <c r="N373" s="43"/>
      <c r="O373" s="2"/>
      <c r="P373" s="2"/>
      <c r="Q373" s="2"/>
      <c r="R373" s="2"/>
      <c r="S373" s="2"/>
    </row>
    <row r="374" spans="2:19">
      <c r="B374" s="726" t="s">
        <v>949</v>
      </c>
      <c r="C374" s="727"/>
      <c r="D374" s="727"/>
      <c r="E374" s="727"/>
      <c r="F374" s="727"/>
      <c r="G374" s="728"/>
      <c r="H374" s="578" t="s">
        <v>935</v>
      </c>
      <c r="I374" s="287">
        <f>I373*'RELAZIONE SOLO CORDOLO ESTESA'!B57</f>
        <v>98218.050000000207</v>
      </c>
      <c r="J374" s="2"/>
      <c r="K374" s="43"/>
      <c r="L374" s="43"/>
      <c r="M374" s="43"/>
      <c r="N374" s="43"/>
      <c r="O374" s="2"/>
      <c r="P374" s="2"/>
      <c r="Q374" s="2"/>
      <c r="R374" s="2"/>
      <c r="S374" s="2"/>
    </row>
    <row r="375" spans="2:19" ht="18">
      <c r="B375" s="726" t="s">
        <v>933</v>
      </c>
      <c r="C375" s="727"/>
      <c r="D375" s="727"/>
      <c r="E375" s="727"/>
      <c r="F375" s="727"/>
      <c r="G375" s="728"/>
      <c r="H375" s="570" t="s">
        <v>934</v>
      </c>
      <c r="I375" s="577">
        <f>I372/I374</f>
        <v>0.41892955917789582</v>
      </c>
      <c r="J375" s="580"/>
      <c r="K375" s="43"/>
      <c r="L375" s="43"/>
      <c r="M375" s="43"/>
      <c r="N375" s="43"/>
      <c r="O375" s="2"/>
      <c r="P375" s="2"/>
      <c r="Q375" s="2"/>
      <c r="R375" s="2"/>
      <c r="S375" s="2"/>
    </row>
    <row r="376" spans="2:19" ht="18">
      <c r="B376" s="678" t="s">
        <v>929</v>
      </c>
      <c r="C376" s="678"/>
      <c r="D376" s="678"/>
      <c r="E376" s="678"/>
      <c r="F376" s="678"/>
      <c r="G376" s="678"/>
      <c r="H376" s="578" t="s">
        <v>930</v>
      </c>
      <c r="I376" s="577">
        <f>'RELAZIONE SOLO CORDOLO ESTESA'!I93</f>
        <v>14.109999999999998</v>
      </c>
      <c r="J376" s="2"/>
      <c r="K376" s="43"/>
      <c r="L376" s="43"/>
      <c r="M376" s="43"/>
      <c r="N376" s="43"/>
      <c r="O376" s="2"/>
      <c r="P376" s="2"/>
      <c r="Q376" s="2"/>
      <c r="R376" s="2"/>
      <c r="S376" s="2"/>
    </row>
    <row r="377" spans="2:19">
      <c r="B377" s="678" t="s">
        <v>937</v>
      </c>
      <c r="C377" s="678"/>
      <c r="D377" s="678"/>
      <c r="E377" s="678"/>
      <c r="F377" s="678"/>
      <c r="G377" s="678"/>
      <c r="H377" s="10" t="s">
        <v>353</v>
      </c>
      <c r="I377" s="577" t="str">
        <f>'RELAZIONE SOLO CORDOLO ESTESA'!I25:J25</f>
        <v>C25/30</v>
      </c>
      <c r="J377" s="2"/>
      <c r="K377" s="43"/>
      <c r="L377" s="43"/>
      <c r="M377" s="43"/>
      <c r="N377" s="43"/>
      <c r="O377" s="2"/>
      <c r="P377" s="2"/>
      <c r="Q377" s="2"/>
      <c r="R377" s="2"/>
      <c r="S377" s="2"/>
    </row>
    <row r="378" spans="2:19" ht="18.75">
      <c r="B378" s="755" t="s">
        <v>936</v>
      </c>
      <c r="C378" s="756"/>
      <c r="D378" s="756"/>
      <c r="E378" s="295"/>
      <c r="F378" s="295"/>
      <c r="G378" s="295"/>
      <c r="H378" s="729" t="str">
        <f>IF(B379&lt;=D379,"verificato","N.V.!")</f>
        <v>verificato</v>
      </c>
      <c r="I378" s="730"/>
      <c r="J378" s="2"/>
      <c r="K378" s="43"/>
      <c r="L378" s="43"/>
      <c r="M378" s="43"/>
      <c r="N378" s="43"/>
      <c r="O378" s="2"/>
      <c r="P378" s="2"/>
      <c r="Q378" s="2"/>
      <c r="R378" s="2"/>
      <c r="S378" s="2"/>
    </row>
    <row r="379" spans="2:19">
      <c r="B379" s="582">
        <f>I375</f>
        <v>0.41892955917789582</v>
      </c>
      <c r="C379" s="298" t="s">
        <v>106</v>
      </c>
      <c r="D379" s="583">
        <f>I376</f>
        <v>14.109999999999998</v>
      </c>
      <c r="E379" s="300"/>
      <c r="F379" s="296"/>
      <c r="G379" s="296"/>
      <c r="H379" s="744"/>
      <c r="I379" s="745"/>
      <c r="J379" s="2"/>
      <c r="K379" s="43"/>
      <c r="L379" s="43"/>
      <c r="M379" s="43"/>
      <c r="N379" s="43"/>
      <c r="O379" s="2"/>
      <c r="P379" s="2"/>
      <c r="Q379" s="2"/>
      <c r="R379" s="2"/>
      <c r="S379" s="2"/>
    </row>
    <row r="380" spans="2:19">
      <c r="J380" s="2"/>
      <c r="K380" s="43"/>
      <c r="L380" s="43"/>
      <c r="M380" s="43"/>
      <c r="N380" s="43"/>
      <c r="O380" s="2"/>
      <c r="P380" s="2"/>
      <c r="Q380" s="2"/>
      <c r="R380" s="2"/>
      <c r="S380" s="2"/>
    </row>
    <row r="381" spans="2:19">
      <c r="J381" s="2"/>
      <c r="K381" s="43"/>
      <c r="L381" s="43"/>
      <c r="M381" s="43"/>
      <c r="N381" s="43"/>
      <c r="O381" s="2"/>
      <c r="P381" s="2"/>
      <c r="Q381" s="2"/>
      <c r="R381" s="2"/>
      <c r="S381" s="2"/>
    </row>
    <row r="382" spans="2:19">
      <c r="B382" s="2"/>
      <c r="C382" s="2"/>
      <c r="D382" s="2"/>
      <c r="E382" s="2"/>
      <c r="F382" s="2"/>
      <c r="G382" s="2"/>
      <c r="H382" s="2"/>
      <c r="I382" s="2"/>
      <c r="J382" s="2"/>
      <c r="K382" s="43"/>
      <c r="L382" s="43"/>
      <c r="M382" s="43"/>
      <c r="N382" s="43"/>
      <c r="O382" s="2"/>
      <c r="P382" s="2"/>
      <c r="Q382" s="2"/>
      <c r="R382" s="2"/>
      <c r="S382" s="2"/>
    </row>
    <row r="383" spans="2:19">
      <c r="K383" s="131"/>
      <c r="L383" s="131"/>
      <c r="M383" s="131"/>
      <c r="N383" s="131"/>
    </row>
  </sheetData>
  <sheetProtection algorithmName="SHA-512" hashValue="/74Y30Z34JLCuLRI/Q+ejboRuCtvgn6MusimgQkDK8xzsL/j0JJE8PZG1PgMdSA+4L60uAONgRES9GyRpjEPbQ==" saltValue="366Td1CigLHi3JOm7O6IRQ==" spinCount="100000" sheet="1" selectLockedCells="1"/>
  <customSheetViews>
    <customSheetView guid="{659DD865-8260-446D-8180-AF8DBA05697B}" showGridLines="0" showRowCol="0">
      <selection activeCell="B2" sqref="B2:I2"/>
      <pageMargins left="0.7" right="0.7" top="0.75" bottom="0.75" header="0.3" footer="0.3"/>
      <pageSetup paperSize="9" orientation="portrait" r:id="rId1"/>
    </customSheetView>
    <customSheetView guid="{CAA96DF9-7449-4441-BC51-83D4587E103F}" scale="90" showGridLines="0" showRowCol="0">
      <selection activeCell="B2" sqref="B2:I2"/>
      <pageMargins left="0.7" right="0.7" top="0.75" bottom="0.75" header="0.3" footer="0.3"/>
      <pageSetup paperSize="9" orientation="portrait" r:id="rId2"/>
    </customSheetView>
    <customSheetView guid="{1AD4E0FC-1F19-4717-A26A-F34897CA398D}" showGridLines="0" showRowCol="0">
      <selection activeCell="B2" sqref="B2:I2"/>
      <pageMargins left="0.7" right="0.7" top="0.75" bottom="0.75" header="0.3" footer="0.3"/>
      <pageSetup paperSize="9" orientation="portrait" r:id="rId3"/>
    </customSheetView>
  </customSheetViews>
  <mergeCells count="253">
    <mergeCell ref="B59:I67"/>
    <mergeCell ref="B188:I188"/>
    <mergeCell ref="H302:I303"/>
    <mergeCell ref="B55:D55"/>
    <mergeCell ref="B307:G307"/>
    <mergeCell ref="B165:G165"/>
    <mergeCell ref="B126:G126"/>
    <mergeCell ref="B127:G127"/>
    <mergeCell ref="B148:D148"/>
    <mergeCell ref="B143:G143"/>
    <mergeCell ref="H148:I149"/>
    <mergeCell ref="B164:G164"/>
    <mergeCell ref="B162:G162"/>
    <mergeCell ref="B141:I141"/>
    <mergeCell ref="B142:G142"/>
    <mergeCell ref="B160:G160"/>
    <mergeCell ref="B161:G161"/>
    <mergeCell ref="B163:G163"/>
    <mergeCell ref="B103:I115"/>
    <mergeCell ref="B225:I241"/>
    <mergeCell ref="B146:G146"/>
    <mergeCell ref="B123:G123"/>
    <mergeCell ref="B137:G137"/>
    <mergeCell ref="B138:D138"/>
    <mergeCell ref="B254:G254"/>
    <mergeCell ref="B189:D189"/>
    <mergeCell ref="B281:G281"/>
    <mergeCell ref="B215:G215"/>
    <mergeCell ref="B242:G242"/>
    <mergeCell ref="H258:I259"/>
    <mergeCell ref="B253:G253"/>
    <mergeCell ref="B224:I224"/>
    <mergeCell ref="B193:I214"/>
    <mergeCell ref="C249:D249"/>
    <mergeCell ref="B262:I279"/>
    <mergeCell ref="B342:G342"/>
    <mergeCell ref="B347:G347"/>
    <mergeCell ref="H332:I332"/>
    <mergeCell ref="B151:I151"/>
    <mergeCell ref="B119:G119"/>
    <mergeCell ref="B171:I171"/>
    <mergeCell ref="H130:I131"/>
    <mergeCell ref="B128:G128"/>
    <mergeCell ref="B129:G129"/>
    <mergeCell ref="B134:G134"/>
    <mergeCell ref="B136:G136"/>
    <mergeCell ref="B121:I121"/>
    <mergeCell ref="B144:G144"/>
    <mergeCell ref="B145:G145"/>
    <mergeCell ref="D169:E169"/>
    <mergeCell ref="B299:G299"/>
    <mergeCell ref="B324:G324"/>
    <mergeCell ref="B318:G318"/>
    <mergeCell ref="B287:G287"/>
    <mergeCell ref="B290:G290"/>
    <mergeCell ref="B243:G243"/>
    <mergeCell ref="B244:G244"/>
    <mergeCell ref="B245:G245"/>
    <mergeCell ref="B250:G250"/>
    <mergeCell ref="B338:G338"/>
    <mergeCell ref="B339:G339"/>
    <mergeCell ref="B340:G340"/>
    <mergeCell ref="B341:G341"/>
    <mergeCell ref="B308:G308"/>
    <mergeCell ref="B331:G331"/>
    <mergeCell ref="B329:G329"/>
    <mergeCell ref="B320:G320"/>
    <mergeCell ref="B321:G321"/>
    <mergeCell ref="B322:G322"/>
    <mergeCell ref="B311:G311"/>
    <mergeCell ref="B310:G310"/>
    <mergeCell ref="B323:G323"/>
    <mergeCell ref="K352:L352"/>
    <mergeCell ref="H343:I344"/>
    <mergeCell ref="B373:G373"/>
    <mergeCell ref="B374:G374"/>
    <mergeCell ref="B376:G376"/>
    <mergeCell ref="B375:G375"/>
    <mergeCell ref="B371:I371"/>
    <mergeCell ref="B372:G372"/>
    <mergeCell ref="B319:G319"/>
    <mergeCell ref="B328:G328"/>
    <mergeCell ref="B335:I335"/>
    <mergeCell ref="D333:E333"/>
    <mergeCell ref="D332:E332"/>
    <mergeCell ref="B352:D352"/>
    <mergeCell ref="H352:I353"/>
    <mergeCell ref="K343:L343"/>
    <mergeCell ref="H333:I333"/>
    <mergeCell ref="B325:G325"/>
    <mergeCell ref="B326:G326"/>
    <mergeCell ref="B327:G327"/>
    <mergeCell ref="B348:G348"/>
    <mergeCell ref="B349:G349"/>
    <mergeCell ref="B350:G350"/>
    <mergeCell ref="B346:I346"/>
    <mergeCell ref="B378:D378"/>
    <mergeCell ref="H378:I379"/>
    <mergeCell ref="B377:G377"/>
    <mergeCell ref="B351:G351"/>
    <mergeCell ref="B343:D343"/>
    <mergeCell ref="B305:I305"/>
    <mergeCell ref="B297:I297"/>
    <mergeCell ref="H294:I295"/>
    <mergeCell ref="B288:G288"/>
    <mergeCell ref="B356:E369"/>
    <mergeCell ref="F356:I369"/>
    <mergeCell ref="B355:E355"/>
    <mergeCell ref="F355:I355"/>
    <mergeCell ref="B292:G292"/>
    <mergeCell ref="B293:G293"/>
    <mergeCell ref="B294:D294"/>
    <mergeCell ref="B312:D312"/>
    <mergeCell ref="B306:G306"/>
    <mergeCell ref="B298:G298"/>
    <mergeCell ref="B315:I315"/>
    <mergeCell ref="B316:G316"/>
    <mergeCell ref="B317:G317"/>
    <mergeCell ref="B309:G309"/>
    <mergeCell ref="B300:G300"/>
    <mergeCell ref="H47:I47"/>
    <mergeCell ref="H312:I313"/>
    <mergeCell ref="H169:I169"/>
    <mergeCell ref="B135:G135"/>
    <mergeCell ref="B133:I133"/>
    <mergeCell ref="B147:G147"/>
    <mergeCell ref="B186:G186"/>
    <mergeCell ref="B187:I187"/>
    <mergeCell ref="B125:G125"/>
    <mergeCell ref="B153:G153"/>
    <mergeCell ref="B261:I261"/>
    <mergeCell ref="B256:G257"/>
    <mergeCell ref="E93:G93"/>
    <mergeCell ref="B291:G291"/>
    <mergeCell ref="H48:I48"/>
    <mergeCell ref="H55:I56"/>
    <mergeCell ref="D168:E168"/>
    <mergeCell ref="B284:I284"/>
    <mergeCell ref="B301:G301"/>
    <mergeCell ref="B302:D302"/>
    <mergeCell ref="C73:D73"/>
    <mergeCell ref="C74:D74"/>
    <mergeCell ref="G73:I73"/>
    <mergeCell ref="B94:G94"/>
    <mergeCell ref="B58:I58"/>
    <mergeCell ref="D18:F18"/>
    <mergeCell ref="D19:F19"/>
    <mergeCell ref="J5:K13"/>
    <mergeCell ref="B97:G97"/>
    <mergeCell ref="H86:I86"/>
    <mergeCell ref="B48:F48"/>
    <mergeCell ref="G74:I74"/>
    <mergeCell ref="B50:F50"/>
    <mergeCell ref="B24:F24"/>
    <mergeCell ref="B68:G68"/>
    <mergeCell ref="B69:G69"/>
    <mergeCell ref="B53:I54"/>
    <mergeCell ref="B76:I76"/>
    <mergeCell ref="K55:L55"/>
    <mergeCell ref="B14:D14"/>
    <mergeCell ref="K54:L54"/>
    <mergeCell ref="B27:I27"/>
    <mergeCell ref="B32:I32"/>
    <mergeCell ref="B45:F45"/>
    <mergeCell ref="H45:I45"/>
    <mergeCell ref="B46:F46"/>
    <mergeCell ref="H46:I46"/>
    <mergeCell ref="B47:F47"/>
    <mergeCell ref="B2:I2"/>
    <mergeCell ref="H51:I51"/>
    <mergeCell ref="H52:I52"/>
    <mergeCell ref="B33:I44"/>
    <mergeCell ref="B4:F4"/>
    <mergeCell ref="B6:D6"/>
    <mergeCell ref="C5:F5"/>
    <mergeCell ref="C7:F7"/>
    <mergeCell ref="C8:F8"/>
    <mergeCell ref="D9:F9"/>
    <mergeCell ref="D10:F10"/>
    <mergeCell ref="D11:F11"/>
    <mergeCell ref="C13:F13"/>
    <mergeCell ref="C15:F15"/>
    <mergeCell ref="C16:F16"/>
    <mergeCell ref="C22:F22"/>
    <mergeCell ref="D17:F17"/>
    <mergeCell ref="D12:F12"/>
    <mergeCell ref="D20:F20"/>
    <mergeCell ref="B21:F21"/>
    <mergeCell ref="H49:I49"/>
    <mergeCell ref="H50:I50"/>
    <mergeCell ref="B49:F49"/>
    <mergeCell ref="C23:F23"/>
    <mergeCell ref="B286:G286"/>
    <mergeCell ref="B280:G280"/>
    <mergeCell ref="B330:G330"/>
    <mergeCell ref="B282:G282"/>
    <mergeCell ref="B337:I337"/>
    <mergeCell ref="K100:L100"/>
    <mergeCell ref="K190:L190"/>
    <mergeCell ref="K258:L258"/>
    <mergeCell ref="B90:D90"/>
    <mergeCell ref="E90:G90"/>
    <mergeCell ref="B246:D246"/>
    <mergeCell ref="E246:G246"/>
    <mergeCell ref="B251:G251"/>
    <mergeCell ref="B255:G255"/>
    <mergeCell ref="B258:D258"/>
    <mergeCell ref="B252:G252"/>
    <mergeCell ref="B172:I183"/>
    <mergeCell ref="B116:G116"/>
    <mergeCell ref="B118:G118"/>
    <mergeCell ref="H99:I100"/>
    <mergeCell ref="B99:D99"/>
    <mergeCell ref="C184:D184"/>
    <mergeCell ref="H242:I242"/>
    <mergeCell ref="B130:D130"/>
    <mergeCell ref="B51:F51"/>
    <mergeCell ref="B52:F52"/>
    <mergeCell ref="B87:G87"/>
    <mergeCell ref="B102:I102"/>
    <mergeCell ref="C93:D93"/>
    <mergeCell ref="B88:G88"/>
    <mergeCell ref="B117:G117"/>
    <mergeCell ref="H256:I257"/>
    <mergeCell ref="B155:G155"/>
    <mergeCell ref="B156:G156"/>
    <mergeCell ref="B157:G157"/>
    <mergeCell ref="H189:I190"/>
    <mergeCell ref="B152:G152"/>
    <mergeCell ref="B167:G167"/>
    <mergeCell ref="B192:I192"/>
    <mergeCell ref="B217:G217"/>
    <mergeCell ref="B218:G218"/>
    <mergeCell ref="B216:G216"/>
    <mergeCell ref="B70:G70"/>
    <mergeCell ref="C221:D221"/>
    <mergeCell ref="C222:D222"/>
    <mergeCell ref="B124:G124"/>
    <mergeCell ref="B154:G154"/>
    <mergeCell ref="E184:F184"/>
    <mergeCell ref="B77:I85"/>
    <mergeCell ref="E185:G185"/>
    <mergeCell ref="B185:C185"/>
    <mergeCell ref="B166:G166"/>
    <mergeCell ref="H168:I168"/>
    <mergeCell ref="B95:G95"/>
    <mergeCell ref="B86:G86"/>
    <mergeCell ref="B96:G96"/>
    <mergeCell ref="B98:G98"/>
    <mergeCell ref="B89:G89"/>
    <mergeCell ref="H138:I139"/>
    <mergeCell ref="B158:G158"/>
    <mergeCell ref="B159:G159"/>
  </mergeCells>
  <phoneticPr fontId="74" type="noConversion"/>
  <conditionalFormatting sqref="H189 H55 H256 F259 H258 G4:G5 G7:G11 F6 G13 G15:G19 F14">
    <cfRule type="cellIs" dxfId="53" priority="46" operator="equal">
      <formula>"verificato"</formula>
    </cfRule>
  </conditionalFormatting>
  <conditionalFormatting sqref="H99">
    <cfRule type="cellIs" dxfId="52" priority="35" operator="equal">
      <formula>"verificato"</formula>
    </cfRule>
  </conditionalFormatting>
  <conditionalFormatting sqref="Q144:Q145">
    <cfRule type="cellIs" dxfId="51" priority="34" stopIfTrue="1" operator="greaterThan">
      <formula>1</formula>
    </cfRule>
  </conditionalFormatting>
  <conditionalFormatting sqref="H130">
    <cfRule type="cellIs" dxfId="50" priority="33" operator="equal">
      <formula>"verificato"</formula>
    </cfRule>
  </conditionalFormatting>
  <conditionalFormatting sqref="H138">
    <cfRule type="cellIs" dxfId="49" priority="32" operator="equal">
      <formula>"verificato"</formula>
    </cfRule>
  </conditionalFormatting>
  <conditionalFormatting sqref="H148">
    <cfRule type="cellIs" dxfId="48" priority="31" operator="equal">
      <formula>"verificato"</formula>
    </cfRule>
  </conditionalFormatting>
  <conditionalFormatting sqref="H302">
    <cfRule type="cellIs" dxfId="47" priority="28" operator="equal">
      <formula>"verificato"</formula>
    </cfRule>
  </conditionalFormatting>
  <conditionalFormatting sqref="H294">
    <cfRule type="cellIs" dxfId="46" priority="27" operator="equal">
      <formula>"verificato"</formula>
    </cfRule>
  </conditionalFormatting>
  <conditionalFormatting sqref="H312">
    <cfRule type="cellIs" dxfId="45" priority="26" operator="equal">
      <formula>"verificato"</formula>
    </cfRule>
  </conditionalFormatting>
  <conditionalFormatting sqref="H332">
    <cfRule type="cellIs" dxfId="44" priority="24" operator="equal">
      <formula>"verificato"</formula>
    </cfRule>
  </conditionalFormatting>
  <conditionalFormatting sqref="H333">
    <cfRule type="cellIs" dxfId="43" priority="23" operator="equal">
      <formula>"verificato"</formula>
    </cfRule>
  </conditionalFormatting>
  <conditionalFormatting sqref="H168">
    <cfRule type="cellIs" dxfId="42" priority="22" operator="equal">
      <formula>"verificato"</formula>
    </cfRule>
  </conditionalFormatting>
  <conditionalFormatting sqref="H169">
    <cfRule type="cellIs" dxfId="41" priority="21" operator="equal">
      <formula>"verificato"</formula>
    </cfRule>
  </conditionalFormatting>
  <conditionalFormatting sqref="G12">
    <cfRule type="cellIs" dxfId="40" priority="20" operator="equal">
      <formula>"verificato"</formula>
    </cfRule>
  </conditionalFormatting>
  <conditionalFormatting sqref="G20">
    <cfRule type="cellIs" dxfId="39" priority="19" operator="equal">
      <formula>"verificato"</formula>
    </cfRule>
  </conditionalFormatting>
  <conditionalFormatting sqref="H5:H13 H15:H20">
    <cfRule type="colorScale" priority="16">
      <colorScale>
        <cfvo type="num" val="0"/>
        <cfvo type="num" val="1"/>
        <cfvo type="max"/>
        <color theme="9"/>
        <color theme="8"/>
        <color rgb="FFFF0000"/>
      </colorScale>
    </cfRule>
  </conditionalFormatting>
  <conditionalFormatting sqref="K100:L100">
    <cfRule type="expression" dxfId="38" priority="14">
      <formula>IF($H$7&lt;=1,TRUE,FALSE)</formula>
    </cfRule>
  </conditionalFormatting>
  <conditionalFormatting sqref="K190:L190">
    <cfRule type="expression" dxfId="37" priority="13">
      <formula>IF($H$13&lt;=1,TRUE,FALSE)</formula>
    </cfRule>
  </conditionalFormatting>
  <conditionalFormatting sqref="K258:L258">
    <cfRule type="expression" dxfId="36" priority="12">
      <formula>IF($H$15&lt;=1,TRUE,FALSE)</formula>
    </cfRule>
  </conditionalFormatting>
  <conditionalFormatting sqref="H343">
    <cfRule type="cellIs" dxfId="35" priority="11" operator="equal">
      <formula>"verificato"</formula>
    </cfRule>
  </conditionalFormatting>
  <conditionalFormatting sqref="H352">
    <cfRule type="cellIs" dxfId="34" priority="10" operator="equal">
      <formula>"verificato"</formula>
    </cfRule>
  </conditionalFormatting>
  <conditionalFormatting sqref="G22:G23">
    <cfRule type="cellIs" dxfId="33" priority="9" operator="equal">
      <formula>"verificato"</formula>
    </cfRule>
  </conditionalFormatting>
  <conditionalFormatting sqref="H22:H23">
    <cfRule type="colorScale" priority="8">
      <colorScale>
        <cfvo type="num" val="0"/>
        <cfvo type="num" val="1"/>
        <cfvo type="max"/>
        <color theme="9"/>
        <color theme="8"/>
        <color rgb="FFFF0000"/>
      </colorScale>
    </cfRule>
  </conditionalFormatting>
  <conditionalFormatting sqref="K343:L343">
    <cfRule type="expression" dxfId="32" priority="7">
      <formula>IF($H$22&lt;=1,TRUE,FALSE)</formula>
    </cfRule>
  </conditionalFormatting>
  <conditionalFormatting sqref="K352:L352">
    <cfRule type="expression" dxfId="31" priority="6">
      <formula>IF($H$23&lt;=1,TRUE,FALSE)</formula>
    </cfRule>
  </conditionalFormatting>
  <conditionalFormatting sqref="H378">
    <cfRule type="cellIs" dxfId="30" priority="3" operator="equal">
      <formula>"verificato"</formula>
    </cfRule>
  </conditionalFormatting>
  <conditionalFormatting sqref="G24">
    <cfRule type="cellIs" dxfId="29" priority="2" operator="equal">
      <formula>"verificato"</formula>
    </cfRule>
  </conditionalFormatting>
  <conditionalFormatting sqref="H24:H26">
    <cfRule type="colorScale" priority="1">
      <colorScale>
        <cfvo type="num" val="0"/>
        <cfvo type="num" val="1"/>
        <cfvo type="max"/>
        <color theme="9"/>
        <color theme="8"/>
        <color rgb="FFFF0000"/>
      </colorScale>
    </cfRule>
  </conditionalFormatting>
  <hyperlinks>
    <hyperlink ref="I5" location="VERIFICHE!B55" display="VAI ALLA VERIFICA"/>
    <hyperlink ref="C7:F7" location="VERIFICHE!B76" display="2-1 verifica connessione lato legno"/>
    <hyperlink ref="C8:F8" location="VERIFICHE!B102" display="2-2 verifica acciaio piastra"/>
    <hyperlink ref="D9:F9" location="VERIFICHE!B121" display="2-2-1 VERIFICA RIFOLLAMENTO "/>
    <hyperlink ref="D10:F10" location="VERIFICHE!B133" display="2-2-2 VERIFICA STRAPPO LAMIERA"/>
    <hyperlink ref="C15:F15" location="VERIFICHE!B224" display="3-1 verifica connessione lato legno"/>
    <hyperlink ref="C16:F16" location="VERIFICHE!B261" display="3-2 verifica acciaio piastra"/>
    <hyperlink ref="D17:F17" location="VERIFICHE!B284" display="3-2-1 VERIFICA RIFOLLAMENTO E TAGLIO "/>
    <hyperlink ref="D18:F18" location="VERIFICHE!B297" display="3-2-2 VERIFICA STRAPPO LAMIERA"/>
    <hyperlink ref="D19:F19" location="VERIFICHE!B305" display="3-2-3 VERIFICA TAGLIO PERNI "/>
    <hyperlink ref="I7" location="VERIFICHE!B99" display="VAI ALLA VERIFICA"/>
    <hyperlink ref="I9" location="VERIFICHE!B130" display="VAI ALLA VERIFICA"/>
    <hyperlink ref="I10" location="VERIFICHE!B138" display="VAI ALLA VERIFICA"/>
    <hyperlink ref="I11" location="VERIFICHE!B148" display="VAI ALLA VERIFICA"/>
    <hyperlink ref="I13" location="VERIFICHE!B189" display="VAI ALLA VERIFICA"/>
    <hyperlink ref="I15" location="VERIFICHE!B258" display="VAI ALLA VERIFICA"/>
    <hyperlink ref="I17" location="VERIFICHE!B294" display="VAI ALLA VERIFICA"/>
    <hyperlink ref="I18" location="VERIFICHE!B302" display="VAI ALLA VERIFICA"/>
    <hyperlink ref="I19" location="VERIFICHE!B312" display="VAI ALLA VERIFICA"/>
    <hyperlink ref="K58" location="VERIFICHE!B2" display="BACK"/>
    <hyperlink ref="K76" location="VERIFICHE!B2" display="BACK"/>
    <hyperlink ref="K102" location="VERIFICHE!B2" display="BACK"/>
    <hyperlink ref="K121" location="VERIFICHE!B2" display="BACK"/>
    <hyperlink ref="K133" location="VERIFICHE!B2" display="BACK"/>
    <hyperlink ref="K141" location="VERIFICHE!B2" display="BACK"/>
    <hyperlink ref="K171" location="VERIFICHE!B2" display="BACK"/>
    <hyperlink ref="K188" location="VERIFICHE!B2" display="BACK"/>
    <hyperlink ref="K224" location="VERIFICHE!B2" display="BACK"/>
    <hyperlink ref="K256" location="VERIFICHE!B2" display="BACK"/>
    <hyperlink ref="K261" location="VERIFICHE!B2" display="BACK"/>
    <hyperlink ref="K284" location="VERIFICHE!B2" display="BACK"/>
    <hyperlink ref="K297" location="VERIFICHE!B2" display="BACK"/>
    <hyperlink ref="K305" location="VERIFICHE!B2" display="BACK"/>
    <hyperlink ref="K315" location="VERIFICHE!B2" display="BACK"/>
    <hyperlink ref="K332" location="VERIFICHE!B2" display="BACK"/>
    <hyperlink ref="K151" location="VERIFICHE!B2" display="BACK"/>
    <hyperlink ref="K168" location="VERIFICHE!B2" display="BACK"/>
    <hyperlink ref="I12" location="VERIFICHE!B168" display="VAI ALLA VERIFICA"/>
    <hyperlink ref="I20" location="VERIFICHE!B332" display="VAI ALLA VERIFICA"/>
    <hyperlink ref="K337" location="VERIFICHE!B2" display="BACK"/>
    <hyperlink ref="K346" location="VERIFICHE!B2" display="BACK"/>
    <hyperlink ref="B6:D6" location="VERIFICHE!B58" display="2- Verifica Piastra a taglio RADICSOL SLP20"/>
    <hyperlink ref="D20:F20" location="VERIFICHE!B315" display="3-2-4 VERIFICA SALDATURA PERNI"/>
    <hyperlink ref="B21:F21" location="VERIFICHE!B335" display="4 Verifica ancoraggi in fondazione"/>
    <hyperlink ref="C23:F23" location="VERIFICHE!B346" display="4-2 Calcolo ancoraggio ferri di ripresa HD50"/>
    <hyperlink ref="K52" location="VERIFICHE!B2" display="BACK"/>
    <hyperlink ref="K32" location="VERIFICHE!B2" display="BACK"/>
    <hyperlink ref="K98" location="VERIFICHE!B2" display="BACK"/>
    <hyperlink ref="K130" location="VERIFICHE!B2" display="BACK"/>
    <hyperlink ref="K138" location="VERIFICHE!B2" display="BACK"/>
    <hyperlink ref="K148" location="VERIFICHE!B2" display="BACK"/>
    <hyperlink ref="K192" location="VERIFICHE!B2" display="BACK"/>
    <hyperlink ref="K294" location="VERIFICHE!B2" display="BACK"/>
    <hyperlink ref="K302" location="VERIFICHE!B2" display="BACK"/>
    <hyperlink ref="K312" location="VERIFICHE!B2" display="BACK"/>
    <hyperlink ref="I23" location="VERIFICHE!B352" display="VAI ALLA VERIFICA"/>
    <hyperlink ref="B14:D14" location="VERIFICHE!B192" display="3- Verifica Piastra a sollevamento RADICSOL HD50"/>
    <hyperlink ref="B4:F4" location="VERIFICHE!B27" display="1-Verifica connessione Cordolo RADICSOL - Fondazione"/>
    <hyperlink ref="K54" location="'INPUT DATI'!H29" display="← MODIFICA I DATI"/>
    <hyperlink ref="K100" location="'INPUT DATI'!H55" display="← MODIFICA I DATI"/>
    <hyperlink ref="K190" location="'INPUT DATI'!H55" display="← MODIFICA I DATI"/>
    <hyperlink ref="K258" location="'INPUT DATI'!H97" display="← MODIFICA I DATI"/>
    <hyperlink ref="K258:L258" location="'INPUT DATI'!H120" display="← MODIFICA I DATI"/>
    <hyperlink ref="K190:L190" location="'INPUT DATI'!H61" display="← MODIFICA I DATI"/>
    <hyperlink ref="I22" location="VERIFICHE!B343" display="VAI ALLA VERIFICA"/>
    <hyperlink ref="K100:L100" location="'INPUT DATI'!H61" display="← MODIFICA I DATI"/>
    <hyperlink ref="K343" location="'INPUT DATI'!H97" display="← MODIFICA I DATI"/>
    <hyperlink ref="K343:L343" location="'INPUT DATI'!H93" display="← MODIFICA I DATI"/>
    <hyperlink ref="K352" location="'INPUT DATI'!H97" display="← MODIFICA I DATI"/>
    <hyperlink ref="K352:L352" location="'INPUT DATI'!H115" display="← MODIFICA I DATI"/>
    <hyperlink ref="C5:F5" location="VERIFICHE!B32" display="1-1 verifica splitting orizzontale calcestruzzo"/>
    <hyperlink ref="K55" location="'INPUT DATI'!H29" display="← MODIFICA I DATI"/>
    <hyperlink ref="K55:L55" location="'INPUT DATI'!H61" display="← MODIFICA I DATI"/>
    <hyperlink ref="K54:L54" location="'INPUT DATI'!H91" display="← MODIFICA I DATI"/>
    <hyperlink ref="B24:F24" location="VERIFICHE!B371" display="5- Verifica a compressione  cordolo Radicsol"/>
    <hyperlink ref="I24" location="VERIFICHE!B378" display="VAI ALLA VERIFICA"/>
    <hyperlink ref="K371" location="VERIFICHE!B2" display="BACK"/>
    <hyperlink ref="D12:F12" location="VERIFICHE!B151" display="2-2-4 VERIFICA SALDATURA PERNI"/>
    <hyperlink ref="C13:F13" location="VERIFICHE!B171" display="2-3 verifica verticale calcestruzzo "/>
    <hyperlink ref="D11:F11" location="VERIFICHE!B141" display="2-2-3 VERIFICA TAGLIO PERNI "/>
    <hyperlink ref="C22" location="VERIFICHE!B337" display="4-1 Calcolo ancoraggio ferri di ripresa SLP20(eventuali)"/>
  </hyperlinks>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expression" priority="15" id="{C988A00D-0359-4C7A-A51A-D4180A3C9B78}">
            <xm:f>IF('controllo gerarchia'!$K$10&lt;=1,TRUE,FALSE)</xm:f>
            <x14:dxf>
              <font>
                <color theme="0"/>
              </font>
            </x14:dxf>
          </x14:cfRule>
          <xm:sqref>K54:L54</xm:sqref>
        </x14:conditionalFormatting>
        <x14:conditionalFormatting xmlns:xm="http://schemas.microsoft.com/office/excel/2006/main">
          <x14:cfRule type="expression" priority="4" id="{A4BFF00C-9164-4367-90DA-762D9119E6D2}">
            <xm:f>IF('controllo gerarchia'!$K$11&lt;=1,TRUE,FALSE)</xm:f>
            <x14:dxf>
              <font>
                <color theme="0"/>
              </font>
            </x14:dxf>
          </x14:cfRule>
          <xm:sqref>K55:L55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1"/>
  <sheetViews>
    <sheetView workbookViewId="0">
      <selection activeCell="J5" sqref="J5"/>
    </sheetView>
  </sheetViews>
  <sheetFormatPr defaultRowHeight="15"/>
  <cols>
    <col min="1" max="1" width="3.140625" customWidth="1"/>
    <col min="3" max="3" width="21.85546875" customWidth="1"/>
    <col min="4" max="4" width="11.5703125" customWidth="1"/>
    <col min="5" max="5" width="15.5703125" bestFit="1" customWidth="1"/>
    <col min="6" max="6" width="20" customWidth="1"/>
    <col min="9" max="9" width="18.42578125" customWidth="1"/>
    <col min="10" max="10" width="23.7109375" customWidth="1"/>
  </cols>
  <sheetData>
    <row r="2" spans="2:16">
      <c r="B2" s="818" t="s">
        <v>829</v>
      </c>
      <c r="C2" s="818"/>
      <c r="E2" s="67"/>
      <c r="I2" t="s">
        <v>828</v>
      </c>
      <c r="J2" s="510">
        <f>APPROFONDIMENTI!C88</f>
        <v>95</v>
      </c>
    </row>
    <row r="3" spans="2:16" ht="15.75">
      <c r="E3" s="511"/>
    </row>
    <row r="4" spans="2:16">
      <c r="B4">
        <v>1</v>
      </c>
      <c r="C4" t="s">
        <v>824</v>
      </c>
      <c r="D4" s="508">
        <f>VERIFICHE!H52</f>
        <v>448.21065494581512</v>
      </c>
      <c r="E4" s="68">
        <f>ROUND($J$2/D4,2)</f>
        <v>0.21</v>
      </c>
      <c r="F4" s="504" t="str">
        <f>VLOOKUP(E4,$I$4:$J$7,2,FALSE)</f>
        <v>(4° gerarchia SPL20)</v>
      </c>
      <c r="H4">
        <v>1</v>
      </c>
      <c r="I4" s="52">
        <f>MAXA(E4:E7)</f>
        <v>0.97</v>
      </c>
      <c r="J4" s="2" t="str">
        <f>IF(I4&gt;1,"(1° rottura SPL20)","(1° gerarchia SPL20)")</f>
        <v>(1° gerarchia SPL20)</v>
      </c>
      <c r="K4" s="514">
        <f>+E4/I4</f>
        <v>0.21649484536082475</v>
      </c>
      <c r="L4" s="514">
        <f>+E4/$I$7</f>
        <v>1</v>
      </c>
      <c r="M4" s="349">
        <f t="shared" ref="M4:N7" si="0">IF(K4=1,0,K4)</f>
        <v>0.21649484536082475</v>
      </c>
      <c r="N4" s="349">
        <f t="shared" si="0"/>
        <v>0</v>
      </c>
      <c r="O4" s="69">
        <f>IF(M4*N4=0,0,M4)</f>
        <v>0</v>
      </c>
      <c r="P4" s="516">
        <f>IF(O4=0,0,IF(O4=$O$8,0,O4))</f>
        <v>0</v>
      </c>
    </row>
    <row r="5" spans="2:16">
      <c r="B5">
        <v>2</v>
      </c>
      <c r="C5" t="s">
        <v>825</v>
      </c>
      <c r="D5" s="507">
        <f>VERIFICHE!I98</f>
        <v>98.009120000000024</v>
      </c>
      <c r="E5" s="68">
        <f>ROUND($J$2/D5,2)</f>
        <v>0.97</v>
      </c>
      <c r="F5" s="504" t="str">
        <f>VLOOKUP(E5,$I$4:$J$7,2,FALSE)</f>
        <v>(1° gerarchia SPL20)</v>
      </c>
      <c r="H5">
        <v>2</v>
      </c>
      <c r="I5" s="512">
        <f>ROUND(O8*I4,2)</f>
        <v>0.25</v>
      </c>
      <c r="J5" s="2" t="str">
        <f>IF(I5&gt;1,"(2° rottura SPL20)","(2° gerarchia SPL20)")</f>
        <v>(2° gerarchia SPL20)</v>
      </c>
      <c r="K5" s="514">
        <f>+E5/I4</f>
        <v>1</v>
      </c>
      <c r="L5" s="514">
        <f>+E5/$I$7</f>
        <v>4.6190476190476195</v>
      </c>
      <c r="M5" s="349">
        <f t="shared" si="0"/>
        <v>0</v>
      </c>
      <c r="N5" s="349">
        <f t="shared" si="0"/>
        <v>4.6190476190476195</v>
      </c>
      <c r="O5" s="69">
        <f>IF(M5*N5=0,0,M5)</f>
        <v>0</v>
      </c>
      <c r="P5" s="516">
        <f>IF(O5=0,0,IF(O5=$O$8,0,O5))</f>
        <v>0</v>
      </c>
    </row>
    <row r="6" spans="2:16">
      <c r="B6">
        <v>3</v>
      </c>
      <c r="C6" t="s">
        <v>826</v>
      </c>
      <c r="D6" s="507">
        <f>MINA(2*VERIFICHE!I146,VERIFICHE!I136)*VERIFICHE!I96</f>
        <v>387.072</v>
      </c>
      <c r="E6" s="68">
        <f>ROUND($J$2/D6,2)</f>
        <v>0.25</v>
      </c>
      <c r="F6" s="504" t="str">
        <f>VLOOKUP(E6,$I$4:$J$7,2,FALSE)</f>
        <v>(2° gerarchia SPL20)</v>
      </c>
      <c r="H6" s="2">
        <v>3</v>
      </c>
      <c r="I6" s="512">
        <f>ROUND(P8*I4,2)</f>
        <v>0.22</v>
      </c>
      <c r="J6" s="2" t="str">
        <f>IF(I6&gt;1,"(3° rottura SPL20)","(3° gerarchia SPL20)")</f>
        <v>(3° gerarchia SPL20)</v>
      </c>
      <c r="K6" s="514">
        <f>+E6/I4</f>
        <v>0.25773195876288663</v>
      </c>
      <c r="L6" s="514">
        <f>+E6/$I$7</f>
        <v>1.1904761904761905</v>
      </c>
      <c r="M6" s="349">
        <f t="shared" si="0"/>
        <v>0.25773195876288663</v>
      </c>
      <c r="N6" s="349">
        <f t="shared" si="0"/>
        <v>1.1904761904761905</v>
      </c>
      <c r="O6" s="69">
        <f>IF(M6*N6=0,0,M6)</f>
        <v>0.25773195876288663</v>
      </c>
      <c r="P6" s="516">
        <f>IF(O6=0,0,IF(O6=$O$8,0,O6))</f>
        <v>0</v>
      </c>
    </row>
    <row r="7" spans="2:16">
      <c r="B7">
        <v>4</v>
      </c>
      <c r="C7" t="s">
        <v>827</v>
      </c>
      <c r="D7" s="509">
        <f>VERIFICHE!I186*2*VERIFICHE!I96</f>
        <v>434.98791672522117</v>
      </c>
      <c r="E7" s="68">
        <f>ROUND($J$2/D7,2)</f>
        <v>0.22</v>
      </c>
      <c r="F7" s="533" t="str">
        <f>VLOOKUP(E7,$I$4:$J$7,2,FALSE)</f>
        <v>(3° gerarchia SPL20)</v>
      </c>
      <c r="H7" s="2">
        <v>4</v>
      </c>
      <c r="I7" s="52">
        <f>MINA(E4:E7)</f>
        <v>0.21</v>
      </c>
      <c r="J7" s="2" t="str">
        <f>IF(I7&gt;1,"(4° rottura SPL20)","(4° gerarchia SPL20)")</f>
        <v>(4° gerarchia SPL20)</v>
      </c>
      <c r="K7" s="514">
        <f>+E7/I4</f>
        <v>0.22680412371134021</v>
      </c>
      <c r="L7" s="514">
        <f>+E7/$I$7</f>
        <v>1.0476190476190477</v>
      </c>
      <c r="M7" s="349">
        <f t="shared" si="0"/>
        <v>0.22680412371134021</v>
      </c>
      <c r="N7" s="349">
        <f t="shared" si="0"/>
        <v>1.0476190476190477</v>
      </c>
      <c r="O7" s="69">
        <f>IF(M7*N7=0,0,M7)</f>
        <v>0.22680412371134021</v>
      </c>
      <c r="P7" s="516">
        <f>IF(O7=0,0,IF(O7=$O$8,0,O7))</f>
        <v>0.22680412371134021</v>
      </c>
    </row>
    <row r="8" spans="2:16" ht="15.75">
      <c r="E8" s="309"/>
      <c r="O8" s="515">
        <f>MAXA(O4:O7)</f>
        <v>0.25773195876288663</v>
      </c>
      <c r="P8" s="513">
        <f>MAXA(P4:P7)</f>
        <v>0.22680412371134021</v>
      </c>
    </row>
    <row r="10" spans="2:16">
      <c r="J10" t="s">
        <v>848</v>
      </c>
      <c r="K10" s="52">
        <f>IF(J4=J11,0,VERIFICHE!H5)</f>
        <v>0</v>
      </c>
    </row>
    <row r="11" spans="2:16">
      <c r="J11" t="s">
        <v>849</v>
      </c>
      <c r="K11" s="52">
        <f>IF(J4=J11,VERIFICHE!H5,0)</f>
        <v>0.21195390817178297</v>
      </c>
    </row>
  </sheetData>
  <sortState ref="E4:E7">
    <sortCondition ref="E4"/>
  </sortState>
  <customSheetViews>
    <customSheetView guid="{659DD865-8260-446D-8180-AF8DBA05697B}" state="hidden">
      <selection activeCell="J5" sqref="J5"/>
      <pageMargins left="0.7" right="0.7" top="0.75" bottom="0.75" header="0.3" footer="0.3"/>
    </customSheetView>
    <customSheetView guid="{CAA96DF9-7449-4441-BC51-83D4587E103F}" state="hidden">
      <selection activeCell="G21" sqref="G21"/>
      <pageMargins left="0.7" right="0.7" top="0.75" bottom="0.75" header="0.3" footer="0.3"/>
    </customSheetView>
    <customSheetView guid="{1AD4E0FC-1F19-4717-A26A-F34897CA398D}" state="hidden">
      <selection activeCell="J5" sqref="J5"/>
      <pageMargins left="0.7" right="0.7" top="0.75" bottom="0.75" header="0.3" footer="0.3"/>
    </customSheetView>
  </customSheetViews>
  <mergeCells count="1">
    <mergeCell ref="B2:C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E192"/>
  <sheetViews>
    <sheetView topLeftCell="A124" zoomScale="85" zoomScaleNormal="85" workbookViewId="0">
      <selection activeCell="S172" sqref="S172"/>
    </sheetView>
  </sheetViews>
  <sheetFormatPr defaultRowHeight="15"/>
  <cols>
    <col min="3" max="3" width="26.7109375" customWidth="1"/>
    <col min="5" max="5" width="16.28515625" customWidth="1"/>
    <col min="9" max="9" width="9.28515625" bestFit="1" customWidth="1"/>
    <col min="16" max="17" width="10.140625" customWidth="1"/>
    <col min="18" max="18" width="13.42578125" customWidth="1"/>
    <col min="19" max="19" width="41" customWidth="1"/>
  </cols>
  <sheetData>
    <row r="3" spans="2:31">
      <c r="B3" s="204"/>
      <c r="C3" s="205" t="s">
        <v>352</v>
      </c>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row>
    <row r="4" spans="2:31">
      <c r="B4" s="204"/>
      <c r="C4" s="22">
        <v>1</v>
      </c>
      <c r="D4" s="252">
        <v>2</v>
      </c>
      <c r="E4" s="252">
        <v>3</v>
      </c>
      <c r="F4" s="252">
        <v>4</v>
      </c>
      <c r="G4" s="252">
        <v>5</v>
      </c>
      <c r="H4" s="252">
        <v>6</v>
      </c>
      <c r="I4" s="252">
        <v>7</v>
      </c>
      <c r="J4" s="252">
        <v>8</v>
      </c>
      <c r="K4" s="252">
        <v>9</v>
      </c>
      <c r="L4" s="252">
        <v>10</v>
      </c>
      <c r="M4" s="252">
        <v>11</v>
      </c>
      <c r="N4" s="252">
        <v>12</v>
      </c>
      <c r="O4" s="204"/>
      <c r="P4" s="204"/>
      <c r="Q4" s="204"/>
      <c r="R4" s="204"/>
      <c r="S4" s="204"/>
      <c r="T4" s="204"/>
      <c r="U4" s="204"/>
      <c r="V4" s="204"/>
      <c r="W4" s="204"/>
      <c r="X4" s="204"/>
      <c r="Y4" s="204"/>
      <c r="Z4" s="204"/>
      <c r="AA4" s="204"/>
      <c r="AB4" s="204"/>
      <c r="AC4" s="204"/>
      <c r="AD4" s="204"/>
      <c r="AE4" s="204"/>
    </row>
    <row r="5" spans="2:31" ht="17.25">
      <c r="B5" s="204"/>
      <c r="C5" s="206" t="s">
        <v>353</v>
      </c>
      <c r="D5" s="206" t="s">
        <v>354</v>
      </c>
      <c r="E5" s="206" t="s">
        <v>355</v>
      </c>
      <c r="F5" s="206" t="s">
        <v>356</v>
      </c>
      <c r="G5" s="206" t="s">
        <v>357</v>
      </c>
      <c r="H5" s="206" t="s">
        <v>358</v>
      </c>
      <c r="I5" s="206" t="s">
        <v>359</v>
      </c>
      <c r="J5" s="206" t="s">
        <v>360</v>
      </c>
      <c r="K5" s="206" t="s">
        <v>361</v>
      </c>
      <c r="L5" s="206" t="s">
        <v>362</v>
      </c>
      <c r="M5" s="255" t="s">
        <v>477</v>
      </c>
      <c r="N5" s="207" t="s">
        <v>363</v>
      </c>
      <c r="O5" s="204"/>
      <c r="P5" s="252" t="s">
        <v>485</v>
      </c>
      <c r="Q5" s="252" t="s">
        <v>486</v>
      </c>
      <c r="R5" s="264" t="s">
        <v>520</v>
      </c>
      <c r="S5" s="264" t="s">
        <v>519</v>
      </c>
      <c r="T5" s="204"/>
      <c r="U5" s="204"/>
      <c r="V5" s="204"/>
      <c r="W5" s="204"/>
      <c r="X5" s="204"/>
      <c r="Y5" s="204"/>
      <c r="Z5" s="204"/>
      <c r="AA5" s="204"/>
      <c r="AB5" s="204"/>
      <c r="AC5" s="204"/>
      <c r="AD5" s="204"/>
      <c r="AE5" s="204"/>
    </row>
    <row r="6" spans="2:31">
      <c r="B6" s="206">
        <v>1</v>
      </c>
      <c r="C6" s="206" t="s">
        <v>364</v>
      </c>
      <c r="D6" s="206">
        <v>14</v>
      </c>
      <c r="E6" s="206">
        <v>8</v>
      </c>
      <c r="F6" s="206">
        <v>0.4</v>
      </c>
      <c r="G6" s="206">
        <v>16</v>
      </c>
      <c r="H6" s="206">
        <v>2</v>
      </c>
      <c r="I6" s="206">
        <v>1.7</v>
      </c>
      <c r="J6" s="206">
        <v>7000</v>
      </c>
      <c r="K6" s="206">
        <v>230</v>
      </c>
      <c r="L6" s="206">
        <v>440</v>
      </c>
      <c r="M6" s="206">
        <v>2.9</v>
      </c>
      <c r="N6" s="206">
        <v>4700</v>
      </c>
      <c r="O6" s="204"/>
      <c r="P6" s="263">
        <f t="shared" ref="P6:P46" si="0">+F6/E6</f>
        <v>0.05</v>
      </c>
      <c r="Q6" s="263">
        <f t="shared" ref="Q6:Q46" si="1">+H6/G6</f>
        <v>0.125</v>
      </c>
      <c r="R6" s="270">
        <f t="shared" ref="R6:R46" si="2">E6/J6</f>
        <v>1.1428571428571429E-3</v>
      </c>
      <c r="S6" s="270">
        <f t="shared" ref="S6:S46" si="3">F6/K6</f>
        <v>1.7391304347826088E-3</v>
      </c>
      <c r="T6" s="204"/>
      <c r="U6" s="204"/>
      <c r="V6" s="204"/>
      <c r="W6" s="204"/>
      <c r="X6" s="204"/>
      <c r="Y6" s="204"/>
      <c r="Z6" s="204"/>
      <c r="AA6" s="204"/>
      <c r="AB6" s="204"/>
      <c r="AC6" s="204"/>
      <c r="AD6" s="204"/>
      <c r="AE6" s="204"/>
    </row>
    <row r="7" spans="2:31">
      <c r="B7" s="206">
        <v>2</v>
      </c>
      <c r="C7" s="206" t="s">
        <v>365</v>
      </c>
      <c r="D7" s="206">
        <v>16</v>
      </c>
      <c r="E7" s="206">
        <v>10</v>
      </c>
      <c r="F7" s="206">
        <v>0.5</v>
      </c>
      <c r="G7" s="206">
        <v>17</v>
      </c>
      <c r="H7" s="206">
        <v>2.2000000000000002</v>
      </c>
      <c r="I7" s="206">
        <v>1.8</v>
      </c>
      <c r="J7" s="206">
        <v>8000</v>
      </c>
      <c r="K7" s="206">
        <v>270</v>
      </c>
      <c r="L7" s="206">
        <v>500</v>
      </c>
      <c r="M7" s="206">
        <v>3.1</v>
      </c>
      <c r="N7" s="206">
        <v>5400</v>
      </c>
      <c r="O7" s="204"/>
      <c r="P7" s="263">
        <f t="shared" si="0"/>
        <v>0.05</v>
      </c>
      <c r="Q7" s="263">
        <f t="shared" si="1"/>
        <v>0.12941176470588237</v>
      </c>
      <c r="R7" s="270">
        <f t="shared" si="2"/>
        <v>1.25E-3</v>
      </c>
      <c r="S7" s="270">
        <f t="shared" si="3"/>
        <v>1.8518518518518519E-3</v>
      </c>
      <c r="T7" s="204"/>
      <c r="U7" s="204"/>
      <c r="V7" s="204"/>
      <c r="W7" s="204"/>
      <c r="X7" s="204"/>
      <c r="Y7" s="204"/>
      <c r="Z7" s="204"/>
      <c r="AA7" s="204"/>
      <c r="AB7" s="204"/>
      <c r="AC7" s="204"/>
      <c r="AD7" s="204"/>
      <c r="AE7" s="204"/>
    </row>
    <row r="8" spans="2:31">
      <c r="B8" s="206">
        <v>3</v>
      </c>
      <c r="C8" s="206" t="s">
        <v>366</v>
      </c>
      <c r="D8" s="206">
        <v>18</v>
      </c>
      <c r="E8" s="206">
        <v>11</v>
      </c>
      <c r="F8" s="206">
        <v>0.5</v>
      </c>
      <c r="G8" s="206">
        <v>18</v>
      </c>
      <c r="H8" s="206">
        <v>2.2000000000000002</v>
      </c>
      <c r="I8" s="206">
        <v>2</v>
      </c>
      <c r="J8" s="206">
        <v>9000</v>
      </c>
      <c r="K8" s="206">
        <v>300</v>
      </c>
      <c r="L8" s="206">
        <v>560</v>
      </c>
      <c r="M8" s="206">
        <v>3.2</v>
      </c>
      <c r="N8" s="206">
        <v>6000</v>
      </c>
      <c r="O8" s="206"/>
      <c r="P8" s="263">
        <f t="shared" si="0"/>
        <v>4.5454545454545456E-2</v>
      </c>
      <c r="Q8" s="263">
        <f t="shared" si="1"/>
        <v>0.12222222222222223</v>
      </c>
      <c r="R8" s="270">
        <f t="shared" si="2"/>
        <v>1.2222222222222222E-3</v>
      </c>
      <c r="S8" s="270">
        <f t="shared" si="3"/>
        <v>1.6666666666666668E-3</v>
      </c>
      <c r="T8" s="204"/>
      <c r="U8" s="204"/>
      <c r="V8" s="204"/>
      <c r="W8" s="204"/>
      <c r="X8" s="204"/>
      <c r="Y8" s="204"/>
      <c r="Z8" s="204"/>
      <c r="AA8" s="204"/>
      <c r="AB8" s="204"/>
      <c r="AC8" s="204"/>
      <c r="AD8" s="204"/>
      <c r="AE8" s="204"/>
    </row>
    <row r="9" spans="2:31">
      <c r="B9" s="206">
        <v>4</v>
      </c>
      <c r="C9" s="206" t="s">
        <v>367</v>
      </c>
      <c r="D9" s="206">
        <v>20</v>
      </c>
      <c r="E9" s="206">
        <v>12</v>
      </c>
      <c r="F9" s="206">
        <v>0.5</v>
      </c>
      <c r="G9" s="206">
        <v>19</v>
      </c>
      <c r="H9" s="206">
        <v>2.2999999999999998</v>
      </c>
      <c r="I9" s="206">
        <v>2.2000000000000002</v>
      </c>
      <c r="J9" s="206">
        <v>9500</v>
      </c>
      <c r="K9" s="206">
        <v>320</v>
      </c>
      <c r="L9" s="206">
        <v>590</v>
      </c>
      <c r="M9" s="206">
        <v>3.3</v>
      </c>
      <c r="N9" s="206">
        <v>6400</v>
      </c>
      <c r="O9" s="204"/>
      <c r="P9" s="263">
        <f t="shared" si="0"/>
        <v>4.1666666666666664E-2</v>
      </c>
      <c r="Q9" s="263">
        <f t="shared" si="1"/>
        <v>0.12105263157894736</v>
      </c>
      <c r="R9" s="270">
        <f t="shared" si="2"/>
        <v>1.2631578947368421E-3</v>
      </c>
      <c r="S9" s="270">
        <f t="shared" si="3"/>
        <v>1.5625000000000001E-3</v>
      </c>
      <c r="T9" s="204"/>
      <c r="U9" s="204"/>
      <c r="V9" s="204"/>
      <c r="W9" s="204"/>
      <c r="X9" s="204"/>
      <c r="Y9" s="204"/>
      <c r="Z9" s="204"/>
      <c r="AA9" s="204"/>
      <c r="AB9" s="204"/>
      <c r="AC9" s="204"/>
      <c r="AD9" s="204"/>
      <c r="AE9" s="204"/>
    </row>
    <row r="10" spans="2:31">
      <c r="B10" s="206">
        <v>5</v>
      </c>
      <c r="C10" s="206" t="s">
        <v>368</v>
      </c>
      <c r="D10" s="206">
        <v>22</v>
      </c>
      <c r="E10" s="206">
        <v>13</v>
      </c>
      <c r="F10" s="206">
        <v>0.5</v>
      </c>
      <c r="G10" s="206">
        <v>20</v>
      </c>
      <c r="H10" s="206">
        <v>2.4</v>
      </c>
      <c r="I10" s="206">
        <v>2.4</v>
      </c>
      <c r="J10" s="206">
        <v>10000</v>
      </c>
      <c r="K10" s="206">
        <v>330</v>
      </c>
      <c r="L10" s="206">
        <v>630</v>
      </c>
      <c r="M10" s="206">
        <v>3.4</v>
      </c>
      <c r="N10" s="206">
        <v>6700</v>
      </c>
      <c r="O10" s="204"/>
      <c r="P10" s="263">
        <f t="shared" si="0"/>
        <v>3.8461538461538464E-2</v>
      </c>
      <c r="Q10" s="263">
        <f t="shared" si="1"/>
        <v>0.12</v>
      </c>
      <c r="R10" s="270">
        <f t="shared" si="2"/>
        <v>1.2999999999999999E-3</v>
      </c>
      <c r="S10" s="270">
        <f t="shared" si="3"/>
        <v>1.5151515151515152E-3</v>
      </c>
      <c r="T10" s="204"/>
      <c r="U10" s="204"/>
      <c r="V10" s="204"/>
      <c r="W10" s="204"/>
      <c r="X10" s="204"/>
      <c r="Y10" s="204"/>
      <c r="Z10" s="204"/>
      <c r="AA10" s="204"/>
      <c r="AB10" s="204"/>
      <c r="AC10" s="204"/>
      <c r="AD10" s="204"/>
      <c r="AE10" s="204"/>
    </row>
    <row r="11" spans="2:31">
      <c r="B11" s="206">
        <v>6</v>
      </c>
      <c r="C11" s="206" t="s">
        <v>369</v>
      </c>
      <c r="D11" s="206">
        <v>24</v>
      </c>
      <c r="E11" s="206">
        <v>14</v>
      </c>
      <c r="F11" s="206">
        <v>0.5</v>
      </c>
      <c r="G11" s="206">
        <v>21</v>
      </c>
      <c r="H11" s="206">
        <v>2.5</v>
      </c>
      <c r="I11" s="206">
        <v>2.5</v>
      </c>
      <c r="J11" s="206">
        <v>11000</v>
      </c>
      <c r="K11" s="206">
        <v>370</v>
      </c>
      <c r="L11" s="206">
        <v>690</v>
      </c>
      <c r="M11" s="206">
        <v>3.5</v>
      </c>
      <c r="N11" s="206">
        <v>7400</v>
      </c>
      <c r="O11" s="204"/>
      <c r="P11" s="263">
        <f t="shared" si="0"/>
        <v>3.5714285714285712E-2</v>
      </c>
      <c r="Q11" s="263">
        <f t="shared" si="1"/>
        <v>0.11904761904761904</v>
      </c>
      <c r="R11" s="270">
        <f t="shared" si="2"/>
        <v>1.2727272727272728E-3</v>
      </c>
      <c r="S11" s="270">
        <f t="shared" si="3"/>
        <v>1.3513513513513514E-3</v>
      </c>
      <c r="T11" s="204"/>
      <c r="U11" s="204"/>
      <c r="V11" s="204"/>
      <c r="W11" s="204"/>
      <c r="X11" s="204"/>
      <c r="Y11" s="204"/>
      <c r="Z11" s="204"/>
      <c r="AA11" s="204"/>
      <c r="AB11" s="204"/>
      <c r="AC11" s="204"/>
      <c r="AD11" s="204"/>
      <c r="AE11" s="204"/>
    </row>
    <row r="12" spans="2:31">
      <c r="B12" s="206">
        <v>7</v>
      </c>
      <c r="C12" s="206" t="s">
        <v>370</v>
      </c>
      <c r="D12" s="206">
        <v>27</v>
      </c>
      <c r="E12" s="206">
        <v>16</v>
      </c>
      <c r="F12" s="206">
        <v>0.6</v>
      </c>
      <c r="G12" s="206">
        <v>22</v>
      </c>
      <c r="H12" s="206">
        <v>2.6</v>
      </c>
      <c r="I12" s="206">
        <v>2.8</v>
      </c>
      <c r="J12" s="206">
        <v>11500</v>
      </c>
      <c r="K12" s="206">
        <v>380</v>
      </c>
      <c r="L12" s="206">
        <v>720</v>
      </c>
      <c r="M12" s="206">
        <v>3.7</v>
      </c>
      <c r="N12" s="206">
        <v>7700</v>
      </c>
      <c r="O12" s="204"/>
      <c r="P12" s="263">
        <f t="shared" si="0"/>
        <v>3.7499999999999999E-2</v>
      </c>
      <c r="Q12" s="263">
        <f t="shared" si="1"/>
        <v>0.11818181818181818</v>
      </c>
      <c r="R12" s="270">
        <f t="shared" si="2"/>
        <v>1.3913043478260871E-3</v>
      </c>
      <c r="S12" s="270">
        <f t="shared" si="3"/>
        <v>1.5789473684210526E-3</v>
      </c>
      <c r="T12" s="204"/>
      <c r="U12" s="204"/>
      <c r="V12" s="204"/>
      <c r="W12" s="204"/>
      <c r="X12" s="204"/>
      <c r="Y12" s="204"/>
      <c r="Z12" s="204"/>
      <c r="AA12" s="204"/>
      <c r="AB12" s="204"/>
      <c r="AC12" s="204"/>
      <c r="AD12" s="204"/>
      <c r="AE12" s="204"/>
    </row>
    <row r="13" spans="2:31">
      <c r="B13" s="206">
        <v>8</v>
      </c>
      <c r="C13" s="206" t="s">
        <v>371</v>
      </c>
      <c r="D13" s="206">
        <v>30</v>
      </c>
      <c r="E13" s="206">
        <v>18</v>
      </c>
      <c r="F13" s="206">
        <v>0.6</v>
      </c>
      <c r="G13" s="206">
        <v>23</v>
      </c>
      <c r="H13" s="206">
        <v>2.7</v>
      </c>
      <c r="I13" s="206">
        <v>3</v>
      </c>
      <c r="J13" s="206">
        <v>12000</v>
      </c>
      <c r="K13" s="206">
        <v>400</v>
      </c>
      <c r="L13" s="206">
        <v>750</v>
      </c>
      <c r="M13" s="206">
        <v>3.8</v>
      </c>
      <c r="N13" s="206">
        <v>8000</v>
      </c>
      <c r="O13" s="204"/>
      <c r="P13" s="263">
        <f t="shared" si="0"/>
        <v>3.3333333333333333E-2</v>
      </c>
      <c r="Q13" s="263">
        <f t="shared" si="1"/>
        <v>0.11739130434782609</v>
      </c>
      <c r="R13" s="270">
        <f t="shared" si="2"/>
        <v>1.5E-3</v>
      </c>
      <c r="S13" s="270">
        <f t="shared" si="3"/>
        <v>1.5E-3</v>
      </c>
      <c r="T13" s="204"/>
      <c r="U13" s="204"/>
      <c r="V13" s="204"/>
      <c r="W13" s="204"/>
      <c r="X13" s="204"/>
      <c r="Y13" s="204"/>
      <c r="Z13" s="204"/>
      <c r="AA13" s="204"/>
      <c r="AB13" s="204"/>
      <c r="AC13" s="204"/>
      <c r="AD13" s="204"/>
      <c r="AE13" s="204"/>
    </row>
    <row r="14" spans="2:31">
      <c r="B14" s="206">
        <v>9</v>
      </c>
      <c r="C14" s="206" t="s">
        <v>372</v>
      </c>
      <c r="D14" s="206">
        <v>35</v>
      </c>
      <c r="E14" s="206">
        <v>21</v>
      </c>
      <c r="F14" s="206">
        <v>0.6</v>
      </c>
      <c r="G14" s="206">
        <v>25</v>
      </c>
      <c r="H14" s="206">
        <v>2.8</v>
      </c>
      <c r="I14" s="206">
        <v>3.4</v>
      </c>
      <c r="J14" s="206">
        <v>13000</v>
      </c>
      <c r="K14" s="206">
        <v>430</v>
      </c>
      <c r="L14" s="206">
        <v>810</v>
      </c>
      <c r="M14" s="206">
        <v>4</v>
      </c>
      <c r="N14" s="206">
        <v>8700</v>
      </c>
      <c r="O14" s="204"/>
      <c r="P14" s="263">
        <f t="shared" si="0"/>
        <v>2.8571428571428571E-2</v>
      </c>
      <c r="Q14" s="263">
        <f t="shared" si="1"/>
        <v>0.11199999999999999</v>
      </c>
      <c r="R14" s="270">
        <f t="shared" si="2"/>
        <v>1.6153846153846153E-3</v>
      </c>
      <c r="S14" s="270">
        <f t="shared" si="3"/>
        <v>1.3953488372093023E-3</v>
      </c>
      <c r="T14" s="204"/>
      <c r="U14" s="204"/>
      <c r="V14" s="204"/>
      <c r="W14" s="204"/>
      <c r="X14" s="204"/>
      <c r="Y14" s="204"/>
      <c r="Z14" s="204"/>
      <c r="AA14" s="204"/>
      <c r="AB14" s="204"/>
      <c r="AC14" s="204"/>
      <c r="AD14" s="204"/>
      <c r="AE14" s="204"/>
    </row>
    <row r="15" spans="2:31">
      <c r="B15" s="206">
        <v>10</v>
      </c>
      <c r="C15" s="206" t="s">
        <v>373</v>
      </c>
      <c r="D15" s="206">
        <v>40</v>
      </c>
      <c r="E15" s="206">
        <v>24</v>
      </c>
      <c r="F15" s="206">
        <v>0.6</v>
      </c>
      <c r="G15" s="206">
        <v>26</v>
      </c>
      <c r="H15" s="206">
        <v>2.9</v>
      </c>
      <c r="I15" s="206">
        <v>3.8</v>
      </c>
      <c r="J15" s="206">
        <v>14000</v>
      </c>
      <c r="K15" s="206">
        <v>470</v>
      </c>
      <c r="L15" s="206">
        <v>880</v>
      </c>
      <c r="M15" s="206">
        <v>4.2</v>
      </c>
      <c r="N15" s="206">
        <v>9400</v>
      </c>
      <c r="O15" s="204"/>
      <c r="P15" s="263">
        <f t="shared" si="0"/>
        <v>2.4999999999999998E-2</v>
      </c>
      <c r="Q15" s="263">
        <f t="shared" si="1"/>
        <v>0.11153846153846153</v>
      </c>
      <c r="R15" s="270">
        <f t="shared" si="2"/>
        <v>1.7142857142857142E-3</v>
      </c>
      <c r="S15" s="270">
        <f t="shared" si="3"/>
        <v>1.276595744680851E-3</v>
      </c>
      <c r="T15" s="204"/>
      <c r="U15" s="204"/>
      <c r="V15" s="204"/>
      <c r="W15" s="204"/>
      <c r="X15" s="204"/>
      <c r="Y15" s="204"/>
      <c r="Z15" s="204"/>
      <c r="AA15" s="204"/>
      <c r="AB15" s="204"/>
      <c r="AC15" s="204"/>
      <c r="AD15" s="204"/>
      <c r="AE15" s="204"/>
    </row>
    <row r="16" spans="2:31">
      <c r="B16" s="206">
        <v>11</v>
      </c>
      <c r="C16" s="206" t="s">
        <v>374</v>
      </c>
      <c r="D16" s="206">
        <v>45</v>
      </c>
      <c r="E16" s="206">
        <v>27</v>
      </c>
      <c r="F16" s="206">
        <v>0.6</v>
      </c>
      <c r="G16" s="206">
        <v>27</v>
      </c>
      <c r="H16" s="206">
        <v>3.1</v>
      </c>
      <c r="I16" s="206">
        <v>3.8</v>
      </c>
      <c r="J16" s="206">
        <v>15000</v>
      </c>
      <c r="K16" s="206">
        <v>500</v>
      </c>
      <c r="L16" s="206">
        <v>940</v>
      </c>
      <c r="M16" s="206">
        <v>4.4000000000000004</v>
      </c>
      <c r="N16" s="206">
        <v>10000</v>
      </c>
      <c r="O16" s="204"/>
      <c r="P16" s="263">
        <f t="shared" si="0"/>
        <v>2.2222222222222223E-2</v>
      </c>
      <c r="Q16" s="263">
        <f t="shared" si="1"/>
        <v>0.11481481481481481</v>
      </c>
      <c r="R16" s="270">
        <f t="shared" si="2"/>
        <v>1.8E-3</v>
      </c>
      <c r="S16" s="270">
        <f t="shared" si="3"/>
        <v>1.1999999999999999E-3</v>
      </c>
      <c r="T16" s="204"/>
      <c r="U16" s="204"/>
      <c r="V16" s="204"/>
      <c r="W16" s="204"/>
      <c r="X16" s="204"/>
      <c r="Y16" s="204"/>
      <c r="Z16" s="204"/>
      <c r="AA16" s="204"/>
      <c r="AB16" s="204"/>
      <c r="AC16" s="204"/>
      <c r="AD16" s="204"/>
      <c r="AE16" s="204"/>
    </row>
    <row r="17" spans="2:31">
      <c r="B17" s="206">
        <v>12</v>
      </c>
      <c r="C17" s="206" t="s">
        <v>375</v>
      </c>
      <c r="D17" s="206">
        <v>50</v>
      </c>
      <c r="E17" s="206">
        <v>30</v>
      </c>
      <c r="F17" s="206">
        <v>0.6</v>
      </c>
      <c r="G17" s="206">
        <v>29</v>
      </c>
      <c r="H17" s="206">
        <v>3.2</v>
      </c>
      <c r="I17" s="206">
        <v>3.8</v>
      </c>
      <c r="J17" s="206">
        <v>16000</v>
      </c>
      <c r="K17" s="206">
        <v>530</v>
      </c>
      <c r="L17" s="206">
        <v>1000</v>
      </c>
      <c r="M17" s="206">
        <v>4.5999999999999996</v>
      </c>
      <c r="N17" s="206">
        <v>10700</v>
      </c>
      <c r="O17" s="204"/>
      <c r="P17" s="263">
        <f t="shared" si="0"/>
        <v>0.02</v>
      </c>
      <c r="Q17" s="263">
        <f t="shared" si="1"/>
        <v>0.11034482758620691</v>
      </c>
      <c r="R17" s="270">
        <f t="shared" si="2"/>
        <v>1.8749999999999999E-3</v>
      </c>
      <c r="S17" s="270">
        <f t="shared" si="3"/>
        <v>1.1320754716981133E-3</v>
      </c>
      <c r="T17" s="204"/>
      <c r="U17" s="204"/>
      <c r="V17" s="204"/>
      <c r="W17" s="204"/>
      <c r="X17" s="204"/>
      <c r="Y17" s="204"/>
      <c r="Z17" s="204"/>
      <c r="AA17" s="204"/>
      <c r="AB17" s="204"/>
      <c r="AC17" s="204"/>
      <c r="AD17" s="204"/>
      <c r="AE17" s="204"/>
    </row>
    <row r="18" spans="2:31">
      <c r="B18" s="206">
        <v>13</v>
      </c>
      <c r="C18" s="206" t="s">
        <v>376</v>
      </c>
      <c r="D18" s="206">
        <v>30</v>
      </c>
      <c r="E18" s="206">
        <v>18</v>
      </c>
      <c r="F18" s="206">
        <v>0.6</v>
      </c>
      <c r="G18" s="206">
        <v>23</v>
      </c>
      <c r="H18" s="206">
        <v>8</v>
      </c>
      <c r="I18" s="206">
        <v>3</v>
      </c>
      <c r="J18" s="206">
        <v>10000</v>
      </c>
      <c r="K18" s="206">
        <v>640</v>
      </c>
      <c r="L18" s="206">
        <v>600</v>
      </c>
      <c r="M18" s="206">
        <v>5.3</v>
      </c>
      <c r="N18" s="206">
        <v>8000</v>
      </c>
      <c r="O18" s="204"/>
      <c r="P18" s="263">
        <f t="shared" si="0"/>
        <v>3.3333333333333333E-2</v>
      </c>
      <c r="Q18" s="263">
        <f t="shared" si="1"/>
        <v>0.34782608695652173</v>
      </c>
      <c r="R18" s="270">
        <f t="shared" si="2"/>
        <v>1.8E-3</v>
      </c>
      <c r="S18" s="270">
        <f t="shared" si="3"/>
        <v>9.3749999999999997E-4</v>
      </c>
      <c r="T18" s="204"/>
      <c r="U18" s="204"/>
      <c r="V18" s="204"/>
      <c r="W18" s="204"/>
      <c r="X18" s="204"/>
      <c r="Y18" s="204"/>
      <c r="Z18" s="204"/>
      <c r="AA18" s="204"/>
      <c r="AB18" s="204"/>
      <c r="AC18" s="204"/>
      <c r="AD18" s="204"/>
      <c r="AE18" s="204"/>
    </row>
    <row r="19" spans="2:31">
      <c r="B19" s="206">
        <v>14</v>
      </c>
      <c r="C19" s="206" t="s">
        <v>377</v>
      </c>
      <c r="D19" s="206">
        <v>35</v>
      </c>
      <c r="E19" s="206">
        <v>21</v>
      </c>
      <c r="F19" s="206">
        <v>0.6</v>
      </c>
      <c r="G19" s="206">
        <v>25</v>
      </c>
      <c r="H19" s="206">
        <v>8.4</v>
      </c>
      <c r="I19" s="206">
        <v>3.4</v>
      </c>
      <c r="J19" s="206">
        <v>10000</v>
      </c>
      <c r="K19" s="206">
        <v>690</v>
      </c>
      <c r="L19" s="206">
        <v>650</v>
      </c>
      <c r="M19" s="206">
        <v>5.6</v>
      </c>
      <c r="N19" s="206">
        <v>8700</v>
      </c>
      <c r="O19" s="204"/>
      <c r="P19" s="263">
        <f t="shared" si="0"/>
        <v>2.8571428571428571E-2</v>
      </c>
      <c r="Q19" s="263">
        <f t="shared" si="1"/>
        <v>0.33600000000000002</v>
      </c>
      <c r="R19" s="270">
        <f t="shared" si="2"/>
        <v>2.0999999999999999E-3</v>
      </c>
      <c r="S19" s="270">
        <f t="shared" si="3"/>
        <v>8.6956521739130427E-4</v>
      </c>
      <c r="T19" s="204"/>
      <c r="U19" s="204"/>
      <c r="V19" s="204"/>
      <c r="W19" s="204"/>
      <c r="X19" s="204"/>
      <c r="Y19" s="204"/>
      <c r="Z19" s="204"/>
      <c r="AA19" s="204"/>
      <c r="AB19" s="204"/>
      <c r="AC19" s="204"/>
      <c r="AD19" s="204"/>
      <c r="AE19" s="204"/>
    </row>
    <row r="20" spans="2:31">
      <c r="B20" s="206">
        <v>15</v>
      </c>
      <c r="C20" s="206" t="s">
        <v>378</v>
      </c>
      <c r="D20" s="206">
        <v>40</v>
      </c>
      <c r="E20" s="206">
        <v>24</v>
      </c>
      <c r="F20" s="206">
        <v>0.6</v>
      </c>
      <c r="G20" s="206">
        <v>26</v>
      </c>
      <c r="H20" s="206">
        <v>8.8000000000000007</v>
      </c>
      <c r="I20" s="206">
        <v>3.8</v>
      </c>
      <c r="J20" s="206">
        <v>11000</v>
      </c>
      <c r="K20" s="206">
        <v>750</v>
      </c>
      <c r="L20" s="206">
        <v>700</v>
      </c>
      <c r="M20" s="206">
        <v>5.9</v>
      </c>
      <c r="N20" s="206">
        <v>9400</v>
      </c>
      <c r="O20" s="204"/>
      <c r="P20" s="263">
        <f t="shared" si="0"/>
        <v>2.4999999999999998E-2</v>
      </c>
      <c r="Q20" s="263">
        <f t="shared" si="1"/>
        <v>0.33846153846153848</v>
      </c>
      <c r="R20" s="270">
        <f t="shared" si="2"/>
        <v>2.1818181818181819E-3</v>
      </c>
      <c r="S20" s="270">
        <f t="shared" si="3"/>
        <v>7.9999999999999993E-4</v>
      </c>
      <c r="T20" s="204"/>
      <c r="U20" s="204"/>
      <c r="V20" s="204"/>
      <c r="W20" s="204"/>
      <c r="X20" s="204"/>
      <c r="Y20" s="204"/>
      <c r="Z20" s="204"/>
      <c r="AA20" s="204"/>
      <c r="AB20" s="204"/>
      <c r="AC20" s="204"/>
      <c r="AD20" s="204"/>
      <c r="AE20" s="204"/>
    </row>
    <row r="21" spans="2:31">
      <c r="B21" s="206">
        <v>16</v>
      </c>
      <c r="C21" s="206" t="s">
        <v>379</v>
      </c>
      <c r="D21" s="206">
        <v>50</v>
      </c>
      <c r="E21" s="206">
        <v>30</v>
      </c>
      <c r="F21" s="206">
        <v>0.6</v>
      </c>
      <c r="G21" s="206">
        <v>29</v>
      </c>
      <c r="H21" s="206">
        <v>9.6999999999999993</v>
      </c>
      <c r="I21" s="206">
        <v>4.5999999999999996</v>
      </c>
      <c r="J21" s="206">
        <v>14000</v>
      </c>
      <c r="K21" s="206">
        <v>930</v>
      </c>
      <c r="L21" s="206">
        <v>880</v>
      </c>
      <c r="M21" s="206">
        <v>6.5</v>
      </c>
      <c r="N21" s="206">
        <v>11800</v>
      </c>
      <c r="O21" s="204"/>
      <c r="P21" s="263">
        <f t="shared" si="0"/>
        <v>0.02</v>
      </c>
      <c r="Q21" s="263">
        <f t="shared" si="1"/>
        <v>0.33448275862068966</v>
      </c>
      <c r="R21" s="270">
        <f t="shared" si="2"/>
        <v>2.142857142857143E-3</v>
      </c>
      <c r="S21" s="270">
        <f t="shared" si="3"/>
        <v>6.4516129032258064E-4</v>
      </c>
      <c r="T21" s="204"/>
      <c r="U21" s="204"/>
      <c r="V21" s="204"/>
      <c r="W21" s="204"/>
      <c r="X21" s="204"/>
      <c r="Y21" s="204"/>
      <c r="Z21" s="204"/>
      <c r="AA21" s="204"/>
      <c r="AB21" s="204"/>
      <c r="AC21" s="204"/>
      <c r="AD21" s="204"/>
      <c r="AE21" s="204"/>
    </row>
    <row r="22" spans="2:31">
      <c r="B22" s="206">
        <v>17</v>
      </c>
      <c r="C22" s="206" t="s">
        <v>380</v>
      </c>
      <c r="D22" s="206">
        <v>60</v>
      </c>
      <c r="E22" s="206">
        <v>36</v>
      </c>
      <c r="F22" s="206">
        <v>0.6</v>
      </c>
      <c r="G22" s="206">
        <v>32</v>
      </c>
      <c r="H22" s="206">
        <v>10.5</v>
      </c>
      <c r="I22" s="206">
        <v>5.3</v>
      </c>
      <c r="J22" s="206">
        <v>17000</v>
      </c>
      <c r="K22" s="206">
        <v>1130</v>
      </c>
      <c r="L22" s="206">
        <v>1060</v>
      </c>
      <c r="M22" s="206">
        <v>7</v>
      </c>
      <c r="N22" s="206">
        <v>14300</v>
      </c>
      <c r="O22" s="204"/>
      <c r="P22" s="263">
        <f t="shared" si="0"/>
        <v>1.6666666666666666E-2</v>
      </c>
      <c r="Q22" s="263">
        <f t="shared" si="1"/>
        <v>0.328125</v>
      </c>
      <c r="R22" s="270">
        <f t="shared" si="2"/>
        <v>2.1176470588235292E-3</v>
      </c>
      <c r="S22" s="270">
        <f t="shared" si="3"/>
        <v>5.3097345132743356E-4</v>
      </c>
      <c r="T22" s="204"/>
      <c r="U22" s="204"/>
      <c r="V22" s="204"/>
      <c r="W22" s="204"/>
      <c r="X22" s="204"/>
      <c r="Y22" s="204"/>
      <c r="Z22" s="204"/>
      <c r="AA22" s="204"/>
      <c r="AB22" s="204"/>
      <c r="AC22" s="204"/>
      <c r="AD22" s="204"/>
      <c r="AE22" s="204"/>
    </row>
    <row r="23" spans="2:31">
      <c r="B23" s="206">
        <v>18</v>
      </c>
      <c r="C23" s="206" t="s">
        <v>381</v>
      </c>
      <c r="D23" s="206">
        <v>70</v>
      </c>
      <c r="E23" s="206">
        <v>42</v>
      </c>
      <c r="F23" s="206">
        <v>0.6</v>
      </c>
      <c r="G23" s="206">
        <v>34</v>
      </c>
      <c r="H23" s="206">
        <v>13.5</v>
      </c>
      <c r="I23" s="206">
        <v>6</v>
      </c>
      <c r="J23" s="206">
        <v>20000</v>
      </c>
      <c r="K23" s="206">
        <v>1330</v>
      </c>
      <c r="L23" s="206">
        <v>1250</v>
      </c>
      <c r="M23" s="206">
        <v>9</v>
      </c>
      <c r="N23" s="206">
        <v>16800</v>
      </c>
      <c r="O23" s="204"/>
      <c r="P23" s="263">
        <f t="shared" si="0"/>
        <v>1.4285714285714285E-2</v>
      </c>
      <c r="Q23" s="263">
        <f t="shared" si="1"/>
        <v>0.39705882352941174</v>
      </c>
      <c r="R23" s="270">
        <f t="shared" si="2"/>
        <v>2.0999999999999999E-3</v>
      </c>
      <c r="S23" s="270">
        <f t="shared" si="3"/>
        <v>4.5112781954887219E-4</v>
      </c>
      <c r="T23" s="204"/>
      <c r="U23" s="204"/>
      <c r="V23" s="204"/>
      <c r="W23" s="204"/>
      <c r="X23" s="204"/>
      <c r="Y23" s="204"/>
      <c r="Z23" s="204"/>
      <c r="AA23" s="204"/>
      <c r="AB23" s="204"/>
      <c r="AC23" s="204"/>
      <c r="AD23" s="204"/>
      <c r="AE23" s="204"/>
    </row>
    <row r="24" spans="2:31">
      <c r="B24" s="206">
        <v>19</v>
      </c>
      <c r="C24" s="206" t="s">
        <v>382</v>
      </c>
      <c r="D24" s="206">
        <v>24</v>
      </c>
      <c r="E24" s="206">
        <v>16.5</v>
      </c>
      <c r="F24" s="206">
        <v>0.4</v>
      </c>
      <c r="G24" s="206">
        <v>24</v>
      </c>
      <c r="H24" s="206">
        <v>2.7</v>
      </c>
      <c r="I24" s="206">
        <v>2.7</v>
      </c>
      <c r="J24" s="206">
        <v>11600</v>
      </c>
      <c r="K24" s="206">
        <v>390</v>
      </c>
      <c r="L24" s="206">
        <v>720</v>
      </c>
      <c r="M24" s="206">
        <v>3.8</v>
      </c>
      <c r="N24" s="206">
        <v>9400</v>
      </c>
      <c r="O24" s="204"/>
      <c r="P24" s="263">
        <f t="shared" si="0"/>
        <v>2.4242424242424242E-2</v>
      </c>
      <c r="Q24" s="263">
        <f t="shared" si="1"/>
        <v>0.1125</v>
      </c>
      <c r="R24" s="270">
        <f t="shared" si="2"/>
        <v>1.4224137931034483E-3</v>
      </c>
      <c r="S24" s="270">
        <f t="shared" si="3"/>
        <v>1.0256410256410256E-3</v>
      </c>
      <c r="T24" s="204"/>
      <c r="U24" s="204"/>
      <c r="V24" s="204"/>
      <c r="W24" s="204"/>
      <c r="X24" s="204"/>
      <c r="Y24" s="204"/>
      <c r="Z24" s="204"/>
      <c r="AA24" s="204"/>
      <c r="AB24" s="204"/>
      <c r="AC24" s="204"/>
      <c r="AD24" s="204"/>
      <c r="AE24" s="204"/>
    </row>
    <row r="25" spans="2:31">
      <c r="B25" s="206">
        <v>20</v>
      </c>
      <c r="C25" s="206" t="s">
        <v>383</v>
      </c>
      <c r="D25" s="206">
        <v>28</v>
      </c>
      <c r="E25" s="206">
        <v>19.5</v>
      </c>
      <c r="F25" s="206">
        <v>0.45</v>
      </c>
      <c r="G25" s="206">
        <v>26.5</v>
      </c>
      <c r="H25" s="206">
        <v>3</v>
      </c>
      <c r="I25" s="206">
        <v>3.2</v>
      </c>
      <c r="J25" s="206">
        <v>12600</v>
      </c>
      <c r="K25" s="206">
        <v>420</v>
      </c>
      <c r="L25" s="206">
        <v>780</v>
      </c>
      <c r="M25" s="206">
        <v>4.0999999999999996</v>
      </c>
      <c r="N25" s="206">
        <v>10200</v>
      </c>
      <c r="O25" s="204"/>
      <c r="P25" s="263">
        <f t="shared" si="0"/>
        <v>2.3076923076923078E-2</v>
      </c>
      <c r="Q25" s="263">
        <f t="shared" si="1"/>
        <v>0.11320754716981132</v>
      </c>
      <c r="R25" s="270">
        <f t="shared" si="2"/>
        <v>1.5476190476190477E-3</v>
      </c>
      <c r="S25" s="270">
        <f t="shared" si="3"/>
        <v>1.0714285714285715E-3</v>
      </c>
      <c r="T25" s="204"/>
      <c r="U25" s="204"/>
      <c r="V25" s="204"/>
      <c r="W25" s="204"/>
      <c r="X25" s="204"/>
      <c r="Y25" s="204"/>
      <c r="Z25" s="204"/>
      <c r="AA25" s="204"/>
      <c r="AB25" s="204"/>
      <c r="AC25" s="204"/>
      <c r="AD25" s="204"/>
      <c r="AE25" s="204"/>
    </row>
    <row r="26" spans="2:31">
      <c r="B26" s="206">
        <v>21</v>
      </c>
      <c r="C26" s="206" t="s">
        <v>384</v>
      </c>
      <c r="D26" s="206">
        <v>32</v>
      </c>
      <c r="E26" s="206">
        <v>22.5</v>
      </c>
      <c r="F26" s="206">
        <v>0.5</v>
      </c>
      <c r="G26" s="206">
        <v>29</v>
      </c>
      <c r="H26" s="206">
        <v>3.3</v>
      </c>
      <c r="I26" s="206">
        <v>3.8</v>
      </c>
      <c r="J26" s="206">
        <v>13700</v>
      </c>
      <c r="K26" s="206">
        <v>460</v>
      </c>
      <c r="L26" s="206">
        <v>850</v>
      </c>
      <c r="M26" s="206">
        <v>4.3</v>
      </c>
      <c r="N26" s="206">
        <v>11100</v>
      </c>
      <c r="O26" s="204"/>
      <c r="P26" s="263">
        <f t="shared" si="0"/>
        <v>2.2222222222222223E-2</v>
      </c>
      <c r="Q26" s="263">
        <f t="shared" si="1"/>
        <v>0.11379310344827585</v>
      </c>
      <c r="R26" s="270">
        <f t="shared" si="2"/>
        <v>1.6423357664233577E-3</v>
      </c>
      <c r="S26" s="270">
        <f t="shared" si="3"/>
        <v>1.0869565217391304E-3</v>
      </c>
      <c r="T26" s="204"/>
      <c r="U26" s="204"/>
      <c r="V26" s="204"/>
      <c r="W26" s="204"/>
      <c r="X26" s="204"/>
      <c r="Y26" s="204"/>
      <c r="Z26" s="204"/>
      <c r="AA26" s="204"/>
      <c r="AB26" s="204"/>
      <c r="AC26" s="204"/>
      <c r="AD26" s="204"/>
      <c r="AE26" s="204"/>
    </row>
    <row r="27" spans="2:31">
      <c r="B27" s="206">
        <v>22</v>
      </c>
      <c r="C27" s="206" t="s">
        <v>385</v>
      </c>
      <c r="D27" s="206">
        <v>36</v>
      </c>
      <c r="E27" s="206">
        <v>26</v>
      </c>
      <c r="F27" s="206">
        <v>0.6</v>
      </c>
      <c r="G27" s="206">
        <v>31</v>
      </c>
      <c r="H27" s="206">
        <v>3.6</v>
      </c>
      <c r="I27" s="206">
        <v>4.3</v>
      </c>
      <c r="J27" s="206">
        <v>14700</v>
      </c>
      <c r="K27" s="206">
        <v>490</v>
      </c>
      <c r="L27" s="206">
        <v>910</v>
      </c>
      <c r="M27" s="206">
        <v>4.5</v>
      </c>
      <c r="N27" s="206">
        <v>11900</v>
      </c>
      <c r="O27" s="204"/>
      <c r="P27" s="263">
        <f t="shared" si="0"/>
        <v>2.3076923076923075E-2</v>
      </c>
      <c r="Q27" s="263">
        <f t="shared" si="1"/>
        <v>0.11612903225806452</v>
      </c>
      <c r="R27" s="270">
        <f t="shared" si="2"/>
        <v>1.7687074829931973E-3</v>
      </c>
      <c r="S27" s="270">
        <f t="shared" si="3"/>
        <v>1.2244897959183673E-3</v>
      </c>
      <c r="T27" s="204"/>
      <c r="U27" s="204"/>
      <c r="V27" s="204"/>
      <c r="W27" s="204"/>
      <c r="X27" s="204"/>
      <c r="Y27" s="204"/>
      <c r="Z27" s="204"/>
      <c r="AA27" s="204"/>
      <c r="AB27" s="204"/>
      <c r="AC27" s="204"/>
      <c r="AD27" s="204"/>
      <c r="AE27" s="204"/>
    </row>
    <row r="28" spans="2:31">
      <c r="B28" s="206">
        <v>23</v>
      </c>
      <c r="C28" s="206" t="s">
        <v>386</v>
      </c>
      <c r="D28" s="206">
        <v>24</v>
      </c>
      <c r="E28" s="206">
        <v>14</v>
      </c>
      <c r="F28" s="206">
        <v>0.35</v>
      </c>
      <c r="G28" s="206">
        <v>21</v>
      </c>
      <c r="H28" s="206">
        <v>2.4</v>
      </c>
      <c r="I28" s="206">
        <v>2.2000000000000002</v>
      </c>
      <c r="J28" s="206">
        <v>11600</v>
      </c>
      <c r="K28" s="206">
        <v>320</v>
      </c>
      <c r="L28" s="206">
        <v>590</v>
      </c>
      <c r="M28" s="206">
        <v>3.5</v>
      </c>
      <c r="N28" s="206">
        <v>9400</v>
      </c>
      <c r="O28" s="204"/>
      <c r="P28" s="263">
        <f t="shared" si="0"/>
        <v>2.4999999999999998E-2</v>
      </c>
      <c r="Q28" s="263">
        <f t="shared" si="1"/>
        <v>0.11428571428571428</v>
      </c>
      <c r="R28" s="270">
        <f t="shared" si="2"/>
        <v>1.206896551724138E-3</v>
      </c>
      <c r="S28" s="270">
        <f t="shared" si="3"/>
        <v>1.0937499999999999E-3</v>
      </c>
      <c r="T28" s="204"/>
      <c r="U28" s="204"/>
      <c r="V28" s="253">
        <v>2</v>
      </c>
      <c r="W28" s="204"/>
      <c r="X28" s="204"/>
      <c r="Y28" s="204"/>
      <c r="Z28" s="204"/>
      <c r="AA28" s="204"/>
      <c r="AB28" s="204"/>
      <c r="AC28" s="204"/>
      <c r="AD28" s="204"/>
      <c r="AE28" s="204"/>
    </row>
    <row r="29" spans="2:31">
      <c r="B29" s="206">
        <v>24</v>
      </c>
      <c r="C29" s="206" t="s">
        <v>387</v>
      </c>
      <c r="D29" s="206">
        <v>28</v>
      </c>
      <c r="E29" s="206">
        <v>16.5</v>
      </c>
      <c r="F29" s="206">
        <v>0.4</v>
      </c>
      <c r="G29" s="206">
        <v>24</v>
      </c>
      <c r="H29" s="206">
        <v>2.7</v>
      </c>
      <c r="I29" s="206">
        <v>2.7</v>
      </c>
      <c r="J29" s="206">
        <v>12600</v>
      </c>
      <c r="K29" s="206">
        <v>390</v>
      </c>
      <c r="L29" s="206">
        <v>720</v>
      </c>
      <c r="M29" s="206">
        <v>3.8</v>
      </c>
      <c r="N29" s="206">
        <v>10200</v>
      </c>
      <c r="O29" s="204"/>
      <c r="P29" s="263">
        <f t="shared" si="0"/>
        <v>2.4242424242424242E-2</v>
      </c>
      <c r="Q29" s="263">
        <f t="shared" si="1"/>
        <v>0.1125</v>
      </c>
      <c r="R29" s="270">
        <f t="shared" si="2"/>
        <v>1.3095238095238095E-3</v>
      </c>
      <c r="S29" s="270">
        <f t="shared" si="3"/>
        <v>1.0256410256410256E-3</v>
      </c>
      <c r="T29" s="204"/>
      <c r="U29" s="204"/>
      <c r="V29" s="253">
        <v>3</v>
      </c>
      <c r="W29" s="204"/>
      <c r="X29" s="204"/>
      <c r="Y29" s="204"/>
      <c r="Z29" s="204"/>
      <c r="AA29" s="204"/>
      <c r="AB29" s="204"/>
      <c r="AC29" s="204"/>
      <c r="AD29" s="204"/>
      <c r="AE29" s="204"/>
    </row>
    <row r="30" spans="2:31">
      <c r="B30" s="206">
        <v>25</v>
      </c>
      <c r="C30" s="206" t="s">
        <v>388</v>
      </c>
      <c r="D30" s="206">
        <v>32</v>
      </c>
      <c r="E30" s="206">
        <v>19.5</v>
      </c>
      <c r="F30" s="206">
        <v>0.45</v>
      </c>
      <c r="G30" s="206">
        <v>26.5</v>
      </c>
      <c r="H30" s="206">
        <v>3</v>
      </c>
      <c r="I30" s="206">
        <v>3.2</v>
      </c>
      <c r="J30" s="206">
        <v>13700</v>
      </c>
      <c r="K30" s="206">
        <v>420</v>
      </c>
      <c r="L30" s="206">
        <v>785</v>
      </c>
      <c r="M30" s="206">
        <v>4.0999999999999996</v>
      </c>
      <c r="N30" s="206">
        <v>11100</v>
      </c>
      <c r="O30" s="204"/>
      <c r="P30" s="263">
        <f t="shared" si="0"/>
        <v>2.3076923076923078E-2</v>
      </c>
      <c r="Q30" s="263">
        <f t="shared" si="1"/>
        <v>0.11320754716981132</v>
      </c>
      <c r="R30" s="270">
        <f t="shared" si="2"/>
        <v>1.4233576642335767E-3</v>
      </c>
      <c r="S30" s="270">
        <f t="shared" si="3"/>
        <v>1.0714285714285715E-3</v>
      </c>
      <c r="T30" s="204"/>
      <c r="U30" s="204"/>
      <c r="V30" s="253">
        <v>4</v>
      </c>
      <c r="W30" s="204"/>
      <c r="X30" s="204"/>
      <c r="Y30" s="204"/>
      <c r="Z30" s="204"/>
      <c r="AA30" s="204"/>
      <c r="AB30" s="204"/>
      <c r="AC30" s="204"/>
      <c r="AD30" s="204"/>
      <c r="AE30" s="204"/>
    </row>
    <row r="31" spans="2:31">
      <c r="B31" s="206">
        <v>26</v>
      </c>
      <c r="C31" s="206" t="s">
        <v>389</v>
      </c>
      <c r="D31" s="206">
        <v>36</v>
      </c>
      <c r="E31" s="206">
        <v>22.5</v>
      </c>
      <c r="F31" s="206">
        <v>0.5</v>
      </c>
      <c r="G31" s="206">
        <v>29</v>
      </c>
      <c r="H31" s="206">
        <v>3.3</v>
      </c>
      <c r="I31" s="206">
        <v>3.8</v>
      </c>
      <c r="J31" s="206">
        <v>14700</v>
      </c>
      <c r="K31" s="206">
        <v>460</v>
      </c>
      <c r="L31" s="206">
        <v>850</v>
      </c>
      <c r="M31" s="206">
        <v>4.3</v>
      </c>
      <c r="N31" s="206">
        <v>11900</v>
      </c>
      <c r="O31" s="204"/>
      <c r="P31" s="263">
        <f t="shared" si="0"/>
        <v>2.2222222222222223E-2</v>
      </c>
      <c r="Q31" s="263">
        <f t="shared" si="1"/>
        <v>0.11379310344827585</v>
      </c>
      <c r="R31" s="270">
        <f t="shared" si="2"/>
        <v>1.5306122448979591E-3</v>
      </c>
      <c r="S31" s="270">
        <f t="shared" si="3"/>
        <v>1.0869565217391304E-3</v>
      </c>
      <c r="T31" s="204"/>
      <c r="U31" s="204"/>
      <c r="V31" s="253">
        <v>5</v>
      </c>
      <c r="W31" s="204"/>
      <c r="X31" s="204"/>
      <c r="Y31" s="204"/>
      <c r="Z31" s="204"/>
      <c r="AA31" s="204"/>
      <c r="AB31" s="204"/>
      <c r="AC31" s="204"/>
      <c r="AD31" s="204"/>
      <c r="AE31" s="204"/>
    </row>
    <row r="32" spans="2:31">
      <c r="B32" s="206">
        <v>27</v>
      </c>
      <c r="C32" s="206" t="s">
        <v>390</v>
      </c>
      <c r="D32" s="206">
        <v>29</v>
      </c>
      <c r="E32" s="206">
        <v>17</v>
      </c>
      <c r="F32" s="206">
        <v>0.4</v>
      </c>
      <c r="G32" s="206">
        <v>23</v>
      </c>
      <c r="H32" s="206">
        <v>2.9</v>
      </c>
      <c r="I32" s="206">
        <v>3</v>
      </c>
      <c r="J32" s="206">
        <v>12000</v>
      </c>
      <c r="K32" s="206">
        <v>400</v>
      </c>
      <c r="L32" s="206">
        <v>750</v>
      </c>
      <c r="M32" s="206">
        <v>3.8</v>
      </c>
      <c r="N32" s="206">
        <v>8000</v>
      </c>
      <c r="O32" s="204"/>
      <c r="P32" s="263">
        <f t="shared" si="0"/>
        <v>2.3529411764705882E-2</v>
      </c>
      <c r="Q32" s="263">
        <f t="shared" si="1"/>
        <v>0.12608695652173912</v>
      </c>
      <c r="R32" s="270">
        <f t="shared" si="2"/>
        <v>1.4166666666666668E-3</v>
      </c>
      <c r="S32" s="270">
        <f t="shared" si="3"/>
        <v>1E-3</v>
      </c>
      <c r="T32" s="204"/>
      <c r="U32" s="204"/>
      <c r="V32" s="253">
        <v>6</v>
      </c>
      <c r="W32" s="204"/>
      <c r="X32" s="204"/>
      <c r="Y32" s="204"/>
      <c r="Z32" s="204"/>
      <c r="AA32" s="204"/>
      <c r="AB32" s="204"/>
      <c r="AC32" s="204"/>
      <c r="AD32" s="204"/>
      <c r="AE32" s="204"/>
    </row>
    <row r="33" spans="2:31">
      <c r="B33" s="206">
        <v>28</v>
      </c>
      <c r="C33" s="206" t="s">
        <v>391</v>
      </c>
      <c r="D33" s="206">
        <v>23</v>
      </c>
      <c r="E33" s="206">
        <v>14</v>
      </c>
      <c r="F33" s="206">
        <v>0.4</v>
      </c>
      <c r="G33" s="206">
        <v>20</v>
      </c>
      <c r="H33" s="206">
        <v>2.9</v>
      </c>
      <c r="I33" s="206">
        <v>2.5</v>
      </c>
      <c r="J33" s="206">
        <v>10500</v>
      </c>
      <c r="K33" s="206">
        <v>350</v>
      </c>
      <c r="L33" s="206">
        <v>660</v>
      </c>
      <c r="M33" s="206">
        <v>3.8</v>
      </c>
      <c r="N33" s="206">
        <v>7000</v>
      </c>
      <c r="O33" s="204"/>
      <c r="P33" s="263">
        <f t="shared" si="0"/>
        <v>2.8571428571428574E-2</v>
      </c>
      <c r="Q33" s="263">
        <f t="shared" si="1"/>
        <v>0.14499999999999999</v>
      </c>
      <c r="R33" s="270">
        <f t="shared" si="2"/>
        <v>1.3333333333333333E-3</v>
      </c>
      <c r="S33" s="270">
        <f t="shared" si="3"/>
        <v>1.1428571428571429E-3</v>
      </c>
      <c r="T33" s="204"/>
      <c r="U33" s="204"/>
      <c r="V33" s="253">
        <v>7</v>
      </c>
      <c r="W33" s="204"/>
      <c r="X33" s="204"/>
      <c r="Y33" s="204"/>
      <c r="Z33" s="204"/>
      <c r="AA33" s="204"/>
      <c r="AB33" s="204"/>
      <c r="AC33" s="204"/>
      <c r="AD33" s="204"/>
      <c r="AE33" s="204"/>
    </row>
    <row r="34" spans="2:31">
      <c r="B34" s="206">
        <v>29</v>
      </c>
      <c r="C34" s="206" t="s">
        <v>392</v>
      </c>
      <c r="D34" s="206">
        <v>17</v>
      </c>
      <c r="E34" s="206">
        <v>10</v>
      </c>
      <c r="F34" s="206">
        <v>0.4</v>
      </c>
      <c r="G34" s="206">
        <v>18</v>
      </c>
      <c r="H34" s="206">
        <v>2.9</v>
      </c>
      <c r="I34" s="206">
        <v>1.9</v>
      </c>
      <c r="J34" s="206">
        <v>9500</v>
      </c>
      <c r="K34" s="206">
        <v>320</v>
      </c>
      <c r="L34" s="206">
        <v>590</v>
      </c>
      <c r="M34" s="206">
        <v>3.8</v>
      </c>
      <c r="N34" s="206">
        <v>6400</v>
      </c>
      <c r="O34" s="204"/>
      <c r="P34" s="263">
        <f t="shared" si="0"/>
        <v>0.04</v>
      </c>
      <c r="Q34" s="263">
        <f t="shared" si="1"/>
        <v>0.16111111111111109</v>
      </c>
      <c r="R34" s="270">
        <f t="shared" si="2"/>
        <v>1.0526315789473684E-3</v>
      </c>
      <c r="S34" s="270">
        <f t="shared" si="3"/>
        <v>1.25E-3</v>
      </c>
      <c r="T34" s="204"/>
      <c r="U34" s="204"/>
      <c r="V34" s="253">
        <v>8</v>
      </c>
      <c r="W34" s="204"/>
      <c r="X34" s="204"/>
      <c r="Y34" s="204"/>
      <c r="Z34" s="204"/>
      <c r="AA34" s="204"/>
      <c r="AB34" s="204"/>
      <c r="AC34" s="204"/>
      <c r="AD34" s="204"/>
      <c r="AE34" s="204"/>
    </row>
    <row r="35" spans="2:31">
      <c r="B35" s="206">
        <v>30</v>
      </c>
      <c r="C35" s="206" t="s">
        <v>393</v>
      </c>
      <c r="D35" s="206">
        <v>32</v>
      </c>
      <c r="E35" s="206">
        <v>19</v>
      </c>
      <c r="F35" s="206">
        <v>0.3</v>
      </c>
      <c r="G35" s="206">
        <v>24</v>
      </c>
      <c r="H35" s="206">
        <v>2.1</v>
      </c>
      <c r="I35" s="206">
        <v>3.2</v>
      </c>
      <c r="J35" s="206">
        <v>11000</v>
      </c>
      <c r="K35" s="206">
        <v>370</v>
      </c>
      <c r="L35" s="206">
        <v>690</v>
      </c>
      <c r="M35" s="206">
        <v>3.05</v>
      </c>
      <c r="N35" s="206">
        <v>7400</v>
      </c>
      <c r="O35" s="204"/>
      <c r="P35" s="263">
        <f t="shared" si="0"/>
        <v>1.5789473684210527E-2</v>
      </c>
      <c r="Q35" s="263">
        <f t="shared" si="1"/>
        <v>8.7500000000000008E-2</v>
      </c>
      <c r="R35" s="270">
        <f t="shared" si="2"/>
        <v>1.7272727272727272E-3</v>
      </c>
      <c r="S35" s="270">
        <f t="shared" si="3"/>
        <v>8.1081081081081077E-4</v>
      </c>
      <c r="T35" s="204"/>
      <c r="U35" s="204"/>
      <c r="V35" s="253">
        <v>9</v>
      </c>
      <c r="W35" s="204"/>
      <c r="X35" s="204"/>
      <c r="Y35" s="204"/>
      <c r="Z35" s="204"/>
      <c r="AA35" s="204"/>
      <c r="AB35" s="204"/>
      <c r="AC35" s="204"/>
      <c r="AD35" s="204"/>
      <c r="AE35" s="204"/>
    </row>
    <row r="36" spans="2:31">
      <c r="B36" s="206">
        <v>31</v>
      </c>
      <c r="C36" s="206" t="s">
        <v>394</v>
      </c>
      <c r="D36" s="206">
        <v>28</v>
      </c>
      <c r="E36" s="206">
        <v>17</v>
      </c>
      <c r="F36" s="206">
        <v>0.3</v>
      </c>
      <c r="G36" s="206">
        <v>22</v>
      </c>
      <c r="H36" s="206">
        <v>2.1</v>
      </c>
      <c r="I36" s="206">
        <v>2.9</v>
      </c>
      <c r="J36" s="206">
        <v>10000</v>
      </c>
      <c r="K36" s="206">
        <v>330</v>
      </c>
      <c r="L36" s="206">
        <v>630</v>
      </c>
      <c r="M36" s="206">
        <v>3.05</v>
      </c>
      <c r="N36" s="206">
        <v>6700</v>
      </c>
      <c r="O36" s="204"/>
      <c r="P36" s="263">
        <f t="shared" si="0"/>
        <v>1.7647058823529412E-2</v>
      </c>
      <c r="Q36" s="263">
        <f t="shared" si="1"/>
        <v>9.5454545454545459E-2</v>
      </c>
      <c r="R36" s="270">
        <f t="shared" si="2"/>
        <v>1.6999999999999999E-3</v>
      </c>
      <c r="S36" s="270">
        <f t="shared" si="3"/>
        <v>9.0909090909090909E-4</v>
      </c>
      <c r="T36" s="204"/>
      <c r="U36" s="204"/>
      <c r="V36" s="253">
        <v>10</v>
      </c>
      <c r="W36" s="204"/>
      <c r="X36" s="204"/>
      <c r="Y36" s="204"/>
      <c r="Z36" s="204"/>
      <c r="AA36" s="204"/>
      <c r="AB36" s="204"/>
      <c r="AC36" s="204"/>
      <c r="AD36" s="204"/>
      <c r="AE36" s="204"/>
    </row>
    <row r="37" spans="2:31">
      <c r="B37" s="206">
        <v>32</v>
      </c>
      <c r="C37" s="206" t="s">
        <v>395</v>
      </c>
      <c r="D37" s="206">
        <v>21</v>
      </c>
      <c r="E37" s="206">
        <v>13</v>
      </c>
      <c r="F37" s="206">
        <v>0.3</v>
      </c>
      <c r="G37" s="206">
        <v>20</v>
      </c>
      <c r="H37" s="206">
        <v>2.1</v>
      </c>
      <c r="I37" s="206">
        <v>2.2999999999999998</v>
      </c>
      <c r="J37" s="206">
        <v>9500</v>
      </c>
      <c r="K37" s="206">
        <v>320</v>
      </c>
      <c r="L37" s="206">
        <v>590</v>
      </c>
      <c r="M37" s="206">
        <v>3.05</v>
      </c>
      <c r="N37" s="206">
        <v>6400</v>
      </c>
      <c r="O37" s="204"/>
      <c r="P37" s="263">
        <f t="shared" si="0"/>
        <v>2.3076923076923075E-2</v>
      </c>
      <c r="Q37" s="263">
        <f t="shared" si="1"/>
        <v>0.10500000000000001</v>
      </c>
      <c r="R37" s="270">
        <f t="shared" si="2"/>
        <v>1.3684210526315789E-3</v>
      </c>
      <c r="S37" s="270">
        <f t="shared" si="3"/>
        <v>9.3749999999999997E-4</v>
      </c>
      <c r="T37" s="204"/>
      <c r="U37" s="204"/>
      <c r="V37" s="253">
        <v>11</v>
      </c>
      <c r="W37" s="204"/>
      <c r="X37" s="204"/>
      <c r="Y37" s="204"/>
      <c r="Z37" s="204"/>
      <c r="AA37" s="204"/>
      <c r="AB37" s="204"/>
      <c r="AC37" s="204"/>
      <c r="AD37" s="204"/>
      <c r="AE37" s="204"/>
    </row>
    <row r="38" spans="2:31">
      <c r="B38" s="206">
        <v>33</v>
      </c>
      <c r="C38" s="206" t="s">
        <v>396</v>
      </c>
      <c r="D38" s="206">
        <v>42</v>
      </c>
      <c r="E38" s="206">
        <v>25</v>
      </c>
      <c r="F38" s="206">
        <v>0.6</v>
      </c>
      <c r="G38" s="206">
        <v>27</v>
      </c>
      <c r="H38" s="206">
        <v>4</v>
      </c>
      <c r="I38" s="206">
        <v>4</v>
      </c>
      <c r="J38" s="206">
        <v>13000</v>
      </c>
      <c r="K38" s="206">
        <v>430</v>
      </c>
      <c r="L38" s="206">
        <v>810</v>
      </c>
      <c r="M38" s="206">
        <v>6</v>
      </c>
      <c r="N38" s="206">
        <v>8700</v>
      </c>
      <c r="O38" s="204"/>
      <c r="P38" s="263">
        <f t="shared" si="0"/>
        <v>2.4E-2</v>
      </c>
      <c r="Q38" s="263">
        <f t="shared" si="1"/>
        <v>0.14814814814814814</v>
      </c>
      <c r="R38" s="270">
        <f t="shared" si="2"/>
        <v>1.9230769230769232E-3</v>
      </c>
      <c r="S38" s="270">
        <f t="shared" si="3"/>
        <v>1.3953488372093023E-3</v>
      </c>
      <c r="T38" s="204"/>
      <c r="U38" s="204"/>
      <c r="V38" s="253">
        <v>12</v>
      </c>
      <c r="W38" s="204"/>
      <c r="X38" s="204"/>
      <c r="Y38" s="204"/>
      <c r="Z38" s="204"/>
      <c r="AA38" s="204"/>
      <c r="AB38" s="204"/>
      <c r="AC38" s="204"/>
      <c r="AD38" s="204"/>
      <c r="AE38" s="204"/>
    </row>
    <row r="39" spans="2:31">
      <c r="B39" s="206">
        <v>34</v>
      </c>
      <c r="C39" s="206" t="s">
        <v>397</v>
      </c>
      <c r="D39" s="206">
        <v>32</v>
      </c>
      <c r="E39" s="206">
        <v>19</v>
      </c>
      <c r="F39" s="206">
        <v>0.6</v>
      </c>
      <c r="G39" s="206">
        <v>24</v>
      </c>
      <c r="H39" s="206">
        <v>4</v>
      </c>
      <c r="I39" s="206">
        <v>4</v>
      </c>
      <c r="J39" s="206">
        <v>12000</v>
      </c>
      <c r="K39" s="206">
        <v>400</v>
      </c>
      <c r="L39" s="206">
        <v>750</v>
      </c>
      <c r="M39" s="206">
        <v>6</v>
      </c>
      <c r="N39" s="206">
        <v>8000</v>
      </c>
      <c r="O39" s="204"/>
      <c r="P39" s="263">
        <f t="shared" si="0"/>
        <v>3.1578947368421054E-2</v>
      </c>
      <c r="Q39" s="263">
        <f t="shared" si="1"/>
        <v>0.16666666666666666</v>
      </c>
      <c r="R39" s="270">
        <f t="shared" si="2"/>
        <v>1.5833333333333333E-3</v>
      </c>
      <c r="S39" s="270">
        <f t="shared" si="3"/>
        <v>1.5E-3</v>
      </c>
      <c r="T39" s="204"/>
      <c r="U39" s="204"/>
      <c r="V39" s="204"/>
      <c r="W39" s="204"/>
      <c r="X39" s="204"/>
      <c r="Y39" s="204"/>
      <c r="Z39" s="204"/>
      <c r="AA39" s="204"/>
      <c r="AB39" s="204"/>
      <c r="AC39" s="204"/>
      <c r="AD39" s="204"/>
      <c r="AE39" s="204"/>
    </row>
    <row r="40" spans="2:31">
      <c r="B40" s="206">
        <v>35</v>
      </c>
      <c r="C40" s="206" t="s">
        <v>398</v>
      </c>
      <c r="D40" s="206">
        <v>26</v>
      </c>
      <c r="E40" s="206">
        <v>16</v>
      </c>
      <c r="F40" s="206">
        <v>0.6</v>
      </c>
      <c r="G40" s="206">
        <v>22</v>
      </c>
      <c r="H40" s="206">
        <v>4</v>
      </c>
      <c r="I40" s="206">
        <v>4</v>
      </c>
      <c r="J40" s="206">
        <v>11500</v>
      </c>
      <c r="K40" s="206">
        <v>380</v>
      </c>
      <c r="L40" s="206">
        <v>720</v>
      </c>
      <c r="M40" s="206">
        <v>6</v>
      </c>
      <c r="N40" s="206">
        <v>7700</v>
      </c>
      <c r="O40" s="204"/>
      <c r="P40" s="263">
        <f t="shared" si="0"/>
        <v>3.7499999999999999E-2</v>
      </c>
      <c r="Q40" s="263">
        <f t="shared" si="1"/>
        <v>0.18181818181818182</v>
      </c>
      <c r="R40" s="270">
        <f t="shared" si="2"/>
        <v>1.3913043478260871E-3</v>
      </c>
      <c r="S40" s="270">
        <f t="shared" si="3"/>
        <v>1.5789473684210526E-3</v>
      </c>
      <c r="T40" s="204"/>
      <c r="U40" s="204"/>
      <c r="V40" s="204"/>
      <c r="W40" s="204"/>
      <c r="X40" s="204"/>
      <c r="Y40" s="204"/>
      <c r="Z40" s="204"/>
      <c r="AA40" s="204"/>
      <c r="AB40" s="204"/>
      <c r="AC40" s="204"/>
      <c r="AD40" s="204"/>
      <c r="AE40" s="204"/>
    </row>
    <row r="41" spans="2:31">
      <c r="B41" s="206">
        <v>36</v>
      </c>
      <c r="C41" s="206" t="s">
        <v>399</v>
      </c>
      <c r="D41" s="206">
        <v>33</v>
      </c>
      <c r="E41" s="206">
        <v>20</v>
      </c>
      <c r="F41" s="206">
        <v>0.5</v>
      </c>
      <c r="G41" s="206">
        <v>24</v>
      </c>
      <c r="H41" s="206">
        <v>4</v>
      </c>
      <c r="I41" s="206">
        <v>3.3</v>
      </c>
      <c r="J41" s="206">
        <v>12300</v>
      </c>
      <c r="K41" s="206">
        <v>0</v>
      </c>
      <c r="L41" s="206">
        <v>770</v>
      </c>
      <c r="M41" s="206">
        <v>5.75</v>
      </c>
      <c r="N41" s="206">
        <v>8200</v>
      </c>
      <c r="O41" s="204"/>
      <c r="P41" s="263">
        <f t="shared" si="0"/>
        <v>2.5000000000000001E-2</v>
      </c>
      <c r="Q41" s="263">
        <f t="shared" si="1"/>
        <v>0.16666666666666666</v>
      </c>
      <c r="R41" s="270">
        <f t="shared" si="2"/>
        <v>1.6260162601626016E-3</v>
      </c>
      <c r="S41" s="270" t="e">
        <f t="shared" si="3"/>
        <v>#DIV/0!</v>
      </c>
      <c r="T41" s="204"/>
      <c r="U41" s="204"/>
      <c r="V41" s="204"/>
      <c r="W41" s="204"/>
      <c r="X41" s="204"/>
      <c r="Y41" s="204"/>
      <c r="Z41" s="204"/>
      <c r="AA41" s="204"/>
      <c r="AB41" s="204"/>
      <c r="AC41" s="204"/>
      <c r="AD41" s="204"/>
      <c r="AE41" s="204"/>
    </row>
    <row r="42" spans="2:31">
      <c r="B42" s="206">
        <v>37</v>
      </c>
      <c r="C42" s="206" t="s">
        <v>400</v>
      </c>
      <c r="D42" s="206">
        <v>26</v>
      </c>
      <c r="E42" s="206">
        <v>16</v>
      </c>
      <c r="F42" s="206">
        <v>0.5</v>
      </c>
      <c r="G42" s="206">
        <v>22</v>
      </c>
      <c r="H42" s="206">
        <v>4</v>
      </c>
      <c r="I42" s="206">
        <v>2.7</v>
      </c>
      <c r="J42" s="206">
        <v>11400</v>
      </c>
      <c r="K42" s="206">
        <v>380</v>
      </c>
      <c r="L42" s="206">
        <v>710</v>
      </c>
      <c r="M42" s="206">
        <v>5.75</v>
      </c>
      <c r="N42" s="206">
        <v>7600</v>
      </c>
      <c r="O42" s="204"/>
      <c r="P42" s="263">
        <f t="shared" si="0"/>
        <v>3.125E-2</v>
      </c>
      <c r="Q42" s="263">
        <f t="shared" si="1"/>
        <v>0.18181818181818182</v>
      </c>
      <c r="R42" s="270">
        <f t="shared" si="2"/>
        <v>1.4035087719298245E-3</v>
      </c>
      <c r="S42" s="270">
        <f t="shared" si="3"/>
        <v>1.3157894736842105E-3</v>
      </c>
      <c r="T42" s="204"/>
      <c r="U42" s="204"/>
      <c r="V42" s="204"/>
      <c r="W42" s="204"/>
      <c r="X42" s="204"/>
      <c r="Y42" s="204"/>
      <c r="Z42" s="204"/>
      <c r="AA42" s="204"/>
      <c r="AB42" s="204"/>
      <c r="AC42" s="204"/>
      <c r="AD42" s="204"/>
      <c r="AE42" s="204"/>
    </row>
    <row r="43" spans="2:31">
      <c r="B43" s="206">
        <v>38</v>
      </c>
      <c r="C43" s="206" t="s">
        <v>401</v>
      </c>
      <c r="D43" s="206">
        <v>22</v>
      </c>
      <c r="E43" s="206">
        <v>13</v>
      </c>
      <c r="F43" s="206">
        <v>0.5</v>
      </c>
      <c r="G43" s="206">
        <v>20</v>
      </c>
      <c r="H43" s="206">
        <v>4</v>
      </c>
      <c r="I43" s="206">
        <v>2.4</v>
      </c>
      <c r="J43" s="206">
        <v>10500</v>
      </c>
      <c r="K43" s="206">
        <v>0</v>
      </c>
      <c r="L43" s="206">
        <v>660</v>
      </c>
      <c r="M43" s="206">
        <v>5.75</v>
      </c>
      <c r="N43" s="206">
        <v>7000</v>
      </c>
      <c r="O43" s="204"/>
      <c r="P43" s="263">
        <f t="shared" si="0"/>
        <v>3.8461538461538464E-2</v>
      </c>
      <c r="Q43" s="263">
        <f t="shared" si="1"/>
        <v>0.2</v>
      </c>
      <c r="R43" s="270">
        <f t="shared" si="2"/>
        <v>1.238095238095238E-3</v>
      </c>
      <c r="S43" s="270" t="e">
        <f t="shared" si="3"/>
        <v>#DIV/0!</v>
      </c>
      <c r="T43" s="204"/>
      <c r="U43" s="204"/>
      <c r="V43" s="204"/>
      <c r="W43" s="204"/>
      <c r="X43" s="204"/>
      <c r="Y43" s="204"/>
      <c r="Z43" s="204"/>
      <c r="AA43" s="204"/>
      <c r="AB43" s="204"/>
      <c r="AC43" s="204"/>
      <c r="AD43" s="204"/>
      <c r="AE43" s="204"/>
    </row>
    <row r="44" spans="2:31">
      <c r="B44" s="206">
        <v>39</v>
      </c>
      <c r="C44" s="206" t="s">
        <v>402</v>
      </c>
      <c r="D44" s="206">
        <v>28</v>
      </c>
      <c r="E44" s="206">
        <v>17</v>
      </c>
      <c r="F44" s="206">
        <v>0.5</v>
      </c>
      <c r="G44" s="206">
        <v>22</v>
      </c>
      <c r="H44" s="206">
        <v>3.8</v>
      </c>
      <c r="I44" s="206">
        <v>2</v>
      </c>
      <c r="J44" s="206">
        <v>11000</v>
      </c>
      <c r="K44" s="206">
        <v>730</v>
      </c>
      <c r="L44" s="206">
        <v>950</v>
      </c>
      <c r="M44" s="206">
        <v>5.5</v>
      </c>
      <c r="N44" s="206">
        <v>8000</v>
      </c>
      <c r="O44" s="204"/>
      <c r="P44" s="263">
        <f t="shared" si="0"/>
        <v>2.9411764705882353E-2</v>
      </c>
      <c r="Q44" s="263">
        <f t="shared" si="1"/>
        <v>0.17272727272727273</v>
      </c>
      <c r="R44" s="270">
        <f t="shared" si="2"/>
        <v>1.5454545454545454E-3</v>
      </c>
      <c r="S44" s="270">
        <f t="shared" si="3"/>
        <v>6.8493150684931507E-4</v>
      </c>
      <c r="T44" s="204"/>
      <c r="U44" s="204"/>
      <c r="V44" s="204"/>
      <c r="W44" s="204"/>
      <c r="X44" s="204"/>
      <c r="Y44" s="204"/>
      <c r="Z44" s="204"/>
      <c r="AA44" s="204"/>
      <c r="AB44" s="204"/>
      <c r="AC44" s="204"/>
      <c r="AD44" s="204"/>
      <c r="AE44" s="204"/>
    </row>
    <row r="45" spans="2:31">
      <c r="B45" s="206">
        <v>40</v>
      </c>
      <c r="C45" s="206" t="s">
        <v>403</v>
      </c>
      <c r="D45" s="206">
        <v>42</v>
      </c>
      <c r="E45" s="206">
        <v>25</v>
      </c>
      <c r="F45" s="206">
        <v>0.8</v>
      </c>
      <c r="G45" s="206">
        <v>27</v>
      </c>
      <c r="H45" s="206">
        <v>5.7</v>
      </c>
      <c r="I45" s="206">
        <v>4</v>
      </c>
      <c r="J45" s="206">
        <v>12000</v>
      </c>
      <c r="K45" s="206">
        <v>800</v>
      </c>
      <c r="L45" s="206">
        <v>750</v>
      </c>
      <c r="M45" s="206">
        <v>8.25</v>
      </c>
      <c r="N45" s="206">
        <v>10100</v>
      </c>
      <c r="O45" s="204"/>
      <c r="P45" s="263">
        <f t="shared" si="0"/>
        <v>3.2000000000000001E-2</v>
      </c>
      <c r="Q45" s="263">
        <f t="shared" si="1"/>
        <v>0.21111111111111111</v>
      </c>
      <c r="R45" s="270">
        <f t="shared" si="2"/>
        <v>2.0833333333333333E-3</v>
      </c>
      <c r="S45" s="270">
        <f t="shared" si="3"/>
        <v>1E-3</v>
      </c>
      <c r="T45" s="204"/>
      <c r="U45" s="204"/>
      <c r="V45" s="204"/>
      <c r="W45" s="204"/>
      <c r="X45" s="204"/>
      <c r="Y45" s="204"/>
      <c r="Z45" s="204"/>
      <c r="AA45" s="204"/>
      <c r="AB45" s="204"/>
      <c r="AC45" s="204"/>
      <c r="AD45" s="204"/>
      <c r="AE45" s="204"/>
    </row>
    <row r="46" spans="2:31">
      <c r="B46" s="206">
        <v>41</v>
      </c>
      <c r="C46" s="206" t="s">
        <v>404</v>
      </c>
      <c r="D46" s="206">
        <v>27</v>
      </c>
      <c r="E46" s="206">
        <v>16</v>
      </c>
      <c r="F46" s="206">
        <v>0.5</v>
      </c>
      <c r="G46" s="206">
        <v>22</v>
      </c>
      <c r="H46" s="206">
        <v>3.9</v>
      </c>
      <c r="I46" s="206">
        <v>2</v>
      </c>
      <c r="J46" s="206">
        <v>11500</v>
      </c>
      <c r="K46" s="206">
        <v>770</v>
      </c>
      <c r="L46" s="206">
        <v>720</v>
      </c>
      <c r="M46" s="206">
        <v>5.6</v>
      </c>
      <c r="N46" s="206">
        <v>8400</v>
      </c>
      <c r="O46" s="204"/>
      <c r="P46" s="263">
        <f t="shared" si="0"/>
        <v>3.125E-2</v>
      </c>
      <c r="Q46" s="263">
        <f t="shared" si="1"/>
        <v>0.17727272727272728</v>
      </c>
      <c r="R46" s="270">
        <f t="shared" si="2"/>
        <v>1.3913043478260871E-3</v>
      </c>
      <c r="S46" s="270">
        <f t="shared" si="3"/>
        <v>6.4935064935064935E-4</v>
      </c>
      <c r="T46" s="204"/>
      <c r="U46" s="204"/>
      <c r="V46" s="204"/>
      <c r="W46" s="204"/>
      <c r="X46" s="204"/>
      <c r="Y46" s="204"/>
      <c r="Z46" s="204"/>
      <c r="AA46" s="204"/>
      <c r="AB46" s="204"/>
      <c r="AC46" s="204"/>
      <c r="AD46" s="204"/>
      <c r="AE46" s="204"/>
    </row>
    <row r="47" spans="2:31">
      <c r="B47" s="206"/>
      <c r="C47" s="206"/>
      <c r="D47" s="206"/>
      <c r="E47" s="206"/>
      <c r="F47" s="206"/>
      <c r="G47" s="206"/>
      <c r="H47" s="206"/>
      <c r="I47" s="206"/>
      <c r="J47" s="206"/>
      <c r="K47" s="206"/>
      <c r="L47" s="206"/>
      <c r="M47" s="206"/>
      <c r="N47" s="206"/>
      <c r="O47" s="204"/>
      <c r="P47" s="204"/>
      <c r="Q47" s="204"/>
      <c r="R47" s="204"/>
      <c r="S47" s="204"/>
      <c r="T47" s="204"/>
      <c r="U47" s="204"/>
      <c r="V47" s="204"/>
      <c r="W47" s="204"/>
      <c r="X47" s="204"/>
      <c r="Y47" s="204"/>
      <c r="Z47" s="204"/>
      <c r="AA47" s="204"/>
      <c r="AB47" s="204"/>
      <c r="AC47" s="204"/>
      <c r="AD47" s="204"/>
      <c r="AE47" s="204"/>
    </row>
    <row r="48" spans="2:31">
      <c r="B48" s="206"/>
      <c r="C48" s="206"/>
      <c r="D48" s="206"/>
      <c r="E48" s="206"/>
      <c r="F48" s="206"/>
      <c r="G48" s="206"/>
      <c r="H48" s="206"/>
      <c r="I48" s="206"/>
      <c r="J48" s="206"/>
      <c r="K48" s="206"/>
      <c r="L48" s="206"/>
      <c r="M48" s="206"/>
      <c r="N48" s="206"/>
      <c r="O48" s="204"/>
      <c r="P48" s="204"/>
      <c r="Q48" s="204"/>
      <c r="R48" s="204"/>
      <c r="S48" s="204"/>
      <c r="T48" s="204"/>
      <c r="U48" s="204"/>
      <c r="V48" s="204"/>
      <c r="W48" s="204"/>
      <c r="X48" s="204"/>
      <c r="Y48" s="204"/>
      <c r="Z48" s="204"/>
      <c r="AA48" s="204"/>
      <c r="AB48" s="204"/>
      <c r="AC48" s="204"/>
      <c r="AD48" s="204"/>
      <c r="AE48" s="204"/>
    </row>
    <row r="49" spans="2:31">
      <c r="B49" s="206"/>
      <c r="C49" s="206"/>
      <c r="D49" s="206"/>
      <c r="E49" s="206"/>
      <c r="F49" s="206"/>
      <c r="G49" s="206"/>
      <c r="H49" s="206"/>
      <c r="I49" s="206"/>
      <c r="J49" s="206"/>
      <c r="K49" s="206"/>
      <c r="L49" s="206"/>
      <c r="M49" s="206"/>
      <c r="N49" s="206"/>
      <c r="O49" s="204"/>
      <c r="P49" s="204"/>
      <c r="Q49" s="204"/>
      <c r="R49" s="204"/>
      <c r="S49" s="204"/>
      <c r="T49" s="204"/>
      <c r="U49" s="204"/>
      <c r="V49" s="204"/>
      <c r="W49" s="204"/>
      <c r="X49" s="204"/>
      <c r="Y49" s="204"/>
      <c r="Z49" s="204"/>
      <c r="AA49" s="204"/>
      <c r="AB49" s="204"/>
      <c r="AC49" s="204"/>
      <c r="AD49" s="204"/>
      <c r="AE49" s="204"/>
    </row>
    <row r="50" spans="2:31">
      <c r="B50" s="204"/>
      <c r="C50" s="204"/>
      <c r="D50" s="204"/>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row>
    <row r="51" spans="2:31">
      <c r="B51" s="204"/>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row>
    <row r="52" spans="2:31">
      <c r="B52" s="204">
        <v>1</v>
      </c>
      <c r="D52" s="204"/>
      <c r="E52" s="204"/>
      <c r="F52" s="204"/>
      <c r="G52" s="204"/>
      <c r="H52" s="204"/>
      <c r="I52" s="204"/>
      <c r="J52" s="204"/>
      <c r="K52" s="204"/>
      <c r="L52" s="204"/>
      <c r="M52" s="204"/>
      <c r="N52" s="204"/>
      <c r="O52" s="204"/>
      <c r="P52" s="204"/>
      <c r="Q52" s="204"/>
      <c r="R52" s="204"/>
      <c r="S52" s="204"/>
      <c r="T52" s="204"/>
      <c r="U52" s="204"/>
      <c r="V52" s="204"/>
      <c r="W52" s="204"/>
      <c r="X52" s="204"/>
      <c r="Y52" s="204"/>
      <c r="Z52" s="204"/>
      <c r="AA52" s="204"/>
      <c r="AB52" s="204"/>
      <c r="AC52" s="204"/>
      <c r="AD52" s="204"/>
      <c r="AE52" s="204"/>
    </row>
    <row r="53" spans="2:31">
      <c r="B53" s="204">
        <v>2</v>
      </c>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row>
    <row r="54" spans="2:31">
      <c r="B54" s="204">
        <v>3</v>
      </c>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204"/>
      <c r="AC54" s="204"/>
      <c r="AD54" s="204"/>
      <c r="AE54" s="204"/>
    </row>
    <row r="55" spans="2:31">
      <c r="B55" s="204"/>
      <c r="C55" s="208"/>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row>
    <row r="56" spans="2:31">
      <c r="B56" s="208"/>
      <c r="C56" s="204"/>
      <c r="D56" s="827" t="s">
        <v>411</v>
      </c>
      <c r="E56" s="827"/>
      <c r="F56" s="204"/>
      <c r="G56" s="204"/>
      <c r="H56" s="204"/>
      <c r="I56" s="204"/>
      <c r="J56" s="204"/>
      <c r="K56" s="204"/>
      <c r="L56" s="204"/>
      <c r="M56" s="204"/>
      <c r="N56" s="204"/>
      <c r="O56" s="204"/>
      <c r="P56" s="204"/>
      <c r="Q56" s="204"/>
      <c r="R56" s="204"/>
      <c r="S56" s="204"/>
      <c r="T56" s="204"/>
      <c r="U56" s="204"/>
      <c r="V56" s="204"/>
      <c r="W56" s="204"/>
      <c r="X56" s="204"/>
      <c r="Y56" s="204"/>
      <c r="Z56" s="204"/>
      <c r="AA56" s="204"/>
      <c r="AB56" s="204"/>
      <c r="AC56" s="204"/>
      <c r="AD56" s="204"/>
      <c r="AE56" s="204"/>
    </row>
    <row r="57" spans="2:31" ht="34.15" customHeight="1">
      <c r="B57" s="208"/>
      <c r="C57" s="204"/>
      <c r="D57" s="251" t="s">
        <v>421</v>
      </c>
      <c r="E57" s="251" t="s">
        <v>422</v>
      </c>
      <c r="F57" s="204"/>
      <c r="G57" s="204"/>
      <c r="H57" s="204"/>
      <c r="I57" s="204"/>
      <c r="J57" s="204"/>
      <c r="K57" s="204"/>
      <c r="L57" s="204"/>
      <c r="M57" s="204"/>
      <c r="N57" s="204"/>
      <c r="O57" s="204"/>
      <c r="P57" s="204"/>
      <c r="Q57" s="204"/>
      <c r="R57" s="204"/>
      <c r="S57" s="204"/>
      <c r="T57" s="204"/>
      <c r="U57" s="204"/>
      <c r="V57" s="204"/>
      <c r="W57" s="204"/>
      <c r="X57" s="204"/>
      <c r="Y57" s="204"/>
      <c r="Z57" s="204"/>
      <c r="AA57" s="204"/>
      <c r="AB57" s="204"/>
      <c r="AC57" s="204"/>
      <c r="AD57" s="204"/>
      <c r="AE57" s="204"/>
    </row>
    <row r="58" spans="2:31">
      <c r="C58" s="204" t="s">
        <v>408</v>
      </c>
      <c r="D58" s="213">
        <v>0.6</v>
      </c>
      <c r="E58" s="213">
        <v>0.6</v>
      </c>
      <c r="F58" s="208" t="s">
        <v>405</v>
      </c>
      <c r="G58" s="207">
        <v>1</v>
      </c>
      <c r="H58" s="204"/>
      <c r="I58" s="204"/>
      <c r="J58" s="204"/>
      <c r="K58" s="204"/>
      <c r="L58" s="204"/>
      <c r="M58" s="204"/>
      <c r="N58" s="204"/>
      <c r="O58" s="204"/>
      <c r="P58" s="204"/>
      <c r="Q58" s="204"/>
      <c r="R58" s="204"/>
      <c r="S58" s="204"/>
      <c r="T58" s="204"/>
      <c r="U58" s="204"/>
      <c r="V58" s="204"/>
      <c r="W58" s="204"/>
      <c r="X58" s="204"/>
      <c r="Y58" s="204"/>
      <c r="Z58" s="204"/>
      <c r="AA58" s="204"/>
      <c r="AB58" s="204"/>
      <c r="AC58" s="204"/>
      <c r="AD58" s="204"/>
      <c r="AE58" s="204"/>
    </row>
    <row r="59" spans="2:31">
      <c r="C59" s="204" t="s">
        <v>409</v>
      </c>
      <c r="D59" s="213">
        <v>0.8</v>
      </c>
      <c r="E59" s="213">
        <v>0.8</v>
      </c>
      <c r="F59" s="208" t="s">
        <v>406</v>
      </c>
      <c r="G59" s="207">
        <v>2</v>
      </c>
      <c r="H59" s="204"/>
      <c r="I59" s="204"/>
      <c r="J59" s="204"/>
      <c r="K59" s="204"/>
      <c r="L59" s="204"/>
      <c r="M59" s="204"/>
      <c r="N59" s="204"/>
      <c r="O59" s="204"/>
      <c r="P59" s="204"/>
      <c r="Q59" s="204"/>
      <c r="R59" s="204"/>
      <c r="S59" s="204"/>
      <c r="T59" s="204"/>
      <c r="U59" s="204"/>
      <c r="V59" s="204"/>
      <c r="W59" s="204"/>
      <c r="X59" s="204"/>
      <c r="Y59" s="204"/>
      <c r="Z59" s="204"/>
      <c r="AA59" s="204"/>
      <c r="AB59" s="204"/>
      <c r="AC59" s="204"/>
      <c r="AD59" s="204"/>
      <c r="AE59" s="204"/>
    </row>
    <row r="60" spans="2:31">
      <c r="C60" s="204" t="s">
        <v>410</v>
      </c>
      <c r="D60" s="213">
        <v>2</v>
      </c>
      <c r="E60" s="213">
        <v>2</v>
      </c>
      <c r="F60" s="208" t="s">
        <v>407</v>
      </c>
      <c r="G60" s="207">
        <v>3</v>
      </c>
      <c r="H60" s="204"/>
      <c r="I60" s="204"/>
      <c r="J60" s="204"/>
      <c r="K60" s="204"/>
      <c r="L60" s="204"/>
      <c r="M60" s="204"/>
      <c r="N60" s="204"/>
      <c r="O60" s="204"/>
      <c r="P60" s="204"/>
      <c r="Q60" s="204"/>
      <c r="R60" s="204"/>
      <c r="S60" s="204"/>
      <c r="T60" s="204"/>
      <c r="U60" s="204"/>
      <c r="V60" s="204" t="s">
        <v>411</v>
      </c>
      <c r="W60" s="204"/>
      <c r="X60" s="204"/>
      <c r="Y60" s="204"/>
      <c r="Z60" s="204"/>
      <c r="AA60" s="204"/>
      <c r="AB60" s="204"/>
      <c r="AC60" s="204"/>
      <c r="AD60" s="204"/>
      <c r="AE60" s="204"/>
    </row>
    <row r="61" spans="2:31">
      <c r="B61" s="207"/>
      <c r="C61" s="204"/>
      <c r="D61" s="213"/>
      <c r="E61" s="213"/>
      <c r="F61" s="208"/>
      <c r="G61" s="204"/>
      <c r="H61" s="204"/>
      <c r="I61" s="204"/>
      <c r="J61" s="204"/>
      <c r="K61" s="204"/>
      <c r="L61" s="204"/>
      <c r="M61" s="204"/>
      <c r="N61" s="204"/>
      <c r="O61" s="204"/>
      <c r="P61" s="204"/>
      <c r="Q61" s="204"/>
      <c r="R61" s="204"/>
      <c r="S61" s="204"/>
      <c r="T61" s="204"/>
      <c r="U61" s="204"/>
      <c r="V61" s="204"/>
      <c r="W61" s="204"/>
      <c r="X61" s="204"/>
      <c r="Y61" s="204"/>
      <c r="Z61" s="204"/>
      <c r="AA61" s="204"/>
      <c r="AB61" s="204"/>
      <c r="AC61" s="204"/>
      <c r="AD61" s="204"/>
      <c r="AE61" s="204"/>
    </row>
    <row r="62" spans="2:31">
      <c r="B62" s="208"/>
      <c r="C62" s="204"/>
      <c r="D62" s="204"/>
      <c r="E62" s="204"/>
      <c r="F62" s="204"/>
      <c r="G62" s="204"/>
      <c r="H62" s="204"/>
      <c r="I62" s="204"/>
      <c r="J62" s="204"/>
      <c r="K62" s="204" t="s">
        <v>412</v>
      </c>
      <c r="L62" s="204"/>
      <c r="M62" s="204"/>
      <c r="N62" s="204"/>
      <c r="O62" s="204"/>
      <c r="P62" s="204"/>
      <c r="Q62" s="204"/>
      <c r="R62" s="204"/>
      <c r="S62" s="204"/>
      <c r="T62" s="204"/>
      <c r="U62" s="204" t="s">
        <v>413</v>
      </c>
      <c r="V62" s="204" t="s">
        <v>414</v>
      </c>
      <c r="W62" s="204" t="s">
        <v>415</v>
      </c>
      <c r="X62" s="204"/>
      <c r="Y62" s="204"/>
      <c r="Z62" s="204"/>
      <c r="AA62" s="204"/>
      <c r="AB62" s="204"/>
      <c r="AC62" s="204"/>
      <c r="AD62" s="204"/>
      <c r="AE62" s="204"/>
    </row>
    <row r="63" spans="2:31">
      <c r="B63" s="207"/>
      <c r="C63" s="209" t="s">
        <v>416</v>
      </c>
      <c r="D63" s="207">
        <v>1</v>
      </c>
      <c r="E63" s="209"/>
      <c r="F63" s="209"/>
      <c r="G63" s="209"/>
      <c r="H63" s="210"/>
      <c r="I63" s="206"/>
      <c r="J63" s="207">
        <v>1</v>
      </c>
      <c r="K63" s="206">
        <v>2</v>
      </c>
      <c r="L63" s="206">
        <v>3</v>
      </c>
      <c r="M63" s="206">
        <v>4</v>
      </c>
      <c r="N63" s="206">
        <v>5</v>
      </c>
      <c r="O63" s="204"/>
      <c r="P63" s="204"/>
      <c r="Q63" s="204"/>
      <c r="R63" s="209"/>
      <c r="S63" s="209"/>
      <c r="T63" s="210"/>
      <c r="U63" s="206">
        <v>0.6</v>
      </c>
      <c r="V63" s="206">
        <v>0.8</v>
      </c>
      <c r="W63" s="206">
        <v>2</v>
      </c>
      <c r="X63" s="204"/>
      <c r="Y63" s="204"/>
      <c r="Z63" s="204"/>
      <c r="AA63" s="204"/>
      <c r="AB63" s="204"/>
      <c r="AC63" s="204"/>
      <c r="AD63" s="204"/>
      <c r="AE63" s="204"/>
    </row>
    <row r="64" spans="2:31">
      <c r="B64" s="207"/>
      <c r="C64" s="209" t="s">
        <v>417</v>
      </c>
      <c r="D64" s="207">
        <v>2</v>
      </c>
      <c r="E64" s="209"/>
      <c r="F64" s="209"/>
      <c r="G64" s="209"/>
      <c r="H64" s="210">
        <v>1</v>
      </c>
      <c r="I64" s="206" t="s">
        <v>413</v>
      </c>
      <c r="J64" s="206">
        <v>0.6</v>
      </c>
      <c r="K64" s="206">
        <v>0.7</v>
      </c>
      <c r="L64" s="206">
        <v>0.8</v>
      </c>
      <c r="M64" s="206">
        <v>0.9</v>
      </c>
      <c r="N64" s="206">
        <v>1</v>
      </c>
      <c r="O64" s="204"/>
      <c r="P64" s="204"/>
      <c r="Q64" s="204"/>
      <c r="R64" s="209"/>
      <c r="S64" s="209"/>
      <c r="T64" s="210"/>
      <c r="U64" s="206"/>
      <c r="V64" s="206"/>
      <c r="W64" s="206"/>
      <c r="X64" s="204"/>
      <c r="Y64" s="204"/>
      <c r="Z64" s="204"/>
      <c r="AA64" s="204"/>
      <c r="AB64" s="204"/>
      <c r="AC64" s="204"/>
      <c r="AD64" s="204"/>
      <c r="AE64" s="204"/>
    </row>
    <row r="65" spans="2:31">
      <c r="B65" s="207"/>
      <c r="C65" s="209" t="s">
        <v>418</v>
      </c>
      <c r="D65" s="207">
        <v>3</v>
      </c>
      <c r="E65" s="209"/>
      <c r="F65" s="209"/>
      <c r="G65" s="209"/>
      <c r="H65" s="210">
        <v>2</v>
      </c>
      <c r="I65" s="206" t="s">
        <v>414</v>
      </c>
      <c r="J65" s="206">
        <v>0.6</v>
      </c>
      <c r="K65" s="206">
        <v>0.7</v>
      </c>
      <c r="L65" s="206">
        <v>0.8</v>
      </c>
      <c r="M65" s="206">
        <v>0.9</v>
      </c>
      <c r="N65" s="206">
        <v>1</v>
      </c>
      <c r="O65" s="204"/>
      <c r="P65" s="204"/>
      <c r="Q65" s="204"/>
      <c r="R65" s="209"/>
      <c r="S65" s="209"/>
      <c r="T65" s="210"/>
      <c r="U65" s="206"/>
      <c r="V65" s="206"/>
      <c r="W65" s="206"/>
      <c r="X65" s="204"/>
      <c r="Y65" s="204"/>
      <c r="Z65" s="204"/>
      <c r="AA65" s="204"/>
      <c r="AB65" s="204"/>
      <c r="AC65" s="204"/>
      <c r="AD65" s="204"/>
      <c r="AE65" s="204"/>
    </row>
    <row r="66" spans="2:31">
      <c r="B66" s="207"/>
      <c r="C66" s="209" t="s">
        <v>419</v>
      </c>
      <c r="D66" s="207">
        <v>4</v>
      </c>
      <c r="E66" s="209"/>
      <c r="F66" s="209"/>
      <c r="G66" s="209"/>
      <c r="H66" s="204">
        <v>3</v>
      </c>
      <c r="I66" s="206" t="s">
        <v>415</v>
      </c>
      <c r="J66" s="206">
        <v>0.5</v>
      </c>
      <c r="K66" s="206">
        <v>0.55000000000000004</v>
      </c>
      <c r="L66" s="206">
        <v>0.65</v>
      </c>
      <c r="M66" s="206">
        <v>0.7</v>
      </c>
      <c r="N66" s="206">
        <v>0.9</v>
      </c>
      <c r="O66" s="204"/>
      <c r="P66" s="204"/>
      <c r="Q66" s="204"/>
      <c r="R66" s="209"/>
      <c r="S66" s="541" t="s">
        <v>413</v>
      </c>
      <c r="T66" s="204">
        <v>1</v>
      </c>
      <c r="U66" s="827" t="s">
        <v>408</v>
      </c>
      <c r="V66" s="827"/>
      <c r="W66" s="206">
        <v>0.6</v>
      </c>
      <c r="X66" s="204"/>
      <c r="Y66" s="204"/>
      <c r="Z66" s="204"/>
      <c r="AA66" s="204"/>
      <c r="AB66" s="204"/>
      <c r="AC66" s="204"/>
      <c r="AD66" s="204"/>
      <c r="AE66" s="204"/>
    </row>
    <row r="67" spans="2:31">
      <c r="B67" s="207"/>
      <c r="C67" s="209" t="s">
        <v>420</v>
      </c>
      <c r="D67" s="207">
        <v>5</v>
      </c>
      <c r="E67" s="209"/>
      <c r="F67" s="209"/>
      <c r="G67" s="209"/>
      <c r="H67" s="204"/>
      <c r="I67" s="207"/>
      <c r="J67" s="206"/>
      <c r="K67" s="206"/>
      <c r="L67" s="204"/>
      <c r="M67" s="204"/>
      <c r="N67" s="204"/>
      <c r="O67" s="204"/>
      <c r="P67" s="204"/>
      <c r="Q67" s="204"/>
      <c r="R67" s="209"/>
      <c r="S67" s="541" t="s">
        <v>414</v>
      </c>
      <c r="T67" s="204">
        <v>2</v>
      </c>
      <c r="U67" s="827" t="s">
        <v>409</v>
      </c>
      <c r="V67" s="827"/>
      <c r="W67" s="206">
        <v>0.8</v>
      </c>
      <c r="X67" s="204"/>
      <c r="Y67" s="204"/>
      <c r="Z67" s="204"/>
      <c r="AA67" s="204"/>
      <c r="AB67" s="204"/>
      <c r="AC67" s="204"/>
      <c r="AD67" s="204"/>
      <c r="AE67" s="204"/>
    </row>
    <row r="68" spans="2:31">
      <c r="B68" s="208"/>
      <c r="C68" s="204"/>
      <c r="D68" s="204"/>
      <c r="E68" s="204"/>
      <c r="F68" s="204"/>
      <c r="G68" s="204"/>
      <c r="H68" s="204"/>
      <c r="I68" s="204"/>
      <c r="J68" s="204"/>
      <c r="K68" s="204"/>
      <c r="L68" s="204"/>
      <c r="M68" s="204"/>
      <c r="N68" s="204"/>
      <c r="O68" s="204"/>
      <c r="P68" s="204"/>
      <c r="Q68" s="204"/>
      <c r="R68" s="204"/>
      <c r="S68" s="541" t="s">
        <v>415</v>
      </c>
      <c r="T68" s="204">
        <v>3</v>
      </c>
      <c r="U68" s="827" t="s">
        <v>410</v>
      </c>
      <c r="V68" s="827"/>
      <c r="W68" s="206">
        <v>2</v>
      </c>
      <c r="X68" s="204"/>
      <c r="Y68" s="204"/>
      <c r="Z68" s="204"/>
      <c r="AA68" s="204"/>
      <c r="AB68" s="204"/>
      <c r="AC68" s="204"/>
      <c r="AD68" s="204"/>
      <c r="AE68" s="204"/>
    </row>
    <row r="69" spans="2:31">
      <c r="B69" s="208"/>
      <c r="C69" s="204"/>
      <c r="D69" s="204"/>
      <c r="E69" s="204"/>
      <c r="F69" s="204"/>
      <c r="G69" s="204"/>
      <c r="H69" s="204"/>
      <c r="I69" s="204">
        <f>INDEX(J64:N66,VLOOKUP('verifica legno piastre'!G88,C58:G60,5,FALSE),VLOOKUP('verifica legno piastre'!F94,C63:D67,2,FALSE))</f>
        <v>0.9</v>
      </c>
      <c r="J69" s="204"/>
      <c r="K69" s="208"/>
      <c r="L69" s="204"/>
      <c r="M69" s="204"/>
      <c r="N69" s="204"/>
      <c r="O69" s="204"/>
      <c r="P69" s="204"/>
      <c r="Q69" s="204"/>
      <c r="R69" s="204"/>
      <c r="S69" s="204"/>
      <c r="T69" s="204"/>
      <c r="U69" s="204"/>
      <c r="V69" s="204"/>
      <c r="W69" s="204"/>
      <c r="X69" s="204"/>
      <c r="Y69" s="204"/>
      <c r="Z69" s="204"/>
      <c r="AA69" s="204"/>
      <c r="AB69" s="204"/>
      <c r="AC69" s="204"/>
      <c r="AD69" s="204"/>
      <c r="AE69" s="204"/>
    </row>
    <row r="70" spans="2:31" ht="18">
      <c r="B70" s="204"/>
      <c r="C70" s="204"/>
      <c r="D70" s="211" t="s">
        <v>510</v>
      </c>
      <c r="E70" s="204"/>
      <c r="F70" s="204"/>
      <c r="G70" s="204"/>
      <c r="H70" s="204"/>
      <c r="I70" s="212"/>
      <c r="J70" s="204"/>
      <c r="K70" s="204"/>
      <c r="L70" s="204"/>
      <c r="M70" s="204"/>
      <c r="N70" s="204"/>
      <c r="O70" s="204"/>
      <c r="P70" s="204"/>
      <c r="Q70" s="204"/>
      <c r="R70" s="204"/>
      <c r="S70" s="204"/>
      <c r="T70" s="204"/>
      <c r="U70" s="204"/>
      <c r="V70" s="204"/>
      <c r="W70" s="204"/>
      <c r="X70" s="204"/>
      <c r="Y70" s="204"/>
      <c r="Z70" s="204"/>
      <c r="AA70" s="204"/>
      <c r="AB70" s="204"/>
      <c r="AC70" s="204"/>
      <c r="AD70" s="204"/>
      <c r="AE70" s="204"/>
    </row>
    <row r="71" spans="2:31">
      <c r="B71" s="206">
        <v>1</v>
      </c>
      <c r="C71" s="206" t="s">
        <v>421</v>
      </c>
      <c r="D71" s="206">
        <v>1.5</v>
      </c>
      <c r="E71" s="204"/>
      <c r="F71" s="204"/>
      <c r="G71" s="204"/>
      <c r="H71" s="204"/>
      <c r="M71" s="204"/>
      <c r="N71" s="204"/>
      <c r="O71" s="204"/>
      <c r="P71" s="204"/>
      <c r="Q71" s="204"/>
      <c r="R71" s="204"/>
      <c r="S71" s="204"/>
      <c r="T71" s="204"/>
      <c r="U71" s="204"/>
      <c r="V71" s="204"/>
      <c r="W71" s="204"/>
      <c r="X71" s="204"/>
      <c r="Y71" s="204"/>
      <c r="Z71" s="204"/>
      <c r="AA71" s="204"/>
      <c r="AB71" s="204"/>
      <c r="AC71" s="204"/>
      <c r="AD71" s="204"/>
      <c r="AE71" s="204"/>
    </row>
    <row r="72" spans="2:31">
      <c r="B72" s="206">
        <v>2</v>
      </c>
      <c r="C72" s="206" t="s">
        <v>422</v>
      </c>
      <c r="D72" s="214">
        <v>1.45</v>
      </c>
      <c r="E72" s="204"/>
      <c r="F72" s="204"/>
      <c r="G72" s="204"/>
      <c r="H72" s="204"/>
      <c r="M72" s="204"/>
      <c r="N72" s="204"/>
      <c r="O72" s="204"/>
      <c r="P72" s="204"/>
      <c r="Q72" s="204"/>
      <c r="R72" s="204"/>
      <c r="S72" s="204"/>
      <c r="T72" s="204"/>
      <c r="U72" s="204"/>
      <c r="V72" s="204"/>
      <c r="W72" s="204"/>
      <c r="X72" s="204"/>
      <c r="Y72" s="204"/>
      <c r="Z72" s="204"/>
      <c r="AA72" s="204"/>
      <c r="AB72" s="204"/>
      <c r="AC72" s="204"/>
      <c r="AD72" s="204"/>
      <c r="AE72" s="204"/>
    </row>
    <row r="73" spans="2:31">
      <c r="B73" s="215"/>
      <c r="C73" s="204"/>
      <c r="D73" s="204"/>
      <c r="E73" s="204"/>
      <c r="F73" s="204"/>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row>
    <row r="74" spans="2:31">
      <c r="B74" s="204"/>
      <c r="C74" s="204"/>
      <c r="D74" s="204"/>
      <c r="E74" s="204"/>
      <c r="F74" s="204"/>
      <c r="G74" s="204"/>
      <c r="H74" s="204"/>
      <c r="I74" s="204"/>
      <c r="J74" s="204"/>
      <c r="K74" s="204"/>
      <c r="L74" s="204"/>
      <c r="M74" s="204"/>
      <c r="N74" s="204"/>
      <c r="O74" s="204"/>
      <c r="P74" s="204"/>
      <c r="Q74" s="204"/>
      <c r="R74" s="204"/>
      <c r="S74" s="204"/>
      <c r="T74" s="204"/>
      <c r="U74" s="204"/>
      <c r="V74" s="204"/>
      <c r="W74" s="204"/>
      <c r="X74" s="204"/>
      <c r="Y74" s="204"/>
      <c r="Z74" s="204"/>
      <c r="AA74" s="204"/>
      <c r="AB74" s="204"/>
      <c r="AC74" s="204"/>
      <c r="AD74" s="204"/>
      <c r="AE74" s="204"/>
    </row>
    <row r="75" spans="2:31">
      <c r="B75" s="204"/>
      <c r="C75" s="204">
        <v>1</v>
      </c>
      <c r="D75" s="216" t="s">
        <v>423</v>
      </c>
      <c r="E75" s="204">
        <v>150</v>
      </c>
      <c r="F75" s="210"/>
      <c r="G75" s="204"/>
      <c r="H75" s="204"/>
      <c r="I75" s="204"/>
      <c r="J75" s="204"/>
      <c r="K75" s="204"/>
      <c r="L75" s="204"/>
      <c r="M75" s="204"/>
      <c r="N75" s="204"/>
      <c r="O75" s="204"/>
      <c r="P75" s="204"/>
      <c r="Q75" s="204"/>
      <c r="R75" s="204"/>
      <c r="S75" s="204"/>
      <c r="T75" s="204"/>
      <c r="U75" s="204"/>
      <c r="V75" s="204"/>
      <c r="W75" s="204"/>
      <c r="X75" s="204"/>
      <c r="Y75" s="204"/>
      <c r="Z75" s="204"/>
      <c r="AA75" s="204"/>
      <c r="AB75" s="204"/>
      <c r="AC75" s="204"/>
      <c r="AD75" s="204"/>
      <c r="AE75" s="204"/>
    </row>
    <row r="76" spans="2:31">
      <c r="B76" s="204"/>
      <c r="C76" s="204">
        <v>2</v>
      </c>
      <c r="D76" s="216" t="s">
        <v>424</v>
      </c>
      <c r="E76" s="204">
        <v>200</v>
      </c>
      <c r="F76" s="210"/>
      <c r="G76" s="204"/>
      <c r="H76" s="204"/>
      <c r="I76" s="204"/>
      <c r="J76" s="204"/>
      <c r="K76" s="204"/>
      <c r="L76" s="204"/>
      <c r="M76" s="204"/>
      <c r="N76" s="204"/>
      <c r="O76" s="204"/>
      <c r="P76" s="204"/>
      <c r="Q76" s="204"/>
      <c r="R76" s="204"/>
      <c r="S76" s="204"/>
      <c r="T76" s="204"/>
      <c r="U76" s="204"/>
      <c r="V76" s="204"/>
      <c r="W76" s="204"/>
      <c r="X76" s="204"/>
      <c r="Y76" s="204"/>
      <c r="Z76" s="204"/>
      <c r="AA76" s="204"/>
      <c r="AB76" s="204"/>
      <c r="AC76" s="204"/>
      <c r="AD76" s="204"/>
      <c r="AE76" s="204"/>
    </row>
    <row r="77" spans="2:31">
      <c r="B77" s="204"/>
      <c r="C77" s="204">
        <v>3</v>
      </c>
      <c r="D77" s="216" t="s">
        <v>425</v>
      </c>
      <c r="E77" s="204">
        <v>250</v>
      </c>
      <c r="F77" s="210"/>
      <c r="G77" s="204"/>
      <c r="H77" s="204"/>
      <c r="I77" s="204"/>
      <c r="J77" s="204"/>
      <c r="K77" s="204"/>
      <c r="L77" s="204"/>
      <c r="M77" s="204"/>
      <c r="N77" s="204"/>
      <c r="O77" s="204"/>
      <c r="P77" s="204"/>
      <c r="Q77" s="204"/>
      <c r="R77" s="204"/>
      <c r="S77" s="204"/>
      <c r="T77" s="204"/>
      <c r="U77" s="204"/>
      <c r="V77" s="204"/>
      <c r="W77" s="204"/>
      <c r="X77" s="204"/>
      <c r="Y77" s="204"/>
      <c r="Z77" s="204"/>
      <c r="AA77" s="204"/>
      <c r="AB77" s="204"/>
      <c r="AC77" s="204"/>
      <c r="AD77" s="204"/>
      <c r="AE77" s="204"/>
    </row>
    <row r="78" spans="2:31">
      <c r="B78" s="204"/>
      <c r="C78" s="204">
        <v>4</v>
      </c>
      <c r="D78" s="216" t="s">
        <v>426</v>
      </c>
      <c r="E78" s="204">
        <v>300</v>
      </c>
      <c r="F78" s="210"/>
      <c r="G78" s="204"/>
      <c r="H78" s="204"/>
      <c r="I78" s="204"/>
      <c r="J78" s="204"/>
      <c r="K78" s="204"/>
      <c r="L78" s="204"/>
      <c r="M78" s="204"/>
      <c r="N78" s="204"/>
      <c r="O78" s="204"/>
      <c r="P78" s="204"/>
      <c r="Q78" s="204"/>
      <c r="R78" s="204"/>
      <c r="S78" s="204"/>
      <c r="T78" s="204"/>
      <c r="U78" s="204"/>
      <c r="V78" s="204"/>
      <c r="W78" s="204"/>
      <c r="X78" s="204"/>
      <c r="Y78" s="204"/>
      <c r="Z78" s="204"/>
      <c r="AA78" s="204"/>
      <c r="AB78" s="204"/>
      <c r="AC78" s="204"/>
      <c r="AD78" s="204"/>
      <c r="AE78" s="204"/>
    </row>
    <row r="79" spans="2:31">
      <c r="B79" s="204"/>
      <c r="C79" s="204">
        <v>5</v>
      </c>
      <c r="D79" s="216" t="s">
        <v>427</v>
      </c>
      <c r="E79" s="204">
        <v>500</v>
      </c>
      <c r="F79" s="210"/>
      <c r="G79" s="204"/>
      <c r="H79" s="204"/>
      <c r="I79" s="204"/>
      <c r="J79" s="204"/>
      <c r="K79" s="204"/>
      <c r="L79" s="204"/>
      <c r="M79" s="204"/>
      <c r="N79" s="204"/>
      <c r="O79" s="204"/>
      <c r="P79" s="204"/>
      <c r="Q79" s="204"/>
      <c r="R79" s="204"/>
      <c r="S79" s="204"/>
      <c r="T79" s="204"/>
      <c r="U79" s="204"/>
      <c r="V79" s="204"/>
      <c r="W79" s="204"/>
      <c r="X79" s="204"/>
      <c r="Y79" s="204"/>
      <c r="Z79" s="204"/>
      <c r="AA79" s="204"/>
      <c r="AB79" s="204"/>
      <c r="AC79" s="204"/>
      <c r="AD79" s="204"/>
      <c r="AE79" s="204"/>
    </row>
    <row r="80" spans="2:31">
      <c r="B80" s="204"/>
      <c r="C80" s="204"/>
      <c r="D80" s="204"/>
      <c r="E80" s="204"/>
      <c r="F80" s="204"/>
      <c r="G80" s="204"/>
      <c r="H80" s="204"/>
      <c r="I80" s="204"/>
      <c r="J80" s="204"/>
      <c r="K80" s="204"/>
      <c r="L80" s="204"/>
      <c r="M80" s="204"/>
      <c r="N80" s="204"/>
      <c r="O80" s="204"/>
      <c r="P80" s="204"/>
      <c r="Q80" s="204"/>
      <c r="R80" s="204"/>
      <c r="S80" s="204"/>
      <c r="T80" s="204"/>
      <c r="U80" s="204"/>
      <c r="V80" s="204"/>
      <c r="W80" s="204"/>
      <c r="X80" s="204"/>
      <c r="Y80" s="204"/>
      <c r="Z80" s="204"/>
      <c r="AA80" s="204"/>
      <c r="AB80" s="204"/>
      <c r="AC80" s="204"/>
      <c r="AD80" s="204"/>
      <c r="AE80" s="204"/>
    </row>
    <row r="81" spans="2:31">
      <c r="B81" s="204"/>
      <c r="C81" s="204"/>
      <c r="D81" s="204"/>
      <c r="E81" s="204"/>
      <c r="F81" s="204"/>
      <c r="G81" s="204"/>
      <c r="H81" s="204"/>
      <c r="I81" s="204"/>
      <c r="J81" s="204"/>
      <c r="K81" s="204"/>
      <c r="L81" s="204"/>
      <c r="M81" s="204"/>
      <c r="N81" s="204"/>
      <c r="O81" s="204"/>
      <c r="P81" s="204"/>
      <c r="Q81" s="204"/>
      <c r="R81" s="204"/>
      <c r="S81" s="204"/>
      <c r="T81" s="204"/>
      <c r="U81" s="204"/>
      <c r="V81" s="204"/>
      <c r="W81" s="204"/>
      <c r="X81" s="204"/>
      <c r="Y81" s="204"/>
      <c r="Z81" s="204"/>
      <c r="AA81" s="204"/>
      <c r="AB81" s="204"/>
      <c r="AC81" s="204"/>
      <c r="AD81" s="204"/>
      <c r="AE81" s="204"/>
    </row>
    <row r="82" spans="2:31">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204"/>
      <c r="AE82" s="204"/>
    </row>
    <row r="83" spans="2:31">
      <c r="B83" s="204"/>
      <c r="C83" s="204"/>
      <c r="D83" s="204"/>
      <c r="E83" s="204"/>
      <c r="F83" s="204"/>
      <c r="G83" s="204"/>
      <c r="H83" s="204"/>
      <c r="I83" s="204"/>
      <c r="J83" s="204"/>
      <c r="K83" s="204"/>
      <c r="L83" s="204"/>
      <c r="M83" s="204"/>
      <c r="N83" s="204"/>
      <c r="O83" s="204"/>
      <c r="P83" s="204"/>
      <c r="Q83" s="204"/>
      <c r="R83" s="204"/>
      <c r="S83" s="204"/>
      <c r="T83" s="204"/>
      <c r="U83" s="204"/>
      <c r="V83" s="204"/>
      <c r="W83" s="204"/>
      <c r="X83" s="204"/>
      <c r="Y83" s="204"/>
      <c r="Z83" s="204"/>
      <c r="AA83" s="204"/>
      <c r="AB83" s="204"/>
      <c r="AC83" s="204"/>
      <c r="AD83" s="204"/>
      <c r="AE83" s="204"/>
    </row>
    <row r="84" spans="2:31">
      <c r="B84" s="204"/>
      <c r="C84" s="204"/>
      <c r="D84" s="204"/>
      <c r="E84" s="204"/>
      <c r="F84" s="204"/>
      <c r="G84" s="204"/>
      <c r="H84" s="204"/>
      <c r="I84" s="204"/>
      <c r="J84" s="204"/>
      <c r="K84" s="204"/>
      <c r="L84" s="204"/>
      <c r="M84" s="204"/>
      <c r="N84" s="204"/>
      <c r="O84" s="204"/>
      <c r="P84" s="204"/>
      <c r="Q84" s="204"/>
      <c r="R84" s="204"/>
      <c r="S84" s="204"/>
      <c r="T84" s="204"/>
      <c r="U84" s="204"/>
      <c r="V84" s="204"/>
      <c r="W84" s="204"/>
      <c r="X84" s="204"/>
      <c r="Y84" s="204"/>
      <c r="Z84" s="204"/>
      <c r="AA84" s="204"/>
      <c r="AB84" s="204"/>
      <c r="AC84" s="204"/>
      <c r="AD84" s="204"/>
      <c r="AE84" s="204"/>
    </row>
    <row r="85" spans="2:31">
      <c r="B85" s="204"/>
      <c r="C85" s="204"/>
      <c r="D85" s="204"/>
      <c r="E85" s="204"/>
      <c r="F85" s="204"/>
      <c r="G85" s="204"/>
      <c r="H85" s="204"/>
      <c r="I85" s="204"/>
      <c r="J85" s="204"/>
      <c r="K85" s="204"/>
      <c r="L85" s="204"/>
      <c r="M85" s="204"/>
      <c r="N85" s="204"/>
      <c r="O85" s="204"/>
      <c r="P85" s="204"/>
      <c r="Q85" s="204"/>
      <c r="R85" s="204"/>
      <c r="S85" s="204"/>
      <c r="T85" s="204"/>
      <c r="U85" s="204"/>
      <c r="V85" s="204"/>
      <c r="W85" s="204"/>
      <c r="X85" s="204"/>
      <c r="Y85" s="204"/>
      <c r="Z85" s="204"/>
      <c r="AA85" s="204"/>
      <c r="AB85" s="204"/>
      <c r="AC85" s="204"/>
      <c r="AD85" s="204"/>
      <c r="AE85" s="204"/>
    </row>
    <row r="86" spans="2:31">
      <c r="B86" s="217" t="s">
        <v>428</v>
      </c>
      <c r="C86" s="218"/>
      <c r="D86" s="218"/>
      <c r="E86" s="218"/>
      <c r="F86" s="218"/>
      <c r="G86" s="834" t="s">
        <v>421</v>
      </c>
      <c r="H86" s="834"/>
      <c r="I86" s="834"/>
      <c r="J86" s="218"/>
      <c r="K86" s="218"/>
      <c r="M86" s="204"/>
      <c r="N86" s="204"/>
      <c r="O86" s="204"/>
      <c r="P86" s="204"/>
      <c r="Q86" s="204"/>
      <c r="R86" s="204"/>
      <c r="S86" s="204"/>
      <c r="T86" s="204"/>
      <c r="U86" s="204"/>
      <c r="V86" s="204"/>
      <c r="W86" s="204"/>
      <c r="X86" s="204"/>
      <c r="Y86" s="204"/>
      <c r="Z86" s="204"/>
      <c r="AA86" s="204"/>
      <c r="AB86" s="204"/>
      <c r="AC86" s="204"/>
      <c r="AD86" s="204"/>
      <c r="AE86" s="204"/>
    </row>
    <row r="87" spans="2:31">
      <c r="B87" s="219" t="s">
        <v>429</v>
      </c>
      <c r="C87" s="218"/>
      <c r="D87" s="218"/>
      <c r="E87" s="218"/>
      <c r="F87" s="218"/>
      <c r="G87" s="834" t="s">
        <v>369</v>
      </c>
      <c r="H87" s="834"/>
      <c r="I87" s="834"/>
      <c r="J87" s="218"/>
      <c r="K87" s="220"/>
      <c r="M87" s="204"/>
      <c r="N87" s="204"/>
      <c r="O87" s="204"/>
      <c r="P87" s="204"/>
      <c r="Q87" s="204"/>
      <c r="R87" s="204"/>
      <c r="S87" s="204"/>
      <c r="T87" s="204"/>
      <c r="U87" s="204"/>
      <c r="V87" s="204"/>
      <c r="W87" s="204"/>
      <c r="X87" s="204"/>
      <c r="Y87" s="204"/>
      <c r="Z87" s="204"/>
      <c r="AA87" s="204"/>
      <c r="AB87" s="204"/>
      <c r="AC87" s="204"/>
      <c r="AD87" s="204"/>
      <c r="AE87" s="204"/>
    </row>
    <row r="88" spans="2:31">
      <c r="B88" s="221" t="s">
        <v>430</v>
      </c>
      <c r="C88" s="218"/>
      <c r="D88" s="218"/>
      <c r="E88" s="218"/>
      <c r="F88" s="218"/>
      <c r="G88" s="834" t="s">
        <v>410</v>
      </c>
      <c r="H88" s="834"/>
      <c r="I88" s="834"/>
      <c r="J88" s="220"/>
      <c r="K88" s="220"/>
      <c r="M88" s="204"/>
      <c r="N88" s="204"/>
      <c r="O88" s="204"/>
      <c r="P88" s="204"/>
      <c r="Q88" s="204"/>
      <c r="R88" s="204"/>
      <c r="S88" s="204"/>
      <c r="T88" s="204"/>
      <c r="U88" s="204"/>
      <c r="V88" s="204"/>
      <c r="W88" s="204"/>
      <c r="X88" s="204"/>
      <c r="Y88" s="204"/>
      <c r="Z88" s="204"/>
      <c r="AA88" s="204"/>
      <c r="AB88" s="204"/>
      <c r="AC88" s="204"/>
      <c r="AD88" s="204"/>
      <c r="AE88" s="204"/>
    </row>
    <row r="89" spans="2:31">
      <c r="B89" s="221" t="s">
        <v>431</v>
      </c>
      <c r="C89" s="218"/>
      <c r="D89" s="218"/>
      <c r="E89" s="218"/>
      <c r="F89" s="218"/>
      <c r="G89" s="218"/>
      <c r="H89" s="218"/>
      <c r="I89" s="218"/>
      <c r="J89" s="220"/>
      <c r="K89" s="220"/>
      <c r="M89" s="204"/>
      <c r="N89" s="204"/>
      <c r="O89" s="204"/>
      <c r="P89" s="204"/>
      <c r="Q89" s="204"/>
      <c r="R89" s="204"/>
      <c r="S89" s="204"/>
      <c r="T89" s="204"/>
      <c r="U89" s="204"/>
      <c r="V89" s="204"/>
      <c r="W89" s="204"/>
      <c r="X89" s="204"/>
      <c r="Y89" s="204"/>
      <c r="Z89" s="204"/>
      <c r="AA89" s="204"/>
      <c r="AB89" s="204"/>
      <c r="AC89" s="204"/>
      <c r="AD89" s="204"/>
      <c r="AE89" s="204"/>
    </row>
    <row r="90" spans="2:31">
      <c r="B90" s="835" t="str">
        <f>VLOOKUP(G88,'verifica legno piastre'!C58:F60,4,FALSE)</f>
        <v>– Classe di servizio 3: condizioni climatiche che prevedono umidità più elevate di quelle della classe di servizio 2. Possono appartenere a tale classe gli elementi lignei posti all’esterno degli edifici direttamente esposti alle intemperie.</v>
      </c>
      <c r="C90" s="835"/>
      <c r="D90" s="835"/>
      <c r="E90" s="835"/>
      <c r="F90" s="835"/>
      <c r="G90" s="835"/>
      <c r="H90" s="835"/>
      <c r="I90" s="835"/>
      <c r="J90" s="835"/>
      <c r="K90" s="835"/>
      <c r="M90" s="204"/>
      <c r="N90" s="204"/>
      <c r="O90" s="204"/>
      <c r="P90" s="204"/>
      <c r="Q90" s="204"/>
      <c r="R90" s="204"/>
      <c r="S90" s="204"/>
      <c r="T90" s="204"/>
      <c r="U90" s="204"/>
      <c r="V90" s="204"/>
      <c r="W90" s="204"/>
      <c r="X90" s="204"/>
      <c r="Y90" s="204"/>
      <c r="Z90" s="204"/>
      <c r="AA90" s="204"/>
      <c r="AB90" s="204"/>
      <c r="AC90" s="204"/>
      <c r="AD90" s="204"/>
      <c r="AE90" s="204"/>
    </row>
    <row r="91" spans="2:31">
      <c r="B91" s="221" t="s">
        <v>432</v>
      </c>
      <c r="C91" s="218"/>
      <c r="D91" s="218"/>
      <c r="E91" s="218"/>
      <c r="F91" s="218"/>
      <c r="G91" s="222" t="s">
        <v>433</v>
      </c>
      <c r="H91" s="223" t="s">
        <v>434</v>
      </c>
      <c r="I91" s="224">
        <f>VLOOKUP(G86,'verifica legno piastre'!C71:D72,2,FALSE)</f>
        <v>1.5</v>
      </c>
      <c r="J91" s="223" t="s">
        <v>435</v>
      </c>
      <c r="K91" s="218"/>
      <c r="M91" s="204"/>
      <c r="N91" s="204"/>
      <c r="O91" s="204"/>
      <c r="P91" s="204"/>
      <c r="Q91" s="204"/>
      <c r="R91" s="204"/>
      <c r="S91" s="204"/>
      <c r="T91" s="204"/>
      <c r="U91" s="204"/>
      <c r="V91" s="204"/>
      <c r="W91" s="204"/>
      <c r="X91" s="204"/>
      <c r="Y91" s="204"/>
      <c r="Z91" s="204"/>
      <c r="AA91" s="204"/>
      <c r="AB91" s="204"/>
      <c r="AC91" s="204"/>
      <c r="AD91" s="204"/>
      <c r="AE91" s="204"/>
    </row>
    <row r="92" spans="2:31">
      <c r="B92" s="221" t="s">
        <v>436</v>
      </c>
      <c r="C92" s="218"/>
      <c r="D92" s="218"/>
      <c r="E92" s="218"/>
      <c r="F92" s="218"/>
      <c r="G92" s="225" t="s">
        <v>437</v>
      </c>
      <c r="H92" s="226" t="s">
        <v>434</v>
      </c>
      <c r="I92" s="224">
        <f>VLOOKUP(G88,'verifica legno piastre'!C58:E60,IF(G86='verifica legno piastre'!C71,2,3),FALSE)</f>
        <v>2</v>
      </c>
      <c r="J92" s="223" t="s">
        <v>435</v>
      </c>
      <c r="K92" s="218"/>
      <c r="M92" s="204"/>
      <c r="N92" s="204"/>
      <c r="O92" s="204"/>
      <c r="P92" s="204"/>
      <c r="Q92" s="204"/>
      <c r="R92" s="204"/>
      <c r="S92" s="204"/>
      <c r="T92" s="204"/>
      <c r="U92" s="204"/>
      <c r="V92" s="204"/>
      <c r="W92" s="204"/>
      <c r="X92" s="204"/>
      <c r="Y92" s="204"/>
      <c r="Z92" s="204"/>
      <c r="AA92" s="204"/>
      <c r="AB92" s="204"/>
      <c r="AC92" s="204"/>
      <c r="AD92" s="204"/>
      <c r="AE92" s="204"/>
    </row>
    <row r="93" spans="2:31">
      <c r="B93" s="218"/>
      <c r="C93" s="218"/>
      <c r="D93" s="218"/>
      <c r="E93" s="218"/>
      <c r="F93" s="218"/>
      <c r="G93" s="218"/>
      <c r="H93" s="218"/>
      <c r="I93" s="218"/>
      <c r="J93" s="218"/>
      <c r="K93" s="218"/>
      <c r="M93" s="204"/>
      <c r="N93" s="204"/>
      <c r="O93" s="204"/>
      <c r="P93" s="204"/>
      <c r="Q93" s="204"/>
      <c r="R93" s="204"/>
      <c r="S93" s="204"/>
      <c r="T93" s="204"/>
      <c r="U93" s="204"/>
      <c r="V93" s="204"/>
      <c r="W93" s="204"/>
      <c r="X93" s="204"/>
      <c r="Y93" s="204"/>
      <c r="Z93" s="204"/>
      <c r="AA93" s="204"/>
      <c r="AB93" s="204"/>
      <c r="AC93" s="204"/>
      <c r="AD93" s="204"/>
      <c r="AE93" s="204"/>
    </row>
    <row r="94" spans="2:31">
      <c r="B94" s="828" t="s">
        <v>438</v>
      </c>
      <c r="C94" s="829"/>
      <c r="D94" s="829"/>
      <c r="E94" s="829"/>
      <c r="F94" s="834" t="s">
        <v>420</v>
      </c>
      <c r="G94" s="834"/>
      <c r="H94" s="834"/>
      <c r="I94" s="834"/>
      <c r="J94" s="834"/>
      <c r="K94" s="218"/>
      <c r="M94" s="204"/>
      <c r="N94" s="204"/>
      <c r="O94" s="204"/>
      <c r="P94" s="204"/>
      <c r="Q94" s="204"/>
      <c r="R94" s="204"/>
      <c r="S94" s="204"/>
      <c r="T94" s="204"/>
      <c r="U94" s="204"/>
      <c r="V94" s="204"/>
      <c r="W94" s="204"/>
      <c r="X94" s="204"/>
      <c r="Y94" s="204"/>
      <c r="Z94" s="204"/>
      <c r="AA94" s="204"/>
      <c r="AB94" s="204"/>
      <c r="AC94" s="204"/>
      <c r="AD94" s="204"/>
      <c r="AE94" s="204"/>
    </row>
    <row r="95" spans="2:31">
      <c r="B95" s="228" t="s">
        <v>439</v>
      </c>
      <c r="C95" s="229" t="s">
        <v>434</v>
      </c>
      <c r="D95" s="230">
        <f>INDEX('verifica legno piastre'!J64:N66,VLOOKUP(G88,'verifica legno piastre'!C58:G60,5,FALSE),VLOOKUP(F94,'verifica legno piastre'!C63:D67,2,FALSE))</f>
        <v>0.9</v>
      </c>
      <c r="E95" s="218"/>
      <c r="F95" s="218"/>
      <c r="G95" s="218"/>
      <c r="H95" s="231"/>
      <c r="I95" s="231"/>
      <c r="J95" s="232"/>
      <c r="K95" s="218"/>
      <c r="M95" s="204"/>
      <c r="N95" s="204"/>
      <c r="O95" s="204"/>
      <c r="P95" s="204"/>
      <c r="Q95" s="204"/>
      <c r="R95" s="204"/>
      <c r="S95" s="204"/>
      <c r="T95" s="204"/>
      <c r="U95" s="204"/>
      <c r="V95" s="204"/>
      <c r="W95" s="204"/>
      <c r="X95" s="204"/>
      <c r="Y95" s="204"/>
      <c r="Z95" s="204"/>
      <c r="AA95" s="204"/>
      <c r="AB95" s="204"/>
      <c r="AC95" s="204"/>
      <c r="AD95" s="204"/>
      <c r="AE95" s="204"/>
    </row>
    <row r="96" spans="2:31">
      <c r="B96" s="828" t="s">
        <v>440</v>
      </c>
      <c r="C96" s="829"/>
      <c r="D96" s="829"/>
      <c r="E96" s="829"/>
      <c r="F96" s="834" t="s">
        <v>418</v>
      </c>
      <c r="G96" s="834"/>
      <c r="H96" s="834"/>
      <c r="I96" s="834"/>
      <c r="J96" s="834"/>
      <c r="K96" s="218"/>
      <c r="M96" s="204"/>
      <c r="N96" s="204"/>
      <c r="O96" s="204"/>
      <c r="P96" s="204"/>
      <c r="Q96" s="204"/>
      <c r="R96" s="204"/>
      <c r="S96" s="204"/>
      <c r="T96" s="204"/>
      <c r="U96" s="204"/>
      <c r="V96" s="204"/>
      <c r="W96" s="204"/>
      <c r="X96" s="204"/>
      <c r="Y96" s="204"/>
      <c r="Z96" s="204"/>
      <c r="AA96" s="204"/>
      <c r="AB96" s="204"/>
      <c r="AC96" s="204"/>
      <c r="AD96" s="204"/>
      <c r="AE96" s="204"/>
    </row>
    <row r="97" spans="2:31">
      <c r="B97" s="228" t="s">
        <v>441</v>
      </c>
      <c r="C97" s="229" t="s">
        <v>434</v>
      </c>
      <c r="D97" s="230">
        <f>INDEX('verifica legno piastre'!J64:N66,VLOOKUP(G88,'verifica legno piastre'!C58:G60,5,FALSE),VLOOKUP(F96,'verifica legno piastre'!C63:D67,2,FALSE))</f>
        <v>0.65</v>
      </c>
      <c r="E97" s="233"/>
      <c r="F97" s="229"/>
      <c r="G97" s="234"/>
      <c r="H97" s="235"/>
      <c r="I97" s="235"/>
      <c r="J97" s="236"/>
      <c r="K97" s="218"/>
      <c r="M97" s="204"/>
      <c r="N97" s="204"/>
      <c r="O97" s="204"/>
      <c r="P97" s="204"/>
      <c r="Q97" s="204"/>
      <c r="R97" s="204"/>
      <c r="S97" s="204"/>
      <c r="T97" s="204"/>
      <c r="U97" s="204"/>
      <c r="V97" s="204"/>
      <c r="W97" s="204"/>
      <c r="X97" s="204"/>
      <c r="Y97" s="204"/>
      <c r="Z97" s="204"/>
      <c r="AA97" s="204"/>
      <c r="AB97" s="204"/>
      <c r="AC97" s="204"/>
      <c r="AD97" s="204"/>
      <c r="AE97" s="204"/>
    </row>
    <row r="98" spans="2:31">
      <c r="B98" s="225"/>
      <c r="C98" s="226"/>
      <c r="D98" s="237"/>
      <c r="E98" s="225"/>
      <c r="F98" s="226"/>
      <c r="G98" s="237"/>
      <c r="H98" s="231"/>
      <c r="I98" s="231"/>
      <c r="J98" s="231"/>
      <c r="K98" s="218"/>
      <c r="M98" s="204"/>
      <c r="N98" s="204"/>
      <c r="O98" s="204"/>
      <c r="P98" s="204"/>
      <c r="Q98" s="204"/>
      <c r="R98" s="204"/>
      <c r="S98" s="204"/>
      <c r="T98" s="204"/>
      <c r="U98" s="204"/>
      <c r="V98" s="204"/>
      <c r="W98" s="204"/>
      <c r="X98" s="204"/>
      <c r="Y98" s="204"/>
      <c r="Z98" s="204"/>
      <c r="AA98" s="204"/>
      <c r="AB98" s="204"/>
      <c r="AC98" s="204"/>
      <c r="AD98" s="204"/>
      <c r="AE98" s="204"/>
    </row>
    <row r="99" spans="2:31">
      <c r="B99" s="830" t="s">
        <v>442</v>
      </c>
      <c r="C99" s="830"/>
      <c r="D99" s="831"/>
      <c r="E99" s="830" t="s">
        <v>443</v>
      </c>
      <c r="F99" s="830"/>
      <c r="G99" s="238" t="s">
        <v>444</v>
      </c>
      <c r="H99" s="238" t="s">
        <v>445</v>
      </c>
      <c r="I99" s="239"/>
      <c r="J99" s="227"/>
      <c r="K99" s="227"/>
      <c r="M99" s="204"/>
      <c r="N99" s="204"/>
      <c r="O99" s="204"/>
      <c r="P99" s="204"/>
      <c r="Q99" s="204"/>
      <c r="R99" s="204"/>
      <c r="S99" s="204"/>
      <c r="T99" s="204"/>
      <c r="U99" s="204"/>
      <c r="V99" s="204"/>
      <c r="W99" s="204"/>
      <c r="X99" s="204"/>
      <c r="Y99" s="204"/>
      <c r="Z99" s="204"/>
      <c r="AA99" s="204"/>
      <c r="AB99" s="204"/>
      <c r="AC99" s="204"/>
      <c r="AD99" s="204"/>
      <c r="AE99" s="204"/>
    </row>
    <row r="100" spans="2:31">
      <c r="B100" s="832"/>
      <c r="C100" s="832"/>
      <c r="D100" s="833"/>
      <c r="E100" s="832"/>
      <c r="F100" s="832"/>
      <c r="G100" s="240">
        <f>D95</f>
        <v>0.9</v>
      </c>
      <c r="H100" s="240">
        <f>D97</f>
        <v>0.65</v>
      </c>
      <c r="I100" s="241"/>
      <c r="J100" s="235"/>
      <c r="K100" s="235"/>
      <c r="M100" s="204"/>
      <c r="N100" s="204"/>
      <c r="P100" s="204"/>
      <c r="Q100" s="204"/>
      <c r="R100" s="204"/>
      <c r="S100" s="204"/>
      <c r="T100" s="204"/>
      <c r="U100" s="204"/>
      <c r="V100" s="204"/>
      <c r="W100" s="204"/>
      <c r="X100" s="204"/>
      <c r="Y100" s="204"/>
      <c r="Z100" s="204"/>
      <c r="AA100" s="204"/>
      <c r="AB100" s="204"/>
      <c r="AC100" s="204"/>
      <c r="AD100" s="204"/>
      <c r="AE100" s="204"/>
    </row>
    <row r="101" spans="2:31">
      <c r="B101" s="242" t="s">
        <v>446</v>
      </c>
      <c r="C101" s="227" t="s">
        <v>447</v>
      </c>
      <c r="D101" s="243">
        <f>VLOOKUP($G$87,'verifica legno piastre'!$C$6:$N$46,'verifica legno piastre'!V28,FALSE)</f>
        <v>24</v>
      </c>
      <c r="E101" s="242" t="s">
        <v>448</v>
      </c>
      <c r="F101" s="227" t="s">
        <v>447</v>
      </c>
      <c r="G101" s="244">
        <f t="shared" ref="G101:G106" si="4">D101*$D$95/$I$91</f>
        <v>14.4</v>
      </c>
      <c r="H101" s="244">
        <f t="shared" ref="H101:H106" si="5">D101*$D$97/$I$91</f>
        <v>10.4</v>
      </c>
      <c r="I101" s="838" t="s">
        <v>449</v>
      </c>
      <c r="J101" s="839"/>
      <c r="K101" s="839"/>
      <c r="M101" s="204"/>
      <c r="N101" s="204"/>
      <c r="P101" s="204"/>
      <c r="Q101" s="204"/>
      <c r="R101" s="204"/>
      <c r="S101" s="204"/>
      <c r="T101" s="204"/>
      <c r="U101" s="204"/>
      <c r="V101" s="204"/>
      <c r="W101" s="204"/>
      <c r="X101" s="204"/>
      <c r="Y101" s="204"/>
      <c r="Z101" s="204"/>
      <c r="AA101" s="204"/>
      <c r="AB101" s="204"/>
      <c r="AC101" s="204"/>
      <c r="AD101" s="204"/>
      <c r="AE101" s="204"/>
    </row>
    <row r="102" spans="2:31">
      <c r="B102" s="245" t="s">
        <v>450</v>
      </c>
      <c r="C102" s="231" t="s">
        <v>447</v>
      </c>
      <c r="D102" s="246">
        <f>VLOOKUP($G$87,'verifica legno piastre'!$C$6:$N$46,'verifica legno piastre'!V29,FALSE)</f>
        <v>14</v>
      </c>
      <c r="E102" s="245" t="s">
        <v>451</v>
      </c>
      <c r="F102" s="231" t="s">
        <v>447</v>
      </c>
      <c r="G102" s="247">
        <f t="shared" si="4"/>
        <v>8.4</v>
      </c>
      <c r="H102" s="247">
        <f t="shared" si="5"/>
        <v>6.0666666666666664</v>
      </c>
      <c r="I102" s="823" t="s">
        <v>452</v>
      </c>
      <c r="J102" s="824"/>
      <c r="K102" s="824"/>
      <c r="M102" s="204"/>
      <c r="N102" s="204"/>
      <c r="P102" s="204"/>
      <c r="Q102" s="204"/>
      <c r="R102" s="204"/>
      <c r="S102" s="204"/>
      <c r="T102" s="204"/>
      <c r="U102" s="204"/>
      <c r="V102" s="204"/>
      <c r="W102" s="204"/>
      <c r="X102" s="204"/>
      <c r="Y102" s="204"/>
      <c r="Z102" s="204"/>
      <c r="AA102" s="204"/>
      <c r="AB102" s="204"/>
      <c r="AC102" s="204"/>
      <c r="AD102" s="204"/>
      <c r="AE102" s="204"/>
    </row>
    <row r="103" spans="2:31">
      <c r="B103" s="245" t="s">
        <v>453</v>
      </c>
      <c r="C103" s="231" t="s">
        <v>447</v>
      </c>
      <c r="D103" s="246">
        <f>VLOOKUP($G$87,'verifica legno piastre'!$C$6:$N$46,'verifica legno piastre'!V30,FALSE)</f>
        <v>0.5</v>
      </c>
      <c r="E103" s="245" t="s">
        <v>454</v>
      </c>
      <c r="F103" s="231" t="s">
        <v>447</v>
      </c>
      <c r="G103" s="247">
        <f t="shared" si="4"/>
        <v>0.3</v>
      </c>
      <c r="H103" s="247">
        <f t="shared" si="5"/>
        <v>0.21666666666666667</v>
      </c>
      <c r="I103" s="823" t="s">
        <v>455</v>
      </c>
      <c r="J103" s="824"/>
      <c r="K103" s="824"/>
      <c r="M103" s="204"/>
      <c r="N103" s="204"/>
      <c r="P103" s="204"/>
      <c r="Q103" s="204"/>
      <c r="R103" s="204"/>
      <c r="S103" s="204"/>
      <c r="T103" s="204"/>
      <c r="U103" s="204"/>
      <c r="V103" s="204"/>
      <c r="W103" s="204"/>
      <c r="X103" s="204"/>
      <c r="Y103" s="204"/>
      <c r="Z103" s="204"/>
      <c r="AA103" s="204"/>
      <c r="AB103" s="204"/>
      <c r="AC103" s="204"/>
      <c r="AD103" s="204"/>
      <c r="AE103" s="204"/>
    </row>
    <row r="104" spans="2:31">
      <c r="B104" s="245" t="s">
        <v>456</v>
      </c>
      <c r="C104" s="231" t="s">
        <v>447</v>
      </c>
      <c r="D104" s="246">
        <f>VLOOKUP($G$87,'verifica legno piastre'!$C$6:$N$46,'verifica legno piastre'!V31,FALSE)</f>
        <v>21</v>
      </c>
      <c r="E104" s="245" t="s">
        <v>457</v>
      </c>
      <c r="F104" s="231" t="s">
        <v>447</v>
      </c>
      <c r="G104" s="247">
        <f t="shared" si="4"/>
        <v>12.600000000000001</v>
      </c>
      <c r="H104" s="247">
        <f t="shared" si="5"/>
        <v>9.1</v>
      </c>
      <c r="I104" s="823" t="s">
        <v>458</v>
      </c>
      <c r="J104" s="824"/>
      <c r="K104" s="824"/>
      <c r="M104" s="204"/>
      <c r="N104" s="204"/>
      <c r="P104" s="204"/>
      <c r="Q104" s="204"/>
      <c r="R104" s="204"/>
      <c r="S104" s="204"/>
      <c r="T104" s="204"/>
      <c r="U104" s="204"/>
      <c r="V104" s="204"/>
      <c r="W104" s="204"/>
      <c r="X104" s="204"/>
      <c r="Y104" s="204"/>
      <c r="Z104" s="204"/>
      <c r="AA104" s="204"/>
      <c r="AB104" s="204"/>
      <c r="AC104" s="204"/>
      <c r="AD104" s="204"/>
      <c r="AE104" s="204"/>
    </row>
    <row r="105" spans="2:31">
      <c r="B105" s="245" t="s">
        <v>459</v>
      </c>
      <c r="C105" s="231" t="s">
        <v>447</v>
      </c>
      <c r="D105" s="246">
        <f>VLOOKUP($G$87,'verifica legno piastre'!$C$6:$N$46,'verifica legno piastre'!V32,FALSE)</f>
        <v>2.5</v>
      </c>
      <c r="E105" s="245" t="s">
        <v>460</v>
      </c>
      <c r="F105" s="231" t="s">
        <v>447</v>
      </c>
      <c r="G105" s="247">
        <f t="shared" si="4"/>
        <v>1.5</v>
      </c>
      <c r="H105" s="247">
        <f t="shared" si="5"/>
        <v>1.0833333333333333</v>
      </c>
      <c r="I105" s="823" t="s">
        <v>461</v>
      </c>
      <c r="J105" s="824"/>
      <c r="K105" s="824"/>
      <c r="M105" s="204"/>
      <c r="N105" s="204"/>
      <c r="P105" s="204"/>
      <c r="Q105" s="204"/>
      <c r="R105" s="204"/>
      <c r="S105" s="204"/>
      <c r="T105" s="204"/>
      <c r="U105" s="204"/>
      <c r="V105" s="204"/>
      <c r="W105" s="204"/>
      <c r="X105" s="204"/>
      <c r="Y105" s="204"/>
      <c r="Z105" s="204"/>
      <c r="AA105" s="204"/>
      <c r="AB105" s="204"/>
      <c r="AC105" s="204"/>
      <c r="AD105" s="204"/>
      <c r="AE105" s="204"/>
    </row>
    <row r="106" spans="2:31">
      <c r="B106" s="248" t="s">
        <v>462</v>
      </c>
      <c r="C106" s="235" t="s">
        <v>447</v>
      </c>
      <c r="D106" s="249">
        <f>VLOOKUP($G$87,'verifica legno piastre'!$C$6:$N$46,'verifica legno piastre'!V33,FALSE)</f>
        <v>2.5</v>
      </c>
      <c r="E106" s="248" t="s">
        <v>463</v>
      </c>
      <c r="F106" s="235" t="s">
        <v>447</v>
      </c>
      <c r="G106" s="250">
        <f t="shared" si="4"/>
        <v>1.5</v>
      </c>
      <c r="H106" s="250">
        <f t="shared" si="5"/>
        <v>1.0833333333333333</v>
      </c>
      <c r="I106" s="836" t="s">
        <v>464</v>
      </c>
      <c r="J106" s="837"/>
      <c r="K106" s="837"/>
      <c r="M106" s="204"/>
      <c r="N106" s="204"/>
      <c r="O106" s="204"/>
      <c r="P106" s="204"/>
      <c r="Q106" s="204"/>
      <c r="R106" s="204"/>
      <c r="S106" s="204"/>
      <c r="T106" s="204"/>
      <c r="U106" s="204"/>
      <c r="V106" s="204"/>
      <c r="W106" s="204"/>
      <c r="X106" s="204"/>
      <c r="Y106" s="204"/>
      <c r="Z106" s="204"/>
      <c r="AA106" s="204"/>
      <c r="AB106" s="204"/>
      <c r="AC106" s="204"/>
      <c r="AD106" s="204"/>
      <c r="AE106" s="204"/>
    </row>
    <row r="107" spans="2:31">
      <c r="M107" s="204"/>
      <c r="N107" s="204"/>
      <c r="O107" s="204"/>
      <c r="P107" s="204"/>
      <c r="Q107" s="204"/>
      <c r="R107" s="204"/>
      <c r="S107" s="204"/>
      <c r="T107" s="204"/>
      <c r="U107" s="204"/>
      <c r="V107" s="204"/>
      <c r="W107" s="204"/>
      <c r="X107" s="204"/>
      <c r="Y107" s="204"/>
      <c r="Z107" s="204"/>
      <c r="AA107" s="204"/>
      <c r="AB107" s="204"/>
      <c r="AC107" s="204"/>
      <c r="AD107" s="204"/>
      <c r="AE107" s="204"/>
    </row>
    <row r="108" spans="2:31">
      <c r="B108" t="s">
        <v>465</v>
      </c>
      <c r="M108" s="204"/>
      <c r="N108" s="204"/>
      <c r="O108" s="204"/>
      <c r="P108" s="204"/>
      <c r="Q108" s="204"/>
      <c r="R108" s="204"/>
      <c r="S108" s="204"/>
      <c r="T108" s="204"/>
      <c r="U108" s="204"/>
      <c r="V108" s="204"/>
      <c r="W108" s="204"/>
      <c r="X108" s="204"/>
      <c r="Y108" s="204"/>
      <c r="Z108" s="204"/>
      <c r="AA108" s="204"/>
      <c r="AB108" s="204"/>
      <c r="AC108" s="204"/>
      <c r="AD108" s="204"/>
      <c r="AE108" s="204"/>
    </row>
    <row r="109" spans="2:31">
      <c r="B109" t="s">
        <v>466</v>
      </c>
      <c r="G109" s="254" t="s">
        <v>467</v>
      </c>
      <c r="H109" s="254" t="s">
        <v>434</v>
      </c>
      <c r="I109">
        <f>VLOOKUP($G$87,'verifica legno piastre'!$C$6:$N$46,'verifica legno piastre'!V34,FALSE)</f>
        <v>11000</v>
      </c>
      <c r="J109" t="s">
        <v>447</v>
      </c>
      <c r="M109" s="204"/>
      <c r="N109" s="204"/>
      <c r="O109" s="204"/>
      <c r="P109" s="204"/>
      <c r="Q109" s="204"/>
      <c r="R109" s="204"/>
      <c r="S109" s="204"/>
      <c r="T109" s="204"/>
      <c r="U109" s="204"/>
      <c r="V109" s="204"/>
      <c r="W109" s="204"/>
      <c r="X109" s="204"/>
      <c r="Y109" s="204"/>
      <c r="Z109" s="204"/>
      <c r="AA109" s="204"/>
      <c r="AB109" s="204"/>
      <c r="AC109" s="204"/>
      <c r="AD109" s="204"/>
      <c r="AE109" s="204"/>
    </row>
    <row r="110" spans="2:31">
      <c r="B110" t="s">
        <v>468</v>
      </c>
      <c r="G110" s="254" t="s">
        <v>469</v>
      </c>
      <c r="H110" s="254" t="s">
        <v>434</v>
      </c>
      <c r="I110">
        <f>VLOOKUP($G$87,'verifica legno piastre'!$C$6:$N$46,'verifica legno piastre'!V35,FALSE)</f>
        <v>370</v>
      </c>
      <c r="J110" t="s">
        <v>447</v>
      </c>
      <c r="M110" s="204"/>
      <c r="N110" s="204"/>
      <c r="O110" s="204"/>
      <c r="P110" s="204"/>
      <c r="Q110" s="204"/>
      <c r="R110" s="204"/>
      <c r="S110" s="204"/>
      <c r="T110" s="204"/>
      <c r="U110" s="204"/>
      <c r="V110" s="204"/>
      <c r="W110" s="204"/>
      <c r="X110" s="204"/>
      <c r="Y110" s="204"/>
      <c r="Z110" s="204"/>
      <c r="AA110" s="204"/>
      <c r="AB110" s="204"/>
      <c r="AC110" s="204"/>
      <c r="AD110" s="204"/>
      <c r="AE110" s="204"/>
    </row>
    <row r="111" spans="2:31">
      <c r="B111" t="s">
        <v>470</v>
      </c>
      <c r="G111" s="254" t="s">
        <v>471</v>
      </c>
      <c r="H111" s="254" t="s">
        <v>434</v>
      </c>
      <c r="I111">
        <f>VLOOKUP($G$87,'verifica legno piastre'!$C$6:$N$46,'verifica legno piastre'!V38,FALSE)</f>
        <v>7400</v>
      </c>
      <c r="J111" t="s">
        <v>447</v>
      </c>
      <c r="M111" s="204"/>
      <c r="N111" s="204"/>
      <c r="O111" s="204"/>
      <c r="P111" s="204"/>
      <c r="Q111" s="204"/>
      <c r="R111" s="204"/>
      <c r="S111" s="204"/>
      <c r="T111" s="204"/>
      <c r="U111" s="204"/>
      <c r="V111" s="204"/>
      <c r="W111" s="204"/>
      <c r="X111" s="204"/>
      <c r="Y111" s="204"/>
      <c r="Z111" s="204"/>
      <c r="AA111" s="204"/>
      <c r="AB111" s="204"/>
      <c r="AC111" s="204"/>
      <c r="AD111" s="204"/>
      <c r="AE111" s="204"/>
    </row>
    <row r="112" spans="2:31">
      <c r="B112" t="s">
        <v>472</v>
      </c>
      <c r="G112" s="254" t="s">
        <v>473</v>
      </c>
      <c r="H112" s="254" t="s">
        <v>434</v>
      </c>
      <c r="I112">
        <f>VLOOKUP($G$87,'verifica legno piastre'!$C$6:$N$46,'verifica legno piastre'!V36,FALSE)</f>
        <v>690</v>
      </c>
      <c r="J112" t="s">
        <v>447</v>
      </c>
      <c r="M112" s="204"/>
      <c r="N112" s="204"/>
      <c r="O112" s="204"/>
      <c r="P112" s="204"/>
      <c r="Q112" s="204"/>
      <c r="R112" s="204"/>
      <c r="S112" s="204"/>
      <c r="T112" s="204"/>
      <c r="U112" s="204"/>
      <c r="V112" s="204"/>
      <c r="W112" s="204"/>
      <c r="X112" s="204"/>
      <c r="Y112" s="204"/>
      <c r="Z112" s="204"/>
      <c r="AA112" s="204"/>
      <c r="AB112" s="204"/>
      <c r="AC112" s="204"/>
      <c r="AD112" s="204"/>
      <c r="AE112" s="204"/>
    </row>
    <row r="113" spans="2:31">
      <c r="B113" t="s">
        <v>474</v>
      </c>
      <c r="G113" s="254"/>
      <c r="H113" s="254"/>
      <c r="M113" s="204"/>
      <c r="N113" s="204"/>
      <c r="O113" s="204"/>
      <c r="P113" s="204"/>
      <c r="Q113" s="204"/>
      <c r="R113" s="204"/>
      <c r="S113" s="204"/>
      <c r="T113" s="204"/>
      <c r="U113" s="204"/>
      <c r="V113" s="204"/>
      <c r="W113" s="204"/>
      <c r="X113" s="204"/>
      <c r="Y113" s="204"/>
      <c r="Z113" s="204"/>
      <c r="AA113" s="204"/>
      <c r="AB113" s="204"/>
      <c r="AC113" s="204"/>
      <c r="AD113" s="204"/>
      <c r="AE113" s="204"/>
    </row>
    <row r="114" spans="2:31" ht="18">
      <c r="B114" t="s">
        <v>475</v>
      </c>
      <c r="G114" s="255" t="s">
        <v>477</v>
      </c>
      <c r="H114" s="254" t="s">
        <v>434</v>
      </c>
      <c r="I114">
        <f>VLOOKUP($G$87,'verifica legno piastre'!$C$6:$N$46,'verifica legno piastre'!V37,FALSE)</f>
        <v>3.5</v>
      </c>
      <c r="J114" t="s">
        <v>476</v>
      </c>
      <c r="L114" s="218"/>
      <c r="M114" s="204"/>
      <c r="N114" s="204"/>
      <c r="O114" s="204"/>
      <c r="P114" s="204"/>
      <c r="Q114" s="204"/>
      <c r="R114" s="204"/>
      <c r="S114" s="204"/>
      <c r="T114" s="204"/>
      <c r="U114" s="204"/>
      <c r="V114" s="204"/>
      <c r="W114" s="204"/>
      <c r="X114" s="204"/>
      <c r="Y114" s="204"/>
      <c r="Z114" s="204"/>
      <c r="AA114" s="204"/>
      <c r="AB114" s="204"/>
      <c r="AC114" s="204"/>
      <c r="AD114" s="204"/>
      <c r="AE114" s="204"/>
    </row>
    <row r="115" spans="2:31">
      <c r="B115" s="204"/>
      <c r="C115" s="204"/>
      <c r="D115" s="204"/>
      <c r="E115" s="204"/>
      <c r="F115" s="204"/>
      <c r="G115" s="204"/>
      <c r="H115" s="204"/>
      <c r="I115" s="204"/>
      <c r="J115" s="204"/>
      <c r="K115" s="204"/>
      <c r="L115" s="204"/>
      <c r="M115" s="204"/>
      <c r="N115" s="204"/>
      <c r="O115" s="204"/>
      <c r="P115" s="204"/>
      <c r="Q115" s="204"/>
      <c r="R115" s="204"/>
      <c r="S115" s="204"/>
      <c r="T115" s="204"/>
      <c r="U115" s="204"/>
      <c r="V115" s="204"/>
      <c r="W115" s="204"/>
      <c r="X115" s="204"/>
      <c r="Y115" s="204"/>
      <c r="Z115" s="204"/>
      <c r="AA115" s="204"/>
      <c r="AB115" s="204"/>
      <c r="AC115" s="204"/>
      <c r="AD115" s="204"/>
      <c r="AE115" s="204"/>
    </row>
    <row r="116" spans="2:31">
      <c r="B116" s="204"/>
      <c r="C116" s="204"/>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row>
    <row r="117" spans="2:31">
      <c r="B117" s="204"/>
      <c r="C117" s="204"/>
      <c r="D117" s="204"/>
      <c r="E117" s="204"/>
      <c r="F117" s="204"/>
      <c r="G117" s="204"/>
      <c r="H117" s="204"/>
      <c r="I117" s="204"/>
      <c r="J117" s="204"/>
      <c r="K117" s="204"/>
      <c r="L117" s="204"/>
      <c r="M117" s="204"/>
      <c r="N117" s="204"/>
      <c r="O117" s="204"/>
      <c r="P117" s="204"/>
      <c r="Q117" s="204"/>
      <c r="R117" s="204"/>
      <c r="S117" s="204"/>
      <c r="T117" s="204"/>
      <c r="U117" s="204"/>
      <c r="V117" s="204"/>
      <c r="W117" s="204"/>
      <c r="X117" s="204"/>
      <c r="Y117" s="204"/>
      <c r="Z117" s="204"/>
      <c r="AA117" s="204"/>
      <c r="AB117" s="204"/>
      <c r="AC117" s="204"/>
      <c r="AD117" s="204"/>
      <c r="AE117" s="204"/>
    </row>
    <row r="118" spans="2:31">
      <c r="B118" s="204"/>
      <c r="C118" s="204"/>
      <c r="D118" s="204"/>
      <c r="E118" s="204"/>
      <c r="F118" s="204"/>
      <c r="G118" s="204"/>
      <c r="H118" s="204"/>
      <c r="I118" s="204"/>
      <c r="J118" s="204"/>
      <c r="K118" s="204"/>
      <c r="L118" s="204"/>
      <c r="M118" s="204"/>
      <c r="N118" s="204"/>
      <c r="O118" s="204"/>
      <c r="P118" s="204"/>
      <c r="Q118" s="204"/>
      <c r="R118" s="204"/>
      <c r="S118" s="204"/>
      <c r="T118" s="204"/>
      <c r="U118" s="204"/>
      <c r="V118" s="204"/>
      <c r="W118" s="204"/>
      <c r="X118" s="204"/>
      <c r="Y118" s="204"/>
      <c r="Z118" s="204"/>
      <c r="AA118" s="204"/>
      <c r="AB118" s="204"/>
      <c r="AC118" s="204"/>
      <c r="AD118" s="204"/>
      <c r="AE118" s="204"/>
    </row>
    <row r="119" spans="2:31">
      <c r="B119" s="204"/>
      <c r="C119" s="204"/>
      <c r="D119" s="204"/>
      <c r="E119" s="204"/>
      <c r="F119" s="204"/>
      <c r="G119" s="204"/>
      <c r="H119" s="204"/>
      <c r="I119" s="204"/>
      <c r="J119" s="204"/>
      <c r="K119" s="204"/>
      <c r="L119" s="204"/>
      <c r="M119" s="204"/>
      <c r="N119" s="204"/>
      <c r="O119" s="204"/>
      <c r="P119" s="204"/>
      <c r="Q119" s="204"/>
      <c r="R119" s="204"/>
      <c r="S119" s="204"/>
      <c r="T119" s="204"/>
      <c r="U119" s="204"/>
      <c r="V119" s="204"/>
      <c r="W119" s="204"/>
      <c r="X119" s="204"/>
      <c r="Y119" s="204"/>
      <c r="Z119" s="204"/>
      <c r="AA119" s="204"/>
      <c r="AB119" s="204"/>
      <c r="AC119" s="204"/>
      <c r="AD119" s="204"/>
      <c r="AE119" s="204"/>
    </row>
    <row r="120" spans="2:31">
      <c r="Z120" s="204"/>
      <c r="AA120" s="204"/>
      <c r="AB120" s="204"/>
      <c r="AC120" s="204"/>
      <c r="AD120" s="204"/>
      <c r="AE120" s="204"/>
    </row>
    <row r="121" spans="2:31">
      <c r="F121" s="31" t="s">
        <v>493</v>
      </c>
      <c r="G121" s="31" t="s">
        <v>494</v>
      </c>
      <c r="Z121" s="204"/>
      <c r="AA121" s="204"/>
      <c r="AB121" s="204"/>
      <c r="AC121" s="204"/>
      <c r="AD121" s="204"/>
      <c r="AE121" s="204"/>
    </row>
    <row r="122" spans="2:31">
      <c r="C122" s="31">
        <f>IF('INPUT DATI'!H62=P137,Q137,Q138)</f>
        <v>1</v>
      </c>
      <c r="D122" s="31">
        <f>IF('verifica legno piastre'!V155=P140,Q140,Q141)</f>
        <v>1</v>
      </c>
      <c r="F122" s="31">
        <f>IF($C$122=1,IF($D$122=1,F136,F151),IF($D$122=1,L136,L151))</f>
        <v>3.5700000000000003E-2</v>
      </c>
      <c r="G122" s="31">
        <f>IF($C$122=1,IF($D$122=1,G136,G151),IF($D$122=1,M136,M151))</f>
        <v>0.11899999999999999</v>
      </c>
      <c r="Z122" s="204"/>
      <c r="AA122" s="204"/>
      <c r="AB122" s="204"/>
      <c r="AC122" s="204"/>
      <c r="AD122" s="204"/>
      <c r="AE122" s="204"/>
    </row>
    <row r="123" spans="2:31">
      <c r="C123" s="819" t="str">
        <f>IF($C$122=1,IF($D$122=1,C137,C152),IF($D$122=1,I137,I152))</f>
        <v>1-unione acciaio-legno</v>
      </c>
      <c r="D123" s="819"/>
      <c r="E123" s="819"/>
      <c r="F123" s="819"/>
      <c r="G123" s="819"/>
      <c r="P123" s="185">
        <v>1</v>
      </c>
      <c r="Z123" s="204"/>
      <c r="AA123" s="204"/>
      <c r="AB123" s="204"/>
      <c r="AC123" s="204"/>
      <c r="AD123" s="204"/>
      <c r="AE123" s="204"/>
    </row>
    <row r="124" spans="2:31">
      <c r="C124" s="819" t="str">
        <f>IF($C$122=1,IF($D$122=1,C138,C153),IF($D$122=1,I138,I153))</f>
        <v>CHIODO ANKER</v>
      </c>
      <c r="D124" s="819"/>
      <c r="E124" s="819"/>
      <c r="F124" s="819" t="s">
        <v>480</v>
      </c>
      <c r="G124" s="819"/>
      <c r="I124" s="822" t="s">
        <v>724</v>
      </c>
      <c r="J124" s="822"/>
      <c r="K124" s="822"/>
      <c r="L124" s="822"/>
      <c r="M124" s="822"/>
      <c r="P124" s="185">
        <v>2</v>
      </c>
      <c r="Z124" s="204"/>
      <c r="AA124" s="204"/>
      <c r="AB124" s="204"/>
      <c r="AC124" s="204"/>
      <c r="AD124" s="204"/>
      <c r="AE124" s="204"/>
    </row>
    <row r="125" spans="2:31">
      <c r="C125" s="262" t="s">
        <v>313</v>
      </c>
      <c r="D125" s="262" t="s">
        <v>129</v>
      </c>
      <c r="E125" s="262" t="s">
        <v>53</v>
      </c>
      <c r="F125" s="262" t="s">
        <v>478</v>
      </c>
      <c r="G125" s="262" t="s">
        <v>479</v>
      </c>
      <c r="I125" s="262" t="s">
        <v>313</v>
      </c>
      <c r="J125" s="262" t="s">
        <v>129</v>
      </c>
      <c r="K125" s="262" t="s">
        <v>53</v>
      </c>
      <c r="L125" s="262" t="s">
        <v>478</v>
      </c>
      <c r="M125" s="262" t="s">
        <v>479</v>
      </c>
      <c r="P125" s="185">
        <v>3</v>
      </c>
      <c r="Z125" s="204"/>
      <c r="AA125" s="204"/>
      <c r="AB125" s="204"/>
      <c r="AC125" s="204"/>
      <c r="AD125" s="204"/>
      <c r="AE125" s="204"/>
    </row>
    <row r="126" spans="2:31">
      <c r="B126">
        <v>1</v>
      </c>
      <c r="C126" s="31">
        <f t="shared" ref="C126:E133" si="6">IF($C$122=1,IF($D$122=1,C140,C155),IF($D$122=1,I140,I155))</f>
        <v>4</v>
      </c>
      <c r="D126" s="31">
        <f t="shared" si="6"/>
        <v>40</v>
      </c>
      <c r="E126" s="31">
        <f t="shared" si="6"/>
        <v>30</v>
      </c>
      <c r="F126" s="68">
        <f>IF('verifica legno piastre'!$I$166=$P$144,1,$F$122)*IF($C$122=1,IF($D$122=1,F140,F155),IF($D$122=1,L140,L155))</f>
        <v>1.99</v>
      </c>
      <c r="G126" s="31">
        <f t="shared" ref="G126:G133" si="7">IF($C$122=1,IF($D$122=1,G140,G155),IF($D$122=1,M140,M155))</f>
        <v>0.97</v>
      </c>
      <c r="I126" s="359">
        <f>'INPUT DATI'!G65</f>
        <v>4</v>
      </c>
      <c r="J126" s="359">
        <f>'INPUT DATI'!G66</f>
        <v>50</v>
      </c>
      <c r="K126" s="359">
        <f>'verifica legno piastre'!D175</f>
        <v>25</v>
      </c>
      <c r="L126" s="68">
        <f>'INPUT DATI'!G67</f>
        <v>1.8</v>
      </c>
      <c r="M126" s="359"/>
      <c r="P126" s="185">
        <v>4</v>
      </c>
      <c r="Z126" s="204"/>
      <c r="AA126" s="204"/>
      <c r="AB126" s="204"/>
      <c r="AC126" s="204"/>
      <c r="AD126" s="204"/>
      <c r="AE126" s="204"/>
    </row>
    <row r="127" spans="2:31">
      <c r="B127">
        <v>2</v>
      </c>
      <c r="C127" s="31">
        <f t="shared" si="6"/>
        <v>4</v>
      </c>
      <c r="D127" s="31">
        <f t="shared" si="6"/>
        <v>50</v>
      </c>
      <c r="E127" s="31">
        <f t="shared" si="6"/>
        <v>40</v>
      </c>
      <c r="F127" s="68">
        <f>IF('verifica legno piastre'!$I$166=$P$144,1,$F$122)*IF($C$122=1,IF($D$122=1,F141,F156),IF($D$122=1,L141,L156))</f>
        <v>2.33</v>
      </c>
      <c r="G127" s="31">
        <f t="shared" si="7"/>
        <v>1.3</v>
      </c>
      <c r="P127" s="185">
        <v>5</v>
      </c>
      <c r="Z127" s="204"/>
      <c r="AA127" s="204"/>
      <c r="AB127" s="204"/>
      <c r="AC127" s="204"/>
      <c r="AD127" s="204"/>
      <c r="AE127" s="204"/>
    </row>
    <row r="128" spans="2:31">
      <c r="B128">
        <v>3</v>
      </c>
      <c r="C128" s="31">
        <f t="shared" si="6"/>
        <v>4</v>
      </c>
      <c r="D128" s="31">
        <f t="shared" si="6"/>
        <v>60</v>
      </c>
      <c r="E128" s="31">
        <f t="shared" si="6"/>
        <v>50</v>
      </c>
      <c r="F128" s="68">
        <f>IF('verifica legno piastre'!$I$166=$P$144,1,$F$122)*IF($C$122=1,IF($D$122=1,F142,F157),IF($D$122=1,L142,L157))</f>
        <v>2.4900000000000002</v>
      </c>
      <c r="G128" s="31">
        <f t="shared" si="7"/>
        <v>1.62</v>
      </c>
      <c r="P128" s="185" t="s">
        <v>723</v>
      </c>
      <c r="Z128" s="204"/>
      <c r="AA128" s="204"/>
      <c r="AB128" s="204"/>
      <c r="AC128" s="204"/>
      <c r="AD128" s="204"/>
      <c r="AE128" s="204"/>
    </row>
    <row r="129" spans="2:31">
      <c r="B129">
        <v>4</v>
      </c>
      <c r="C129" s="31">
        <f t="shared" si="6"/>
        <v>4</v>
      </c>
      <c r="D129" s="31">
        <f t="shared" si="6"/>
        <v>75</v>
      </c>
      <c r="E129" s="31">
        <f t="shared" si="6"/>
        <v>60</v>
      </c>
      <c r="F129" s="68">
        <f>IF('verifica legno piastre'!$I$166=$P$144,1,$F$122)*IF($C$122=1,IF($D$122=1,F143,F158),IF($D$122=1,L143,L158))</f>
        <v>2.72</v>
      </c>
      <c r="G129" s="31">
        <f t="shared" si="7"/>
        <v>1.94</v>
      </c>
      <c r="Z129" s="204"/>
      <c r="AA129" s="204"/>
      <c r="AB129" s="204"/>
      <c r="AC129" s="204"/>
      <c r="AD129" s="204"/>
      <c r="AE129" s="204"/>
    </row>
    <row r="130" spans="2:31">
      <c r="B130">
        <v>5</v>
      </c>
      <c r="C130" s="31">
        <f t="shared" si="6"/>
        <v>4</v>
      </c>
      <c r="D130" s="31">
        <f t="shared" si="6"/>
        <v>100</v>
      </c>
      <c r="E130" s="31">
        <f t="shared" si="6"/>
        <v>80</v>
      </c>
      <c r="F130" s="68">
        <f>IF('verifica legno piastre'!$I$166=$P$144,1,$F$122)*IF($C$122=1,IF($D$122=1,F144,F159),IF($D$122=1,L144,L159))</f>
        <v>2.71</v>
      </c>
      <c r="G130" s="31">
        <f t="shared" si="7"/>
        <v>2.59</v>
      </c>
      <c r="Z130" s="204"/>
      <c r="AA130" s="204"/>
      <c r="AB130" s="204"/>
      <c r="AC130" s="204"/>
      <c r="AD130" s="204"/>
      <c r="AE130" s="204"/>
    </row>
    <row r="131" spans="2:31">
      <c r="B131" s="185" t="s">
        <v>723</v>
      </c>
      <c r="C131" s="185">
        <f>I126</f>
        <v>4</v>
      </c>
      <c r="D131" s="185">
        <f>J126</f>
        <v>50</v>
      </c>
      <c r="E131" s="185">
        <f>K126</f>
        <v>25</v>
      </c>
      <c r="F131" s="404">
        <f>L126</f>
        <v>1.8</v>
      </c>
      <c r="G131" s="185"/>
      <c r="Z131" s="204"/>
      <c r="AA131" s="204"/>
      <c r="AB131" s="204"/>
      <c r="AC131" s="204"/>
      <c r="AD131" s="204"/>
      <c r="AE131" s="204"/>
    </row>
    <row r="132" spans="2:31">
      <c r="B132">
        <v>7</v>
      </c>
      <c r="C132" s="31">
        <f t="shared" si="6"/>
        <v>6</v>
      </c>
      <c r="D132" s="31">
        <f t="shared" si="6"/>
        <v>80</v>
      </c>
      <c r="E132" s="31">
        <f t="shared" si="6"/>
        <v>70</v>
      </c>
      <c r="F132" s="68">
        <f>IF('verifica legno piastre'!$I$166=$P$144,1,$F$122)*IF($C$122=1,IF($D$122=1,F146,F161),IF($D$122=1,L146,L161))</f>
        <v>5.03</v>
      </c>
      <c r="G132" s="31">
        <f t="shared" si="7"/>
        <v>3.4</v>
      </c>
      <c r="Z132" s="204"/>
      <c r="AA132" s="204"/>
      <c r="AB132" s="204"/>
      <c r="AC132" s="204"/>
      <c r="AD132" s="204"/>
      <c r="AE132" s="204"/>
    </row>
    <row r="133" spans="2:31">
      <c r="B133">
        <v>8</v>
      </c>
      <c r="C133" s="31">
        <f t="shared" si="6"/>
        <v>6</v>
      </c>
      <c r="D133" s="31">
        <f t="shared" si="6"/>
        <v>100</v>
      </c>
      <c r="E133" s="31">
        <f t="shared" si="6"/>
        <v>80</v>
      </c>
      <c r="F133" s="68">
        <f>IF('verifica legno piastre'!$I$166=$P$144,1,$F$122)*IF($C$122=1,IF($D$122=1,F147,F162),IF($D$122=1,L147,L162))</f>
        <v>5.28</v>
      </c>
      <c r="G133" s="31">
        <f t="shared" si="7"/>
        <v>3.89</v>
      </c>
      <c r="Z133" s="204"/>
      <c r="AA133" s="204"/>
      <c r="AB133" s="204"/>
      <c r="AC133" s="204"/>
      <c r="AD133" s="204"/>
      <c r="AE133" s="204"/>
    </row>
    <row r="134" spans="2:31">
      <c r="Z134" s="204"/>
      <c r="AA134" s="204"/>
      <c r="AB134" s="204"/>
      <c r="AC134" s="204"/>
      <c r="AD134" s="204"/>
      <c r="AE134" s="204"/>
    </row>
    <row r="135" spans="2:31">
      <c r="F135" s="31" t="s">
        <v>493</v>
      </c>
      <c r="G135" s="31" t="s">
        <v>494</v>
      </c>
      <c r="L135" s="31" t="s">
        <v>493</v>
      </c>
      <c r="M135" s="31" t="s">
        <v>494</v>
      </c>
      <c r="Z135" s="204"/>
      <c r="AA135" s="204"/>
      <c r="AB135" s="204"/>
      <c r="AC135" s="204"/>
      <c r="AD135" s="204"/>
      <c r="AE135" s="204"/>
    </row>
    <row r="136" spans="2:31">
      <c r="C136" s="31">
        <v>1</v>
      </c>
      <c r="D136" s="31">
        <v>1</v>
      </c>
      <c r="E136" s="260"/>
      <c r="F136" s="31">
        <v>3.5700000000000003E-2</v>
      </c>
      <c r="G136" s="31">
        <v>0.11899999999999999</v>
      </c>
      <c r="H136" s="260"/>
      <c r="I136" s="31">
        <v>2</v>
      </c>
      <c r="J136" s="31">
        <v>1</v>
      </c>
      <c r="K136" s="260"/>
      <c r="L136" s="31">
        <v>3.5700000000000003E-2</v>
      </c>
      <c r="M136" s="31">
        <v>0.11899999999999999</v>
      </c>
      <c r="Z136" s="204"/>
      <c r="AA136" s="204"/>
      <c r="AB136" s="204"/>
      <c r="AC136" s="204"/>
      <c r="AD136" s="204"/>
      <c r="AE136" s="204"/>
    </row>
    <row r="137" spans="2:31">
      <c r="C137" s="819" t="s">
        <v>496</v>
      </c>
      <c r="D137" s="819"/>
      <c r="E137" s="819"/>
      <c r="F137" s="819"/>
      <c r="G137" s="819"/>
      <c r="I137" s="819" t="s">
        <v>498</v>
      </c>
      <c r="J137" s="819"/>
      <c r="K137" s="819"/>
      <c r="L137" s="819"/>
      <c r="M137" s="819"/>
      <c r="P137" s="265" t="s">
        <v>481</v>
      </c>
      <c r="Q137" s="31">
        <v>1</v>
      </c>
      <c r="S137" s="119"/>
      <c r="Z137" s="204"/>
      <c r="AA137" s="204"/>
      <c r="AB137" s="204"/>
      <c r="AC137" s="204"/>
      <c r="AD137" s="204"/>
      <c r="AE137" s="204"/>
    </row>
    <row r="138" spans="2:31">
      <c r="C138" s="819" t="s">
        <v>482</v>
      </c>
      <c r="D138" s="819"/>
      <c r="E138" s="819"/>
      <c r="F138" s="819" t="s">
        <v>480</v>
      </c>
      <c r="G138" s="819"/>
      <c r="I138" s="819" t="s">
        <v>483</v>
      </c>
      <c r="J138" s="819"/>
      <c r="K138" s="819"/>
      <c r="L138" s="819" t="s">
        <v>480</v>
      </c>
      <c r="M138" s="819"/>
      <c r="P138" s="265" t="s">
        <v>484</v>
      </c>
      <c r="Q138" s="31">
        <v>2</v>
      </c>
      <c r="S138" s="119"/>
      <c r="Z138" s="204"/>
      <c r="AA138" s="204"/>
      <c r="AB138" s="204"/>
      <c r="AC138" s="204"/>
      <c r="AD138" s="204"/>
      <c r="AE138" s="204"/>
    </row>
    <row r="139" spans="2:31">
      <c r="C139" s="262" t="s">
        <v>313</v>
      </c>
      <c r="D139" s="262" t="s">
        <v>129</v>
      </c>
      <c r="E139" s="262" t="s">
        <v>53</v>
      </c>
      <c r="F139" s="262" t="s">
        <v>478</v>
      </c>
      <c r="G139" s="262" t="s">
        <v>479</v>
      </c>
      <c r="I139" s="262" t="s">
        <v>313</v>
      </c>
      <c r="J139" s="262" t="s">
        <v>129</v>
      </c>
      <c r="K139" s="262" t="s">
        <v>53</v>
      </c>
      <c r="L139" s="262" t="s">
        <v>478</v>
      </c>
      <c r="M139" s="262" t="s">
        <v>479</v>
      </c>
      <c r="Z139" s="204"/>
      <c r="AA139" s="204"/>
      <c r="AB139" s="204"/>
      <c r="AC139" s="204"/>
      <c r="AD139" s="204"/>
      <c r="AE139" s="204"/>
    </row>
    <row r="140" spans="2:31">
      <c r="B140">
        <v>1</v>
      </c>
      <c r="C140" s="31">
        <v>4</v>
      </c>
      <c r="D140" s="31">
        <v>40</v>
      </c>
      <c r="E140" s="31">
        <v>30</v>
      </c>
      <c r="F140" s="68">
        <v>1.99</v>
      </c>
      <c r="G140" s="564">
        <v>0.97</v>
      </c>
      <c r="I140" s="31">
        <v>5</v>
      </c>
      <c r="J140" s="31">
        <v>40</v>
      </c>
      <c r="K140" s="31">
        <v>36</v>
      </c>
      <c r="L140" s="68">
        <v>2.41</v>
      </c>
      <c r="M140" s="564">
        <v>1.33</v>
      </c>
      <c r="P140" s="265" t="s">
        <v>492</v>
      </c>
      <c r="Q140" s="266">
        <v>1</v>
      </c>
      <c r="Z140" s="204"/>
      <c r="AA140" s="204"/>
      <c r="AB140" s="204"/>
      <c r="AC140" s="204"/>
      <c r="AD140" s="204"/>
      <c r="AE140" s="204"/>
    </row>
    <row r="141" spans="2:31">
      <c r="B141">
        <v>2</v>
      </c>
      <c r="C141" s="31">
        <v>4</v>
      </c>
      <c r="D141" s="31">
        <v>50</v>
      </c>
      <c r="E141" s="31">
        <v>40</v>
      </c>
      <c r="F141" s="68">
        <v>2.33</v>
      </c>
      <c r="G141" s="564">
        <v>1.3</v>
      </c>
      <c r="I141" s="31">
        <v>5</v>
      </c>
      <c r="J141" s="31">
        <v>50</v>
      </c>
      <c r="K141" s="31">
        <v>46</v>
      </c>
      <c r="L141" s="68">
        <v>2.77</v>
      </c>
      <c r="M141" s="564">
        <v>2.27</v>
      </c>
      <c r="P141" s="265" t="s">
        <v>490</v>
      </c>
      <c r="Q141" s="266">
        <v>2</v>
      </c>
    </row>
    <row r="142" spans="2:31">
      <c r="B142">
        <v>3</v>
      </c>
      <c r="C142" s="31">
        <v>4</v>
      </c>
      <c r="D142" s="31">
        <v>60</v>
      </c>
      <c r="E142" s="31">
        <v>50</v>
      </c>
      <c r="F142" s="68">
        <v>2.4900000000000002</v>
      </c>
      <c r="G142" s="564">
        <v>1.62</v>
      </c>
      <c r="I142" s="31">
        <v>5</v>
      </c>
      <c r="J142" s="31">
        <v>60</v>
      </c>
      <c r="K142" s="31">
        <v>56</v>
      </c>
      <c r="L142" s="68">
        <v>1.913</v>
      </c>
      <c r="M142" s="564">
        <v>2.78</v>
      </c>
    </row>
    <row r="143" spans="2:31">
      <c r="B143">
        <v>4</v>
      </c>
      <c r="C143" s="31">
        <v>4</v>
      </c>
      <c r="D143" s="31">
        <v>75</v>
      </c>
      <c r="E143" s="31">
        <v>60</v>
      </c>
      <c r="F143" s="68">
        <v>2.72</v>
      </c>
      <c r="G143" s="564">
        <v>1.94</v>
      </c>
      <c r="I143" s="31">
        <v>5</v>
      </c>
      <c r="J143" s="31">
        <v>70</v>
      </c>
      <c r="K143" s="31">
        <v>66</v>
      </c>
      <c r="L143" s="68">
        <v>2.0529999999999999</v>
      </c>
      <c r="M143" s="564">
        <v>3.54</v>
      </c>
      <c r="P143" s="265" t="s">
        <v>487</v>
      </c>
      <c r="Q143" s="31">
        <v>1</v>
      </c>
    </row>
    <row r="144" spans="2:31">
      <c r="B144">
        <v>5</v>
      </c>
      <c r="C144" s="31">
        <v>4</v>
      </c>
      <c r="D144" s="31">
        <v>100</v>
      </c>
      <c r="E144" s="31">
        <v>80</v>
      </c>
      <c r="F144" s="68">
        <v>2.71</v>
      </c>
      <c r="G144" s="564">
        <v>2.59</v>
      </c>
      <c r="I144" s="31">
        <v>5</v>
      </c>
      <c r="J144" s="31">
        <v>80</v>
      </c>
      <c r="K144" s="31">
        <v>75</v>
      </c>
      <c r="L144" s="68">
        <v>3.5</v>
      </c>
      <c r="M144" s="564">
        <v>4.17</v>
      </c>
      <c r="P144" s="265" t="s">
        <v>488</v>
      </c>
      <c r="Q144" s="31">
        <v>2</v>
      </c>
    </row>
    <row r="145" spans="2:24">
      <c r="C145" s="559">
        <v>6</v>
      </c>
      <c r="D145" s="559">
        <v>60</v>
      </c>
      <c r="E145" s="559">
        <v>50</v>
      </c>
      <c r="F145" s="563">
        <v>4.29</v>
      </c>
      <c r="G145" s="563">
        <v>2.4300000000000002</v>
      </c>
      <c r="I145" s="559">
        <v>7</v>
      </c>
      <c r="J145" s="559">
        <v>60</v>
      </c>
      <c r="K145" s="559">
        <v>56</v>
      </c>
      <c r="L145" s="563">
        <v>3.37</v>
      </c>
      <c r="M145" s="563">
        <v>4.95</v>
      </c>
      <c r="U145" s="69" t="s">
        <v>864</v>
      </c>
    </row>
    <row r="146" spans="2:24" ht="15" customHeight="1">
      <c r="C146" s="559">
        <v>6</v>
      </c>
      <c r="D146" s="559">
        <v>80</v>
      </c>
      <c r="E146" s="559">
        <v>70</v>
      </c>
      <c r="F146" s="563">
        <v>5.03</v>
      </c>
      <c r="G146" s="563">
        <v>3.4</v>
      </c>
      <c r="I146" s="559">
        <v>7</v>
      </c>
      <c r="J146" s="559">
        <v>80</v>
      </c>
      <c r="K146" s="559">
        <v>76</v>
      </c>
      <c r="L146" s="563">
        <v>4.13</v>
      </c>
      <c r="M146" s="563">
        <v>6.72</v>
      </c>
      <c r="P146" s="111" t="s">
        <v>78</v>
      </c>
      <c r="Q146" s="111">
        <f>2.88+2</f>
        <v>4.88</v>
      </c>
      <c r="R146" s="294" t="s">
        <v>492</v>
      </c>
      <c r="S146" s="69" t="str">
        <f>IF(T146="si","FERRO DI RIPRESA AGGANCIATO AL PERNO","SPLITTING CALCESTRUZZO")</f>
        <v>SPLITTING CALCESTRUZZO</v>
      </c>
      <c r="T146" t="str">
        <f>'INPUT DATI'!D65</f>
        <v>no</v>
      </c>
      <c r="U146" s="562">
        <f>(110+25+17.5)/1000</f>
        <v>0.1525</v>
      </c>
      <c r="V146">
        <v>5</v>
      </c>
      <c r="W146" s="841" t="s">
        <v>888</v>
      </c>
      <c r="X146" s="841"/>
    </row>
    <row r="147" spans="2:24">
      <c r="C147" s="559">
        <v>6</v>
      </c>
      <c r="D147" s="559">
        <v>100</v>
      </c>
      <c r="E147" s="559">
        <v>80</v>
      </c>
      <c r="F147" s="563">
        <v>5.28</v>
      </c>
      <c r="G147" s="563">
        <v>3.89</v>
      </c>
      <c r="I147" s="559">
        <v>7</v>
      </c>
      <c r="J147" s="559">
        <v>100</v>
      </c>
      <c r="K147" s="559">
        <v>96</v>
      </c>
      <c r="L147" s="563">
        <v>4.63</v>
      </c>
      <c r="M147" s="563">
        <v>8.49</v>
      </c>
      <c r="P147" s="111" t="s">
        <v>125</v>
      </c>
      <c r="Q147" s="111">
        <v>9.56</v>
      </c>
      <c r="R147" s="294" t="s">
        <v>492</v>
      </c>
      <c r="S147" s="69" t="s">
        <v>777</v>
      </c>
      <c r="T147" t="s">
        <v>84</v>
      </c>
      <c r="U147" s="562">
        <f>(110+25+17.5+17.5/4)/1000</f>
        <v>0.15687499999999999</v>
      </c>
      <c r="V147">
        <v>10</v>
      </c>
      <c r="W147" s="841"/>
      <c r="X147" s="841"/>
    </row>
    <row r="148" spans="2:24">
      <c r="C148" s="260"/>
      <c r="D148" s="260"/>
      <c r="E148" s="260"/>
      <c r="P148" s="111" t="s">
        <v>253</v>
      </c>
      <c r="Q148" s="111">
        <v>13.36</v>
      </c>
      <c r="R148" s="294" t="s">
        <v>492</v>
      </c>
      <c r="S148" s="69" t="s">
        <v>777</v>
      </c>
      <c r="T148" t="s">
        <v>84</v>
      </c>
      <c r="U148" s="562">
        <f>(110+25+17.5)/1000</f>
        <v>0.1525</v>
      </c>
      <c r="V148">
        <v>14</v>
      </c>
      <c r="W148" s="841"/>
      <c r="X148" s="841"/>
    </row>
    <row r="149" spans="2:24">
      <c r="P149" s="111" t="s">
        <v>547</v>
      </c>
      <c r="Q149" s="111">
        <v>5</v>
      </c>
      <c r="R149" s="294" t="s">
        <v>490</v>
      </c>
      <c r="S149" s="69" t="str">
        <f>IF(T149="si","FERRO DI RIPRESA AGGANCIATO AL PERNO","SPLITTING CALCESTRUZZO")</f>
        <v>SPLITTING CALCESTRUZZO</v>
      </c>
      <c r="T149" t="str">
        <f>'INPUT DATI'!D65</f>
        <v>no</v>
      </c>
      <c r="U149" s="562">
        <f>(110+25+17.5+17.5/4)/1000</f>
        <v>0.15687499999999999</v>
      </c>
      <c r="V149">
        <v>5</v>
      </c>
      <c r="W149" s="841" t="s">
        <v>889</v>
      </c>
      <c r="X149" s="841"/>
    </row>
    <row r="150" spans="2:24">
      <c r="F150" s="31" t="s">
        <v>493</v>
      </c>
      <c r="G150" s="31" t="s">
        <v>494</v>
      </c>
      <c r="L150" s="31" t="s">
        <v>493</v>
      </c>
      <c r="M150" s="31" t="s">
        <v>494</v>
      </c>
      <c r="P150" s="464" t="s">
        <v>640</v>
      </c>
      <c r="Q150" s="464">
        <v>12</v>
      </c>
      <c r="R150" s="294" t="s">
        <v>490</v>
      </c>
      <c r="S150" s="69" t="s">
        <v>777</v>
      </c>
      <c r="T150" t="s">
        <v>84</v>
      </c>
      <c r="U150" s="562">
        <f>(110+25+17.5*2+17.5/4)/1000</f>
        <v>0.174375</v>
      </c>
      <c r="V150">
        <v>12</v>
      </c>
      <c r="W150" s="841"/>
      <c r="X150" s="841"/>
    </row>
    <row r="151" spans="2:24">
      <c r="C151" s="31">
        <v>1</v>
      </c>
      <c r="D151" s="31">
        <v>2</v>
      </c>
      <c r="E151" s="260"/>
      <c r="F151" s="31">
        <v>2.4199999999999999E-2</v>
      </c>
      <c r="G151" s="31">
        <v>0.1125</v>
      </c>
      <c r="H151" s="260"/>
      <c r="I151" s="266">
        <v>2</v>
      </c>
      <c r="J151" s="31">
        <v>2</v>
      </c>
      <c r="K151" s="260"/>
      <c r="L151" s="31">
        <v>2.4199999999999999E-2</v>
      </c>
      <c r="M151" s="31">
        <v>0.1125</v>
      </c>
      <c r="P151" s="464" t="s">
        <v>641</v>
      </c>
      <c r="Q151" s="464">
        <v>18</v>
      </c>
      <c r="R151" s="294" t="s">
        <v>490</v>
      </c>
      <c r="S151" s="69" t="s">
        <v>777</v>
      </c>
      <c r="T151" s="2" t="s">
        <v>84</v>
      </c>
      <c r="U151" s="562">
        <f>(110+25+17.5*2)/1000</f>
        <v>0.17</v>
      </c>
      <c r="V151">
        <v>18</v>
      </c>
      <c r="W151" s="841"/>
      <c r="X151" s="841"/>
    </row>
    <row r="152" spans="2:24">
      <c r="C152" s="819" t="s">
        <v>497</v>
      </c>
      <c r="D152" s="819"/>
      <c r="E152" s="819"/>
      <c r="F152" s="819"/>
      <c r="G152" s="819"/>
      <c r="I152" s="819" t="s">
        <v>499</v>
      </c>
      <c r="J152" s="819"/>
      <c r="K152" s="819"/>
      <c r="L152" s="819"/>
      <c r="M152" s="819"/>
      <c r="P152" s="2" t="s">
        <v>491</v>
      </c>
    </row>
    <row r="153" spans="2:24">
      <c r="C153" s="819" t="s">
        <v>482</v>
      </c>
      <c r="D153" s="819"/>
      <c r="E153" s="819"/>
      <c r="F153" s="819" t="s">
        <v>480</v>
      </c>
      <c r="G153" s="819"/>
      <c r="I153" s="819" t="s">
        <v>483</v>
      </c>
      <c r="J153" s="819"/>
      <c r="K153" s="819"/>
      <c r="L153" s="819" t="s">
        <v>480</v>
      </c>
      <c r="M153" s="819"/>
      <c r="P153" s="274">
        <f>'verifica legno piastre'!J178</f>
        <v>40</v>
      </c>
    </row>
    <row r="154" spans="2:24" ht="15.75" thickBot="1">
      <c r="C154" s="262" t="s">
        <v>313</v>
      </c>
      <c r="D154" s="262" t="s">
        <v>129</v>
      </c>
      <c r="E154" s="262" t="s">
        <v>53</v>
      </c>
      <c r="F154" s="262" t="s">
        <v>478</v>
      </c>
      <c r="G154" s="262" t="s">
        <v>479</v>
      </c>
      <c r="I154" s="262" t="s">
        <v>313</v>
      </c>
      <c r="J154" s="262" t="s">
        <v>129</v>
      </c>
      <c r="K154" s="262" t="s">
        <v>53</v>
      </c>
      <c r="L154" s="262" t="s">
        <v>478</v>
      </c>
      <c r="M154" s="262" t="s">
        <v>479</v>
      </c>
    </row>
    <row r="155" spans="2:24" ht="16.5" thickTop="1" thickBot="1">
      <c r="B155">
        <v>1</v>
      </c>
      <c r="C155" s="31">
        <v>4</v>
      </c>
      <c r="D155" s="31">
        <v>40</v>
      </c>
      <c r="E155" s="31">
        <v>30</v>
      </c>
      <c r="F155" s="68">
        <v>2.17</v>
      </c>
      <c r="G155" s="564">
        <v>1.1599999999999999</v>
      </c>
      <c r="I155" s="558">
        <v>5</v>
      </c>
      <c r="J155" s="558">
        <v>40</v>
      </c>
      <c r="K155" s="558">
        <v>36</v>
      </c>
      <c r="L155" s="68">
        <v>2.41</v>
      </c>
      <c r="M155" s="564">
        <v>1.33</v>
      </c>
      <c r="P155" s="826" t="s">
        <v>495</v>
      </c>
      <c r="Q155" s="826"/>
      <c r="R155" s="826"/>
      <c r="S155" s="826"/>
      <c r="T155" s="826"/>
      <c r="V155" s="820" t="str">
        <f>VLOOKUP('INPUT DATI'!$H$61,'verifica legno piastre'!$P$146:$R$151,3,FALSE)</f>
        <v>conifere</v>
      </c>
      <c r="W155" s="821"/>
    </row>
    <row r="156" spans="2:24" ht="15.75" thickTop="1">
      <c r="B156">
        <v>2</v>
      </c>
      <c r="C156" s="31">
        <v>4</v>
      </c>
      <c r="D156" s="31">
        <v>50</v>
      </c>
      <c r="E156" s="31">
        <v>40</v>
      </c>
      <c r="F156" s="68">
        <v>2.4900000000000002</v>
      </c>
      <c r="G156" s="564">
        <v>1.54</v>
      </c>
      <c r="I156" s="558">
        <v>5</v>
      </c>
      <c r="J156" s="558">
        <v>50</v>
      </c>
      <c r="K156" s="558">
        <v>46</v>
      </c>
      <c r="L156" s="68">
        <v>2.77</v>
      </c>
      <c r="M156" s="564">
        <v>2.27</v>
      </c>
      <c r="P156" s="822"/>
      <c r="Q156" s="822"/>
      <c r="R156" s="822"/>
      <c r="S156" s="268" t="s">
        <v>493</v>
      </c>
      <c r="T156" s="268" t="s">
        <v>494</v>
      </c>
    </row>
    <row r="157" spans="2:24" ht="17.25">
      <c r="B157">
        <v>3</v>
      </c>
      <c r="C157" s="31">
        <v>4</v>
      </c>
      <c r="D157" s="31">
        <v>60</v>
      </c>
      <c r="E157" s="31">
        <v>50</v>
      </c>
      <c r="F157" s="68">
        <v>2.67</v>
      </c>
      <c r="G157" s="564">
        <v>1.93</v>
      </c>
      <c r="I157" s="558">
        <v>5</v>
      </c>
      <c r="J157" s="558">
        <v>60</v>
      </c>
      <c r="K157" s="558">
        <v>56</v>
      </c>
      <c r="L157" s="68">
        <v>1.913</v>
      </c>
      <c r="M157" s="564">
        <v>2.78</v>
      </c>
      <c r="P157" s="267" t="s">
        <v>477</v>
      </c>
      <c r="Q157" s="31" t="s">
        <v>492</v>
      </c>
      <c r="R157" s="31" t="s">
        <v>951</v>
      </c>
      <c r="S157" s="31">
        <v>3.5700000000000003E-2</v>
      </c>
      <c r="T157" s="31">
        <v>0.11899999999999999</v>
      </c>
    </row>
    <row r="158" spans="2:24" ht="17.25">
      <c r="B158">
        <v>4</v>
      </c>
      <c r="C158" s="31">
        <v>4</v>
      </c>
      <c r="D158" s="31">
        <v>75</v>
      </c>
      <c r="E158" s="31">
        <v>60</v>
      </c>
      <c r="F158" s="68">
        <v>2.93</v>
      </c>
      <c r="G158" s="564">
        <v>2.3199999999999998</v>
      </c>
      <c r="I158" s="558">
        <v>5</v>
      </c>
      <c r="J158" s="558">
        <v>70</v>
      </c>
      <c r="K158" s="558">
        <v>66</v>
      </c>
      <c r="L158" s="68">
        <v>2.0529999999999999</v>
      </c>
      <c r="M158" s="564">
        <v>3.54</v>
      </c>
      <c r="P158" s="267" t="s">
        <v>477</v>
      </c>
      <c r="Q158" s="31" t="s">
        <v>490</v>
      </c>
      <c r="R158" s="31" t="s">
        <v>952</v>
      </c>
      <c r="S158" s="31">
        <v>2.4199999999999999E-2</v>
      </c>
      <c r="T158" s="31">
        <v>0.1125</v>
      </c>
    </row>
    <row r="159" spans="2:24">
      <c r="B159">
        <v>5</v>
      </c>
      <c r="C159" s="558">
        <v>4</v>
      </c>
      <c r="D159" s="558">
        <v>100</v>
      </c>
      <c r="E159" s="558">
        <v>80</v>
      </c>
      <c r="F159" s="68">
        <v>3.02</v>
      </c>
      <c r="G159" s="564">
        <v>3.09</v>
      </c>
      <c r="I159" s="558">
        <v>5</v>
      </c>
      <c r="J159" s="558">
        <v>80</v>
      </c>
      <c r="K159" s="558">
        <v>75</v>
      </c>
      <c r="L159" s="68">
        <v>3.5</v>
      </c>
      <c r="M159" s="564">
        <v>4.17</v>
      </c>
    </row>
    <row r="160" spans="2:24">
      <c r="C160" s="559">
        <v>6</v>
      </c>
      <c r="D160" s="559">
        <v>60</v>
      </c>
      <c r="E160" s="559">
        <v>50</v>
      </c>
      <c r="F160" s="563">
        <v>5.17</v>
      </c>
      <c r="G160" s="563">
        <v>2.9</v>
      </c>
      <c r="I160" s="559">
        <v>7</v>
      </c>
      <c r="J160" s="559">
        <v>60</v>
      </c>
      <c r="K160" s="559">
        <v>56</v>
      </c>
      <c r="L160" s="563">
        <v>3.37</v>
      </c>
      <c r="M160" s="563">
        <v>4.95</v>
      </c>
    </row>
    <row r="161" spans="3:25">
      <c r="C161" s="559">
        <v>6</v>
      </c>
      <c r="D161" s="559">
        <v>80</v>
      </c>
      <c r="E161" s="559">
        <v>70</v>
      </c>
      <c r="F161" s="563">
        <v>5.75</v>
      </c>
      <c r="G161" s="563">
        <v>4.0599999999999996</v>
      </c>
      <c r="I161" s="559">
        <v>7</v>
      </c>
      <c r="J161" s="559">
        <v>80</v>
      </c>
      <c r="K161" s="559">
        <v>76</v>
      </c>
      <c r="L161" s="563">
        <v>4.13</v>
      </c>
      <c r="M161" s="563">
        <v>6.72</v>
      </c>
    </row>
    <row r="162" spans="3:25">
      <c r="C162" s="559">
        <v>6</v>
      </c>
      <c r="D162" s="559">
        <v>100</v>
      </c>
      <c r="E162" s="559">
        <v>80</v>
      </c>
      <c r="F162" s="563">
        <v>6.04</v>
      </c>
      <c r="G162" s="563">
        <v>4.63</v>
      </c>
      <c r="I162" s="559">
        <v>7</v>
      </c>
      <c r="J162" s="559">
        <v>100</v>
      </c>
      <c r="K162" s="559">
        <v>96</v>
      </c>
      <c r="L162" s="563">
        <v>4.63</v>
      </c>
      <c r="M162" s="563">
        <v>8.49</v>
      </c>
    </row>
    <row r="165" spans="3:25" ht="15.75" thickBot="1"/>
    <row r="166" spans="3:25" ht="16.5" thickTop="1" thickBot="1">
      <c r="C166" s="2" t="s">
        <v>489</v>
      </c>
      <c r="D166" s="2"/>
      <c r="E166" s="2"/>
      <c r="F166" s="2"/>
      <c r="G166" s="2"/>
      <c r="H166" s="2"/>
      <c r="I166" s="820" t="s">
        <v>488</v>
      </c>
      <c r="J166" s="821"/>
      <c r="M166">
        <f>VLOOKUP('verifica legno piastre'!S168,'verifica legno piastre'!P146:Q151,2,FALSE)*IF('verifica legno piastre'!S167="si",0.5,1)</f>
        <v>9.56</v>
      </c>
    </row>
    <row r="167" spans="3:25" ht="18.75" thickTop="1">
      <c r="M167" s="36" t="s">
        <v>533</v>
      </c>
      <c r="N167" s="288"/>
      <c r="O167" s="288"/>
      <c r="P167" s="36"/>
      <c r="Q167" s="36"/>
      <c r="R167" s="36"/>
      <c r="S167" s="825" t="s">
        <v>85</v>
      </c>
      <c r="T167" s="825"/>
      <c r="W167" s="272" t="s">
        <v>502</v>
      </c>
      <c r="X167" s="272" t="s">
        <v>502</v>
      </c>
    </row>
    <row r="168" spans="3:25">
      <c r="M168" s="36" t="s">
        <v>548</v>
      </c>
      <c r="N168" s="36"/>
      <c r="O168" s="36"/>
      <c r="P168" s="36"/>
      <c r="Q168" s="36"/>
      <c r="R168" s="36"/>
      <c r="S168" s="825" t="str">
        <f>'INPUT DATI'!H61</f>
        <v>B</v>
      </c>
      <c r="T168" s="825"/>
      <c r="W168" s="275">
        <f>VERIFICHE!I93*'verifica legno piastre'!X168</f>
        <v>12.428000000000001</v>
      </c>
      <c r="X168" s="275">
        <f>VLOOKUP('INPUT DATI'!$H$63,'verifica legno piastre'!$B$126:$G$133,6,FALSE)</f>
        <v>1.3</v>
      </c>
    </row>
    <row r="169" spans="3:25">
      <c r="M169" s="290" t="s">
        <v>546</v>
      </c>
      <c r="N169" s="35"/>
      <c r="O169" s="35"/>
      <c r="P169" s="35"/>
      <c r="Q169" s="35"/>
      <c r="R169" s="35"/>
      <c r="S169" s="845" t="str">
        <f>VLOOKUP('INPUT DATI'!H61,'verifica legno piastre'!P146:T151,5,FALSE)</f>
        <v>si</v>
      </c>
      <c r="T169" s="845"/>
      <c r="W169" s="2"/>
    </row>
    <row r="170" spans="3:25">
      <c r="W170" s="2"/>
    </row>
    <row r="171" spans="3:25" ht="18">
      <c r="W171" s="272" t="s">
        <v>507</v>
      </c>
      <c r="X171" s="840">
        <f>+('INPUT DATI'!H39/2)^2*PI()*'ver pressoflex 6p C2 DCpowe'!G15/1000</f>
        <v>78.676407324683524</v>
      </c>
      <c r="Y171" s="840"/>
    </row>
    <row r="172" spans="3:25" ht="18">
      <c r="M172" s="6" t="s">
        <v>506</v>
      </c>
      <c r="N172" s="2" t="s">
        <v>508</v>
      </c>
      <c r="O172" s="2"/>
      <c r="W172" s="275">
        <f>W168*VERIFICHE!$I$90/VERIFICHE!$I$89</f>
        <v>9.1138666666666683</v>
      </c>
    </row>
    <row r="173" spans="3:25">
      <c r="Y173" t="s">
        <v>977</v>
      </c>
    </row>
    <row r="174" spans="3:25">
      <c r="V174" s="69">
        <f>VLOOKUP('INPUT DATI'!H93,'verifica legno piastre'!X174:Y182,2,FALSE)</f>
        <v>21.613888888888891</v>
      </c>
      <c r="W174" s="139" t="s">
        <v>313</v>
      </c>
      <c r="X174">
        <v>10</v>
      </c>
      <c r="Y174" s="606">
        <f>9.2*$V$175</f>
        <v>9.6216666666666661</v>
      </c>
    </row>
    <row r="175" spans="3:25">
      <c r="C175" s="411" t="s">
        <v>659</v>
      </c>
      <c r="D175" s="412">
        <v>25</v>
      </c>
      <c r="E175" s="413" t="s">
        <v>659</v>
      </c>
      <c r="F175" s="414">
        <f>'verifica legno piastre'!J178</f>
        <v>40</v>
      </c>
      <c r="H175" t="s">
        <v>727</v>
      </c>
      <c r="U175" t="s">
        <v>980</v>
      </c>
      <c r="V175">
        <f>+VLOOKUP('INPUT DATI'!H61,'verifica legno piastre'!P146:U151,6,FALSE)/0.15</f>
        <v>1.0458333333333334</v>
      </c>
      <c r="W175" s="139" t="s">
        <v>313</v>
      </c>
      <c r="X175">
        <v>12</v>
      </c>
      <c r="Y175" s="606">
        <f>22/1.25*V175</f>
        <v>18.40666666666667</v>
      </c>
    </row>
    <row r="176" spans="3:25">
      <c r="W176" s="139" t="s">
        <v>313</v>
      </c>
      <c r="X176">
        <v>14</v>
      </c>
      <c r="Y176" s="606">
        <f>(Y177-Y175)/2+Y175</f>
        <v>20.01027777777778</v>
      </c>
    </row>
    <row r="177" spans="3:25">
      <c r="W177" s="139" t="s">
        <v>313</v>
      </c>
      <c r="X177">
        <v>16</v>
      </c>
      <c r="Y177" s="606">
        <f>31/1.5*V175</f>
        <v>21.613888888888891</v>
      </c>
    </row>
    <row r="178" spans="3:25">
      <c r="C178" s="731" t="s">
        <v>592</v>
      </c>
      <c r="D178" s="732"/>
      <c r="E178" s="732"/>
      <c r="F178" s="732"/>
      <c r="G178" s="732"/>
      <c r="H178" s="733"/>
      <c r="I178" s="272" t="s">
        <v>53</v>
      </c>
      <c r="J178" s="324">
        <f>VLOOKUP('INPUT DATI'!$H$63,'verifica legno piastre'!$B$126:$G$133,4,FALSE)</f>
        <v>40</v>
      </c>
      <c r="W178" s="139" t="s">
        <v>313</v>
      </c>
      <c r="X178">
        <v>18</v>
      </c>
      <c r="Y178" s="606">
        <f>+Y177+3</f>
        <v>24.613888888888891</v>
      </c>
    </row>
    <row r="179" spans="3:25">
      <c r="W179" s="139" t="s">
        <v>313</v>
      </c>
      <c r="X179">
        <v>20</v>
      </c>
      <c r="Y179" s="606">
        <f>+Y178+2</f>
        <v>26.613888888888891</v>
      </c>
    </row>
    <row r="180" spans="3:25">
      <c r="W180" s="139" t="s">
        <v>313</v>
      </c>
      <c r="X180">
        <v>24</v>
      </c>
      <c r="Y180" s="606">
        <f>+Y179+2</f>
        <v>28.613888888888891</v>
      </c>
    </row>
    <row r="181" spans="3:25">
      <c r="W181" s="139" t="s">
        <v>313</v>
      </c>
      <c r="X181">
        <v>27</v>
      </c>
      <c r="Y181" s="606">
        <f>+Y180+1</f>
        <v>29.613888888888891</v>
      </c>
    </row>
    <row r="182" spans="3:25">
      <c r="W182" s="139" t="s">
        <v>313</v>
      </c>
      <c r="X182">
        <v>30</v>
      </c>
      <c r="Y182" s="606">
        <f>+Y181+1</f>
        <v>30.613888888888891</v>
      </c>
    </row>
    <row r="183" spans="3:25">
      <c r="C183" s="659" t="s">
        <v>545</v>
      </c>
      <c r="D183" s="659"/>
      <c r="E183" s="659"/>
      <c r="F183" s="659"/>
      <c r="G183" s="659"/>
      <c r="H183" s="272" t="s">
        <v>669</v>
      </c>
      <c r="I183" s="660" t="s">
        <v>85</v>
      </c>
      <c r="J183" s="661"/>
    </row>
    <row r="186" spans="3:25">
      <c r="U186" s="614" t="s">
        <v>981</v>
      </c>
      <c r="V186" s="614"/>
      <c r="W186" s="614"/>
      <c r="X186" s="614"/>
      <c r="Y186" s="614">
        <v>38</v>
      </c>
    </row>
    <row r="187" spans="3:25">
      <c r="U187" s="614"/>
      <c r="V187" s="614"/>
      <c r="W187" s="614"/>
      <c r="X187" s="614"/>
      <c r="Y187" s="614"/>
    </row>
    <row r="188" spans="3:25">
      <c r="U188" s="614" t="s">
        <v>982</v>
      </c>
      <c r="V188" s="614"/>
      <c r="W188" s="614"/>
      <c r="X188" s="614"/>
      <c r="Y188" s="614">
        <v>51</v>
      </c>
    </row>
    <row r="189" spans="3:25">
      <c r="C189" s="72" t="s">
        <v>218</v>
      </c>
      <c r="D189" s="63"/>
      <c r="E189" s="2"/>
      <c r="F189" s="2"/>
      <c r="G189" s="2"/>
      <c r="H189" s="2"/>
      <c r="I189" s="39"/>
      <c r="J189" s="844">
        <f>'RELAZIONE SOLO CORDOLO ESTESA'!I21</f>
        <v>95</v>
      </c>
      <c r="K189" s="844"/>
    </row>
    <row r="190" spans="3:25" ht="15.75">
      <c r="C190" s="88"/>
      <c r="D190" s="88"/>
      <c r="E190" s="88"/>
      <c r="F190" s="88"/>
      <c r="G190" s="88"/>
      <c r="H190" s="2"/>
      <c r="I190" s="2"/>
      <c r="J190" s="2"/>
      <c r="K190" s="2"/>
    </row>
    <row r="191" spans="3:25" ht="18.75">
      <c r="C191" s="843" t="s">
        <v>105</v>
      </c>
      <c r="D191" s="843"/>
      <c r="E191" s="843"/>
      <c r="F191" s="61"/>
      <c r="G191" s="61"/>
      <c r="H191" s="2"/>
      <c r="I191" s="2"/>
      <c r="J191" s="2"/>
      <c r="K191" s="2"/>
    </row>
    <row r="192" spans="3:25">
      <c r="C192" s="447">
        <f>VERIFICHE!B56</f>
        <v>95</v>
      </c>
      <c r="D192" s="92" t="s">
        <v>106</v>
      </c>
      <c r="E192" s="447">
        <f>VERIFICHE!D56</f>
        <v>448.21065494581512</v>
      </c>
      <c r="F192" s="20"/>
      <c r="G192" s="20"/>
      <c r="H192" s="20"/>
      <c r="I192" s="20"/>
      <c r="J192" s="842" t="str">
        <f>IF(C192&lt;=E192,"verificato","N.V.!")</f>
        <v>verificato</v>
      </c>
      <c r="K192" s="842"/>
    </row>
  </sheetData>
  <customSheetViews>
    <customSheetView guid="{659DD865-8260-446D-8180-AF8DBA05697B}" scale="85" state="hidden" topLeftCell="A124">
      <selection activeCell="S172" sqref="S172"/>
      <pageMargins left="0.7" right="0.7" top="0.75" bottom="0.75" header="0.3" footer="0.3"/>
    </customSheetView>
    <customSheetView guid="{CAA96DF9-7449-4441-BC51-83D4587E103F}" scale="70" state="hidden" topLeftCell="A16">
      <selection activeCell="J199" sqref="J199"/>
      <pageMargins left="0.7" right="0.7" top="0.75" bottom="0.75" header="0.3" footer="0.3"/>
    </customSheetView>
    <customSheetView guid="{1AD4E0FC-1F19-4717-A26A-F34897CA398D}" scale="85" state="hidden" topLeftCell="A148">
      <selection activeCell="Y178" sqref="Y178"/>
      <pageMargins left="0.7" right="0.7" top="0.75" bottom="0.75" header="0.3" footer="0.3"/>
    </customSheetView>
  </customSheetViews>
  <mergeCells count="52">
    <mergeCell ref="J192:K192"/>
    <mergeCell ref="C191:E191"/>
    <mergeCell ref="J189:K189"/>
    <mergeCell ref="S168:T168"/>
    <mergeCell ref="S169:T169"/>
    <mergeCell ref="C183:G183"/>
    <mergeCell ref="I183:J183"/>
    <mergeCell ref="X171:Y171"/>
    <mergeCell ref="U66:V66"/>
    <mergeCell ref="U67:V67"/>
    <mergeCell ref="U68:V68"/>
    <mergeCell ref="V155:W155"/>
    <mergeCell ref="W146:X148"/>
    <mergeCell ref="W149:X151"/>
    <mergeCell ref="S167:T167"/>
    <mergeCell ref="P155:T155"/>
    <mergeCell ref="P156:R156"/>
    <mergeCell ref="D56:E56"/>
    <mergeCell ref="B96:E96"/>
    <mergeCell ref="B99:D100"/>
    <mergeCell ref="E99:F100"/>
    <mergeCell ref="G86:I86"/>
    <mergeCell ref="G87:I87"/>
    <mergeCell ref="G88:I88"/>
    <mergeCell ref="F94:J94"/>
    <mergeCell ref="F96:J96"/>
    <mergeCell ref="B90:K90"/>
    <mergeCell ref="B94:E94"/>
    <mergeCell ref="I106:K106"/>
    <mergeCell ref="I101:K101"/>
    <mergeCell ref="I102:K102"/>
    <mergeCell ref="I103:K103"/>
    <mergeCell ref="I104:K104"/>
    <mergeCell ref="I105:K105"/>
    <mergeCell ref="C123:G123"/>
    <mergeCell ref="C124:E124"/>
    <mergeCell ref="F124:G124"/>
    <mergeCell ref="I137:M137"/>
    <mergeCell ref="I138:K138"/>
    <mergeCell ref="L138:M138"/>
    <mergeCell ref="F138:G138"/>
    <mergeCell ref="C137:G137"/>
    <mergeCell ref="C138:E138"/>
    <mergeCell ref="I124:M124"/>
    <mergeCell ref="I152:M152"/>
    <mergeCell ref="I153:K153"/>
    <mergeCell ref="L153:M153"/>
    <mergeCell ref="C178:H178"/>
    <mergeCell ref="C152:G152"/>
    <mergeCell ref="C153:E153"/>
    <mergeCell ref="F153:G153"/>
    <mergeCell ref="I166:J166"/>
  </mergeCells>
  <conditionalFormatting sqref="F59:G62">
    <cfRule type="expression" priority="4">
      <formula>IF($H$56=$S$138,TRUE,FALSE)</formula>
    </cfRule>
  </conditionalFormatting>
  <conditionalFormatting sqref="C175">
    <cfRule type="expression" dxfId="26" priority="2">
      <formula>IF($H$57=$P$128,TRUE,FALSE)</formula>
    </cfRule>
  </conditionalFormatting>
  <conditionalFormatting sqref="D175">
    <cfRule type="expression" dxfId="25" priority="3">
      <formula>IF($H$57=$P$128,TRUE,FALSE)</formula>
    </cfRule>
  </conditionalFormatting>
  <conditionalFormatting sqref="J192">
    <cfRule type="cellIs" dxfId="24" priority="1" operator="equal">
      <formula>"verificato"</formula>
    </cfRule>
  </conditionalFormatting>
  <dataValidations disablePrompts="1" count="8">
    <dataValidation type="list" allowBlank="1" showInputMessage="1" showErrorMessage="1" sqref="G86:I86">
      <formula1>tiplegn</formula1>
    </dataValidation>
    <dataValidation type="list" allowBlank="1" showInputMessage="1" showErrorMessage="1" sqref="G87:I87">
      <formula1>classlegn</formula1>
    </dataValidation>
    <dataValidation type="list" allowBlank="1" showInputMessage="1" showErrorMessage="1" sqref="G88:I88">
      <formula1>classserv</formula1>
    </dataValidation>
    <dataValidation type="list" allowBlank="1" showInputMessage="1" showErrorMessage="1" sqref="F94:J94 F96:J96">
      <formula1>durata</formula1>
    </dataValidation>
    <dataValidation type="list" allowBlank="1" showInputMessage="1" showErrorMessage="1" sqref="I166:J166">
      <formula1>dirfibr</formula1>
    </dataValidation>
    <dataValidation type="list" allowBlank="1" showInputMessage="1" showErrorMessage="1" sqref="V155:W155">
      <formula1>legn</formula1>
    </dataValidation>
    <dataValidation type="list" allowBlank="1" showInputMessage="1" showErrorMessage="1" sqref="S167:T167 I183:J183">
      <formula1>sn</formula1>
    </dataValidation>
    <dataValidation type="list" allowBlank="1" showInputMessage="1" showErrorMessage="1" sqref="S168:T168">
      <formula1>file</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E245"/>
  <sheetViews>
    <sheetView topLeftCell="A196" zoomScale="85" zoomScaleNormal="85" workbookViewId="0">
      <selection activeCell="F229" sqref="F229"/>
    </sheetView>
  </sheetViews>
  <sheetFormatPr defaultRowHeight="15"/>
  <cols>
    <col min="3" max="3" width="26.7109375" customWidth="1"/>
    <col min="5" max="5" width="16.28515625" customWidth="1"/>
    <col min="8" max="8" width="12.85546875" customWidth="1"/>
    <col min="9" max="9" width="9.28515625" bestFit="1" customWidth="1"/>
    <col min="14" max="14" width="24.140625" customWidth="1"/>
    <col min="16" max="17" width="10.140625" customWidth="1"/>
    <col min="18" max="19" width="13.42578125" customWidth="1"/>
  </cols>
  <sheetData>
    <row r="3" spans="2:31">
      <c r="B3" s="204"/>
      <c r="C3" s="205" t="s">
        <v>352</v>
      </c>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row>
    <row r="4" spans="2:31">
      <c r="B4" s="204"/>
      <c r="C4" s="22">
        <v>1</v>
      </c>
      <c r="D4" s="252">
        <v>2</v>
      </c>
      <c r="E4" s="252">
        <v>3</v>
      </c>
      <c r="F4" s="252">
        <v>4</v>
      </c>
      <c r="G4" s="252">
        <v>5</v>
      </c>
      <c r="H4" s="252">
        <v>6</v>
      </c>
      <c r="I4" s="252">
        <v>7</v>
      </c>
      <c r="J4" s="252">
        <v>8</v>
      </c>
      <c r="K4" s="252">
        <v>9</v>
      </c>
      <c r="L4" s="252">
        <v>10</v>
      </c>
      <c r="M4" s="252">
        <v>11</v>
      </c>
      <c r="N4" s="252">
        <v>12</v>
      </c>
      <c r="O4" s="204"/>
      <c r="P4" s="204"/>
      <c r="Q4" s="204"/>
      <c r="R4" s="204"/>
      <c r="S4" s="204"/>
      <c r="T4" s="204"/>
      <c r="U4" s="204"/>
      <c r="V4" s="204"/>
      <c r="W4" s="204"/>
      <c r="X4" s="204"/>
      <c r="Y4" s="204"/>
      <c r="Z4" s="204"/>
      <c r="AA4" s="204"/>
      <c r="AB4" s="204"/>
      <c r="AC4" s="204"/>
      <c r="AD4" s="204"/>
      <c r="AE4" s="204"/>
    </row>
    <row r="5" spans="2:31" ht="17.25">
      <c r="B5" s="204"/>
      <c r="C5" s="256" t="s">
        <v>353</v>
      </c>
      <c r="D5" s="256" t="s">
        <v>354</v>
      </c>
      <c r="E5" s="256" t="s">
        <v>355</v>
      </c>
      <c r="F5" s="256" t="s">
        <v>356</v>
      </c>
      <c r="G5" s="256" t="s">
        <v>357</v>
      </c>
      <c r="H5" s="256" t="s">
        <v>358</v>
      </c>
      <c r="I5" s="256" t="s">
        <v>359</v>
      </c>
      <c r="J5" s="256" t="s">
        <v>360</v>
      </c>
      <c r="K5" s="256" t="s">
        <v>361</v>
      </c>
      <c r="L5" s="256" t="s">
        <v>362</v>
      </c>
      <c r="M5" s="255" t="s">
        <v>477</v>
      </c>
      <c r="N5" s="207" t="s">
        <v>363</v>
      </c>
      <c r="O5" s="204"/>
      <c r="P5" s="252" t="s">
        <v>485</v>
      </c>
      <c r="Q5" s="252" t="s">
        <v>486</v>
      </c>
      <c r="R5" s="264" t="s">
        <v>520</v>
      </c>
      <c r="S5" s="264" t="s">
        <v>519</v>
      </c>
      <c r="T5" s="204"/>
      <c r="U5" s="204"/>
      <c r="V5" s="204"/>
      <c r="W5" s="204"/>
      <c r="X5" s="204"/>
      <c r="Y5" s="204"/>
      <c r="Z5" s="204"/>
      <c r="AA5" s="204"/>
      <c r="AB5" s="204"/>
      <c r="AC5" s="204"/>
      <c r="AD5" s="204"/>
      <c r="AE5" s="204"/>
    </row>
    <row r="6" spans="2:31">
      <c r="B6" s="256">
        <v>1</v>
      </c>
      <c r="C6" s="256" t="s">
        <v>364</v>
      </c>
      <c r="D6" s="256">
        <v>14</v>
      </c>
      <c r="E6" s="256">
        <v>8</v>
      </c>
      <c r="F6" s="256">
        <v>0.4</v>
      </c>
      <c r="G6" s="256">
        <v>16</v>
      </c>
      <c r="H6" s="256">
        <v>2</v>
      </c>
      <c r="I6" s="256">
        <v>1.7</v>
      </c>
      <c r="J6" s="256">
        <v>7000</v>
      </c>
      <c r="K6" s="256">
        <v>230</v>
      </c>
      <c r="L6" s="256">
        <v>440</v>
      </c>
      <c r="M6" s="256">
        <v>2.9</v>
      </c>
      <c r="N6" s="256">
        <v>4700</v>
      </c>
      <c r="O6" s="204"/>
      <c r="P6" s="263">
        <f>+F6/E6</f>
        <v>0.05</v>
      </c>
      <c r="Q6" s="263">
        <f>+H6/G6</f>
        <v>0.125</v>
      </c>
      <c r="R6" s="270">
        <f>E6/J6</f>
        <v>1.1428571428571429E-3</v>
      </c>
      <c r="S6" s="270">
        <f>F6/K6</f>
        <v>1.7391304347826088E-3</v>
      </c>
      <c r="T6" s="204"/>
      <c r="U6" s="204"/>
      <c r="V6" s="204"/>
      <c r="W6" s="204"/>
      <c r="X6" s="204"/>
      <c r="Y6" s="204"/>
      <c r="Z6" s="204"/>
      <c r="AA6" s="204"/>
      <c r="AB6" s="204"/>
      <c r="AC6" s="204"/>
      <c r="AD6" s="204"/>
      <c r="AE6" s="204"/>
    </row>
    <row r="7" spans="2:31">
      <c r="B7" s="256">
        <v>2</v>
      </c>
      <c r="C7" s="256" t="s">
        <v>365</v>
      </c>
      <c r="D7" s="256">
        <v>16</v>
      </c>
      <c r="E7" s="256">
        <v>10</v>
      </c>
      <c r="F7" s="256">
        <v>0.5</v>
      </c>
      <c r="G7" s="256">
        <v>17</v>
      </c>
      <c r="H7" s="256">
        <v>2.2000000000000002</v>
      </c>
      <c r="I7" s="256">
        <v>1.8</v>
      </c>
      <c r="J7" s="256">
        <v>8000</v>
      </c>
      <c r="K7" s="256">
        <v>270</v>
      </c>
      <c r="L7" s="256">
        <v>500</v>
      </c>
      <c r="M7" s="256">
        <v>3.1</v>
      </c>
      <c r="N7" s="256">
        <v>5400</v>
      </c>
      <c r="O7" s="204"/>
      <c r="P7" s="263">
        <f t="shared" ref="P7:P46" si="0">+F7/E7</f>
        <v>0.05</v>
      </c>
      <c r="Q7" s="263">
        <f t="shared" ref="Q7:Q46" si="1">+H7/G7</f>
        <v>0.12941176470588237</v>
      </c>
      <c r="R7" s="270">
        <f t="shared" ref="R7:S46" si="2">E7/J7</f>
        <v>1.25E-3</v>
      </c>
      <c r="S7" s="270">
        <f t="shared" si="2"/>
        <v>1.8518518518518519E-3</v>
      </c>
      <c r="T7" s="204"/>
      <c r="U7" s="204"/>
      <c r="V7" s="204"/>
      <c r="W7" s="204"/>
      <c r="X7" s="204"/>
      <c r="Y7" s="204"/>
      <c r="Z7" s="204"/>
      <c r="AA7" s="204"/>
      <c r="AB7" s="204"/>
      <c r="AC7" s="204"/>
      <c r="AD7" s="204"/>
      <c r="AE7" s="204"/>
    </row>
    <row r="8" spans="2:31">
      <c r="B8" s="256">
        <v>3</v>
      </c>
      <c r="C8" s="256" t="s">
        <v>366</v>
      </c>
      <c r="D8" s="256">
        <v>18</v>
      </c>
      <c r="E8" s="256">
        <v>11</v>
      </c>
      <c r="F8" s="256">
        <v>0.5</v>
      </c>
      <c r="G8" s="256">
        <v>18</v>
      </c>
      <c r="H8" s="256">
        <v>2.2000000000000002</v>
      </c>
      <c r="I8" s="256">
        <v>2</v>
      </c>
      <c r="J8" s="256">
        <v>9000</v>
      </c>
      <c r="K8" s="256">
        <v>300</v>
      </c>
      <c r="L8" s="256">
        <v>560</v>
      </c>
      <c r="M8" s="256">
        <v>3.2</v>
      </c>
      <c r="N8" s="256">
        <v>6000</v>
      </c>
      <c r="O8" s="256"/>
      <c r="P8" s="263">
        <f t="shared" si="0"/>
        <v>4.5454545454545456E-2</v>
      </c>
      <c r="Q8" s="263">
        <f t="shared" si="1"/>
        <v>0.12222222222222223</v>
      </c>
      <c r="R8" s="270">
        <f t="shared" si="2"/>
        <v>1.2222222222222222E-3</v>
      </c>
      <c r="S8" s="270">
        <f t="shared" si="2"/>
        <v>1.6666666666666668E-3</v>
      </c>
      <c r="T8" s="204"/>
      <c r="U8" s="204"/>
      <c r="V8" s="204"/>
      <c r="W8" s="204"/>
      <c r="X8" s="204"/>
      <c r="Y8" s="204"/>
      <c r="Z8" s="204"/>
      <c r="AA8" s="204"/>
      <c r="AB8" s="204"/>
      <c r="AC8" s="204"/>
      <c r="AD8" s="204"/>
      <c r="AE8" s="204"/>
    </row>
    <row r="9" spans="2:31">
      <c r="B9" s="256">
        <v>4</v>
      </c>
      <c r="C9" s="256" t="s">
        <v>367</v>
      </c>
      <c r="D9" s="256">
        <v>20</v>
      </c>
      <c r="E9" s="256">
        <v>12</v>
      </c>
      <c r="F9" s="256">
        <v>0.5</v>
      </c>
      <c r="G9" s="256">
        <v>19</v>
      </c>
      <c r="H9" s="256">
        <v>2.2999999999999998</v>
      </c>
      <c r="I9" s="256">
        <v>2.2000000000000002</v>
      </c>
      <c r="J9" s="256">
        <v>9500</v>
      </c>
      <c r="K9" s="256">
        <v>320</v>
      </c>
      <c r="L9" s="256">
        <v>590</v>
      </c>
      <c r="M9" s="256">
        <v>3.3</v>
      </c>
      <c r="N9" s="256">
        <v>6400</v>
      </c>
      <c r="O9" s="204"/>
      <c r="P9" s="263">
        <f t="shared" si="0"/>
        <v>4.1666666666666664E-2</v>
      </c>
      <c r="Q9" s="263">
        <f t="shared" si="1"/>
        <v>0.12105263157894736</v>
      </c>
      <c r="R9" s="270">
        <f t="shared" si="2"/>
        <v>1.2631578947368421E-3</v>
      </c>
      <c r="S9" s="270">
        <f t="shared" si="2"/>
        <v>1.5625000000000001E-3</v>
      </c>
      <c r="T9" s="204"/>
      <c r="U9" s="204"/>
      <c r="V9" s="204"/>
      <c r="W9" s="204"/>
      <c r="X9" s="204"/>
      <c r="Y9" s="204"/>
      <c r="Z9" s="204"/>
      <c r="AA9" s="204"/>
      <c r="AB9" s="204"/>
      <c r="AC9" s="204"/>
      <c r="AD9" s="204"/>
      <c r="AE9" s="204"/>
    </row>
    <row r="10" spans="2:31">
      <c r="B10" s="256">
        <v>5</v>
      </c>
      <c r="C10" s="256" t="s">
        <v>368</v>
      </c>
      <c r="D10" s="256">
        <v>22</v>
      </c>
      <c r="E10" s="256">
        <v>13</v>
      </c>
      <c r="F10" s="256">
        <v>0.5</v>
      </c>
      <c r="G10" s="256">
        <v>20</v>
      </c>
      <c r="H10" s="256">
        <v>2.4</v>
      </c>
      <c r="I10" s="256">
        <v>2.4</v>
      </c>
      <c r="J10" s="256">
        <v>10000</v>
      </c>
      <c r="K10" s="256">
        <v>330</v>
      </c>
      <c r="L10" s="256">
        <v>630</v>
      </c>
      <c r="M10" s="256">
        <v>3.4</v>
      </c>
      <c r="N10" s="256">
        <v>6700</v>
      </c>
      <c r="O10" s="204"/>
      <c r="P10" s="263">
        <f t="shared" si="0"/>
        <v>3.8461538461538464E-2</v>
      </c>
      <c r="Q10" s="263">
        <f t="shared" si="1"/>
        <v>0.12</v>
      </c>
      <c r="R10" s="270">
        <f t="shared" si="2"/>
        <v>1.2999999999999999E-3</v>
      </c>
      <c r="S10" s="270">
        <f t="shared" si="2"/>
        <v>1.5151515151515152E-3</v>
      </c>
      <c r="T10" s="204"/>
      <c r="U10" s="204"/>
      <c r="V10" s="204"/>
      <c r="W10" s="204"/>
      <c r="X10" s="204"/>
      <c r="Y10" s="204"/>
      <c r="Z10" s="204"/>
      <c r="AA10" s="204"/>
      <c r="AB10" s="204"/>
      <c r="AC10" s="204"/>
      <c r="AD10" s="204"/>
      <c r="AE10" s="204"/>
    </row>
    <row r="11" spans="2:31">
      <c r="B11" s="256">
        <v>6</v>
      </c>
      <c r="C11" s="256" t="s">
        <v>369</v>
      </c>
      <c r="D11" s="256">
        <v>24</v>
      </c>
      <c r="E11" s="256">
        <v>14</v>
      </c>
      <c r="F11" s="256">
        <v>0.5</v>
      </c>
      <c r="G11" s="256">
        <v>21</v>
      </c>
      <c r="H11" s="256">
        <v>2.5</v>
      </c>
      <c r="I11" s="256">
        <v>2.5</v>
      </c>
      <c r="J11" s="256">
        <v>11000</v>
      </c>
      <c r="K11" s="256">
        <v>370</v>
      </c>
      <c r="L11" s="256">
        <v>690</v>
      </c>
      <c r="M11" s="256">
        <v>3.5</v>
      </c>
      <c r="N11" s="256">
        <v>7400</v>
      </c>
      <c r="O11" s="204"/>
      <c r="P11" s="263">
        <f t="shared" si="0"/>
        <v>3.5714285714285712E-2</v>
      </c>
      <c r="Q11" s="263">
        <f t="shared" si="1"/>
        <v>0.11904761904761904</v>
      </c>
      <c r="R11" s="270">
        <f t="shared" si="2"/>
        <v>1.2727272727272728E-3</v>
      </c>
      <c r="S11" s="270">
        <f t="shared" si="2"/>
        <v>1.3513513513513514E-3</v>
      </c>
      <c r="T11" s="204"/>
      <c r="U11" s="204"/>
      <c r="V11" s="204"/>
      <c r="W11" s="204"/>
      <c r="X11" s="204"/>
      <c r="Y11" s="204"/>
      <c r="Z11" s="204"/>
      <c r="AA11" s="204"/>
      <c r="AB11" s="204"/>
      <c r="AC11" s="204"/>
      <c r="AD11" s="204"/>
      <c r="AE11" s="204"/>
    </row>
    <row r="12" spans="2:31">
      <c r="B12" s="256">
        <v>7</v>
      </c>
      <c r="C12" s="256" t="s">
        <v>370</v>
      </c>
      <c r="D12" s="256">
        <v>27</v>
      </c>
      <c r="E12" s="256">
        <v>16</v>
      </c>
      <c r="F12" s="256">
        <v>0.6</v>
      </c>
      <c r="G12" s="256">
        <v>22</v>
      </c>
      <c r="H12" s="256">
        <v>2.6</v>
      </c>
      <c r="I12" s="256">
        <v>2.8</v>
      </c>
      <c r="J12" s="256">
        <v>11500</v>
      </c>
      <c r="K12" s="256">
        <v>380</v>
      </c>
      <c r="L12" s="256">
        <v>720</v>
      </c>
      <c r="M12" s="256">
        <v>3.7</v>
      </c>
      <c r="N12" s="256">
        <v>7700</v>
      </c>
      <c r="O12" s="204"/>
      <c r="P12" s="263">
        <f t="shared" si="0"/>
        <v>3.7499999999999999E-2</v>
      </c>
      <c r="Q12" s="263">
        <f t="shared" si="1"/>
        <v>0.11818181818181818</v>
      </c>
      <c r="R12" s="270">
        <f t="shared" si="2"/>
        <v>1.3913043478260871E-3</v>
      </c>
      <c r="S12" s="270">
        <f t="shared" si="2"/>
        <v>1.5789473684210526E-3</v>
      </c>
      <c r="T12" s="204"/>
      <c r="U12" s="204"/>
      <c r="V12" s="204"/>
      <c r="W12" s="204"/>
      <c r="X12" s="204"/>
      <c r="Y12" s="204"/>
      <c r="Z12" s="204"/>
      <c r="AA12" s="204"/>
      <c r="AB12" s="204"/>
      <c r="AC12" s="204"/>
      <c r="AD12" s="204"/>
      <c r="AE12" s="204"/>
    </row>
    <row r="13" spans="2:31">
      <c r="B13" s="256">
        <v>8</v>
      </c>
      <c r="C13" s="256" t="s">
        <v>371</v>
      </c>
      <c r="D13" s="256">
        <v>30</v>
      </c>
      <c r="E13" s="256">
        <v>18</v>
      </c>
      <c r="F13" s="256">
        <v>0.6</v>
      </c>
      <c r="G13" s="256">
        <v>23</v>
      </c>
      <c r="H13" s="256">
        <v>2.7</v>
      </c>
      <c r="I13" s="256">
        <v>3</v>
      </c>
      <c r="J13" s="256">
        <v>12000</v>
      </c>
      <c r="K13" s="256">
        <v>400</v>
      </c>
      <c r="L13" s="256">
        <v>750</v>
      </c>
      <c r="M13" s="256">
        <v>3.8</v>
      </c>
      <c r="N13" s="256">
        <v>8000</v>
      </c>
      <c r="O13" s="204"/>
      <c r="P13" s="263">
        <f t="shared" si="0"/>
        <v>3.3333333333333333E-2</v>
      </c>
      <c r="Q13" s="263">
        <f t="shared" si="1"/>
        <v>0.11739130434782609</v>
      </c>
      <c r="R13" s="270">
        <f t="shared" si="2"/>
        <v>1.5E-3</v>
      </c>
      <c r="S13" s="270">
        <f t="shared" si="2"/>
        <v>1.5E-3</v>
      </c>
      <c r="T13" s="204"/>
      <c r="U13" s="204"/>
      <c r="V13" s="204"/>
      <c r="W13" s="204"/>
      <c r="X13" s="204"/>
      <c r="Y13" s="204"/>
      <c r="Z13" s="204"/>
      <c r="AA13" s="204"/>
      <c r="AB13" s="204"/>
      <c r="AC13" s="204"/>
      <c r="AD13" s="204"/>
      <c r="AE13" s="204"/>
    </row>
    <row r="14" spans="2:31">
      <c r="B14" s="256">
        <v>9</v>
      </c>
      <c r="C14" s="256" t="s">
        <v>372</v>
      </c>
      <c r="D14" s="256">
        <v>35</v>
      </c>
      <c r="E14" s="256">
        <v>21</v>
      </c>
      <c r="F14" s="256">
        <v>0.6</v>
      </c>
      <c r="G14" s="256">
        <v>25</v>
      </c>
      <c r="H14" s="256">
        <v>2.8</v>
      </c>
      <c r="I14" s="256">
        <v>3.4</v>
      </c>
      <c r="J14" s="256">
        <v>13000</v>
      </c>
      <c r="K14" s="256">
        <v>430</v>
      </c>
      <c r="L14" s="256">
        <v>810</v>
      </c>
      <c r="M14" s="256">
        <v>4</v>
      </c>
      <c r="N14" s="256">
        <v>8700</v>
      </c>
      <c r="O14" s="204"/>
      <c r="P14" s="263">
        <f t="shared" si="0"/>
        <v>2.8571428571428571E-2</v>
      </c>
      <c r="Q14" s="263">
        <f t="shared" si="1"/>
        <v>0.11199999999999999</v>
      </c>
      <c r="R14" s="270">
        <f t="shared" si="2"/>
        <v>1.6153846153846153E-3</v>
      </c>
      <c r="S14" s="270">
        <f t="shared" si="2"/>
        <v>1.3953488372093023E-3</v>
      </c>
      <c r="T14" s="204"/>
      <c r="U14" s="204"/>
      <c r="V14" s="204"/>
      <c r="W14" s="204"/>
      <c r="X14" s="204"/>
      <c r="Y14" s="204"/>
      <c r="Z14" s="204"/>
      <c r="AA14" s="204"/>
      <c r="AB14" s="204"/>
      <c r="AC14" s="204"/>
      <c r="AD14" s="204"/>
      <c r="AE14" s="204"/>
    </row>
    <row r="15" spans="2:31">
      <c r="B15" s="256">
        <v>10</v>
      </c>
      <c r="C15" s="256" t="s">
        <v>373</v>
      </c>
      <c r="D15" s="256">
        <v>40</v>
      </c>
      <c r="E15" s="256">
        <v>24</v>
      </c>
      <c r="F15" s="256">
        <v>0.6</v>
      </c>
      <c r="G15" s="256">
        <v>26</v>
      </c>
      <c r="H15" s="256">
        <v>2.9</v>
      </c>
      <c r="I15" s="256">
        <v>3.8</v>
      </c>
      <c r="J15" s="256">
        <v>14000</v>
      </c>
      <c r="K15" s="256">
        <v>470</v>
      </c>
      <c r="L15" s="256">
        <v>880</v>
      </c>
      <c r="M15" s="256">
        <v>4.2</v>
      </c>
      <c r="N15" s="256">
        <v>9400</v>
      </c>
      <c r="O15" s="204"/>
      <c r="P15" s="263">
        <f t="shared" si="0"/>
        <v>2.4999999999999998E-2</v>
      </c>
      <c r="Q15" s="263">
        <f t="shared" si="1"/>
        <v>0.11153846153846153</v>
      </c>
      <c r="R15" s="270">
        <f t="shared" si="2"/>
        <v>1.7142857142857142E-3</v>
      </c>
      <c r="S15" s="270">
        <f t="shared" si="2"/>
        <v>1.276595744680851E-3</v>
      </c>
      <c r="T15" s="204"/>
      <c r="U15" s="204"/>
      <c r="V15" s="204"/>
      <c r="W15" s="204"/>
      <c r="X15" s="204"/>
      <c r="Y15" s="204"/>
      <c r="Z15" s="204"/>
      <c r="AA15" s="204"/>
      <c r="AB15" s="204"/>
      <c r="AC15" s="204"/>
      <c r="AD15" s="204"/>
      <c r="AE15" s="204"/>
    </row>
    <row r="16" spans="2:31">
      <c r="B16" s="256">
        <v>11</v>
      </c>
      <c r="C16" s="256" t="s">
        <v>374</v>
      </c>
      <c r="D16" s="256">
        <v>45</v>
      </c>
      <c r="E16" s="256">
        <v>27</v>
      </c>
      <c r="F16" s="256">
        <v>0.6</v>
      </c>
      <c r="G16" s="256">
        <v>27</v>
      </c>
      <c r="H16" s="256">
        <v>3.1</v>
      </c>
      <c r="I16" s="256">
        <v>3.8</v>
      </c>
      <c r="J16" s="256">
        <v>15000</v>
      </c>
      <c r="K16" s="256">
        <v>500</v>
      </c>
      <c r="L16" s="256">
        <v>940</v>
      </c>
      <c r="M16" s="256">
        <v>4.4000000000000004</v>
      </c>
      <c r="N16" s="256">
        <v>10000</v>
      </c>
      <c r="O16" s="204"/>
      <c r="P16" s="263">
        <f t="shared" si="0"/>
        <v>2.2222222222222223E-2</v>
      </c>
      <c r="Q16" s="263">
        <f t="shared" si="1"/>
        <v>0.11481481481481481</v>
      </c>
      <c r="R16" s="270">
        <f t="shared" si="2"/>
        <v>1.8E-3</v>
      </c>
      <c r="S16" s="270">
        <f t="shared" si="2"/>
        <v>1.1999999999999999E-3</v>
      </c>
      <c r="T16" s="204"/>
      <c r="U16" s="204"/>
      <c r="V16" s="204"/>
      <c r="W16" s="204"/>
      <c r="X16" s="204"/>
      <c r="Y16" s="204"/>
      <c r="Z16" s="204"/>
      <c r="AA16" s="204"/>
      <c r="AB16" s="204"/>
      <c r="AC16" s="204"/>
      <c r="AD16" s="204"/>
      <c r="AE16" s="204"/>
    </row>
    <row r="17" spans="2:31">
      <c r="B17" s="256">
        <v>12</v>
      </c>
      <c r="C17" s="256" t="s">
        <v>375</v>
      </c>
      <c r="D17" s="256">
        <v>50</v>
      </c>
      <c r="E17" s="256">
        <v>30</v>
      </c>
      <c r="F17" s="256">
        <v>0.6</v>
      </c>
      <c r="G17" s="256">
        <v>29</v>
      </c>
      <c r="H17" s="256">
        <v>3.2</v>
      </c>
      <c r="I17" s="256">
        <v>3.8</v>
      </c>
      <c r="J17" s="256">
        <v>16000</v>
      </c>
      <c r="K17" s="256">
        <v>530</v>
      </c>
      <c r="L17" s="256">
        <v>1000</v>
      </c>
      <c r="M17" s="256">
        <v>4.5999999999999996</v>
      </c>
      <c r="N17" s="256">
        <v>10700</v>
      </c>
      <c r="O17" s="204"/>
      <c r="P17" s="263">
        <f t="shared" si="0"/>
        <v>0.02</v>
      </c>
      <c r="Q17" s="263">
        <f t="shared" si="1"/>
        <v>0.11034482758620691</v>
      </c>
      <c r="R17" s="270">
        <f t="shared" si="2"/>
        <v>1.8749999999999999E-3</v>
      </c>
      <c r="S17" s="270">
        <f t="shared" si="2"/>
        <v>1.1320754716981133E-3</v>
      </c>
      <c r="T17" s="204"/>
      <c r="U17" s="204"/>
      <c r="V17" s="204"/>
      <c r="W17" s="204"/>
      <c r="X17" s="204"/>
      <c r="Y17" s="204"/>
      <c r="Z17" s="204"/>
      <c r="AA17" s="204"/>
      <c r="AB17" s="204"/>
      <c r="AC17" s="204"/>
      <c r="AD17" s="204"/>
      <c r="AE17" s="204"/>
    </row>
    <row r="18" spans="2:31">
      <c r="B18" s="256">
        <v>13</v>
      </c>
      <c r="C18" s="256" t="s">
        <v>376</v>
      </c>
      <c r="D18" s="256">
        <v>30</v>
      </c>
      <c r="E18" s="256">
        <v>18</v>
      </c>
      <c r="F18" s="256">
        <v>0.6</v>
      </c>
      <c r="G18" s="256">
        <v>23</v>
      </c>
      <c r="H18" s="256">
        <v>8</v>
      </c>
      <c r="I18" s="256">
        <v>3</v>
      </c>
      <c r="J18" s="256">
        <v>10000</v>
      </c>
      <c r="K18" s="256">
        <v>640</v>
      </c>
      <c r="L18" s="256">
        <v>600</v>
      </c>
      <c r="M18" s="256">
        <v>5.3</v>
      </c>
      <c r="N18" s="256">
        <v>8000</v>
      </c>
      <c r="O18" s="204"/>
      <c r="P18" s="263">
        <f t="shared" si="0"/>
        <v>3.3333333333333333E-2</v>
      </c>
      <c r="Q18" s="263">
        <f t="shared" si="1"/>
        <v>0.34782608695652173</v>
      </c>
      <c r="R18" s="270">
        <f t="shared" si="2"/>
        <v>1.8E-3</v>
      </c>
      <c r="S18" s="270">
        <f t="shared" si="2"/>
        <v>9.3749999999999997E-4</v>
      </c>
      <c r="T18" s="204"/>
      <c r="U18" s="204"/>
      <c r="V18" s="204"/>
      <c r="W18" s="204"/>
      <c r="X18" s="204"/>
      <c r="Y18" s="204"/>
      <c r="Z18" s="204"/>
      <c r="AA18" s="204"/>
      <c r="AB18" s="204"/>
      <c r="AC18" s="204"/>
      <c r="AD18" s="204"/>
      <c r="AE18" s="204"/>
    </row>
    <row r="19" spans="2:31">
      <c r="B19" s="256">
        <v>14</v>
      </c>
      <c r="C19" s="256" t="s">
        <v>377</v>
      </c>
      <c r="D19" s="256">
        <v>35</v>
      </c>
      <c r="E19" s="256">
        <v>21</v>
      </c>
      <c r="F19" s="256">
        <v>0.6</v>
      </c>
      <c r="G19" s="256">
        <v>25</v>
      </c>
      <c r="H19" s="256">
        <v>8.4</v>
      </c>
      <c r="I19" s="256">
        <v>3.4</v>
      </c>
      <c r="J19" s="256">
        <v>10000</v>
      </c>
      <c r="K19" s="256">
        <v>690</v>
      </c>
      <c r="L19" s="256">
        <v>650</v>
      </c>
      <c r="M19" s="256">
        <v>5.6</v>
      </c>
      <c r="N19" s="256">
        <v>8700</v>
      </c>
      <c r="O19" s="204"/>
      <c r="P19" s="263">
        <f t="shared" si="0"/>
        <v>2.8571428571428571E-2</v>
      </c>
      <c r="Q19" s="263">
        <f t="shared" si="1"/>
        <v>0.33600000000000002</v>
      </c>
      <c r="R19" s="270">
        <f t="shared" si="2"/>
        <v>2.0999999999999999E-3</v>
      </c>
      <c r="S19" s="270">
        <f t="shared" si="2"/>
        <v>8.6956521739130427E-4</v>
      </c>
      <c r="T19" s="204"/>
      <c r="U19" s="204"/>
      <c r="V19" s="204"/>
      <c r="W19" s="204"/>
      <c r="X19" s="204"/>
      <c r="Y19" s="204"/>
      <c r="Z19" s="204"/>
      <c r="AA19" s="204"/>
      <c r="AB19" s="204"/>
      <c r="AC19" s="204"/>
      <c r="AD19" s="204"/>
      <c r="AE19" s="204"/>
    </row>
    <row r="20" spans="2:31">
      <c r="B20" s="256">
        <v>15</v>
      </c>
      <c r="C20" s="256" t="s">
        <v>378</v>
      </c>
      <c r="D20" s="256">
        <v>40</v>
      </c>
      <c r="E20" s="256">
        <v>24</v>
      </c>
      <c r="F20" s="256">
        <v>0.6</v>
      </c>
      <c r="G20" s="256">
        <v>26</v>
      </c>
      <c r="H20" s="256">
        <v>8.8000000000000007</v>
      </c>
      <c r="I20" s="256">
        <v>3.8</v>
      </c>
      <c r="J20" s="256">
        <v>11000</v>
      </c>
      <c r="K20" s="256">
        <v>750</v>
      </c>
      <c r="L20" s="256">
        <v>700</v>
      </c>
      <c r="M20" s="256">
        <v>5.9</v>
      </c>
      <c r="N20" s="256">
        <v>9400</v>
      </c>
      <c r="O20" s="204"/>
      <c r="P20" s="263">
        <f t="shared" si="0"/>
        <v>2.4999999999999998E-2</v>
      </c>
      <c r="Q20" s="263">
        <f t="shared" si="1"/>
        <v>0.33846153846153848</v>
      </c>
      <c r="R20" s="270">
        <f t="shared" si="2"/>
        <v>2.1818181818181819E-3</v>
      </c>
      <c r="S20" s="270">
        <f t="shared" si="2"/>
        <v>7.9999999999999993E-4</v>
      </c>
      <c r="T20" s="204"/>
      <c r="U20" s="204"/>
      <c r="V20" s="204"/>
      <c r="W20" s="204"/>
      <c r="X20" s="204"/>
      <c r="Y20" s="204"/>
      <c r="Z20" s="204"/>
      <c r="AA20" s="204"/>
      <c r="AB20" s="204"/>
      <c r="AC20" s="204"/>
      <c r="AD20" s="204"/>
      <c r="AE20" s="204"/>
    </row>
    <row r="21" spans="2:31">
      <c r="B21" s="256">
        <v>16</v>
      </c>
      <c r="C21" s="256" t="s">
        <v>379</v>
      </c>
      <c r="D21" s="256">
        <v>50</v>
      </c>
      <c r="E21" s="256">
        <v>30</v>
      </c>
      <c r="F21" s="256">
        <v>0.6</v>
      </c>
      <c r="G21" s="256">
        <v>29</v>
      </c>
      <c r="H21" s="256">
        <v>9.6999999999999993</v>
      </c>
      <c r="I21" s="256">
        <v>4.5999999999999996</v>
      </c>
      <c r="J21" s="256">
        <v>14000</v>
      </c>
      <c r="K21" s="256">
        <v>930</v>
      </c>
      <c r="L21" s="256">
        <v>880</v>
      </c>
      <c r="M21" s="256">
        <v>6.5</v>
      </c>
      <c r="N21" s="256">
        <v>11800</v>
      </c>
      <c r="O21" s="204"/>
      <c r="P21" s="263">
        <f t="shared" si="0"/>
        <v>0.02</v>
      </c>
      <c r="Q21" s="263">
        <f t="shared" si="1"/>
        <v>0.33448275862068966</v>
      </c>
      <c r="R21" s="270">
        <f t="shared" si="2"/>
        <v>2.142857142857143E-3</v>
      </c>
      <c r="S21" s="270">
        <f t="shared" si="2"/>
        <v>6.4516129032258064E-4</v>
      </c>
      <c r="T21" s="204"/>
      <c r="U21" s="204"/>
      <c r="V21" s="204"/>
      <c r="W21" s="204"/>
      <c r="X21" s="204"/>
      <c r="Y21" s="204"/>
      <c r="Z21" s="204"/>
      <c r="AA21" s="204"/>
      <c r="AB21" s="204"/>
      <c r="AC21" s="204"/>
      <c r="AD21" s="204"/>
      <c r="AE21" s="204"/>
    </row>
    <row r="22" spans="2:31">
      <c r="B22" s="256">
        <v>17</v>
      </c>
      <c r="C22" s="256" t="s">
        <v>380</v>
      </c>
      <c r="D22" s="256">
        <v>60</v>
      </c>
      <c r="E22" s="256">
        <v>36</v>
      </c>
      <c r="F22" s="256">
        <v>0.6</v>
      </c>
      <c r="G22" s="256">
        <v>32</v>
      </c>
      <c r="H22" s="256">
        <v>10.5</v>
      </c>
      <c r="I22" s="256">
        <v>5.3</v>
      </c>
      <c r="J22" s="256">
        <v>17000</v>
      </c>
      <c r="K22" s="256">
        <v>1130</v>
      </c>
      <c r="L22" s="256">
        <v>1060</v>
      </c>
      <c r="M22" s="256">
        <v>7</v>
      </c>
      <c r="N22" s="256">
        <v>14300</v>
      </c>
      <c r="O22" s="204"/>
      <c r="P22" s="263">
        <f t="shared" si="0"/>
        <v>1.6666666666666666E-2</v>
      </c>
      <c r="Q22" s="263">
        <f t="shared" si="1"/>
        <v>0.328125</v>
      </c>
      <c r="R22" s="270">
        <f t="shared" si="2"/>
        <v>2.1176470588235292E-3</v>
      </c>
      <c r="S22" s="270">
        <f t="shared" si="2"/>
        <v>5.3097345132743356E-4</v>
      </c>
      <c r="T22" s="204"/>
      <c r="U22" s="204"/>
      <c r="V22" s="204"/>
      <c r="W22" s="204"/>
      <c r="X22" s="204"/>
      <c r="Y22" s="204"/>
      <c r="Z22" s="204"/>
      <c r="AA22" s="204"/>
      <c r="AB22" s="204"/>
      <c r="AC22" s="204"/>
      <c r="AD22" s="204"/>
      <c r="AE22" s="204"/>
    </row>
    <row r="23" spans="2:31">
      <c r="B23" s="256">
        <v>18</v>
      </c>
      <c r="C23" s="256" t="s">
        <v>381</v>
      </c>
      <c r="D23" s="256">
        <v>70</v>
      </c>
      <c r="E23" s="256">
        <v>42</v>
      </c>
      <c r="F23" s="256">
        <v>0.6</v>
      </c>
      <c r="G23" s="256">
        <v>34</v>
      </c>
      <c r="H23" s="256">
        <v>13.5</v>
      </c>
      <c r="I23" s="256">
        <v>6</v>
      </c>
      <c r="J23" s="256">
        <v>20000</v>
      </c>
      <c r="K23" s="256">
        <v>1330</v>
      </c>
      <c r="L23" s="256">
        <v>1250</v>
      </c>
      <c r="M23" s="256">
        <v>9</v>
      </c>
      <c r="N23" s="256">
        <v>16800</v>
      </c>
      <c r="O23" s="204"/>
      <c r="P23" s="263">
        <f t="shared" si="0"/>
        <v>1.4285714285714285E-2</v>
      </c>
      <c r="Q23" s="263">
        <f t="shared" si="1"/>
        <v>0.39705882352941174</v>
      </c>
      <c r="R23" s="270">
        <f t="shared" si="2"/>
        <v>2.0999999999999999E-3</v>
      </c>
      <c r="S23" s="270">
        <f t="shared" si="2"/>
        <v>4.5112781954887219E-4</v>
      </c>
      <c r="T23" s="204"/>
      <c r="U23" s="204"/>
      <c r="V23" s="204"/>
      <c r="W23" s="204"/>
      <c r="X23" s="204"/>
      <c r="Y23" s="204"/>
      <c r="Z23" s="204"/>
      <c r="AA23" s="204"/>
      <c r="AB23" s="204"/>
      <c r="AC23" s="204"/>
      <c r="AD23" s="204"/>
      <c r="AE23" s="204"/>
    </row>
    <row r="24" spans="2:31">
      <c r="B24" s="256">
        <v>19</v>
      </c>
      <c r="C24" s="256" t="s">
        <v>382</v>
      </c>
      <c r="D24" s="256">
        <v>24</v>
      </c>
      <c r="E24" s="256">
        <v>16.5</v>
      </c>
      <c r="F24" s="256">
        <v>0.4</v>
      </c>
      <c r="G24" s="256">
        <v>24</v>
      </c>
      <c r="H24" s="256">
        <v>2.7</v>
      </c>
      <c r="I24" s="256">
        <v>2.7</v>
      </c>
      <c r="J24" s="256">
        <v>11600</v>
      </c>
      <c r="K24" s="256">
        <v>390</v>
      </c>
      <c r="L24" s="256">
        <v>720</v>
      </c>
      <c r="M24" s="256">
        <v>3.8</v>
      </c>
      <c r="N24" s="256">
        <v>9400</v>
      </c>
      <c r="O24" s="204"/>
      <c r="P24" s="263">
        <f t="shared" si="0"/>
        <v>2.4242424242424242E-2</v>
      </c>
      <c r="Q24" s="263">
        <f t="shared" si="1"/>
        <v>0.1125</v>
      </c>
      <c r="R24" s="270">
        <f t="shared" si="2"/>
        <v>1.4224137931034483E-3</v>
      </c>
      <c r="S24" s="270">
        <f t="shared" si="2"/>
        <v>1.0256410256410256E-3</v>
      </c>
      <c r="T24" s="204"/>
      <c r="U24" s="204"/>
      <c r="V24" s="204"/>
      <c r="W24" s="204"/>
      <c r="X24" s="204"/>
      <c r="Y24" s="204"/>
      <c r="Z24" s="204"/>
      <c r="AA24" s="204"/>
      <c r="AB24" s="204"/>
      <c r="AC24" s="204"/>
      <c r="AD24" s="204"/>
      <c r="AE24" s="204"/>
    </row>
    <row r="25" spans="2:31">
      <c r="B25" s="256">
        <v>20</v>
      </c>
      <c r="C25" s="256" t="s">
        <v>383</v>
      </c>
      <c r="D25" s="256">
        <v>28</v>
      </c>
      <c r="E25" s="256">
        <v>19.5</v>
      </c>
      <c r="F25" s="256">
        <v>0.45</v>
      </c>
      <c r="G25" s="256">
        <v>26.5</v>
      </c>
      <c r="H25" s="256">
        <v>3</v>
      </c>
      <c r="I25" s="256">
        <v>3.2</v>
      </c>
      <c r="J25" s="256">
        <v>12600</v>
      </c>
      <c r="K25" s="256">
        <v>420</v>
      </c>
      <c r="L25" s="256">
        <v>780</v>
      </c>
      <c r="M25" s="256">
        <v>4.0999999999999996</v>
      </c>
      <c r="N25" s="256">
        <v>10200</v>
      </c>
      <c r="O25" s="204"/>
      <c r="P25" s="263">
        <f t="shared" si="0"/>
        <v>2.3076923076923078E-2</v>
      </c>
      <c r="Q25" s="263">
        <f t="shared" si="1"/>
        <v>0.11320754716981132</v>
      </c>
      <c r="R25" s="270">
        <f t="shared" si="2"/>
        <v>1.5476190476190477E-3</v>
      </c>
      <c r="S25" s="270">
        <f t="shared" si="2"/>
        <v>1.0714285714285715E-3</v>
      </c>
      <c r="T25" s="204"/>
      <c r="U25" s="204"/>
      <c r="V25" s="204"/>
      <c r="W25" s="204"/>
      <c r="X25" s="204"/>
      <c r="Y25" s="204"/>
      <c r="Z25" s="204"/>
      <c r="AA25" s="204"/>
      <c r="AB25" s="204"/>
      <c r="AC25" s="204"/>
      <c r="AD25" s="204"/>
      <c r="AE25" s="204"/>
    </row>
    <row r="26" spans="2:31">
      <c r="B26" s="256">
        <v>21</v>
      </c>
      <c r="C26" s="256" t="s">
        <v>384</v>
      </c>
      <c r="D26" s="256">
        <v>32</v>
      </c>
      <c r="E26" s="256">
        <v>22.5</v>
      </c>
      <c r="F26" s="256">
        <v>0.5</v>
      </c>
      <c r="G26" s="256">
        <v>29</v>
      </c>
      <c r="H26" s="256">
        <v>3.3</v>
      </c>
      <c r="I26" s="256">
        <v>3.8</v>
      </c>
      <c r="J26" s="256">
        <v>13700</v>
      </c>
      <c r="K26" s="256">
        <v>460</v>
      </c>
      <c r="L26" s="256">
        <v>850</v>
      </c>
      <c r="M26" s="256">
        <v>4.3</v>
      </c>
      <c r="N26" s="256">
        <v>11100</v>
      </c>
      <c r="O26" s="204"/>
      <c r="P26" s="263">
        <f t="shared" si="0"/>
        <v>2.2222222222222223E-2</v>
      </c>
      <c r="Q26" s="263">
        <f t="shared" si="1"/>
        <v>0.11379310344827585</v>
      </c>
      <c r="R26" s="270">
        <f t="shared" si="2"/>
        <v>1.6423357664233577E-3</v>
      </c>
      <c r="S26" s="270">
        <f t="shared" si="2"/>
        <v>1.0869565217391304E-3</v>
      </c>
      <c r="T26" s="204"/>
      <c r="U26" s="204"/>
      <c r="V26" s="204"/>
      <c r="W26" s="204"/>
      <c r="X26" s="204"/>
      <c r="Y26" s="204"/>
      <c r="Z26" s="204"/>
      <c r="AA26" s="204"/>
      <c r="AB26" s="204"/>
      <c r="AC26" s="204"/>
      <c r="AD26" s="204"/>
      <c r="AE26" s="204"/>
    </row>
    <row r="27" spans="2:31">
      <c r="B27" s="256">
        <v>22</v>
      </c>
      <c r="C27" s="256" t="s">
        <v>385</v>
      </c>
      <c r="D27" s="256">
        <v>36</v>
      </c>
      <c r="E27" s="256">
        <v>26</v>
      </c>
      <c r="F27" s="256">
        <v>0.6</v>
      </c>
      <c r="G27" s="256">
        <v>31</v>
      </c>
      <c r="H27" s="256">
        <v>3.6</v>
      </c>
      <c r="I27" s="256">
        <v>4.3</v>
      </c>
      <c r="J27" s="256">
        <v>14700</v>
      </c>
      <c r="K27" s="256">
        <v>490</v>
      </c>
      <c r="L27" s="256">
        <v>910</v>
      </c>
      <c r="M27" s="256">
        <v>4.5</v>
      </c>
      <c r="N27" s="256">
        <v>11900</v>
      </c>
      <c r="O27" s="204"/>
      <c r="P27" s="263">
        <f t="shared" si="0"/>
        <v>2.3076923076923075E-2</v>
      </c>
      <c r="Q27" s="263">
        <f t="shared" si="1"/>
        <v>0.11612903225806452</v>
      </c>
      <c r="R27" s="270">
        <f t="shared" si="2"/>
        <v>1.7687074829931973E-3</v>
      </c>
      <c r="S27" s="270">
        <f t="shared" si="2"/>
        <v>1.2244897959183673E-3</v>
      </c>
      <c r="T27" s="204"/>
      <c r="U27" s="204"/>
      <c r="V27" s="204"/>
      <c r="W27" s="204"/>
      <c r="X27" s="204"/>
      <c r="Y27" s="204"/>
      <c r="Z27" s="204"/>
      <c r="AA27" s="204"/>
      <c r="AB27" s="204"/>
      <c r="AC27" s="204"/>
      <c r="AD27" s="204"/>
      <c r="AE27" s="204"/>
    </row>
    <row r="28" spans="2:31">
      <c r="B28" s="256">
        <v>23</v>
      </c>
      <c r="C28" s="256" t="s">
        <v>386</v>
      </c>
      <c r="D28" s="256">
        <v>24</v>
      </c>
      <c r="E28" s="256">
        <v>14</v>
      </c>
      <c r="F28" s="256">
        <v>0.35</v>
      </c>
      <c r="G28" s="256">
        <v>21</v>
      </c>
      <c r="H28" s="256">
        <v>2.4</v>
      </c>
      <c r="I28" s="256">
        <v>2.2000000000000002</v>
      </c>
      <c r="J28" s="256">
        <v>11600</v>
      </c>
      <c r="K28" s="256">
        <v>320</v>
      </c>
      <c r="L28" s="256">
        <v>590</v>
      </c>
      <c r="M28" s="256">
        <v>3.5</v>
      </c>
      <c r="N28" s="256">
        <v>9400</v>
      </c>
      <c r="O28" s="204"/>
      <c r="P28" s="263">
        <f t="shared" si="0"/>
        <v>2.4999999999999998E-2</v>
      </c>
      <c r="Q28" s="263">
        <f t="shared" si="1"/>
        <v>0.11428571428571428</v>
      </c>
      <c r="R28" s="270">
        <f t="shared" si="2"/>
        <v>1.206896551724138E-3</v>
      </c>
      <c r="S28" s="270">
        <f t="shared" si="2"/>
        <v>1.0937499999999999E-3</v>
      </c>
      <c r="T28" s="204"/>
      <c r="U28" s="204"/>
      <c r="V28" s="253">
        <v>2</v>
      </c>
      <c r="W28" s="204"/>
      <c r="X28" s="204"/>
      <c r="Y28" s="204"/>
      <c r="Z28" s="204"/>
      <c r="AA28" s="204"/>
      <c r="AB28" s="204"/>
      <c r="AC28" s="204"/>
      <c r="AD28" s="204"/>
      <c r="AE28" s="204"/>
    </row>
    <row r="29" spans="2:31">
      <c r="B29" s="256">
        <v>24</v>
      </c>
      <c r="C29" s="256" t="s">
        <v>387</v>
      </c>
      <c r="D29" s="256">
        <v>28</v>
      </c>
      <c r="E29" s="256">
        <v>16.5</v>
      </c>
      <c r="F29" s="256">
        <v>0.4</v>
      </c>
      <c r="G29" s="256">
        <v>24</v>
      </c>
      <c r="H29" s="256">
        <v>2.7</v>
      </c>
      <c r="I29" s="256">
        <v>2.7</v>
      </c>
      <c r="J29" s="256">
        <v>12600</v>
      </c>
      <c r="K29" s="256">
        <v>390</v>
      </c>
      <c r="L29" s="256">
        <v>720</v>
      </c>
      <c r="M29" s="256">
        <v>3.8</v>
      </c>
      <c r="N29" s="256">
        <v>10200</v>
      </c>
      <c r="O29" s="204"/>
      <c r="P29" s="263">
        <f t="shared" si="0"/>
        <v>2.4242424242424242E-2</v>
      </c>
      <c r="Q29" s="263">
        <f t="shared" si="1"/>
        <v>0.1125</v>
      </c>
      <c r="R29" s="270">
        <f t="shared" si="2"/>
        <v>1.3095238095238095E-3</v>
      </c>
      <c r="S29" s="270">
        <f t="shared" si="2"/>
        <v>1.0256410256410256E-3</v>
      </c>
      <c r="T29" s="204"/>
      <c r="U29" s="204"/>
      <c r="V29" s="253">
        <v>3</v>
      </c>
      <c r="W29" s="204"/>
      <c r="X29" s="204"/>
      <c r="Y29" s="204"/>
      <c r="Z29" s="204"/>
      <c r="AA29" s="204"/>
      <c r="AB29" s="204"/>
      <c r="AC29" s="204"/>
      <c r="AD29" s="204"/>
      <c r="AE29" s="204"/>
    </row>
    <row r="30" spans="2:31">
      <c r="B30" s="256">
        <v>25</v>
      </c>
      <c r="C30" s="256" t="s">
        <v>388</v>
      </c>
      <c r="D30" s="256">
        <v>32</v>
      </c>
      <c r="E30" s="256">
        <v>19.5</v>
      </c>
      <c r="F30" s="256">
        <v>0.45</v>
      </c>
      <c r="G30" s="256">
        <v>26.5</v>
      </c>
      <c r="H30" s="256">
        <v>3</v>
      </c>
      <c r="I30" s="256">
        <v>3.2</v>
      </c>
      <c r="J30" s="256">
        <v>13700</v>
      </c>
      <c r="K30" s="256">
        <v>420</v>
      </c>
      <c r="L30" s="256">
        <v>785</v>
      </c>
      <c r="M30" s="256">
        <v>4.0999999999999996</v>
      </c>
      <c r="N30" s="256">
        <v>11100</v>
      </c>
      <c r="O30" s="204"/>
      <c r="P30" s="263">
        <f t="shared" si="0"/>
        <v>2.3076923076923078E-2</v>
      </c>
      <c r="Q30" s="263">
        <f t="shared" si="1"/>
        <v>0.11320754716981132</v>
      </c>
      <c r="R30" s="270">
        <f t="shared" si="2"/>
        <v>1.4233576642335767E-3</v>
      </c>
      <c r="S30" s="270">
        <f t="shared" si="2"/>
        <v>1.0714285714285715E-3</v>
      </c>
      <c r="T30" s="204"/>
      <c r="U30" s="204"/>
      <c r="V30" s="253">
        <v>4</v>
      </c>
      <c r="W30" s="204"/>
      <c r="X30" s="204"/>
      <c r="Y30" s="204"/>
      <c r="Z30" s="204"/>
      <c r="AA30" s="204"/>
      <c r="AB30" s="204"/>
      <c r="AC30" s="204"/>
      <c r="AD30" s="204"/>
      <c r="AE30" s="204"/>
    </row>
    <row r="31" spans="2:31">
      <c r="B31" s="256">
        <v>26</v>
      </c>
      <c r="C31" s="256" t="s">
        <v>389</v>
      </c>
      <c r="D31" s="256">
        <v>36</v>
      </c>
      <c r="E31" s="256">
        <v>22.5</v>
      </c>
      <c r="F31" s="256">
        <v>0.5</v>
      </c>
      <c r="G31" s="256">
        <v>29</v>
      </c>
      <c r="H31" s="256">
        <v>3.3</v>
      </c>
      <c r="I31" s="256">
        <v>3.8</v>
      </c>
      <c r="J31" s="256">
        <v>14700</v>
      </c>
      <c r="K31" s="256">
        <v>460</v>
      </c>
      <c r="L31" s="256">
        <v>850</v>
      </c>
      <c r="M31" s="256">
        <v>4.3</v>
      </c>
      <c r="N31" s="256">
        <v>11900</v>
      </c>
      <c r="O31" s="204"/>
      <c r="P31" s="263">
        <f t="shared" si="0"/>
        <v>2.2222222222222223E-2</v>
      </c>
      <c r="Q31" s="263">
        <f t="shared" si="1"/>
        <v>0.11379310344827585</v>
      </c>
      <c r="R31" s="270">
        <f t="shared" si="2"/>
        <v>1.5306122448979591E-3</v>
      </c>
      <c r="S31" s="270">
        <f t="shared" si="2"/>
        <v>1.0869565217391304E-3</v>
      </c>
      <c r="T31" s="204"/>
      <c r="U31" s="204"/>
      <c r="V31" s="253">
        <v>5</v>
      </c>
      <c r="W31" s="204"/>
      <c r="X31" s="204"/>
      <c r="Y31" s="204"/>
      <c r="Z31" s="204"/>
      <c r="AA31" s="204"/>
      <c r="AB31" s="204"/>
      <c r="AC31" s="204"/>
      <c r="AD31" s="204"/>
      <c r="AE31" s="204"/>
    </row>
    <row r="32" spans="2:31">
      <c r="B32" s="256">
        <v>27</v>
      </c>
      <c r="C32" s="256" t="s">
        <v>390</v>
      </c>
      <c r="D32" s="256">
        <v>29</v>
      </c>
      <c r="E32" s="256">
        <v>17</v>
      </c>
      <c r="F32" s="256">
        <v>0.4</v>
      </c>
      <c r="G32" s="256">
        <v>23</v>
      </c>
      <c r="H32" s="256">
        <v>2.9</v>
      </c>
      <c r="I32" s="256">
        <v>3</v>
      </c>
      <c r="J32" s="256">
        <v>12000</v>
      </c>
      <c r="K32" s="256">
        <v>400</v>
      </c>
      <c r="L32" s="256">
        <v>750</v>
      </c>
      <c r="M32" s="256">
        <v>3.8</v>
      </c>
      <c r="N32" s="256">
        <v>8000</v>
      </c>
      <c r="O32" s="204"/>
      <c r="P32" s="263">
        <f t="shared" si="0"/>
        <v>2.3529411764705882E-2</v>
      </c>
      <c r="Q32" s="263">
        <f t="shared" si="1"/>
        <v>0.12608695652173912</v>
      </c>
      <c r="R32" s="270">
        <f t="shared" si="2"/>
        <v>1.4166666666666668E-3</v>
      </c>
      <c r="S32" s="270">
        <f t="shared" si="2"/>
        <v>1E-3</v>
      </c>
      <c r="T32" s="204"/>
      <c r="U32" s="204"/>
      <c r="V32" s="253">
        <v>6</v>
      </c>
      <c r="W32" s="204"/>
      <c r="X32" s="204"/>
      <c r="Y32" s="204"/>
      <c r="Z32" s="204"/>
      <c r="AA32" s="204"/>
      <c r="AB32" s="204"/>
      <c r="AC32" s="204"/>
      <c r="AD32" s="204"/>
      <c r="AE32" s="204"/>
    </row>
    <row r="33" spans="2:31">
      <c r="B33" s="256">
        <v>28</v>
      </c>
      <c r="C33" s="256" t="s">
        <v>391</v>
      </c>
      <c r="D33" s="256">
        <v>23</v>
      </c>
      <c r="E33" s="256">
        <v>14</v>
      </c>
      <c r="F33" s="256">
        <v>0.4</v>
      </c>
      <c r="G33" s="256">
        <v>20</v>
      </c>
      <c r="H33" s="256">
        <v>2.9</v>
      </c>
      <c r="I33" s="256">
        <v>2.5</v>
      </c>
      <c r="J33" s="256">
        <v>10500</v>
      </c>
      <c r="K33" s="256">
        <v>350</v>
      </c>
      <c r="L33" s="256">
        <v>660</v>
      </c>
      <c r="M33" s="256">
        <v>3.8</v>
      </c>
      <c r="N33" s="256">
        <v>7000</v>
      </c>
      <c r="O33" s="204"/>
      <c r="P33" s="263">
        <f t="shared" si="0"/>
        <v>2.8571428571428574E-2</v>
      </c>
      <c r="Q33" s="263">
        <f t="shared" si="1"/>
        <v>0.14499999999999999</v>
      </c>
      <c r="R33" s="270">
        <f t="shared" si="2"/>
        <v>1.3333333333333333E-3</v>
      </c>
      <c r="S33" s="270">
        <f t="shared" si="2"/>
        <v>1.1428571428571429E-3</v>
      </c>
      <c r="T33" s="204"/>
      <c r="U33" s="204"/>
      <c r="V33" s="253">
        <v>7</v>
      </c>
      <c r="W33" s="204"/>
      <c r="X33" s="204"/>
      <c r="Y33" s="204"/>
      <c r="Z33" s="204"/>
      <c r="AA33" s="204"/>
      <c r="AB33" s="204"/>
      <c r="AC33" s="204"/>
      <c r="AD33" s="204"/>
      <c r="AE33" s="204"/>
    </row>
    <row r="34" spans="2:31">
      <c r="B34" s="256">
        <v>29</v>
      </c>
      <c r="C34" s="256" t="s">
        <v>392</v>
      </c>
      <c r="D34" s="256">
        <v>17</v>
      </c>
      <c r="E34" s="256">
        <v>10</v>
      </c>
      <c r="F34" s="256">
        <v>0.4</v>
      </c>
      <c r="G34" s="256">
        <v>18</v>
      </c>
      <c r="H34" s="256">
        <v>2.9</v>
      </c>
      <c r="I34" s="256">
        <v>1.9</v>
      </c>
      <c r="J34" s="256">
        <v>9500</v>
      </c>
      <c r="K34" s="256">
        <v>320</v>
      </c>
      <c r="L34" s="256">
        <v>590</v>
      </c>
      <c r="M34" s="256">
        <v>3.8</v>
      </c>
      <c r="N34" s="256">
        <v>6400</v>
      </c>
      <c r="O34" s="204"/>
      <c r="P34" s="263">
        <f t="shared" si="0"/>
        <v>0.04</v>
      </c>
      <c r="Q34" s="263">
        <f t="shared" si="1"/>
        <v>0.16111111111111109</v>
      </c>
      <c r="R34" s="270">
        <f t="shared" si="2"/>
        <v>1.0526315789473684E-3</v>
      </c>
      <c r="S34" s="270">
        <f t="shared" si="2"/>
        <v>1.25E-3</v>
      </c>
      <c r="T34" s="204"/>
      <c r="U34" s="204"/>
      <c r="V34" s="253">
        <v>8</v>
      </c>
      <c r="W34" s="204"/>
      <c r="X34" s="204"/>
      <c r="Y34" s="204"/>
      <c r="Z34" s="204"/>
      <c r="AA34" s="204"/>
      <c r="AB34" s="204"/>
      <c r="AC34" s="204"/>
      <c r="AD34" s="204"/>
      <c r="AE34" s="204"/>
    </row>
    <row r="35" spans="2:31">
      <c r="B35" s="256">
        <v>30</v>
      </c>
      <c r="C35" s="256" t="s">
        <v>393</v>
      </c>
      <c r="D35" s="256">
        <v>32</v>
      </c>
      <c r="E35" s="256">
        <v>19</v>
      </c>
      <c r="F35" s="256">
        <v>0.3</v>
      </c>
      <c r="G35" s="256">
        <v>24</v>
      </c>
      <c r="H35" s="256">
        <v>2.1</v>
      </c>
      <c r="I35" s="256">
        <v>3.2</v>
      </c>
      <c r="J35" s="256">
        <v>11000</v>
      </c>
      <c r="K35" s="256">
        <v>370</v>
      </c>
      <c r="L35" s="256">
        <v>690</v>
      </c>
      <c r="M35" s="256">
        <v>3.05</v>
      </c>
      <c r="N35" s="256">
        <v>7400</v>
      </c>
      <c r="O35" s="204"/>
      <c r="P35" s="263">
        <f t="shared" si="0"/>
        <v>1.5789473684210527E-2</v>
      </c>
      <c r="Q35" s="263">
        <f t="shared" si="1"/>
        <v>8.7500000000000008E-2</v>
      </c>
      <c r="R35" s="270">
        <f t="shared" si="2"/>
        <v>1.7272727272727272E-3</v>
      </c>
      <c r="S35" s="270">
        <f t="shared" si="2"/>
        <v>8.1081081081081077E-4</v>
      </c>
      <c r="T35" s="204"/>
      <c r="U35" s="204"/>
      <c r="V35" s="253">
        <v>9</v>
      </c>
      <c r="W35" s="204"/>
      <c r="X35" s="204"/>
      <c r="Y35" s="204"/>
      <c r="Z35" s="204"/>
      <c r="AA35" s="204"/>
      <c r="AB35" s="204"/>
      <c r="AC35" s="204"/>
      <c r="AD35" s="204"/>
      <c r="AE35" s="204"/>
    </row>
    <row r="36" spans="2:31">
      <c r="B36" s="256">
        <v>31</v>
      </c>
      <c r="C36" s="256" t="s">
        <v>394</v>
      </c>
      <c r="D36" s="256">
        <v>28</v>
      </c>
      <c r="E36" s="256">
        <v>17</v>
      </c>
      <c r="F36" s="256">
        <v>0.3</v>
      </c>
      <c r="G36" s="256">
        <v>22</v>
      </c>
      <c r="H36" s="256">
        <v>2.1</v>
      </c>
      <c r="I36" s="256">
        <v>2.9</v>
      </c>
      <c r="J36" s="256">
        <v>10000</v>
      </c>
      <c r="K36" s="256">
        <v>330</v>
      </c>
      <c r="L36" s="256">
        <v>630</v>
      </c>
      <c r="M36" s="256">
        <v>3.05</v>
      </c>
      <c r="N36" s="256">
        <v>6700</v>
      </c>
      <c r="O36" s="204"/>
      <c r="P36" s="263">
        <f t="shared" si="0"/>
        <v>1.7647058823529412E-2</v>
      </c>
      <c r="Q36" s="263">
        <f t="shared" si="1"/>
        <v>9.5454545454545459E-2</v>
      </c>
      <c r="R36" s="270">
        <f t="shared" si="2"/>
        <v>1.6999999999999999E-3</v>
      </c>
      <c r="S36" s="270">
        <f t="shared" si="2"/>
        <v>9.0909090909090909E-4</v>
      </c>
      <c r="T36" s="204"/>
      <c r="U36" s="204"/>
      <c r="V36" s="253">
        <v>10</v>
      </c>
      <c r="W36" s="204"/>
      <c r="X36" s="204"/>
      <c r="Y36" s="204"/>
      <c r="Z36" s="204"/>
      <c r="AA36" s="204"/>
      <c r="AB36" s="204"/>
      <c r="AC36" s="204"/>
      <c r="AD36" s="204"/>
      <c r="AE36" s="204"/>
    </row>
    <row r="37" spans="2:31">
      <c r="B37" s="256">
        <v>32</v>
      </c>
      <c r="C37" s="256" t="s">
        <v>395</v>
      </c>
      <c r="D37" s="256">
        <v>21</v>
      </c>
      <c r="E37" s="256">
        <v>13</v>
      </c>
      <c r="F37" s="256">
        <v>0.3</v>
      </c>
      <c r="G37" s="256">
        <v>20</v>
      </c>
      <c r="H37" s="256">
        <v>2.1</v>
      </c>
      <c r="I37" s="256">
        <v>2.2999999999999998</v>
      </c>
      <c r="J37" s="256">
        <v>9500</v>
      </c>
      <c r="K37" s="256">
        <v>320</v>
      </c>
      <c r="L37" s="256">
        <v>590</v>
      </c>
      <c r="M37" s="256">
        <v>3.05</v>
      </c>
      <c r="N37" s="256">
        <v>6400</v>
      </c>
      <c r="O37" s="204"/>
      <c r="P37" s="263">
        <f t="shared" si="0"/>
        <v>2.3076923076923075E-2</v>
      </c>
      <c r="Q37" s="263">
        <f t="shared" si="1"/>
        <v>0.10500000000000001</v>
      </c>
      <c r="R37" s="270">
        <f t="shared" si="2"/>
        <v>1.3684210526315789E-3</v>
      </c>
      <c r="S37" s="270">
        <f t="shared" si="2"/>
        <v>9.3749999999999997E-4</v>
      </c>
      <c r="T37" s="204"/>
      <c r="U37" s="204"/>
      <c r="V37" s="253">
        <v>11</v>
      </c>
      <c r="W37" s="204"/>
      <c r="X37" s="204"/>
      <c r="Y37" s="204"/>
      <c r="Z37" s="204"/>
      <c r="AA37" s="204"/>
      <c r="AB37" s="204"/>
      <c r="AC37" s="204"/>
      <c r="AD37" s="204"/>
      <c r="AE37" s="204"/>
    </row>
    <row r="38" spans="2:31">
      <c r="B38" s="256">
        <v>33</v>
      </c>
      <c r="C38" s="256" t="s">
        <v>396</v>
      </c>
      <c r="D38" s="256">
        <v>42</v>
      </c>
      <c r="E38" s="256">
        <v>25</v>
      </c>
      <c r="F38" s="256">
        <v>0.6</v>
      </c>
      <c r="G38" s="256">
        <v>27</v>
      </c>
      <c r="H38" s="256">
        <v>4</v>
      </c>
      <c r="I38" s="256">
        <v>4</v>
      </c>
      <c r="J38" s="256">
        <v>13000</v>
      </c>
      <c r="K38" s="256">
        <v>430</v>
      </c>
      <c r="L38" s="256">
        <v>810</v>
      </c>
      <c r="M38" s="256">
        <v>6</v>
      </c>
      <c r="N38" s="256">
        <v>8700</v>
      </c>
      <c r="O38" s="204"/>
      <c r="P38" s="263">
        <f t="shared" si="0"/>
        <v>2.4E-2</v>
      </c>
      <c r="Q38" s="263">
        <f t="shared" si="1"/>
        <v>0.14814814814814814</v>
      </c>
      <c r="R38" s="270">
        <f t="shared" si="2"/>
        <v>1.9230769230769232E-3</v>
      </c>
      <c r="S38" s="270">
        <f t="shared" si="2"/>
        <v>1.3953488372093023E-3</v>
      </c>
      <c r="T38" s="204"/>
      <c r="U38" s="204"/>
      <c r="V38" s="253">
        <v>12</v>
      </c>
      <c r="W38" s="204"/>
      <c r="X38" s="204"/>
      <c r="Y38" s="204"/>
      <c r="Z38" s="204"/>
      <c r="AA38" s="204"/>
      <c r="AB38" s="204"/>
      <c r="AC38" s="204"/>
      <c r="AD38" s="204"/>
      <c r="AE38" s="204"/>
    </row>
    <row r="39" spans="2:31">
      <c r="B39" s="256">
        <v>34</v>
      </c>
      <c r="C39" s="256" t="s">
        <v>397</v>
      </c>
      <c r="D39" s="256">
        <v>32</v>
      </c>
      <c r="E39" s="256">
        <v>19</v>
      </c>
      <c r="F39" s="256">
        <v>0.6</v>
      </c>
      <c r="G39" s="256">
        <v>24</v>
      </c>
      <c r="H39" s="256">
        <v>4</v>
      </c>
      <c r="I39" s="256">
        <v>4</v>
      </c>
      <c r="J39" s="256">
        <v>12000</v>
      </c>
      <c r="K39" s="256">
        <v>400</v>
      </c>
      <c r="L39" s="256">
        <v>750</v>
      </c>
      <c r="M39" s="256">
        <v>6</v>
      </c>
      <c r="N39" s="256">
        <v>8000</v>
      </c>
      <c r="O39" s="204"/>
      <c r="P39" s="263">
        <f t="shared" si="0"/>
        <v>3.1578947368421054E-2</v>
      </c>
      <c r="Q39" s="263">
        <f t="shared" si="1"/>
        <v>0.16666666666666666</v>
      </c>
      <c r="R39" s="270">
        <f t="shared" si="2"/>
        <v>1.5833333333333333E-3</v>
      </c>
      <c r="S39" s="270">
        <f t="shared" si="2"/>
        <v>1.5E-3</v>
      </c>
      <c r="T39" s="204"/>
      <c r="U39" s="204"/>
      <c r="V39" s="204"/>
      <c r="W39" s="204"/>
      <c r="X39" s="204"/>
      <c r="Y39" s="204"/>
      <c r="Z39" s="204"/>
      <c r="AA39" s="204"/>
      <c r="AB39" s="204"/>
      <c r="AC39" s="204"/>
      <c r="AD39" s="204"/>
      <c r="AE39" s="204"/>
    </row>
    <row r="40" spans="2:31">
      <c r="B40" s="256">
        <v>35</v>
      </c>
      <c r="C40" s="256" t="s">
        <v>398</v>
      </c>
      <c r="D40" s="256">
        <v>26</v>
      </c>
      <c r="E40" s="256">
        <v>16</v>
      </c>
      <c r="F40" s="256">
        <v>0.6</v>
      </c>
      <c r="G40" s="256">
        <v>22</v>
      </c>
      <c r="H40" s="256">
        <v>4</v>
      </c>
      <c r="I40" s="256">
        <v>4</v>
      </c>
      <c r="J40" s="256">
        <v>11500</v>
      </c>
      <c r="K40" s="256">
        <v>380</v>
      </c>
      <c r="L40" s="256">
        <v>720</v>
      </c>
      <c r="M40" s="256">
        <v>6</v>
      </c>
      <c r="N40" s="256">
        <v>7700</v>
      </c>
      <c r="O40" s="204"/>
      <c r="P40" s="263">
        <f t="shared" si="0"/>
        <v>3.7499999999999999E-2</v>
      </c>
      <c r="Q40" s="263">
        <f t="shared" si="1"/>
        <v>0.18181818181818182</v>
      </c>
      <c r="R40" s="270">
        <f t="shared" si="2"/>
        <v>1.3913043478260871E-3</v>
      </c>
      <c r="S40" s="270">
        <f t="shared" si="2"/>
        <v>1.5789473684210526E-3</v>
      </c>
      <c r="T40" s="204"/>
      <c r="U40" s="204"/>
      <c r="V40" s="204"/>
      <c r="W40" s="204"/>
      <c r="X40" s="204"/>
      <c r="Y40" s="204"/>
      <c r="Z40" s="204"/>
      <c r="AA40" s="204"/>
      <c r="AB40" s="204"/>
      <c r="AC40" s="204"/>
      <c r="AD40" s="204"/>
      <c r="AE40" s="204"/>
    </row>
    <row r="41" spans="2:31">
      <c r="B41" s="256">
        <v>36</v>
      </c>
      <c r="C41" s="256" t="s">
        <v>399</v>
      </c>
      <c r="D41" s="256">
        <v>33</v>
      </c>
      <c r="E41" s="256">
        <v>20</v>
      </c>
      <c r="F41" s="256">
        <v>0.5</v>
      </c>
      <c r="G41" s="256">
        <v>24</v>
      </c>
      <c r="H41" s="256">
        <v>4</v>
      </c>
      <c r="I41" s="256">
        <v>3.3</v>
      </c>
      <c r="J41" s="256">
        <v>12300</v>
      </c>
      <c r="K41" s="256">
        <v>0</v>
      </c>
      <c r="L41" s="256">
        <v>770</v>
      </c>
      <c r="M41" s="256">
        <v>5.75</v>
      </c>
      <c r="N41" s="256">
        <v>8200</v>
      </c>
      <c r="O41" s="204"/>
      <c r="P41" s="263">
        <f t="shared" si="0"/>
        <v>2.5000000000000001E-2</v>
      </c>
      <c r="Q41" s="263">
        <f t="shared" si="1"/>
        <v>0.16666666666666666</v>
      </c>
      <c r="R41" s="270">
        <f t="shared" si="2"/>
        <v>1.6260162601626016E-3</v>
      </c>
      <c r="S41" s="270" t="e">
        <f t="shared" si="2"/>
        <v>#DIV/0!</v>
      </c>
      <c r="T41" s="204"/>
      <c r="U41" s="204"/>
      <c r="V41" s="204"/>
      <c r="W41" s="204"/>
      <c r="X41" s="204"/>
      <c r="Y41" s="204"/>
      <c r="Z41" s="204"/>
      <c r="AA41" s="204"/>
      <c r="AB41" s="204"/>
      <c r="AC41" s="204"/>
      <c r="AD41" s="204"/>
      <c r="AE41" s="204"/>
    </row>
    <row r="42" spans="2:31">
      <c r="B42" s="256">
        <v>37</v>
      </c>
      <c r="C42" s="256" t="s">
        <v>400</v>
      </c>
      <c r="D42" s="256">
        <v>26</v>
      </c>
      <c r="E42" s="256">
        <v>16</v>
      </c>
      <c r="F42" s="256">
        <v>0.5</v>
      </c>
      <c r="G42" s="256">
        <v>22</v>
      </c>
      <c r="H42" s="256">
        <v>4</v>
      </c>
      <c r="I42" s="256">
        <v>2.7</v>
      </c>
      <c r="J42" s="256">
        <v>11400</v>
      </c>
      <c r="K42" s="256">
        <v>380</v>
      </c>
      <c r="L42" s="256">
        <v>710</v>
      </c>
      <c r="M42" s="256">
        <v>5.75</v>
      </c>
      <c r="N42" s="256">
        <v>7600</v>
      </c>
      <c r="O42" s="204"/>
      <c r="P42" s="263">
        <f t="shared" si="0"/>
        <v>3.125E-2</v>
      </c>
      <c r="Q42" s="263">
        <f t="shared" si="1"/>
        <v>0.18181818181818182</v>
      </c>
      <c r="R42" s="270">
        <f t="shared" si="2"/>
        <v>1.4035087719298245E-3</v>
      </c>
      <c r="S42" s="270">
        <f t="shared" si="2"/>
        <v>1.3157894736842105E-3</v>
      </c>
      <c r="T42" s="204"/>
      <c r="U42" s="204"/>
      <c r="V42" s="204"/>
      <c r="W42" s="204"/>
      <c r="X42" s="204"/>
      <c r="Y42" s="204"/>
      <c r="Z42" s="204"/>
      <c r="AA42" s="204"/>
      <c r="AB42" s="204"/>
      <c r="AC42" s="204"/>
      <c r="AD42" s="204"/>
      <c r="AE42" s="204"/>
    </row>
    <row r="43" spans="2:31">
      <c r="B43" s="256">
        <v>38</v>
      </c>
      <c r="C43" s="256" t="s">
        <v>401</v>
      </c>
      <c r="D43" s="256">
        <v>22</v>
      </c>
      <c r="E43" s="256">
        <v>13</v>
      </c>
      <c r="F43" s="256">
        <v>0.5</v>
      </c>
      <c r="G43" s="256">
        <v>20</v>
      </c>
      <c r="H43" s="256">
        <v>4</v>
      </c>
      <c r="I43" s="256">
        <v>2.4</v>
      </c>
      <c r="J43" s="256">
        <v>10500</v>
      </c>
      <c r="K43" s="256">
        <v>0</v>
      </c>
      <c r="L43" s="256">
        <v>660</v>
      </c>
      <c r="M43" s="256">
        <v>5.75</v>
      </c>
      <c r="N43" s="256">
        <v>7000</v>
      </c>
      <c r="O43" s="204"/>
      <c r="P43" s="263">
        <f t="shared" si="0"/>
        <v>3.8461538461538464E-2</v>
      </c>
      <c r="Q43" s="263">
        <f t="shared" si="1"/>
        <v>0.2</v>
      </c>
      <c r="R43" s="270">
        <f t="shared" si="2"/>
        <v>1.238095238095238E-3</v>
      </c>
      <c r="S43" s="270" t="e">
        <f t="shared" si="2"/>
        <v>#DIV/0!</v>
      </c>
      <c r="T43" s="204"/>
      <c r="U43" s="204"/>
      <c r="V43" s="204"/>
      <c r="W43" s="204"/>
      <c r="X43" s="204"/>
      <c r="Y43" s="204"/>
      <c r="Z43" s="204"/>
      <c r="AA43" s="204"/>
      <c r="AB43" s="204"/>
      <c r="AC43" s="204"/>
      <c r="AD43" s="204"/>
      <c r="AE43" s="204"/>
    </row>
    <row r="44" spans="2:31">
      <c r="B44" s="256">
        <v>39</v>
      </c>
      <c r="C44" s="256" t="s">
        <v>402</v>
      </c>
      <c r="D44" s="256">
        <v>28</v>
      </c>
      <c r="E44" s="256">
        <v>17</v>
      </c>
      <c r="F44" s="256">
        <v>0.5</v>
      </c>
      <c r="G44" s="256">
        <v>22</v>
      </c>
      <c r="H44" s="256">
        <v>3.8</v>
      </c>
      <c r="I44" s="256">
        <v>2</v>
      </c>
      <c r="J44" s="256">
        <v>11000</v>
      </c>
      <c r="K44" s="256">
        <v>730</v>
      </c>
      <c r="L44" s="256">
        <v>950</v>
      </c>
      <c r="M44" s="256">
        <v>5.5</v>
      </c>
      <c r="N44" s="256">
        <v>8000</v>
      </c>
      <c r="O44" s="204"/>
      <c r="P44" s="263">
        <f t="shared" si="0"/>
        <v>2.9411764705882353E-2</v>
      </c>
      <c r="Q44" s="263">
        <f t="shared" si="1"/>
        <v>0.17272727272727273</v>
      </c>
      <c r="R44" s="270">
        <f t="shared" si="2"/>
        <v>1.5454545454545454E-3</v>
      </c>
      <c r="S44" s="270">
        <f t="shared" si="2"/>
        <v>6.8493150684931507E-4</v>
      </c>
      <c r="T44" s="204"/>
      <c r="U44" s="204"/>
      <c r="V44" s="204"/>
      <c r="W44" s="204"/>
      <c r="X44" s="204"/>
      <c r="Y44" s="204"/>
      <c r="Z44" s="204"/>
      <c r="AA44" s="204"/>
      <c r="AB44" s="204"/>
      <c r="AC44" s="204"/>
      <c r="AD44" s="204"/>
      <c r="AE44" s="204"/>
    </row>
    <row r="45" spans="2:31">
      <c r="B45" s="256">
        <v>40</v>
      </c>
      <c r="C45" s="256" t="s">
        <v>403</v>
      </c>
      <c r="D45" s="256">
        <v>42</v>
      </c>
      <c r="E45" s="256">
        <v>25</v>
      </c>
      <c r="F45" s="256">
        <v>0.8</v>
      </c>
      <c r="G45" s="256">
        <v>27</v>
      </c>
      <c r="H45" s="256">
        <v>5.7</v>
      </c>
      <c r="I45" s="256">
        <v>4</v>
      </c>
      <c r="J45" s="256">
        <v>12000</v>
      </c>
      <c r="K45" s="256">
        <v>800</v>
      </c>
      <c r="L45" s="256">
        <v>750</v>
      </c>
      <c r="M45" s="256">
        <v>8.25</v>
      </c>
      <c r="N45" s="256">
        <v>10100</v>
      </c>
      <c r="O45" s="204"/>
      <c r="P45" s="263">
        <f t="shared" si="0"/>
        <v>3.2000000000000001E-2</v>
      </c>
      <c r="Q45" s="263">
        <f t="shared" si="1"/>
        <v>0.21111111111111111</v>
      </c>
      <c r="R45" s="270">
        <f t="shared" si="2"/>
        <v>2.0833333333333333E-3</v>
      </c>
      <c r="S45" s="270">
        <f t="shared" si="2"/>
        <v>1E-3</v>
      </c>
      <c r="T45" s="204"/>
      <c r="U45" s="204"/>
      <c r="V45" s="204"/>
      <c r="W45" s="204"/>
      <c r="X45" s="204"/>
      <c r="Y45" s="204"/>
      <c r="Z45" s="204"/>
      <c r="AA45" s="204"/>
      <c r="AB45" s="204"/>
      <c r="AC45" s="204"/>
      <c r="AD45" s="204"/>
      <c r="AE45" s="204"/>
    </row>
    <row r="46" spans="2:31">
      <c r="B46" s="256">
        <v>41</v>
      </c>
      <c r="C46" s="256" t="s">
        <v>404</v>
      </c>
      <c r="D46" s="256">
        <v>27</v>
      </c>
      <c r="E46" s="256">
        <v>16</v>
      </c>
      <c r="F46" s="256">
        <v>0.5</v>
      </c>
      <c r="G46" s="256">
        <v>22</v>
      </c>
      <c r="H46" s="256">
        <v>3.9</v>
      </c>
      <c r="I46" s="256">
        <v>2</v>
      </c>
      <c r="J46" s="256">
        <v>11500</v>
      </c>
      <c r="K46" s="256">
        <v>770</v>
      </c>
      <c r="L46" s="256">
        <v>720</v>
      </c>
      <c r="M46" s="256">
        <v>5.6</v>
      </c>
      <c r="N46" s="256">
        <v>8400</v>
      </c>
      <c r="O46" s="204"/>
      <c r="P46" s="263">
        <f t="shared" si="0"/>
        <v>3.125E-2</v>
      </c>
      <c r="Q46" s="263">
        <f t="shared" si="1"/>
        <v>0.17727272727272728</v>
      </c>
      <c r="R46" s="270">
        <f t="shared" si="2"/>
        <v>1.3913043478260871E-3</v>
      </c>
      <c r="S46" s="270">
        <f t="shared" si="2"/>
        <v>6.4935064935064935E-4</v>
      </c>
      <c r="T46" s="204"/>
      <c r="U46" s="204"/>
      <c r="V46" s="204"/>
      <c r="W46" s="204"/>
      <c r="X46" s="204"/>
      <c r="Y46" s="204"/>
      <c r="Z46" s="204"/>
      <c r="AA46" s="204"/>
      <c r="AB46" s="204"/>
      <c r="AC46" s="204"/>
      <c r="AD46" s="204"/>
      <c r="AE46" s="204"/>
    </row>
    <row r="47" spans="2:31">
      <c r="B47" s="256"/>
      <c r="C47" s="256"/>
      <c r="D47" s="256"/>
      <c r="E47" s="256"/>
      <c r="F47" s="256"/>
      <c r="G47" s="256"/>
      <c r="H47" s="256"/>
      <c r="I47" s="256"/>
      <c r="J47" s="256"/>
      <c r="K47" s="256"/>
      <c r="L47" s="256"/>
      <c r="M47" s="256"/>
      <c r="N47" s="256"/>
      <c r="O47" s="204"/>
      <c r="P47" s="204"/>
      <c r="Q47" s="204"/>
      <c r="R47" s="204"/>
      <c r="S47" s="204"/>
      <c r="T47" s="204"/>
      <c r="U47" s="204"/>
      <c r="V47" s="204"/>
      <c r="W47" s="204"/>
      <c r="X47" s="204"/>
      <c r="Y47" s="204"/>
      <c r="Z47" s="204"/>
      <c r="AA47" s="204"/>
      <c r="AB47" s="204"/>
      <c r="AC47" s="204"/>
      <c r="AD47" s="204"/>
      <c r="AE47" s="204"/>
    </row>
    <row r="48" spans="2:31">
      <c r="B48" s="256"/>
      <c r="C48" s="256"/>
      <c r="D48" s="256"/>
      <c r="E48" s="256"/>
      <c r="F48" s="256"/>
      <c r="G48" s="256"/>
      <c r="H48" s="256"/>
      <c r="I48" s="256"/>
      <c r="J48" s="256"/>
      <c r="K48" s="256"/>
      <c r="L48" s="256"/>
      <c r="M48" s="256"/>
      <c r="N48" s="256"/>
      <c r="O48" s="204"/>
      <c r="P48" s="204"/>
      <c r="Q48" s="204"/>
      <c r="R48" s="204"/>
      <c r="S48" s="204"/>
      <c r="T48" s="204"/>
      <c r="U48" s="204"/>
      <c r="V48" s="204"/>
      <c r="W48" s="204"/>
      <c r="X48" s="204"/>
      <c r="Y48" s="204"/>
      <c r="Z48" s="204"/>
      <c r="AA48" s="204"/>
      <c r="AB48" s="204"/>
      <c r="AC48" s="204"/>
      <c r="AD48" s="204"/>
      <c r="AE48" s="204"/>
    </row>
    <row r="49" spans="2:31">
      <c r="B49" s="256"/>
      <c r="C49" s="256"/>
      <c r="D49" s="256"/>
      <c r="E49" s="256"/>
      <c r="F49" s="256"/>
      <c r="G49" s="256"/>
      <c r="H49" s="256"/>
      <c r="I49" s="256"/>
      <c r="J49" s="256"/>
      <c r="K49" s="256"/>
      <c r="L49" s="256"/>
      <c r="M49" s="256"/>
      <c r="N49" s="256"/>
      <c r="O49" s="204"/>
      <c r="P49" s="204"/>
      <c r="Q49" s="204"/>
      <c r="R49" s="204"/>
      <c r="S49" s="204"/>
      <c r="T49" s="204"/>
      <c r="U49" s="204"/>
      <c r="V49" s="204"/>
      <c r="W49" s="204"/>
      <c r="X49" s="204"/>
      <c r="Y49" s="204"/>
      <c r="Z49" s="204"/>
      <c r="AA49" s="204"/>
      <c r="AB49" s="204"/>
      <c r="AC49" s="204"/>
      <c r="AD49" s="204"/>
      <c r="AE49" s="204"/>
    </row>
    <row r="50" spans="2:31">
      <c r="B50" s="204"/>
      <c r="C50" s="204"/>
      <c r="D50" s="204"/>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row>
    <row r="51" spans="2:31">
      <c r="B51" s="204"/>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row>
    <row r="52" spans="2:31">
      <c r="B52" s="253">
        <v>1</v>
      </c>
      <c r="D52" s="204"/>
      <c r="E52" s="204"/>
      <c r="F52" s="204"/>
      <c r="G52" s="204"/>
      <c r="H52" s="204"/>
      <c r="I52" s="204"/>
      <c r="J52" s="204"/>
      <c r="K52" s="204"/>
      <c r="L52" s="204"/>
      <c r="M52" s="204"/>
      <c r="N52" s="204"/>
      <c r="O52" s="204"/>
      <c r="P52" s="204"/>
      <c r="Q52" s="204"/>
      <c r="R52" s="204"/>
      <c r="S52" s="204"/>
      <c r="T52" s="204"/>
      <c r="U52" s="204"/>
      <c r="V52" s="204"/>
      <c r="W52" s="204"/>
      <c r="X52" s="204"/>
      <c r="Y52" s="204"/>
      <c r="Z52" s="204"/>
      <c r="AA52" s="204"/>
      <c r="AB52" s="204"/>
      <c r="AC52" s="204"/>
      <c r="AD52" s="204"/>
      <c r="AE52" s="204"/>
    </row>
    <row r="53" spans="2:31">
      <c r="B53" s="253">
        <v>2</v>
      </c>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row>
    <row r="54" spans="2:31">
      <c r="B54" s="253">
        <v>3</v>
      </c>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204"/>
      <c r="AC54" s="204"/>
      <c r="AD54" s="204"/>
      <c r="AE54" s="204"/>
    </row>
    <row r="55" spans="2:31">
      <c r="B55" s="204"/>
      <c r="C55" s="208"/>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row>
    <row r="56" spans="2:31">
      <c r="B56" s="208"/>
      <c r="C56" s="204"/>
      <c r="D56" s="827" t="s">
        <v>411</v>
      </c>
      <c r="E56" s="827"/>
      <c r="F56" s="204"/>
      <c r="G56" s="204"/>
      <c r="H56" s="204"/>
      <c r="I56" s="204"/>
      <c r="J56" s="204"/>
      <c r="K56" s="204"/>
      <c r="L56" s="204"/>
      <c r="M56" s="204"/>
      <c r="N56" s="204"/>
      <c r="O56" s="204"/>
      <c r="P56" s="204"/>
      <c r="Q56" s="204"/>
      <c r="R56" s="204"/>
      <c r="S56" s="204"/>
      <c r="T56" s="204"/>
      <c r="U56" s="204"/>
      <c r="V56" s="204"/>
      <c r="W56" s="204"/>
      <c r="X56" s="204"/>
      <c r="Y56" s="204"/>
      <c r="Z56" s="204"/>
      <c r="AA56" s="204"/>
      <c r="AB56" s="204"/>
      <c r="AC56" s="204"/>
      <c r="AD56" s="204"/>
      <c r="AE56" s="204"/>
    </row>
    <row r="57" spans="2:31" ht="34.15" customHeight="1">
      <c r="B57" s="208"/>
      <c r="C57" s="204"/>
      <c r="D57" s="251" t="s">
        <v>421</v>
      </c>
      <c r="E57" s="251" t="s">
        <v>422</v>
      </c>
      <c r="F57" s="204"/>
      <c r="G57" s="204"/>
      <c r="H57" s="204"/>
      <c r="I57" s="204"/>
      <c r="J57" s="204"/>
      <c r="K57" s="204"/>
      <c r="L57" s="204"/>
      <c r="M57" s="204"/>
      <c r="N57" s="204"/>
      <c r="O57" s="204"/>
      <c r="P57" s="204"/>
      <c r="Q57" s="204"/>
      <c r="R57" s="204"/>
      <c r="S57" s="204"/>
      <c r="T57" s="204"/>
      <c r="U57" s="204"/>
      <c r="V57" s="204"/>
      <c r="W57" s="204"/>
      <c r="X57" s="204"/>
      <c r="Y57" s="204"/>
      <c r="Z57" s="204"/>
      <c r="AA57" s="204"/>
      <c r="AB57" s="204"/>
      <c r="AC57" s="204"/>
      <c r="AD57" s="204"/>
      <c r="AE57" s="204"/>
    </row>
    <row r="58" spans="2:31">
      <c r="C58" s="204" t="s">
        <v>408</v>
      </c>
      <c r="D58" s="213">
        <v>0.6</v>
      </c>
      <c r="E58" s="213">
        <v>0.6</v>
      </c>
      <c r="F58" s="208" t="s">
        <v>405</v>
      </c>
      <c r="G58" s="207">
        <v>1</v>
      </c>
      <c r="H58" s="204"/>
      <c r="I58" s="204"/>
      <c r="J58" s="204"/>
      <c r="K58" s="204"/>
      <c r="L58" s="204"/>
      <c r="M58" s="204"/>
      <c r="N58" s="204"/>
      <c r="O58" s="204"/>
      <c r="P58" s="204"/>
      <c r="Q58" s="204"/>
      <c r="R58" s="204"/>
      <c r="S58" s="204"/>
      <c r="T58" s="204"/>
      <c r="U58" s="204"/>
      <c r="V58" s="204"/>
      <c r="W58" s="204"/>
      <c r="X58" s="204"/>
      <c r="Y58" s="204"/>
      <c r="Z58" s="204"/>
      <c r="AA58" s="204"/>
      <c r="AB58" s="204"/>
      <c r="AC58" s="204"/>
      <c r="AD58" s="204"/>
      <c r="AE58" s="204"/>
    </row>
    <row r="59" spans="2:31">
      <c r="C59" s="204" t="s">
        <v>409</v>
      </c>
      <c r="D59" s="213">
        <v>0.8</v>
      </c>
      <c r="E59" s="213">
        <v>0.8</v>
      </c>
      <c r="F59" s="208" t="s">
        <v>406</v>
      </c>
      <c r="G59" s="207">
        <v>2</v>
      </c>
      <c r="H59" s="204"/>
      <c r="I59" s="204"/>
      <c r="J59" s="204"/>
      <c r="K59" s="204"/>
      <c r="L59" s="204"/>
      <c r="M59" s="204"/>
      <c r="N59" s="204"/>
      <c r="O59" s="204"/>
      <c r="P59" s="204"/>
      <c r="Q59" s="204"/>
      <c r="R59" s="204"/>
      <c r="S59" s="204"/>
      <c r="T59" s="204"/>
      <c r="U59" s="204"/>
      <c r="V59" s="204"/>
      <c r="W59" s="204"/>
      <c r="X59" s="204"/>
      <c r="Y59" s="204"/>
      <c r="Z59" s="204"/>
      <c r="AA59" s="204"/>
      <c r="AB59" s="204"/>
      <c r="AC59" s="204"/>
      <c r="AD59" s="204"/>
      <c r="AE59" s="204"/>
    </row>
    <row r="60" spans="2:31">
      <c r="C60" s="204" t="s">
        <v>410</v>
      </c>
      <c r="D60" s="213">
        <v>2</v>
      </c>
      <c r="E60" s="213">
        <v>2</v>
      </c>
      <c r="F60" s="208" t="s">
        <v>407</v>
      </c>
      <c r="G60" s="207">
        <v>3</v>
      </c>
      <c r="H60" s="204"/>
      <c r="I60" s="204"/>
      <c r="J60" s="204"/>
      <c r="K60" s="204"/>
      <c r="L60" s="204"/>
      <c r="M60" s="204"/>
      <c r="N60" s="204"/>
      <c r="O60" s="204"/>
      <c r="P60" s="204"/>
      <c r="Q60" s="204"/>
      <c r="R60" s="204"/>
      <c r="S60" s="204"/>
      <c r="T60" s="204"/>
      <c r="U60" s="204"/>
      <c r="V60" s="204" t="s">
        <v>411</v>
      </c>
      <c r="W60" s="204"/>
      <c r="X60" s="204"/>
      <c r="Y60" s="204"/>
      <c r="Z60" s="204"/>
      <c r="AA60" s="204"/>
      <c r="AB60" s="204"/>
      <c r="AC60" s="204"/>
      <c r="AD60" s="204"/>
      <c r="AE60" s="204"/>
    </row>
    <row r="61" spans="2:31">
      <c r="B61" s="207"/>
      <c r="C61" s="204"/>
      <c r="D61" s="213"/>
      <c r="E61" s="213"/>
      <c r="F61" s="208"/>
      <c r="G61" s="204"/>
      <c r="H61" s="204"/>
      <c r="I61" s="204"/>
      <c r="J61" s="204"/>
      <c r="K61" s="204"/>
      <c r="L61" s="204"/>
      <c r="M61" s="204"/>
      <c r="N61" s="204"/>
      <c r="O61" s="204"/>
      <c r="P61" s="204"/>
      <c r="Q61" s="204"/>
      <c r="R61" s="204"/>
      <c r="S61" s="204"/>
      <c r="T61" s="204"/>
      <c r="U61" s="204"/>
      <c r="V61" s="204"/>
      <c r="W61" s="204"/>
      <c r="X61" s="204"/>
      <c r="Y61" s="204"/>
      <c r="Z61" s="204"/>
      <c r="AA61" s="204"/>
      <c r="AB61" s="204"/>
      <c r="AC61" s="204"/>
      <c r="AD61" s="204"/>
      <c r="AE61" s="204"/>
    </row>
    <row r="62" spans="2:31">
      <c r="B62" s="208"/>
      <c r="C62" s="204"/>
      <c r="D62" s="204"/>
      <c r="E62" s="204"/>
      <c r="F62" s="204"/>
      <c r="G62" s="204"/>
      <c r="H62" s="204"/>
      <c r="I62" s="204"/>
      <c r="J62" s="204"/>
      <c r="K62" s="204" t="s">
        <v>412</v>
      </c>
      <c r="L62" s="204"/>
      <c r="M62" s="204"/>
      <c r="N62" s="204"/>
      <c r="O62" s="204"/>
      <c r="P62" s="204"/>
      <c r="Q62" s="204"/>
      <c r="R62" s="204"/>
      <c r="S62" s="204"/>
      <c r="T62" s="204"/>
      <c r="U62" s="204" t="s">
        <v>413</v>
      </c>
      <c r="V62" s="204" t="s">
        <v>414</v>
      </c>
      <c r="W62" s="204" t="s">
        <v>415</v>
      </c>
      <c r="X62" s="204"/>
      <c r="Y62" s="204"/>
      <c r="Z62" s="204"/>
      <c r="AA62" s="204"/>
      <c r="AB62" s="204"/>
      <c r="AC62" s="204"/>
      <c r="AD62" s="204"/>
      <c r="AE62" s="204"/>
    </row>
    <row r="63" spans="2:31">
      <c r="B63" s="207"/>
      <c r="C63" s="209" t="s">
        <v>416</v>
      </c>
      <c r="D63" s="207">
        <v>1</v>
      </c>
      <c r="E63" s="209"/>
      <c r="F63" s="209"/>
      <c r="G63" s="209"/>
      <c r="H63" s="257"/>
      <c r="I63" s="256"/>
      <c r="J63" s="207">
        <v>1</v>
      </c>
      <c r="K63" s="256">
        <v>2</v>
      </c>
      <c r="L63" s="256">
        <v>3</v>
      </c>
      <c r="M63" s="256">
        <v>4</v>
      </c>
      <c r="N63" s="256">
        <v>5</v>
      </c>
      <c r="O63" s="204"/>
      <c r="P63" s="204"/>
      <c r="Q63" s="204"/>
      <c r="R63" s="209"/>
      <c r="S63" s="209"/>
      <c r="T63" s="257"/>
      <c r="U63" s="256">
        <v>0.6</v>
      </c>
      <c r="V63" s="256">
        <v>0.8</v>
      </c>
      <c r="W63" s="256">
        <v>2</v>
      </c>
      <c r="X63" s="204"/>
      <c r="Y63" s="204"/>
      <c r="Z63" s="204"/>
      <c r="AA63" s="204"/>
      <c r="AB63" s="204"/>
      <c r="AC63" s="204"/>
      <c r="AD63" s="204"/>
      <c r="AE63" s="204"/>
    </row>
    <row r="64" spans="2:31">
      <c r="B64" s="207"/>
      <c r="C64" s="209" t="s">
        <v>417</v>
      </c>
      <c r="D64" s="207">
        <v>2</v>
      </c>
      <c r="E64" s="209"/>
      <c r="F64" s="209"/>
      <c r="G64" s="209"/>
      <c r="H64" s="257">
        <v>1</v>
      </c>
      <c r="I64" s="256" t="s">
        <v>413</v>
      </c>
      <c r="J64" s="256">
        <v>0.6</v>
      </c>
      <c r="K64" s="256">
        <v>0.7</v>
      </c>
      <c r="L64" s="256">
        <v>0.8</v>
      </c>
      <c r="M64" s="256">
        <v>0.9</v>
      </c>
      <c r="N64" s="256">
        <v>1</v>
      </c>
      <c r="O64" s="204"/>
      <c r="P64" s="204"/>
      <c r="Q64" s="204"/>
      <c r="R64" s="209"/>
      <c r="S64" s="209"/>
      <c r="T64" s="257"/>
      <c r="U64" s="256"/>
      <c r="V64" s="256"/>
      <c r="W64" s="256"/>
      <c r="X64" s="204"/>
      <c r="Y64" s="204"/>
      <c r="Z64" s="204"/>
      <c r="AA64" s="204"/>
      <c r="AB64" s="204"/>
      <c r="AC64" s="204"/>
      <c r="AD64" s="204"/>
      <c r="AE64" s="204"/>
    </row>
    <row r="65" spans="2:31">
      <c r="B65" s="207"/>
      <c r="C65" s="209" t="s">
        <v>418</v>
      </c>
      <c r="D65" s="207">
        <v>3</v>
      </c>
      <c r="E65" s="209"/>
      <c r="F65" s="209"/>
      <c r="G65" s="209"/>
      <c r="H65" s="257">
        <v>2</v>
      </c>
      <c r="I65" s="256" t="s">
        <v>414</v>
      </c>
      <c r="J65" s="256">
        <v>0.6</v>
      </c>
      <c r="K65" s="256">
        <v>0.7</v>
      </c>
      <c r="L65" s="256">
        <v>0.8</v>
      </c>
      <c r="M65" s="256">
        <v>0.9</v>
      </c>
      <c r="N65" s="256">
        <v>1</v>
      </c>
      <c r="O65" s="204"/>
      <c r="P65" s="204"/>
      <c r="Q65" s="204"/>
      <c r="R65" s="209"/>
      <c r="S65" s="209"/>
      <c r="T65" s="257"/>
      <c r="U65" s="256"/>
      <c r="V65" s="256"/>
      <c r="W65" s="256"/>
      <c r="X65" s="204"/>
      <c r="Y65" s="204"/>
      <c r="Z65" s="204"/>
      <c r="AA65" s="204"/>
      <c r="AB65" s="204"/>
      <c r="AC65" s="204"/>
      <c r="AD65" s="204"/>
      <c r="AE65" s="204"/>
    </row>
    <row r="66" spans="2:31">
      <c r="B66" s="207"/>
      <c r="C66" s="209" t="s">
        <v>419</v>
      </c>
      <c r="D66" s="207">
        <v>4</v>
      </c>
      <c r="E66" s="209"/>
      <c r="F66" s="209"/>
      <c r="G66" s="209"/>
      <c r="H66" s="204">
        <v>3</v>
      </c>
      <c r="I66" s="256" t="s">
        <v>415</v>
      </c>
      <c r="J66" s="256">
        <v>0.5</v>
      </c>
      <c r="K66" s="256">
        <v>0.55000000000000004</v>
      </c>
      <c r="L66" s="256">
        <v>0.65</v>
      </c>
      <c r="M66" s="256">
        <v>0.7</v>
      </c>
      <c r="N66" s="256">
        <v>0.9</v>
      </c>
      <c r="O66" s="204"/>
      <c r="P66" s="204"/>
      <c r="Q66" s="204"/>
      <c r="R66" s="209"/>
      <c r="S66" s="209"/>
      <c r="T66" s="204">
        <v>1</v>
      </c>
      <c r="U66" s="827" t="s">
        <v>408</v>
      </c>
      <c r="V66" s="827"/>
      <c r="W66" s="256">
        <v>0.6</v>
      </c>
      <c r="X66" s="204"/>
      <c r="Y66" s="204"/>
      <c r="Z66" s="204"/>
      <c r="AA66" s="204"/>
      <c r="AB66" s="204"/>
      <c r="AC66" s="204"/>
      <c r="AD66" s="204"/>
      <c r="AE66" s="204"/>
    </row>
    <row r="67" spans="2:31">
      <c r="B67" s="207"/>
      <c r="C67" s="209" t="s">
        <v>420</v>
      </c>
      <c r="D67" s="207">
        <v>5</v>
      </c>
      <c r="E67" s="209"/>
      <c r="F67" s="209"/>
      <c r="G67" s="209"/>
      <c r="H67" s="204"/>
      <c r="I67" s="207"/>
      <c r="J67" s="256"/>
      <c r="K67" s="256"/>
      <c r="L67" s="204"/>
      <c r="M67" s="204"/>
      <c r="N67" s="204"/>
      <c r="O67" s="204"/>
      <c r="P67" s="204"/>
      <c r="Q67" s="204"/>
      <c r="R67" s="209"/>
      <c r="S67" s="209"/>
      <c r="T67" s="204">
        <v>2</v>
      </c>
      <c r="U67" s="827" t="s">
        <v>409</v>
      </c>
      <c r="V67" s="827"/>
      <c r="W67" s="256">
        <v>0.8</v>
      </c>
      <c r="X67" s="204"/>
      <c r="Y67" s="204"/>
      <c r="Z67" s="204"/>
      <c r="AA67" s="204"/>
      <c r="AB67" s="204"/>
      <c r="AC67" s="204"/>
      <c r="AD67" s="204"/>
      <c r="AE67" s="204"/>
    </row>
    <row r="68" spans="2:31">
      <c r="B68" s="208"/>
      <c r="C68" s="204"/>
      <c r="D68" s="204"/>
      <c r="E68" s="204"/>
      <c r="F68" s="204"/>
      <c r="G68" s="204"/>
      <c r="H68" s="204"/>
      <c r="I68" s="204"/>
      <c r="J68" s="204"/>
      <c r="K68" s="204"/>
      <c r="L68" s="204"/>
      <c r="M68" s="204"/>
      <c r="N68" s="204"/>
      <c r="O68" s="204"/>
      <c r="P68" s="204"/>
      <c r="Q68" s="204"/>
      <c r="R68" s="204"/>
      <c r="S68" s="204"/>
      <c r="T68" s="204">
        <v>3</v>
      </c>
      <c r="U68" s="827" t="s">
        <v>410</v>
      </c>
      <c r="V68" s="827"/>
      <c r="W68" s="256">
        <v>2</v>
      </c>
      <c r="X68" s="204"/>
      <c r="Y68" s="204"/>
      <c r="Z68" s="204"/>
      <c r="AA68" s="204"/>
      <c r="AB68" s="204"/>
      <c r="AC68" s="204"/>
      <c r="AD68" s="204"/>
      <c r="AE68" s="204"/>
    </row>
    <row r="69" spans="2:31">
      <c r="B69" s="208"/>
      <c r="C69" s="204"/>
      <c r="D69" s="204"/>
      <c r="E69" s="204"/>
      <c r="F69" s="204"/>
      <c r="G69" s="204"/>
      <c r="H69" s="204"/>
      <c r="I69" s="204">
        <f>INDEX(J64:N66,VLOOKUP('verifica legno hold down'!G88,C58:G60,5,FALSE),VLOOKUP('verifica legno hold down'!F94,C63:D67,2,FALSE))</f>
        <v>0.9</v>
      </c>
      <c r="J69" s="204"/>
      <c r="K69" s="208"/>
      <c r="L69" s="204"/>
      <c r="M69" s="204"/>
      <c r="N69" s="204"/>
      <c r="O69" s="204"/>
      <c r="P69" s="204"/>
      <c r="Q69" s="204"/>
      <c r="R69" s="204"/>
      <c r="S69" s="204"/>
      <c r="T69" s="204"/>
      <c r="U69" s="204"/>
      <c r="V69" s="204"/>
      <c r="W69" s="204"/>
      <c r="X69" s="204"/>
      <c r="Y69" s="204"/>
      <c r="Z69" s="204"/>
      <c r="AA69" s="204"/>
      <c r="AB69" s="204"/>
      <c r="AC69" s="204"/>
      <c r="AD69" s="204"/>
      <c r="AE69" s="204"/>
    </row>
    <row r="70" spans="2:31" ht="18">
      <c r="B70" s="204"/>
      <c r="C70" s="204"/>
      <c r="D70" s="211" t="s">
        <v>510</v>
      </c>
      <c r="E70" s="204"/>
      <c r="F70" s="204"/>
      <c r="G70" s="204"/>
      <c r="H70" s="204"/>
      <c r="I70" s="212"/>
      <c r="J70" s="204"/>
      <c r="K70" s="204"/>
      <c r="L70" s="204"/>
      <c r="M70" s="204"/>
      <c r="N70" s="204"/>
      <c r="O70" s="204"/>
      <c r="P70" s="204"/>
      <c r="Q70" s="204"/>
      <c r="R70" s="204"/>
      <c r="S70" s="204"/>
      <c r="T70" s="204"/>
      <c r="U70" s="204"/>
      <c r="V70" s="204"/>
      <c r="W70" s="204"/>
      <c r="X70" s="204"/>
      <c r="Y70" s="204"/>
      <c r="Z70" s="204"/>
      <c r="AA70" s="204"/>
      <c r="AB70" s="204"/>
      <c r="AC70" s="204"/>
      <c r="AD70" s="204"/>
      <c r="AE70" s="204"/>
    </row>
    <row r="71" spans="2:31">
      <c r="B71" s="256">
        <v>1</v>
      </c>
      <c r="C71" s="256" t="s">
        <v>421</v>
      </c>
      <c r="D71" s="256">
        <v>1.5</v>
      </c>
      <c r="E71" s="204"/>
      <c r="F71" s="204"/>
      <c r="G71" s="204"/>
      <c r="H71" s="204"/>
      <c r="M71" s="204"/>
      <c r="N71" s="204"/>
      <c r="O71" s="204"/>
      <c r="P71" s="204"/>
      <c r="Q71" s="204"/>
      <c r="R71" s="204"/>
      <c r="S71" s="204"/>
      <c r="T71" s="204"/>
      <c r="U71" s="204"/>
      <c r="V71" s="204"/>
      <c r="W71" s="204"/>
      <c r="X71" s="204"/>
      <c r="Y71" s="204"/>
      <c r="Z71" s="204"/>
      <c r="AA71" s="204"/>
      <c r="AB71" s="204"/>
      <c r="AC71" s="204"/>
      <c r="AD71" s="204"/>
      <c r="AE71" s="204"/>
    </row>
    <row r="72" spans="2:31">
      <c r="B72" s="256">
        <v>2</v>
      </c>
      <c r="C72" s="256" t="s">
        <v>422</v>
      </c>
      <c r="D72" s="214">
        <v>1.45</v>
      </c>
      <c r="E72" s="204"/>
      <c r="F72" s="204"/>
      <c r="G72" s="204"/>
      <c r="H72" s="204"/>
      <c r="M72" s="204"/>
      <c r="N72" s="204"/>
      <c r="O72" s="204"/>
      <c r="P72" s="204"/>
      <c r="Q72" s="204"/>
      <c r="R72" s="204"/>
      <c r="S72" s="204"/>
      <c r="T72" s="204"/>
      <c r="U72" s="204"/>
      <c r="V72" s="204"/>
      <c r="W72" s="204"/>
      <c r="X72" s="204"/>
      <c r="Y72" s="204"/>
      <c r="Z72" s="204"/>
      <c r="AA72" s="204"/>
      <c r="AB72" s="204"/>
      <c r="AC72" s="204"/>
      <c r="AD72" s="204"/>
      <c r="AE72" s="204"/>
    </row>
    <row r="73" spans="2:31">
      <c r="B73" s="215"/>
      <c r="C73" s="204"/>
      <c r="D73" s="204"/>
      <c r="E73" s="204"/>
      <c r="F73" s="204"/>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row>
    <row r="74" spans="2:31">
      <c r="B74" s="204"/>
      <c r="C74" s="204"/>
      <c r="D74" s="204"/>
      <c r="E74" s="204"/>
      <c r="F74" s="204"/>
      <c r="G74" s="204"/>
      <c r="H74" s="204"/>
      <c r="I74" s="204"/>
      <c r="J74" s="204"/>
      <c r="K74" s="204"/>
      <c r="L74" s="204"/>
      <c r="M74" s="204"/>
      <c r="N74" s="204"/>
      <c r="O74" s="204"/>
      <c r="P74" s="204"/>
      <c r="Q74" s="204"/>
      <c r="R74" s="204"/>
      <c r="S74" s="204"/>
      <c r="T74" s="204"/>
      <c r="U74" s="204"/>
      <c r="V74" s="204"/>
      <c r="W74" s="204"/>
      <c r="X74" s="204"/>
      <c r="Y74" s="204"/>
      <c r="Z74" s="204"/>
      <c r="AA74" s="204"/>
      <c r="AB74" s="204"/>
      <c r="AC74" s="204"/>
      <c r="AD74" s="204"/>
      <c r="AE74" s="204"/>
    </row>
    <row r="75" spans="2:31">
      <c r="B75" s="204"/>
      <c r="C75" s="204">
        <v>1</v>
      </c>
      <c r="D75" s="216" t="s">
        <v>423</v>
      </c>
      <c r="E75" s="204">
        <v>150</v>
      </c>
      <c r="F75" s="257"/>
      <c r="G75" s="204"/>
      <c r="H75" s="204"/>
      <c r="I75" s="204"/>
      <c r="J75" s="204"/>
      <c r="K75" s="204"/>
      <c r="L75" s="204"/>
      <c r="M75" s="204"/>
      <c r="N75" s="204"/>
      <c r="O75" s="204"/>
      <c r="P75" s="204"/>
      <c r="Q75" s="204"/>
      <c r="R75" s="204"/>
      <c r="S75" s="204"/>
      <c r="T75" s="204"/>
      <c r="U75" s="204"/>
      <c r="V75" s="204"/>
      <c r="W75" s="204"/>
      <c r="X75" s="204"/>
      <c r="Y75" s="204"/>
      <c r="Z75" s="204"/>
      <c r="AA75" s="204"/>
      <c r="AB75" s="204"/>
      <c r="AC75" s="204"/>
      <c r="AD75" s="204"/>
      <c r="AE75" s="204"/>
    </row>
    <row r="76" spans="2:31">
      <c r="B76" s="204"/>
      <c r="C76" s="204">
        <v>2</v>
      </c>
      <c r="D76" s="216" t="s">
        <v>424</v>
      </c>
      <c r="E76" s="204">
        <v>200</v>
      </c>
      <c r="F76" s="257"/>
      <c r="G76" s="204"/>
      <c r="H76" s="204"/>
      <c r="I76" s="204"/>
      <c r="J76" s="204"/>
      <c r="K76" s="204"/>
      <c r="L76" s="204"/>
      <c r="M76" s="204"/>
      <c r="N76" s="204"/>
      <c r="O76" s="204"/>
      <c r="P76" s="204"/>
      <c r="Q76" s="204"/>
      <c r="R76" s="204"/>
      <c r="S76" s="204"/>
      <c r="T76" s="204"/>
      <c r="U76" s="204"/>
      <c r="V76" s="204"/>
      <c r="W76" s="204"/>
      <c r="X76" s="204"/>
      <c r="Y76" s="204"/>
      <c r="Z76" s="204"/>
      <c r="AA76" s="204"/>
      <c r="AB76" s="204"/>
      <c r="AC76" s="204"/>
      <c r="AD76" s="204"/>
      <c r="AE76" s="204"/>
    </row>
    <row r="77" spans="2:31">
      <c r="B77" s="204"/>
      <c r="C77" s="204">
        <v>3</v>
      </c>
      <c r="D77" s="216" t="s">
        <v>425</v>
      </c>
      <c r="E77" s="204">
        <v>250</v>
      </c>
      <c r="F77" s="257"/>
      <c r="G77" s="204"/>
      <c r="H77" s="204"/>
      <c r="I77" s="204"/>
      <c r="J77" s="204"/>
      <c r="K77" s="204"/>
      <c r="L77" s="204"/>
      <c r="M77" s="204"/>
      <c r="N77" s="204"/>
      <c r="O77" s="204"/>
      <c r="P77" s="204"/>
      <c r="Q77" s="204"/>
      <c r="R77" s="204"/>
      <c r="S77" s="204"/>
      <c r="T77" s="204"/>
      <c r="U77" s="204"/>
      <c r="V77" s="204"/>
      <c r="W77" s="204"/>
      <c r="X77" s="204"/>
      <c r="Y77" s="204"/>
      <c r="Z77" s="204"/>
      <c r="AA77" s="204"/>
      <c r="AB77" s="204"/>
      <c r="AC77" s="204"/>
      <c r="AD77" s="204"/>
      <c r="AE77" s="204"/>
    </row>
    <row r="78" spans="2:31">
      <c r="B78" s="204"/>
      <c r="C78" s="204">
        <v>4</v>
      </c>
      <c r="D78" s="216" t="s">
        <v>426</v>
      </c>
      <c r="E78" s="204">
        <v>300</v>
      </c>
      <c r="F78" s="257"/>
      <c r="G78" s="204"/>
      <c r="H78" s="204"/>
      <c r="I78" s="204"/>
      <c r="J78" s="204"/>
      <c r="K78" s="204"/>
      <c r="L78" s="204"/>
      <c r="M78" s="204"/>
      <c r="N78" s="204"/>
      <c r="O78" s="204"/>
      <c r="P78" s="204"/>
      <c r="Q78" s="204"/>
      <c r="R78" s="204"/>
      <c r="S78" s="204"/>
      <c r="T78" s="204"/>
      <c r="U78" s="204"/>
      <c r="V78" s="204"/>
      <c r="W78" s="204"/>
      <c r="X78" s="204"/>
      <c r="Y78" s="204"/>
      <c r="Z78" s="204"/>
      <c r="AA78" s="204"/>
      <c r="AB78" s="204"/>
      <c r="AC78" s="204"/>
      <c r="AD78" s="204"/>
      <c r="AE78" s="204"/>
    </row>
    <row r="79" spans="2:31">
      <c r="B79" s="204"/>
      <c r="C79" s="204">
        <v>5</v>
      </c>
      <c r="D79" s="216" t="s">
        <v>427</v>
      </c>
      <c r="E79" s="204">
        <v>500</v>
      </c>
      <c r="F79" s="257"/>
      <c r="G79" s="204"/>
      <c r="H79" s="204"/>
      <c r="I79" s="204"/>
      <c r="J79" s="204"/>
      <c r="K79" s="204"/>
      <c r="L79" s="204"/>
      <c r="M79" s="204"/>
      <c r="N79" s="204"/>
      <c r="O79" s="204"/>
      <c r="P79" s="204"/>
      <c r="Q79" s="204"/>
      <c r="R79" s="204"/>
      <c r="S79" s="204"/>
      <c r="T79" s="204"/>
      <c r="U79" s="204"/>
      <c r="V79" s="204"/>
      <c r="W79" s="204"/>
      <c r="X79" s="204"/>
      <c r="Y79" s="204"/>
      <c r="Z79" s="204"/>
      <c r="AA79" s="204"/>
      <c r="AB79" s="204"/>
      <c r="AC79" s="204"/>
      <c r="AD79" s="204"/>
      <c r="AE79" s="204"/>
    </row>
    <row r="80" spans="2:31">
      <c r="B80" s="204"/>
      <c r="C80" s="204"/>
      <c r="D80" s="204"/>
      <c r="E80" s="204"/>
      <c r="F80" s="204"/>
      <c r="G80" s="204"/>
      <c r="H80" s="204"/>
      <c r="I80" s="204"/>
      <c r="J80" s="204"/>
      <c r="K80" s="204"/>
      <c r="L80" s="204"/>
      <c r="M80" s="204"/>
      <c r="N80" s="204"/>
      <c r="O80" s="204"/>
      <c r="P80" s="204"/>
      <c r="Q80" s="204"/>
      <c r="R80" s="204"/>
      <c r="S80" s="204"/>
      <c r="T80" s="204"/>
      <c r="U80" s="204"/>
      <c r="V80" s="204"/>
      <c r="W80" s="204"/>
      <c r="X80" s="204"/>
      <c r="Y80" s="204"/>
      <c r="Z80" s="204"/>
      <c r="AA80" s="204"/>
      <c r="AB80" s="204"/>
      <c r="AC80" s="204"/>
      <c r="AD80" s="204"/>
      <c r="AE80" s="204"/>
    </row>
    <row r="81" spans="2:31">
      <c r="B81" s="204"/>
      <c r="C81" s="204"/>
      <c r="D81" s="204"/>
      <c r="E81" s="204"/>
      <c r="F81" s="204"/>
      <c r="G81" s="204"/>
      <c r="H81" s="204"/>
      <c r="I81" s="204"/>
      <c r="J81" s="204"/>
      <c r="K81" s="204"/>
      <c r="L81" s="204"/>
      <c r="M81" s="204"/>
      <c r="N81" s="204"/>
      <c r="O81" s="204"/>
      <c r="P81" s="204"/>
      <c r="Q81" s="204"/>
      <c r="R81" s="204"/>
      <c r="S81" s="204"/>
      <c r="T81" s="204"/>
      <c r="U81" s="204"/>
      <c r="V81" s="204"/>
      <c r="W81" s="204"/>
      <c r="X81" s="204"/>
      <c r="Y81" s="204"/>
      <c r="Z81" s="204"/>
      <c r="AA81" s="204"/>
      <c r="AB81" s="204"/>
      <c r="AC81" s="204"/>
      <c r="AD81" s="204"/>
      <c r="AE81" s="204"/>
    </row>
    <row r="82" spans="2:31">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204"/>
      <c r="AE82" s="204"/>
    </row>
    <row r="83" spans="2:31">
      <c r="B83" s="204"/>
      <c r="C83" s="204"/>
      <c r="D83" s="204"/>
      <c r="E83" s="204"/>
      <c r="F83" s="204"/>
      <c r="G83" s="204"/>
      <c r="H83" s="204"/>
      <c r="I83" s="204"/>
      <c r="J83" s="204"/>
      <c r="K83" s="204"/>
      <c r="L83" s="204"/>
      <c r="M83" s="204"/>
      <c r="N83" s="204"/>
      <c r="O83" s="204"/>
      <c r="P83" s="204"/>
      <c r="Q83" s="204"/>
      <c r="R83" s="204"/>
      <c r="S83" s="204"/>
      <c r="T83" s="204"/>
      <c r="U83" s="204"/>
      <c r="V83" s="204"/>
      <c r="W83" s="204"/>
      <c r="X83" s="204"/>
      <c r="Y83" s="204"/>
      <c r="Z83" s="204"/>
      <c r="AA83" s="204"/>
      <c r="AB83" s="204"/>
      <c r="AC83" s="204"/>
      <c r="AD83" s="204"/>
      <c r="AE83" s="204"/>
    </row>
    <row r="84" spans="2:31">
      <c r="B84" s="204"/>
      <c r="C84" s="204"/>
      <c r="D84" s="204"/>
      <c r="E84" s="204"/>
      <c r="F84" s="204"/>
      <c r="G84" s="204"/>
      <c r="H84" s="204"/>
      <c r="I84" s="204"/>
      <c r="J84" s="204"/>
      <c r="K84" s="204"/>
      <c r="L84" s="204"/>
      <c r="M84" s="204"/>
      <c r="N84" s="204"/>
      <c r="O84" s="204"/>
      <c r="P84" s="204"/>
      <c r="Q84" s="204"/>
      <c r="R84" s="204"/>
      <c r="S84" s="204"/>
      <c r="T84" s="204"/>
      <c r="U84" s="204"/>
      <c r="V84" s="204"/>
      <c r="W84" s="204"/>
      <c r="X84" s="204"/>
      <c r="Y84" s="204"/>
      <c r="Z84" s="204"/>
      <c r="AA84" s="204"/>
      <c r="AB84" s="204"/>
      <c r="AC84" s="204"/>
      <c r="AD84" s="204"/>
      <c r="AE84" s="204"/>
    </row>
    <row r="85" spans="2:31">
      <c r="B85" s="204"/>
      <c r="C85" s="204"/>
      <c r="D85" s="204"/>
      <c r="E85" s="204"/>
      <c r="F85" s="204"/>
      <c r="G85" s="204"/>
      <c r="H85" s="204"/>
      <c r="I85" s="204"/>
      <c r="J85" s="204"/>
      <c r="K85" s="204"/>
      <c r="L85" s="204"/>
      <c r="M85" s="204"/>
      <c r="N85" s="204"/>
      <c r="O85" s="204"/>
      <c r="P85" s="204"/>
      <c r="Q85" s="204"/>
      <c r="R85" s="204"/>
      <c r="S85" s="204"/>
      <c r="T85" s="204"/>
      <c r="U85" s="204"/>
      <c r="V85" s="204"/>
      <c r="W85" s="204"/>
      <c r="X85" s="204"/>
      <c r="Y85" s="204"/>
      <c r="Z85" s="204"/>
      <c r="AA85" s="204"/>
      <c r="AB85" s="204"/>
      <c r="AC85" s="204"/>
      <c r="AD85" s="204"/>
      <c r="AE85" s="204"/>
    </row>
    <row r="86" spans="2:31">
      <c r="B86" s="217" t="s">
        <v>428</v>
      </c>
      <c r="C86" s="218"/>
      <c r="D86" s="218"/>
      <c r="E86" s="218"/>
      <c r="F86" s="218"/>
      <c r="G86" s="834" t="s">
        <v>421</v>
      </c>
      <c r="H86" s="834"/>
      <c r="I86" s="834"/>
      <c r="J86" s="218"/>
      <c r="K86" s="218"/>
      <c r="M86" s="204"/>
      <c r="N86" s="204"/>
      <c r="O86" s="204"/>
      <c r="P86" s="204"/>
      <c r="Q86" s="204"/>
      <c r="R86" s="204"/>
      <c r="S86" s="204"/>
      <c r="T86" s="204"/>
      <c r="U86" s="204"/>
      <c r="V86" s="204"/>
      <c r="W86" s="204"/>
      <c r="X86" s="204"/>
      <c r="Y86" s="204"/>
      <c r="Z86" s="204"/>
      <c r="AA86" s="204"/>
      <c r="AB86" s="204"/>
      <c r="AC86" s="204"/>
      <c r="AD86" s="204"/>
      <c r="AE86" s="204"/>
    </row>
    <row r="87" spans="2:31">
      <c r="B87" s="219" t="s">
        <v>429</v>
      </c>
      <c r="C87" s="218"/>
      <c r="D87" s="218"/>
      <c r="E87" s="218"/>
      <c r="F87" s="218"/>
      <c r="G87" s="834" t="s">
        <v>369</v>
      </c>
      <c r="H87" s="834"/>
      <c r="I87" s="834"/>
      <c r="J87" s="218"/>
      <c r="K87" s="220"/>
      <c r="M87" s="204"/>
      <c r="N87" s="204"/>
      <c r="O87" s="204"/>
      <c r="P87" s="204"/>
      <c r="Q87" s="204"/>
      <c r="R87" s="204"/>
      <c r="S87" s="204"/>
      <c r="T87" s="204"/>
      <c r="U87" s="204"/>
      <c r="V87" s="204"/>
      <c r="W87" s="204"/>
      <c r="X87" s="204"/>
      <c r="Y87" s="204"/>
      <c r="Z87" s="204"/>
      <c r="AA87" s="204"/>
      <c r="AB87" s="204"/>
      <c r="AC87" s="204"/>
      <c r="AD87" s="204"/>
      <c r="AE87" s="204"/>
    </row>
    <row r="88" spans="2:31">
      <c r="B88" s="221" t="s">
        <v>430</v>
      </c>
      <c r="C88" s="218"/>
      <c r="D88" s="218"/>
      <c r="E88" s="218"/>
      <c r="F88" s="218"/>
      <c r="G88" s="834" t="s">
        <v>410</v>
      </c>
      <c r="H88" s="834"/>
      <c r="I88" s="834"/>
      <c r="J88" s="220"/>
      <c r="K88" s="220"/>
      <c r="M88" s="204"/>
      <c r="N88" s="204"/>
      <c r="O88" s="204"/>
      <c r="P88" s="204"/>
      <c r="Q88" s="204"/>
      <c r="R88" s="204"/>
      <c r="S88" s="204"/>
      <c r="T88" s="204"/>
      <c r="U88" s="204"/>
      <c r="V88" s="204"/>
      <c r="W88" s="204"/>
      <c r="X88" s="204"/>
      <c r="Y88" s="204"/>
      <c r="Z88" s="204"/>
      <c r="AA88" s="204"/>
      <c r="AB88" s="204"/>
      <c r="AC88" s="204"/>
      <c r="AD88" s="204"/>
      <c r="AE88" s="204"/>
    </row>
    <row r="89" spans="2:31">
      <c r="B89" s="221" t="s">
        <v>431</v>
      </c>
      <c r="C89" s="218"/>
      <c r="D89" s="218"/>
      <c r="E89" s="218"/>
      <c r="F89" s="218"/>
      <c r="G89" s="218"/>
      <c r="H89" s="218"/>
      <c r="I89" s="218"/>
      <c r="J89" s="220"/>
      <c r="K89" s="220"/>
      <c r="M89" s="204"/>
      <c r="N89" s="204"/>
      <c r="O89" s="204"/>
      <c r="P89" s="204"/>
      <c r="Q89" s="204"/>
      <c r="R89" s="204"/>
      <c r="S89" s="204"/>
      <c r="T89" s="204"/>
      <c r="U89" s="204"/>
      <c r="V89" s="204"/>
      <c r="W89" s="204"/>
      <c r="X89" s="204"/>
      <c r="Y89" s="204"/>
      <c r="Z89" s="204"/>
      <c r="AA89" s="204"/>
      <c r="AB89" s="204"/>
      <c r="AC89" s="204"/>
      <c r="AD89" s="204"/>
      <c r="AE89" s="204"/>
    </row>
    <row r="90" spans="2:31">
      <c r="B90" s="835" t="str">
        <f>VLOOKUP(G88,'verifica legno hold down'!C58:F60,4,FALSE)</f>
        <v>– Classe di servizio 3: condizioni climatiche che prevedono umidità più elevate di quelle della classe di servizio 2. Possono appartenere a tale classe gli elementi lignei posti all’esterno degli edifici direttamente esposti alle intemperie.</v>
      </c>
      <c r="C90" s="835"/>
      <c r="D90" s="835"/>
      <c r="E90" s="835"/>
      <c r="F90" s="835"/>
      <c r="G90" s="835"/>
      <c r="H90" s="835"/>
      <c r="I90" s="835"/>
      <c r="J90" s="835"/>
      <c r="K90" s="835"/>
      <c r="M90" s="204"/>
      <c r="N90" s="204"/>
      <c r="O90" s="204"/>
      <c r="P90" s="204"/>
      <c r="Q90" s="204"/>
      <c r="R90" s="204"/>
      <c r="S90" s="204"/>
      <c r="T90" s="204"/>
      <c r="U90" s="204"/>
      <c r="V90" s="204"/>
      <c r="W90" s="204"/>
      <c r="X90" s="204"/>
      <c r="Y90" s="204"/>
      <c r="Z90" s="204"/>
      <c r="AA90" s="204"/>
      <c r="AB90" s="204"/>
      <c r="AC90" s="204"/>
      <c r="AD90" s="204"/>
      <c r="AE90" s="204"/>
    </row>
    <row r="91" spans="2:31">
      <c r="B91" s="221" t="s">
        <v>432</v>
      </c>
      <c r="C91" s="218"/>
      <c r="D91" s="218"/>
      <c r="E91" s="218"/>
      <c r="F91" s="218"/>
      <c r="G91" s="222" t="s">
        <v>433</v>
      </c>
      <c r="H91" s="223" t="s">
        <v>434</v>
      </c>
      <c r="I91" s="224">
        <f>VLOOKUP(G86,'verifica legno hold down'!C71:D72,2,FALSE)</f>
        <v>1.5</v>
      </c>
      <c r="J91" s="223" t="s">
        <v>435</v>
      </c>
      <c r="K91" s="218"/>
      <c r="M91" s="204"/>
      <c r="N91" s="204"/>
      <c r="O91" s="204"/>
      <c r="P91" s="204"/>
      <c r="Q91" s="204"/>
      <c r="R91" s="204"/>
      <c r="S91" s="204"/>
      <c r="T91" s="204"/>
      <c r="U91" s="204"/>
      <c r="V91" s="204"/>
      <c r="W91" s="204"/>
      <c r="X91" s="204"/>
      <c r="Y91" s="204"/>
      <c r="Z91" s="204"/>
      <c r="AA91" s="204"/>
      <c r="AB91" s="204"/>
      <c r="AC91" s="204"/>
      <c r="AD91" s="204"/>
      <c r="AE91" s="204"/>
    </row>
    <row r="92" spans="2:31">
      <c r="B92" s="221" t="s">
        <v>436</v>
      </c>
      <c r="C92" s="218"/>
      <c r="D92" s="218"/>
      <c r="E92" s="218"/>
      <c r="F92" s="218"/>
      <c r="G92" s="225" t="s">
        <v>437</v>
      </c>
      <c r="H92" s="226" t="s">
        <v>434</v>
      </c>
      <c r="I92" s="224">
        <f>VLOOKUP(G88,'verifica legno hold down'!C58:E60,IF(G86='verifica legno hold down'!C71,2,3),FALSE)</f>
        <v>2</v>
      </c>
      <c r="J92" s="223" t="s">
        <v>435</v>
      </c>
      <c r="K92" s="218"/>
      <c r="M92" s="204"/>
      <c r="N92" s="204"/>
      <c r="O92" s="204"/>
      <c r="P92" s="204"/>
      <c r="Q92" s="204"/>
      <c r="R92" s="204"/>
      <c r="S92" s="204"/>
      <c r="T92" s="204"/>
      <c r="U92" s="204"/>
      <c r="V92" s="204"/>
      <c r="W92" s="204"/>
      <c r="X92" s="204"/>
      <c r="Y92" s="204"/>
      <c r="Z92" s="204"/>
      <c r="AA92" s="204"/>
      <c r="AB92" s="204"/>
      <c r="AC92" s="204"/>
      <c r="AD92" s="204"/>
      <c r="AE92" s="204"/>
    </row>
    <row r="93" spans="2:31">
      <c r="B93" s="218"/>
      <c r="C93" s="218"/>
      <c r="D93" s="218"/>
      <c r="E93" s="218"/>
      <c r="F93" s="218"/>
      <c r="G93" s="218"/>
      <c r="H93" s="218"/>
      <c r="I93" s="218"/>
      <c r="J93" s="218"/>
      <c r="K93" s="218"/>
      <c r="M93" s="204"/>
      <c r="N93" s="204"/>
      <c r="O93" s="204"/>
      <c r="P93" s="204"/>
      <c r="Q93" s="204"/>
      <c r="R93" s="204"/>
      <c r="S93" s="204"/>
      <c r="T93" s="204"/>
      <c r="U93" s="204"/>
      <c r="V93" s="204"/>
      <c r="W93" s="204"/>
      <c r="X93" s="204"/>
      <c r="Y93" s="204"/>
      <c r="Z93" s="204"/>
      <c r="AA93" s="204"/>
      <c r="AB93" s="204"/>
      <c r="AC93" s="204"/>
      <c r="AD93" s="204"/>
      <c r="AE93" s="204"/>
    </row>
    <row r="94" spans="2:31">
      <c r="B94" s="828" t="s">
        <v>438</v>
      </c>
      <c r="C94" s="829"/>
      <c r="D94" s="829"/>
      <c r="E94" s="829"/>
      <c r="F94" s="834" t="s">
        <v>420</v>
      </c>
      <c r="G94" s="834"/>
      <c r="H94" s="834"/>
      <c r="I94" s="834"/>
      <c r="J94" s="834"/>
      <c r="K94" s="218"/>
      <c r="M94" s="204"/>
      <c r="N94" s="204"/>
      <c r="O94" s="204"/>
      <c r="P94" s="204"/>
      <c r="Q94" s="204"/>
      <c r="R94" s="204"/>
      <c r="S94" s="204"/>
      <c r="T94" s="204"/>
      <c r="U94" s="204"/>
      <c r="V94" s="204"/>
      <c r="W94" s="204"/>
      <c r="X94" s="204"/>
      <c r="Y94" s="204"/>
      <c r="Z94" s="204"/>
      <c r="AA94" s="204"/>
      <c r="AB94" s="204"/>
      <c r="AC94" s="204"/>
      <c r="AD94" s="204"/>
      <c r="AE94" s="204"/>
    </row>
    <row r="95" spans="2:31">
      <c r="B95" s="228" t="s">
        <v>439</v>
      </c>
      <c r="C95" s="229" t="s">
        <v>434</v>
      </c>
      <c r="D95" s="230">
        <f>INDEX('verifica legno hold down'!J64:N66,VLOOKUP(G88,'verifica legno hold down'!C58:G60,5,FALSE),VLOOKUP(F94,'verifica legno hold down'!C63:D67,2,FALSE))</f>
        <v>0.9</v>
      </c>
      <c r="E95" s="218"/>
      <c r="F95" s="218"/>
      <c r="G95" s="218"/>
      <c r="H95" s="231"/>
      <c r="I95" s="231"/>
      <c r="J95" s="232"/>
      <c r="K95" s="218"/>
      <c r="M95" s="204"/>
      <c r="N95" s="204"/>
      <c r="O95" s="204"/>
      <c r="P95" s="204"/>
      <c r="Q95" s="204"/>
      <c r="R95" s="204"/>
      <c r="S95" s="204"/>
      <c r="T95" s="204"/>
      <c r="U95" s="204"/>
      <c r="V95" s="204"/>
      <c r="W95" s="204"/>
      <c r="X95" s="204"/>
      <c r="Y95" s="204"/>
      <c r="Z95" s="204"/>
      <c r="AA95" s="204"/>
      <c r="AB95" s="204"/>
      <c r="AC95" s="204"/>
      <c r="AD95" s="204"/>
      <c r="AE95" s="204"/>
    </row>
    <row r="96" spans="2:31">
      <c r="B96" s="828" t="s">
        <v>440</v>
      </c>
      <c r="C96" s="829"/>
      <c r="D96" s="829"/>
      <c r="E96" s="829"/>
      <c r="F96" s="834" t="s">
        <v>418</v>
      </c>
      <c r="G96" s="834"/>
      <c r="H96" s="834"/>
      <c r="I96" s="834"/>
      <c r="J96" s="834"/>
      <c r="K96" s="218"/>
      <c r="M96" s="204"/>
      <c r="N96" s="204"/>
      <c r="O96" s="204"/>
      <c r="P96" s="204"/>
      <c r="Q96" s="204"/>
      <c r="R96" s="204"/>
      <c r="S96" s="204"/>
      <c r="T96" s="204"/>
      <c r="U96" s="204"/>
      <c r="V96" s="204"/>
      <c r="W96" s="204"/>
      <c r="X96" s="204"/>
      <c r="Y96" s="204"/>
      <c r="Z96" s="204"/>
      <c r="AA96" s="204"/>
      <c r="AB96" s="204"/>
      <c r="AC96" s="204"/>
      <c r="AD96" s="204"/>
      <c r="AE96" s="204"/>
    </row>
    <row r="97" spans="2:31">
      <c r="B97" s="228" t="s">
        <v>441</v>
      </c>
      <c r="C97" s="229" t="s">
        <v>434</v>
      </c>
      <c r="D97" s="230">
        <f>INDEX('verifica legno hold down'!J64:N66,VLOOKUP(G88,'verifica legno hold down'!C58:G60,5,FALSE),VLOOKUP(F96,'verifica legno hold down'!C63:D67,2,FALSE))</f>
        <v>0.65</v>
      </c>
      <c r="E97" s="233"/>
      <c r="F97" s="229"/>
      <c r="G97" s="234"/>
      <c r="H97" s="235"/>
      <c r="I97" s="235"/>
      <c r="J97" s="236"/>
      <c r="K97" s="218"/>
      <c r="M97" s="204"/>
      <c r="N97" s="204"/>
      <c r="O97" s="204"/>
      <c r="P97" s="204"/>
      <c r="Q97" s="204"/>
      <c r="R97" s="204"/>
      <c r="S97" s="204"/>
      <c r="T97" s="204"/>
      <c r="U97" s="204"/>
      <c r="V97" s="204"/>
      <c r="W97" s="204"/>
      <c r="X97" s="204"/>
      <c r="Y97" s="204"/>
      <c r="Z97" s="204"/>
      <c r="AA97" s="204"/>
      <c r="AB97" s="204"/>
      <c r="AC97" s="204"/>
      <c r="AD97" s="204"/>
      <c r="AE97" s="204"/>
    </row>
    <row r="98" spans="2:31">
      <c r="B98" s="225"/>
      <c r="C98" s="226"/>
      <c r="D98" s="237"/>
      <c r="E98" s="225"/>
      <c r="F98" s="226"/>
      <c r="G98" s="237"/>
      <c r="H98" s="231"/>
      <c r="I98" s="231"/>
      <c r="J98" s="231"/>
      <c r="K98" s="218"/>
      <c r="M98" s="204"/>
      <c r="N98" s="204"/>
      <c r="O98" s="204"/>
      <c r="P98" s="204"/>
      <c r="Q98" s="204"/>
      <c r="R98" s="204"/>
      <c r="S98" s="204"/>
      <c r="T98" s="204"/>
      <c r="U98" s="204"/>
      <c r="V98" s="204"/>
      <c r="W98" s="204"/>
      <c r="X98" s="204"/>
      <c r="Y98" s="204"/>
      <c r="Z98" s="204"/>
      <c r="AA98" s="204"/>
      <c r="AB98" s="204"/>
      <c r="AC98" s="204"/>
      <c r="AD98" s="204"/>
      <c r="AE98" s="204"/>
    </row>
    <row r="99" spans="2:31">
      <c r="B99" s="830" t="s">
        <v>442</v>
      </c>
      <c r="C99" s="830"/>
      <c r="D99" s="831"/>
      <c r="E99" s="830" t="s">
        <v>443</v>
      </c>
      <c r="F99" s="830"/>
      <c r="G99" s="238" t="s">
        <v>444</v>
      </c>
      <c r="H99" s="238" t="s">
        <v>445</v>
      </c>
      <c r="I99" s="239"/>
      <c r="J99" s="227"/>
      <c r="K99" s="227"/>
      <c r="M99" s="204"/>
      <c r="N99" s="204"/>
      <c r="O99" s="204"/>
      <c r="P99" s="204"/>
      <c r="Q99" s="204"/>
      <c r="R99" s="204"/>
      <c r="S99" s="204"/>
      <c r="T99" s="204"/>
      <c r="U99" s="204"/>
      <c r="V99" s="204"/>
      <c r="W99" s="204"/>
      <c r="X99" s="204"/>
      <c r="Y99" s="204"/>
      <c r="Z99" s="204"/>
      <c r="AA99" s="204"/>
      <c r="AB99" s="204"/>
      <c r="AC99" s="204"/>
      <c r="AD99" s="204"/>
      <c r="AE99" s="204"/>
    </row>
    <row r="100" spans="2:31">
      <c r="B100" s="832"/>
      <c r="C100" s="832"/>
      <c r="D100" s="833"/>
      <c r="E100" s="832"/>
      <c r="F100" s="832"/>
      <c r="G100" s="240">
        <f>D95</f>
        <v>0.9</v>
      </c>
      <c r="H100" s="240">
        <f>D97</f>
        <v>0.65</v>
      </c>
      <c r="I100" s="241"/>
      <c r="J100" s="235"/>
      <c r="K100" s="235"/>
      <c r="M100" s="204"/>
      <c r="N100" s="204"/>
      <c r="P100" s="204"/>
      <c r="Q100" s="204"/>
      <c r="R100" s="204"/>
      <c r="S100" s="204"/>
      <c r="T100" s="204"/>
      <c r="U100" s="204"/>
      <c r="V100" s="204"/>
      <c r="W100" s="204"/>
      <c r="X100" s="204"/>
      <c r="Y100" s="204"/>
      <c r="Z100" s="204"/>
      <c r="AA100" s="204"/>
      <c r="AB100" s="204"/>
      <c r="AC100" s="204"/>
      <c r="AD100" s="204"/>
      <c r="AE100" s="204"/>
    </row>
    <row r="101" spans="2:31">
      <c r="B101" s="242" t="s">
        <v>446</v>
      </c>
      <c r="C101" s="227" t="s">
        <v>447</v>
      </c>
      <c r="D101" s="243">
        <f>VLOOKUP($G$87,'verifica legno hold down'!$C$6:$N$46,'verifica legno hold down'!V28,FALSE)</f>
        <v>24</v>
      </c>
      <c r="E101" s="242" t="s">
        <v>448</v>
      </c>
      <c r="F101" s="227" t="s">
        <v>447</v>
      </c>
      <c r="G101" s="244">
        <f t="shared" ref="G101:G106" si="3">D101*$D$95/$I$91</f>
        <v>14.4</v>
      </c>
      <c r="H101" s="244">
        <f t="shared" ref="H101:H106" si="4">D101*$D$97/$I$91</f>
        <v>10.4</v>
      </c>
      <c r="I101" s="838" t="s">
        <v>449</v>
      </c>
      <c r="J101" s="839"/>
      <c r="K101" s="839"/>
      <c r="M101" s="204"/>
      <c r="N101" s="204"/>
      <c r="P101" s="204"/>
      <c r="Q101" s="204"/>
      <c r="R101" s="204"/>
      <c r="S101" s="204"/>
      <c r="T101" s="204"/>
      <c r="U101" s="204"/>
      <c r="V101" s="204"/>
      <c r="W101" s="204"/>
      <c r="X101" s="204"/>
      <c r="Y101" s="204"/>
      <c r="Z101" s="204"/>
      <c r="AA101" s="204"/>
      <c r="AB101" s="204"/>
      <c r="AC101" s="204"/>
      <c r="AD101" s="204"/>
      <c r="AE101" s="204"/>
    </row>
    <row r="102" spans="2:31">
      <c r="B102" s="245" t="s">
        <v>450</v>
      </c>
      <c r="C102" s="231" t="s">
        <v>447</v>
      </c>
      <c r="D102" s="246">
        <f>VLOOKUP($G$87,'verifica legno hold down'!$C$6:$N$46,'verifica legno hold down'!V29,FALSE)</f>
        <v>14</v>
      </c>
      <c r="E102" s="245" t="s">
        <v>451</v>
      </c>
      <c r="F102" s="231" t="s">
        <v>447</v>
      </c>
      <c r="G102" s="247">
        <f t="shared" si="3"/>
        <v>8.4</v>
      </c>
      <c r="H102" s="247">
        <f t="shared" si="4"/>
        <v>6.0666666666666664</v>
      </c>
      <c r="I102" s="823" t="s">
        <v>452</v>
      </c>
      <c r="J102" s="824"/>
      <c r="K102" s="824"/>
      <c r="M102" s="204"/>
      <c r="N102" s="204"/>
      <c r="P102" s="204"/>
      <c r="Q102" s="204"/>
      <c r="R102" s="204"/>
      <c r="S102" s="204"/>
      <c r="T102" s="204"/>
      <c r="U102" s="204"/>
      <c r="V102" s="204"/>
      <c r="W102" s="204"/>
      <c r="X102" s="204"/>
      <c r="Y102" s="204"/>
      <c r="Z102" s="204"/>
      <c r="AA102" s="204"/>
      <c r="AB102" s="204"/>
      <c r="AC102" s="204"/>
      <c r="AD102" s="204"/>
      <c r="AE102" s="204"/>
    </row>
    <row r="103" spans="2:31">
      <c r="B103" s="245" t="s">
        <v>453</v>
      </c>
      <c r="C103" s="231" t="s">
        <v>447</v>
      </c>
      <c r="D103" s="246">
        <f>VLOOKUP($G$87,'verifica legno hold down'!$C$6:$N$46,'verifica legno hold down'!V30,FALSE)</f>
        <v>0.5</v>
      </c>
      <c r="E103" s="245" t="s">
        <v>454</v>
      </c>
      <c r="F103" s="231" t="s">
        <v>447</v>
      </c>
      <c r="G103" s="247">
        <f t="shared" si="3"/>
        <v>0.3</v>
      </c>
      <c r="H103" s="247">
        <f t="shared" si="4"/>
        <v>0.21666666666666667</v>
      </c>
      <c r="I103" s="823" t="s">
        <v>455</v>
      </c>
      <c r="J103" s="824"/>
      <c r="K103" s="824"/>
      <c r="M103" s="204"/>
      <c r="N103" s="204"/>
      <c r="P103" s="204"/>
      <c r="Q103" s="204"/>
      <c r="R103" s="204"/>
      <c r="S103" s="204"/>
      <c r="T103" s="204"/>
      <c r="U103" s="204"/>
      <c r="V103" s="204"/>
      <c r="W103" s="204"/>
      <c r="X103" s="204"/>
      <c r="Y103" s="204"/>
      <c r="Z103" s="204"/>
      <c r="AA103" s="204"/>
      <c r="AB103" s="204"/>
      <c r="AC103" s="204"/>
      <c r="AD103" s="204"/>
      <c r="AE103" s="204"/>
    </row>
    <row r="104" spans="2:31">
      <c r="B104" s="245" t="s">
        <v>456</v>
      </c>
      <c r="C104" s="231" t="s">
        <v>447</v>
      </c>
      <c r="D104" s="246">
        <f>VLOOKUP($G$87,'verifica legno hold down'!$C$6:$N$46,'verifica legno hold down'!V31,FALSE)</f>
        <v>21</v>
      </c>
      <c r="E104" s="245" t="s">
        <v>457</v>
      </c>
      <c r="F104" s="231" t="s">
        <v>447</v>
      </c>
      <c r="G104" s="247">
        <f t="shared" si="3"/>
        <v>12.600000000000001</v>
      </c>
      <c r="H104" s="247">
        <f t="shared" si="4"/>
        <v>9.1</v>
      </c>
      <c r="I104" s="823" t="s">
        <v>458</v>
      </c>
      <c r="J104" s="824"/>
      <c r="K104" s="824"/>
      <c r="M104" s="204"/>
      <c r="N104" s="204"/>
      <c r="P104" s="204"/>
      <c r="Q104" s="204"/>
      <c r="R104" s="204"/>
      <c r="S104" s="204"/>
      <c r="T104" s="204"/>
      <c r="U104" s="204"/>
      <c r="V104" s="204"/>
      <c r="W104" s="204"/>
      <c r="X104" s="204"/>
      <c r="Y104" s="204"/>
      <c r="Z104" s="204"/>
      <c r="AA104" s="204"/>
      <c r="AB104" s="204"/>
      <c r="AC104" s="204"/>
      <c r="AD104" s="204"/>
      <c r="AE104" s="204"/>
    </row>
    <row r="105" spans="2:31">
      <c r="B105" s="245" t="s">
        <v>459</v>
      </c>
      <c r="C105" s="231" t="s">
        <v>447</v>
      </c>
      <c r="D105" s="246">
        <f>VLOOKUP($G$87,'verifica legno hold down'!$C$6:$N$46,'verifica legno hold down'!V32,FALSE)</f>
        <v>2.5</v>
      </c>
      <c r="E105" s="245" t="s">
        <v>460</v>
      </c>
      <c r="F105" s="231" t="s">
        <v>447</v>
      </c>
      <c r="G105" s="247">
        <f t="shared" si="3"/>
        <v>1.5</v>
      </c>
      <c r="H105" s="247">
        <f t="shared" si="4"/>
        <v>1.0833333333333333</v>
      </c>
      <c r="I105" s="823" t="s">
        <v>461</v>
      </c>
      <c r="J105" s="824"/>
      <c r="K105" s="824"/>
      <c r="M105" s="204"/>
      <c r="N105" s="204"/>
      <c r="P105" s="204"/>
      <c r="Q105" s="204"/>
      <c r="R105" s="204"/>
      <c r="S105" s="204"/>
      <c r="T105" s="204"/>
      <c r="U105" s="204"/>
      <c r="V105" s="204"/>
      <c r="W105" s="204"/>
      <c r="X105" s="204"/>
      <c r="Y105" s="204"/>
      <c r="Z105" s="204"/>
      <c r="AA105" s="204"/>
      <c r="AB105" s="204"/>
      <c r="AC105" s="204"/>
      <c r="AD105" s="204"/>
      <c r="AE105" s="204"/>
    </row>
    <row r="106" spans="2:31">
      <c r="B106" s="248" t="s">
        <v>462</v>
      </c>
      <c r="C106" s="235" t="s">
        <v>447</v>
      </c>
      <c r="D106" s="249">
        <f>VLOOKUP($G$87,'verifica legno hold down'!$C$6:$N$46,'verifica legno hold down'!V33,FALSE)</f>
        <v>2.5</v>
      </c>
      <c r="E106" s="248" t="s">
        <v>463</v>
      </c>
      <c r="F106" s="235" t="s">
        <v>447</v>
      </c>
      <c r="G106" s="250">
        <f t="shared" si="3"/>
        <v>1.5</v>
      </c>
      <c r="H106" s="250">
        <f t="shared" si="4"/>
        <v>1.0833333333333333</v>
      </c>
      <c r="I106" s="836" t="s">
        <v>464</v>
      </c>
      <c r="J106" s="837"/>
      <c r="K106" s="837"/>
      <c r="M106" s="204"/>
      <c r="N106" s="204"/>
      <c r="O106" s="204"/>
      <c r="P106" s="204"/>
      <c r="Q106" s="204"/>
      <c r="R106" s="204"/>
      <c r="S106" s="204"/>
      <c r="T106" s="204"/>
      <c r="U106" s="204"/>
      <c r="V106" s="204"/>
      <c r="W106" s="204"/>
      <c r="X106" s="204"/>
      <c r="Y106" s="204"/>
      <c r="Z106" s="204"/>
      <c r="AA106" s="204"/>
      <c r="AB106" s="204"/>
      <c r="AC106" s="204"/>
      <c r="AD106" s="204"/>
      <c r="AE106" s="204"/>
    </row>
    <row r="107" spans="2:31">
      <c r="M107" s="204"/>
      <c r="N107" s="204"/>
      <c r="O107" s="204"/>
      <c r="P107" s="204"/>
      <c r="Q107" s="204"/>
      <c r="R107" s="204"/>
      <c r="S107" s="204"/>
      <c r="T107" s="204"/>
      <c r="U107" s="204"/>
      <c r="V107" s="204"/>
      <c r="W107" s="204"/>
      <c r="X107" s="204"/>
      <c r="Y107" s="204"/>
      <c r="Z107" s="204"/>
      <c r="AA107" s="204"/>
      <c r="AB107" s="204"/>
      <c r="AC107" s="204"/>
      <c r="AD107" s="204"/>
      <c r="AE107" s="204"/>
    </row>
    <row r="108" spans="2:31">
      <c r="B108" t="s">
        <v>465</v>
      </c>
      <c r="M108" s="204"/>
      <c r="N108" s="204"/>
      <c r="O108" s="204"/>
      <c r="P108" s="204"/>
      <c r="Q108" s="204"/>
      <c r="R108" s="204"/>
      <c r="S108" s="204"/>
      <c r="T108" s="204"/>
      <c r="U108" s="204"/>
      <c r="V108" s="204"/>
      <c r="W108" s="204"/>
      <c r="X108" s="204"/>
      <c r="Y108" s="204"/>
      <c r="Z108" s="204"/>
      <c r="AA108" s="204"/>
      <c r="AB108" s="204"/>
      <c r="AC108" s="204"/>
      <c r="AD108" s="204"/>
      <c r="AE108" s="204"/>
    </row>
    <row r="109" spans="2:31">
      <c r="B109" t="s">
        <v>466</v>
      </c>
      <c r="G109" s="254" t="s">
        <v>467</v>
      </c>
      <c r="H109" s="254" t="s">
        <v>434</v>
      </c>
      <c r="I109">
        <f>VLOOKUP($G$87,'verifica legno hold down'!$C$6:$N$46,'verifica legno hold down'!V34,FALSE)</f>
        <v>11000</v>
      </c>
      <c r="J109" t="s">
        <v>447</v>
      </c>
      <c r="M109" s="204"/>
      <c r="N109" s="204"/>
      <c r="O109" s="204"/>
      <c r="P109" s="204"/>
      <c r="Q109" s="204"/>
      <c r="R109" s="204"/>
      <c r="S109" s="204"/>
      <c r="T109" s="204"/>
      <c r="U109" s="204"/>
      <c r="V109" s="204"/>
      <c r="W109" s="204"/>
      <c r="X109" s="204"/>
      <c r="Y109" s="204"/>
      <c r="Z109" s="204"/>
      <c r="AA109" s="204"/>
      <c r="AB109" s="204"/>
      <c r="AC109" s="204"/>
      <c r="AD109" s="204"/>
      <c r="AE109" s="204"/>
    </row>
    <row r="110" spans="2:31">
      <c r="B110" t="s">
        <v>468</v>
      </c>
      <c r="G110" s="254" t="s">
        <v>469</v>
      </c>
      <c r="H110" s="254" t="s">
        <v>434</v>
      </c>
      <c r="I110">
        <f>VLOOKUP($G$87,'verifica legno hold down'!$C$6:$N$46,'verifica legno hold down'!V35,FALSE)</f>
        <v>370</v>
      </c>
      <c r="J110" t="s">
        <v>447</v>
      </c>
      <c r="M110" s="204"/>
      <c r="N110" s="204"/>
      <c r="O110" s="204"/>
      <c r="P110" s="204"/>
      <c r="Q110" s="204"/>
      <c r="R110" s="204"/>
      <c r="S110" s="204"/>
      <c r="T110" s="204"/>
      <c r="U110" s="204"/>
      <c r="V110" s="204"/>
      <c r="W110" s="204"/>
      <c r="X110" s="204"/>
      <c r="Y110" s="204"/>
      <c r="Z110" s="204"/>
      <c r="AA110" s="204"/>
      <c r="AB110" s="204"/>
      <c r="AC110" s="204"/>
      <c r="AD110" s="204"/>
      <c r="AE110" s="204"/>
    </row>
    <row r="111" spans="2:31">
      <c r="B111" t="s">
        <v>470</v>
      </c>
      <c r="G111" s="254" t="s">
        <v>471</v>
      </c>
      <c r="H111" s="254" t="s">
        <v>434</v>
      </c>
      <c r="I111">
        <f>VLOOKUP($G$87,'verifica legno hold down'!$C$6:$N$46,'verifica legno hold down'!V38,FALSE)</f>
        <v>7400</v>
      </c>
      <c r="J111" t="s">
        <v>447</v>
      </c>
      <c r="M111" s="204"/>
      <c r="N111" s="204"/>
      <c r="O111" s="204"/>
      <c r="P111" s="204"/>
      <c r="Q111" s="204"/>
      <c r="R111" s="204"/>
      <c r="S111" s="204"/>
      <c r="T111" s="204"/>
      <c r="U111" s="204"/>
      <c r="V111" s="204"/>
      <c r="W111" s="204"/>
      <c r="X111" s="204"/>
      <c r="Y111" s="204"/>
      <c r="Z111" s="204"/>
      <c r="AA111" s="204"/>
      <c r="AB111" s="204"/>
      <c r="AC111" s="204"/>
      <c r="AD111" s="204"/>
      <c r="AE111" s="204"/>
    </row>
    <row r="112" spans="2:31">
      <c r="B112" t="s">
        <v>472</v>
      </c>
      <c r="G112" s="254" t="s">
        <v>473</v>
      </c>
      <c r="H112" s="254" t="s">
        <v>434</v>
      </c>
      <c r="I112">
        <f>VLOOKUP($G$87,'verifica legno hold down'!$C$6:$N$46,'verifica legno hold down'!V36,FALSE)</f>
        <v>690</v>
      </c>
      <c r="J112" t="s">
        <v>447</v>
      </c>
      <c r="M112" s="204"/>
      <c r="N112" s="204"/>
      <c r="O112" s="204"/>
      <c r="P112" s="204"/>
      <c r="Q112" s="204"/>
      <c r="R112" s="204"/>
      <c r="S112" s="204"/>
      <c r="T112" s="204"/>
      <c r="U112" s="204"/>
      <c r="V112" s="204"/>
      <c r="W112" s="204"/>
      <c r="X112" s="204"/>
      <c r="Y112" s="204"/>
      <c r="Z112" s="204"/>
      <c r="AA112" s="204"/>
      <c r="AB112" s="204"/>
      <c r="AC112" s="204"/>
      <c r="AD112" s="204"/>
      <c r="AE112" s="204"/>
    </row>
    <row r="113" spans="2:31">
      <c r="B113" t="s">
        <v>474</v>
      </c>
      <c r="G113" s="254"/>
      <c r="H113" s="254"/>
      <c r="M113" s="204"/>
      <c r="N113" s="204"/>
      <c r="O113" s="204"/>
      <c r="P113" s="204"/>
      <c r="Q113" s="204"/>
      <c r="R113" s="204"/>
      <c r="S113" s="204"/>
      <c r="T113" s="204"/>
      <c r="U113" s="204"/>
      <c r="V113" s="204"/>
      <c r="W113" s="204"/>
      <c r="X113" s="204"/>
      <c r="Y113" s="204"/>
      <c r="Z113" s="204"/>
      <c r="AA113" s="204"/>
      <c r="AB113" s="204"/>
      <c r="AC113" s="204"/>
      <c r="AD113" s="204"/>
      <c r="AE113" s="204"/>
    </row>
    <row r="114" spans="2:31" ht="18">
      <c r="B114" t="s">
        <v>475</v>
      </c>
      <c r="G114" s="255" t="s">
        <v>477</v>
      </c>
      <c r="H114" s="254" t="s">
        <v>434</v>
      </c>
      <c r="I114">
        <f>VLOOKUP($G$87,'verifica legno hold down'!$C$6:$N$46,'verifica legno hold down'!V37,FALSE)</f>
        <v>3.5</v>
      </c>
      <c r="J114" t="s">
        <v>476</v>
      </c>
      <c r="L114" s="218"/>
      <c r="M114" s="204"/>
      <c r="N114" s="204"/>
      <c r="O114" s="204"/>
      <c r="P114" s="204"/>
      <c r="Q114" s="204"/>
      <c r="R114" s="204"/>
      <c r="S114" s="204"/>
      <c r="T114" s="204"/>
      <c r="U114" s="204"/>
      <c r="V114" s="204"/>
      <c r="W114" s="204"/>
      <c r="X114" s="204"/>
      <c r="Y114" s="204"/>
      <c r="Z114" s="204"/>
      <c r="AA114" s="204"/>
      <c r="AB114" s="204"/>
      <c r="AC114" s="204"/>
      <c r="AD114" s="204"/>
      <c r="AE114" s="204"/>
    </row>
    <row r="115" spans="2:31">
      <c r="B115" s="204"/>
      <c r="C115" s="204"/>
      <c r="D115" s="204"/>
      <c r="E115" s="204"/>
      <c r="F115" s="204"/>
      <c r="G115" s="204"/>
      <c r="H115" s="204"/>
      <c r="I115" s="204"/>
      <c r="J115" s="204"/>
      <c r="K115" s="204"/>
      <c r="L115" s="204"/>
      <c r="M115" s="204"/>
      <c r="N115" s="204"/>
      <c r="O115" s="204"/>
      <c r="P115" s="204"/>
      <c r="Q115" s="204"/>
      <c r="R115" s="204"/>
      <c r="S115" s="204"/>
      <c r="T115" s="204"/>
      <c r="U115" s="204"/>
      <c r="V115" s="204"/>
      <c r="W115" s="204"/>
      <c r="X115" s="204"/>
      <c r="Y115" s="204"/>
      <c r="Z115" s="204"/>
      <c r="AA115" s="204"/>
      <c r="AB115" s="204"/>
      <c r="AC115" s="204"/>
      <c r="AD115" s="204"/>
      <c r="AE115" s="204"/>
    </row>
    <row r="116" spans="2:31">
      <c r="B116" s="204"/>
      <c r="C116" s="204"/>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row>
    <row r="117" spans="2:31">
      <c r="B117" s="204"/>
      <c r="C117" s="204"/>
      <c r="D117" s="204"/>
      <c r="E117" s="204"/>
      <c r="F117" s="204"/>
      <c r="G117" s="204"/>
      <c r="H117" s="204"/>
      <c r="I117" s="204"/>
      <c r="J117" s="204"/>
      <c r="K117" s="204"/>
      <c r="L117" s="204"/>
      <c r="M117" s="204"/>
      <c r="N117" s="204"/>
      <c r="O117" s="204"/>
      <c r="P117" s="204"/>
      <c r="Q117" s="204"/>
      <c r="R117" s="204"/>
      <c r="S117" s="204"/>
      <c r="T117" s="204"/>
      <c r="U117" s="204"/>
      <c r="V117" s="204"/>
      <c r="W117" s="204"/>
      <c r="X117" s="204"/>
      <c r="Y117" s="204"/>
      <c r="Z117" s="204"/>
      <c r="AA117" s="204"/>
      <c r="AB117" s="204"/>
      <c r="AC117" s="204"/>
      <c r="AD117" s="204"/>
      <c r="AE117" s="204"/>
    </row>
    <row r="118" spans="2:31">
      <c r="B118" s="204"/>
      <c r="C118" s="204"/>
      <c r="D118" s="204"/>
      <c r="E118" s="204"/>
      <c r="F118" s="204"/>
      <c r="G118" s="204"/>
      <c r="H118" s="204"/>
      <c r="I118" s="204"/>
      <c r="J118" s="204"/>
      <c r="K118" s="204"/>
      <c r="L118" s="204"/>
      <c r="M118" s="204"/>
      <c r="N118" s="204"/>
      <c r="O118" s="204"/>
      <c r="P118" s="204"/>
      <c r="Q118" s="204"/>
      <c r="R118" s="204"/>
      <c r="S118" s="204"/>
      <c r="T118" s="204"/>
      <c r="U118" s="204"/>
      <c r="V118" s="204"/>
      <c r="W118" s="204"/>
      <c r="X118" s="204"/>
      <c r="Y118" s="204"/>
      <c r="Z118" s="204"/>
      <c r="AA118" s="204"/>
      <c r="AB118" s="204"/>
      <c r="AC118" s="204"/>
      <c r="AD118" s="204"/>
      <c r="AE118" s="204"/>
    </row>
    <row r="119" spans="2:31">
      <c r="B119" s="204"/>
      <c r="C119" s="204"/>
      <c r="D119" s="204"/>
      <c r="E119" s="204"/>
      <c r="F119" s="204"/>
      <c r="G119" s="204"/>
      <c r="H119" s="204"/>
      <c r="I119" s="204"/>
      <c r="J119" s="204"/>
      <c r="K119" s="204"/>
      <c r="L119" s="204"/>
      <c r="M119" s="204"/>
      <c r="N119" s="204"/>
      <c r="O119" s="204"/>
      <c r="P119" s="204"/>
      <c r="Q119" s="204"/>
      <c r="R119" s="204"/>
      <c r="S119" s="204"/>
      <c r="T119" s="204"/>
      <c r="U119" s="204"/>
      <c r="V119" s="204"/>
      <c r="W119" s="204"/>
      <c r="X119" s="204"/>
      <c r="Y119" s="204"/>
      <c r="Z119" s="204"/>
      <c r="AA119" s="204"/>
      <c r="AB119" s="204"/>
      <c r="AC119" s="204"/>
      <c r="AD119" s="204"/>
      <c r="AE119" s="204"/>
    </row>
    <row r="120" spans="2:31">
      <c r="Z120" s="204"/>
      <c r="AA120" s="204"/>
      <c r="AB120" s="204"/>
      <c r="AC120" s="204"/>
      <c r="AD120" s="204"/>
      <c r="AE120" s="204"/>
    </row>
    <row r="121" spans="2:31">
      <c r="F121" s="269" t="s">
        <v>493</v>
      </c>
      <c r="G121" s="269" t="s">
        <v>494</v>
      </c>
      <c r="Z121" s="204"/>
      <c r="AA121" s="204"/>
      <c r="AB121" s="204"/>
      <c r="AC121" s="204"/>
      <c r="AD121" s="204"/>
      <c r="AE121" s="204"/>
    </row>
    <row r="122" spans="2:31">
      <c r="C122" s="269">
        <f>IF('INPUT DATI'!H138=P137,Q137,Q138)</f>
        <v>1</v>
      </c>
      <c r="D122" s="269">
        <f>IF('verifica legno hold down'!I171=P140,Q140,Q141)</f>
        <v>1</v>
      </c>
      <c r="F122" s="269">
        <f>IF($C$122=1,IF($D$122=1,F136,F151),IF($D$122=1,L136,L151))</f>
        <v>3.5700000000000003E-2</v>
      </c>
      <c r="G122" s="269">
        <f>IF($C$122=1,IF($D$122=1,G136,G151),IF($D$122=1,M136,M151))</f>
        <v>0.11899999999999999</v>
      </c>
      <c r="Z122" s="204"/>
      <c r="AA122" s="204"/>
      <c r="AB122" s="204"/>
      <c r="AC122" s="204"/>
      <c r="AD122" s="204"/>
      <c r="AE122" s="204"/>
    </row>
    <row r="123" spans="2:31">
      <c r="C123" s="819" t="str">
        <f>IF($C$122=1,IF($D$122=1,C137,C152),IF($D$122=1,I137,I152))</f>
        <v>1-unione acciaio-legno</v>
      </c>
      <c r="D123" s="819"/>
      <c r="E123" s="819"/>
      <c r="F123" s="819"/>
      <c r="G123" s="819"/>
      <c r="Z123" s="204"/>
      <c r="AA123" s="204"/>
      <c r="AB123" s="204"/>
      <c r="AC123" s="204"/>
      <c r="AD123" s="204"/>
      <c r="AE123" s="204"/>
    </row>
    <row r="124" spans="2:31">
      <c r="C124" s="819" t="str">
        <f>IF($C$122=1,IF($D$122=1,C138,C153),IF($D$122=1,I138,I153))</f>
        <v>CHIODO ANKER</v>
      </c>
      <c r="D124" s="819"/>
      <c r="E124" s="819"/>
      <c r="F124" s="819" t="s">
        <v>480</v>
      </c>
      <c r="G124" s="819"/>
      <c r="I124" s="822" t="s">
        <v>724</v>
      </c>
      <c r="J124" s="822"/>
      <c r="K124" s="822"/>
      <c r="L124" s="822"/>
      <c r="M124" s="822"/>
      <c r="Z124" s="204"/>
      <c r="AA124" s="204"/>
      <c r="AB124" s="204"/>
      <c r="AC124" s="204"/>
      <c r="AD124" s="204"/>
      <c r="AE124" s="204"/>
    </row>
    <row r="125" spans="2:31">
      <c r="C125" s="262" t="s">
        <v>313</v>
      </c>
      <c r="D125" s="262" t="s">
        <v>129</v>
      </c>
      <c r="E125" s="262" t="s">
        <v>53</v>
      </c>
      <c r="F125" s="262" t="s">
        <v>478</v>
      </c>
      <c r="G125" s="262" t="s">
        <v>479</v>
      </c>
      <c r="I125" s="262" t="s">
        <v>313</v>
      </c>
      <c r="J125" s="262" t="s">
        <v>129</v>
      </c>
      <c r="K125" s="262" t="s">
        <v>53</v>
      </c>
      <c r="L125" s="262" t="s">
        <v>478</v>
      </c>
      <c r="M125" s="262" t="s">
        <v>479</v>
      </c>
      <c r="Z125" s="204"/>
      <c r="AA125" s="204"/>
      <c r="AB125" s="204"/>
      <c r="AC125" s="204"/>
      <c r="AD125" s="204"/>
      <c r="AE125" s="204"/>
    </row>
    <row r="126" spans="2:31">
      <c r="B126">
        <v>1</v>
      </c>
      <c r="C126" s="269">
        <f>IF($C$122=1,IF($D$122=1,C140,C155),IF($D$122=1,I140,I155))</f>
        <v>4</v>
      </c>
      <c r="D126" s="269">
        <f t="shared" ref="C126:E133" si="5">IF($C$122=1,IF($D$122=1,D140,D155),IF($D$122=1,J140,J155))</f>
        <v>40</v>
      </c>
      <c r="E126" s="269">
        <f t="shared" si="5"/>
        <v>30</v>
      </c>
      <c r="F126" s="68">
        <f>IF('verifica legno hold down'!$I$166=$P$144,1,$F$122)*IF($C$122=1,IF($D$122=1,F140,F155),IF($D$122=1,L140,L155))</f>
        <v>1.99</v>
      </c>
      <c r="G126" s="269">
        <f t="shared" ref="G126:G133" si="6">IF($C$122=1,IF($D$122=1,G140,G155),IF($D$122=1,M140,M155))</f>
        <v>0.97</v>
      </c>
      <c r="I126" s="359">
        <f>'INPUT DATI'!G141</f>
        <v>5</v>
      </c>
      <c r="J126" s="359">
        <f>'INPUT DATI'!G142</f>
        <v>35</v>
      </c>
      <c r="K126" s="359">
        <f>'verifica legno hold down'!D235</f>
        <v>25</v>
      </c>
      <c r="L126" s="68">
        <f>'INPUT DATI'!G143</f>
        <v>1.2</v>
      </c>
      <c r="M126" s="359"/>
      <c r="Z126" s="204"/>
      <c r="AA126" s="204"/>
      <c r="AB126" s="204"/>
      <c r="AC126" s="204"/>
      <c r="AD126" s="204"/>
      <c r="AE126" s="204"/>
    </row>
    <row r="127" spans="2:31">
      <c r="B127">
        <v>2</v>
      </c>
      <c r="C127" s="269">
        <f t="shared" si="5"/>
        <v>4</v>
      </c>
      <c r="D127" s="269">
        <f t="shared" si="5"/>
        <v>50</v>
      </c>
      <c r="E127" s="269">
        <f t="shared" si="5"/>
        <v>40</v>
      </c>
      <c r="F127" s="68">
        <f>IF('verifica legno hold down'!$I$166=$P$144,1,$F$122)*IF($C$122=1,IF($D$122=1,F141,F156),IF($D$122=1,L141,L156))</f>
        <v>2.33</v>
      </c>
      <c r="G127" s="269">
        <f t="shared" si="6"/>
        <v>1.3</v>
      </c>
      <c r="Z127" s="204"/>
      <c r="AA127" s="204"/>
      <c r="AB127" s="204"/>
      <c r="AC127" s="204"/>
      <c r="AD127" s="204"/>
      <c r="AE127" s="204"/>
    </row>
    <row r="128" spans="2:31">
      <c r="B128">
        <v>3</v>
      </c>
      <c r="C128" s="269">
        <f t="shared" si="5"/>
        <v>4</v>
      </c>
      <c r="D128" s="269">
        <f t="shared" si="5"/>
        <v>60</v>
      </c>
      <c r="E128" s="269">
        <f t="shared" si="5"/>
        <v>50</v>
      </c>
      <c r="F128" s="68">
        <f>IF('verifica legno hold down'!$I$166=$P$144,1,$F$122)*IF($C$122=1,IF($D$122=1,F142,F157),IF($D$122=1,L142,L157))</f>
        <v>2.4900000000000002</v>
      </c>
      <c r="G128" s="269">
        <f t="shared" si="6"/>
        <v>1.62</v>
      </c>
      <c r="V128" s="131"/>
      <c r="W128" s="131"/>
      <c r="Z128" s="204"/>
      <c r="AA128" s="204"/>
      <c r="AB128" s="204"/>
      <c r="AC128" s="204"/>
      <c r="AD128" s="204"/>
      <c r="AE128" s="204"/>
    </row>
    <row r="129" spans="2:31">
      <c r="B129">
        <v>4</v>
      </c>
      <c r="C129" s="269">
        <f t="shared" si="5"/>
        <v>4</v>
      </c>
      <c r="D129" s="269">
        <f t="shared" si="5"/>
        <v>75</v>
      </c>
      <c r="E129" s="269">
        <f t="shared" si="5"/>
        <v>60</v>
      </c>
      <c r="F129" s="68">
        <f>IF('verifica legno hold down'!$I$166=$P$144,1,$F$122)*IF($C$122=1,IF($D$122=1,F143,F158),IF($D$122=1,L143,L158))</f>
        <v>2.72</v>
      </c>
      <c r="G129" s="269">
        <f t="shared" si="6"/>
        <v>1.94</v>
      </c>
      <c r="V129" s="131"/>
      <c r="W129" s="131"/>
      <c r="Z129" s="204"/>
      <c r="AA129" s="204"/>
      <c r="AB129" s="204"/>
      <c r="AC129" s="204"/>
      <c r="AD129" s="204"/>
      <c r="AE129" s="204"/>
    </row>
    <row r="130" spans="2:31">
      <c r="B130">
        <v>5</v>
      </c>
      <c r="C130" s="269">
        <f t="shared" si="5"/>
        <v>4</v>
      </c>
      <c r="D130" s="269">
        <f t="shared" si="5"/>
        <v>100</v>
      </c>
      <c r="E130" s="269">
        <f t="shared" si="5"/>
        <v>80</v>
      </c>
      <c r="F130" s="68">
        <f>IF('verifica legno hold down'!$I$166=$P$144,1,$F$122)*IF($C$122=1,IF($D$122=1,F144,F159),IF($D$122=1,L144,L159))</f>
        <v>2.71</v>
      </c>
      <c r="G130" s="269">
        <f t="shared" si="6"/>
        <v>2.59</v>
      </c>
      <c r="V130" s="131"/>
      <c r="W130" s="131"/>
      <c r="Z130" s="204"/>
      <c r="AA130" s="204"/>
      <c r="AB130" s="204"/>
      <c r="AC130" s="204"/>
      <c r="AD130" s="204"/>
      <c r="AE130" s="204"/>
    </row>
    <row r="131" spans="2:31">
      <c r="B131" s="185" t="s">
        <v>723</v>
      </c>
      <c r="C131" s="185">
        <f>I126</f>
        <v>5</v>
      </c>
      <c r="D131" s="185">
        <f>J126</f>
        <v>35</v>
      </c>
      <c r="E131" s="185">
        <f>K126</f>
        <v>25</v>
      </c>
      <c r="F131" s="404">
        <f>L126</f>
        <v>1.2</v>
      </c>
      <c r="G131" s="185"/>
      <c r="V131" s="131"/>
      <c r="W131" s="131"/>
      <c r="Z131" s="204"/>
      <c r="AA131" s="204"/>
      <c r="AB131" s="204"/>
      <c r="AC131" s="204"/>
      <c r="AD131" s="204"/>
      <c r="AE131" s="204"/>
    </row>
    <row r="132" spans="2:31">
      <c r="B132">
        <v>7</v>
      </c>
      <c r="C132" s="269">
        <f t="shared" si="5"/>
        <v>6</v>
      </c>
      <c r="D132" s="269">
        <f t="shared" si="5"/>
        <v>80</v>
      </c>
      <c r="E132" s="269">
        <f t="shared" si="5"/>
        <v>70</v>
      </c>
      <c r="F132" s="68">
        <f>IF('verifica legno hold down'!$I$166=$P$144,1,$F$122)*IF($C$122=1,IF($D$122=1,F146,F161),IF($D$122=1,L146,L161))</f>
        <v>5.03</v>
      </c>
      <c r="G132" s="269">
        <f t="shared" si="6"/>
        <v>3.4</v>
      </c>
      <c r="V132" s="131"/>
      <c r="W132" s="131"/>
      <c r="Z132" s="204"/>
      <c r="AA132" s="204"/>
      <c r="AB132" s="204"/>
      <c r="AC132" s="204"/>
      <c r="AD132" s="204"/>
      <c r="AE132" s="204"/>
    </row>
    <row r="133" spans="2:31">
      <c r="B133">
        <v>8</v>
      </c>
      <c r="C133" s="269">
        <f t="shared" si="5"/>
        <v>6</v>
      </c>
      <c r="D133" s="269">
        <f t="shared" si="5"/>
        <v>100</v>
      </c>
      <c r="E133" s="269">
        <f t="shared" si="5"/>
        <v>80</v>
      </c>
      <c r="F133" s="68">
        <f>IF('verifica legno hold down'!$I$166=$P$144,1,$F$122)*IF($C$122=1,IF($D$122=1,F147,F162),IF($D$122=1,L147,L162))</f>
        <v>5.28</v>
      </c>
      <c r="G133" s="269">
        <f t="shared" si="6"/>
        <v>3.89</v>
      </c>
      <c r="V133" s="131"/>
      <c r="W133" s="131"/>
      <c r="Z133" s="204"/>
      <c r="AA133" s="204"/>
      <c r="AB133" s="204"/>
      <c r="AC133" s="204"/>
      <c r="AD133" s="204"/>
      <c r="AE133" s="204"/>
    </row>
    <row r="134" spans="2:31">
      <c r="Z134" s="204"/>
      <c r="AA134" s="204"/>
      <c r="AB134" s="204"/>
      <c r="AC134" s="204"/>
      <c r="AD134" s="204"/>
      <c r="AE134" s="204"/>
    </row>
    <row r="135" spans="2:31">
      <c r="F135" s="269" t="s">
        <v>493</v>
      </c>
      <c r="G135" s="269" t="s">
        <v>494</v>
      </c>
      <c r="L135" s="269" t="s">
        <v>493</v>
      </c>
      <c r="M135" s="269" t="s">
        <v>494</v>
      </c>
      <c r="Z135" s="204"/>
      <c r="AA135" s="204"/>
      <c r="AB135" s="204"/>
      <c r="AC135" s="204"/>
      <c r="AD135" s="204"/>
      <c r="AE135" s="204"/>
    </row>
    <row r="136" spans="2:31">
      <c r="C136" s="269">
        <v>1</v>
      </c>
      <c r="D136" s="269">
        <v>1</v>
      </c>
      <c r="E136" s="260"/>
      <c r="F136" s="269">
        <v>3.5700000000000003E-2</v>
      </c>
      <c r="G136" s="269">
        <v>0.11899999999999999</v>
      </c>
      <c r="H136" s="260"/>
      <c r="I136" s="269">
        <v>2</v>
      </c>
      <c r="J136" s="269">
        <v>1</v>
      </c>
      <c r="K136" s="260"/>
      <c r="L136" s="269">
        <v>3.5700000000000003E-2</v>
      </c>
      <c r="M136" s="269">
        <v>0.11899999999999999</v>
      </c>
      <c r="S136" s="69">
        <f>VLOOKUP('INPUT DATI'!H137,'verifica legno hold down'!S137:U148,3,FALSE)</f>
        <v>2</v>
      </c>
      <c r="T136" t="s">
        <v>890</v>
      </c>
      <c r="W136" s="515" t="s">
        <v>839</v>
      </c>
      <c r="Z136" s="204"/>
      <c r="AA136" s="204"/>
      <c r="AB136" s="204"/>
      <c r="AC136" s="204"/>
      <c r="AD136" s="204"/>
      <c r="AE136" s="204"/>
    </row>
    <row r="137" spans="2:31">
      <c r="C137" s="819" t="s">
        <v>496</v>
      </c>
      <c r="D137" s="819"/>
      <c r="E137" s="819"/>
      <c r="F137" s="819"/>
      <c r="G137" s="819"/>
      <c r="I137" s="819" t="s">
        <v>498</v>
      </c>
      <c r="J137" s="819"/>
      <c r="K137" s="819"/>
      <c r="L137" s="819"/>
      <c r="M137" s="819"/>
      <c r="P137" s="265" t="s">
        <v>481</v>
      </c>
      <c r="Q137" s="269">
        <v>1</v>
      </c>
      <c r="S137" s="269" t="s">
        <v>78</v>
      </c>
      <c r="T137" s="269">
        <v>7.86</v>
      </c>
      <c r="U137">
        <v>1</v>
      </c>
      <c r="V137" t="s">
        <v>492</v>
      </c>
      <c r="W137" s="515">
        <v>10</v>
      </c>
      <c r="X137" s="841" t="s">
        <v>888</v>
      </c>
      <c r="Y137" s="841"/>
      <c r="Z137" s="204"/>
      <c r="AA137" s="204"/>
      <c r="AB137" s="204"/>
      <c r="AC137" s="204"/>
      <c r="AD137" s="204"/>
      <c r="AE137" s="204"/>
    </row>
    <row r="138" spans="2:31">
      <c r="C138" s="819" t="s">
        <v>482</v>
      </c>
      <c r="D138" s="819"/>
      <c r="E138" s="819"/>
      <c r="F138" s="819" t="s">
        <v>480</v>
      </c>
      <c r="G138" s="819"/>
      <c r="I138" s="819" t="s">
        <v>483</v>
      </c>
      <c r="J138" s="819"/>
      <c r="K138" s="819"/>
      <c r="L138" s="819" t="s">
        <v>480</v>
      </c>
      <c r="M138" s="819"/>
      <c r="P138" s="265" t="s">
        <v>484</v>
      </c>
      <c r="Q138" s="269">
        <v>2</v>
      </c>
      <c r="S138" s="269" t="s">
        <v>125</v>
      </c>
      <c r="T138" s="269">
        <v>9.75</v>
      </c>
      <c r="U138">
        <v>2</v>
      </c>
      <c r="V138" t="s">
        <v>492</v>
      </c>
      <c r="W138" s="515">
        <v>12</v>
      </c>
      <c r="X138" s="841"/>
      <c r="Y138" s="841"/>
      <c r="Z138" s="204"/>
      <c r="AB138" s="204"/>
      <c r="AC138" s="204"/>
      <c r="AD138" s="204"/>
      <c r="AE138" s="204"/>
    </row>
    <row r="139" spans="2:31">
      <c r="C139" s="262" t="s">
        <v>313</v>
      </c>
      <c r="D139" s="262" t="s">
        <v>129</v>
      </c>
      <c r="E139" s="262" t="s">
        <v>53</v>
      </c>
      <c r="F139" s="262" t="s">
        <v>478</v>
      </c>
      <c r="G139" s="262" t="s">
        <v>479</v>
      </c>
      <c r="I139" s="262" t="s">
        <v>313</v>
      </c>
      <c r="J139" s="262" t="s">
        <v>129</v>
      </c>
      <c r="K139" s="262" t="s">
        <v>53</v>
      </c>
      <c r="L139" s="262" t="s">
        <v>478</v>
      </c>
      <c r="M139" s="262" t="s">
        <v>479</v>
      </c>
      <c r="S139" s="269" t="s">
        <v>253</v>
      </c>
      <c r="T139" s="269">
        <v>11.79</v>
      </c>
      <c r="U139">
        <v>3</v>
      </c>
      <c r="V139" t="s">
        <v>662</v>
      </c>
      <c r="W139" s="515">
        <v>15</v>
      </c>
      <c r="X139" s="841"/>
      <c r="Y139" s="841"/>
      <c r="Z139" s="204"/>
      <c r="AA139" s="204"/>
      <c r="AB139" s="204"/>
      <c r="AC139" s="204"/>
      <c r="AD139" s="204"/>
      <c r="AE139" s="204"/>
    </row>
    <row r="140" spans="2:31" ht="15" customHeight="1">
      <c r="B140">
        <v>1</v>
      </c>
      <c r="C140" s="590">
        <v>4</v>
      </c>
      <c r="D140" s="590">
        <v>40</v>
      </c>
      <c r="E140" s="590">
        <v>30</v>
      </c>
      <c r="F140" s="68">
        <v>1.99</v>
      </c>
      <c r="G140" s="564">
        <v>0.97</v>
      </c>
      <c r="I140" s="590">
        <v>5</v>
      </c>
      <c r="J140" s="590">
        <v>40</v>
      </c>
      <c r="K140" s="590">
        <v>36</v>
      </c>
      <c r="L140" s="68">
        <v>2.41</v>
      </c>
      <c r="M140" s="564">
        <v>1.33</v>
      </c>
      <c r="P140" s="265" t="s">
        <v>492</v>
      </c>
      <c r="Q140" s="266">
        <v>1</v>
      </c>
      <c r="S140" s="269" t="s">
        <v>547</v>
      </c>
      <c r="T140" s="269">
        <v>11.79</v>
      </c>
      <c r="U140">
        <v>4</v>
      </c>
      <c r="V140" t="s">
        <v>492</v>
      </c>
      <c r="W140" s="515">
        <v>15</v>
      </c>
      <c r="X140" s="841" t="s">
        <v>888</v>
      </c>
      <c r="Y140" s="841"/>
      <c r="Z140" s="204"/>
      <c r="AA140" s="204"/>
      <c r="AB140" s="204"/>
      <c r="AC140" s="204"/>
      <c r="AD140" s="204"/>
      <c r="AE140" s="204"/>
    </row>
    <row r="141" spans="2:31">
      <c r="B141">
        <v>2</v>
      </c>
      <c r="C141" s="590">
        <v>4</v>
      </c>
      <c r="D141" s="590">
        <v>50</v>
      </c>
      <c r="E141" s="590">
        <v>40</v>
      </c>
      <c r="F141" s="68">
        <v>2.33</v>
      </c>
      <c r="G141" s="564">
        <v>1.3</v>
      </c>
      <c r="I141" s="590">
        <v>5</v>
      </c>
      <c r="J141" s="590">
        <v>50</v>
      </c>
      <c r="K141" s="590">
        <v>46</v>
      </c>
      <c r="L141" s="68">
        <v>2.77</v>
      </c>
      <c r="M141" s="564">
        <v>2.27</v>
      </c>
      <c r="P141" s="265" t="s">
        <v>490</v>
      </c>
      <c r="Q141" s="266">
        <v>2</v>
      </c>
      <c r="S141" s="266" t="s">
        <v>640</v>
      </c>
      <c r="T141" s="266">
        <v>17.61</v>
      </c>
      <c r="U141">
        <v>5</v>
      </c>
      <c r="V141" t="s">
        <v>492</v>
      </c>
      <c r="W141" s="515">
        <v>22</v>
      </c>
      <c r="X141" s="841"/>
      <c r="Y141" s="841"/>
    </row>
    <row r="142" spans="2:31">
      <c r="B142">
        <v>3</v>
      </c>
      <c r="C142" s="590">
        <v>4</v>
      </c>
      <c r="D142" s="590">
        <v>60</v>
      </c>
      <c r="E142" s="590">
        <v>50</v>
      </c>
      <c r="F142" s="68">
        <v>2.4900000000000002</v>
      </c>
      <c r="G142" s="564">
        <v>1.62</v>
      </c>
      <c r="I142" s="590">
        <v>5</v>
      </c>
      <c r="J142" s="590">
        <v>60</v>
      </c>
      <c r="K142" s="590">
        <v>56</v>
      </c>
      <c r="L142" s="68">
        <v>1.913</v>
      </c>
      <c r="M142" s="564">
        <v>2.78</v>
      </c>
      <c r="S142" s="266" t="s">
        <v>641</v>
      </c>
      <c r="T142" s="266">
        <v>19.649999999999999</v>
      </c>
      <c r="U142">
        <v>6</v>
      </c>
      <c r="V142" t="s">
        <v>662</v>
      </c>
      <c r="W142" s="515">
        <v>25</v>
      </c>
      <c r="X142" s="841"/>
      <c r="Y142" s="841"/>
    </row>
    <row r="143" spans="2:31">
      <c r="B143">
        <v>4</v>
      </c>
      <c r="C143" s="590">
        <v>4</v>
      </c>
      <c r="D143" s="590">
        <v>75</v>
      </c>
      <c r="E143" s="590">
        <v>60</v>
      </c>
      <c r="F143" s="68">
        <v>2.72</v>
      </c>
      <c r="G143" s="564">
        <v>1.94</v>
      </c>
      <c r="I143" s="590">
        <v>5</v>
      </c>
      <c r="J143" s="590">
        <v>70</v>
      </c>
      <c r="K143" s="590">
        <v>66</v>
      </c>
      <c r="L143" s="68">
        <v>2.0529999999999999</v>
      </c>
      <c r="M143" s="564">
        <v>3.54</v>
      </c>
      <c r="P143" s="265" t="s">
        <v>487</v>
      </c>
      <c r="Q143" s="269">
        <v>1</v>
      </c>
      <c r="S143" s="111" t="s">
        <v>534</v>
      </c>
      <c r="T143" s="111">
        <v>17</v>
      </c>
      <c r="U143">
        <v>7</v>
      </c>
    </row>
    <row r="144" spans="2:31">
      <c r="B144">
        <v>5</v>
      </c>
      <c r="C144" s="590">
        <v>4</v>
      </c>
      <c r="D144" s="590">
        <v>100</v>
      </c>
      <c r="E144" s="590">
        <v>80</v>
      </c>
      <c r="F144" s="68">
        <v>2.71</v>
      </c>
      <c r="G144" s="564">
        <v>2.59</v>
      </c>
      <c r="I144" s="590">
        <v>5</v>
      </c>
      <c r="J144" s="590">
        <v>80</v>
      </c>
      <c r="K144" s="590">
        <v>75</v>
      </c>
      <c r="L144" s="68">
        <v>3.5</v>
      </c>
      <c r="M144" s="564">
        <v>4.17</v>
      </c>
      <c r="P144" s="265" t="s">
        <v>488</v>
      </c>
      <c r="Q144" s="269">
        <v>2</v>
      </c>
      <c r="S144" s="111" t="s">
        <v>535</v>
      </c>
      <c r="T144" s="111">
        <v>20</v>
      </c>
      <c r="U144">
        <v>8</v>
      </c>
    </row>
    <row r="145" spans="2:21">
      <c r="C145" s="559">
        <v>6</v>
      </c>
      <c r="D145" s="559">
        <v>60</v>
      </c>
      <c r="E145" s="559">
        <v>50</v>
      </c>
      <c r="F145" s="563">
        <v>4.29</v>
      </c>
      <c r="G145" s="563">
        <v>2.4300000000000002</v>
      </c>
      <c r="I145" s="559">
        <v>7</v>
      </c>
      <c r="J145" s="559">
        <v>60</v>
      </c>
      <c r="K145" s="559">
        <v>56</v>
      </c>
      <c r="L145" s="563">
        <v>3.37</v>
      </c>
      <c r="M145" s="563">
        <v>4.95</v>
      </c>
      <c r="S145" s="111" t="s">
        <v>536</v>
      </c>
      <c r="T145" s="111">
        <v>22</v>
      </c>
      <c r="U145">
        <v>9</v>
      </c>
    </row>
    <row r="146" spans="2:21">
      <c r="C146" s="559">
        <v>6</v>
      </c>
      <c r="D146" s="559">
        <v>80</v>
      </c>
      <c r="E146" s="559">
        <v>70</v>
      </c>
      <c r="F146" s="563">
        <v>5.03</v>
      </c>
      <c r="G146" s="563">
        <v>3.4</v>
      </c>
      <c r="I146" s="559">
        <v>7</v>
      </c>
      <c r="J146" s="559">
        <v>80</v>
      </c>
      <c r="K146" s="559">
        <v>76</v>
      </c>
      <c r="L146" s="563">
        <v>4.13</v>
      </c>
      <c r="M146" s="563">
        <v>6.72</v>
      </c>
      <c r="S146" s="111" t="s">
        <v>537</v>
      </c>
      <c r="T146" s="111">
        <v>25</v>
      </c>
      <c r="U146">
        <v>10</v>
      </c>
    </row>
    <row r="147" spans="2:21">
      <c r="C147" s="559">
        <v>6</v>
      </c>
      <c r="D147" s="559">
        <v>100</v>
      </c>
      <c r="E147" s="559">
        <v>80</v>
      </c>
      <c r="F147" s="563">
        <v>5.28</v>
      </c>
      <c r="G147" s="563">
        <v>3.89</v>
      </c>
      <c r="I147" s="559">
        <v>7</v>
      </c>
      <c r="J147" s="559">
        <v>100</v>
      </c>
      <c r="K147" s="559">
        <v>96</v>
      </c>
      <c r="L147" s="563">
        <v>4.63</v>
      </c>
      <c r="M147" s="563">
        <v>8.49</v>
      </c>
      <c r="S147" s="111" t="s">
        <v>538</v>
      </c>
      <c r="T147" s="111">
        <v>27</v>
      </c>
      <c r="U147">
        <v>11</v>
      </c>
    </row>
    <row r="148" spans="2:21">
      <c r="C148" s="260"/>
      <c r="D148" s="260"/>
      <c r="E148" s="260"/>
      <c r="S148" s="111" t="s">
        <v>539</v>
      </c>
      <c r="T148" s="111">
        <v>30</v>
      </c>
      <c r="U148">
        <v>12</v>
      </c>
    </row>
    <row r="149" spans="2:21">
      <c r="S149" s="200"/>
      <c r="T149" s="200"/>
    </row>
    <row r="150" spans="2:21">
      <c r="F150" s="269" t="s">
        <v>493</v>
      </c>
      <c r="G150" s="269" t="s">
        <v>494</v>
      </c>
      <c r="L150" s="269" t="s">
        <v>493</v>
      </c>
      <c r="M150" s="269" t="s">
        <v>494</v>
      </c>
      <c r="R150" s="260" t="s">
        <v>136</v>
      </c>
      <c r="S150" s="175" t="s">
        <v>126</v>
      </c>
      <c r="T150" s="138" t="s">
        <v>542</v>
      </c>
      <c r="U150" s="260"/>
    </row>
    <row r="151" spans="2:21">
      <c r="C151" s="269">
        <v>1</v>
      </c>
      <c r="D151" s="269">
        <v>2</v>
      </c>
      <c r="E151" s="260"/>
      <c r="F151" s="269">
        <v>2.4199999999999999E-2</v>
      </c>
      <c r="G151" s="269">
        <v>0.1125</v>
      </c>
      <c r="H151" s="260"/>
      <c r="I151" s="266">
        <v>2</v>
      </c>
      <c r="J151" s="269">
        <v>2</v>
      </c>
      <c r="K151" s="260"/>
      <c r="L151" s="269">
        <v>2.4199999999999999E-2</v>
      </c>
      <c r="M151" s="269">
        <v>0.1125</v>
      </c>
      <c r="P151" s="260">
        <v>1</v>
      </c>
      <c r="Q151" s="260" t="s">
        <v>540</v>
      </c>
      <c r="R151" s="260" t="s">
        <v>351</v>
      </c>
      <c r="S151" s="260">
        <v>210</v>
      </c>
      <c r="T151" s="260">
        <v>8</v>
      </c>
      <c r="U151" s="260"/>
    </row>
    <row r="152" spans="2:21">
      <c r="C152" s="819" t="s">
        <v>497</v>
      </c>
      <c r="D152" s="819"/>
      <c r="E152" s="819"/>
      <c r="F152" s="819"/>
      <c r="G152" s="819"/>
      <c r="I152" s="819" t="s">
        <v>499</v>
      </c>
      <c r="J152" s="819"/>
      <c r="K152" s="819"/>
      <c r="L152" s="819"/>
      <c r="M152" s="819"/>
      <c r="P152" s="260">
        <v>2</v>
      </c>
      <c r="Q152" s="260" t="s">
        <v>541</v>
      </c>
      <c r="R152" s="260" t="s">
        <v>350</v>
      </c>
      <c r="S152" s="260">
        <v>290</v>
      </c>
      <c r="T152" s="260">
        <v>12</v>
      </c>
      <c r="U152" s="260"/>
    </row>
    <row r="153" spans="2:21">
      <c r="C153" s="819" t="s">
        <v>482</v>
      </c>
      <c r="D153" s="819"/>
      <c r="E153" s="819"/>
      <c r="F153" s="819" t="s">
        <v>480</v>
      </c>
      <c r="G153" s="819"/>
      <c r="I153" s="819" t="s">
        <v>483</v>
      </c>
      <c r="J153" s="819"/>
      <c r="K153" s="819"/>
      <c r="L153" s="819" t="s">
        <v>480</v>
      </c>
      <c r="M153" s="819"/>
    </row>
    <row r="154" spans="2:21">
      <c r="C154" s="262" t="s">
        <v>313</v>
      </c>
      <c r="D154" s="262" t="s">
        <v>129</v>
      </c>
      <c r="E154" s="262" t="s">
        <v>53</v>
      </c>
      <c r="F154" s="262" t="s">
        <v>478</v>
      </c>
      <c r="G154" s="262" t="s">
        <v>479</v>
      </c>
      <c r="I154" s="262" t="s">
        <v>313</v>
      </c>
      <c r="J154" s="262" t="s">
        <v>129</v>
      </c>
      <c r="K154" s="262" t="s">
        <v>53</v>
      </c>
      <c r="L154" s="262" t="s">
        <v>478</v>
      </c>
      <c r="M154" s="262" t="s">
        <v>479</v>
      </c>
    </row>
    <row r="155" spans="2:21">
      <c r="B155">
        <v>1</v>
      </c>
      <c r="C155" s="590">
        <v>4</v>
      </c>
      <c r="D155" s="590">
        <v>40</v>
      </c>
      <c r="E155" s="590">
        <v>30</v>
      </c>
      <c r="F155" s="68">
        <v>2.17</v>
      </c>
      <c r="G155" s="564">
        <v>1.1599999999999999</v>
      </c>
      <c r="I155" s="590">
        <v>5</v>
      </c>
      <c r="J155" s="590">
        <v>40</v>
      </c>
      <c r="K155" s="590">
        <v>36</v>
      </c>
      <c r="L155" s="68">
        <v>2.41</v>
      </c>
      <c r="M155" s="564">
        <v>1.33</v>
      </c>
      <c r="P155" s="826" t="s">
        <v>495</v>
      </c>
      <c r="Q155" s="826"/>
      <c r="R155" s="826"/>
      <c r="S155" s="826"/>
      <c r="T155" s="826"/>
    </row>
    <row r="156" spans="2:21">
      <c r="B156">
        <v>2</v>
      </c>
      <c r="C156" s="590">
        <v>4</v>
      </c>
      <c r="D156" s="590">
        <v>50</v>
      </c>
      <c r="E156" s="590">
        <v>40</v>
      </c>
      <c r="F156" s="68">
        <v>2.4900000000000002</v>
      </c>
      <c r="G156" s="564">
        <v>1.54</v>
      </c>
      <c r="I156" s="590">
        <v>5</v>
      </c>
      <c r="J156" s="590">
        <v>50</v>
      </c>
      <c r="K156" s="590">
        <v>46</v>
      </c>
      <c r="L156" s="68">
        <v>2.77</v>
      </c>
      <c r="M156" s="564">
        <v>2.27</v>
      </c>
      <c r="P156" s="822"/>
      <c r="Q156" s="822"/>
      <c r="R156" s="822"/>
      <c r="S156" s="268" t="s">
        <v>493</v>
      </c>
      <c r="T156" s="268" t="s">
        <v>494</v>
      </c>
    </row>
    <row r="157" spans="2:21" ht="17.25">
      <c r="B157">
        <v>3</v>
      </c>
      <c r="C157" s="590">
        <v>4</v>
      </c>
      <c r="D157" s="590">
        <v>60</v>
      </c>
      <c r="E157" s="590">
        <v>50</v>
      </c>
      <c r="F157" s="68">
        <v>2.67</v>
      </c>
      <c r="G157" s="564">
        <v>1.93</v>
      </c>
      <c r="I157" s="590">
        <v>5</v>
      </c>
      <c r="J157" s="590">
        <v>60</v>
      </c>
      <c r="K157" s="590">
        <v>56</v>
      </c>
      <c r="L157" s="68">
        <v>1.913</v>
      </c>
      <c r="M157" s="564">
        <v>2.78</v>
      </c>
      <c r="P157" s="267" t="s">
        <v>477</v>
      </c>
      <c r="Q157" s="269" t="s">
        <v>492</v>
      </c>
      <c r="R157" s="590" t="s">
        <v>951</v>
      </c>
      <c r="S157" s="269">
        <v>3.5700000000000003E-2</v>
      </c>
      <c r="T157" s="269">
        <v>0.11899999999999999</v>
      </c>
    </row>
    <row r="158" spans="2:21" ht="17.25">
      <c r="B158">
        <v>4</v>
      </c>
      <c r="C158" s="590">
        <v>4</v>
      </c>
      <c r="D158" s="590">
        <v>75</v>
      </c>
      <c r="E158" s="590">
        <v>60</v>
      </c>
      <c r="F158" s="68">
        <v>2.93</v>
      </c>
      <c r="G158" s="564">
        <v>2.3199999999999998</v>
      </c>
      <c r="I158" s="590">
        <v>5</v>
      </c>
      <c r="J158" s="590">
        <v>70</v>
      </c>
      <c r="K158" s="590">
        <v>66</v>
      </c>
      <c r="L158" s="68">
        <v>2.0529999999999999</v>
      </c>
      <c r="M158" s="564">
        <v>3.54</v>
      </c>
      <c r="P158" s="267" t="s">
        <v>477</v>
      </c>
      <c r="Q158" s="269" t="s">
        <v>490</v>
      </c>
      <c r="R158" s="590" t="s">
        <v>952</v>
      </c>
      <c r="S158" s="269">
        <v>2.4199999999999999E-2</v>
      </c>
      <c r="T158" s="269">
        <v>0.1125</v>
      </c>
    </row>
    <row r="159" spans="2:21">
      <c r="B159">
        <v>5</v>
      </c>
      <c r="C159" s="590">
        <v>4</v>
      </c>
      <c r="D159" s="590">
        <v>100</v>
      </c>
      <c r="E159" s="590">
        <v>80</v>
      </c>
      <c r="F159" s="68">
        <v>3.02</v>
      </c>
      <c r="G159" s="564">
        <v>3.09</v>
      </c>
      <c r="I159" s="590">
        <v>5</v>
      </c>
      <c r="J159" s="590">
        <v>80</v>
      </c>
      <c r="K159" s="590">
        <v>75</v>
      </c>
      <c r="L159" s="68">
        <v>3.5</v>
      </c>
      <c r="M159" s="564">
        <v>4.17</v>
      </c>
    </row>
    <row r="160" spans="2:21">
      <c r="C160" s="559">
        <v>6</v>
      </c>
      <c r="D160" s="559">
        <v>60</v>
      </c>
      <c r="E160" s="559">
        <v>50</v>
      </c>
      <c r="F160" s="563">
        <v>5.17</v>
      </c>
      <c r="G160" s="563">
        <v>2.9</v>
      </c>
      <c r="I160" s="559">
        <v>7</v>
      </c>
      <c r="J160" s="559">
        <v>60</v>
      </c>
      <c r="K160" s="559">
        <v>56</v>
      </c>
      <c r="L160" s="563">
        <v>3.37</v>
      </c>
      <c r="M160" s="563">
        <v>4.95</v>
      </c>
    </row>
    <row r="161" spans="3:15">
      <c r="C161" s="559">
        <v>6</v>
      </c>
      <c r="D161" s="559">
        <v>80</v>
      </c>
      <c r="E161" s="559">
        <v>70</v>
      </c>
      <c r="F161" s="563">
        <v>5.75</v>
      </c>
      <c r="G161" s="563">
        <v>4.0599999999999996</v>
      </c>
      <c r="I161" s="559">
        <v>7</v>
      </c>
      <c r="J161" s="559">
        <v>80</v>
      </c>
      <c r="K161" s="559">
        <v>76</v>
      </c>
      <c r="L161" s="563">
        <v>4.13</v>
      </c>
      <c r="M161" s="563">
        <v>6.72</v>
      </c>
    </row>
    <row r="162" spans="3:15">
      <c r="C162" s="559">
        <v>6</v>
      </c>
      <c r="D162" s="559">
        <v>100</v>
      </c>
      <c r="E162" s="559">
        <v>80</v>
      </c>
      <c r="F162" s="563">
        <v>6.04</v>
      </c>
      <c r="G162" s="563">
        <v>4.63</v>
      </c>
      <c r="I162" s="559">
        <v>7</v>
      </c>
      <c r="J162" s="559">
        <v>100</v>
      </c>
      <c r="K162" s="559">
        <v>96</v>
      </c>
      <c r="L162" s="563">
        <v>4.63</v>
      </c>
      <c r="M162" s="563">
        <v>8.49</v>
      </c>
    </row>
    <row r="165" spans="3:15" ht="15.75" thickBot="1"/>
    <row r="166" spans="3:15" ht="16.5" thickTop="1" thickBot="1">
      <c r="C166" s="2" t="s">
        <v>489</v>
      </c>
      <c r="D166" s="2"/>
      <c r="E166" s="2"/>
      <c r="F166" s="2"/>
      <c r="G166" s="2"/>
      <c r="H166" s="2"/>
      <c r="I166" s="820" t="s">
        <v>488</v>
      </c>
      <c r="J166" s="821"/>
      <c r="M166" s="272" t="s">
        <v>53</v>
      </c>
    </row>
    <row r="167" spans="3:15" ht="16.5" thickTop="1" thickBot="1">
      <c r="M167" s="274">
        <f>'verifica legno hold down'!J238</f>
        <v>50</v>
      </c>
    </row>
    <row r="168" spans="3:15" ht="16.5" thickTop="1" thickBot="1">
      <c r="C168" s="259" t="s">
        <v>532</v>
      </c>
      <c r="D168" s="2"/>
      <c r="E168" s="2"/>
      <c r="F168" s="2"/>
      <c r="G168" s="2"/>
      <c r="H168" s="10" t="s">
        <v>518</v>
      </c>
      <c r="I168" s="820">
        <v>1</v>
      </c>
      <c r="J168" s="821"/>
    </row>
    <row r="169" spans="3:15" ht="15.75" thickTop="1">
      <c r="N169" s="2"/>
      <c r="O169" s="2"/>
    </row>
    <row r="170" spans="3:15" ht="15.75" thickBot="1">
      <c r="N170" s="2"/>
      <c r="O170" s="2"/>
    </row>
    <row r="171" spans="3:15" ht="16.5" thickTop="1" thickBot="1">
      <c r="C171" s="2" t="s">
        <v>491</v>
      </c>
      <c r="D171" s="2"/>
      <c r="E171" s="2"/>
      <c r="F171" s="2"/>
      <c r="G171" s="2"/>
      <c r="H171" s="2"/>
      <c r="I171" s="820" t="str">
        <f>VLOOKUP('INPUT DATI'!H137,'verifica legno hold down'!S137:V148,4,FALSE)</f>
        <v>conifere</v>
      </c>
      <c r="J171" s="821"/>
      <c r="N171" s="2"/>
      <c r="O171" s="2"/>
    </row>
    <row r="172" spans="3:15" ht="16.5" thickTop="1" thickBot="1">
      <c r="K172" s="2"/>
      <c r="N172" s="2"/>
      <c r="O172" s="2"/>
    </row>
    <row r="173" spans="3:15" ht="16.5" thickTop="1" thickBot="1">
      <c r="C173" s="36" t="s">
        <v>550</v>
      </c>
      <c r="D173" s="288"/>
      <c r="E173" s="288"/>
      <c r="F173" s="36"/>
      <c r="G173" s="36"/>
      <c r="H173" s="36"/>
      <c r="I173" s="846" t="s">
        <v>85</v>
      </c>
      <c r="J173" s="847"/>
      <c r="K173" s="2"/>
      <c r="N173" s="2"/>
      <c r="O173" s="2"/>
    </row>
    <row r="174" spans="3:15" ht="15.75" thickTop="1">
      <c r="K174" s="2"/>
      <c r="N174" s="2"/>
      <c r="O174" s="2"/>
    </row>
    <row r="175" spans="3:15">
      <c r="K175" s="2"/>
      <c r="N175" s="2"/>
      <c r="O175" s="2"/>
    </row>
    <row r="176" spans="3:15">
      <c r="K176" s="2"/>
    </row>
    <row r="177" spans="3:11">
      <c r="C177" s="2" t="s">
        <v>500</v>
      </c>
      <c r="D177" s="2"/>
      <c r="E177" s="2"/>
      <c r="H177" s="2"/>
      <c r="I177" s="2"/>
      <c r="J177" s="2"/>
      <c r="K177" s="2"/>
    </row>
    <row r="178" spans="3:11" ht="18">
      <c r="C178" s="2"/>
      <c r="D178" s="2"/>
      <c r="E178" s="2"/>
      <c r="F178" s="272" t="s">
        <v>313</v>
      </c>
      <c r="G178" s="272" t="s">
        <v>129</v>
      </c>
      <c r="H178" s="272" t="s">
        <v>53</v>
      </c>
      <c r="I178" s="272" t="s">
        <v>501</v>
      </c>
      <c r="J178" s="272" t="s">
        <v>502</v>
      </c>
      <c r="K178" s="2"/>
    </row>
    <row r="179" spans="3:11">
      <c r="C179" s="273" t="s">
        <v>518</v>
      </c>
      <c r="D179" s="850">
        <f>'INPUT DATI'!$H$139</f>
        <v>3</v>
      </c>
      <c r="E179" s="851"/>
      <c r="J179" s="275">
        <f>VLOOKUP('INPUT DATI'!$H$139,'verifica legno hold down'!$B$126:$G$133,6,FALSE)</f>
        <v>1.62</v>
      </c>
      <c r="K179" s="2"/>
    </row>
    <row r="180" spans="3:11">
      <c r="C180" s="2"/>
      <c r="D180" s="2"/>
      <c r="E180" s="2"/>
      <c r="F180" s="2"/>
      <c r="G180" s="2"/>
      <c r="H180" s="2"/>
      <c r="I180" s="2"/>
      <c r="J180" s="2"/>
      <c r="K180" s="2"/>
    </row>
    <row r="181" spans="3:11" ht="18">
      <c r="C181" s="6" t="s">
        <v>501</v>
      </c>
      <c r="D181" s="2" t="s">
        <v>503</v>
      </c>
      <c r="E181" s="2"/>
      <c r="F181" s="2"/>
      <c r="G181" s="2"/>
      <c r="H181" s="2"/>
      <c r="I181" s="2"/>
      <c r="J181" s="2"/>
      <c r="K181" s="2"/>
    </row>
    <row r="182" spans="3:11" ht="18">
      <c r="C182" s="6" t="s">
        <v>502</v>
      </c>
      <c r="D182" s="2" t="s">
        <v>504</v>
      </c>
      <c r="E182" s="2"/>
      <c r="F182" s="2"/>
      <c r="G182" s="2"/>
      <c r="H182" s="2"/>
      <c r="I182" s="2"/>
      <c r="J182" s="2"/>
      <c r="K182" s="2"/>
    </row>
    <row r="183" spans="3:11">
      <c r="C183" s="6"/>
      <c r="D183" s="2"/>
      <c r="E183" s="2"/>
      <c r="F183" s="2"/>
      <c r="G183" s="2"/>
      <c r="H183" s="2"/>
      <c r="I183" s="2"/>
      <c r="J183" s="2"/>
      <c r="K183" s="2"/>
    </row>
    <row r="184" spans="3:11">
      <c r="C184" s="276" t="s">
        <v>514</v>
      </c>
      <c r="D184" s="2"/>
      <c r="E184" s="2"/>
      <c r="F184" s="2"/>
      <c r="G184" s="2"/>
      <c r="H184" s="2"/>
      <c r="I184" s="2"/>
      <c r="J184" s="2"/>
      <c r="K184" s="2"/>
    </row>
    <row r="185" spans="3:11" ht="18">
      <c r="C185" s="2"/>
      <c r="D185" s="2"/>
      <c r="E185" s="2"/>
      <c r="F185" s="277" t="s">
        <v>505</v>
      </c>
      <c r="G185" s="725" t="str">
        <f>'INPUT DATI'!H140</f>
        <v>CHIODO ANKER</v>
      </c>
      <c r="H185" s="772"/>
      <c r="I185" s="272" t="s">
        <v>501</v>
      </c>
      <c r="J185" s="272" t="s">
        <v>502</v>
      </c>
      <c r="K185" s="2"/>
    </row>
    <row r="186" spans="3:11">
      <c r="C186" s="273" t="s">
        <v>518</v>
      </c>
      <c r="D186" s="850">
        <f>'INPUT DATI'!$H$139</f>
        <v>3</v>
      </c>
      <c r="E186" s="851"/>
      <c r="J186" s="275">
        <f>VERIFICHE!I249*J179</f>
        <v>15.795000000000002</v>
      </c>
      <c r="K186" s="2"/>
    </row>
    <row r="187" spans="3:11">
      <c r="C187" s="6"/>
      <c r="D187" s="2"/>
      <c r="E187" s="2"/>
      <c r="F187" s="2"/>
      <c r="G187" s="2"/>
      <c r="H187" s="2"/>
      <c r="I187" s="2"/>
      <c r="J187" s="2"/>
      <c r="K187" s="2"/>
    </row>
    <row r="188" spans="3:11">
      <c r="C188" s="276" t="s">
        <v>513</v>
      </c>
      <c r="D188" s="2"/>
      <c r="E188" s="2"/>
      <c r="F188" s="2"/>
      <c r="G188" s="2"/>
      <c r="H188" s="2"/>
      <c r="I188" s="2"/>
      <c r="J188" s="2"/>
      <c r="K188" s="2"/>
    </row>
    <row r="189" spans="3:11" ht="18">
      <c r="C189" s="2"/>
      <c r="D189" s="2"/>
      <c r="E189" s="2"/>
      <c r="F189" s="277" t="s">
        <v>505</v>
      </c>
      <c r="G189" s="725" t="str">
        <f>'INPUT DATI'!H140</f>
        <v>CHIODO ANKER</v>
      </c>
      <c r="H189" s="772"/>
      <c r="I189" s="272" t="s">
        <v>506</v>
      </c>
      <c r="J189" s="272" t="s">
        <v>507</v>
      </c>
      <c r="K189" s="2"/>
    </row>
    <row r="190" spans="3:11">
      <c r="C190" s="273" t="s">
        <v>518</v>
      </c>
      <c r="D190" s="850">
        <f>'INPUT DATI'!$H$139</f>
        <v>3</v>
      </c>
      <c r="E190" s="851"/>
      <c r="F190" s="848">
        <f>VERIFICHE!I249</f>
        <v>9.75</v>
      </c>
      <c r="G190" s="848"/>
      <c r="H190" s="848"/>
      <c r="J190" s="275">
        <f>J186*$D$195/$D$194</f>
        <v>9.4770000000000021</v>
      </c>
      <c r="K190" s="2"/>
    </row>
    <row r="191" spans="3:11">
      <c r="C191" s="2"/>
      <c r="D191" s="2"/>
      <c r="E191" s="2"/>
      <c r="F191" s="2"/>
      <c r="G191" s="2"/>
      <c r="H191" s="2"/>
      <c r="I191" s="2"/>
      <c r="J191" s="2"/>
      <c r="K191" s="2"/>
    </row>
    <row r="192" spans="3:11" ht="18">
      <c r="C192" s="6" t="s">
        <v>506</v>
      </c>
      <c r="D192" s="2" t="s">
        <v>508</v>
      </c>
      <c r="E192" s="2"/>
      <c r="F192" s="2"/>
      <c r="G192" s="2"/>
      <c r="H192" s="849"/>
      <c r="I192" s="849"/>
      <c r="J192" s="849"/>
      <c r="K192" s="2"/>
    </row>
    <row r="193" spans="3:11" ht="18">
      <c r="C193" s="6" t="s">
        <v>507</v>
      </c>
      <c r="D193" s="2" t="s">
        <v>509</v>
      </c>
      <c r="E193" s="2"/>
      <c r="F193" s="2"/>
      <c r="G193" s="2"/>
      <c r="H193" s="849"/>
      <c r="I193" s="849"/>
      <c r="J193" s="849"/>
      <c r="K193" s="2"/>
    </row>
    <row r="194" spans="3:11" ht="18">
      <c r="C194" s="278" t="s">
        <v>511</v>
      </c>
      <c r="D194" s="261">
        <v>1.5</v>
      </c>
      <c r="E194" s="2"/>
      <c r="F194" s="2"/>
      <c r="G194" s="2"/>
      <c r="H194" s="849"/>
      <c r="I194" s="849"/>
      <c r="J194" s="849"/>
      <c r="K194" s="2"/>
    </row>
    <row r="195" spans="3:11" ht="18">
      <c r="C195" s="6" t="s">
        <v>512</v>
      </c>
      <c r="D195" s="261">
        <v>0.9</v>
      </c>
      <c r="E195" s="2" t="s">
        <v>515</v>
      </c>
      <c r="F195" s="2"/>
      <c r="G195" s="2"/>
      <c r="H195" s="849"/>
      <c r="I195" s="849"/>
      <c r="J195" s="849"/>
      <c r="K195" s="2"/>
    </row>
    <row r="196" spans="3:11">
      <c r="C196" s="2"/>
      <c r="D196" s="2"/>
      <c r="E196" s="2"/>
      <c r="F196" s="2"/>
      <c r="G196" s="2"/>
      <c r="H196" s="2"/>
      <c r="I196" s="2"/>
      <c r="J196" s="2"/>
      <c r="K196" s="2"/>
    </row>
    <row r="198" spans="3:11">
      <c r="C198" s="307" t="s">
        <v>584</v>
      </c>
      <c r="D198" s="2"/>
      <c r="E198" s="2"/>
      <c r="F198" s="2"/>
      <c r="G198" s="2"/>
      <c r="H198" s="2"/>
      <c r="I198" s="2"/>
      <c r="J198" s="2"/>
    </row>
    <row r="199" spans="3:11">
      <c r="C199" s="308"/>
      <c r="D199" s="2"/>
      <c r="E199" s="2"/>
      <c r="F199" s="2"/>
      <c r="G199" s="2"/>
      <c r="H199" s="2"/>
      <c r="I199" s="2"/>
      <c r="J199" s="2"/>
    </row>
    <row r="200" spans="3:11">
      <c r="C200" s="856"/>
      <c r="D200" s="857"/>
      <c r="E200" s="857"/>
      <c r="F200" s="857"/>
      <c r="G200" s="857"/>
      <c r="H200" s="857"/>
      <c r="I200" s="857"/>
      <c r="J200" s="858"/>
    </row>
    <row r="201" spans="3:11">
      <c r="C201" s="2"/>
      <c r="D201" s="2"/>
      <c r="E201" s="2"/>
      <c r="F201" s="2"/>
      <c r="G201" s="2"/>
      <c r="H201" s="2"/>
      <c r="I201" s="2"/>
      <c r="J201" s="2"/>
    </row>
    <row r="202" spans="3:11">
      <c r="C202" s="280" t="s">
        <v>522</v>
      </c>
      <c r="D202" s="2"/>
      <c r="E202" s="281" t="str">
        <f>'verifica legno hold down'!I245</f>
        <v>Fe B450c</v>
      </c>
      <c r="F202" s="2"/>
      <c r="G202" s="2"/>
      <c r="H202" s="2"/>
      <c r="I202" s="2"/>
      <c r="J202" s="2"/>
    </row>
    <row r="203" spans="3:11">
      <c r="C203" s="2" t="s">
        <v>523</v>
      </c>
      <c r="D203" s="2"/>
      <c r="E203" s="282">
        <f>'INPUT DATI'!H115</f>
        <v>16</v>
      </c>
      <c r="F203" s="2"/>
      <c r="G203" s="2"/>
      <c r="H203" s="2"/>
      <c r="I203" s="2"/>
      <c r="J203" s="2"/>
    </row>
    <row r="204" spans="3:11">
      <c r="C204" s="279"/>
      <c r="D204" s="2"/>
      <c r="E204" s="2"/>
      <c r="F204" s="2"/>
      <c r="G204" s="2"/>
      <c r="H204" s="2"/>
      <c r="I204" s="2"/>
      <c r="J204" s="2"/>
    </row>
    <row r="205" spans="3:11">
      <c r="C205" s="279" t="s">
        <v>543</v>
      </c>
      <c r="D205" s="2"/>
      <c r="E205" s="2"/>
      <c r="F205" s="2"/>
      <c r="G205" s="2"/>
      <c r="H205" s="2"/>
      <c r="I205" s="861">
        <f>(E203/2)^2*PI()*'ver pressoflex 6p C2 DCpowe'!G15/1000</f>
        <v>78.676407324683524</v>
      </c>
      <c r="J205" s="862"/>
    </row>
    <row r="206" spans="3:11">
      <c r="C206" s="279" t="s">
        <v>524</v>
      </c>
      <c r="D206" s="2"/>
      <c r="E206" s="2"/>
      <c r="F206" s="2"/>
      <c r="G206" s="2"/>
      <c r="H206" s="2"/>
      <c r="I206" s="861">
        <f>VERIFICHE!I251</f>
        <v>17.803500000000003</v>
      </c>
      <c r="J206" s="862"/>
    </row>
    <row r="207" spans="3:11">
      <c r="C207" s="279"/>
      <c r="D207" s="2"/>
      <c r="E207" s="2"/>
      <c r="F207" s="2"/>
      <c r="G207" s="2"/>
      <c r="H207" s="2"/>
      <c r="I207" s="283"/>
      <c r="J207" s="283"/>
    </row>
    <row r="208" spans="3:11" ht="18.75">
      <c r="C208" s="859" t="s">
        <v>525</v>
      </c>
      <c r="D208" s="860"/>
      <c r="E208" s="860"/>
      <c r="F208" s="295"/>
      <c r="G208" s="813" t="str">
        <f>IF(C210&lt;=E210,"verificato","N.V.!")</f>
        <v>verificato</v>
      </c>
      <c r="H208" s="2"/>
      <c r="I208" s="283"/>
      <c r="J208" s="283"/>
    </row>
    <row r="209" spans="3:15">
      <c r="C209" s="292"/>
      <c r="D209" s="61"/>
      <c r="E209" s="61"/>
      <c r="F209" s="61"/>
      <c r="G209" s="813"/>
      <c r="H209" s="2"/>
      <c r="I209" s="283"/>
      <c r="J209" s="283"/>
    </row>
    <row r="210" spans="3:15">
      <c r="C210" s="297">
        <f>I206</f>
        <v>17.803500000000003</v>
      </c>
      <c r="D210" s="298" t="s">
        <v>106</v>
      </c>
      <c r="E210" s="299">
        <f>I205</f>
        <v>78.676407324683524</v>
      </c>
      <c r="F210" s="300"/>
      <c r="G210" s="813"/>
      <c r="H210" s="2"/>
      <c r="I210" s="2"/>
      <c r="J210" s="2"/>
    </row>
    <row r="211" spans="3:15">
      <c r="C211" s="2"/>
      <c r="D211" s="2"/>
      <c r="E211" s="2"/>
      <c r="F211" s="2"/>
      <c r="G211" s="2"/>
      <c r="H211" s="2"/>
      <c r="I211" s="2"/>
      <c r="J211" s="2"/>
    </row>
    <row r="212" spans="3:15">
      <c r="C212" s="20" t="s">
        <v>528</v>
      </c>
      <c r="D212" s="2"/>
      <c r="E212" s="2"/>
      <c r="F212" s="2"/>
      <c r="G212" s="2"/>
      <c r="H212" s="2"/>
      <c r="I212" s="2"/>
      <c r="J212" s="2"/>
    </row>
    <row r="213" spans="3:15">
      <c r="C213" s="20"/>
      <c r="D213" s="2"/>
      <c r="E213" s="2"/>
      <c r="F213" s="2"/>
      <c r="G213" s="2"/>
      <c r="H213" s="2"/>
      <c r="I213" s="2"/>
      <c r="J213" s="2"/>
    </row>
    <row r="214" spans="3:15">
      <c r="C214" s="20" t="s">
        <v>567</v>
      </c>
      <c r="D214" s="2"/>
      <c r="E214" s="2"/>
      <c r="F214" s="2"/>
      <c r="G214" s="2"/>
      <c r="H214" s="2"/>
      <c r="I214" s="2"/>
      <c r="J214" s="2"/>
    </row>
    <row r="215" spans="3:15">
      <c r="C215" s="20" t="s">
        <v>568</v>
      </c>
      <c r="D215" s="2"/>
      <c r="E215" s="2"/>
      <c r="F215" s="2"/>
      <c r="I215" s="854">
        <f>C210</f>
        <v>17.803500000000003</v>
      </c>
      <c r="J215" s="855"/>
    </row>
    <row r="221" spans="3:15">
      <c r="N221" s="110" t="s">
        <v>857</v>
      </c>
      <c r="O221" s="546">
        <v>1.6</v>
      </c>
    </row>
    <row r="222" spans="3:15">
      <c r="C222" s="111">
        <f>VLOOKUP('INPUT DATI'!H22,'verifica legno hold down'!N221:O223,2,FALSE)</f>
        <v>1</v>
      </c>
      <c r="D222" s="853" t="s">
        <v>670</v>
      </c>
      <c r="E222" s="853"/>
      <c r="F222" s="853"/>
      <c r="G222" s="853"/>
      <c r="H222" s="853"/>
      <c r="N222" s="110" t="s">
        <v>858</v>
      </c>
      <c r="O222" s="546">
        <v>1.3</v>
      </c>
    </row>
    <row r="223" spans="3:15">
      <c r="C223" s="310"/>
      <c r="D223" s="310"/>
      <c r="E223" s="310"/>
      <c r="F223" s="128"/>
      <c r="G223" s="337"/>
      <c r="H223" s="128"/>
      <c r="I223" s="2"/>
      <c r="J223" s="2"/>
      <c r="N223" s="110" t="s">
        <v>859</v>
      </c>
      <c r="O223" s="546">
        <v>1</v>
      </c>
    </row>
    <row r="224" spans="3:15" ht="18">
      <c r="C224" s="678" t="s">
        <v>879</v>
      </c>
      <c r="D224" s="678"/>
      <c r="E224" s="678"/>
      <c r="F224" s="678"/>
      <c r="G224" s="678"/>
      <c r="H224" s="678"/>
      <c r="I224" s="322" t="s">
        <v>607</v>
      </c>
      <c r="J224" s="322">
        <f>VERIFICHE!$I$94*C222*VERIFICHE!I90</f>
        <v>24.502280000000006</v>
      </c>
    </row>
    <row r="227" spans="3:15">
      <c r="N227" t="s">
        <v>865</v>
      </c>
      <c r="O227" s="2">
        <f>((+APPROFONDIMENTI!C88/VERIFICHE!I96)*VLOOKUP('INPUT DATI'!H61,'verifica legno piastre'!P146:U151,6,FALSE)*VERIFICHE!I90)/0.15</f>
        <v>18.214930555555558</v>
      </c>
    </row>
    <row r="229" spans="3:15">
      <c r="C229" s="272" t="s">
        <v>634</v>
      </c>
      <c r="D229" s="367"/>
    </row>
    <row r="230" spans="3:15">
      <c r="C230" s="272" t="s">
        <v>635</v>
      </c>
      <c r="D230" s="367"/>
    </row>
    <row r="235" spans="3:15">
      <c r="C235" s="411" t="s">
        <v>659</v>
      </c>
      <c r="D235" s="412">
        <v>25</v>
      </c>
      <c r="E235" s="413" t="s">
        <v>659</v>
      </c>
      <c r="F235" s="414">
        <f>'verifica legno hold down'!J238</f>
        <v>50</v>
      </c>
      <c r="H235" t="s">
        <v>727</v>
      </c>
    </row>
    <row r="238" spans="3:15">
      <c r="C238" s="731" t="s">
        <v>592</v>
      </c>
      <c r="D238" s="732"/>
      <c r="E238" s="732"/>
      <c r="F238" s="732"/>
      <c r="G238" s="732"/>
      <c r="H238" s="733"/>
      <c r="I238" s="272" t="s">
        <v>53</v>
      </c>
      <c r="J238" s="274">
        <f>VLOOKUP('INPUT DATI'!$H$139,'verifica legno hold down'!$B$126:$G$133,4,FALSE)</f>
        <v>50</v>
      </c>
    </row>
    <row r="240" spans="3:15" ht="18.75">
      <c r="C240" s="755" t="s">
        <v>687</v>
      </c>
      <c r="D240" s="756"/>
      <c r="E240" s="756"/>
      <c r="F240" s="295"/>
      <c r="G240" s="295"/>
      <c r="H240" s="295"/>
      <c r="I240" s="729" t="str">
        <f>IF(C241&lt;=E241,"verificato","N.V.!")</f>
        <v>verificato</v>
      </c>
      <c r="J240" s="730"/>
    </row>
    <row r="241" spans="3:10">
      <c r="C241" s="376">
        <f>APPROFONDIMENTI!I102</f>
        <v>17.803500000000003</v>
      </c>
      <c r="D241" s="298" t="s">
        <v>106</v>
      </c>
      <c r="E241" s="377">
        <f>VERIFICHE!I251</f>
        <v>17.803500000000003</v>
      </c>
      <c r="F241" s="300"/>
      <c r="G241" s="296"/>
      <c r="H241" s="296"/>
      <c r="I241" s="744"/>
      <c r="J241" s="745"/>
    </row>
    <row r="245" spans="3:10">
      <c r="C245" s="693" t="s">
        <v>237</v>
      </c>
      <c r="D245" s="693"/>
      <c r="E245" s="693"/>
      <c r="F245" s="693"/>
      <c r="G245" s="693"/>
      <c r="H245" s="272" t="s">
        <v>136</v>
      </c>
      <c r="I245" s="852" t="s">
        <v>145</v>
      </c>
      <c r="J245" s="852"/>
    </row>
  </sheetData>
  <customSheetViews>
    <customSheetView guid="{659DD865-8260-446D-8180-AF8DBA05697B}" scale="85" state="hidden" topLeftCell="A196">
      <selection activeCell="F229" sqref="F229"/>
      <pageMargins left="0.7" right="0.7" top="0.75" bottom="0.75" header="0.3" footer="0.3"/>
      <pageSetup paperSize="9" orientation="portrait" r:id="rId1"/>
    </customSheetView>
    <customSheetView guid="{CAA96DF9-7449-4441-BC51-83D4587E103F}" scale="70" state="hidden" topLeftCell="A208">
      <selection activeCell="J228" sqref="J228"/>
      <pageMargins left="0.7" right="0.7" top="0.75" bottom="0.75" header="0.3" footer="0.3"/>
      <pageSetup paperSize="9" orientation="portrait" r:id="rId2"/>
    </customSheetView>
    <customSheetView guid="{1AD4E0FC-1F19-4717-A26A-F34897CA398D}" scale="85" state="hidden" topLeftCell="A196">
      <selection activeCell="F229" sqref="F229"/>
      <pageMargins left="0.7" right="0.7" top="0.75" bottom="0.75" header="0.3" footer="0.3"/>
      <pageSetup paperSize="9" orientation="portrait" r:id="rId3"/>
    </customSheetView>
  </customSheetViews>
  <mergeCells count="64">
    <mergeCell ref="X137:Y139"/>
    <mergeCell ref="X140:Y142"/>
    <mergeCell ref="C245:G245"/>
    <mergeCell ref="I245:J245"/>
    <mergeCell ref="D222:H222"/>
    <mergeCell ref="C224:H224"/>
    <mergeCell ref="I215:J215"/>
    <mergeCell ref="C238:H238"/>
    <mergeCell ref="C240:E240"/>
    <mergeCell ref="I240:J241"/>
    <mergeCell ref="C200:J200"/>
    <mergeCell ref="C208:E208"/>
    <mergeCell ref="G208:G210"/>
    <mergeCell ref="I205:J205"/>
    <mergeCell ref="I206:J206"/>
    <mergeCell ref="P155:T155"/>
    <mergeCell ref="G87:I87"/>
    <mergeCell ref="D56:E56"/>
    <mergeCell ref="U66:V66"/>
    <mergeCell ref="U67:V67"/>
    <mergeCell ref="U68:V68"/>
    <mergeCell ref="G86:I86"/>
    <mergeCell ref="G88:I88"/>
    <mergeCell ref="B90:K90"/>
    <mergeCell ref="B94:E94"/>
    <mergeCell ref="F94:J94"/>
    <mergeCell ref="B96:E96"/>
    <mergeCell ref="F96:J96"/>
    <mergeCell ref="I104:K104"/>
    <mergeCell ref="I105:K105"/>
    <mergeCell ref="I106:K106"/>
    <mergeCell ref="C123:G123"/>
    <mergeCell ref="C124:E124"/>
    <mergeCell ref="F124:G124"/>
    <mergeCell ref="I124:M124"/>
    <mergeCell ref="B99:D100"/>
    <mergeCell ref="E99:F100"/>
    <mergeCell ref="I101:K101"/>
    <mergeCell ref="I102:K102"/>
    <mergeCell ref="I103:K103"/>
    <mergeCell ref="P156:R156"/>
    <mergeCell ref="C138:E138"/>
    <mergeCell ref="F138:G138"/>
    <mergeCell ref="I138:K138"/>
    <mergeCell ref="L138:M138"/>
    <mergeCell ref="C152:G152"/>
    <mergeCell ref="I152:M152"/>
    <mergeCell ref="L153:M153"/>
    <mergeCell ref="C137:G137"/>
    <mergeCell ref="I137:M137"/>
    <mergeCell ref="I173:J173"/>
    <mergeCell ref="F190:H190"/>
    <mergeCell ref="H192:J195"/>
    <mergeCell ref="I168:J168"/>
    <mergeCell ref="I171:J171"/>
    <mergeCell ref="I166:J166"/>
    <mergeCell ref="C153:E153"/>
    <mergeCell ref="F153:G153"/>
    <mergeCell ref="I153:K153"/>
    <mergeCell ref="D179:E179"/>
    <mergeCell ref="G189:H189"/>
    <mergeCell ref="D190:E190"/>
    <mergeCell ref="D186:E186"/>
    <mergeCell ref="G185:H185"/>
  </mergeCells>
  <conditionalFormatting sqref="G208:G210">
    <cfRule type="cellIs" dxfId="23" priority="4" operator="equal">
      <formula>"verificato"</formula>
    </cfRule>
  </conditionalFormatting>
  <conditionalFormatting sqref="I240">
    <cfRule type="cellIs" dxfId="22" priority="1" operator="equal">
      <formula>"verificato"</formula>
    </cfRule>
  </conditionalFormatting>
  <dataValidations disablePrompts="1" count="8">
    <dataValidation type="list" allowBlank="1" showInputMessage="1" showErrorMessage="1" sqref="I166:J166">
      <formula1>dirfibr</formula1>
    </dataValidation>
    <dataValidation type="list" allowBlank="1" showInputMessage="1" showErrorMessage="1" sqref="F94:J94 F96:J96">
      <formula1>durata</formula1>
    </dataValidation>
    <dataValidation type="list" allowBlank="1" showInputMessage="1" showErrorMessage="1" sqref="G88:I88">
      <formula1>classserv</formula1>
    </dataValidation>
    <dataValidation type="list" allowBlank="1" showInputMessage="1" showErrorMessage="1" sqref="G87:I87">
      <formula1>classlegn</formula1>
    </dataValidation>
    <dataValidation type="list" allowBlank="1" showInputMessage="1" showErrorMessage="1" sqref="G86:I86">
      <formula1>tiplegn</formula1>
    </dataValidation>
    <dataValidation type="list" allowBlank="1" showInputMessage="1" showErrorMessage="1" sqref="I168:J168">
      <formula1>tiphold</formula1>
    </dataValidation>
    <dataValidation type="list" allowBlank="1" showInputMessage="1" showErrorMessage="1" sqref="I173:J173">
      <formula1>sn</formula1>
    </dataValidation>
    <dataValidation type="list" allowBlank="1" showInputMessage="1" showErrorMessage="1" sqref="I245:J245">
      <formula1>accia</formula1>
    </dataValidation>
  </dataValidations>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expression" priority="2" id="{F4549306-6176-4F0A-AB81-8AE46A851E05}">
            <xm:f>IF($H$100='verifica legno piastre'!$P$128,TRUE,FALSE)</xm:f>
            <x14:dxf>
              <font>
                <color theme="1"/>
              </font>
              <border>
                <left style="thin">
                  <color auto="1"/>
                </left>
                <right style="thin">
                  <color auto="1"/>
                </right>
                <top style="thin">
                  <color auto="1"/>
                </top>
                <bottom style="thin">
                  <color auto="1"/>
                </bottom>
                <vertical/>
                <horizontal/>
              </border>
            </x14:dxf>
          </x14:cfRule>
          <xm:sqref>C235</xm:sqref>
        </x14:conditionalFormatting>
        <x14:conditionalFormatting xmlns:xm="http://schemas.microsoft.com/office/excel/2006/main">
          <x14:cfRule type="expression" priority="3" id="{2B4E0613-2B75-453B-B583-3CA40EA6DE38}">
            <xm:f>IF($H$100='verifica legno piastre'!$P$128,TRUE,FALSE)</xm:f>
            <x14:dxf>
              <font>
                <color theme="1"/>
              </font>
              <fill>
                <patternFill>
                  <bgColor theme="9" tint="0.59996337778862885"/>
                </patternFill>
              </fill>
              <border>
                <left style="thin">
                  <color auto="1"/>
                </left>
                <right style="thin">
                  <color auto="1"/>
                </right>
                <top style="thin">
                  <color auto="1"/>
                </top>
                <bottom style="thin">
                  <color auto="1"/>
                </bottom>
                <vertical/>
                <horizontal/>
              </border>
            </x14:dxf>
          </x14:cfRule>
          <xm:sqref>D235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L46"/>
  <sheetViews>
    <sheetView topLeftCell="A4" workbookViewId="0">
      <selection activeCell="O24" sqref="O24"/>
    </sheetView>
  </sheetViews>
  <sheetFormatPr defaultRowHeight="15"/>
  <cols>
    <col min="2" max="2" width="18.5703125" customWidth="1"/>
    <col min="12" max="12" width="13.85546875" customWidth="1"/>
  </cols>
  <sheetData>
    <row r="6" spans="2:12">
      <c r="B6" s="558" t="s">
        <v>899</v>
      </c>
      <c r="C6" s="558">
        <v>320</v>
      </c>
      <c r="D6" s="558">
        <v>350</v>
      </c>
      <c r="E6" s="558">
        <v>380</v>
      </c>
      <c r="F6" s="558">
        <v>420</v>
      </c>
      <c r="G6" s="558">
        <v>460</v>
      </c>
      <c r="H6" s="826" t="s">
        <v>901</v>
      </c>
      <c r="I6" s="826"/>
    </row>
    <row r="7" spans="2:12" ht="30.75" customHeight="1">
      <c r="B7" s="558" t="s">
        <v>891</v>
      </c>
      <c r="C7" s="262" t="s">
        <v>478</v>
      </c>
      <c r="D7" s="262" t="s">
        <v>478</v>
      </c>
      <c r="E7" s="262" t="s">
        <v>478</v>
      </c>
      <c r="F7" s="262" t="s">
        <v>478</v>
      </c>
      <c r="G7" s="262" t="s">
        <v>478</v>
      </c>
      <c r="H7" s="262" t="s">
        <v>313</v>
      </c>
      <c r="I7" s="262" t="s">
        <v>900</v>
      </c>
    </row>
    <row r="8" spans="2:12">
      <c r="B8" s="558" t="s">
        <v>892</v>
      </c>
      <c r="C8" s="68">
        <v>1.54</v>
      </c>
      <c r="D8" s="68">
        <v>1.66</v>
      </c>
      <c r="E8" s="68">
        <v>1.77</v>
      </c>
      <c r="F8" s="68">
        <v>1.93</v>
      </c>
      <c r="G8" s="68">
        <v>2.09</v>
      </c>
      <c r="H8" s="558">
        <v>4</v>
      </c>
      <c r="I8" s="558">
        <v>35</v>
      </c>
      <c r="L8" s="558" t="s">
        <v>899</v>
      </c>
    </row>
    <row r="9" spans="2:12">
      <c r="B9" s="558" t="s">
        <v>893</v>
      </c>
      <c r="C9" s="68">
        <v>1.71</v>
      </c>
      <c r="D9" s="68">
        <v>1.85</v>
      </c>
      <c r="E9" s="68">
        <v>1.99</v>
      </c>
      <c r="F9" s="68">
        <v>2.17</v>
      </c>
      <c r="G9" s="68">
        <v>2.35</v>
      </c>
      <c r="H9" s="558">
        <v>4</v>
      </c>
      <c r="I9" s="558">
        <v>40</v>
      </c>
      <c r="L9" s="265">
        <v>320</v>
      </c>
    </row>
    <row r="10" spans="2:12">
      <c r="B10" s="558" t="s">
        <v>894</v>
      </c>
      <c r="C10" s="68">
        <v>2.0699999999999998</v>
      </c>
      <c r="D10" s="68">
        <v>2.2200000000000002</v>
      </c>
      <c r="E10" s="68">
        <v>2.33</v>
      </c>
      <c r="F10" s="68">
        <v>2.4900000000000002</v>
      </c>
      <c r="G10" s="68">
        <v>2.64</v>
      </c>
      <c r="H10" s="558">
        <v>4</v>
      </c>
      <c r="I10" s="558">
        <v>50</v>
      </c>
      <c r="L10" s="265">
        <v>350</v>
      </c>
    </row>
    <row r="11" spans="2:12">
      <c r="B11" s="558" t="s">
        <v>896</v>
      </c>
      <c r="C11" s="68">
        <v>2.23</v>
      </c>
      <c r="D11" s="68">
        <v>2.36</v>
      </c>
      <c r="E11" s="68">
        <v>2.4900000000000002</v>
      </c>
      <c r="F11" s="68">
        <v>2.67</v>
      </c>
      <c r="G11" s="68">
        <v>2.83</v>
      </c>
      <c r="H11" s="558">
        <v>4</v>
      </c>
      <c r="I11" s="558">
        <v>60</v>
      </c>
      <c r="L11" s="265">
        <v>380</v>
      </c>
    </row>
    <row r="12" spans="2:12">
      <c r="B12" s="558" t="s">
        <v>895</v>
      </c>
      <c r="C12" s="68">
        <v>2.29</v>
      </c>
      <c r="D12" s="68">
        <v>2.5</v>
      </c>
      <c r="E12" s="68">
        <v>2.72</v>
      </c>
      <c r="F12" s="68">
        <v>2.93</v>
      </c>
      <c r="G12" s="68">
        <v>3.12</v>
      </c>
      <c r="H12" s="558">
        <v>4</v>
      </c>
      <c r="I12" s="558">
        <v>75</v>
      </c>
      <c r="L12" s="265">
        <v>420</v>
      </c>
    </row>
    <row r="13" spans="2:12">
      <c r="B13" s="558" t="s">
        <v>897</v>
      </c>
      <c r="C13" s="68">
        <v>3.67</v>
      </c>
      <c r="D13" s="68">
        <v>3.97</v>
      </c>
      <c r="E13" s="68">
        <v>4.2699999999999996</v>
      </c>
      <c r="F13" s="68">
        <v>4.68</v>
      </c>
      <c r="G13" s="68">
        <v>5.08</v>
      </c>
      <c r="H13" s="558">
        <v>6</v>
      </c>
      <c r="I13" s="558">
        <v>60</v>
      </c>
      <c r="L13" s="265">
        <v>460</v>
      </c>
    </row>
    <row r="14" spans="2:12">
      <c r="B14" s="558" t="s">
        <v>898</v>
      </c>
      <c r="C14" s="68">
        <v>4.12</v>
      </c>
      <c r="D14" s="68">
        <v>4.47</v>
      </c>
      <c r="E14" s="68">
        <v>4.84</v>
      </c>
      <c r="F14" s="68">
        <v>5.33</v>
      </c>
      <c r="G14" s="68">
        <v>5.67</v>
      </c>
      <c r="H14" s="558">
        <v>6</v>
      </c>
      <c r="I14" s="558">
        <v>80</v>
      </c>
    </row>
    <row r="17" spans="1:9">
      <c r="B17" s="558" t="s">
        <v>899</v>
      </c>
      <c r="C17" s="558">
        <v>320</v>
      </c>
      <c r="D17" s="558">
        <v>350</v>
      </c>
      <c r="E17" s="558">
        <v>380</v>
      </c>
      <c r="F17" s="558">
        <v>420</v>
      </c>
      <c r="G17" s="558">
        <v>460</v>
      </c>
      <c r="H17" s="826" t="s">
        <v>903</v>
      </c>
      <c r="I17" s="826"/>
    </row>
    <row r="18" spans="1:9">
      <c r="B18" s="558" t="s">
        <v>902</v>
      </c>
      <c r="C18" s="262" t="s">
        <v>478</v>
      </c>
      <c r="D18" s="262" t="s">
        <v>478</v>
      </c>
      <c r="E18" s="262" t="s">
        <v>478</v>
      </c>
      <c r="F18" s="262" t="s">
        <v>478</v>
      </c>
      <c r="G18" s="262" t="s">
        <v>478</v>
      </c>
      <c r="H18" s="262" t="s">
        <v>313</v>
      </c>
      <c r="I18" s="262" t="s">
        <v>900</v>
      </c>
    </row>
    <row r="19" spans="1:9">
      <c r="B19" s="558" t="s">
        <v>904</v>
      </c>
      <c r="C19" s="68">
        <v>1.85</v>
      </c>
      <c r="D19" s="68">
        <v>1.99</v>
      </c>
      <c r="E19" s="68">
        <v>2.13</v>
      </c>
      <c r="F19" s="68">
        <v>2.31</v>
      </c>
      <c r="G19" s="68">
        <v>2.4900000000000002</v>
      </c>
      <c r="H19" s="558">
        <v>5</v>
      </c>
      <c r="I19" s="558">
        <v>35</v>
      </c>
    </row>
    <row r="20" spans="1:9">
      <c r="B20" s="558" t="s">
        <v>905</v>
      </c>
      <c r="C20" s="68">
        <v>2.06</v>
      </c>
      <c r="D20" s="68">
        <v>2.2200000000000002</v>
      </c>
      <c r="E20" s="68">
        <v>2.37</v>
      </c>
      <c r="F20" s="68">
        <v>2.52</v>
      </c>
      <c r="G20" s="68">
        <v>2.68</v>
      </c>
      <c r="H20" s="558">
        <v>5</v>
      </c>
      <c r="I20" s="558">
        <v>40</v>
      </c>
    </row>
    <row r="21" spans="1:9">
      <c r="B21" s="558" t="s">
        <v>906</v>
      </c>
      <c r="C21" s="68">
        <v>2.48</v>
      </c>
      <c r="D21" s="68">
        <v>2.63</v>
      </c>
      <c r="E21" s="68">
        <v>2.77</v>
      </c>
      <c r="F21" s="68">
        <v>2.96</v>
      </c>
      <c r="G21" s="68">
        <v>3.14</v>
      </c>
      <c r="H21" s="558">
        <v>5</v>
      </c>
      <c r="I21" s="558">
        <v>50</v>
      </c>
    </row>
    <row r="22" spans="1:9">
      <c r="B22" s="558" t="s">
        <v>907</v>
      </c>
      <c r="C22" s="68">
        <v>2.75</v>
      </c>
      <c r="D22" s="68">
        <v>2.92</v>
      </c>
      <c r="E22" s="68">
        <v>3.08</v>
      </c>
      <c r="F22" s="68">
        <v>3.29</v>
      </c>
      <c r="G22" s="68">
        <v>3.5</v>
      </c>
      <c r="H22" s="558">
        <v>5</v>
      </c>
      <c r="I22" s="558">
        <v>60</v>
      </c>
    </row>
    <row r="23" spans="1:9">
      <c r="B23" s="558" t="s">
        <v>909</v>
      </c>
      <c r="C23" s="68">
        <v>3.02</v>
      </c>
      <c r="D23" s="68">
        <v>3.21</v>
      </c>
      <c r="E23" s="68">
        <v>3.39</v>
      </c>
      <c r="F23" s="68">
        <v>3.63</v>
      </c>
      <c r="G23" s="68">
        <v>3.86</v>
      </c>
      <c r="H23" s="558">
        <v>5</v>
      </c>
      <c r="I23" s="558">
        <v>70</v>
      </c>
    </row>
    <row r="24" spans="1:9">
      <c r="B24" s="558" t="s">
        <v>908</v>
      </c>
      <c r="C24" s="68">
        <v>3.16</v>
      </c>
      <c r="D24" s="68">
        <v>3.35</v>
      </c>
      <c r="E24" s="68">
        <v>3.55</v>
      </c>
      <c r="F24" s="68">
        <v>3.8</v>
      </c>
      <c r="G24" s="68">
        <v>4.04</v>
      </c>
      <c r="H24" s="558">
        <v>5</v>
      </c>
      <c r="I24" s="558">
        <v>75</v>
      </c>
    </row>
    <row r="25" spans="1:9">
      <c r="B25" s="558" t="s">
        <v>910</v>
      </c>
      <c r="C25" s="68">
        <v>3.29</v>
      </c>
      <c r="D25" s="68">
        <v>3.5</v>
      </c>
      <c r="E25" s="68">
        <v>3.7</v>
      </c>
      <c r="F25" s="68">
        <v>3.97</v>
      </c>
      <c r="G25" s="68">
        <v>4.22</v>
      </c>
      <c r="H25" s="558">
        <v>5</v>
      </c>
      <c r="I25" s="558">
        <v>80</v>
      </c>
    </row>
    <row r="29" spans="1:9">
      <c r="A29" s="565"/>
      <c r="B29" s="565"/>
      <c r="C29" s="565"/>
      <c r="D29" s="565"/>
      <c r="E29" s="565" t="s">
        <v>492</v>
      </c>
      <c r="F29" s="565"/>
      <c r="G29" s="565" t="s">
        <v>490</v>
      </c>
      <c r="H29" s="565"/>
      <c r="I29" s="565"/>
    </row>
    <row r="30" spans="1:9">
      <c r="A30" s="565"/>
      <c r="B30" s="565"/>
      <c r="C30" s="565"/>
      <c r="D30" s="565"/>
      <c r="E30" s="565"/>
      <c r="F30" s="565"/>
      <c r="G30" s="565"/>
      <c r="H30" s="565"/>
      <c r="I30" s="565"/>
    </row>
    <row r="31" spans="1:9">
      <c r="A31" s="565"/>
      <c r="B31" s="558" t="s">
        <v>899</v>
      </c>
      <c r="C31" s="558">
        <v>320</v>
      </c>
      <c r="D31" s="558">
        <v>350</v>
      </c>
      <c r="E31" s="558">
        <v>380</v>
      </c>
      <c r="F31" s="558">
        <v>420</v>
      </c>
      <c r="G31" s="558">
        <v>460</v>
      </c>
      <c r="H31" s="826" t="s">
        <v>901</v>
      </c>
      <c r="I31" s="826"/>
    </row>
    <row r="32" spans="1:9">
      <c r="A32" s="565"/>
      <c r="B32" s="558" t="s">
        <v>891</v>
      </c>
      <c r="C32" s="262" t="s">
        <v>478</v>
      </c>
      <c r="D32" s="262" t="s">
        <v>478</v>
      </c>
      <c r="E32" s="262" t="s">
        <v>478</v>
      </c>
      <c r="F32" s="262" t="s">
        <v>478</v>
      </c>
      <c r="G32" s="262" t="s">
        <v>478</v>
      </c>
      <c r="H32" s="262" t="s">
        <v>313</v>
      </c>
      <c r="I32" s="262" t="s">
        <v>900</v>
      </c>
    </row>
    <row r="33" spans="1:9">
      <c r="A33" s="565">
        <v>1</v>
      </c>
      <c r="B33" s="558" t="s">
        <v>893</v>
      </c>
      <c r="C33" s="68">
        <v>1.71</v>
      </c>
      <c r="D33" s="68">
        <v>1.85</v>
      </c>
      <c r="E33" s="563">
        <v>1.99</v>
      </c>
      <c r="F33" s="68">
        <v>2.17</v>
      </c>
      <c r="G33" s="563">
        <v>2.35</v>
      </c>
      <c r="H33" s="558">
        <v>4</v>
      </c>
      <c r="I33" s="558">
        <v>40</v>
      </c>
    </row>
    <row r="34" spans="1:9">
      <c r="A34" s="565">
        <v>2</v>
      </c>
      <c r="B34" s="558" t="s">
        <v>894</v>
      </c>
      <c r="C34" s="68">
        <v>2.0699999999999998</v>
      </c>
      <c r="D34" s="68">
        <v>2.2200000000000002</v>
      </c>
      <c r="E34" s="563">
        <v>2.33</v>
      </c>
      <c r="F34" s="68">
        <v>2.4900000000000002</v>
      </c>
      <c r="G34" s="563">
        <v>2.64</v>
      </c>
      <c r="H34" s="558">
        <v>4</v>
      </c>
      <c r="I34" s="558">
        <v>50</v>
      </c>
    </row>
    <row r="35" spans="1:9">
      <c r="A35" s="565">
        <v>3</v>
      </c>
      <c r="B35" s="558" t="s">
        <v>896</v>
      </c>
      <c r="C35" s="68">
        <v>2.23</v>
      </c>
      <c r="D35" s="68">
        <v>2.36</v>
      </c>
      <c r="E35" s="563">
        <v>2.4900000000000002</v>
      </c>
      <c r="F35" s="68">
        <v>2.67</v>
      </c>
      <c r="G35" s="563">
        <v>2.83</v>
      </c>
      <c r="H35" s="558">
        <v>4</v>
      </c>
      <c r="I35" s="558">
        <v>60</v>
      </c>
    </row>
    <row r="36" spans="1:9">
      <c r="A36" s="565">
        <v>4</v>
      </c>
      <c r="B36" s="558" t="s">
        <v>895</v>
      </c>
      <c r="C36" s="68">
        <v>2.29</v>
      </c>
      <c r="D36" s="68">
        <v>2.5</v>
      </c>
      <c r="E36" s="563">
        <v>2.72</v>
      </c>
      <c r="F36" s="68">
        <v>2.93</v>
      </c>
      <c r="G36" s="563">
        <v>3.12</v>
      </c>
      <c r="H36" s="558">
        <v>4</v>
      </c>
      <c r="I36" s="558">
        <v>75</v>
      </c>
    </row>
    <row r="37" spans="1:9">
      <c r="A37" s="565">
        <v>5</v>
      </c>
      <c r="B37" s="558" t="s">
        <v>897</v>
      </c>
      <c r="C37" s="68">
        <v>3.67</v>
      </c>
      <c r="D37" s="68">
        <v>3.97</v>
      </c>
      <c r="E37" s="563">
        <v>4.2699999999999996</v>
      </c>
      <c r="F37" s="68">
        <v>4.68</v>
      </c>
      <c r="G37" s="563">
        <v>5.08</v>
      </c>
      <c r="H37" s="558">
        <v>6</v>
      </c>
      <c r="I37" s="558">
        <v>60</v>
      </c>
    </row>
    <row r="38" spans="1:9">
      <c r="A38" s="565"/>
    </row>
    <row r="39" spans="1:9">
      <c r="A39" s="565"/>
    </row>
    <row r="40" spans="1:9">
      <c r="A40" s="565"/>
      <c r="B40" s="558" t="s">
        <v>899</v>
      </c>
      <c r="C40" s="558">
        <v>320</v>
      </c>
      <c r="D40" s="558">
        <v>350</v>
      </c>
      <c r="E40" s="558">
        <v>380</v>
      </c>
      <c r="F40" s="558">
        <v>420</v>
      </c>
      <c r="G40" s="558">
        <v>460</v>
      </c>
      <c r="H40" s="826" t="s">
        <v>903</v>
      </c>
      <c r="I40" s="826"/>
    </row>
    <row r="41" spans="1:9">
      <c r="A41" s="565"/>
      <c r="B41" s="558" t="s">
        <v>902</v>
      </c>
      <c r="C41" s="262" t="s">
        <v>478</v>
      </c>
      <c r="D41" s="262" t="s">
        <v>478</v>
      </c>
      <c r="E41" s="262" t="s">
        <v>478</v>
      </c>
      <c r="F41" s="262" t="s">
        <v>478</v>
      </c>
      <c r="G41" s="262" t="s">
        <v>478</v>
      </c>
      <c r="H41" s="262" t="s">
        <v>313</v>
      </c>
      <c r="I41" s="262" t="s">
        <v>900</v>
      </c>
    </row>
    <row r="42" spans="1:9">
      <c r="A42" s="565">
        <v>1</v>
      </c>
      <c r="B42" s="558" t="s">
        <v>905</v>
      </c>
      <c r="C42" s="68">
        <v>2.06</v>
      </c>
      <c r="D42" s="68">
        <v>2.2200000000000002</v>
      </c>
      <c r="E42" s="563">
        <v>2.37</v>
      </c>
      <c r="F42" s="68">
        <v>2.52</v>
      </c>
      <c r="G42" s="563">
        <v>2.68</v>
      </c>
      <c r="H42" s="558">
        <v>5</v>
      </c>
      <c r="I42" s="558">
        <v>40</v>
      </c>
    </row>
    <row r="43" spans="1:9">
      <c r="A43" s="565">
        <v>2</v>
      </c>
      <c r="B43" s="558" t="s">
        <v>906</v>
      </c>
      <c r="C43" s="68">
        <v>2.48</v>
      </c>
      <c r="D43" s="68">
        <v>2.63</v>
      </c>
      <c r="E43" s="563">
        <v>2.77</v>
      </c>
      <c r="F43" s="68">
        <v>2.96</v>
      </c>
      <c r="G43" s="563">
        <v>3.14</v>
      </c>
      <c r="H43" s="558">
        <v>5</v>
      </c>
      <c r="I43" s="558">
        <v>50</v>
      </c>
    </row>
    <row r="44" spans="1:9">
      <c r="A44" s="565">
        <v>3</v>
      </c>
      <c r="B44" s="558" t="s">
        <v>907</v>
      </c>
      <c r="C44" s="68">
        <v>2.75</v>
      </c>
      <c r="D44" s="68">
        <v>2.92</v>
      </c>
      <c r="E44" s="563">
        <v>3.08</v>
      </c>
      <c r="F44" s="68">
        <v>3.29</v>
      </c>
      <c r="G44" s="563">
        <v>3.5</v>
      </c>
      <c r="H44" s="558">
        <v>5</v>
      </c>
      <c r="I44" s="558">
        <v>60</v>
      </c>
    </row>
    <row r="45" spans="1:9">
      <c r="A45" s="565">
        <v>4</v>
      </c>
      <c r="B45" s="558" t="s">
        <v>909</v>
      </c>
      <c r="C45" s="68">
        <v>3.02</v>
      </c>
      <c r="D45" s="68">
        <v>3.21</v>
      </c>
      <c r="E45" s="563">
        <v>3.39</v>
      </c>
      <c r="F45" s="68">
        <v>3.63</v>
      </c>
      <c r="G45" s="563">
        <v>3.86</v>
      </c>
      <c r="H45" s="558">
        <v>5</v>
      </c>
      <c r="I45" s="558">
        <v>70</v>
      </c>
    </row>
    <row r="46" spans="1:9">
      <c r="A46" s="565">
        <v>5</v>
      </c>
      <c r="B46" s="558" t="s">
        <v>908</v>
      </c>
      <c r="C46" s="68">
        <v>3.16</v>
      </c>
      <c r="D46" s="68">
        <v>3.35</v>
      </c>
      <c r="E46" s="563">
        <v>3.55</v>
      </c>
      <c r="F46" s="68">
        <v>3.8</v>
      </c>
      <c r="G46" s="563">
        <v>4.04</v>
      </c>
      <c r="H46" s="558">
        <v>5</v>
      </c>
      <c r="I46" s="558">
        <v>75</v>
      </c>
    </row>
  </sheetData>
  <customSheetViews>
    <customSheetView guid="{659DD865-8260-446D-8180-AF8DBA05697B}" state="hidden" topLeftCell="A4">
      <selection activeCell="O24" sqref="O24"/>
      <pageMargins left="0.7" right="0.7" top="0.75" bottom="0.75" header="0.3" footer="0.3"/>
    </customSheetView>
    <customSheetView guid="{1AD4E0FC-1F19-4717-A26A-F34897CA398D}" state="hidden" topLeftCell="A4">
      <selection activeCell="O24" sqref="O24"/>
      <pageMargins left="0.7" right="0.7" top="0.75" bottom="0.75" header="0.3" footer="0.3"/>
    </customSheetView>
  </customSheetViews>
  <mergeCells count="4">
    <mergeCell ref="H6:I6"/>
    <mergeCell ref="H17:I17"/>
    <mergeCell ref="H31:I31"/>
    <mergeCell ref="H40:I4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T263"/>
  <sheetViews>
    <sheetView topLeftCell="A207" zoomScale="70" zoomScaleNormal="70" workbookViewId="0">
      <selection activeCell="M232" sqref="M232"/>
    </sheetView>
  </sheetViews>
  <sheetFormatPr defaultRowHeight="15"/>
  <cols>
    <col min="3" max="3" width="17.140625" customWidth="1"/>
    <col min="4" max="7" width="11.5703125" customWidth="1"/>
    <col min="8" max="9" width="11.140625" customWidth="1"/>
    <col min="10" max="10" width="20" customWidth="1"/>
    <col min="11" max="11" width="9.42578125" bestFit="1" customWidth="1"/>
    <col min="12" max="12" width="13" bestFit="1" customWidth="1"/>
    <col min="13" max="13" width="16" customWidth="1"/>
    <col min="14" max="14" width="18.42578125" customWidth="1"/>
    <col min="15" max="15" width="12.7109375" bestFit="1" customWidth="1"/>
    <col min="17" max="17" width="18.28515625" customWidth="1"/>
  </cols>
  <sheetData>
    <row r="2" spans="2:18" ht="15.75" thickBot="1"/>
    <row r="3" spans="2:18" ht="16.5" thickTop="1" thickBot="1">
      <c r="B3">
        <v>1</v>
      </c>
      <c r="C3" s="110" t="s">
        <v>0</v>
      </c>
      <c r="D3" s="111">
        <f>10</f>
        <v>10</v>
      </c>
      <c r="F3" t="s">
        <v>1</v>
      </c>
      <c r="G3" s="1">
        <v>450</v>
      </c>
      <c r="H3">
        <v>540</v>
      </c>
      <c r="J3">
        <v>400</v>
      </c>
      <c r="K3" s="863" t="str">
        <f>IF('INPUT DATI'!H92=400,"no","si")</f>
        <v>no</v>
      </c>
      <c r="L3" s="864"/>
    </row>
    <row r="4" spans="2:18" ht="15.75" thickTop="1">
      <c r="B4">
        <v>2</v>
      </c>
      <c r="C4" s="110" t="s">
        <v>2</v>
      </c>
      <c r="D4" s="111">
        <v>15</v>
      </c>
      <c r="F4" t="s">
        <v>3</v>
      </c>
      <c r="G4" s="1">
        <v>430</v>
      </c>
      <c r="H4">
        <v>540</v>
      </c>
      <c r="J4">
        <v>800</v>
      </c>
      <c r="M4" s="14" t="s">
        <v>52</v>
      </c>
      <c r="N4" s="14" t="s">
        <v>53</v>
      </c>
      <c r="O4" s="14" t="s">
        <v>54</v>
      </c>
    </row>
    <row r="5" spans="2:18">
      <c r="C5" s="110" t="s">
        <v>4</v>
      </c>
      <c r="D5" s="111">
        <v>20</v>
      </c>
      <c r="M5" s="14">
        <f>1</f>
        <v>1</v>
      </c>
      <c r="N5" s="32">
        <f>(10*APPROFONDIMENTI!F10*'dati nascosti'!L48*'dati nascosti'!L49)</f>
        <v>0</v>
      </c>
      <c r="O5" s="32">
        <f>-1.7*'dati nascosti'!L48^4*APPROFONDIMENTI!F10*'dati nascosti'!L50</f>
        <v>-707405414.39999986</v>
      </c>
    </row>
    <row r="6" spans="2:18">
      <c r="C6" s="110" t="s">
        <v>5</v>
      </c>
      <c r="D6" s="111">
        <v>25</v>
      </c>
    </row>
    <row r="7" spans="2:18">
      <c r="C7" s="110" t="s">
        <v>6</v>
      </c>
      <c r="D7" s="111">
        <v>30</v>
      </c>
      <c r="E7" t="s">
        <v>84</v>
      </c>
      <c r="F7" s="2" t="s">
        <v>88</v>
      </c>
      <c r="M7" s="2" t="s">
        <v>25</v>
      </c>
      <c r="N7" s="2"/>
      <c r="O7" s="2"/>
      <c r="P7" s="3" t="s">
        <v>26</v>
      </c>
      <c r="Q7" s="5">
        <f>VLOOKUP('dati nascosti'!Q9,'dati nascosti'!F3:H4,3,FALSE)</f>
        <v>540</v>
      </c>
    </row>
    <row r="8" spans="2:18">
      <c r="C8" s="110" t="s">
        <v>7</v>
      </c>
      <c r="D8" s="111">
        <v>35</v>
      </c>
      <c r="E8" t="s">
        <v>85</v>
      </c>
      <c r="F8" s="2" t="s">
        <v>89</v>
      </c>
    </row>
    <row r="9" spans="2:18" ht="15.75" thickBot="1">
      <c r="C9" s="110" t="s">
        <v>134</v>
      </c>
      <c r="D9" s="111">
        <v>37</v>
      </c>
      <c r="M9" s="2" t="s">
        <v>13</v>
      </c>
      <c r="N9" s="2"/>
      <c r="O9" s="2"/>
      <c r="Q9" s="23" t="str">
        <f>'dati nascosti'!Q10</f>
        <v>Fe B450C</v>
      </c>
    </row>
    <row r="10" spans="2:18" ht="16.5" thickTop="1" thickBot="1">
      <c r="C10" s="110" t="s">
        <v>8</v>
      </c>
      <c r="D10" s="111">
        <v>40</v>
      </c>
      <c r="F10" t="s">
        <v>87</v>
      </c>
      <c r="G10" s="881">
        <f>IF('dati nascosti'!I180='dati nascosti'!F7,'INPUT DATI'!H93*G12,'INPUT DATI'!H93)</f>
        <v>16</v>
      </c>
      <c r="H10" s="882"/>
      <c r="M10" s="2" t="s">
        <v>64</v>
      </c>
      <c r="N10" s="2"/>
      <c r="O10" s="2"/>
      <c r="Q10" s="883" t="s">
        <v>1</v>
      </c>
      <c r="R10" s="884"/>
    </row>
    <row r="11" spans="2:18" ht="15.75" thickTop="1">
      <c r="C11" s="110" t="s">
        <v>9</v>
      </c>
      <c r="D11" s="111">
        <v>45</v>
      </c>
    </row>
    <row r="12" spans="2:18">
      <c r="C12" s="110" t="s">
        <v>10</v>
      </c>
      <c r="D12" s="111">
        <v>50</v>
      </c>
      <c r="G12" s="69">
        <f>VLOOKUP('INPUT DATI'!H93,'dati nascosti'!C145:G154,5,FALSE)</f>
        <v>0.88365940245357633</v>
      </c>
    </row>
    <row r="13" spans="2:18">
      <c r="C13" s="110" t="s">
        <v>11</v>
      </c>
      <c r="D13" s="111">
        <v>55</v>
      </c>
    </row>
    <row r="14" spans="2:18">
      <c r="C14" s="110" t="s">
        <v>228</v>
      </c>
      <c r="D14" s="111">
        <v>22</v>
      </c>
    </row>
    <row r="15" spans="2:18">
      <c r="C15" s="110" t="s">
        <v>229</v>
      </c>
      <c r="D15" s="111">
        <v>30</v>
      </c>
    </row>
    <row r="16" spans="2:18">
      <c r="C16" s="110" t="s">
        <v>230</v>
      </c>
      <c r="D16" s="111">
        <v>33</v>
      </c>
    </row>
    <row r="17" spans="3:20">
      <c r="C17" s="110" t="s">
        <v>231</v>
      </c>
      <c r="D17" s="111">
        <v>45</v>
      </c>
    </row>
    <row r="18" spans="3:20">
      <c r="C18" s="110"/>
      <c r="D18" s="110"/>
    </row>
    <row r="19" spans="3:20">
      <c r="C19" s="110"/>
      <c r="D19" s="110"/>
    </row>
    <row r="20" spans="3:20">
      <c r="C20" s="110"/>
      <c r="D20" s="110"/>
    </row>
    <row r="21" spans="3:20">
      <c r="C21" s="110"/>
      <c r="D21" s="110"/>
    </row>
    <row r="22" spans="3:20">
      <c r="C22" s="110"/>
      <c r="D22" s="110"/>
    </row>
    <row r="23" spans="3:20">
      <c r="C23" s="110"/>
      <c r="D23" s="110"/>
    </row>
    <row r="24" spans="3:20">
      <c r="C24" s="110"/>
      <c r="D24" s="110"/>
    </row>
    <row r="25" spans="3:20">
      <c r="C25" s="2">
        <f>2.5*'INPUT DATI'!H93/APPROFONDIMENTI!F34</f>
        <v>6.8642871859146817E-2</v>
      </c>
    </row>
    <row r="28" spans="3:20">
      <c r="I28" s="1"/>
      <c r="J28" s="1"/>
      <c r="L28" s="31">
        <v>10</v>
      </c>
      <c r="M28" s="31">
        <v>50</v>
      </c>
      <c r="N28" s="34"/>
    </row>
    <row r="29" spans="3:20">
      <c r="C29" s="22" t="s">
        <v>50</v>
      </c>
      <c r="D29" s="22" t="s">
        <v>70</v>
      </c>
      <c r="E29" s="22" t="s">
        <v>956</v>
      </c>
      <c r="F29" s="22" t="s">
        <v>77</v>
      </c>
      <c r="G29" s="22" t="s">
        <v>74</v>
      </c>
      <c r="H29" s="22" t="s">
        <v>71</v>
      </c>
      <c r="I29" s="22" t="s">
        <v>72</v>
      </c>
      <c r="J29" s="22" t="s">
        <v>73</v>
      </c>
      <c r="K29" s="14" t="s">
        <v>52</v>
      </c>
      <c r="L29" s="14" t="s">
        <v>53</v>
      </c>
      <c r="M29" s="14" t="s">
        <v>53</v>
      </c>
      <c r="N29" s="14" t="s">
        <v>54</v>
      </c>
      <c r="O29" s="822" t="s">
        <v>94</v>
      </c>
      <c r="P29" s="822"/>
      <c r="Q29" s="822"/>
      <c r="R29" s="822" t="s">
        <v>95</v>
      </c>
      <c r="S29" s="822"/>
      <c r="T29" s="822"/>
    </row>
    <row r="30" spans="3:20">
      <c r="C30" s="24">
        <v>5</v>
      </c>
      <c r="D30" s="19">
        <f>(1.2*C30^2*(APPROFONDIMENTI!$F$22*APPROFONDIMENTI!$F$10)^0.5)*10^-3</f>
        <v>2.2291643979400622</v>
      </c>
      <c r="E30" s="19">
        <f>(0.5*1.3*C30^2*(APPROFONDIMENTI!$F$22*APPROFONDIMENTI!$F$10)^0.5)*10^-3</f>
        <v>1.2074640488842001</v>
      </c>
      <c r="F30" s="19">
        <f>C30^2*(APPROFONDIMENTI!$F$9*'dati nascosti'!$L$50*(1-('dati nascosti'!$L$51/'dati nascosti'!$L$50)^2))^0.5*10^-3</f>
        <v>2.6463418146566022</v>
      </c>
      <c r="G30" s="19">
        <f>(1.3*C30^2*(APPROFONDIMENTI!$F$22*APPROFONDIMENTI!$F$10)^0.5)*10^-3</f>
        <v>2.4149280977684002</v>
      </c>
      <c r="H30" s="19">
        <f>(1.3*C30^2*(APPROFONDIMENTI!$F$22*APPROFONDIMENTI!$F$10)^0.5)*10^-3*0.5</f>
        <v>1.2074640488842001</v>
      </c>
      <c r="I30" s="19">
        <f t="shared" ref="I30:I44" si="0">(-L30+(L30^2-4*K30*N30)^0.5)/2*10^-3</f>
        <v>0.85309356708654283</v>
      </c>
      <c r="J30" s="19">
        <f t="shared" ref="J30:J44" si="1">(-M30+(M30^2-4*K30*N30)^0.5)/2*10^-3</f>
        <v>0.19022419575757521</v>
      </c>
      <c r="K30" s="1">
        <v>1</v>
      </c>
      <c r="L30" s="29">
        <f>(10*APPROFONDIMENTI!$F$10*C30*$L$28)</f>
        <v>7054.9999999999982</v>
      </c>
      <c r="M30" s="29">
        <f>(10*APPROFONDIMENTI!$F$10*C30*$M$28)</f>
        <v>35274.999999999985</v>
      </c>
      <c r="N30" s="29">
        <f>-1.7*C30^4*APPROFONDIMENTI!$F$10*'dati nascosti'!$L$50</f>
        <v>-6746343.7499999991</v>
      </c>
      <c r="O30" s="53">
        <f t="shared" ref="O30:O44" si="2">P30+Q30</f>
        <v>5.1752630605756442</v>
      </c>
      <c r="P30" s="52">
        <f>5*C30*'dati nascosti'!$L$52*APPROFONDIMENTI!$F$13*('dati nascosti'!$L$52/(0.66*'dati nascosti'!$L$52+'dati nascosti'!$L$48))*10^-3</f>
        <v>5.1752630605756442</v>
      </c>
      <c r="Q30" s="52">
        <f>IF('dati nascosti'!$C$133='dati nascosti'!$E$8,391.3*('INPUT DATI'!$H$97/2)^2*PI()*APPROFONDIMENTI!$F$34/'dati nascosti'!$I$103*1/3*10^-3,0)</f>
        <v>0</v>
      </c>
      <c r="R30" s="54">
        <f t="shared" ref="R30:R44" si="3">T30+S30</f>
        <v>1.4802984540059485</v>
      </c>
      <c r="S30">
        <f>2*C30*'dati nascosti'!$L$53*APPROFONDIMENTI!$F$13*10^-3</f>
        <v>1.4802984540059485</v>
      </c>
      <c r="T30">
        <f>IF('dati nascosti'!$C$133='dati nascosti'!$E$8,391.3*('INPUT DATI'!$H$97/2)^2*PI()*'dati nascosti'!$I$100*APPROFONDIMENTI!$F$34/'dati nascosti'!$I$103*1/3*10^-3,0)</f>
        <v>0</v>
      </c>
    </row>
    <row r="31" spans="3:20">
      <c r="C31" s="24">
        <v>6</v>
      </c>
      <c r="D31" s="19">
        <f>(1.2*C31^2*(APPROFONDIMENTI!$F$22*APPROFONDIMENTI!$F$10)^0.5)*10^-3</f>
        <v>3.2099967330336892</v>
      </c>
      <c r="E31" s="19">
        <f>(0.5*1.3*C31^2*(APPROFONDIMENTI!$F$22*APPROFONDIMENTI!$F$10)^0.5)*10^-3</f>
        <v>1.7387482303932484</v>
      </c>
      <c r="F31" s="19">
        <f>C31^2*(APPROFONDIMENTI!$F$9*'dati nascosti'!$L$50*(1-('dati nascosti'!$L$51/'dati nascosti'!$L$50)^2))^0.5*10^-3</f>
        <v>3.8107322131055077</v>
      </c>
      <c r="G31" s="19">
        <f>(1.3*C31^2*(APPROFONDIMENTI!$F$22*APPROFONDIMENTI!$F$10)^0.5)*10^-3</f>
        <v>3.4774964607864969</v>
      </c>
      <c r="H31" s="19">
        <f>(1.3*C31^2*(APPROFONDIMENTI!$F$22*APPROFONDIMENTI!$F$10)^0.5)*10^-3*0.5</f>
        <v>1.7387482303932484</v>
      </c>
      <c r="I31" s="19">
        <f t="shared" si="0"/>
        <v>1.4156730654198781</v>
      </c>
      <c r="J31" s="19">
        <f t="shared" si="1"/>
        <v>0.32793938483054447</v>
      </c>
      <c r="K31" s="1">
        <v>1</v>
      </c>
      <c r="L31" s="29">
        <f>(10*APPROFONDIMENTI!$F$10*C31*$L$28)</f>
        <v>8465.9999999999982</v>
      </c>
      <c r="M31" s="29">
        <f>(10*APPROFONDIMENTI!$F$10*C31*$M$28)</f>
        <v>42329.999999999993</v>
      </c>
      <c r="N31" s="29">
        <f>-1.7*C31^4*APPROFONDIMENTI!$F$10*'dati nascosti'!$L$50</f>
        <v>-13989218.399999997</v>
      </c>
      <c r="O31" s="53">
        <f t="shared" si="2"/>
        <v>6.2103156726907729</v>
      </c>
      <c r="P31" s="52">
        <f>5*C31*'dati nascosti'!$L$52*APPROFONDIMENTI!$F$13*('dati nascosti'!$L$52/(0.66*'dati nascosti'!$L$52+'dati nascosti'!$L$48))*10^-3</f>
        <v>6.2103156726907729</v>
      </c>
      <c r="Q31" s="52">
        <f>IF('dati nascosti'!$C$133='dati nascosti'!$E$8,391.3*('INPUT DATI'!$H$97/2)^2*PI()*APPROFONDIMENTI!$F$34/'dati nascosti'!$I$103*1/3*10^-3,0)</f>
        <v>0</v>
      </c>
      <c r="R31" s="54">
        <f t="shared" si="3"/>
        <v>1.7763581448071382</v>
      </c>
      <c r="S31">
        <f>2*C31*'dati nascosti'!$L$53*APPROFONDIMENTI!$F$13*10^-3</f>
        <v>1.7763581448071382</v>
      </c>
      <c r="T31">
        <f>IF('dati nascosti'!$C$133='dati nascosti'!$E$8,391.3*('INPUT DATI'!$H$97/2)^2*PI()*'dati nascosti'!$I$100*APPROFONDIMENTI!$F$34/'dati nascosti'!$I$103*1/3*10^-3,0)</f>
        <v>0</v>
      </c>
    </row>
    <row r="32" spans="3:20">
      <c r="C32" s="24">
        <v>8</v>
      </c>
      <c r="D32" s="19">
        <f>(1.2*C32^2*(APPROFONDIMENTI!$F$22*APPROFONDIMENTI!$F$10)^0.5)*10^-3</f>
        <v>5.7066608587265586</v>
      </c>
      <c r="E32" s="19">
        <f>(0.5*1.3*C32^2*(APPROFONDIMENTI!$F$22*APPROFONDIMENTI!$F$10)^0.5)*10^-3</f>
        <v>3.0911079651435527</v>
      </c>
      <c r="F32" s="19">
        <f>C32^2*(APPROFONDIMENTI!$F$9*'dati nascosti'!$L$50*(1-('dati nascosti'!$L$51/'dati nascosti'!$L$50)^2))^0.5*10^-3</f>
        <v>6.7746350455209026</v>
      </c>
      <c r="G32" s="19">
        <f>(1.3*C32^2*(APPROFONDIMENTI!$F$22*APPROFONDIMENTI!$F$10)^0.5)*10^-3</f>
        <v>6.1822159302871054</v>
      </c>
      <c r="H32" s="19">
        <f>(1.3*C32^2*(APPROFONDIMENTI!$F$22*APPROFONDIMENTI!$F$10)^0.5)*10^-3*0.5</f>
        <v>3.0911079651435527</v>
      </c>
      <c r="I32" s="19">
        <f t="shared" si="0"/>
        <v>3.0776726836083452</v>
      </c>
      <c r="J32" s="19">
        <f t="shared" si="1"/>
        <v>0.77277907341757601</v>
      </c>
      <c r="K32" s="1">
        <v>1</v>
      </c>
      <c r="L32" s="29">
        <f>(10*APPROFONDIMENTI!$F$10*C32*$L$28)</f>
        <v>11287.999999999996</v>
      </c>
      <c r="M32" s="29">
        <f>(10*APPROFONDIMENTI!$F$10*C32*$M$28)</f>
        <v>56439.999999999985</v>
      </c>
      <c r="N32" s="29">
        <f>-1.7*C32^4*APPROFONDIMENTI!$F$10*'dati nascosti'!$L$50</f>
        <v>-44212838.399999991</v>
      </c>
      <c r="O32" s="53">
        <f t="shared" si="2"/>
        <v>8.2804208969210311</v>
      </c>
      <c r="P32" s="52">
        <f>5*C32*'dati nascosti'!$L$52*APPROFONDIMENTI!$F$13*('dati nascosti'!$L$52/(0.66*'dati nascosti'!$L$52+'dati nascosti'!$L$48))*10^-3</f>
        <v>8.2804208969210311</v>
      </c>
      <c r="Q32" s="52">
        <f>IF('dati nascosti'!$C$133='dati nascosti'!$E$8,391.3*('INPUT DATI'!$H$97/2)^2*PI()*APPROFONDIMENTI!$F$34/'dati nascosti'!$I$103*1/3*10^-3,0)</f>
        <v>0</v>
      </c>
      <c r="R32" s="54">
        <f t="shared" si="3"/>
        <v>2.3684775264095177</v>
      </c>
      <c r="S32">
        <f>2*C32*'dati nascosti'!$L$53*APPROFONDIMENTI!$F$13*10^-3</f>
        <v>2.3684775264095177</v>
      </c>
      <c r="T32">
        <f>IF('dati nascosti'!$C$133='dati nascosti'!$E$8,391.3*('INPUT DATI'!$H$97/2)^2*PI()*'dati nascosti'!$I$100*APPROFONDIMENTI!$F$34/'dati nascosti'!$I$103*1/3*10^-3,0)</f>
        <v>0</v>
      </c>
    </row>
    <row r="33" spans="3:20">
      <c r="C33" s="24">
        <v>10</v>
      </c>
      <c r="D33" s="19">
        <f>(1.2*C33^2*(APPROFONDIMENTI!$F$22*APPROFONDIMENTI!$F$10)^0.5)*10^-3</f>
        <v>8.9166575917602486</v>
      </c>
      <c r="E33" s="19">
        <f>(0.5*1.3*C33^2*(APPROFONDIMENTI!$F$22*APPROFONDIMENTI!$F$10)^0.5)*10^-3</f>
        <v>4.8298561955368005</v>
      </c>
      <c r="F33" s="19">
        <f>C33^2*(APPROFONDIMENTI!$F$9*'dati nascosti'!$L$50*(1-('dati nascosti'!$L$51/'dati nascosti'!$L$50)^2))^0.5*10^-3</f>
        <v>10.585367258626409</v>
      </c>
      <c r="G33" s="19">
        <f>(1.3*C33^2*(APPROFONDIMENTI!$F$22*APPROFONDIMENTI!$F$10)^0.5)*10^-3</f>
        <v>9.6597123910736009</v>
      </c>
      <c r="H33" s="19">
        <f>(1.3*C33^2*(APPROFONDIMENTI!$F$22*APPROFONDIMENTI!$F$10)^0.5)*10^-3*0.5</f>
        <v>4.8298561955368005</v>
      </c>
      <c r="I33" s="19">
        <f t="shared" si="0"/>
        <v>5.5034443702235674</v>
      </c>
      <c r="J33" s="19">
        <f t="shared" si="1"/>
        <v>1.4981848634300405</v>
      </c>
      <c r="K33" s="1">
        <v>1</v>
      </c>
      <c r="L33" s="29">
        <f>(10*APPROFONDIMENTI!$F$10*C33*$L$28)</f>
        <v>14109.999999999996</v>
      </c>
      <c r="M33" s="29">
        <f>(10*APPROFONDIMENTI!$F$10*C33*$M$28)</f>
        <v>70549.999999999971</v>
      </c>
      <c r="N33" s="29">
        <f>-1.7*C33^4*APPROFONDIMENTI!$F$10*'dati nascosti'!$L$50</f>
        <v>-107941499.99999999</v>
      </c>
      <c r="O33" s="53">
        <f t="shared" si="2"/>
        <v>10.350526121151288</v>
      </c>
      <c r="P33" s="52">
        <f>5*C33*'dati nascosti'!$L$52*APPROFONDIMENTI!$F$13*('dati nascosti'!$L$52/(0.66*'dati nascosti'!$L$52+'dati nascosti'!$L$48))*10^-3</f>
        <v>10.350526121151288</v>
      </c>
      <c r="Q33" s="52">
        <f>IF('dati nascosti'!$C$133='dati nascosti'!$E$8,391.3*('INPUT DATI'!$H$97/2)^2*PI()*APPROFONDIMENTI!$F$34/'dati nascosti'!$I$103*1/3*10^-3,0)</f>
        <v>0</v>
      </c>
      <c r="R33" s="54">
        <f t="shared" si="3"/>
        <v>2.960596908011897</v>
      </c>
      <c r="S33">
        <f>2*C33*'dati nascosti'!$L$53*APPROFONDIMENTI!$F$13*10^-3</f>
        <v>2.960596908011897</v>
      </c>
      <c r="T33">
        <f>IF('dati nascosti'!$C$133='dati nascosti'!$E$8,391.3*('INPUT DATI'!$H$97/2)^2*PI()*'dati nascosti'!$I$100*APPROFONDIMENTI!$F$34/'dati nascosti'!$I$103*1/3*10^-3,0)</f>
        <v>0</v>
      </c>
    </row>
    <row r="34" spans="3:20">
      <c r="C34" s="24">
        <v>12</v>
      </c>
      <c r="D34" s="19">
        <f>(1.2*C34^2*(APPROFONDIMENTI!$F$22*APPROFONDIMENTI!$F$10)^0.5)*10^-3</f>
        <v>12.839986932134757</v>
      </c>
      <c r="E34" s="19">
        <f>(0.5*1.3*C34^2*(APPROFONDIMENTI!$F$22*APPROFONDIMENTI!$F$10)^0.5)*10^-3</f>
        <v>6.9549929215729938</v>
      </c>
      <c r="F34" s="19">
        <f>C34^2*(APPROFONDIMENTI!$F$9*'dati nascosti'!$L$50*(1-('dati nascosti'!$L$51/'dati nascosti'!$L$50)^2))^0.5*10^-3</f>
        <v>15.242928852422031</v>
      </c>
      <c r="G34" s="19">
        <f>(1.3*C34^2*(APPROFONDIMENTI!$F$22*APPROFONDIMENTI!$F$10)^0.5)*10^-3</f>
        <v>13.909985843145988</v>
      </c>
      <c r="H34" s="19">
        <f>(1.3*C34^2*(APPROFONDIMENTI!$F$22*APPROFONDIMENTI!$F$10)^0.5)*10^-3*0.5</f>
        <v>6.9549929215729938</v>
      </c>
      <c r="I34" s="19">
        <f t="shared" si="0"/>
        <v>8.7241323555114008</v>
      </c>
      <c r="J34" s="19">
        <f t="shared" si="1"/>
        <v>2.5660621257588647</v>
      </c>
      <c r="K34" s="1">
        <v>1</v>
      </c>
      <c r="L34" s="29">
        <f>(10*APPROFONDIMENTI!$F$10*C34*$L$28)</f>
        <v>16931.999999999996</v>
      </c>
      <c r="M34" s="29">
        <f>(10*APPROFONDIMENTI!$F$10*C34*$M$28)</f>
        <v>84659.999999999985</v>
      </c>
      <c r="N34" s="29">
        <f>-1.7*C34^4*APPROFONDIMENTI!$F$10*'dati nascosti'!$L$50</f>
        <v>-223827494.39999995</v>
      </c>
      <c r="O34" s="53">
        <f t="shared" si="2"/>
        <v>12.420631345381546</v>
      </c>
      <c r="P34" s="52">
        <f>5*C34*'dati nascosti'!$L$52*APPROFONDIMENTI!$F$13*('dati nascosti'!$L$52/(0.66*'dati nascosti'!$L$52+'dati nascosti'!$L$48))*10^-3</f>
        <v>12.420631345381546</v>
      </c>
      <c r="Q34" s="52">
        <f>IF('dati nascosti'!$C$133='dati nascosti'!$E$8,391.3*('INPUT DATI'!$H$97/2)^2*PI()*APPROFONDIMENTI!$F$34/'dati nascosti'!$I$103*1/3*10^-3,0)</f>
        <v>0</v>
      </c>
      <c r="R34" s="54">
        <f t="shared" si="3"/>
        <v>3.5527162896142763</v>
      </c>
      <c r="S34">
        <f>2*C34*'dati nascosti'!$L$53*APPROFONDIMENTI!$F$13*10^-3</f>
        <v>3.5527162896142763</v>
      </c>
      <c r="T34">
        <f>IF('dati nascosti'!$C$133='dati nascosti'!$E$8,391.3*('INPUT DATI'!$H$97/2)^2*PI()*'dati nascosti'!$I$100*APPROFONDIMENTI!$F$34/'dati nascosti'!$I$103*1/3*10^-3,0)</f>
        <v>0</v>
      </c>
    </row>
    <row r="35" spans="3:20">
      <c r="C35" s="24">
        <v>14</v>
      </c>
      <c r="D35" s="19">
        <f>(1.2*C35^2*(APPROFONDIMENTI!$F$22*APPROFONDIMENTI!$F$10)^0.5)*10^-3</f>
        <v>17.476648879850085</v>
      </c>
      <c r="E35" s="19">
        <f>(0.5*1.3*C35^2*(APPROFONDIMENTI!$F$22*APPROFONDIMENTI!$F$10)^0.5)*10^-3</f>
        <v>9.466518143252129</v>
      </c>
      <c r="F35" s="19">
        <f>C35^2*(APPROFONDIMENTI!$F$9*'dati nascosti'!$L$50*(1-('dati nascosti'!$L$51/'dati nascosti'!$L$50)^2))^0.5*10^-3</f>
        <v>20.747319826907763</v>
      </c>
      <c r="G35" s="19">
        <f>(1.3*C35^2*(APPROFONDIMENTI!$F$22*APPROFONDIMENTI!$F$10)^0.5)*10^-3</f>
        <v>18.933036286504258</v>
      </c>
      <c r="H35" s="19">
        <f>(1.3*C35^2*(APPROFONDIMENTI!$F$22*APPROFONDIMENTI!$F$10)^0.5)*10^-3*0.5</f>
        <v>9.466518143252129</v>
      </c>
      <c r="I35" s="19">
        <f t="shared" si="0"/>
        <v>12.755348428742431</v>
      </c>
      <c r="J35" s="19">
        <f t="shared" si="1"/>
        <v>4.0335949964991089</v>
      </c>
      <c r="K35" s="1">
        <v>1</v>
      </c>
      <c r="L35" s="29">
        <f>(10*APPROFONDIMENTI!$F$10*C35*$L$28)</f>
        <v>19753.999999999996</v>
      </c>
      <c r="M35" s="29">
        <f>(10*APPROFONDIMENTI!$F$10*C35*$M$28)</f>
        <v>98769.999999999985</v>
      </c>
      <c r="N35" s="29">
        <f>-1.7*C35^4*APPROFONDIMENTI!$F$10*'dati nascosti'!$L$50</f>
        <v>-414668066.39999992</v>
      </c>
      <c r="O35" s="53">
        <f t="shared" si="2"/>
        <v>14.490736569611803</v>
      </c>
      <c r="P35" s="52">
        <f>5*C35*'dati nascosti'!$L$52*APPROFONDIMENTI!$F$13*('dati nascosti'!$L$52/(0.66*'dati nascosti'!$L$52+'dati nascosti'!$L$48))*10^-3</f>
        <v>14.490736569611803</v>
      </c>
      <c r="Q35" s="52">
        <f>IF('dati nascosti'!$C$133='dati nascosti'!$E$8,391.3*('INPUT DATI'!$H$97/2)^2*PI()*APPROFONDIMENTI!$F$34/'dati nascosti'!$I$103*1/3*10^-3,0)</f>
        <v>0</v>
      </c>
      <c r="R35" s="54">
        <f t="shared" si="3"/>
        <v>4.1448356712166561</v>
      </c>
      <c r="S35">
        <f>2*C35*'dati nascosti'!$L$53*APPROFONDIMENTI!$F$13*10^-3</f>
        <v>4.1448356712166561</v>
      </c>
      <c r="T35">
        <f>IF('dati nascosti'!$C$133='dati nascosti'!$E$8,391.3*('INPUT DATI'!$H$97/2)^2*PI()*'dati nascosti'!$I$100*APPROFONDIMENTI!$F$34/'dati nascosti'!$I$103*1/3*10^-3,0)</f>
        <v>0</v>
      </c>
    </row>
    <row r="36" spans="3:20">
      <c r="C36" s="24">
        <v>16</v>
      </c>
      <c r="D36" s="19">
        <f>(1.2*C36^2*(APPROFONDIMENTI!$F$22*APPROFONDIMENTI!$F$10)^0.5)*10^-3</f>
        <v>22.826643434906234</v>
      </c>
      <c r="E36" s="19">
        <f>(0.5*1.3*C36^2*(APPROFONDIMENTI!$F$22*APPROFONDIMENTI!$F$10)^0.5)*10^-3</f>
        <v>12.364431860574211</v>
      </c>
      <c r="F36" s="19">
        <f>C36^2*(APPROFONDIMENTI!$F$9*'dati nascosti'!$L$50*(1-('dati nascosti'!$L$51/'dati nascosti'!$L$50)^2))^0.5*10^-3</f>
        <v>27.09854018208361</v>
      </c>
      <c r="G36" s="19">
        <f>(1.3*C36^2*(APPROFONDIMENTI!$F$22*APPROFONDIMENTI!$F$10)^0.5)*10^-3</f>
        <v>24.728863721148421</v>
      </c>
      <c r="H36" s="19">
        <f>(1.3*C36^2*(APPROFONDIMENTI!$F$22*APPROFONDIMENTI!$F$10)^0.5)*10^-3*0.5</f>
        <v>12.364431860574211</v>
      </c>
      <c r="I36" s="19">
        <f t="shared" si="0"/>
        <v>17.605327229656332</v>
      </c>
      <c r="J36" s="19">
        <f t="shared" si="1"/>
        <v>5.9529404211726575</v>
      </c>
      <c r="K36" s="1">
        <v>1</v>
      </c>
      <c r="L36" s="29">
        <f>(10*APPROFONDIMENTI!$F$10*C36*$L$28)</f>
        <v>22575.999999999993</v>
      </c>
      <c r="M36" s="29">
        <f>(10*APPROFONDIMENTI!$F$10*C36*$M$28)</f>
        <v>112879.99999999997</v>
      </c>
      <c r="N36" s="29">
        <f>-1.7*C36^4*APPROFONDIMENTI!$F$10*'dati nascosti'!$L$50</f>
        <v>-707405414.39999986</v>
      </c>
      <c r="O36" s="53">
        <f t="shared" si="2"/>
        <v>16.560841793842062</v>
      </c>
      <c r="P36" s="52">
        <f>5*C36*'dati nascosti'!$L$52*APPROFONDIMENTI!$F$13*('dati nascosti'!$L$52/(0.66*'dati nascosti'!$L$52+'dati nascosti'!$L$48))*10^-3</f>
        <v>16.560841793842062</v>
      </c>
      <c r="Q36" s="52">
        <f>IF('dati nascosti'!$C$133='dati nascosti'!$E$8,391.3*('INPUT DATI'!$H$97/2)^2*PI()*APPROFONDIMENTI!$F$34/'dati nascosti'!$I$103*1/3*10^-3,0)</f>
        <v>0</v>
      </c>
      <c r="R36" s="54">
        <f t="shared" si="3"/>
        <v>4.7369550528190354</v>
      </c>
      <c r="S36">
        <f>2*C36*'dati nascosti'!$L$53*APPROFONDIMENTI!$F$13*10^-3</f>
        <v>4.7369550528190354</v>
      </c>
      <c r="T36">
        <f>IF('dati nascosti'!$C$133='dati nascosti'!$E$8,391.3*('INPUT DATI'!$H$97/2)^2*PI()*'dati nascosti'!$I$100*APPROFONDIMENTI!$F$34/'dati nascosti'!$I$103*1/3*10^-3,0)</f>
        <v>0</v>
      </c>
    </row>
    <row r="37" spans="3:20">
      <c r="C37" s="24">
        <v>18</v>
      </c>
      <c r="D37" s="19">
        <f>(1.2*C37^2*(APPROFONDIMENTI!$F$22*APPROFONDIMENTI!$F$10)^0.5)*10^-3</f>
        <v>28.889970597303204</v>
      </c>
      <c r="E37" s="19">
        <f>(0.5*1.3*C37^2*(APPROFONDIMENTI!$F$22*APPROFONDIMENTI!$F$10)^0.5)*10^-3</f>
        <v>15.648734073539234</v>
      </c>
      <c r="F37" s="19">
        <f>C37^2*(APPROFONDIMENTI!$F$9*'dati nascosti'!$L$50*(1-('dati nascosti'!$L$51/'dati nascosti'!$L$50)^2))^0.5*10^-3</f>
        <v>34.296589917949568</v>
      </c>
      <c r="G37" s="19">
        <f>(1.3*C37^2*(APPROFONDIMENTI!$F$22*APPROFONDIMENTI!$F$10)^0.5)*10^-3</f>
        <v>31.297468147078469</v>
      </c>
      <c r="H37" s="19">
        <f>(1.3*C37^2*(APPROFONDIMENTI!$F$22*APPROFONDIMENTI!$F$10)^0.5)*10^-3*0.5</f>
        <v>15.648734073539234</v>
      </c>
      <c r="I37" s="19">
        <f t="shared" si="0"/>
        <v>23.278649887117425</v>
      </c>
      <c r="J37" s="19">
        <f t="shared" si="1"/>
        <v>8.3711374737782904</v>
      </c>
      <c r="K37" s="1">
        <v>1</v>
      </c>
      <c r="L37" s="29">
        <f>(10*APPROFONDIMENTI!$F$10*C37*$L$28)</f>
        <v>25397.999999999993</v>
      </c>
      <c r="M37" s="29">
        <f>(10*APPROFONDIMENTI!$F$10*C37*$M$28)</f>
        <v>126989.99999999997</v>
      </c>
      <c r="N37" s="29">
        <f>-1.7*C37^4*APPROFONDIMENTI!$F$10*'dati nascosti'!$L$50</f>
        <v>-1133126690.3999999</v>
      </c>
      <c r="O37" s="53">
        <f t="shared" si="2"/>
        <v>18.63094701807232</v>
      </c>
      <c r="P37" s="52">
        <f>5*C37*'dati nascosti'!$L$52*APPROFONDIMENTI!$F$13*('dati nascosti'!$L$52/(0.66*'dati nascosti'!$L$52+'dati nascosti'!$L$48))*10^-3</f>
        <v>18.63094701807232</v>
      </c>
      <c r="Q37" s="52">
        <f>IF('dati nascosti'!$C$133='dati nascosti'!$E$8,391.3*('INPUT DATI'!$H$97/2)^2*PI()*APPROFONDIMENTI!$F$34/'dati nascosti'!$I$103*1/3*10^-3,0)</f>
        <v>0</v>
      </c>
      <c r="R37" s="54">
        <f t="shared" si="3"/>
        <v>5.3290744344214147</v>
      </c>
      <c r="S37">
        <f>2*C37*'dati nascosti'!$L$53*APPROFONDIMENTI!$F$13*10^-3</f>
        <v>5.3290744344214147</v>
      </c>
      <c r="T37">
        <f>IF('dati nascosti'!$C$133='dati nascosti'!$E$8,391.3*('INPUT DATI'!$H$97/2)^2*PI()*'dati nascosti'!$I$100*APPROFONDIMENTI!$F$34/'dati nascosti'!$I$103*1/3*10^-3,0)</f>
        <v>0</v>
      </c>
    </row>
    <row r="38" spans="3:20">
      <c r="C38" s="24">
        <v>20</v>
      </c>
      <c r="D38" s="19">
        <f>(1.2*C38^2*(APPROFONDIMENTI!$F$22*APPROFONDIMENTI!$F$10)^0.5)*10^-3</f>
        <v>35.666630367040995</v>
      </c>
      <c r="E38" s="19">
        <f>(0.5*1.3*C38^2*(APPROFONDIMENTI!$F$22*APPROFONDIMENTI!$F$10)^0.5)*10^-3</f>
        <v>19.319424782147202</v>
      </c>
      <c r="F38" s="19">
        <f>C38^2*(APPROFONDIMENTI!$F$9*'dati nascosti'!$L$50*(1-('dati nascosti'!$L$51/'dati nascosti'!$L$50)^2))^0.5*10^-3</f>
        <v>42.341469034505636</v>
      </c>
      <c r="G38" s="19">
        <f>(1.3*C38^2*(APPROFONDIMENTI!$F$22*APPROFONDIMENTI!$F$10)^0.5)*10^-3</f>
        <v>38.638849564294404</v>
      </c>
      <c r="H38" s="19">
        <f>(1.3*C38^2*(APPROFONDIMENTI!$F$22*APPROFONDIMENTI!$F$10)^0.5)*10^-3*0.5</f>
        <v>19.319424782147202</v>
      </c>
      <c r="I38" s="19">
        <f t="shared" si="0"/>
        <v>29.777994941669412</v>
      </c>
      <c r="J38" s="19">
        <f t="shared" si="1"/>
        <v>11.330196018329124</v>
      </c>
      <c r="K38" s="1">
        <v>1</v>
      </c>
      <c r="L38" s="29">
        <f>(10*APPROFONDIMENTI!$F$10*C38*$L$28)</f>
        <v>28219.999999999993</v>
      </c>
      <c r="M38" s="29">
        <f>(10*APPROFONDIMENTI!$F$10*C38*$M$28)</f>
        <v>141099.99999999994</v>
      </c>
      <c r="N38" s="29">
        <f>-1.7*C38^4*APPROFONDIMENTI!$F$10*'dati nascosti'!$L$50</f>
        <v>-1727063999.9999998</v>
      </c>
      <c r="O38" s="53">
        <f t="shared" si="2"/>
        <v>20.701052242302577</v>
      </c>
      <c r="P38" s="52">
        <f>5*C38*'dati nascosti'!$L$52*APPROFONDIMENTI!$F$13*('dati nascosti'!$L$52/(0.66*'dati nascosti'!$L$52+'dati nascosti'!$L$48))*10^-3</f>
        <v>20.701052242302577</v>
      </c>
      <c r="Q38" s="52">
        <f>IF('dati nascosti'!$C$133='dati nascosti'!$E$8,391.3*('INPUT DATI'!$H$97/2)^2*PI()*APPROFONDIMENTI!$F$34/'dati nascosti'!$I$103*1/3*10^-3,0)</f>
        <v>0</v>
      </c>
      <c r="R38" s="54">
        <f t="shared" si="3"/>
        <v>5.921193816023794</v>
      </c>
      <c r="S38">
        <f>2*C38*'dati nascosti'!$L$53*APPROFONDIMENTI!$F$13*10^-3</f>
        <v>5.921193816023794</v>
      </c>
      <c r="T38">
        <f>IF('dati nascosti'!$C$133='dati nascosti'!$E$8,391.3*('INPUT DATI'!$H$97/2)^2*PI()*'dati nascosti'!$I$100*APPROFONDIMENTI!$F$34/'dati nascosti'!$I$103*1/3*10^-3,0)</f>
        <v>0</v>
      </c>
    </row>
    <row r="39" spans="3:20">
      <c r="C39" s="24">
        <v>22</v>
      </c>
      <c r="D39" s="19">
        <f>(1.2*C39^2*(APPROFONDIMENTI!$F$22*APPROFONDIMENTI!$F$10)^0.5)*10^-3</f>
        <v>43.156622744119595</v>
      </c>
      <c r="E39" s="19">
        <f>(0.5*1.3*C39^2*(APPROFONDIMENTI!$F$22*APPROFONDIMENTI!$F$10)^0.5)*10^-3</f>
        <v>23.37650398639812</v>
      </c>
      <c r="F39" s="19">
        <f>C39^2*(APPROFONDIMENTI!$F$9*'dati nascosti'!$L$50*(1-('dati nascosti'!$L$51/'dati nascosti'!$L$50)^2))^0.5*10^-3</f>
        <v>51.233177531751828</v>
      </c>
      <c r="G39" s="19">
        <f>(1.3*C39^2*(APPROFONDIMENTI!$F$22*APPROFONDIMENTI!$F$10)^0.5)*10^-3</f>
        <v>46.75300797279624</v>
      </c>
      <c r="H39" s="19">
        <f>(1.3*C39^2*(APPROFONDIMENTI!$F$22*APPROFONDIMENTI!$F$10)^0.5)*10^-3*0.5</f>
        <v>23.37650398639812</v>
      </c>
      <c r="I39" s="19">
        <f t="shared" si="0"/>
        <v>37.104999690267171</v>
      </c>
      <c r="J39" s="19">
        <f t="shared" si="1"/>
        <v>14.86732249381434</v>
      </c>
      <c r="K39" s="1">
        <v>1</v>
      </c>
      <c r="L39" s="29">
        <f>(10*APPROFONDIMENTI!$F$10*C39*$L$28)</f>
        <v>31041.999999999993</v>
      </c>
      <c r="M39" s="29">
        <f>(10*APPROFONDIMENTI!$F$10*C39*$M$28)</f>
        <v>155209.99999999997</v>
      </c>
      <c r="N39" s="29">
        <f>-1.7*C39^4*APPROFONDIMENTI!$F$10*'dati nascosti'!$L$50</f>
        <v>-2528594402.3999996</v>
      </c>
      <c r="O39" s="53">
        <f t="shared" si="2"/>
        <v>22.771157466532834</v>
      </c>
      <c r="P39" s="52">
        <f>5*C39*'dati nascosti'!$L$52*APPROFONDIMENTI!$F$13*('dati nascosti'!$L$52/(0.66*'dati nascosti'!$L$52+'dati nascosti'!$L$48))*10^-3</f>
        <v>22.771157466532834</v>
      </c>
      <c r="Q39" s="52">
        <f>IF('dati nascosti'!$C$133='dati nascosti'!$E$8,391.3*('INPUT DATI'!$H$97/2)^2*PI()*APPROFONDIMENTI!$F$34/'dati nascosti'!$I$103*1/3*10^-3,0)</f>
        <v>0</v>
      </c>
      <c r="R39" s="54">
        <f t="shared" si="3"/>
        <v>6.5133131976261742</v>
      </c>
      <c r="S39">
        <f>2*C39*'dati nascosti'!$L$53*APPROFONDIMENTI!$F$13*10^-3</f>
        <v>6.5133131976261742</v>
      </c>
      <c r="T39">
        <f>IF('dati nascosti'!$C$133='dati nascosti'!$E$8,391.3*('INPUT DATI'!$H$97/2)^2*PI()*'dati nascosti'!$I$100*APPROFONDIMENTI!$F$34/'dati nascosti'!$I$103*1/3*10^-3,0)</f>
        <v>0</v>
      </c>
    </row>
    <row r="40" spans="3:20">
      <c r="C40" s="24">
        <v>24</v>
      </c>
      <c r="D40" s="19">
        <f>(1.2*C40^2*(APPROFONDIMENTI!$F$22*APPROFONDIMENTI!$F$10)^0.5)*10^-3</f>
        <v>51.359947728539026</v>
      </c>
      <c r="E40" s="19">
        <f>(0.5*1.3*C40^2*(APPROFONDIMENTI!$F$22*APPROFONDIMENTI!$F$10)^0.5)*10^-3</f>
        <v>27.819971686291975</v>
      </c>
      <c r="F40" s="19">
        <f>C40^2*(APPROFONDIMENTI!$F$9*'dati nascosti'!$L$50*(1-('dati nascosti'!$L$51/'dati nascosti'!$L$50)^2))^0.5*10^-3</f>
        <v>60.971715409688123</v>
      </c>
      <c r="G40" s="19">
        <f>(1.3*C40^2*(APPROFONDIMENTI!$F$22*APPROFONDIMENTI!$F$10)^0.5)*10^-3</f>
        <v>55.63994337258395</v>
      </c>
      <c r="H40" s="19">
        <f>(1.3*C40^2*(APPROFONDIMENTI!$F$22*APPROFONDIMENTI!$F$10)^0.5)*10^-3*0.5</f>
        <v>27.819971686291975</v>
      </c>
      <c r="I40" s="19">
        <f t="shared" si="0"/>
        <v>45.26070483264094</v>
      </c>
      <c r="J40" s="19">
        <f t="shared" si="1"/>
        <v>19.015240585204332</v>
      </c>
      <c r="K40" s="1">
        <v>1</v>
      </c>
      <c r="L40" s="29">
        <f>(10*APPROFONDIMENTI!$F$10*C40*$L$28)</f>
        <v>33863.999999999993</v>
      </c>
      <c r="M40" s="29">
        <f>(10*APPROFONDIMENTI!$F$10*C40*$M$28)</f>
        <v>169319.99999999997</v>
      </c>
      <c r="N40" s="29">
        <f>-1.7*C40^4*APPROFONDIMENTI!$F$10*'dati nascosti'!$L$50</f>
        <v>-3581239910.3999991</v>
      </c>
      <c r="O40" s="53">
        <f t="shared" si="2"/>
        <v>24.841262690763092</v>
      </c>
      <c r="P40" s="52">
        <f>5*C40*'dati nascosti'!$L$52*APPROFONDIMENTI!$F$13*('dati nascosti'!$L$52/(0.66*'dati nascosti'!$L$52+'dati nascosti'!$L$48))*10^-3</f>
        <v>24.841262690763092</v>
      </c>
      <c r="Q40" s="52">
        <f>IF('dati nascosti'!$C$133='dati nascosti'!$E$8,391.3*('INPUT DATI'!$H$97/2)^2*PI()*APPROFONDIMENTI!$F$34/'dati nascosti'!$I$103*1/3*10^-3,0)</f>
        <v>0</v>
      </c>
      <c r="R40" s="54">
        <f t="shared" si="3"/>
        <v>7.1054325792285526</v>
      </c>
      <c r="S40">
        <f>2*C40*'dati nascosti'!$L$53*APPROFONDIMENTI!$F$13*10^-3</f>
        <v>7.1054325792285526</v>
      </c>
      <c r="T40">
        <f>IF('dati nascosti'!$C$133='dati nascosti'!$E$8,391.3*('INPUT DATI'!$H$97/2)^2*PI()*'dati nascosti'!$I$100*APPROFONDIMENTI!$F$34/'dati nascosti'!$I$103*1/3*10^-3,0)</f>
        <v>0</v>
      </c>
    </row>
    <row r="41" spans="3:20">
      <c r="C41" s="24">
        <v>27</v>
      </c>
      <c r="D41" s="19">
        <f>(1.2*C41^2*(APPROFONDIMENTI!$F$22*APPROFONDIMENTI!$F$10)^0.5)*10^-3</f>
        <v>65.002433843932209</v>
      </c>
      <c r="E41" s="19">
        <f>(0.5*1.3*C41^2*(APPROFONDIMENTI!$F$22*APPROFONDIMENTI!$F$10)^0.5)*10^-3</f>
        <v>35.209651665463284</v>
      </c>
      <c r="F41" s="19">
        <f>C41^2*(APPROFONDIMENTI!$F$9*'dati nascosti'!$L$50*(1-('dati nascosti'!$L$51/'dati nascosti'!$L$50)^2))^0.5*10^-3</f>
        <v>77.16732731538653</v>
      </c>
      <c r="G41" s="19">
        <f>(1.3*C41^2*(APPROFONDIMENTI!$F$22*APPROFONDIMENTI!$F$10)^0.5)*10^-3</f>
        <v>70.419303330926567</v>
      </c>
      <c r="H41" s="19">
        <f>(1.3*C41^2*(APPROFONDIMENTI!$F$22*APPROFONDIMENTI!$F$10)^0.5)*10^-3*0.5</f>
        <v>35.209651665463284</v>
      </c>
      <c r="I41" s="19">
        <f t="shared" si="0"/>
        <v>59.049510361340197</v>
      </c>
      <c r="J41" s="19">
        <f t="shared" si="1"/>
        <v>26.443931767884468</v>
      </c>
      <c r="K41" s="1">
        <v>1</v>
      </c>
      <c r="L41" s="29">
        <f>(10*APPROFONDIMENTI!$F$10*C41*$L$28)</f>
        <v>38096.999999999985</v>
      </c>
      <c r="M41" s="29">
        <f>(10*APPROFONDIMENTI!$F$10*C41*$M$28)</f>
        <v>190484.99999999994</v>
      </c>
      <c r="N41" s="29">
        <f>-1.7*C41^4*APPROFONDIMENTI!$F$10*'dati nascosti'!$L$50</f>
        <v>-5736453870.1499987</v>
      </c>
      <c r="O41" s="53">
        <f t="shared" si="2"/>
        <v>27.946420527108479</v>
      </c>
      <c r="P41" s="52">
        <f>5*C41*'dati nascosti'!$L$52*APPROFONDIMENTI!$F$13*('dati nascosti'!$L$52/(0.66*'dati nascosti'!$L$52+'dati nascosti'!$L$48))*10^-3</f>
        <v>27.946420527108479</v>
      </c>
      <c r="Q41" s="52">
        <f>IF('dati nascosti'!$C$133='dati nascosti'!$E$8,391.3*('INPUT DATI'!$H$97/2)^2*PI()*APPROFONDIMENTI!$F$34/'dati nascosti'!$I$103*1/3*10^-3,0)</f>
        <v>0</v>
      </c>
      <c r="R41" s="54">
        <f t="shared" si="3"/>
        <v>7.9936116516321221</v>
      </c>
      <c r="S41">
        <f>2*C41*'dati nascosti'!$L$53*APPROFONDIMENTI!$F$13*10^-3</f>
        <v>7.9936116516321221</v>
      </c>
      <c r="T41">
        <f>IF('dati nascosti'!$C$133='dati nascosti'!$E$8,391.3*('INPUT DATI'!$H$97/2)^2*PI()*'dati nascosti'!$I$100*APPROFONDIMENTI!$F$34/'dati nascosti'!$I$103*1/3*10^-3,0)</f>
        <v>0</v>
      </c>
    </row>
    <row r="42" spans="3:20">
      <c r="C42" s="24">
        <v>28</v>
      </c>
      <c r="D42" s="19">
        <f>(1.2*C42^2*(APPROFONDIMENTI!$F$22*APPROFONDIMENTI!$F$10)^0.5)*10^-3</f>
        <v>69.906595519400341</v>
      </c>
      <c r="E42" s="19">
        <f>(0.5*1.3*C42^2*(APPROFONDIMENTI!$F$22*APPROFONDIMENTI!$F$10)^0.5)*10^-3</f>
        <v>37.866072573008516</v>
      </c>
      <c r="F42" s="19">
        <f>C42^2*(APPROFONDIMENTI!$F$9*'dati nascosti'!$L$50*(1-('dati nascosti'!$L$51/'dati nascosti'!$L$50)^2))^0.5*10^-3</f>
        <v>82.989279307631051</v>
      </c>
      <c r="G42" s="19">
        <f>(1.3*C42^2*(APPROFONDIMENTI!$F$22*APPROFONDIMENTI!$F$10)^0.5)*10^-3</f>
        <v>75.732145146017032</v>
      </c>
      <c r="H42" s="19">
        <f>(1.3*C42^2*(APPROFONDIMENTI!$F$22*APPROFONDIMENTI!$F$10)^0.5)*10^-3*0.5</f>
        <v>37.866072573008516</v>
      </c>
      <c r="I42" s="19">
        <f t="shared" si="0"/>
        <v>64.060733659422894</v>
      </c>
      <c r="J42" s="19">
        <f t="shared" si="1"/>
        <v>29.254224123405642</v>
      </c>
      <c r="K42" s="1">
        <v>1</v>
      </c>
      <c r="L42" s="29">
        <f>(10*APPROFONDIMENTI!$F$10*C42*$L$28)</f>
        <v>39507.999999999993</v>
      </c>
      <c r="M42" s="29">
        <f>(10*APPROFONDIMENTI!$F$10*C42*$M$28)</f>
        <v>197539.99999999997</v>
      </c>
      <c r="N42" s="29">
        <f>-1.7*C42^4*APPROFONDIMENTI!$F$10*'dati nascosti'!$L$50</f>
        <v>-6634689062.3999987</v>
      </c>
      <c r="O42" s="53">
        <f t="shared" si="2"/>
        <v>28.981473139223606</v>
      </c>
      <c r="P42" s="52">
        <f>5*C42*'dati nascosti'!$L$52*APPROFONDIMENTI!$F$13*('dati nascosti'!$L$52/(0.66*'dati nascosti'!$L$52+'dati nascosti'!$L$48))*10^-3</f>
        <v>28.981473139223606</v>
      </c>
      <c r="Q42" s="52">
        <f>IF('dati nascosti'!$C$133='dati nascosti'!$E$8,391.3*('INPUT DATI'!$H$97/2)^2*PI()*APPROFONDIMENTI!$F$34/'dati nascosti'!$I$103*1/3*10^-3,0)</f>
        <v>0</v>
      </c>
      <c r="R42" s="54">
        <f t="shared" si="3"/>
        <v>8.2896713424333122</v>
      </c>
      <c r="S42">
        <f>2*C42*'dati nascosti'!$L$53*APPROFONDIMENTI!$F$13*10^-3</f>
        <v>8.2896713424333122</v>
      </c>
      <c r="T42">
        <f>IF('dati nascosti'!$C$133='dati nascosti'!$E$8,391.3*('INPUT DATI'!$H$97/2)^2*PI()*'dati nascosti'!$I$100*APPROFONDIMENTI!$F$34/'dati nascosti'!$I$103*1/3*10^-3,0)</f>
        <v>0</v>
      </c>
    </row>
    <row r="43" spans="3:20">
      <c r="C43" s="24">
        <v>30</v>
      </c>
      <c r="D43" s="19">
        <f>(1.2*C43^2*(APPROFONDIMENTI!$F$22*APPROFONDIMENTI!$F$10)^0.5)*10^-3</f>
        <v>80.249918325842231</v>
      </c>
      <c r="E43" s="19">
        <f>(0.5*1.3*C43^2*(APPROFONDIMENTI!$F$22*APPROFONDIMENTI!$F$10)^0.5)*10^-3</f>
        <v>43.468705759831209</v>
      </c>
      <c r="F43" s="19">
        <f>C43^2*(APPROFONDIMENTI!$F$9*'dati nascosti'!$L$50*(1-('dati nascosti'!$L$51/'dati nascosti'!$L$50)^2))^0.5*10^-3</f>
        <v>95.268305327637691</v>
      </c>
      <c r="G43" s="19">
        <f>(1.3*C43^2*(APPROFONDIMENTI!$F$22*APPROFONDIMENTI!$F$10)^0.5)*10^-3</f>
        <v>86.937411519662419</v>
      </c>
      <c r="H43" s="19">
        <f>(1.3*C43^2*(APPROFONDIMENTI!$F$22*APPROFONDIMENTI!$F$10)^0.5)*10^-3*0.5</f>
        <v>43.468705759831209</v>
      </c>
      <c r="I43" s="19">
        <f t="shared" si="0"/>
        <v>74.70584397771826</v>
      </c>
      <c r="J43" s="19">
        <f t="shared" si="1"/>
        <v>35.391826635496955</v>
      </c>
      <c r="K43" s="1">
        <v>1</v>
      </c>
      <c r="L43" s="29">
        <f>(10*APPROFONDIMENTI!$F$10*C43*$L$28)</f>
        <v>42329.999999999993</v>
      </c>
      <c r="M43" s="29">
        <f>(10*APPROFONDIMENTI!$F$10*C43*$M$28)</f>
        <v>211649.99999999994</v>
      </c>
      <c r="N43" s="29">
        <f>-1.7*C43^4*APPROFONDIMENTI!$F$10*'dati nascosti'!$L$50</f>
        <v>-8743261499.9999981</v>
      </c>
      <c r="O43" s="53">
        <f t="shared" si="2"/>
        <v>31.051578363453864</v>
      </c>
      <c r="P43" s="52">
        <f>5*C43*'dati nascosti'!$L$52*APPROFONDIMENTI!$F$13*('dati nascosti'!$L$52/(0.66*'dati nascosti'!$L$52+'dati nascosti'!$L$48))*10^-3</f>
        <v>31.051578363453864</v>
      </c>
      <c r="Q43" s="52">
        <f>IF('dati nascosti'!$C$133='dati nascosti'!$E$8,391.3*('INPUT DATI'!$H$97/2)^2*PI()*APPROFONDIMENTI!$F$34/'dati nascosti'!$I$103*1/3*10^-3,0)</f>
        <v>0</v>
      </c>
      <c r="R43" s="54">
        <f t="shared" si="3"/>
        <v>8.8817907240356906</v>
      </c>
      <c r="S43">
        <f>2*C43*'dati nascosti'!$L$53*APPROFONDIMENTI!$F$13*10^-3</f>
        <v>8.8817907240356906</v>
      </c>
      <c r="T43">
        <f>IF('dati nascosti'!$C$133='dati nascosti'!$E$8,391.3*('INPUT DATI'!$H$97/2)^2*PI()*'dati nascosti'!$I$100*APPROFONDIMENTI!$F$34/'dati nascosti'!$I$103*1/3*10^-3,0)</f>
        <v>0</v>
      </c>
    </row>
    <row r="44" spans="3:20">
      <c r="C44" s="24">
        <v>32</v>
      </c>
      <c r="D44" s="19">
        <f>(1.2*C44^2*(APPROFONDIMENTI!$F$22*APPROFONDIMENTI!$F$10)^0.5)*10^-3</f>
        <v>91.306573739624938</v>
      </c>
      <c r="E44" s="19">
        <f>(0.5*1.3*C44^2*(APPROFONDIMENTI!$F$22*APPROFONDIMENTI!$F$10)^0.5)*10^-3</f>
        <v>49.457727442296843</v>
      </c>
      <c r="F44" s="19">
        <f>C44^2*(APPROFONDIMENTI!$F$9*'dati nascosti'!$L$50*(1-('dati nascosti'!$L$51/'dati nascosti'!$L$50)^2))^0.5*10^-3</f>
        <v>108.39416072833444</v>
      </c>
      <c r="G44" s="19">
        <f>(1.3*C44^2*(APPROFONDIMENTI!$F$22*APPROFONDIMENTI!$F$10)^0.5)*10^-3</f>
        <v>98.915454884593686</v>
      </c>
      <c r="H44" s="19">
        <f>(1.3*C44^2*(APPROFONDIMENTI!$F$22*APPROFONDIMENTI!$F$10)^0.5)*10^-3*0.5</f>
        <v>49.457727442296843</v>
      </c>
      <c r="I44" s="19">
        <f t="shared" si="0"/>
        <v>86.181355642733422</v>
      </c>
      <c r="J44" s="19">
        <f t="shared" si="1"/>
        <v>42.234090367058556</v>
      </c>
      <c r="K44" s="1">
        <v>1</v>
      </c>
      <c r="L44" s="29">
        <f>(10*APPROFONDIMENTI!$F$10*C44*$L$28)</f>
        <v>45151.999999999985</v>
      </c>
      <c r="M44" s="29">
        <f>(10*APPROFONDIMENTI!$F$10*C44*$M$28)</f>
        <v>225759.99999999994</v>
      </c>
      <c r="N44" s="29">
        <f>-1.7*C44^4*APPROFONDIMENTI!$F$10*'dati nascosti'!$L$50</f>
        <v>-11318486630.399998</v>
      </c>
      <c r="O44" s="53">
        <f t="shared" si="2"/>
        <v>33.121683587684124</v>
      </c>
      <c r="P44" s="52">
        <f>5*C44*'dati nascosti'!$L$52*APPROFONDIMENTI!$F$13*('dati nascosti'!$L$52/(0.66*'dati nascosti'!$L$52+'dati nascosti'!$L$48))*10^-3</f>
        <v>33.121683587684124</v>
      </c>
      <c r="Q44" s="52">
        <f>IF('dati nascosti'!$C$133='dati nascosti'!$E$8,391.3*('INPUT DATI'!$H$97/2)^2*PI()*APPROFONDIMENTI!$F$34/'dati nascosti'!$I$103*1/3*10^-3,0)</f>
        <v>0</v>
      </c>
      <c r="R44" s="54">
        <f t="shared" si="3"/>
        <v>9.4739101056380708</v>
      </c>
      <c r="S44">
        <f>2*C44*'dati nascosti'!$L$53*APPROFONDIMENTI!$F$13*10^-3</f>
        <v>9.4739101056380708</v>
      </c>
      <c r="T44">
        <f>IF('dati nascosti'!$C$133='dati nascosti'!$E$8,391.3*('INPUT DATI'!$H$97/2)^2*PI()*'dati nascosti'!$I$100*APPROFONDIMENTI!$F$34/'dati nascosti'!$I$103*1/3*10^-3,0)</f>
        <v>0</v>
      </c>
    </row>
    <row r="46" spans="3:20">
      <c r="C46" s="28"/>
      <c r="D46" s="29"/>
    </row>
    <row r="47" spans="3:20">
      <c r="C47" s="28"/>
      <c r="D47" s="29"/>
    </row>
    <row r="48" spans="3:20">
      <c r="C48" s="28"/>
      <c r="D48" s="30" t="s">
        <v>78</v>
      </c>
      <c r="E48" s="22" t="s">
        <v>79</v>
      </c>
      <c r="F48" s="22" t="s">
        <v>80</v>
      </c>
      <c r="J48" s="2" t="s">
        <v>49</v>
      </c>
      <c r="K48" s="10" t="s">
        <v>50</v>
      </c>
      <c r="L48" s="21">
        <f>'dati nascosti'!G10</f>
        <v>16</v>
      </c>
    </row>
    <row r="49" spans="3:12">
      <c r="C49" s="28">
        <f t="shared" ref="C49:C55" si="4">C34</f>
        <v>12</v>
      </c>
      <c r="D49" s="29">
        <f t="shared" ref="D49:D57" si="5">(C49/2)^2*PI()</f>
        <v>113.09733552923255</v>
      </c>
      <c r="E49" s="1">
        <v>84</v>
      </c>
      <c r="F49" s="33">
        <f>2*(E49/PI())^0.5</f>
        <v>10.341765891652821</v>
      </c>
      <c r="G49">
        <f>E49/D49</f>
        <v>0.74272306776217822</v>
      </c>
      <c r="J49" s="2" t="s">
        <v>55</v>
      </c>
      <c r="K49" s="10" t="s">
        <v>56</v>
      </c>
      <c r="L49" s="21">
        <f>'dati nascosti'!I98</f>
        <v>0</v>
      </c>
    </row>
    <row r="50" spans="3:12">
      <c r="C50" s="28">
        <f t="shared" si="4"/>
        <v>14</v>
      </c>
      <c r="D50" s="29">
        <f t="shared" si="5"/>
        <v>153.93804002589985</v>
      </c>
      <c r="E50" s="1">
        <v>115</v>
      </c>
      <c r="F50" s="33">
        <f t="shared" ref="F50:F57" si="6">2*(E50/PI())^0.5</f>
        <v>12.100518486599809</v>
      </c>
      <c r="G50">
        <f t="shared" ref="G50:G57" si="7">E50/D50</f>
        <v>0.74705381451297814</v>
      </c>
      <c r="J50" s="2" t="s">
        <v>57</v>
      </c>
      <c r="K50" s="10" t="s">
        <v>58</v>
      </c>
      <c r="L50" s="7">
        <f>'dati nascosti'!I179</f>
        <v>450</v>
      </c>
    </row>
    <row r="51" spans="3:12">
      <c r="C51" s="28">
        <f t="shared" si="4"/>
        <v>16</v>
      </c>
      <c r="D51" s="29">
        <f t="shared" si="5"/>
        <v>201.06192982974676</v>
      </c>
      <c r="E51" s="1">
        <v>157</v>
      </c>
      <c r="F51" s="33">
        <f t="shared" si="6"/>
        <v>14.138550439257221</v>
      </c>
      <c r="G51">
        <f t="shared" si="7"/>
        <v>0.78085393954461157</v>
      </c>
      <c r="J51" s="2" t="s">
        <v>60</v>
      </c>
      <c r="K51" s="22" t="s">
        <v>59</v>
      </c>
      <c r="L51" s="7">
        <f>'dati nascosti'!I97</f>
        <v>0</v>
      </c>
    </row>
    <row r="52" spans="3:12">
      <c r="C52" s="28">
        <f t="shared" si="4"/>
        <v>18</v>
      </c>
      <c r="D52" s="29">
        <f t="shared" si="5"/>
        <v>254.46900494077323</v>
      </c>
      <c r="E52" s="1">
        <v>192</v>
      </c>
      <c r="F52" s="33">
        <f t="shared" si="6"/>
        <v>15.635280380893438</v>
      </c>
      <c r="G52">
        <f t="shared" si="7"/>
        <v>0.75451232280602243</v>
      </c>
      <c r="J52" s="2" t="s">
        <v>75</v>
      </c>
      <c r="K52" s="10" t="s">
        <v>54</v>
      </c>
      <c r="L52" s="21">
        <f>'dati nascosti'!I183</f>
        <v>135</v>
      </c>
    </row>
    <row r="53" spans="3:12">
      <c r="C53" s="28">
        <f t="shared" si="4"/>
        <v>20</v>
      </c>
      <c r="D53" s="29">
        <f t="shared" si="5"/>
        <v>314.15926535897933</v>
      </c>
      <c r="E53" s="1">
        <v>245</v>
      </c>
      <c r="F53" s="33">
        <f t="shared" si="6"/>
        <v>17.66192765414112</v>
      </c>
      <c r="G53">
        <f t="shared" si="7"/>
        <v>0.77985922115028716</v>
      </c>
      <c r="J53" s="2" t="s">
        <v>62</v>
      </c>
      <c r="K53" s="10" t="s">
        <v>61</v>
      </c>
      <c r="L53" s="21">
        <f>IF('dati nascosti'!I99=0,'dati nascosti'!I182-'dati nascosti'!G10*'INPUT DATI'!H91,'dati nascosti'!I99)</f>
        <v>124</v>
      </c>
    </row>
    <row r="54" spans="3:12">
      <c r="C54" s="28">
        <f t="shared" si="4"/>
        <v>22</v>
      </c>
      <c r="D54" s="29">
        <f t="shared" si="5"/>
        <v>380.13271108436498</v>
      </c>
      <c r="E54" s="1">
        <v>303</v>
      </c>
      <c r="F54" s="33">
        <f t="shared" si="6"/>
        <v>19.641577891166339</v>
      </c>
      <c r="G54">
        <f t="shared" si="7"/>
        <v>0.79709004556767415</v>
      </c>
    </row>
    <row r="55" spans="3:12">
      <c r="C55" s="28">
        <f t="shared" si="4"/>
        <v>24</v>
      </c>
      <c r="D55" s="29">
        <f t="shared" si="5"/>
        <v>452.38934211693021</v>
      </c>
      <c r="E55" s="1">
        <v>353</v>
      </c>
      <c r="F55" s="33">
        <f t="shared" si="6"/>
        <v>21.200319792199185</v>
      </c>
      <c r="G55">
        <f t="shared" si="7"/>
        <v>0.78030131821443138</v>
      </c>
    </row>
    <row r="56" spans="3:12">
      <c r="C56" s="28">
        <v>27</v>
      </c>
      <c r="D56" s="29">
        <f t="shared" si="5"/>
        <v>572.55526111673976</v>
      </c>
      <c r="E56" s="1">
        <v>459</v>
      </c>
      <c r="F56" s="33">
        <f t="shared" si="6"/>
        <v>24.174717186214188</v>
      </c>
      <c r="G56">
        <f t="shared" si="7"/>
        <v>0.8016693429813988</v>
      </c>
    </row>
    <row r="57" spans="3:12">
      <c r="C57" s="28">
        <v>30</v>
      </c>
      <c r="D57" s="29">
        <f t="shared" si="5"/>
        <v>706.85834705770344</v>
      </c>
      <c r="E57" s="1">
        <v>561</v>
      </c>
      <c r="F57" s="33">
        <f t="shared" si="6"/>
        <v>26.726155439876237</v>
      </c>
      <c r="G57">
        <f t="shared" si="7"/>
        <v>0.79365264955158477</v>
      </c>
    </row>
    <row r="58" spans="3:12">
      <c r="C58" s="28"/>
      <c r="D58" s="29"/>
    </row>
    <row r="59" spans="3:12">
      <c r="C59" s="28"/>
      <c r="D59" s="29"/>
    </row>
    <row r="60" spans="3:12">
      <c r="C60" s="28"/>
    </row>
    <row r="61" spans="3:12">
      <c r="C61" s="877">
        <v>6</v>
      </c>
      <c r="D61" s="885" t="s">
        <v>93</v>
      </c>
      <c r="E61" s="885"/>
      <c r="F61" s="885"/>
    </row>
    <row r="62" spans="3:12">
      <c r="C62" s="877"/>
      <c r="D62" s="885"/>
      <c r="E62" s="885"/>
      <c r="F62" s="885"/>
      <c r="G62" s="10" t="s">
        <v>91</v>
      </c>
      <c r="H62" s="42">
        <f>(0.5*1.3*'dati nascosti'!L48^2*(APPROFONDIMENTI!F22*APPROFONDIMENTI!F10)^0.5)*10^-3</f>
        <v>12.364431860574211</v>
      </c>
    </row>
    <row r="63" spans="3:12">
      <c r="C63" s="1"/>
      <c r="D63" s="48"/>
      <c r="E63" s="48"/>
      <c r="F63" s="48"/>
      <c r="G63" s="10"/>
      <c r="H63" s="49"/>
    </row>
    <row r="66" spans="3:13">
      <c r="F66" s="878" t="str">
        <f>IF(C69='RELAZIONE SOLO CORDOLO ESTESA'!C182,'RELAZIONE SOLO CORDOLO ESTESA'!B176,IF(C69=APPROFONDIMENTI!F52,APPROFONDIMENTI!B50,IF(C69=APPROFONDIMENTI!F58,APPROFONDIMENTI!B56,IF(C69=APPROFONDIMENTI!F65,APPROFONDIMENTI!B63,IF(C69='dati nascosti'!H62,'dati nascosti'!D61,IF(C69=APPROFONDIMENTI!F72,APPROFONDIMENTI!B71,IF(C69=APPROFONDIMENTI!F80,APPROFONDIMENTI!B79,"")))))))</f>
        <v>Collasso per azioni cicliche</v>
      </c>
      <c r="G66" s="878"/>
      <c r="H66" s="878"/>
      <c r="I66" s="878"/>
      <c r="J66" s="878"/>
    </row>
    <row r="67" spans="3:13">
      <c r="F67" s="878"/>
      <c r="G67" s="878"/>
      <c r="H67" s="878"/>
      <c r="I67" s="878"/>
      <c r="J67" s="878"/>
    </row>
    <row r="68" spans="3:13">
      <c r="C68" s="35" t="s">
        <v>82</v>
      </c>
      <c r="D68" s="36"/>
      <c r="E68" s="36"/>
      <c r="F68" s="878"/>
      <c r="G68" s="878"/>
      <c r="H68" s="878"/>
      <c r="I68" s="878"/>
      <c r="J68" s="878"/>
    </row>
    <row r="69" spans="3:13">
      <c r="C69" s="37">
        <f>MINA(VERIFICHE!H51,'dati nascosti'!H62)</f>
        <v>12.364431860574211</v>
      </c>
      <c r="D69" s="37">
        <f>C69*'INPUT DATI'!H91</f>
        <v>12.364431860574211</v>
      </c>
      <c r="E69" s="36"/>
      <c r="F69" s="878"/>
      <c r="G69" s="878"/>
      <c r="H69" s="878"/>
      <c r="I69" s="878"/>
      <c r="J69" s="878"/>
    </row>
    <row r="72" spans="3:13">
      <c r="C72" s="2"/>
      <c r="D72" s="2"/>
      <c r="E72" s="2"/>
      <c r="F72" s="2"/>
      <c r="G72" s="878" t="str">
        <f>IF(D75='RELAZIONE SOLO CORDOLO ESTESA'!C182,'RELAZIONE SOLO CORDOLO ESTESA'!B176,IF(D75=APPROFONDIMENTI!F52,APPROFONDIMENTI!B50,IF(D75=APPROFONDIMENTI!F58,APPROFONDIMENTI!B56,IF(D75=APPROFONDIMENTI!F65,APPROFONDIMENTI!B63,IF(D75='dati nascosti'!H62,'dati nascosti'!D61,"")))))</f>
        <v/>
      </c>
      <c r="H72" s="878"/>
      <c r="I72" s="878"/>
      <c r="J72" s="878"/>
      <c r="K72" s="878"/>
    </row>
    <row r="73" spans="3:13">
      <c r="C73" s="38" t="s">
        <v>76</v>
      </c>
      <c r="E73" s="38" t="s">
        <v>83</v>
      </c>
      <c r="G73" s="878"/>
      <c r="H73" s="878"/>
      <c r="I73" s="878"/>
      <c r="J73" s="878"/>
      <c r="K73" s="878"/>
    </row>
    <row r="74" spans="3:13">
      <c r="C74" s="2"/>
      <c r="D74" s="25" t="s">
        <v>81</v>
      </c>
      <c r="E74" s="25"/>
      <c r="F74" s="25"/>
      <c r="G74" s="878"/>
      <c r="H74" s="878"/>
      <c r="I74" s="878"/>
      <c r="J74" s="878"/>
      <c r="K74" s="878"/>
      <c r="M74" s="2">
        <f>MINA('dati nascosti'!D75,APPROFONDIMENTI!F72,APPROFONDIMENTI!F80)</f>
        <v>4.7369550528190354</v>
      </c>
    </row>
    <row r="75" spans="3:13">
      <c r="C75" s="2"/>
      <c r="D75" s="26">
        <f>MINA('RELAZIONE SOLO CORDOLO ESTESA'!C182,APPROFONDIMENTI!F52,APPROFONDIMENTI!F58,APPROFONDIMENTI!F65,APPROFONDIMENTI!F80,APPROFONDIMENTI!F72)</f>
        <v>4.7369550528190354</v>
      </c>
      <c r="E75" s="26">
        <f>D75*'INPUT DATI'!H91</f>
        <v>4.7369550528190354</v>
      </c>
      <c r="F75" s="25"/>
      <c r="G75" s="878"/>
      <c r="H75" s="878"/>
      <c r="I75" s="878"/>
      <c r="J75" s="878"/>
      <c r="K75" s="878"/>
    </row>
    <row r="80" spans="3:13">
      <c r="C80" s="55">
        <f>IF(C81="",'INPUT DATI'!H93,"")</f>
        <v>16</v>
      </c>
      <c r="D80" s="55">
        <f>IF(D81="",VERIFICHE!H51,"")</f>
        <v>24.728863721148421</v>
      </c>
    </row>
    <row r="81" spans="3:17">
      <c r="C81" s="56" t="str">
        <f>IF(VERIFICHE!B53=APPROFONDIMENTI!B71,'INPUT DATI'!H93,IF(VERIFICHE!B53=APPROFONDIMENTI!B79,'INPUT DATI'!H93,""))</f>
        <v/>
      </c>
      <c r="D81" s="56" t="str">
        <f>IF(VERIFICHE!B53=APPROFONDIMENTI!B71,VERIFICHE!H51,IF(VERIFICHE!B53=APPROFONDIMENTI!B79,VERIFICHE!H51,""))</f>
        <v/>
      </c>
    </row>
    <row r="83" spans="3:17" ht="15.75" thickBot="1">
      <c r="N83" s="176"/>
      <c r="O83" s="176"/>
    </row>
    <row r="84" spans="3:17" ht="15.75" thickBot="1">
      <c r="C84" s="65" t="s">
        <v>120</v>
      </c>
      <c r="D84" s="22" t="s">
        <v>127</v>
      </c>
      <c r="E84" s="22" t="s">
        <v>128</v>
      </c>
      <c r="F84" s="22" t="s">
        <v>126</v>
      </c>
      <c r="G84" s="22" t="s">
        <v>129</v>
      </c>
      <c r="H84" s="22" t="s">
        <v>162</v>
      </c>
      <c r="I84" s="22" t="s">
        <v>167</v>
      </c>
      <c r="J84" s="22" t="s">
        <v>217</v>
      </c>
      <c r="N84" s="596" t="s">
        <v>78</v>
      </c>
      <c r="O84" s="597">
        <f>IF('INPUT DATI'!D65="si",'RIEPILOGO CARPENTERIE'!B10*2,0)</f>
        <v>0</v>
      </c>
      <c r="Q84" s="603">
        <f>VLOOKUP('INPUT DATI'!H61,'dati nascosti'!N84:O89,2,TRUE)</f>
        <v>0</v>
      </c>
    </row>
    <row r="85" spans="3:17">
      <c r="C85" t="s">
        <v>232</v>
      </c>
      <c r="D85" s="108">
        <v>140</v>
      </c>
      <c r="E85" s="108">
        <v>270</v>
      </c>
      <c r="F85" s="108">
        <v>240</v>
      </c>
      <c r="G85" s="108">
        <v>2000</v>
      </c>
      <c r="H85" s="108">
        <v>300</v>
      </c>
      <c r="I85" s="108">
        <v>5.0999999999999996</v>
      </c>
      <c r="J85" s="108">
        <v>0.03</v>
      </c>
      <c r="N85" s="598" t="s">
        <v>125</v>
      </c>
      <c r="O85" s="599">
        <f>IF('INPUT DATI'!D65="si",'RIEPILOGO CARPENTERIE'!B10*2,0)</f>
        <v>0</v>
      </c>
    </row>
    <row r="86" spans="3:17">
      <c r="C86" t="s">
        <v>233</v>
      </c>
      <c r="D86" s="108">
        <v>170</v>
      </c>
      <c r="E86" s="108">
        <v>270</v>
      </c>
      <c r="F86" s="108">
        <v>240</v>
      </c>
      <c r="G86" s="108">
        <v>2000</v>
      </c>
      <c r="H86" s="108">
        <v>330</v>
      </c>
      <c r="I86" s="108">
        <v>5.2</v>
      </c>
      <c r="J86" s="108">
        <v>3.7999999999999999E-2</v>
      </c>
      <c r="N86" s="598" t="s">
        <v>253</v>
      </c>
      <c r="O86" s="599">
        <f>+'RIEPILOGO CARPENTERIE'!B10*2</f>
        <v>12</v>
      </c>
    </row>
    <row r="87" spans="3:17">
      <c r="C87" t="s">
        <v>121</v>
      </c>
      <c r="D87" s="108">
        <v>200</v>
      </c>
      <c r="E87" s="108">
        <v>270</v>
      </c>
      <c r="F87" s="108">
        <v>240</v>
      </c>
      <c r="G87" s="108">
        <v>2000</v>
      </c>
      <c r="H87" s="108">
        <v>360</v>
      </c>
      <c r="I87" s="108">
        <v>5.3</v>
      </c>
      <c r="J87" s="108">
        <v>4.5999999999999999E-2</v>
      </c>
      <c r="N87" s="598" t="s">
        <v>547</v>
      </c>
      <c r="O87" s="600">
        <f>+'RIEPILOGO CARPENTERIE'!B10*2</f>
        <v>12</v>
      </c>
    </row>
    <row r="88" spans="3:17">
      <c r="C88" t="s">
        <v>236</v>
      </c>
      <c r="D88" s="108">
        <v>225</v>
      </c>
      <c r="E88" s="108">
        <v>270</v>
      </c>
      <c r="F88" s="108">
        <v>240</v>
      </c>
      <c r="G88" s="108">
        <v>2000</v>
      </c>
      <c r="H88" s="108">
        <v>385</v>
      </c>
      <c r="I88" s="108">
        <v>5.3</v>
      </c>
      <c r="J88" s="108">
        <v>0.05</v>
      </c>
      <c r="N88" s="598" t="s">
        <v>640</v>
      </c>
      <c r="O88" s="599">
        <f>+'RIEPILOGO CARPENTERIE'!B10*2</f>
        <v>12</v>
      </c>
    </row>
    <row r="89" spans="3:17" ht="15.75" thickBot="1">
      <c r="C89" t="s">
        <v>122</v>
      </c>
      <c r="D89" s="64">
        <v>250</v>
      </c>
      <c r="E89" s="64">
        <v>270</v>
      </c>
      <c r="F89" s="64">
        <v>240</v>
      </c>
      <c r="G89" s="64">
        <v>2000</v>
      </c>
      <c r="H89" s="66">
        <v>410</v>
      </c>
      <c r="I89" s="66">
        <v>5.4</v>
      </c>
      <c r="J89" s="78">
        <v>5.7000000000000002E-2</v>
      </c>
      <c r="N89" s="601" t="s">
        <v>641</v>
      </c>
      <c r="O89" s="602">
        <f>+'RIEPILOGO CARPENTERIE'!B10*2</f>
        <v>12</v>
      </c>
    </row>
    <row r="90" spans="3:17">
      <c r="C90" t="s">
        <v>234</v>
      </c>
      <c r="D90" s="64">
        <v>275</v>
      </c>
      <c r="E90" s="64">
        <v>270</v>
      </c>
      <c r="F90" s="64">
        <v>240</v>
      </c>
      <c r="G90" s="64">
        <v>2000</v>
      </c>
      <c r="H90" s="66">
        <v>435</v>
      </c>
      <c r="I90" s="66">
        <v>5.5</v>
      </c>
      <c r="J90" s="78">
        <v>6.4000000000000001E-2</v>
      </c>
    </row>
    <row r="91" spans="3:17">
      <c r="C91" t="s">
        <v>123</v>
      </c>
      <c r="D91" s="64">
        <v>300</v>
      </c>
      <c r="E91" s="64">
        <v>270</v>
      </c>
      <c r="F91" s="64">
        <v>240</v>
      </c>
      <c r="G91" s="64">
        <v>2000</v>
      </c>
      <c r="H91" s="66">
        <v>460</v>
      </c>
      <c r="I91" s="66">
        <v>5.8</v>
      </c>
      <c r="J91" s="78">
        <v>6.8000000000000005E-2</v>
      </c>
    </row>
    <row r="92" spans="3:17">
      <c r="C92" t="s">
        <v>235</v>
      </c>
      <c r="D92" s="108">
        <v>350</v>
      </c>
      <c r="E92" s="108">
        <v>270</v>
      </c>
      <c r="F92" s="108">
        <v>240</v>
      </c>
      <c r="G92" s="108">
        <v>2000</v>
      </c>
      <c r="H92" s="108">
        <v>510</v>
      </c>
      <c r="I92" s="108">
        <v>5.9</v>
      </c>
      <c r="J92" s="108">
        <v>7.4999999999999997E-2</v>
      </c>
    </row>
    <row r="93" spans="3:17">
      <c r="C93" t="s">
        <v>124</v>
      </c>
      <c r="D93" s="64">
        <v>400</v>
      </c>
      <c r="E93" s="64">
        <v>270</v>
      </c>
      <c r="F93" s="64">
        <v>240</v>
      </c>
      <c r="G93" s="64">
        <v>2000</v>
      </c>
      <c r="H93" s="66">
        <v>560</v>
      </c>
      <c r="I93" s="66">
        <v>6</v>
      </c>
      <c r="J93" s="78">
        <v>0.09</v>
      </c>
    </row>
    <row r="96" spans="3:17" ht="15.75" thickBot="1"/>
    <row r="97" spans="3:11" ht="20.25" thickTop="1" thickBot="1">
      <c r="C97" s="63" t="s">
        <v>66</v>
      </c>
      <c r="D97" s="63"/>
      <c r="E97" s="2"/>
      <c r="F97" s="2"/>
      <c r="G97" s="2"/>
      <c r="H97" s="10" t="s">
        <v>111</v>
      </c>
      <c r="I97" s="879">
        <v>0</v>
      </c>
      <c r="J97" s="880"/>
    </row>
    <row r="98" spans="3:11" ht="16.5" thickTop="1" thickBot="1">
      <c r="C98" s="63" t="s">
        <v>113</v>
      </c>
      <c r="D98" s="63"/>
      <c r="E98" s="2"/>
      <c r="F98" s="2"/>
      <c r="G98" s="2"/>
      <c r="H98" s="10" t="s">
        <v>56</v>
      </c>
      <c r="I98" s="863">
        <v>0</v>
      </c>
      <c r="J98" s="864"/>
    </row>
    <row r="99" spans="3:11" ht="16.5" thickTop="1" thickBot="1">
      <c r="C99" s="63" t="s">
        <v>118</v>
      </c>
      <c r="D99" s="63"/>
      <c r="E99" s="2"/>
      <c r="F99" s="2"/>
      <c r="G99" s="2"/>
      <c r="H99" s="10" t="s">
        <v>98</v>
      </c>
      <c r="I99" s="863">
        <v>0</v>
      </c>
      <c r="J99" s="864"/>
    </row>
    <row r="100" spans="3:11" ht="16.5" thickTop="1" thickBot="1">
      <c r="C100" s="63" t="s">
        <v>117</v>
      </c>
      <c r="D100" s="63"/>
      <c r="E100" s="2"/>
      <c r="F100" s="2"/>
      <c r="G100" s="2"/>
      <c r="H100" s="10" t="s">
        <v>102</v>
      </c>
      <c r="I100" s="883">
        <v>2</v>
      </c>
      <c r="J100" s="884"/>
    </row>
    <row r="101" spans="3:11" ht="15.75" thickTop="1"/>
    <row r="102" spans="3:11" ht="15.75" thickBot="1"/>
    <row r="103" spans="3:11" ht="16.5" thickTop="1" thickBot="1">
      <c r="C103" s="63" t="s">
        <v>132</v>
      </c>
      <c r="D103" s="63"/>
      <c r="E103" s="2"/>
      <c r="F103" s="2"/>
      <c r="G103" s="2"/>
      <c r="H103" s="10" t="s">
        <v>99</v>
      </c>
      <c r="I103" s="863">
        <v>100</v>
      </c>
      <c r="J103" s="864"/>
    </row>
    <row r="104" spans="3:11" ht="15.75" thickTop="1"/>
    <row r="109" spans="3:11">
      <c r="C109" t="s">
        <v>136</v>
      </c>
    </row>
    <row r="110" spans="3:11">
      <c r="D110" s="66" t="s">
        <v>139</v>
      </c>
      <c r="E110" s="66" t="s">
        <v>138</v>
      </c>
      <c r="F110" s="66"/>
      <c r="G110" s="66"/>
      <c r="H110" s="66"/>
      <c r="I110" s="66"/>
      <c r="J110" s="66"/>
      <c r="K110" s="66"/>
    </row>
    <row r="111" spans="3:11">
      <c r="C111" t="s">
        <v>3</v>
      </c>
      <c r="D111" s="66">
        <v>540</v>
      </c>
      <c r="E111" s="66">
        <v>430</v>
      </c>
      <c r="F111" s="2" t="s">
        <v>89</v>
      </c>
      <c r="G111" s="112">
        <v>1.1499999999999999</v>
      </c>
      <c r="H111" s="66"/>
      <c r="I111" s="66"/>
      <c r="J111" s="112">
        <v>0</v>
      </c>
      <c r="K111" s="66"/>
    </row>
    <row r="112" spans="3:11">
      <c r="C112" t="s">
        <v>145</v>
      </c>
      <c r="D112" s="66">
        <v>540</v>
      </c>
      <c r="E112" s="66">
        <v>450</v>
      </c>
      <c r="F112" s="2" t="s">
        <v>89</v>
      </c>
      <c r="G112" s="66">
        <v>1.1499999999999999</v>
      </c>
      <c r="H112" s="66"/>
      <c r="I112" s="66"/>
      <c r="J112" s="112">
        <v>1</v>
      </c>
    </row>
    <row r="113" spans="3:11">
      <c r="C113" t="s">
        <v>182</v>
      </c>
      <c r="D113" s="66">
        <v>400</v>
      </c>
      <c r="E113" s="66">
        <v>240</v>
      </c>
      <c r="F113" s="2" t="s">
        <v>88</v>
      </c>
      <c r="G113" s="66">
        <v>1.25</v>
      </c>
      <c r="H113" s="66"/>
      <c r="I113" s="66"/>
      <c r="J113" s="112">
        <v>2</v>
      </c>
      <c r="K113" s="66"/>
    </row>
    <row r="114" spans="3:11">
      <c r="C114" t="s">
        <v>183</v>
      </c>
      <c r="D114" s="66">
        <v>500</v>
      </c>
      <c r="E114" s="66">
        <v>300</v>
      </c>
      <c r="F114" s="2" t="s">
        <v>88</v>
      </c>
      <c r="G114" s="112">
        <v>1.25</v>
      </c>
      <c r="H114" s="66"/>
      <c r="I114" s="66"/>
      <c r="J114" s="112">
        <v>3</v>
      </c>
      <c r="K114" s="66"/>
    </row>
    <row r="115" spans="3:11">
      <c r="C115" t="s">
        <v>184</v>
      </c>
      <c r="D115" s="66">
        <v>800</v>
      </c>
      <c r="E115" s="66">
        <v>640</v>
      </c>
      <c r="F115" s="2" t="s">
        <v>88</v>
      </c>
      <c r="G115" s="112">
        <v>1.25</v>
      </c>
      <c r="H115" s="66"/>
      <c r="I115" s="66"/>
      <c r="J115" s="66"/>
      <c r="K115" s="66"/>
    </row>
    <row r="116" spans="3:11">
      <c r="C116" t="s">
        <v>185</v>
      </c>
      <c r="D116" s="66">
        <v>900</v>
      </c>
      <c r="E116" s="66">
        <v>720</v>
      </c>
      <c r="F116" s="2" t="s">
        <v>88</v>
      </c>
      <c r="G116" s="112">
        <v>1.25</v>
      </c>
      <c r="H116" s="66"/>
      <c r="I116" s="66"/>
      <c r="J116" s="66"/>
      <c r="K116" s="66"/>
    </row>
    <row r="117" spans="3:11">
      <c r="C117" t="s">
        <v>186</v>
      </c>
      <c r="D117" s="66">
        <v>1000</v>
      </c>
      <c r="E117" s="66">
        <v>900</v>
      </c>
      <c r="F117" s="2" t="s">
        <v>88</v>
      </c>
      <c r="G117" s="112">
        <v>1.25</v>
      </c>
      <c r="H117" s="66"/>
      <c r="I117" s="66"/>
      <c r="J117" s="66"/>
      <c r="K117" s="66"/>
    </row>
    <row r="118" spans="3:11">
      <c r="C118" t="s">
        <v>187</v>
      </c>
      <c r="D118" s="66">
        <v>1200</v>
      </c>
      <c r="E118" s="66">
        <v>1080</v>
      </c>
      <c r="F118" s="2" t="s">
        <v>88</v>
      </c>
      <c r="G118" s="112">
        <v>1.25</v>
      </c>
      <c r="H118" s="66"/>
      <c r="I118" s="66"/>
      <c r="J118" s="66"/>
      <c r="K118" s="66"/>
    </row>
    <row r="119" spans="3:11">
      <c r="F119" s="66"/>
      <c r="G119" s="66"/>
      <c r="H119" s="66"/>
      <c r="I119" s="66"/>
      <c r="J119" s="66"/>
      <c r="K119" s="66"/>
    </row>
    <row r="120" spans="3:11">
      <c r="F120" s="66"/>
      <c r="G120" s="66"/>
      <c r="H120" s="66"/>
      <c r="I120" s="66"/>
      <c r="K120" s="66"/>
    </row>
    <row r="121" spans="3:11" ht="15.75" thickBot="1">
      <c r="F121" s="112"/>
      <c r="G121" s="112"/>
      <c r="H121" s="112"/>
      <c r="I121" s="112"/>
      <c r="K121" s="112"/>
    </row>
    <row r="122" spans="3:11" ht="16.5" thickTop="1" thickBot="1">
      <c r="C122" s="2" t="s">
        <v>133</v>
      </c>
      <c r="D122" s="2"/>
      <c r="E122" s="2"/>
      <c r="F122" s="2"/>
      <c r="G122" s="2"/>
      <c r="H122" s="10" t="s">
        <v>126</v>
      </c>
      <c r="I122" s="863">
        <v>3000</v>
      </c>
      <c r="J122" s="864"/>
      <c r="K122" s="66"/>
    </row>
    <row r="123" spans="3:11" ht="15.75" thickTop="1">
      <c r="F123" s="66"/>
      <c r="G123" s="66"/>
      <c r="H123" s="66"/>
      <c r="I123" s="66"/>
      <c r="K123" s="66"/>
    </row>
    <row r="124" spans="3:11">
      <c r="D124" s="66"/>
      <c r="E124" s="66"/>
      <c r="F124" s="66"/>
      <c r="G124" s="66"/>
      <c r="H124" s="66"/>
      <c r="I124" s="66"/>
      <c r="J124" s="66"/>
      <c r="K124" s="66"/>
    </row>
    <row r="125" spans="3:11">
      <c r="D125" s="66"/>
      <c r="E125" s="66"/>
      <c r="F125" s="66"/>
      <c r="G125" s="66"/>
      <c r="H125" s="66"/>
      <c r="I125" s="66"/>
      <c r="J125" s="66"/>
      <c r="K125" s="66"/>
    </row>
    <row r="126" spans="3:11">
      <c r="D126" s="66"/>
      <c r="E126" s="66"/>
      <c r="F126" s="66"/>
      <c r="G126" s="66"/>
      <c r="H126" s="66"/>
      <c r="I126" s="66"/>
      <c r="J126" s="66"/>
      <c r="K126" s="66"/>
    </row>
    <row r="127" spans="3:11">
      <c r="C127" t="s">
        <v>137</v>
      </c>
      <c r="D127" s="66">
        <v>400</v>
      </c>
      <c r="E127" s="66"/>
      <c r="F127" s="66"/>
      <c r="G127" s="66"/>
      <c r="H127" s="66"/>
      <c r="I127" s="66"/>
      <c r="J127" s="66"/>
      <c r="K127" s="66"/>
    </row>
    <row r="128" spans="3:11">
      <c r="C128" t="s">
        <v>140</v>
      </c>
      <c r="D128" s="66">
        <v>500</v>
      </c>
      <c r="E128" s="66"/>
      <c r="F128" s="66"/>
      <c r="G128" s="66"/>
      <c r="H128" s="66"/>
      <c r="I128" s="66"/>
      <c r="J128" s="66"/>
      <c r="K128" s="66"/>
    </row>
    <row r="129" spans="3:11">
      <c r="C129" t="s">
        <v>141</v>
      </c>
      <c r="D129" s="66">
        <v>600</v>
      </c>
      <c r="E129" s="66"/>
      <c r="F129" s="66"/>
      <c r="G129" s="66"/>
      <c r="H129" s="66"/>
      <c r="I129" s="66"/>
      <c r="J129" s="66"/>
      <c r="K129" s="66"/>
    </row>
    <row r="130" spans="3:11">
      <c r="C130" t="s">
        <v>142</v>
      </c>
      <c r="D130" s="66">
        <v>800</v>
      </c>
      <c r="E130" s="66">
        <v>640</v>
      </c>
      <c r="F130" s="66"/>
      <c r="G130" s="66"/>
      <c r="H130" s="66"/>
      <c r="I130" s="66"/>
      <c r="J130" s="66"/>
      <c r="K130" s="66"/>
    </row>
    <row r="131" spans="3:11">
      <c r="D131" s="66"/>
      <c r="E131" s="66"/>
      <c r="F131" s="66"/>
      <c r="G131" s="66"/>
      <c r="H131" s="66"/>
      <c r="I131" s="66"/>
      <c r="J131" s="66"/>
      <c r="K131" s="66"/>
    </row>
    <row r="132" spans="3:11" ht="15.75" thickBot="1">
      <c r="D132" s="66"/>
      <c r="E132" s="66"/>
      <c r="F132" s="66"/>
      <c r="G132" s="66"/>
      <c r="H132" s="66"/>
      <c r="I132" s="66"/>
      <c r="J132" s="66"/>
      <c r="K132" s="66"/>
    </row>
    <row r="133" spans="3:11" ht="16.5" thickTop="1" thickBot="1">
      <c r="C133" s="871" t="str">
        <f>IF('verifica legno piastre'!I183="si","no","si")</f>
        <v>si</v>
      </c>
      <c r="D133" s="872"/>
      <c r="E133" s="76" t="s">
        <v>192</v>
      </c>
      <c r="F133" s="66"/>
      <c r="G133" s="66"/>
      <c r="H133" s="66"/>
      <c r="I133" s="66"/>
      <c r="J133" s="66"/>
      <c r="K133" s="66"/>
    </row>
    <row r="134" spans="3:11" ht="15.75" thickTop="1">
      <c r="D134" s="66"/>
      <c r="E134" s="66"/>
      <c r="F134" s="66"/>
      <c r="G134" s="66"/>
      <c r="H134" s="66"/>
      <c r="I134" s="66"/>
      <c r="J134" s="66"/>
      <c r="K134" s="66"/>
    </row>
    <row r="135" spans="3:11">
      <c r="D135" s="66"/>
      <c r="E135" s="66"/>
      <c r="F135" s="66"/>
      <c r="G135" s="66"/>
      <c r="H135" s="66"/>
      <c r="I135" s="66"/>
      <c r="J135" s="66"/>
      <c r="K135" s="66"/>
    </row>
    <row r="136" spans="3:11">
      <c r="C136" s="887" t="s">
        <v>146</v>
      </c>
      <c r="D136" s="888"/>
      <c r="E136" s="888"/>
      <c r="F136" s="66"/>
      <c r="G136" s="66"/>
      <c r="H136" s="66"/>
      <c r="I136" s="66"/>
      <c r="J136" s="66"/>
      <c r="K136" s="66"/>
    </row>
    <row r="137" spans="3:11" ht="15.75">
      <c r="C137" s="62" t="s">
        <v>147</v>
      </c>
      <c r="D137" s="62" t="s">
        <v>148</v>
      </c>
      <c r="E137" s="62" t="s">
        <v>149</v>
      </c>
      <c r="F137" s="66"/>
      <c r="G137" s="66"/>
      <c r="H137" s="66"/>
      <c r="I137" s="66"/>
      <c r="J137" s="66"/>
      <c r="K137" s="66"/>
    </row>
    <row r="138" spans="3:11">
      <c r="C138" s="62">
        <v>4.5999999999999996</v>
      </c>
      <c r="D138" s="62">
        <v>240</v>
      </c>
      <c r="E138" s="62">
        <v>400</v>
      </c>
      <c r="F138" s="66"/>
      <c r="G138" s="66"/>
      <c r="H138" s="66"/>
      <c r="I138" s="66"/>
      <c r="J138" s="494">
        <f>APPROFONDIMENTI!C88</f>
        <v>95</v>
      </c>
      <c r="K138" s="66"/>
    </row>
    <row r="139" spans="3:11">
      <c r="C139" s="62">
        <v>5.6</v>
      </c>
      <c r="D139" s="62">
        <v>300</v>
      </c>
      <c r="E139" s="62">
        <v>500</v>
      </c>
      <c r="F139" s="66"/>
      <c r="G139" s="66"/>
      <c r="H139" s="66"/>
      <c r="I139" s="66"/>
      <c r="J139" s="66">
        <f>J138/'INPUT DATI'!H95</f>
        <v>95</v>
      </c>
      <c r="K139" s="66"/>
    </row>
    <row r="140" spans="3:11">
      <c r="C140" s="62">
        <v>6.8</v>
      </c>
      <c r="D140" s="62">
        <v>480</v>
      </c>
      <c r="E140" s="62">
        <v>600</v>
      </c>
      <c r="F140" s="66"/>
      <c r="G140" s="66"/>
      <c r="H140" s="66"/>
      <c r="I140" s="66"/>
      <c r="J140" s="115">
        <f>2*(J139*1000/(391.3*PI()))^0.5</f>
        <v>17.581743425801786</v>
      </c>
      <c r="K140" s="66"/>
    </row>
    <row r="141" spans="3:11">
      <c r="C141" s="62">
        <v>8.8000000000000007</v>
      </c>
      <c r="D141" s="62">
        <v>640</v>
      </c>
      <c r="E141" s="62">
        <v>800</v>
      </c>
      <c r="F141" s="66"/>
      <c r="G141" s="66"/>
      <c r="H141" s="66"/>
      <c r="I141" s="66"/>
      <c r="J141" s="473">
        <f>_xlfn.CEILING.MATH(J140)</f>
        <v>18</v>
      </c>
      <c r="K141" s="66"/>
    </row>
    <row r="142" spans="3:11">
      <c r="C142" s="62">
        <v>10.9</v>
      </c>
      <c r="D142" s="62">
        <v>900</v>
      </c>
      <c r="E142" s="62">
        <v>1000</v>
      </c>
      <c r="F142" s="66"/>
      <c r="G142" s="66"/>
      <c r="H142" s="66"/>
      <c r="I142" s="66"/>
      <c r="J142" s="495">
        <f>IF(J141&gt;C154,"input taglio error",IF(J141&lt;C145,C145,VLOOKUP(J141,C145:H154,1,TRUE)))</f>
        <v>18</v>
      </c>
      <c r="K142" s="66"/>
    </row>
    <row r="143" spans="3:11">
      <c r="C143" s="887" t="s">
        <v>150</v>
      </c>
      <c r="D143" s="888"/>
      <c r="E143" s="888"/>
      <c r="F143" s="66"/>
      <c r="G143" s="66"/>
      <c r="H143" s="66"/>
      <c r="I143" s="66"/>
      <c r="J143" s="66"/>
      <c r="K143" s="66"/>
    </row>
    <row r="144" spans="3:11" ht="15.75">
      <c r="C144" s="62" t="s">
        <v>151</v>
      </c>
      <c r="D144" s="62" t="s">
        <v>152</v>
      </c>
      <c r="E144" s="62" t="s">
        <v>153</v>
      </c>
      <c r="F144" s="62" t="s">
        <v>154</v>
      </c>
      <c r="G144" s="31" t="s">
        <v>155</v>
      </c>
      <c r="H144" s="66"/>
      <c r="I144" s="66"/>
      <c r="J144" s="66"/>
      <c r="K144" s="66"/>
    </row>
    <row r="145" spans="3:11">
      <c r="C145" s="62">
        <v>10</v>
      </c>
      <c r="D145" s="62">
        <v>79</v>
      </c>
      <c r="E145" s="62">
        <v>58</v>
      </c>
      <c r="F145" s="68">
        <f>(E145*4/PI())^0.5</f>
        <v>8.5934797139831218</v>
      </c>
      <c r="G145" s="68">
        <f>F145/C145</f>
        <v>0.8593479713983122</v>
      </c>
      <c r="H145" s="52">
        <f>(C145/2)^2*PI()*391.3/1000</f>
        <v>30.732630133742155</v>
      </c>
      <c r="I145" s="66"/>
      <c r="J145" s="66"/>
      <c r="K145" s="66"/>
    </row>
    <row r="146" spans="3:11">
      <c r="C146" s="62">
        <v>12</v>
      </c>
      <c r="D146" s="62">
        <v>113</v>
      </c>
      <c r="E146" s="62">
        <v>84</v>
      </c>
      <c r="F146" s="68">
        <f t="shared" ref="F146:F154" si="8">(E146*4/PI())^0.5</f>
        <v>10.341765891652821</v>
      </c>
      <c r="G146" s="68">
        <f t="shared" ref="G146:G154" si="9">F146/C146</f>
        <v>0.86181382430440179</v>
      </c>
      <c r="H146" s="52">
        <f t="shared" ref="H146:H154" si="10">(C146/2)^2*PI()*391.3/1000</f>
        <v>44.254987392588703</v>
      </c>
      <c r="I146" s="66"/>
      <c r="J146" s="66"/>
      <c r="K146" s="66"/>
    </row>
    <row r="147" spans="3:11">
      <c r="C147" s="62">
        <v>14</v>
      </c>
      <c r="D147" s="62">
        <v>153</v>
      </c>
      <c r="E147" s="62">
        <v>115</v>
      </c>
      <c r="F147" s="68">
        <f t="shared" si="8"/>
        <v>12.100518486599809</v>
      </c>
      <c r="G147" s="68">
        <f t="shared" si="9"/>
        <v>0.86432274904284345</v>
      </c>
      <c r="H147" s="52">
        <f t="shared" si="10"/>
        <v>60.235955062134614</v>
      </c>
      <c r="I147" s="66"/>
      <c r="J147" s="66"/>
      <c r="K147" s="66"/>
    </row>
    <row r="148" spans="3:11">
      <c r="C148" s="62">
        <v>16</v>
      </c>
      <c r="D148" s="62">
        <v>201</v>
      </c>
      <c r="E148" s="62">
        <v>157</v>
      </c>
      <c r="F148" s="68">
        <f t="shared" si="8"/>
        <v>14.138550439257221</v>
      </c>
      <c r="G148" s="68">
        <f t="shared" si="9"/>
        <v>0.88365940245357633</v>
      </c>
      <c r="H148" s="52">
        <f t="shared" si="10"/>
        <v>78.675533142379905</v>
      </c>
      <c r="I148" s="66"/>
      <c r="J148" s="66"/>
      <c r="K148" s="66"/>
    </row>
    <row r="149" spans="3:11">
      <c r="C149" s="62">
        <v>18</v>
      </c>
      <c r="D149" s="62">
        <v>254</v>
      </c>
      <c r="E149" s="62">
        <v>192</v>
      </c>
      <c r="F149" s="68">
        <f t="shared" si="8"/>
        <v>15.635280380893438</v>
      </c>
      <c r="G149" s="68">
        <f t="shared" si="9"/>
        <v>0.86862668782741315</v>
      </c>
      <c r="H149" s="52">
        <f t="shared" si="10"/>
        <v>99.573721633324581</v>
      </c>
      <c r="I149" s="66"/>
      <c r="J149" s="66"/>
      <c r="K149" s="66"/>
    </row>
    <row r="150" spans="3:11">
      <c r="C150" s="62">
        <v>20</v>
      </c>
      <c r="D150" s="62">
        <v>314</v>
      </c>
      <c r="E150" s="62">
        <v>245</v>
      </c>
      <c r="F150" s="68">
        <f t="shared" si="8"/>
        <v>17.66192765414112</v>
      </c>
      <c r="G150" s="68">
        <f t="shared" si="9"/>
        <v>0.88309638270705604</v>
      </c>
      <c r="H150" s="52">
        <f t="shared" si="10"/>
        <v>122.93052053496862</v>
      </c>
      <c r="I150" s="66"/>
      <c r="J150" s="66"/>
      <c r="K150" s="66"/>
    </row>
    <row r="151" spans="3:11">
      <c r="C151" s="62">
        <v>22</v>
      </c>
      <c r="D151" s="62">
        <v>380</v>
      </c>
      <c r="E151" s="62">
        <v>303</v>
      </c>
      <c r="F151" s="68">
        <f t="shared" si="8"/>
        <v>19.641577891166339</v>
      </c>
      <c r="G151" s="68">
        <f t="shared" si="9"/>
        <v>0.89279899505301541</v>
      </c>
      <c r="H151" s="52">
        <f t="shared" si="10"/>
        <v>148.74592984731203</v>
      </c>
      <c r="I151" s="66"/>
      <c r="J151" s="66"/>
      <c r="K151" s="66"/>
    </row>
    <row r="152" spans="3:11">
      <c r="C152" s="62">
        <v>24</v>
      </c>
      <c r="D152" s="62">
        <v>452</v>
      </c>
      <c r="E152" s="62">
        <v>353</v>
      </c>
      <c r="F152" s="68">
        <f t="shared" si="8"/>
        <v>21.200319792199185</v>
      </c>
      <c r="G152" s="68">
        <f t="shared" si="9"/>
        <v>0.88334665800829937</v>
      </c>
      <c r="H152" s="52">
        <f t="shared" si="10"/>
        <v>177.01994957035481</v>
      </c>
      <c r="I152" s="66"/>
      <c r="J152" s="66"/>
      <c r="K152" s="66"/>
    </row>
    <row r="153" spans="3:11">
      <c r="C153" s="62">
        <v>27</v>
      </c>
      <c r="D153" s="62">
        <v>572</v>
      </c>
      <c r="E153" s="62">
        <v>459</v>
      </c>
      <c r="F153" s="68">
        <f t="shared" si="8"/>
        <v>24.174717186214188</v>
      </c>
      <c r="G153" s="68">
        <f t="shared" si="9"/>
        <v>0.89535989578571062</v>
      </c>
      <c r="H153" s="52">
        <f t="shared" si="10"/>
        <v>224.04087367498028</v>
      </c>
      <c r="I153" s="66"/>
      <c r="J153" s="66"/>
      <c r="K153" s="66"/>
    </row>
    <row r="154" spans="3:11">
      <c r="C154" s="62">
        <v>30</v>
      </c>
      <c r="D154" s="62">
        <v>706</v>
      </c>
      <c r="E154" s="62">
        <v>561</v>
      </c>
      <c r="F154" s="68">
        <f t="shared" si="8"/>
        <v>26.726155439876237</v>
      </c>
      <c r="G154" s="68">
        <f t="shared" si="9"/>
        <v>0.8908718479958746</v>
      </c>
      <c r="H154" s="52">
        <f t="shared" si="10"/>
        <v>276.59367120367932</v>
      </c>
      <c r="I154" s="66"/>
      <c r="J154" s="66"/>
      <c r="K154" s="66"/>
    </row>
    <row r="155" spans="3:11">
      <c r="D155" s="66"/>
      <c r="E155" s="66"/>
      <c r="F155" s="66"/>
      <c r="G155" s="66"/>
      <c r="H155" s="66"/>
      <c r="I155" s="66"/>
      <c r="J155" s="66"/>
      <c r="K155" s="66"/>
    </row>
    <row r="156" spans="3:11">
      <c r="C156" s="889" t="str">
        <f>IF('dati nascosti'!C133="no","","L'armatura longitudinale è assente, in quanto non necessaria ai fini delle verifiche di resistenza")</f>
        <v>L'armatura longitudinale è assente, in quanto non necessaria ai fini delle verifiche di resistenza</v>
      </c>
      <c r="D156" s="889"/>
      <c r="E156" s="889"/>
      <c r="F156" s="889"/>
      <c r="G156" s="889"/>
      <c r="H156" s="889"/>
      <c r="I156" s="889"/>
      <c r="J156" s="889"/>
      <c r="K156" s="889"/>
    </row>
    <row r="157" spans="3:11">
      <c r="D157" s="66"/>
      <c r="E157" s="66"/>
      <c r="F157" s="66"/>
      <c r="G157" s="66"/>
      <c r="H157" s="66"/>
      <c r="I157" s="66"/>
      <c r="J157" s="66"/>
      <c r="K157" s="66"/>
    </row>
    <row r="158" spans="3:11">
      <c r="D158" s="66"/>
      <c r="E158" s="66"/>
      <c r="F158" s="66"/>
      <c r="G158" s="66"/>
      <c r="H158" s="66"/>
      <c r="I158" s="66"/>
      <c r="J158" s="66"/>
      <c r="K158" s="66"/>
    </row>
    <row r="160" spans="3:11" ht="18.75">
      <c r="C160" s="60" t="s">
        <v>115</v>
      </c>
      <c r="D160" s="2"/>
      <c r="E160" s="2"/>
      <c r="F160" s="2"/>
      <c r="G160" s="2"/>
      <c r="H160" s="2"/>
      <c r="I160" s="2"/>
    </row>
    <row r="161" spans="3:9">
      <c r="C161" s="2"/>
      <c r="D161" s="2"/>
      <c r="E161" s="2"/>
      <c r="F161" s="2"/>
      <c r="G161" s="2"/>
      <c r="H161" s="2"/>
      <c r="I161" s="2"/>
    </row>
    <row r="162" spans="3:9">
      <c r="C162" s="2"/>
      <c r="D162" s="2"/>
      <c r="E162" s="2"/>
      <c r="F162" s="2"/>
      <c r="G162" s="2"/>
      <c r="H162" s="2"/>
      <c r="I162" s="2"/>
    </row>
    <row r="163" spans="3:9">
      <c r="C163" s="2"/>
      <c r="D163" s="2"/>
      <c r="E163" s="2"/>
      <c r="F163" s="2"/>
      <c r="G163" s="2"/>
      <c r="H163" s="2"/>
      <c r="I163" s="2"/>
    </row>
    <row r="164" spans="3:9">
      <c r="C164" s="2"/>
      <c r="D164" s="2"/>
      <c r="E164" s="2"/>
      <c r="F164" s="2"/>
      <c r="G164" s="2"/>
      <c r="H164" s="2"/>
      <c r="I164" s="2"/>
    </row>
    <row r="165" spans="3:9">
      <c r="C165" s="2"/>
      <c r="D165" s="2"/>
      <c r="E165" s="2"/>
      <c r="F165" s="2"/>
      <c r="G165" s="2"/>
      <c r="H165" s="2"/>
      <c r="I165" s="2"/>
    </row>
    <row r="166" spans="3:9">
      <c r="C166" s="2"/>
      <c r="D166" s="2"/>
      <c r="E166" s="2"/>
      <c r="F166" s="2"/>
      <c r="G166" s="2"/>
      <c r="H166" s="2"/>
      <c r="I166" s="2"/>
    </row>
    <row r="167" spans="3:9">
      <c r="C167" s="2"/>
      <c r="D167" s="2"/>
      <c r="E167" s="2"/>
      <c r="F167" s="2"/>
      <c r="G167" s="2"/>
      <c r="H167" s="2"/>
      <c r="I167" s="2"/>
    </row>
    <row r="168" spans="3:9">
      <c r="C168" s="2"/>
      <c r="D168" s="2"/>
      <c r="E168" s="2"/>
      <c r="F168" s="2"/>
      <c r="G168" s="2"/>
      <c r="H168" s="2"/>
      <c r="I168" s="2"/>
    </row>
    <row r="169" spans="3:9">
      <c r="C169" s="2"/>
      <c r="D169" s="2"/>
      <c r="E169" s="2"/>
      <c r="F169" s="2"/>
      <c r="G169" s="2"/>
      <c r="H169" s="2"/>
      <c r="I169" s="2"/>
    </row>
    <row r="170" spans="3:9">
      <c r="C170" s="2"/>
      <c r="D170" s="2"/>
      <c r="E170" s="2"/>
      <c r="F170" s="2"/>
      <c r="G170" s="2"/>
      <c r="H170" s="2"/>
      <c r="I170" s="2"/>
    </row>
    <row r="171" spans="3:9">
      <c r="C171" s="2"/>
      <c r="D171" s="2"/>
      <c r="E171" s="2"/>
      <c r="F171" s="2"/>
      <c r="G171" s="2"/>
      <c r="H171" s="2"/>
      <c r="I171" s="2"/>
    </row>
    <row r="172" spans="3:9">
      <c r="C172" s="2"/>
      <c r="D172" s="2"/>
      <c r="E172" s="2"/>
      <c r="F172" s="2"/>
      <c r="G172" s="2"/>
      <c r="H172" s="2"/>
      <c r="I172" s="2"/>
    </row>
    <row r="173" spans="3:9">
      <c r="C173" s="2"/>
      <c r="D173" s="2"/>
      <c r="E173" s="2"/>
      <c r="F173" s="2"/>
      <c r="G173" s="2"/>
      <c r="H173" s="2"/>
      <c r="I173" s="2"/>
    </row>
    <row r="174" spans="3:9">
      <c r="C174" s="2"/>
      <c r="D174" s="2"/>
      <c r="E174" s="2"/>
      <c r="F174" s="2"/>
      <c r="G174" s="2"/>
      <c r="H174" s="2"/>
      <c r="I174" s="2"/>
    </row>
    <row r="175" spans="3:9">
      <c r="C175" s="2"/>
      <c r="D175" s="2"/>
      <c r="E175" s="2"/>
      <c r="F175" s="2"/>
      <c r="G175" s="2"/>
      <c r="H175" s="2"/>
      <c r="I175" s="2"/>
    </row>
    <row r="178" spans="3:10">
      <c r="C178" s="63" t="s">
        <v>143</v>
      </c>
      <c r="D178" s="63"/>
      <c r="E178" s="2"/>
      <c r="F178" s="2"/>
      <c r="G178" s="2"/>
      <c r="H178" s="10" t="s">
        <v>144</v>
      </c>
      <c r="I178" s="867">
        <f>VLOOKUP('INPUT DATI'!$H$94,'dati nascosti'!$C$111:$F$118,2,FALSE)</f>
        <v>540</v>
      </c>
      <c r="J178" s="868"/>
    </row>
    <row r="179" spans="3:10">
      <c r="C179" s="63" t="s">
        <v>110</v>
      </c>
      <c r="D179" s="63"/>
      <c r="E179" s="2"/>
      <c r="F179" s="2"/>
      <c r="G179" s="2"/>
      <c r="H179" s="10" t="s">
        <v>38</v>
      </c>
      <c r="I179" s="867">
        <f>VLOOKUP('INPUT DATI'!$H$94,'dati nascosti'!$C$111:$F$118,3,FALSE)</f>
        <v>450</v>
      </c>
      <c r="J179" s="868"/>
    </row>
    <row r="180" spans="3:10">
      <c r="C180" s="873" t="s">
        <v>86</v>
      </c>
      <c r="D180" s="873"/>
      <c r="E180" s="2"/>
      <c r="F180" s="2"/>
      <c r="G180" s="2"/>
      <c r="H180" s="2"/>
      <c r="I180" s="874" t="str">
        <f>VLOOKUP('INPUT DATI'!$H$94,'dati nascosti'!$C$111:$F$118,4,FALSE)</f>
        <v>Ferro da calcestruzzo armato</v>
      </c>
      <c r="J180" s="875"/>
    </row>
    <row r="181" spans="3:10">
      <c r="C181" s="873"/>
      <c r="D181" s="873"/>
      <c r="E181" s="2"/>
      <c r="F181" s="2"/>
      <c r="G181" s="2"/>
      <c r="H181" s="7"/>
      <c r="I181" s="874"/>
      <c r="J181" s="875"/>
    </row>
    <row r="182" spans="3:10">
      <c r="C182" s="63" t="s">
        <v>158</v>
      </c>
      <c r="D182" s="63"/>
      <c r="E182" s="2"/>
      <c r="F182" s="2"/>
      <c r="G182" s="2"/>
      <c r="H182" s="10" t="s">
        <v>53</v>
      </c>
      <c r="I182" s="876">
        <f>VLOOKUP('INPUT DATI'!H89,'dati nascosti'!$C$85:$G$93,2,FALSE)</f>
        <v>140</v>
      </c>
      <c r="J182" s="876"/>
    </row>
    <row r="183" spans="3:10">
      <c r="C183" s="63" t="s">
        <v>119</v>
      </c>
      <c r="D183" s="63"/>
      <c r="E183" s="2"/>
      <c r="F183" s="2"/>
      <c r="G183" s="2"/>
      <c r="H183" s="10" t="s">
        <v>54</v>
      </c>
      <c r="I183" s="865">
        <f>VLOOKUP('INPUT DATI'!H89,'dati nascosti'!$C$85:$G$93,3,FALSE)/2</f>
        <v>135</v>
      </c>
      <c r="J183" s="866"/>
    </row>
    <row r="186" spans="3:10">
      <c r="C186" s="869">
        <f>50/'dati nascosti'!I217</f>
        <v>8.1632653061224492</v>
      </c>
      <c r="D186" s="870"/>
    </row>
    <row r="189" spans="3:10">
      <c r="C189" s="69" t="s">
        <v>344</v>
      </c>
      <c r="D189" s="69"/>
      <c r="E189" s="69"/>
      <c r="F189" s="69"/>
      <c r="G189" s="69"/>
      <c r="H189" s="69"/>
      <c r="I189" s="886">
        <f>IF('ver pressoflex 6p C3 DCpowe'!C48&lt;'ver pressoflex 6p C3 DCpowe'!I50,'ver pressoflex 6p C2 DCpowe'!K48,'ver pressoflex 6p C3 DCpowe'!K48)</f>
        <v>-41.146444389812622</v>
      </c>
      <c r="J189" s="886"/>
    </row>
    <row r="193" spans="3:3">
      <c r="C193">
        <v>1</v>
      </c>
    </row>
    <row r="194" spans="3:3">
      <c r="C194">
        <f>+C193+1</f>
        <v>2</v>
      </c>
    </row>
    <row r="195" spans="3:3">
      <c r="C195">
        <f t="shared" ref="C195:C212" si="11">+C194+1</f>
        <v>3</v>
      </c>
    </row>
    <row r="196" spans="3:3">
      <c r="C196">
        <f t="shared" si="11"/>
        <v>4</v>
      </c>
    </row>
    <row r="197" spans="3:3">
      <c r="C197">
        <f t="shared" si="11"/>
        <v>5</v>
      </c>
    </row>
    <row r="198" spans="3:3">
      <c r="C198">
        <f t="shared" si="11"/>
        <v>6</v>
      </c>
    </row>
    <row r="199" spans="3:3">
      <c r="C199">
        <f t="shared" si="11"/>
        <v>7</v>
      </c>
    </row>
    <row r="200" spans="3:3">
      <c r="C200">
        <f t="shared" si="11"/>
        <v>8</v>
      </c>
    </row>
    <row r="201" spans="3:3">
      <c r="C201">
        <f t="shared" si="11"/>
        <v>9</v>
      </c>
    </row>
    <row r="202" spans="3:3">
      <c r="C202">
        <f t="shared" si="11"/>
        <v>10</v>
      </c>
    </row>
    <row r="203" spans="3:3">
      <c r="C203">
        <f t="shared" si="11"/>
        <v>11</v>
      </c>
    </row>
    <row r="204" spans="3:3">
      <c r="C204">
        <f t="shared" si="11"/>
        <v>12</v>
      </c>
    </row>
    <row r="205" spans="3:3">
      <c r="C205">
        <f t="shared" si="11"/>
        <v>13</v>
      </c>
    </row>
    <row r="206" spans="3:3">
      <c r="C206">
        <f t="shared" si="11"/>
        <v>14</v>
      </c>
    </row>
    <row r="207" spans="3:3">
      <c r="C207">
        <f t="shared" si="11"/>
        <v>15</v>
      </c>
    </row>
    <row r="208" spans="3:3">
      <c r="C208">
        <f t="shared" si="11"/>
        <v>16</v>
      </c>
    </row>
    <row r="209" spans="3:11">
      <c r="C209">
        <f t="shared" si="11"/>
        <v>17</v>
      </c>
    </row>
    <row r="210" spans="3:11">
      <c r="C210">
        <f t="shared" si="11"/>
        <v>18</v>
      </c>
    </row>
    <row r="211" spans="3:11">
      <c r="C211">
        <f t="shared" si="11"/>
        <v>19</v>
      </c>
    </row>
    <row r="212" spans="3:11">
      <c r="C212">
        <f t="shared" si="11"/>
        <v>20</v>
      </c>
    </row>
    <row r="217" spans="3:11">
      <c r="C217" s="724" t="s">
        <v>976</v>
      </c>
      <c r="D217" s="725"/>
      <c r="E217" s="725"/>
      <c r="F217" s="725"/>
      <c r="G217" s="772"/>
      <c r="H217" s="321" t="s">
        <v>96</v>
      </c>
      <c r="I217" s="770">
        <f>IF('dati nascosti'!K3="si",(('INPUT DATI'!H15/2000*5)/2),('INPUT DATI'!H15/2000*5))*1*'INPUT DATI'!H91</f>
        <v>6.125</v>
      </c>
      <c r="J217" s="771"/>
    </row>
    <row r="221" spans="3:11">
      <c r="G221" s="69">
        <f>VLOOKUP('INPUT DATI'!H61,'dati nascosti'!I221:J226,2,FALSE)</f>
        <v>6</v>
      </c>
      <c r="I221" s="265" t="s">
        <v>78</v>
      </c>
      <c r="J221" s="623">
        <f>IF('INPUT DATI'!D65="SI",VERIFICHE!$F$6,0)</f>
        <v>0</v>
      </c>
      <c r="K221">
        <v>1.1499999999999999</v>
      </c>
    </row>
    <row r="222" spans="3:11">
      <c r="I222" s="265" t="s">
        <v>125</v>
      </c>
      <c r="J222" s="623">
        <f>VERIFICHE!$F$6</f>
        <v>6</v>
      </c>
      <c r="K222">
        <v>1.5</v>
      </c>
    </row>
    <row r="223" spans="3:11">
      <c r="G223">
        <f>VLOOKUP('INPUT DATI'!H61,'dati nascosti'!I221:K226,3,FALSE)</f>
        <v>1.5</v>
      </c>
      <c r="I223" s="265" t="s">
        <v>253</v>
      </c>
      <c r="J223" s="623">
        <f>VERIFICHE!$F$6</f>
        <v>6</v>
      </c>
      <c r="K223">
        <v>1.1000000000000001</v>
      </c>
    </row>
    <row r="224" spans="3:11">
      <c r="I224" s="265" t="s">
        <v>547</v>
      </c>
      <c r="J224" s="623">
        <f>IF('INPUT DATI'!D65="SI",VERIFICHE!$F$6,0)</f>
        <v>0</v>
      </c>
      <c r="K224">
        <v>1.1499999999999999</v>
      </c>
    </row>
    <row r="225" spans="3:11">
      <c r="I225" s="265" t="s">
        <v>640</v>
      </c>
      <c r="J225" s="623">
        <f>VERIFICHE!$F$6</f>
        <v>6</v>
      </c>
      <c r="K225">
        <v>1.5</v>
      </c>
    </row>
    <row r="226" spans="3:11">
      <c r="I226" s="265" t="s">
        <v>641</v>
      </c>
      <c r="J226" s="623">
        <f>VERIFICHE!$F$6</f>
        <v>6</v>
      </c>
      <c r="K226">
        <v>1.1000000000000001</v>
      </c>
    </row>
    <row r="232" spans="3:11">
      <c r="C232" s="82" t="s">
        <v>209</v>
      </c>
      <c r="D232" s="2"/>
      <c r="E232" s="2"/>
      <c r="F232" s="2"/>
      <c r="G232" s="2"/>
      <c r="H232" s="2"/>
      <c r="I232" s="2"/>
      <c r="J232" s="2"/>
      <c r="K232" s="2"/>
    </row>
    <row r="233" spans="3:11">
      <c r="C233" s="890" t="s">
        <v>211</v>
      </c>
      <c r="D233" s="890"/>
      <c r="E233" s="890"/>
      <c r="F233" s="890"/>
      <c r="G233" s="890"/>
      <c r="H233" s="890"/>
      <c r="I233" s="890"/>
      <c r="J233" s="890"/>
      <c r="K233" s="890"/>
    </row>
    <row r="234" spans="3:11">
      <c r="C234" s="83"/>
      <c r="D234" s="83"/>
      <c r="E234" s="83"/>
      <c r="F234" s="2"/>
      <c r="G234" s="2"/>
      <c r="H234" s="2"/>
      <c r="I234" s="2"/>
      <c r="J234" s="2"/>
      <c r="K234" s="2"/>
    </row>
    <row r="235" spans="3:11">
      <c r="C235" s="10" t="s">
        <v>91</v>
      </c>
      <c r="D235" s="89">
        <f>APPROFONDIMENTI!F80</f>
        <v>4.7369550528190354</v>
      </c>
      <c r="E235" s="83"/>
      <c r="F235" s="2"/>
      <c r="G235" s="2"/>
      <c r="H235" s="893"/>
      <c r="I235" s="894"/>
      <c r="J235" s="893"/>
      <c r="K235" s="894"/>
    </row>
    <row r="236" spans="3:11">
      <c r="C236" s="891" t="s">
        <v>205</v>
      </c>
      <c r="D236" s="891"/>
      <c r="E236" s="891"/>
      <c r="F236" s="84">
        <f>APPROFONDIMENTI!F82</f>
        <v>4.7369550528190354</v>
      </c>
      <c r="G236" s="2"/>
      <c r="H236" s="895"/>
      <c r="I236" s="896"/>
      <c r="J236" s="895"/>
      <c r="K236" s="896"/>
    </row>
    <row r="237" spans="3:11">
      <c r="C237" s="891" t="s">
        <v>206</v>
      </c>
      <c r="D237" s="891"/>
      <c r="E237" s="891"/>
      <c r="F237" s="84">
        <f>APPROFONDIMENTI!F83</f>
        <v>0</v>
      </c>
      <c r="G237" s="2"/>
      <c r="H237" s="895"/>
      <c r="I237" s="896"/>
      <c r="J237" s="895"/>
      <c r="K237" s="896"/>
    </row>
    <row r="238" spans="3:11">
      <c r="C238" s="2"/>
      <c r="D238" s="2"/>
      <c r="E238" s="2"/>
      <c r="F238" s="2"/>
      <c r="G238" s="2"/>
      <c r="H238" s="897"/>
      <c r="I238" s="898"/>
      <c r="J238" s="897"/>
      <c r="K238" s="898"/>
    </row>
    <row r="239" spans="3:11">
      <c r="C239" s="2"/>
      <c r="D239" s="2"/>
      <c r="E239" s="2"/>
      <c r="F239" s="2"/>
      <c r="G239" s="2"/>
      <c r="H239" s="892" t="s">
        <v>204</v>
      </c>
      <c r="I239" s="892"/>
      <c r="J239" s="892"/>
      <c r="K239" s="892"/>
    </row>
    <row r="245" spans="3:11">
      <c r="C245" s="10" t="s">
        <v>91</v>
      </c>
      <c r="D245" s="89">
        <f>APPROFONDIMENTI!F72</f>
        <v>16.560841793842062</v>
      </c>
      <c r="E245" s="83"/>
      <c r="F245" s="2"/>
    </row>
    <row r="246" spans="3:11">
      <c r="C246" s="891" t="s">
        <v>205</v>
      </c>
      <c r="D246" s="891"/>
      <c r="E246" s="891"/>
      <c r="F246" s="84">
        <f>APPROFONDIMENTI!F74</f>
        <v>16.560841793842062</v>
      </c>
    </row>
    <row r="247" spans="3:11">
      <c r="C247" s="891" t="s">
        <v>206</v>
      </c>
      <c r="D247" s="891"/>
      <c r="E247" s="891"/>
      <c r="F247" s="84">
        <f>APPROFONDIMENTI!F75</f>
        <v>0</v>
      </c>
    </row>
    <row r="255" spans="3:11">
      <c r="C255" s="82" t="s">
        <v>987</v>
      </c>
      <c r="D255" s="81"/>
      <c r="E255" s="81"/>
      <c r="F255" s="10"/>
      <c r="G255" s="47"/>
      <c r="H255" s="2"/>
      <c r="I255" s="2"/>
      <c r="J255" s="2"/>
      <c r="K255" s="2"/>
    </row>
    <row r="256" spans="3:11">
      <c r="C256" s="890" t="s">
        <v>210</v>
      </c>
      <c r="D256" s="890"/>
      <c r="E256" s="890"/>
      <c r="F256" s="890"/>
      <c r="G256" s="890"/>
      <c r="H256" s="890"/>
      <c r="I256" s="890"/>
      <c r="J256" s="890"/>
      <c r="K256" s="890"/>
    </row>
    <row r="257" spans="3:11">
      <c r="C257" s="83"/>
      <c r="D257" s="83"/>
      <c r="E257" s="83"/>
      <c r="F257" s="2"/>
      <c r="G257" s="2"/>
      <c r="H257" s="2"/>
      <c r="I257" s="2"/>
      <c r="J257" s="2"/>
      <c r="K257" s="2"/>
    </row>
    <row r="258" spans="3:11">
      <c r="C258" s="10" t="s">
        <v>91</v>
      </c>
      <c r="D258" s="621">
        <f>VERIFICHE!I186</f>
        <v>36.248993060435097</v>
      </c>
      <c r="E258" s="83"/>
      <c r="F258" s="2"/>
      <c r="G258" s="2"/>
      <c r="H258" s="893"/>
      <c r="I258" s="894"/>
      <c r="J258" s="893"/>
      <c r="K258" s="894"/>
    </row>
    <row r="259" spans="3:11">
      <c r="C259" s="891" t="s">
        <v>205</v>
      </c>
      <c r="D259" s="891"/>
      <c r="E259" s="891"/>
      <c r="F259" s="84">
        <f>D258-F260</f>
        <v>14.635104171546207</v>
      </c>
      <c r="G259" s="2"/>
      <c r="H259" s="895"/>
      <c r="I259" s="896"/>
      <c r="J259" s="895"/>
      <c r="K259" s="896"/>
    </row>
    <row r="260" spans="3:11">
      <c r="C260" s="891" t="s">
        <v>206</v>
      </c>
      <c r="D260" s="891"/>
      <c r="E260" s="891"/>
      <c r="F260" s="84">
        <f>+IF('verifica legno piastre'!S169="si",MINA('verifica legno piastre'!X171,'RELAZIONE SOLO CORDOLO ESTESA'!I146,'verifica legno piastre'!V174),0)</f>
        <v>21.613888888888891</v>
      </c>
      <c r="G260" s="2"/>
      <c r="H260" s="895"/>
      <c r="I260" s="896"/>
      <c r="J260" s="895"/>
      <c r="K260" s="896"/>
    </row>
    <row r="261" spans="3:11">
      <c r="C261" s="2"/>
      <c r="D261" s="2"/>
      <c r="E261" s="2"/>
      <c r="F261" s="2"/>
      <c r="G261" s="2"/>
      <c r="H261" s="897"/>
      <c r="I261" s="898"/>
      <c r="J261" s="897"/>
      <c r="K261" s="898"/>
    </row>
    <row r="262" spans="3:11">
      <c r="C262" s="2"/>
      <c r="D262" s="2"/>
      <c r="E262" s="2"/>
      <c r="F262" s="2"/>
      <c r="G262" s="2"/>
      <c r="H262" s="892" t="s">
        <v>203</v>
      </c>
      <c r="I262" s="892"/>
      <c r="J262" s="892"/>
      <c r="K262" s="892"/>
    </row>
    <row r="263" spans="3:11">
      <c r="C263" s="2"/>
      <c r="D263" s="2"/>
      <c r="E263" s="2"/>
      <c r="F263" s="2"/>
      <c r="G263" s="2"/>
      <c r="H263" s="2"/>
      <c r="I263" s="2"/>
      <c r="J263" s="2"/>
      <c r="K263" s="2"/>
    </row>
  </sheetData>
  <customSheetViews>
    <customSheetView guid="{659DD865-8260-446D-8180-AF8DBA05697B}" scale="70" state="hidden" topLeftCell="A207">
      <selection activeCell="M232" sqref="M232"/>
      <pageMargins left="0.7" right="0.7" top="0.75" bottom="0.75" header="0.3" footer="0.3"/>
      <pageSetup paperSize="9" orientation="portrait" r:id="rId1"/>
    </customSheetView>
    <customSheetView guid="{CAA96DF9-7449-4441-BC51-83D4587E103F}" scale="70" state="hidden" topLeftCell="A166">
      <selection activeCell="M170" sqref="M170"/>
      <pageMargins left="0.7" right="0.7" top="0.75" bottom="0.75" header="0.3" footer="0.3"/>
      <pageSetup paperSize="9" orientation="portrait" r:id="rId2"/>
    </customSheetView>
    <customSheetView guid="{1AD4E0FC-1F19-4717-A26A-F34897CA398D}" scale="70" state="hidden" topLeftCell="A81">
      <selection activeCell="Q102" sqref="Q102"/>
      <pageMargins left="0.7" right="0.7" top="0.75" bottom="0.75" header="0.3" footer="0.3"/>
      <pageSetup paperSize="9" orientation="portrait" r:id="rId3"/>
    </customSheetView>
  </customSheetViews>
  <mergeCells count="43">
    <mergeCell ref="H262:K262"/>
    <mergeCell ref="C259:E259"/>
    <mergeCell ref="C260:E260"/>
    <mergeCell ref="J258:K261"/>
    <mergeCell ref="C256:K256"/>
    <mergeCell ref="H258:I261"/>
    <mergeCell ref="C233:K233"/>
    <mergeCell ref="C246:E246"/>
    <mergeCell ref="C247:E247"/>
    <mergeCell ref="H239:K239"/>
    <mergeCell ref="C236:E236"/>
    <mergeCell ref="C237:E237"/>
    <mergeCell ref="H235:I238"/>
    <mergeCell ref="J235:K238"/>
    <mergeCell ref="C217:G217"/>
    <mergeCell ref="I217:J217"/>
    <mergeCell ref="Q10:R10"/>
    <mergeCell ref="O29:Q29"/>
    <mergeCell ref="R29:T29"/>
    <mergeCell ref="F66:J69"/>
    <mergeCell ref="D61:F62"/>
    <mergeCell ref="I189:J189"/>
    <mergeCell ref="I103:J103"/>
    <mergeCell ref="C136:E136"/>
    <mergeCell ref="C143:E143"/>
    <mergeCell ref="I100:J100"/>
    <mergeCell ref="C156:K156"/>
    <mergeCell ref="K3:L3"/>
    <mergeCell ref="I183:J183"/>
    <mergeCell ref="I178:J178"/>
    <mergeCell ref="C186:D186"/>
    <mergeCell ref="C133:D133"/>
    <mergeCell ref="C180:D181"/>
    <mergeCell ref="I180:J181"/>
    <mergeCell ref="I182:J182"/>
    <mergeCell ref="I179:J179"/>
    <mergeCell ref="C61:C62"/>
    <mergeCell ref="G72:K75"/>
    <mergeCell ref="I97:J97"/>
    <mergeCell ref="I98:J98"/>
    <mergeCell ref="G10:H10"/>
    <mergeCell ref="I122:J122"/>
    <mergeCell ref="I99:J99"/>
  </mergeCells>
  <dataValidations disablePrompts="1" count="2">
    <dataValidation type="list" allowBlank="1" showInputMessage="1" showErrorMessage="1" sqref="Q10">
      <formula1>acc</formula1>
    </dataValidation>
    <dataValidation type="list" allowBlank="1" showInputMessage="1" showErrorMessage="1" sqref="K3:L3">
      <formula1>sn</formula1>
    </dataValidation>
  </dataValidations>
  <pageMargins left="0.7" right="0.7" top="0.75" bottom="0.75" header="0.3" footer="0.3"/>
  <pageSetup paperSize="9" orientation="portrait" r:id="rId4"/>
  <drawing r:id="rId5"/>
  <legacy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57"/>
  <sheetViews>
    <sheetView topLeftCell="E19" zoomScale="80" zoomScaleNormal="80" workbookViewId="0">
      <selection activeCell="S60" sqref="S60"/>
    </sheetView>
  </sheetViews>
  <sheetFormatPr defaultRowHeight="15"/>
  <cols>
    <col min="1" max="2" width="11" customWidth="1"/>
    <col min="3" max="3" width="12.7109375" customWidth="1"/>
    <col min="4" max="4" width="11" customWidth="1"/>
    <col min="5" max="5" width="24.5703125" customWidth="1"/>
    <col min="6" max="6" width="11" customWidth="1"/>
    <col min="7" max="7" width="17.140625" customWidth="1"/>
    <col min="8" max="14" width="11" customWidth="1"/>
    <col min="15" max="15" width="12" customWidth="1"/>
    <col min="16" max="16" width="11" customWidth="1"/>
    <col min="17" max="17" width="13.140625" customWidth="1"/>
    <col min="18" max="18" width="11" customWidth="1"/>
    <col min="19" max="20" width="12.7109375" customWidth="1"/>
    <col min="21" max="21" width="18.28515625" customWidth="1"/>
    <col min="22" max="26" width="12.7109375" customWidth="1"/>
    <col min="27" max="27" width="14.5703125" customWidth="1"/>
    <col min="28" max="28" width="12.7109375" bestFit="1" customWidth="1"/>
    <col min="29" max="31" width="12" bestFit="1" customWidth="1"/>
    <col min="32" max="32" width="10.28515625" bestFit="1" customWidth="1"/>
    <col min="34" max="39" width="11.42578125" customWidth="1"/>
  </cols>
  <sheetData>
    <row r="1" spans="2:21" ht="15.75" thickBot="1"/>
    <row r="2" spans="2:21" ht="16.5" thickTop="1" thickBot="1">
      <c r="F2" s="22" t="s">
        <v>125</v>
      </c>
      <c r="G2" s="179">
        <f>'RELAZIONE SOLO CORDOLO ESTESA'!B57</f>
        <v>140</v>
      </c>
      <c r="H2" t="s">
        <v>265</v>
      </c>
      <c r="I2" s="65" t="s">
        <v>320</v>
      </c>
      <c r="L2" s="65" t="s">
        <v>319</v>
      </c>
      <c r="O2" s="65" t="s">
        <v>318</v>
      </c>
    </row>
    <row r="3" spans="2:21" ht="16.5" thickTop="1" thickBot="1">
      <c r="F3" s="22" t="s">
        <v>126</v>
      </c>
      <c r="G3" s="179">
        <f>'RELAZIONE SOLO CORDOLO ESTESA'!I19</f>
        <v>2450</v>
      </c>
      <c r="H3" t="s">
        <v>265</v>
      </c>
      <c r="I3" s="65" t="s">
        <v>317</v>
      </c>
      <c r="J3" s="179">
        <f>APPROFONDIMENTI!C88</f>
        <v>95</v>
      </c>
      <c r="L3" s="65" t="s">
        <v>279</v>
      </c>
      <c r="M3" s="179">
        <f>'INPUT DATI'!H18</f>
        <v>65</v>
      </c>
      <c r="O3" s="65" t="s">
        <v>281</v>
      </c>
      <c r="P3" s="179">
        <f>-ABS('INPUT DATI'!H16)</f>
        <v>-42</v>
      </c>
    </row>
    <row r="4" spans="2:21" ht="16.5" thickTop="1" thickBot="1">
      <c r="F4" s="22" t="s">
        <v>316</v>
      </c>
      <c r="G4" s="179">
        <f>'RELAZIONE SOLO CORDOLO ESTESA'!D61/2-150/2</f>
        <v>60</v>
      </c>
      <c r="H4" t="s">
        <v>265</v>
      </c>
      <c r="J4" t="s">
        <v>314</v>
      </c>
      <c r="M4" t="s">
        <v>315</v>
      </c>
      <c r="P4" t="s">
        <v>314</v>
      </c>
    </row>
    <row r="5" spans="2:21" ht="15.75" thickTop="1">
      <c r="F5" s="22" t="s">
        <v>313</v>
      </c>
      <c r="G5" s="175">
        <f>G3-G4</f>
        <v>2390</v>
      </c>
      <c r="P5" s="178" t="s">
        <v>312</v>
      </c>
    </row>
    <row r="7" spans="2:21" ht="15.75" thickBot="1">
      <c r="B7" s="2" t="s">
        <v>308</v>
      </c>
      <c r="C7" s="2"/>
      <c r="D7" s="2"/>
      <c r="E7" s="2"/>
      <c r="F7" s="173" t="s">
        <v>311</v>
      </c>
      <c r="G7" s="186">
        <v>1.42E-3</v>
      </c>
      <c r="I7" s="173"/>
      <c r="J7" t="s">
        <v>310</v>
      </c>
      <c r="M7" s="188"/>
      <c r="N7" s="188" t="s">
        <v>309</v>
      </c>
      <c r="O7" s="188"/>
      <c r="Q7" s="138" t="s">
        <v>321</v>
      </c>
      <c r="S7" t="s">
        <v>348</v>
      </c>
    </row>
    <row r="8" spans="2:21" ht="16.5" thickTop="1" thickBot="1">
      <c r="B8" s="2" t="s">
        <v>308</v>
      </c>
      <c r="F8" s="173" t="s">
        <v>307</v>
      </c>
      <c r="G8" s="186">
        <v>5.0000000000000001E-3</v>
      </c>
      <c r="I8" s="173"/>
      <c r="K8" t="s">
        <v>292</v>
      </c>
      <c r="L8" s="188" t="s">
        <v>306</v>
      </c>
      <c r="M8" s="179">
        <f>'INPUT DATI'!H117</f>
        <v>200</v>
      </c>
      <c r="N8" s="188" t="s">
        <v>291</v>
      </c>
      <c r="O8" s="183">
        <f t="shared" ref="O8:O13" si="0">$R$20*Q8</f>
        <v>45.49783333333334</v>
      </c>
      <c r="P8" s="188" t="s">
        <v>252</v>
      </c>
      <c r="Q8" s="182">
        <f>IF('INPUT DATI'!H120&gt;=1,1,0)</f>
        <v>1</v>
      </c>
      <c r="S8" s="31">
        <f>IF(G3/2-T18&lt;0,1*Q8,IF(M8&lt;T18,1,0)*Q8)</f>
        <v>0</v>
      </c>
    </row>
    <row r="9" spans="2:21" ht="16.5" thickTop="1" thickBot="1">
      <c r="B9" s="2" t="s">
        <v>305</v>
      </c>
      <c r="C9" s="2"/>
      <c r="D9" s="2"/>
      <c r="E9" s="2"/>
      <c r="F9" s="173" t="s">
        <v>329</v>
      </c>
      <c r="G9" s="186">
        <v>-8.0000000000000002E-3</v>
      </c>
      <c r="I9" s="173"/>
      <c r="K9" t="s">
        <v>288</v>
      </c>
      <c r="L9" s="188" t="s">
        <v>303</v>
      </c>
      <c r="M9" s="179">
        <f>M8+'INPUT DATI'!H119</f>
        <v>280</v>
      </c>
      <c r="N9" s="188" t="s">
        <v>287</v>
      </c>
      <c r="O9" s="183">
        <f t="shared" si="0"/>
        <v>0</v>
      </c>
      <c r="P9" s="188" t="s">
        <v>251</v>
      </c>
      <c r="Q9" s="182">
        <f>IF('INPUT DATI'!H120&gt;=2,1,0)</f>
        <v>0</v>
      </c>
      <c r="S9" s="31">
        <f>IF(M9&lt;=(G3/2-T18),0,1)*Q9</f>
        <v>0</v>
      </c>
    </row>
    <row r="10" spans="2:21" ht="16.5" thickTop="1" thickBot="1">
      <c r="B10" s="2"/>
      <c r="C10" s="2"/>
      <c r="D10" s="2"/>
      <c r="E10" s="2"/>
      <c r="F10" s="173" t="s">
        <v>330</v>
      </c>
      <c r="G10" s="186">
        <f>AA31</f>
        <v>-2.0000000000000001E-4</v>
      </c>
      <c r="K10" t="s">
        <v>285</v>
      </c>
      <c r="L10" s="188" t="s">
        <v>302</v>
      </c>
      <c r="M10" s="179">
        <f>M9+'INPUT DATI'!H119</f>
        <v>360</v>
      </c>
      <c r="N10" s="188" t="s">
        <v>284</v>
      </c>
      <c r="O10" s="183">
        <f t="shared" si="0"/>
        <v>0</v>
      </c>
      <c r="P10" s="188" t="s">
        <v>250</v>
      </c>
      <c r="Q10" s="182">
        <f>IF('INPUT DATI'!H120&gt;=3,1,0)</f>
        <v>0</v>
      </c>
      <c r="S10" s="31">
        <f>IF(M10&lt;=(G3/2-T18),0,1)*Q10</f>
        <v>0</v>
      </c>
    </row>
    <row r="11" spans="2:21" ht="16.5" thickTop="1" thickBot="1">
      <c r="B11" s="2"/>
      <c r="C11" s="2"/>
      <c r="D11" s="2"/>
      <c r="E11" s="2"/>
      <c r="F11" s="173" t="s">
        <v>301</v>
      </c>
      <c r="G11" s="177">
        <v>0.81</v>
      </c>
      <c r="I11" s="173"/>
      <c r="K11" t="s">
        <v>278</v>
      </c>
      <c r="L11" s="188" t="s">
        <v>300</v>
      </c>
      <c r="M11" s="179">
        <f>+M12-'INPUT DATI'!H119</f>
        <v>2090</v>
      </c>
      <c r="N11" s="188" t="s">
        <v>277</v>
      </c>
      <c r="O11" s="183">
        <f t="shared" si="0"/>
        <v>0</v>
      </c>
      <c r="P11" s="188" t="s">
        <v>249</v>
      </c>
      <c r="Q11" s="182">
        <f>IF('INPUT DATI'!H120&gt;=3,1,0)</f>
        <v>0</v>
      </c>
      <c r="S11" s="200"/>
    </row>
    <row r="12" spans="2:21" ht="16.5" thickTop="1" thickBot="1">
      <c r="B12" s="2"/>
      <c r="C12" s="2"/>
      <c r="D12" s="2"/>
      <c r="E12" s="2"/>
      <c r="F12" s="173" t="s">
        <v>299</v>
      </c>
      <c r="G12" s="177">
        <v>0.41599999999999998</v>
      </c>
      <c r="I12" s="173"/>
      <c r="K12" t="s">
        <v>275</v>
      </c>
      <c r="L12" s="188" t="s">
        <v>298</v>
      </c>
      <c r="M12" s="179">
        <f>+M13-'INPUT DATI'!H119</f>
        <v>2170</v>
      </c>
      <c r="N12" s="188" t="s">
        <v>274</v>
      </c>
      <c r="O12" s="183">
        <f t="shared" si="0"/>
        <v>0</v>
      </c>
      <c r="P12" s="188" t="s">
        <v>248</v>
      </c>
      <c r="Q12" s="182">
        <f>IF('INPUT DATI'!H120&gt;=2,1,0)</f>
        <v>0</v>
      </c>
      <c r="S12" s="111">
        <f>S8+S9+S10</f>
        <v>0</v>
      </c>
    </row>
    <row r="13" spans="2:21" ht="16.5" thickTop="1" thickBot="1">
      <c r="B13" s="2"/>
      <c r="C13" s="2"/>
      <c r="D13" s="2"/>
      <c r="E13" s="2"/>
      <c r="F13" s="173" t="s">
        <v>297</v>
      </c>
      <c r="G13" s="188">
        <v>1</v>
      </c>
      <c r="I13" s="173"/>
      <c r="K13" t="s">
        <v>272</v>
      </c>
      <c r="L13" s="188" t="s">
        <v>296</v>
      </c>
      <c r="M13" s="179">
        <f>+G3-'INPUT DATI'!H118</f>
        <v>2250</v>
      </c>
      <c r="N13" s="188" t="s">
        <v>271</v>
      </c>
      <c r="O13" s="183">
        <f t="shared" si="0"/>
        <v>45.49783333333334</v>
      </c>
      <c r="P13" s="188" t="s">
        <v>247</v>
      </c>
      <c r="Q13" s="182">
        <f>IF('INPUT DATI'!H120&gt;=1,1,0)</f>
        <v>1</v>
      </c>
      <c r="S13" s="903" t="str">
        <f>IF(S8=1,"piastra posizionata fuori dalla parete",IF(S12&gt;=1,"errore posizionamento piastra: piastre sovrapposte","verificato"))</f>
        <v>verificato</v>
      </c>
      <c r="T13" s="903"/>
      <c r="U13" s="903"/>
    </row>
    <row r="14" spans="2:21" ht="16.5" thickTop="1" thickBot="1">
      <c r="B14" s="2"/>
      <c r="C14" s="2"/>
      <c r="D14" s="2"/>
      <c r="E14" s="2"/>
      <c r="F14" s="173"/>
      <c r="G14" s="174"/>
      <c r="I14" s="173"/>
      <c r="K14" s="900" t="s">
        <v>294</v>
      </c>
      <c r="L14" s="900"/>
      <c r="M14" s="900"/>
      <c r="N14" s="176"/>
      <c r="O14" s="175"/>
      <c r="P14" s="188"/>
      <c r="Q14" s="138"/>
    </row>
    <row r="15" spans="2:21" ht="16.5" thickTop="1" thickBot="1">
      <c r="B15" s="2" t="s">
        <v>20</v>
      </c>
      <c r="F15" s="6" t="s">
        <v>295</v>
      </c>
      <c r="G15" s="180">
        <f>VLOOKUP('verifica legno hold down'!I245,'dati nascosti'!$C$111:$F$118,3,FALSE)/VLOOKUP('verifica legno hold down'!I245,'dati nascosti'!$C$111:$G$118,5,FALSE)</f>
        <v>391.304347826087</v>
      </c>
      <c r="I15" s="173"/>
      <c r="N15" s="176"/>
      <c r="O15" s="175"/>
      <c r="P15" s="188"/>
      <c r="Q15" s="138"/>
    </row>
    <row r="16" spans="2:21" ht="16.5" thickTop="1" thickBot="1">
      <c r="B16" s="2" t="s">
        <v>23</v>
      </c>
      <c r="F16" s="6" t="s">
        <v>24</v>
      </c>
      <c r="G16" s="181">
        <f>Z31</f>
        <v>370</v>
      </c>
      <c r="I16" s="173"/>
      <c r="K16">
        <f>IF('verifica legno hold down'!I245='dati nascosti'!C112,6.75%,4%)</f>
        <v>6.7500000000000004E-2</v>
      </c>
      <c r="N16" s="176"/>
      <c r="O16" s="175"/>
      <c r="P16" s="188"/>
      <c r="Q16" s="138"/>
    </row>
    <row r="17" spans="1:27" ht="16.5" thickTop="1" thickBot="1">
      <c r="F17" s="188" t="s">
        <v>293</v>
      </c>
      <c r="G17" s="180">
        <f>Y31</f>
        <v>1.6666666666666667</v>
      </c>
      <c r="P17" s="904" t="s">
        <v>521</v>
      </c>
      <c r="Q17" s="905"/>
      <c r="R17" s="906"/>
      <c r="T17" s="65" t="s">
        <v>530</v>
      </c>
    </row>
    <row r="18" spans="1:27" ht="15.75" thickTop="1">
      <c r="B18" s="2"/>
      <c r="C18" s="2"/>
      <c r="D18" s="2"/>
      <c r="E18" s="2"/>
      <c r="F18" s="173"/>
      <c r="G18" s="174"/>
      <c r="I18" s="173"/>
      <c r="J18" s="188"/>
      <c r="Q18" s="138"/>
      <c r="T18" s="262">
        <v>40</v>
      </c>
    </row>
    <row r="19" spans="1:27">
      <c r="M19" s="188"/>
      <c r="N19" s="188"/>
      <c r="O19" s="188"/>
      <c r="P19" t="s">
        <v>526</v>
      </c>
      <c r="R19" s="188">
        <f>'verifica legno hold down'!I206</f>
        <v>17.803500000000003</v>
      </c>
    </row>
    <row r="20" spans="1:27">
      <c r="M20" s="188"/>
      <c r="N20" s="188"/>
      <c r="O20" s="188"/>
      <c r="P20" s="76" t="s">
        <v>527</v>
      </c>
      <c r="Q20" s="188"/>
      <c r="R20" s="52">
        <f>R19*1000/G15</f>
        <v>45.49783333333334</v>
      </c>
    </row>
    <row r="21" spans="1:27" ht="15.75" thickBot="1">
      <c r="P21" s="67"/>
      <c r="Q21" s="138"/>
      <c r="R21" s="138"/>
    </row>
    <row r="22" spans="1:27">
      <c r="A22" s="901" t="s">
        <v>280</v>
      </c>
      <c r="C22" s="172"/>
      <c r="D22" s="171"/>
      <c r="E22" s="170"/>
      <c r="F22" s="169"/>
      <c r="H22" s="168"/>
      <c r="L22" s="142"/>
      <c r="M22" s="188"/>
    </row>
    <row r="23" spans="1:27" ht="15.75" thickBot="1">
      <c r="A23" s="901"/>
      <c r="B23" t="s">
        <v>292</v>
      </c>
      <c r="C23" s="152"/>
      <c r="D23" s="151" t="s">
        <v>291</v>
      </c>
      <c r="E23" s="150"/>
      <c r="F23" s="149"/>
      <c r="G23" s="148" t="s">
        <v>290</v>
      </c>
      <c r="H23" s="168"/>
      <c r="L23" s="142"/>
      <c r="M23" s="188"/>
      <c r="T23" s="188"/>
      <c r="U23" s="167"/>
      <c r="V23" s="167"/>
      <c r="W23" s="76"/>
    </row>
    <row r="24" spans="1:27" ht="15.75" thickTop="1">
      <c r="A24" s="901"/>
      <c r="C24" s="152"/>
      <c r="D24" s="156"/>
      <c r="E24" s="67"/>
      <c r="F24" s="149"/>
      <c r="G24" s="148" t="s">
        <v>289</v>
      </c>
      <c r="H24" s="67"/>
      <c r="L24" s="142"/>
    </row>
    <row r="25" spans="1:27" ht="15.75" thickBot="1">
      <c r="A25" s="901"/>
      <c r="B25" t="s">
        <v>288</v>
      </c>
      <c r="C25" s="152"/>
      <c r="D25" s="151" t="s">
        <v>287</v>
      </c>
      <c r="E25" s="150"/>
      <c r="F25" s="149"/>
      <c r="G25" s="148" t="s">
        <v>286</v>
      </c>
      <c r="H25" s="67"/>
      <c r="L25" s="142"/>
      <c r="M25" s="167"/>
      <c r="N25" s="67"/>
      <c r="P25" s="2" t="s">
        <v>342</v>
      </c>
      <c r="Q25" s="2"/>
      <c r="R25" s="2"/>
      <c r="S25" s="2"/>
      <c r="T25" s="2"/>
      <c r="U25" s="2"/>
      <c r="W25" s="316">
        <f>'ver pressoflex 6p C2 DCpowe'!I51</f>
        <v>1470.7692307692305</v>
      </c>
    </row>
    <row r="26" spans="1:27" ht="15.75" thickTop="1">
      <c r="A26" s="901"/>
      <c r="C26" s="152"/>
      <c r="D26" s="154"/>
      <c r="E26" s="67"/>
      <c r="F26" s="149"/>
      <c r="G26" s="148"/>
      <c r="H26" s="155"/>
      <c r="L26" s="142"/>
      <c r="M26" s="167"/>
      <c r="N26" s="67"/>
      <c r="P26" s="2" t="s">
        <v>343</v>
      </c>
      <c r="Q26" s="2"/>
      <c r="R26" s="2"/>
      <c r="S26" s="2"/>
      <c r="T26" s="2"/>
      <c r="U26" s="2"/>
      <c r="W26" s="317">
        <f>IF('ver pressoflex 6p C3 DCpowe'!C48&lt;'ver pressoflex 6p C3 DCpowe'!I50,'ver pressoflex 6p C2 DCpowe'!AD48,0.81)</f>
        <v>0.25135773550673751</v>
      </c>
    </row>
    <row r="27" spans="1:27" ht="15.75" thickBot="1">
      <c r="A27" s="901"/>
      <c r="B27" t="s">
        <v>285</v>
      </c>
      <c r="C27" s="152"/>
      <c r="D27" s="151" t="s">
        <v>284</v>
      </c>
      <c r="E27" s="150"/>
      <c r="F27" s="149"/>
      <c r="G27" s="148" t="s">
        <v>283</v>
      </c>
      <c r="H27" s="147"/>
      <c r="L27" s="142"/>
      <c r="M27" s="167"/>
      <c r="N27" s="67"/>
      <c r="P27" s="2" t="s">
        <v>345</v>
      </c>
      <c r="Q27" s="2"/>
      <c r="R27" s="2"/>
      <c r="S27" s="2"/>
      <c r="T27" s="2"/>
      <c r="U27" s="2"/>
      <c r="W27" s="317">
        <f>IF('ver pressoflex 6p C3 DCpowe'!C48&lt;'ver pressoflex 6p C3 DCpowe'!I50,'ver pressoflex 6p C2 DCpowe'!AE48,0.416)</f>
        <v>0.48422126200925086</v>
      </c>
    </row>
    <row r="28" spans="1:27" ht="15.75" thickTop="1">
      <c r="A28" s="901"/>
      <c r="C28" s="152"/>
      <c r="D28" s="156"/>
      <c r="E28" s="67"/>
      <c r="F28" s="149"/>
      <c r="H28" s="67"/>
      <c r="L28" s="142"/>
      <c r="M28" s="167"/>
      <c r="N28" s="67"/>
    </row>
    <row r="29" spans="1:27" ht="15.75" thickBot="1">
      <c r="A29" s="901"/>
      <c r="C29" s="166"/>
      <c r="D29" s="165"/>
      <c r="E29" s="163"/>
      <c r="F29" s="164"/>
      <c r="G29" s="163"/>
      <c r="H29" s="163"/>
      <c r="I29" s="163"/>
      <c r="J29" s="163"/>
      <c r="K29" s="163"/>
      <c r="L29" s="162"/>
    </row>
    <row r="30" spans="1:27">
      <c r="A30" s="901"/>
      <c r="C30" s="152"/>
      <c r="D30" s="156"/>
      <c r="E30" s="67"/>
      <c r="F30" s="149"/>
      <c r="H30" s="67"/>
      <c r="L30" s="142"/>
      <c r="M30" s="188"/>
      <c r="U30" s="907" t="s">
        <v>941</v>
      </c>
      <c r="V30" s="907"/>
    </row>
    <row r="31" spans="1:27">
      <c r="A31" s="902"/>
      <c r="C31" s="161"/>
      <c r="D31" s="160" t="s">
        <v>282</v>
      </c>
      <c r="E31" s="159"/>
      <c r="F31" s="158"/>
      <c r="G31" s="148" t="s">
        <v>281</v>
      </c>
      <c r="H31" s="67"/>
      <c r="L31" s="142"/>
      <c r="M31" s="188"/>
      <c r="T31" t="s">
        <v>942</v>
      </c>
      <c r="U31" s="68">
        <f>21/1.5</f>
        <v>14</v>
      </c>
      <c r="V31" s="68">
        <f>2.5/1.5</f>
        <v>1.6666666666666667</v>
      </c>
      <c r="W31" s="587" t="str">
        <f>'INPUT DATI'!H137</f>
        <v>B</v>
      </c>
      <c r="Y31" s="594">
        <f>VLOOKUP(W31,U36:X41,2,FALSE)</f>
        <v>1.6666666666666667</v>
      </c>
      <c r="Z31" s="594">
        <f>VLOOKUP(W31,U36:X41,3,FALSE)</f>
        <v>370</v>
      </c>
      <c r="AA31" s="594">
        <f>VLOOKUP(W31,U36:X41,4,FALSE)</f>
        <v>-2.0000000000000001E-4</v>
      </c>
    </row>
    <row r="32" spans="1:27">
      <c r="A32" s="901" t="s">
        <v>280</v>
      </c>
      <c r="C32" s="152"/>
      <c r="D32" s="156"/>
      <c r="E32" s="67"/>
      <c r="F32" s="149"/>
      <c r="H32" s="67"/>
      <c r="L32" s="142"/>
      <c r="M32" s="188"/>
      <c r="T32" t="s">
        <v>943</v>
      </c>
      <c r="U32" s="586">
        <v>11000</v>
      </c>
      <c r="V32" s="586">
        <v>370</v>
      </c>
    </row>
    <row r="33" spans="1:31">
      <c r="A33" s="901"/>
      <c r="C33" s="152"/>
      <c r="D33" s="156"/>
      <c r="E33" s="67"/>
      <c r="F33" s="149"/>
      <c r="G33" s="157" t="s">
        <v>279</v>
      </c>
      <c r="H33" s="67"/>
      <c r="L33" s="142"/>
      <c r="M33" s="188"/>
    </row>
    <row r="34" spans="1:31">
      <c r="A34" s="901"/>
      <c r="C34" s="152"/>
      <c r="D34" s="156"/>
      <c r="E34" s="67"/>
      <c r="F34" s="149"/>
      <c r="H34" s="67"/>
      <c r="L34" s="142"/>
      <c r="M34" s="188"/>
    </row>
    <row r="35" spans="1:31">
      <c r="A35" s="901"/>
      <c r="C35" s="152"/>
      <c r="D35" s="156"/>
      <c r="E35" s="67"/>
      <c r="F35" s="149"/>
      <c r="H35" s="67"/>
      <c r="L35" s="142"/>
      <c r="M35" s="188"/>
      <c r="N35" s="188"/>
      <c r="T35" s="188"/>
      <c r="V35" s="586" t="s">
        <v>944</v>
      </c>
      <c r="W35" s="586" t="s">
        <v>945</v>
      </c>
      <c r="X35" s="586" t="s">
        <v>946</v>
      </c>
    </row>
    <row r="36" spans="1:31" ht="15.75" thickBot="1">
      <c r="A36" s="901"/>
      <c r="B36" t="s">
        <v>278</v>
      </c>
      <c r="C36" s="152"/>
      <c r="D36" s="151" t="s">
        <v>277</v>
      </c>
      <c r="E36" s="150"/>
      <c r="F36" s="149"/>
      <c r="G36" s="148" t="s">
        <v>276</v>
      </c>
      <c r="H36" s="147"/>
      <c r="L36" s="142"/>
      <c r="M36" s="188"/>
      <c r="N36" s="188"/>
      <c r="T36" s="188"/>
      <c r="U36" s="586" t="s">
        <v>78</v>
      </c>
      <c r="V36" s="68">
        <f>V31</f>
        <v>1.6666666666666667</v>
      </c>
      <c r="W36" s="113">
        <f>V32</f>
        <v>370</v>
      </c>
      <c r="X36" s="593">
        <v>-2.0000000000000001E-4</v>
      </c>
    </row>
    <row r="37" spans="1:31" ht="15.75" thickTop="1">
      <c r="A37" s="901"/>
      <c r="B37" s="65"/>
      <c r="C37" s="152"/>
      <c r="D37" s="154"/>
      <c r="E37" s="67"/>
      <c r="F37" s="149"/>
      <c r="G37" s="65"/>
      <c r="H37" s="155"/>
      <c r="L37" s="142"/>
      <c r="M37" s="188"/>
      <c r="N37" s="904" t="s">
        <v>642</v>
      </c>
      <c r="O37" s="905"/>
      <c r="P37" s="906"/>
      <c r="Q37" s="345">
        <f>MAXA(L48:Q48)</f>
        <v>17.803500000000003</v>
      </c>
      <c r="U37" s="586" t="s">
        <v>125</v>
      </c>
      <c r="V37" s="68">
        <f>V31</f>
        <v>1.6666666666666667</v>
      </c>
      <c r="W37" s="113">
        <f>V32</f>
        <v>370</v>
      </c>
      <c r="X37" s="593">
        <v>-2.0000000000000001E-4</v>
      </c>
    </row>
    <row r="38" spans="1:31" ht="15.75" thickBot="1">
      <c r="A38" s="901"/>
      <c r="B38" t="s">
        <v>275</v>
      </c>
      <c r="C38" s="152"/>
      <c r="D38" s="151" t="s">
        <v>274</v>
      </c>
      <c r="E38" s="150"/>
      <c r="F38" s="149"/>
      <c r="G38" s="148" t="s">
        <v>273</v>
      </c>
      <c r="H38" s="147"/>
      <c r="L38" s="142"/>
      <c r="M38" s="188"/>
      <c r="N38" s="822" t="s">
        <v>694</v>
      </c>
      <c r="O38" s="822"/>
      <c r="P38" s="822"/>
      <c r="U38" s="586" t="s">
        <v>253</v>
      </c>
      <c r="V38" s="68">
        <f>U31</f>
        <v>14</v>
      </c>
      <c r="W38" s="113">
        <f>U32</f>
        <v>11000</v>
      </c>
      <c r="X38" s="593">
        <v>-2E-3</v>
      </c>
    </row>
    <row r="39" spans="1:31" ht="15.75" thickTop="1">
      <c r="A39" s="901"/>
      <c r="B39" s="65"/>
      <c r="C39" s="152"/>
      <c r="D39" s="154"/>
      <c r="E39" s="67"/>
      <c r="F39" s="149"/>
      <c r="G39" s="65"/>
      <c r="H39" s="153"/>
      <c r="I39" s="188"/>
      <c r="L39" s="142"/>
      <c r="M39" s="188"/>
      <c r="U39" s="586" t="s">
        <v>547</v>
      </c>
      <c r="V39" s="68">
        <f>V31</f>
        <v>1.6666666666666667</v>
      </c>
      <c r="W39" s="113">
        <f>V32</f>
        <v>370</v>
      </c>
      <c r="X39" s="593">
        <v>-2.0000000000000001E-4</v>
      </c>
    </row>
    <row r="40" spans="1:31" ht="15.75" thickBot="1">
      <c r="A40" s="901"/>
      <c r="B40" t="s">
        <v>272</v>
      </c>
      <c r="C40" s="152"/>
      <c r="D40" s="151" t="s">
        <v>271</v>
      </c>
      <c r="E40" s="150"/>
      <c r="F40" s="149"/>
      <c r="G40" s="148" t="s">
        <v>270</v>
      </c>
      <c r="H40" s="147"/>
      <c r="I40" s="115"/>
      <c r="L40" s="142"/>
      <c r="M40" s="52"/>
      <c r="U40" s="586" t="s">
        <v>640</v>
      </c>
      <c r="V40" s="68">
        <f>U31</f>
        <v>14</v>
      </c>
      <c r="W40" s="113">
        <f>U32</f>
        <v>11000</v>
      </c>
      <c r="X40" s="593">
        <v>-2E-3</v>
      </c>
    </row>
    <row r="41" spans="1:31" ht="16.5" thickTop="1" thickBot="1">
      <c r="A41" s="901"/>
      <c r="C41" s="146"/>
      <c r="D41" s="145"/>
      <c r="E41" s="144"/>
      <c r="F41" s="143"/>
      <c r="G41" s="139"/>
      <c r="H41" s="67"/>
      <c r="I41" s="188"/>
      <c r="L41" s="142"/>
      <c r="U41" s="586" t="s">
        <v>641</v>
      </c>
      <c r="V41" s="68">
        <f>U31</f>
        <v>14</v>
      </c>
      <c r="W41" s="113">
        <f>U32</f>
        <v>11000</v>
      </c>
      <c r="X41" s="593">
        <v>-2E-3</v>
      </c>
    </row>
    <row r="42" spans="1:31">
      <c r="C42" s="67"/>
      <c r="D42" s="67"/>
      <c r="E42" s="67"/>
      <c r="F42" s="67"/>
      <c r="G42" s="139"/>
      <c r="M42" s="188"/>
      <c r="N42" s="188"/>
      <c r="O42" s="188"/>
      <c r="P42" s="188"/>
      <c r="Q42" s="188"/>
      <c r="R42" s="188"/>
    </row>
    <row r="43" spans="1:31">
      <c r="C43" s="67"/>
      <c r="D43" s="67"/>
      <c r="E43" s="67"/>
      <c r="F43" s="67"/>
      <c r="G43" s="139"/>
      <c r="M43" s="188"/>
      <c r="N43" s="188"/>
      <c r="O43" s="188"/>
      <c r="P43" s="188"/>
      <c r="Q43" s="188"/>
      <c r="R43" s="188"/>
    </row>
    <row r="44" spans="1:31" ht="18">
      <c r="B44" s="141" t="s">
        <v>269</v>
      </c>
      <c r="C44" s="140"/>
      <c r="D44" s="67"/>
      <c r="E44" s="67"/>
      <c r="F44" s="67"/>
      <c r="G44" s="139"/>
      <c r="M44" s="188"/>
      <c r="N44" s="188"/>
      <c r="O44" s="188"/>
      <c r="P44" s="188"/>
      <c r="Q44" s="188"/>
      <c r="R44" s="188"/>
      <c r="T44" s="52"/>
    </row>
    <row r="45" spans="1:31">
      <c r="U45" s="138"/>
      <c r="V45" s="138"/>
    </row>
    <row r="46" spans="1:31">
      <c r="B46" s="31">
        <v>1</v>
      </c>
      <c r="C46" s="31">
        <v>3</v>
      </c>
      <c r="D46" s="31">
        <v>4</v>
      </c>
      <c r="E46" s="31">
        <v>5</v>
      </c>
      <c r="F46" s="31">
        <v>6</v>
      </c>
      <c r="G46" s="31">
        <v>7</v>
      </c>
      <c r="H46" s="31">
        <v>8</v>
      </c>
      <c r="I46" s="31">
        <v>9</v>
      </c>
      <c r="J46" s="31">
        <f t="shared" ref="J46:AA46" si="1">1+I46</f>
        <v>10</v>
      </c>
      <c r="K46" s="31">
        <f t="shared" si="1"/>
        <v>11</v>
      </c>
      <c r="L46" s="31">
        <f>1+K46</f>
        <v>12</v>
      </c>
      <c r="M46" s="31">
        <f t="shared" si="1"/>
        <v>13</v>
      </c>
      <c r="N46" s="31">
        <f t="shared" si="1"/>
        <v>14</v>
      </c>
      <c r="O46" s="31">
        <f t="shared" si="1"/>
        <v>15</v>
      </c>
      <c r="P46" s="31">
        <f t="shared" si="1"/>
        <v>16</v>
      </c>
      <c r="Q46" s="31">
        <f t="shared" si="1"/>
        <v>17</v>
      </c>
      <c r="R46" s="31">
        <f t="shared" si="1"/>
        <v>18</v>
      </c>
      <c r="S46" s="31">
        <f t="shared" si="1"/>
        <v>19</v>
      </c>
      <c r="T46" s="31">
        <f t="shared" si="1"/>
        <v>20</v>
      </c>
      <c r="U46" s="31">
        <f t="shared" si="1"/>
        <v>21</v>
      </c>
      <c r="V46" s="31">
        <f t="shared" si="1"/>
        <v>22</v>
      </c>
      <c r="W46" s="31">
        <f t="shared" si="1"/>
        <v>23</v>
      </c>
      <c r="X46" s="31">
        <f t="shared" si="1"/>
        <v>24</v>
      </c>
      <c r="Y46" s="31">
        <f t="shared" si="1"/>
        <v>25</v>
      </c>
      <c r="Z46" s="31">
        <f t="shared" si="1"/>
        <v>26</v>
      </c>
      <c r="AA46" s="31">
        <f t="shared" si="1"/>
        <v>27</v>
      </c>
      <c r="AB46" s="31">
        <f>1+AA46</f>
        <v>28</v>
      </c>
      <c r="AC46" s="31">
        <f>1+AB46</f>
        <v>29</v>
      </c>
      <c r="AD46" s="31">
        <f>1+AC46</f>
        <v>30</v>
      </c>
      <c r="AE46" s="31">
        <f>1+AD46</f>
        <v>31</v>
      </c>
    </row>
    <row r="47" spans="1:31">
      <c r="B47" s="118" t="s">
        <v>263</v>
      </c>
      <c r="C47" s="31" t="s">
        <v>261</v>
      </c>
      <c r="D47" s="118" t="s">
        <v>260</v>
      </c>
      <c r="E47" s="118" t="s">
        <v>259</v>
      </c>
      <c r="F47" s="118" t="s">
        <v>258</v>
      </c>
      <c r="G47" s="118" t="s">
        <v>257</v>
      </c>
      <c r="H47" s="118" t="s">
        <v>256</v>
      </c>
      <c r="I47" s="118" t="s">
        <v>255</v>
      </c>
      <c r="J47" s="118" t="s">
        <v>254</v>
      </c>
      <c r="K47" s="31" t="s">
        <v>253</v>
      </c>
      <c r="L47" s="31" t="s">
        <v>252</v>
      </c>
      <c r="M47" s="31" t="s">
        <v>251</v>
      </c>
      <c r="N47" s="31" t="s">
        <v>250</v>
      </c>
      <c r="O47" s="31" t="s">
        <v>249</v>
      </c>
      <c r="P47" s="31" t="s">
        <v>248</v>
      </c>
      <c r="Q47" s="31" t="s">
        <v>247</v>
      </c>
      <c r="R47" s="117" t="s">
        <v>246</v>
      </c>
      <c r="S47" s="31" t="s">
        <v>245</v>
      </c>
      <c r="T47" s="31" t="s">
        <v>244</v>
      </c>
      <c r="U47" s="31" t="s">
        <v>243</v>
      </c>
      <c r="V47" s="31" t="s">
        <v>242</v>
      </c>
      <c r="W47" s="31" t="s">
        <v>241</v>
      </c>
      <c r="X47" s="31" t="s">
        <v>240</v>
      </c>
      <c r="Y47" s="31" t="s">
        <v>239</v>
      </c>
      <c r="Z47" s="136" t="s">
        <v>268</v>
      </c>
      <c r="AA47" s="31" t="s">
        <v>331</v>
      </c>
      <c r="AB47" s="31" t="s">
        <v>326</v>
      </c>
      <c r="AC47" s="31" t="s">
        <v>327</v>
      </c>
      <c r="AD47" s="31" t="s">
        <v>328</v>
      </c>
      <c r="AE47" s="31" t="s">
        <v>299</v>
      </c>
    </row>
    <row r="48" spans="1:31">
      <c r="B48" s="113">
        <f>MINA('ver pressoflex 6p C2 DCpowe'!B58:B557)</f>
        <v>853.55561018738081</v>
      </c>
      <c r="C48" s="135">
        <f>VLOOKUP($B$48,'ver pressoflex 6p C2 DCpowe'!$B$58:$AA$557,C46,FALSE)</f>
        <v>701.55750000000148</v>
      </c>
      <c r="D48" s="186">
        <f>VLOOKUP($B$48,'ver pressoflex 6p C2 DCpowe'!$B$58:$AA$557,D46,FALSE)</f>
        <v>-1.485266747312988E-3</v>
      </c>
      <c r="E48" s="186">
        <f>VLOOKUP($B$48,'ver pressoflex 6p C2 DCpowe'!$B$58:$AA$557,E46,FALSE)</f>
        <v>-1.2483620259499564E-3</v>
      </c>
      <c r="F48" s="186">
        <f>VLOOKUP($B$48,'ver pressoflex 6p C2 DCpowe'!$B$58:$AA$557,F46,FALSE)</f>
        <v>-1.0114573045869248E-3</v>
      </c>
      <c r="G48" s="186">
        <f>VLOOKUP($B$48,'ver pressoflex 6p C2 DCpowe'!$B$58:$AA$557,G46,FALSE)</f>
        <v>4.1116072948886324E-3</v>
      </c>
      <c r="H48" s="186">
        <f>VLOOKUP($B$48,'ver pressoflex 6p C2 DCpowe'!$B$58:$AA$557,H46,FALSE)</f>
        <v>4.3485120162516629E-3</v>
      </c>
      <c r="I48" s="186">
        <f>VLOOKUP($B$48,'ver pressoflex 6p C2 DCpowe'!$B$58:$AA$557,I46,FALSE)</f>
        <v>4.5854167376146952E-3</v>
      </c>
      <c r="J48" s="186">
        <f>VLOOKUP($B$48,'ver pressoflex 6p C2 DCpowe'!$B$58:$AA$557,J46,FALSE)</f>
        <v>5.1776785410222737E-3</v>
      </c>
      <c r="K48" s="133">
        <f>VLOOKUP($B$48,'ver pressoflex 6p C2 DCpowe'!$B$58:$AA$557,K46,FALSE)*10^-3</f>
        <v>-41.146444389812622</v>
      </c>
      <c r="L48" s="133">
        <f>VLOOKUP($B$48,'ver pressoflex 6p C2 DCpowe'!$B$58:$AA$557,L46,FALSE)*10^-3</f>
        <v>-17.803500000000003</v>
      </c>
      <c r="M48" s="133">
        <f>VLOOKUP($B$48,'ver pressoflex 6p C2 DCpowe'!$B$58:$AA$557,M46,FALSE)*10^-3</f>
        <v>0</v>
      </c>
      <c r="N48" s="133">
        <f>VLOOKUP($B$48,'ver pressoflex 6p C2 DCpowe'!$B$58:$AA$557,N46,FALSE)*10^-3</f>
        <v>0</v>
      </c>
      <c r="O48" s="133">
        <f>VLOOKUP($B$48,'ver pressoflex 6p C2 DCpowe'!$B$58:$AA$557,O46,FALSE)*10^-3</f>
        <v>0</v>
      </c>
      <c r="P48" s="133">
        <f>VLOOKUP($B$48,'ver pressoflex 6p C2 DCpowe'!$B$58:$AA$557,P46,FALSE)*10^-3</f>
        <v>0</v>
      </c>
      <c r="Q48" s="133">
        <f>VLOOKUP($B$48,'ver pressoflex 6p C2 DCpowe'!$B$58:$AA$557,Q46,FALSE)*10^-3</f>
        <v>17.803500000000003</v>
      </c>
      <c r="R48" s="286">
        <f>VLOOKUP($B$48,'ver pressoflex 6p C2 DCpowe'!$B$58:$AA$557,R46,FALSE)*10^-3</f>
        <v>-41.146444389812622</v>
      </c>
      <c r="S48" s="187">
        <f>VLOOKUP($B$48,'ver pressoflex 6p C2 DCpowe'!$B$58:$AA$557,S46,FALSE)*10^-6</f>
        <v>36.426574512900316</v>
      </c>
      <c r="T48" s="187">
        <f>VLOOKUP($B$48,'ver pressoflex 6p C2 DCpowe'!$B$58:$AA$557,T46,FALSE)*10^-6</f>
        <v>18.248587500000003</v>
      </c>
      <c r="U48" s="187">
        <f>VLOOKUP($B$48,'ver pressoflex 6p C2 DCpowe'!$B$58:$AA$557,U46,FALSE)*10^-6</f>
        <v>0</v>
      </c>
      <c r="V48" s="187">
        <f>VLOOKUP($B$48,'ver pressoflex 6p C2 DCpowe'!$B$58:$AA$557,V46,FALSE)*10^-6</f>
        <v>0</v>
      </c>
      <c r="W48" s="187">
        <f>VLOOKUP($B$48,'ver pressoflex 6p C2 DCpowe'!$B$58:$AA$557,W46,FALSE)*10^-6</f>
        <v>0</v>
      </c>
      <c r="X48" s="187">
        <f>VLOOKUP($B$48,'ver pressoflex 6p C2 DCpowe'!$B$58:$AA$557,X46,FALSE)*10^-6</f>
        <v>0</v>
      </c>
      <c r="Y48" s="187">
        <f>VLOOKUP($B$48,'ver pressoflex 6p C2 DCpowe'!$B$58:$AA$557,Y46,FALSE)*10^-6</f>
        <v>18.248587500000003</v>
      </c>
      <c r="Z48" s="187">
        <f>VLOOKUP($B$48,'ver pressoflex 6p C2 DCpowe'!$B$58:$AF$557,Z46,FALSE)*10^-6</f>
        <v>72.923749512900315</v>
      </c>
      <c r="AA48" s="193">
        <f>VLOOKUP($B$48,'ver pressoflex 6p C2 DCpowe'!$B$58:$AF$557,AA46,FALSE)</f>
        <v>2.0775285507205667E-3</v>
      </c>
      <c r="AB48" s="190">
        <f>VLOOKUP($B$48,'ver pressoflex 6p C2 DCpowe'!$B$58:$AF$557,AB46,FALSE)</f>
        <v>3.3514364734231667E-3</v>
      </c>
      <c r="AC48" s="195">
        <f>VLOOKUP($B$48,'ver pressoflex 6p C2 DCpowe'!$B$58:$AF$557,AC46,FALSE)</f>
        <v>3.5912151769936938E-6</v>
      </c>
      <c r="AD48" s="189">
        <f>VLOOKUP($B$48,'ver pressoflex 6p C2 DCpowe'!$B$58:$AF$557,AD46,FALSE)</f>
        <v>0.25135773550673751</v>
      </c>
      <c r="AE48" s="189">
        <f>VLOOKUP($B$48,'ver pressoflex 6p C2 DCpowe'!$B$58:$AF$557,AE46,FALSE)</f>
        <v>0.48422126200925086</v>
      </c>
    </row>
    <row r="49" spans="2:32">
      <c r="M49" s="43"/>
      <c r="N49" s="43"/>
      <c r="O49" s="43"/>
      <c r="P49" s="131"/>
    </row>
    <row r="50" spans="2:32" ht="15.75">
      <c r="B50" s="130" t="s">
        <v>267</v>
      </c>
      <c r="C50" s="129" t="b">
        <f>IF(ABS(Z48)&gt;ABS(M3),TRUE,FALSE)</f>
        <v>1</v>
      </c>
      <c r="E50" s="185" t="str">
        <f>IF(ABS(B48)/ABS(C53)&lt;0.05,"ok","errore di calcolo")</f>
        <v>ok</v>
      </c>
      <c r="F50" s="199">
        <f>ABS(B48)/ABS(C53)</f>
        <v>2.0322752623509067E-2</v>
      </c>
      <c r="G50" s="371">
        <f>+K50/G5</f>
        <v>0</v>
      </c>
      <c r="H50" s="372" t="s">
        <v>313</v>
      </c>
      <c r="I50" s="113">
        <v>0</v>
      </c>
      <c r="J50" s="899" t="s">
        <v>722</v>
      </c>
      <c r="M50" s="128"/>
      <c r="N50" s="127"/>
      <c r="O50" s="126"/>
      <c r="P50" s="119"/>
      <c r="T50" s="65" t="s">
        <v>332</v>
      </c>
      <c r="U50" s="65"/>
      <c r="V50" s="192">
        <f>+$G$17/ABS($G$10)*(ABS($G$10)^2-ABS($G$10)^3/(3*ABS($G$10)))</f>
        <v>2.2222222222222223E-4</v>
      </c>
      <c r="W50" s="65" t="s">
        <v>337</v>
      </c>
      <c r="X50" s="197">
        <f>+$G$17/ABS($G$10)*(ABS(Y50)^2-ABS(Y50)^3/(3*ABS($G$10)))</f>
        <v>-7.7777777777777793E-2</v>
      </c>
      <c r="Y50" s="198">
        <v>-2E-3</v>
      </c>
      <c r="AA50" s="65" t="s">
        <v>338</v>
      </c>
      <c r="AB50" s="65">
        <f>2*$G$17/ABS($G$10)*(ABS($G$10)^3/3-ABS($G$10)^4/(8*ABS($G$10)))</f>
        <v>2.7777777777777781E-8</v>
      </c>
    </row>
    <row r="51" spans="2:32">
      <c r="E51" s="185" t="s">
        <v>280</v>
      </c>
      <c r="F51" s="185">
        <f>+G3/4</f>
        <v>612.5</v>
      </c>
      <c r="G51" s="371">
        <f>+I51/G5</f>
        <v>0.61538461538461531</v>
      </c>
      <c r="H51" s="372" t="s">
        <v>313</v>
      </c>
      <c r="I51" s="113">
        <f>ABS(G9)/(ABS(G9)+ABS(G8))*G5</f>
        <v>1470.7692307692305</v>
      </c>
      <c r="J51" s="899"/>
      <c r="M51" s="125"/>
      <c r="N51" s="124"/>
      <c r="O51" s="123"/>
      <c r="P51" s="119"/>
      <c r="T51" s="65" t="s">
        <v>333</v>
      </c>
      <c r="U51" s="65"/>
      <c r="V51" s="192">
        <f>+$G$17*(ABS($G$9)-ABS($G$10))</f>
        <v>1.3000000000000001E-2</v>
      </c>
      <c r="AA51" s="65" t="s">
        <v>339</v>
      </c>
      <c r="AB51" s="65">
        <f>+$G$17/2*(ABS(G9)^2-ABS($G$10)^2)</f>
        <v>5.3299999999999995E-5</v>
      </c>
    </row>
    <row r="52" spans="2:32">
      <c r="M52" s="122"/>
      <c r="N52" s="121"/>
      <c r="O52" s="120"/>
      <c r="P52" s="119"/>
      <c r="T52" s="65" t="s">
        <v>334</v>
      </c>
      <c r="U52" s="65"/>
      <c r="V52" s="192">
        <f>+V50+V51</f>
        <v>1.3222222222222224E-2</v>
      </c>
      <c r="AA52" s="65" t="s">
        <v>334</v>
      </c>
      <c r="AB52" s="196">
        <f>+AB50+AB51</f>
        <v>5.332777777777777E-5</v>
      </c>
    </row>
    <row r="53" spans="2:32">
      <c r="B53" s="69" t="s">
        <v>266</v>
      </c>
      <c r="C53" s="69">
        <f>'ver pressoflex 6p C2 DCpowe'!P3*1000</f>
        <v>-42000</v>
      </c>
      <c r="T53" s="65" t="s">
        <v>335</v>
      </c>
      <c r="U53" s="65"/>
      <c r="V53" s="192">
        <f>+G17*ABS(G9)</f>
        <v>1.3333333333333334E-2</v>
      </c>
      <c r="AA53" s="65" t="s">
        <v>340</v>
      </c>
      <c r="AB53" s="192">
        <f>1-AB52/(V52*ABS(G9))</f>
        <v>0.49585084033613458</v>
      </c>
    </row>
    <row r="54" spans="2:32">
      <c r="T54" s="65" t="s">
        <v>336</v>
      </c>
      <c r="U54" s="65"/>
      <c r="V54" s="192">
        <f>+V52/V53</f>
        <v>0.9916666666666667</v>
      </c>
    </row>
    <row r="55" spans="2:32">
      <c r="D55" s="188" t="s">
        <v>265</v>
      </c>
      <c r="E55" s="188"/>
      <c r="F55" s="188"/>
      <c r="G55" s="188"/>
      <c r="H55" s="188"/>
      <c r="I55" s="188"/>
      <c r="J55" s="188"/>
      <c r="K55" s="188"/>
      <c r="L55" s="188" t="s">
        <v>264</v>
      </c>
      <c r="M55" s="188" t="s">
        <v>264</v>
      </c>
      <c r="N55" s="188" t="s">
        <v>264</v>
      </c>
      <c r="O55" s="188" t="s">
        <v>264</v>
      </c>
      <c r="P55" s="188" t="s">
        <v>264</v>
      </c>
      <c r="Q55" s="188" t="s">
        <v>264</v>
      </c>
      <c r="R55" s="188" t="s">
        <v>264</v>
      </c>
    </row>
    <row r="56" spans="2:32">
      <c r="B56" s="31">
        <v>0</v>
      </c>
      <c r="C56" s="31">
        <v>1</v>
      </c>
      <c r="D56" s="31">
        <v>3</v>
      </c>
      <c r="E56" s="31">
        <v>4</v>
      </c>
      <c r="F56" s="31">
        <v>5</v>
      </c>
      <c r="G56" s="31">
        <v>6</v>
      </c>
      <c r="H56" s="31">
        <v>7</v>
      </c>
      <c r="I56" s="31">
        <v>8</v>
      </c>
      <c r="J56" s="31">
        <v>9</v>
      </c>
      <c r="K56" s="31">
        <f t="shared" ref="K56:AA56" si="2">1+J56</f>
        <v>10</v>
      </c>
      <c r="L56" s="31">
        <f>1+K56</f>
        <v>11</v>
      </c>
      <c r="M56" s="31">
        <f t="shared" si="2"/>
        <v>12</v>
      </c>
      <c r="N56" s="31">
        <f t="shared" si="2"/>
        <v>13</v>
      </c>
      <c r="O56" s="31">
        <f t="shared" si="2"/>
        <v>14</v>
      </c>
      <c r="P56" s="31">
        <f t="shared" si="2"/>
        <v>15</v>
      </c>
      <c r="Q56" s="31">
        <f t="shared" si="2"/>
        <v>16</v>
      </c>
      <c r="R56" s="31">
        <f t="shared" si="2"/>
        <v>17</v>
      </c>
      <c r="S56" s="31">
        <f t="shared" si="2"/>
        <v>18</v>
      </c>
      <c r="T56" s="31">
        <f t="shared" si="2"/>
        <v>19</v>
      </c>
      <c r="U56" s="31">
        <f t="shared" si="2"/>
        <v>20</v>
      </c>
      <c r="V56" s="31">
        <f t="shared" si="2"/>
        <v>21</v>
      </c>
      <c r="W56" s="31">
        <f t="shared" si="2"/>
        <v>22</v>
      </c>
      <c r="X56" s="31">
        <f t="shared" si="2"/>
        <v>23</v>
      </c>
      <c r="Y56" s="31">
        <f t="shared" si="2"/>
        <v>24</v>
      </c>
      <c r="Z56" s="31">
        <f t="shared" si="2"/>
        <v>25</v>
      </c>
      <c r="AA56" s="31">
        <f t="shared" si="2"/>
        <v>26</v>
      </c>
      <c r="AB56" s="31">
        <f>1+AA56</f>
        <v>27</v>
      </c>
      <c r="AC56" s="31">
        <f>1+AB56</f>
        <v>28</v>
      </c>
      <c r="AD56" s="31">
        <f>1+AC56</f>
        <v>29</v>
      </c>
      <c r="AE56" s="31">
        <f>1+AD56</f>
        <v>30</v>
      </c>
      <c r="AF56" s="31">
        <f>1+AE56</f>
        <v>31</v>
      </c>
    </row>
    <row r="57" spans="2:32">
      <c r="B57" s="118" t="s">
        <v>263</v>
      </c>
      <c r="C57" s="118" t="s">
        <v>262</v>
      </c>
      <c r="D57" s="31" t="s">
        <v>261</v>
      </c>
      <c r="E57" s="118" t="s">
        <v>260</v>
      </c>
      <c r="F57" s="118" t="s">
        <v>259</v>
      </c>
      <c r="G57" s="118" t="s">
        <v>258</v>
      </c>
      <c r="H57" s="118" t="s">
        <v>257</v>
      </c>
      <c r="I57" s="118" t="s">
        <v>256</v>
      </c>
      <c r="J57" s="118" t="s">
        <v>255</v>
      </c>
      <c r="K57" s="118" t="s">
        <v>254</v>
      </c>
      <c r="L57" s="31" t="s">
        <v>253</v>
      </c>
      <c r="M57" s="31" t="s">
        <v>252</v>
      </c>
      <c r="N57" s="31" t="s">
        <v>251</v>
      </c>
      <c r="O57" s="31" t="s">
        <v>250</v>
      </c>
      <c r="P57" s="31" t="s">
        <v>249</v>
      </c>
      <c r="Q57" s="31" t="s">
        <v>248</v>
      </c>
      <c r="R57" s="31" t="s">
        <v>247</v>
      </c>
      <c r="S57" s="117" t="s">
        <v>246</v>
      </c>
      <c r="T57" s="31" t="s">
        <v>245</v>
      </c>
      <c r="U57" s="31" t="s">
        <v>244</v>
      </c>
      <c r="V57" s="31" t="s">
        <v>243</v>
      </c>
      <c r="W57" s="31" t="s">
        <v>242</v>
      </c>
      <c r="X57" s="31" t="s">
        <v>241</v>
      </c>
      <c r="Y57" s="31" t="s">
        <v>240</v>
      </c>
      <c r="Z57" s="31" t="s">
        <v>239</v>
      </c>
      <c r="AA57" s="117" t="s">
        <v>238</v>
      </c>
      <c r="AB57" s="31" t="s">
        <v>331</v>
      </c>
      <c r="AC57" s="31" t="s">
        <v>326</v>
      </c>
      <c r="AD57" s="31" t="s">
        <v>327</v>
      </c>
      <c r="AE57" s="31" t="s">
        <v>328</v>
      </c>
      <c r="AF57" s="31" t="s">
        <v>299</v>
      </c>
    </row>
    <row r="58" spans="2:32">
      <c r="B58" s="116">
        <f t="shared" ref="B58:B121" si="3">ABS(+S58-$C$53)</f>
        <v>59810.539643071133</v>
      </c>
      <c r="C58" s="115">
        <v>0.01</v>
      </c>
      <c r="D58" s="68">
        <f>'ver pressoflex 6p C2 DCpowe'!$G$3/2/$C$557*C58</f>
        <v>0.1225</v>
      </c>
      <c r="E58" s="114">
        <f>$G$8*($M$8-D58)/($G$5-D58)</f>
        <v>4.1817519935645237E-4</v>
      </c>
      <c r="F58" s="114">
        <f>$G$8*($M$9-D58)/($G$5-D58)</f>
        <v>5.855477948137509E-4</v>
      </c>
      <c r="G58" s="114">
        <f>$G$8*($M$10-D58)/($G$5-D58)</f>
        <v>7.5292039027104944E-4</v>
      </c>
      <c r="H58" s="114">
        <f>$G$8*($M$11-D58)/($G$5-D58)</f>
        <v>4.3723527670351302E-3</v>
      </c>
      <c r="I58" s="114">
        <f>$G$8*($M$12-D58)/($G$5-D58)</f>
        <v>4.539725362492429E-3</v>
      </c>
      <c r="J58" s="114">
        <f>$G$8*($M$13-D58)/($G$5-D58)</f>
        <v>4.7070979579497277E-3</v>
      </c>
      <c r="K58" s="114">
        <f>$G$8*($G$3-D58)/($G$5-D58)</f>
        <v>5.1255294465929746E-3</v>
      </c>
      <c r="L58" s="113">
        <f>-'ver pressoflex 6p C2 DCpowe'!$G$2*'ver pressoflex 6p C2 DCpowe'!D58*'ver pressoflex 6p C2 DCpowe'!$G$17*'ver pressoflex 6p C2 DCpowe'!$G$13*'ver pressoflex 6p C2 DCpowe'!AE58</f>
        <v>-1.1729196129234684E-6</v>
      </c>
      <c r="M58" s="31">
        <f>IF(ABS(E58)&lt;'ver pressoflex 6p C2 DCpowe'!$G$7,'ver pressoflex 6p C2 DCpowe'!$G$16*E58*'ver pressoflex 6p C2 DCpowe'!$O$8,SIGN(E58)*'ver pressoflex 6p C2 DCpowe'!$G$15*'ver pressoflex 6p C2 DCpowe'!$O$8)</f>
        <v>7.0396442440477252</v>
      </c>
      <c r="N58" s="31">
        <f>IF(ABS(F58)&lt;'ver pressoflex 6p C2 DCpowe'!$G$7,'ver pressoflex 6p C2 DCpowe'!$G$16*F58*'ver pressoflex 6p C2 DCpowe'!$O$9,SIGN(F58)*'ver pressoflex 6p C2 DCpowe'!$G$15*'ver pressoflex 6p C2 DCpowe'!$O$9)</f>
        <v>0</v>
      </c>
      <c r="O58" s="31">
        <f>IF(ABS(G58)&lt;'ver pressoflex 6p C2 DCpowe'!$G$7,'ver pressoflex 6p C2 DCpowe'!$G$16*G58*'ver pressoflex 6p C2 DCpowe'!$O$10,SIGN(G58)*'ver pressoflex 6p C2 DCpowe'!$G$15*'ver pressoflex 6p C2 DCpowe'!$O$10)</f>
        <v>0</v>
      </c>
      <c r="P58" s="31">
        <f>IF(ABS(H58)&lt;'ver pressoflex 6p C2 DCpowe'!$G$7,'ver pressoflex 6p C2 DCpowe'!$G$16*H58*'ver pressoflex 6p C2 DCpowe'!$O$11,SIGN(H58)*'ver pressoflex 6p C2 DCpowe'!$G$15*'ver pressoflex 6p C2 DCpowe'!$O$11)</f>
        <v>0</v>
      </c>
      <c r="Q58" s="31">
        <f>IF(ABS(I58)&lt;'ver pressoflex 6p C2 DCpowe'!$G$7,'ver pressoflex 6p C2 DCpowe'!$G$16*I58*'ver pressoflex 6p C2 DCpowe'!$O$12,SIGN(I58)*'ver pressoflex 6p C2 DCpowe'!$G$15*'ver pressoflex 6p C2 DCpowe'!$O$12)</f>
        <v>0</v>
      </c>
      <c r="R58" s="31">
        <f>IF(ABS(J58)&lt;'ver pressoflex 6p C2 DCpowe'!$G$7,'ver pressoflex 6p C2 DCpowe'!$G$16*J58*'ver pressoflex 6p C2 DCpowe'!$O$13,SIGN(J58)*'ver pressoflex 6p C2 DCpowe'!$G$15*'ver pressoflex 6p C2 DCpowe'!$O$13)</f>
        <v>17803.500000000004</v>
      </c>
      <c r="S58" s="113">
        <f t="shared" ref="S58:S121" si="4">L58+M58+N58+O58+P58+Q58+R58</f>
        <v>17810.539643071133</v>
      </c>
      <c r="T58" s="188">
        <f>-L58*('ver pressoflex 6p C2 DCpowe'!$G$3/2-'ver pressoflex 6p C2 DCpowe'!AF58*'ver pressoflex 6p C2 DCpowe'!D58)</f>
        <v>1.436778626497046E-3</v>
      </c>
      <c r="U58" s="29">
        <f>M58*IF(($G$3/2-$M$8)&gt;0,('ver pressoflex 6p C2 DCpowe'!$G$3/2-'ver pressoflex 6p C2 DCpowe'!$M$8),'ver pressoflex 6p C2 DCpowe'!$G$3/2-('ver pressoflex 6p C2 DCpowe'!$G$3-'ver pressoflex 6p C2 DCpowe'!$M$8))*IF(($G$3/2-$M$8)&gt;0,-1,1)</f>
        <v>-7215.6353501489184</v>
      </c>
      <c r="V58" s="29">
        <f>N58*IF(($G$3/2-$M$9)&gt;0,('ver pressoflex 6p C2 DCpowe'!$G$3/2-'ver pressoflex 6p C2 DCpowe'!$M$9),'ver pressoflex 6p C2 DCpowe'!$G$3/2-('ver pressoflex 6p C2 DCpowe'!$G$3-'ver pressoflex 6p C2 DCpowe'!$M$9))*IF(($G$3/2-$M$9)&gt;0,-1,1)</f>
        <v>0</v>
      </c>
      <c r="W58" s="29">
        <f>O58*IF(($G$3/2-$M$10)&gt;0,('ver pressoflex 6p C2 DCpowe'!$G$3/2-'ver pressoflex 6p C2 DCpowe'!$M$10),'ver pressoflex 6p C2 DCpowe'!$G$3/2-('ver pressoflex 6p C2 DCpowe'!$G$3-'ver pressoflex 6p C2 DCpowe'!$M$10))*IF(($G$3/2-$M$10)&gt;0,-1,1)</f>
        <v>0</v>
      </c>
      <c r="X58" s="29">
        <f>P58*IF(($G$3/2-$M$11)&gt;0,('ver pressoflex 6p C2 DCpowe'!$G$3/2-'ver pressoflex 6p C2 DCpowe'!$M$11),'ver pressoflex 6p C2 DCpowe'!$G$3/2-('ver pressoflex 6p C2 DCpowe'!$G$3-'ver pressoflex 6p C2 DCpowe'!$M$11))*IF(($G$3/2-$M$11)&gt;0,-1,1)</f>
        <v>0</v>
      </c>
      <c r="Y58" s="29">
        <f>Q58*IF(($G$3/2-$M$12)&gt;0,('ver pressoflex 6p C2 DCpowe'!$G$3/2-'ver pressoflex 6p C2 DCpowe'!$M$12),'ver pressoflex 6p C2 DCpowe'!$G$3/2-('ver pressoflex 6p C2 DCpowe'!$G$3-'ver pressoflex 6p C2 DCpowe'!$M$12))*IF(($G$3/2-$M$12)&gt;0,-1,1)</f>
        <v>0</v>
      </c>
      <c r="Z58" s="29">
        <f>R58*IF(($G$3/2-$M$13)&gt;0,('ver pressoflex 6p C2 DCpowe'!$G$3/2-'ver pressoflex 6p C2 DCpowe'!$M$13),'ver pressoflex 6p C2 DCpowe'!$G$3/2-('ver pressoflex 6p C2 DCpowe'!$G$3-'ver pressoflex 6p C2 DCpowe'!$M$13))*IF(($G$3/2-$M$13)&gt;0,-1,1)</f>
        <v>18248587.500000004</v>
      </c>
      <c r="AA58" s="113">
        <f>T58+U58+V58+W58+X58+Y58+Z58</f>
        <v>18241371.866086632</v>
      </c>
      <c r="AB58" s="193">
        <f t="shared" ref="AB58:AB122" si="5">$G$8*D58/($G$5-D58)</f>
        <v>2.5628928679398839E-7</v>
      </c>
      <c r="AC58" s="191">
        <f>IF(AB58&lt;ABS($G$10),$G$17/ABS($G$10)*(ABS(AB58)^2-ABS(AB58)^3/(3*ABS($G$10))),$G$17*(AB58-ABS($G$10))+$G$17/ABS($G$10)*(ABS($G$10)^2-ABS($G$10)^3/(3*ABS($G$10))))</f>
        <v>5.4713451331706992E-10</v>
      </c>
      <c r="AD58" s="194">
        <f>IF(AB58&lt;ABS($G$10),2*$G$17/ABS($G$10)*(ABS(AB58)^3/3-ABS(AB58)^4/(8*ABS($G$10))),$G$17/2*(AB58^2-ABS($G$10)^2)+2*$G$17/ABS($G$10)*(ABS($G$10)^3/3-ABS($G$10)^4/(8*ABS($G$10))))</f>
        <v>9.3478149264290489E-17</v>
      </c>
      <c r="AE58" s="191">
        <f>AC58/(ABS($G$9)*$G$17)</f>
        <v>4.1035088498780239E-8</v>
      </c>
      <c r="AF58" s="191">
        <f>1-AD58/(AC58*AB58)</f>
        <v>0.33336894427878316</v>
      </c>
    </row>
    <row r="59" spans="2:32">
      <c r="B59" s="116">
        <f t="shared" si="3"/>
        <v>59810.531704609908</v>
      </c>
      <c r="C59" s="115">
        <f t="shared" ref="C59:C122" si="6">+C58+0.02</f>
        <v>0.03</v>
      </c>
      <c r="D59" s="68">
        <f>'ver pressoflex 6p C2 DCpowe'!$G$3/2/$C$557*C59</f>
        <v>0.36749999999999999</v>
      </c>
      <c r="E59" s="114">
        <f t="shared" ref="E59:E122" si="7">$G$8*($M$8-D59)/($G$5-D59)</f>
        <v>4.1770544215480825E-4</v>
      </c>
      <c r="F59" s="114">
        <f t="shared" ref="F59:F122" si="8">$G$8*($M$9-D59)/($G$5-D59)</f>
        <v>5.8509519769253215E-4</v>
      </c>
      <c r="G59" s="114">
        <f t="shared" ref="G59:G122" si="9">$G$8*($M$10-D59)/($G$5-D59)</f>
        <v>7.5248495323025611E-4</v>
      </c>
      <c r="H59" s="114">
        <f t="shared" ref="H59:H122" si="10">$G$8*($M$11-D59)/($G$5-D59)</f>
        <v>4.372288416733535E-3</v>
      </c>
      <c r="I59" s="114">
        <f t="shared" ref="I59:I122" si="11">$G$8*($M$12-D59)/($G$5-D59)</f>
        <v>4.539678172271259E-3</v>
      </c>
      <c r="J59" s="114">
        <f t="shared" ref="J59:J122" si="12">$G$8*($M$13-D59)/($G$5-D59)</f>
        <v>4.707067927808983E-3</v>
      </c>
      <c r="K59" s="114">
        <f t="shared" ref="K59:K122" si="13">$G$8*($G$3-D59)/($G$5-D59)</f>
        <v>5.1255423166532933E-3</v>
      </c>
      <c r="L59" s="113">
        <f>-'ver pressoflex 6p C2 DCpowe'!$G$2*'ver pressoflex 6p C2 DCpowe'!D59*'ver pressoflex 6p C2 DCpowe'!$G$17*'ver pressoflex 6p C2 DCpowe'!$G$13*'ver pressoflex 6p C2 DCpowe'!AE59</f>
        <v>-3.1648247772242481E-5</v>
      </c>
      <c r="M59" s="31">
        <f>IF(ABS(E59)&lt;'ver pressoflex 6p C2 DCpowe'!$G$7,'ver pressoflex 6p C2 DCpowe'!$G$16*E59*'ver pressoflex 6p C2 DCpowe'!$O$8,SIGN(E59)*'ver pressoflex 6p C2 DCpowe'!$G$15*'ver pressoflex 6p C2 DCpowe'!$O$8)</f>
        <v>7.0317362581467364</v>
      </c>
      <c r="N59" s="31">
        <f>IF(ABS(F59)&lt;'ver pressoflex 6p C2 DCpowe'!$G$7,'ver pressoflex 6p C2 DCpowe'!$G$16*F59*'ver pressoflex 6p C2 DCpowe'!$O$9,SIGN(F59)*'ver pressoflex 6p C2 DCpowe'!$G$15*'ver pressoflex 6p C2 DCpowe'!$O$9)</f>
        <v>0</v>
      </c>
      <c r="O59" s="31">
        <f>IF(ABS(G59)&lt;'ver pressoflex 6p C2 DCpowe'!$G$7,'ver pressoflex 6p C2 DCpowe'!$G$16*G59*'ver pressoflex 6p C2 DCpowe'!$O$10,SIGN(G59)*'ver pressoflex 6p C2 DCpowe'!$G$15*'ver pressoflex 6p C2 DCpowe'!$O$10)</f>
        <v>0</v>
      </c>
      <c r="P59" s="31">
        <f>IF(ABS(H59)&lt;'ver pressoflex 6p C2 DCpowe'!$G$7,'ver pressoflex 6p C2 DCpowe'!$G$16*H59*'ver pressoflex 6p C2 DCpowe'!$O$11,SIGN(H59)*'ver pressoflex 6p C2 DCpowe'!$G$15*'ver pressoflex 6p C2 DCpowe'!$O$11)</f>
        <v>0</v>
      </c>
      <c r="Q59" s="31">
        <f>IF(ABS(I59)&lt;'ver pressoflex 6p C2 DCpowe'!$G$7,'ver pressoflex 6p C2 DCpowe'!$G$16*I59*'ver pressoflex 6p C2 DCpowe'!$O$12,SIGN(I59)*'ver pressoflex 6p C2 DCpowe'!$G$15*'ver pressoflex 6p C2 DCpowe'!$O$12)</f>
        <v>0</v>
      </c>
      <c r="R59" s="31">
        <f>IF(ABS(J59)&lt;'ver pressoflex 6p C2 DCpowe'!$G$7,'ver pressoflex 6p C2 DCpowe'!$G$16*J59*'ver pressoflex 6p C2 DCpowe'!$O$13,SIGN(J59)*'ver pressoflex 6p C2 DCpowe'!$G$15*'ver pressoflex 6p C2 DCpowe'!$O$13)</f>
        <v>17803.500000000004</v>
      </c>
      <c r="S59" s="113">
        <f t="shared" si="4"/>
        <v>17810.531704609904</v>
      </c>
      <c r="T59" s="362">
        <f>-L59*('ver pressoflex 6p C2 DCpowe'!$G$3/2-'ver pressoflex 6p C2 DCpowe'!AF59*'ver pressoflex 6p C2 DCpowe'!D59)</f>
        <v>3.8765225366910426E-2</v>
      </c>
      <c r="U59" s="29">
        <f>M59*IF(($G$3/2-$M$8)&gt;0,('ver pressoflex 6p C2 DCpowe'!$G$3/2-'ver pressoflex 6p C2 DCpowe'!$M$8),'ver pressoflex 6p C2 DCpowe'!$G$3/2-('ver pressoflex 6p C2 DCpowe'!$G$3-'ver pressoflex 6p C2 DCpowe'!$M$8))*IF(($G$3/2-$M$8)&gt;0,-1,1)</f>
        <v>-7207.5296646004044</v>
      </c>
      <c r="V59" s="29">
        <f>N59*IF(($G$3/2-$M$9)&gt;0,('ver pressoflex 6p C2 DCpowe'!$G$3/2-'ver pressoflex 6p C2 DCpowe'!$M$9),'ver pressoflex 6p C2 DCpowe'!$G$3/2-('ver pressoflex 6p C2 DCpowe'!$G$3-'ver pressoflex 6p C2 DCpowe'!$M$9))*IF(($G$3/2-$M$9)&gt;0,-1,1)</f>
        <v>0</v>
      </c>
      <c r="W59" s="29">
        <f>O59*IF(($G$3/2-$M$10)&gt;0,('ver pressoflex 6p C2 DCpowe'!$G$3/2-'ver pressoflex 6p C2 DCpowe'!$M$10),'ver pressoflex 6p C2 DCpowe'!$G$3/2-('ver pressoflex 6p C2 DCpowe'!$G$3-'ver pressoflex 6p C2 DCpowe'!$M$10))*IF(($G$3/2-$M$10)&gt;0,-1,1)</f>
        <v>0</v>
      </c>
      <c r="X59" s="29">
        <f>P59*IF(($G$3/2-$M$11)&gt;0,('ver pressoflex 6p C2 DCpowe'!$G$3/2-'ver pressoflex 6p C2 DCpowe'!$M$11),'ver pressoflex 6p C2 DCpowe'!$G$3/2-('ver pressoflex 6p C2 DCpowe'!$G$3-'ver pressoflex 6p C2 DCpowe'!$M$11))*IF(($G$3/2-$M$11)&gt;0,-1,1)</f>
        <v>0</v>
      </c>
      <c r="Y59" s="29">
        <f>Q59*IF(($G$3/2-$M$12)&gt;0,('ver pressoflex 6p C2 DCpowe'!$G$3/2-'ver pressoflex 6p C2 DCpowe'!$M$12),'ver pressoflex 6p C2 DCpowe'!$G$3/2-('ver pressoflex 6p C2 DCpowe'!$G$3-'ver pressoflex 6p C2 DCpowe'!$M$12))*IF(($G$3/2-$M$12)&gt;0,-1,1)</f>
        <v>0</v>
      </c>
      <c r="Z59" s="29">
        <f>R59*IF(($G$3/2-$M$13)&gt;0,('ver pressoflex 6p C2 DCpowe'!$G$3/2-'ver pressoflex 6p C2 DCpowe'!$M$13),'ver pressoflex 6p C2 DCpowe'!$G$3/2-('ver pressoflex 6p C2 DCpowe'!$G$3-'ver pressoflex 6p C2 DCpowe'!$M$13))*IF(($G$3/2-$M$13)&gt;0,-1,1)</f>
        <v>18248587.500000004</v>
      </c>
      <c r="AA59" s="113">
        <f t="shared" ref="AA59:AA122" si="14">T59+U59+V59+W59+X59+Y59+Z59</f>
        <v>18241380.009100627</v>
      </c>
      <c r="AB59" s="193">
        <f t="shared" si="5"/>
        <v>7.6894668950141907E-7</v>
      </c>
      <c r="AC59" s="191">
        <f t="shared" ref="AC59:AC122" si="15">IF(AB59&lt;ABS($G$10),$G$17/ABS($G$10)*(ABS(AB59)^2-ABS(AB59)^3/(3*ABS($G$10))),$G$17*(AB59-ABS($G$10))+$G$17/ABS($G$10)*(ABS($G$10)^2-ABS($G$10)^3/(3*ABS($G$10))))</f>
        <v>4.9210103435945556E-9</v>
      </c>
      <c r="AD59" s="194">
        <f t="shared" ref="AD59:AD122" si="16">IF(AB59&lt;ABS($G$10),2*$G$17/ABS($G$10)*(ABS(AB59)^3/3-ABS(AB59)^4/(8*ABS($G$10))),$G$17/2*(AB59^2-ABS($G$10)^2)+2*$G$17/ABS($G$10)*(ABS($G$10)^3/3-ABS($G$10)^4/(8*ABS($G$10))))</f>
        <v>2.5222584329297955E-15</v>
      </c>
      <c r="AE59" s="191">
        <f t="shared" ref="AE59:AE122" si="17">AC59/(ABS($G$9)*$G$17)</f>
        <v>3.6907577576959163E-7</v>
      </c>
      <c r="AF59" s="191">
        <f t="shared" ref="AF59:AF122" si="18">1-AD59/(AC59*AB59)</f>
        <v>0.33344026853042941</v>
      </c>
    </row>
    <row r="60" spans="2:32">
      <c r="B60" s="116">
        <f t="shared" si="3"/>
        <v>59810.523680226222</v>
      </c>
      <c r="C60" s="115">
        <f t="shared" si="6"/>
        <v>0.05</v>
      </c>
      <c r="D60" s="68">
        <f>'ver pressoflex 6p C2 DCpowe'!$G$3/2/$C$557*C60</f>
        <v>0.61250000000000004</v>
      </c>
      <c r="E60" s="114">
        <f t="shared" si="7"/>
        <v>4.1723558861842208E-4</v>
      </c>
      <c r="F60" s="114">
        <f t="shared" si="8"/>
        <v>5.8464250775564874E-4</v>
      </c>
      <c r="G60" s="114">
        <f t="shared" si="9"/>
        <v>7.520494268928754E-4</v>
      </c>
      <c r="H60" s="114">
        <f t="shared" si="10"/>
        <v>4.3722240532354005E-3</v>
      </c>
      <c r="I60" s="114">
        <f t="shared" si="11"/>
        <v>4.5396309723726271E-3</v>
      </c>
      <c r="J60" s="114">
        <f t="shared" si="12"/>
        <v>4.7070378915098536E-3</v>
      </c>
      <c r="K60" s="114">
        <f t="shared" si="13"/>
        <v>5.12555518935292E-3</v>
      </c>
      <c r="L60" s="113">
        <f>-'ver pressoflex 6p C2 DCpowe'!$G$2*'ver pressoflex 6p C2 DCpowe'!D60*'ver pressoflex 6p C2 DCpowe'!$G$17*'ver pressoflex 6p C2 DCpowe'!$G$13*'ver pressoflex 6p C2 DCpowe'!AE60</f>
        <v>-1.4642431173131245E-4</v>
      </c>
      <c r="M60" s="31">
        <f>IF(ABS(E60)&lt;'ver pressoflex 6p C2 DCpowe'!$G$7,'ver pressoflex 6p C2 DCpowe'!$G$16*E60*'ver pressoflex 6p C2 DCpowe'!$O$8,SIGN(E60)*'ver pressoflex 6p C2 DCpowe'!$G$15*'ver pressoflex 6p C2 DCpowe'!$O$8)</f>
        <v>7.0238266505275941</v>
      </c>
      <c r="N60" s="31">
        <f>IF(ABS(F60)&lt;'ver pressoflex 6p C2 DCpowe'!$G$7,'ver pressoflex 6p C2 DCpowe'!$G$16*F60*'ver pressoflex 6p C2 DCpowe'!$O$9,SIGN(F60)*'ver pressoflex 6p C2 DCpowe'!$G$15*'ver pressoflex 6p C2 DCpowe'!$O$9)</f>
        <v>0</v>
      </c>
      <c r="O60" s="31">
        <f>IF(ABS(G60)&lt;'ver pressoflex 6p C2 DCpowe'!$G$7,'ver pressoflex 6p C2 DCpowe'!$G$16*G60*'ver pressoflex 6p C2 DCpowe'!$O$10,SIGN(G60)*'ver pressoflex 6p C2 DCpowe'!$G$15*'ver pressoflex 6p C2 DCpowe'!$O$10)</f>
        <v>0</v>
      </c>
      <c r="P60" s="31">
        <f>IF(ABS(H60)&lt;'ver pressoflex 6p C2 DCpowe'!$G$7,'ver pressoflex 6p C2 DCpowe'!$G$16*H60*'ver pressoflex 6p C2 DCpowe'!$O$11,SIGN(H60)*'ver pressoflex 6p C2 DCpowe'!$G$15*'ver pressoflex 6p C2 DCpowe'!$O$11)</f>
        <v>0</v>
      </c>
      <c r="Q60" s="31">
        <f>IF(ABS(I60)&lt;'ver pressoflex 6p C2 DCpowe'!$G$7,'ver pressoflex 6p C2 DCpowe'!$G$16*I60*'ver pressoflex 6p C2 DCpowe'!$O$12,SIGN(I60)*'ver pressoflex 6p C2 DCpowe'!$G$15*'ver pressoflex 6p C2 DCpowe'!$O$12)</f>
        <v>0</v>
      </c>
      <c r="R60" s="31">
        <f>IF(ABS(J60)&lt;'ver pressoflex 6p C2 DCpowe'!$G$7,'ver pressoflex 6p C2 DCpowe'!$G$16*J60*'ver pressoflex 6p C2 DCpowe'!$O$13,SIGN(J60)*'ver pressoflex 6p C2 DCpowe'!$G$15*'ver pressoflex 6p C2 DCpowe'!$O$13)</f>
        <v>17803.500000000004</v>
      </c>
      <c r="S60" s="113">
        <f t="shared" si="4"/>
        <v>17810.523680226219</v>
      </c>
      <c r="T60" s="362">
        <f>-L60*('ver pressoflex 6p C2 DCpowe'!$G$3/2-'ver pressoflex 6p C2 DCpowe'!AF60*'ver pressoflex 6p C2 DCpowe'!D60)</f>
        <v>0.17933987090776377</v>
      </c>
      <c r="U60" s="29">
        <f>M60*IF(($G$3/2-$M$8)&gt;0,('ver pressoflex 6p C2 DCpowe'!$G$3/2-'ver pressoflex 6p C2 DCpowe'!$M$8),'ver pressoflex 6p C2 DCpowe'!$G$3/2-('ver pressoflex 6p C2 DCpowe'!$G$3-'ver pressoflex 6p C2 DCpowe'!$M$8))*IF(($G$3/2-$M$8)&gt;0,-1,1)</f>
        <v>-7199.422316790784</v>
      </c>
      <c r="V60" s="29">
        <f>N60*IF(($G$3/2-$M$9)&gt;0,('ver pressoflex 6p C2 DCpowe'!$G$3/2-'ver pressoflex 6p C2 DCpowe'!$M$9),'ver pressoflex 6p C2 DCpowe'!$G$3/2-('ver pressoflex 6p C2 DCpowe'!$G$3-'ver pressoflex 6p C2 DCpowe'!$M$9))*IF(($G$3/2-$M$9)&gt;0,-1,1)</f>
        <v>0</v>
      </c>
      <c r="W60" s="29">
        <f>O60*IF(($G$3/2-$M$10)&gt;0,('ver pressoflex 6p C2 DCpowe'!$G$3/2-'ver pressoflex 6p C2 DCpowe'!$M$10),'ver pressoflex 6p C2 DCpowe'!$G$3/2-('ver pressoflex 6p C2 DCpowe'!$G$3-'ver pressoflex 6p C2 DCpowe'!$M$10))*IF(($G$3/2-$M$10)&gt;0,-1,1)</f>
        <v>0</v>
      </c>
      <c r="X60" s="29">
        <f>P60*IF(($G$3/2-$M$11)&gt;0,('ver pressoflex 6p C2 DCpowe'!$G$3/2-'ver pressoflex 6p C2 DCpowe'!$M$11),'ver pressoflex 6p C2 DCpowe'!$G$3/2-('ver pressoflex 6p C2 DCpowe'!$G$3-'ver pressoflex 6p C2 DCpowe'!$M$11))*IF(($G$3/2-$M$11)&gt;0,-1,1)</f>
        <v>0</v>
      </c>
      <c r="Y60" s="29">
        <f>Q60*IF(($G$3/2-$M$12)&gt;0,('ver pressoflex 6p C2 DCpowe'!$G$3/2-'ver pressoflex 6p C2 DCpowe'!$M$12),'ver pressoflex 6p C2 DCpowe'!$G$3/2-('ver pressoflex 6p C2 DCpowe'!$G$3-'ver pressoflex 6p C2 DCpowe'!$M$12))*IF(($G$3/2-$M$12)&gt;0,-1,1)</f>
        <v>0</v>
      </c>
      <c r="Z60" s="29">
        <f>R60*IF(($G$3/2-$M$13)&gt;0,('ver pressoflex 6p C2 DCpowe'!$G$3/2-'ver pressoflex 6p C2 DCpowe'!$M$13),'ver pressoflex 6p C2 DCpowe'!$G$3/2-('ver pressoflex 6p C2 DCpowe'!$G$3-'ver pressoflex 6p C2 DCpowe'!$M$13))*IF(($G$3/2-$M$13)&gt;0,-1,1)</f>
        <v>18248587.500000004</v>
      </c>
      <c r="AA60" s="113">
        <f t="shared" si="14"/>
        <v>18241388.257023085</v>
      </c>
      <c r="AB60" s="193">
        <f t="shared" si="5"/>
        <v>1.2817092246443913E-6</v>
      </c>
      <c r="AC60" s="191">
        <f t="shared" si="15"/>
        <v>1.3660577187760928E-8</v>
      </c>
      <c r="AD60" s="194">
        <f t="shared" si="16"/>
        <v>1.166946834363352E-14</v>
      </c>
      <c r="AE60" s="191">
        <f t="shared" si="17"/>
        <v>1.0245432890820696E-6</v>
      </c>
      <c r="AF60" s="191">
        <f t="shared" si="18"/>
        <v>0.33351172959030317</v>
      </c>
    </row>
    <row r="61" spans="2:32">
      <c r="B61" s="116">
        <f t="shared" si="3"/>
        <v>59810.515513894221</v>
      </c>
      <c r="C61" s="115">
        <f t="shared" si="6"/>
        <v>7.0000000000000007E-2</v>
      </c>
      <c r="D61" s="68">
        <f>'ver pressoflex 6p C2 DCpowe'!$G$3/2/$C$557*C61</f>
        <v>0.85750000000000004</v>
      </c>
      <c r="E61" s="114">
        <f t="shared" si="7"/>
        <v>4.1676563871765715E-4</v>
      </c>
      <c r="F61" s="114">
        <f t="shared" si="8"/>
        <v>5.8418972497454626E-4</v>
      </c>
      <c r="G61" s="114">
        <f t="shared" si="9"/>
        <v>7.5161381123143558E-4</v>
      </c>
      <c r="H61" s="114">
        <f t="shared" si="10"/>
        <v>4.3721596765366648E-3</v>
      </c>
      <c r="I61" s="114">
        <f t="shared" si="11"/>
        <v>4.5395837627935547E-3</v>
      </c>
      <c r="J61" s="114">
        <f t="shared" si="12"/>
        <v>4.7070078490504437E-3</v>
      </c>
      <c r="K61" s="114">
        <f t="shared" si="13"/>
        <v>5.1255680646926666E-3</v>
      </c>
      <c r="L61" s="113">
        <f>-'ver pressoflex 6p C2 DCpowe'!$G$2*'ver pressoflex 6p C2 DCpowe'!D61*'ver pressoflex 6p C2 DCpowe'!$G$17*'ver pressoflex 6p C2 DCpowe'!$G$13*'ver pressoflex 6p C2 DCpowe'!AE61</f>
        <v>-4.0152647396518695E-4</v>
      </c>
      <c r="M61" s="31">
        <f>IF(ABS(E61)&lt;'ver pressoflex 6p C2 DCpowe'!$G$7,'ver pressoflex 6p C2 DCpowe'!$G$16*E61*'ver pressoflex 6p C2 DCpowe'!$O$8,SIGN(E61)*'ver pressoflex 6p C2 DCpowe'!$G$15*'ver pressoflex 6p C2 DCpowe'!$O$8)</f>
        <v>7.0159154206913872</v>
      </c>
      <c r="N61" s="31">
        <f>IF(ABS(F61)&lt;'ver pressoflex 6p C2 DCpowe'!$G$7,'ver pressoflex 6p C2 DCpowe'!$G$16*F61*'ver pressoflex 6p C2 DCpowe'!$O$9,SIGN(F61)*'ver pressoflex 6p C2 DCpowe'!$G$15*'ver pressoflex 6p C2 DCpowe'!$O$9)</f>
        <v>0</v>
      </c>
      <c r="O61" s="31">
        <f>IF(ABS(G61)&lt;'ver pressoflex 6p C2 DCpowe'!$G$7,'ver pressoflex 6p C2 DCpowe'!$G$16*G61*'ver pressoflex 6p C2 DCpowe'!$O$10,SIGN(G61)*'ver pressoflex 6p C2 DCpowe'!$G$15*'ver pressoflex 6p C2 DCpowe'!$O$10)</f>
        <v>0</v>
      </c>
      <c r="P61" s="31">
        <f>IF(ABS(H61)&lt;'ver pressoflex 6p C2 DCpowe'!$G$7,'ver pressoflex 6p C2 DCpowe'!$G$16*H61*'ver pressoflex 6p C2 DCpowe'!$O$11,SIGN(H61)*'ver pressoflex 6p C2 DCpowe'!$G$15*'ver pressoflex 6p C2 DCpowe'!$O$11)</f>
        <v>0</v>
      </c>
      <c r="Q61" s="31">
        <f>IF(ABS(I61)&lt;'ver pressoflex 6p C2 DCpowe'!$G$7,'ver pressoflex 6p C2 DCpowe'!$G$16*I61*'ver pressoflex 6p C2 DCpowe'!$O$12,SIGN(I61)*'ver pressoflex 6p C2 DCpowe'!$G$15*'ver pressoflex 6p C2 DCpowe'!$O$12)</f>
        <v>0</v>
      </c>
      <c r="R61" s="31">
        <f>IF(ABS(J61)&lt;'ver pressoflex 6p C2 DCpowe'!$G$7,'ver pressoflex 6p C2 DCpowe'!$G$16*J61*'ver pressoflex 6p C2 DCpowe'!$O$13,SIGN(J61)*'ver pressoflex 6p C2 DCpowe'!$G$15*'ver pressoflex 6p C2 DCpowe'!$O$13)</f>
        <v>17803.500000000004</v>
      </c>
      <c r="S61" s="113">
        <f t="shared" si="4"/>
        <v>17810.515513894221</v>
      </c>
      <c r="T61" s="362">
        <f>-L61*('ver pressoflex 6p C2 DCpowe'!$G$3/2-'ver pressoflex 6p C2 DCpowe'!AF61*'ver pressoflex 6p C2 DCpowe'!D61)</f>
        <v>0.49175507488152825</v>
      </c>
      <c r="U61" s="29">
        <f>M61*IF(($G$3/2-$M$8)&gt;0,('ver pressoflex 6p C2 DCpowe'!$G$3/2-'ver pressoflex 6p C2 DCpowe'!$M$8),'ver pressoflex 6p C2 DCpowe'!$G$3/2-('ver pressoflex 6p C2 DCpowe'!$G$3-'ver pressoflex 6p C2 DCpowe'!$M$8))*IF(($G$3/2-$M$8)&gt;0,-1,1)</f>
        <v>-7191.3133062086717</v>
      </c>
      <c r="V61" s="29">
        <f>N61*IF(($G$3/2-$M$9)&gt;0,('ver pressoflex 6p C2 DCpowe'!$G$3/2-'ver pressoflex 6p C2 DCpowe'!$M$9),'ver pressoflex 6p C2 DCpowe'!$G$3/2-('ver pressoflex 6p C2 DCpowe'!$G$3-'ver pressoflex 6p C2 DCpowe'!$M$9))*IF(($G$3/2-$M$9)&gt;0,-1,1)</f>
        <v>0</v>
      </c>
      <c r="W61" s="29">
        <f>O61*IF(($G$3/2-$M$10)&gt;0,('ver pressoflex 6p C2 DCpowe'!$G$3/2-'ver pressoflex 6p C2 DCpowe'!$M$10),'ver pressoflex 6p C2 DCpowe'!$G$3/2-('ver pressoflex 6p C2 DCpowe'!$G$3-'ver pressoflex 6p C2 DCpowe'!$M$10))*IF(($G$3/2-$M$10)&gt;0,-1,1)</f>
        <v>0</v>
      </c>
      <c r="X61" s="29">
        <f>P61*IF(($G$3/2-$M$11)&gt;0,('ver pressoflex 6p C2 DCpowe'!$G$3/2-'ver pressoflex 6p C2 DCpowe'!$M$11),'ver pressoflex 6p C2 DCpowe'!$G$3/2-('ver pressoflex 6p C2 DCpowe'!$G$3-'ver pressoflex 6p C2 DCpowe'!$M$11))*IF(($G$3/2-$M$11)&gt;0,-1,1)</f>
        <v>0</v>
      </c>
      <c r="Y61" s="29">
        <f>Q61*IF(($G$3/2-$M$12)&gt;0,('ver pressoflex 6p C2 DCpowe'!$G$3/2-'ver pressoflex 6p C2 DCpowe'!$M$12),'ver pressoflex 6p C2 DCpowe'!$G$3/2-('ver pressoflex 6p C2 DCpowe'!$G$3-'ver pressoflex 6p C2 DCpowe'!$M$12))*IF(($G$3/2-$M$12)&gt;0,-1,1)</f>
        <v>0</v>
      </c>
      <c r="Z61" s="29">
        <f>R61*IF(($G$3/2-$M$13)&gt;0,('ver pressoflex 6p C2 DCpowe'!$G$3/2-'ver pressoflex 6p C2 DCpowe'!$M$13),'ver pressoflex 6p C2 DCpowe'!$G$3/2-('ver pressoflex 6p C2 DCpowe'!$G$3-'ver pressoflex 6p C2 DCpowe'!$M$13))*IF(($G$3/2-$M$13)&gt;0,-1,1)</f>
        <v>18248587.500000004</v>
      </c>
      <c r="AA61" s="113">
        <f t="shared" si="14"/>
        <v>18241396.678448871</v>
      </c>
      <c r="AB61" s="193">
        <f t="shared" si="5"/>
        <v>1.7945769245660318E-6</v>
      </c>
      <c r="AC61" s="191">
        <f t="shared" si="15"/>
        <v>2.6757282729875016E-8</v>
      </c>
      <c r="AD61" s="194">
        <f t="shared" si="16"/>
        <v>3.1999997196727429E-14</v>
      </c>
      <c r="AE61" s="191">
        <f t="shared" si="17"/>
        <v>2.0067962047406259E-6</v>
      </c>
      <c r="AF61" s="191">
        <f t="shared" si="18"/>
        <v>0.33358332785240397</v>
      </c>
    </row>
    <row r="62" spans="2:32">
      <c r="B62" s="116">
        <f t="shared" si="3"/>
        <v>59810.507149734956</v>
      </c>
      <c r="C62" s="115">
        <f t="shared" si="6"/>
        <v>9.0000000000000011E-2</v>
      </c>
      <c r="D62" s="68">
        <f>'ver pressoflex 6p C2 DCpowe'!$G$3/2/$C$557*C62</f>
        <v>1.1025</v>
      </c>
      <c r="E62" s="114">
        <f t="shared" si="7"/>
        <v>4.1629559242286457E-4</v>
      </c>
      <c r="F62" s="114">
        <f t="shared" si="8"/>
        <v>5.8373684932065933E-4</v>
      </c>
      <c r="G62" s="114">
        <f t="shared" si="9"/>
        <v>7.511781062184543E-4</v>
      </c>
      <c r="H62" s="114">
        <f t="shared" si="10"/>
        <v>4.3720952866332695E-3</v>
      </c>
      <c r="I62" s="114">
        <f t="shared" si="11"/>
        <v>4.5395365435310642E-3</v>
      </c>
      <c r="J62" s="114">
        <f t="shared" si="12"/>
        <v>4.7069778004288588E-3</v>
      </c>
      <c r="K62" s="114">
        <f t="shared" si="13"/>
        <v>5.1255809426733459E-3</v>
      </c>
      <c r="L62" s="113">
        <f>-'ver pressoflex 6p C2 DCpowe'!$G$2*'ver pressoflex 6p C2 DCpowe'!D62*'ver pressoflex 6p C2 DCpowe'!$G$17*'ver pressoflex 6p C2 DCpowe'!$G$13*'ver pressoflex 6p C2 DCpowe'!AE62</f>
        <v>-8.5283318974252269E-4</v>
      </c>
      <c r="M62" s="31">
        <f>IF(ABS(E62)&lt;'ver pressoflex 6p C2 DCpowe'!$G$7,'ver pressoflex 6p C2 DCpowe'!$G$16*E62*'ver pressoflex 6p C2 DCpowe'!$O$8,SIGN(E62)*'ver pressoflex 6p C2 DCpowe'!$G$15*'ver pressoflex 6p C2 DCpowe'!$O$8)</f>
        <v>7.008002568139001</v>
      </c>
      <c r="N62" s="31">
        <f>IF(ABS(F62)&lt;'ver pressoflex 6p C2 DCpowe'!$G$7,'ver pressoflex 6p C2 DCpowe'!$G$16*F62*'ver pressoflex 6p C2 DCpowe'!$O$9,SIGN(F62)*'ver pressoflex 6p C2 DCpowe'!$G$15*'ver pressoflex 6p C2 DCpowe'!$O$9)</f>
        <v>0</v>
      </c>
      <c r="O62" s="31">
        <f>IF(ABS(G62)&lt;'ver pressoflex 6p C2 DCpowe'!$G$7,'ver pressoflex 6p C2 DCpowe'!$G$16*G62*'ver pressoflex 6p C2 DCpowe'!$O$10,SIGN(G62)*'ver pressoflex 6p C2 DCpowe'!$G$15*'ver pressoflex 6p C2 DCpowe'!$O$10)</f>
        <v>0</v>
      </c>
      <c r="P62" s="31">
        <f>IF(ABS(H62)&lt;'ver pressoflex 6p C2 DCpowe'!$G$7,'ver pressoflex 6p C2 DCpowe'!$G$16*H62*'ver pressoflex 6p C2 DCpowe'!$O$11,SIGN(H62)*'ver pressoflex 6p C2 DCpowe'!$G$15*'ver pressoflex 6p C2 DCpowe'!$O$11)</f>
        <v>0</v>
      </c>
      <c r="Q62" s="31">
        <f>IF(ABS(I62)&lt;'ver pressoflex 6p C2 DCpowe'!$G$7,'ver pressoflex 6p C2 DCpowe'!$G$16*I62*'ver pressoflex 6p C2 DCpowe'!$O$12,SIGN(I62)*'ver pressoflex 6p C2 DCpowe'!$G$15*'ver pressoflex 6p C2 DCpowe'!$O$12)</f>
        <v>0</v>
      </c>
      <c r="R62" s="31">
        <f>IF(ABS(J62)&lt;'ver pressoflex 6p C2 DCpowe'!$G$7,'ver pressoflex 6p C2 DCpowe'!$G$16*J62*'ver pressoflex 6p C2 DCpowe'!$O$13,SIGN(J62)*'ver pressoflex 6p C2 DCpowe'!$G$15*'ver pressoflex 6p C2 DCpowe'!$O$13)</f>
        <v>17803.500000000004</v>
      </c>
      <c r="S62" s="113">
        <f t="shared" si="4"/>
        <v>17810.507149734953</v>
      </c>
      <c r="T62" s="362">
        <f>-L62*('ver pressoflex 6p C2 DCpowe'!$G$3/2-'ver pressoflex 6p C2 DCpowe'!AF62*'ver pressoflex 6p C2 DCpowe'!D62)</f>
        <v>1.0444069387308244</v>
      </c>
      <c r="U62" s="29">
        <f>M62*IF(($G$3/2-$M$8)&gt;0,('ver pressoflex 6p C2 DCpowe'!$G$3/2-'ver pressoflex 6p C2 DCpowe'!$M$8),'ver pressoflex 6p C2 DCpowe'!$G$3/2-('ver pressoflex 6p C2 DCpowe'!$G$3-'ver pressoflex 6p C2 DCpowe'!$M$8))*IF(($G$3/2-$M$8)&gt;0,-1,1)</f>
        <v>-7183.2026323424761</v>
      </c>
      <c r="V62" s="29">
        <f>N62*IF(($G$3/2-$M$9)&gt;0,('ver pressoflex 6p C2 DCpowe'!$G$3/2-'ver pressoflex 6p C2 DCpowe'!$M$9),'ver pressoflex 6p C2 DCpowe'!$G$3/2-('ver pressoflex 6p C2 DCpowe'!$G$3-'ver pressoflex 6p C2 DCpowe'!$M$9))*IF(($G$3/2-$M$9)&gt;0,-1,1)</f>
        <v>0</v>
      </c>
      <c r="W62" s="29">
        <f>O62*IF(($G$3/2-$M$10)&gt;0,('ver pressoflex 6p C2 DCpowe'!$G$3/2-'ver pressoflex 6p C2 DCpowe'!$M$10),'ver pressoflex 6p C2 DCpowe'!$G$3/2-('ver pressoflex 6p C2 DCpowe'!$G$3-'ver pressoflex 6p C2 DCpowe'!$M$10))*IF(($G$3/2-$M$10)&gt;0,-1,1)</f>
        <v>0</v>
      </c>
      <c r="X62" s="29">
        <f>P62*IF(($G$3/2-$M$11)&gt;0,('ver pressoflex 6p C2 DCpowe'!$G$3/2-'ver pressoflex 6p C2 DCpowe'!$M$11),'ver pressoflex 6p C2 DCpowe'!$G$3/2-('ver pressoflex 6p C2 DCpowe'!$G$3-'ver pressoflex 6p C2 DCpowe'!$M$11))*IF(($G$3/2-$M$11)&gt;0,-1,1)</f>
        <v>0</v>
      </c>
      <c r="Y62" s="29">
        <f>Q62*IF(($G$3/2-$M$12)&gt;0,('ver pressoflex 6p C2 DCpowe'!$G$3/2-'ver pressoflex 6p C2 DCpowe'!$M$12),'ver pressoflex 6p C2 DCpowe'!$G$3/2-('ver pressoflex 6p C2 DCpowe'!$G$3-'ver pressoflex 6p C2 DCpowe'!$M$12))*IF(($G$3/2-$M$12)&gt;0,-1,1)</f>
        <v>0</v>
      </c>
      <c r="Z62" s="29">
        <f>R62*IF(($G$3/2-$M$13)&gt;0,('ver pressoflex 6p C2 DCpowe'!$G$3/2-'ver pressoflex 6p C2 DCpowe'!$M$13),'ver pressoflex 6p C2 DCpowe'!$G$3/2-('ver pressoflex 6p C2 DCpowe'!$G$3-'ver pressoflex 6p C2 DCpowe'!$M$13))*IF(($G$3/2-$M$13)&gt;0,-1,1)</f>
        <v>18248587.500000004</v>
      </c>
      <c r="AA62" s="113">
        <f t="shared" si="14"/>
        <v>18241405.341774601</v>
      </c>
      <c r="AB62" s="193">
        <f t="shared" si="5"/>
        <v>2.3075498216227358E-6</v>
      </c>
      <c r="AC62" s="191">
        <f t="shared" si="15"/>
        <v>4.420256247450717E-8</v>
      </c>
      <c r="AD62" s="194">
        <f t="shared" si="16"/>
        <v>6.7966927060712443E-14</v>
      </c>
      <c r="AE62" s="191">
        <f t="shared" si="17"/>
        <v>3.3151921855880378E-6</v>
      </c>
      <c r="AF62" s="191">
        <f t="shared" si="18"/>
        <v>0.33365506371224507</v>
      </c>
    </row>
    <row r="63" spans="2:32">
      <c r="B63" s="116">
        <f t="shared" si="3"/>
        <v>59810.498532016631</v>
      </c>
      <c r="C63" s="115">
        <f t="shared" si="6"/>
        <v>0.11000000000000001</v>
      </c>
      <c r="D63" s="68">
        <f>'ver pressoflex 6p C2 DCpowe'!$G$3/2/$C$557*C63</f>
        <v>1.3475000000000001</v>
      </c>
      <c r="E63" s="114">
        <f t="shared" si="7"/>
        <v>4.1582544970438352E-4</v>
      </c>
      <c r="F63" s="114">
        <f t="shared" si="8"/>
        <v>5.8328388076541056E-4</v>
      </c>
      <c r="G63" s="114">
        <f t="shared" si="9"/>
        <v>7.5074231182643771E-4</v>
      </c>
      <c r="H63" s="114">
        <f t="shared" si="10"/>
        <v>4.3720308835211484E-3</v>
      </c>
      <c r="I63" s="114">
        <f t="shared" si="11"/>
        <v>4.5394893145821761E-3</v>
      </c>
      <c r="J63" s="114">
        <f t="shared" si="12"/>
        <v>4.7069477456432021E-3</v>
      </c>
      <c r="K63" s="114">
        <f t="shared" si="13"/>
        <v>5.1255938232957704E-3</v>
      </c>
      <c r="L63" s="113">
        <f>-'ver pressoflex 6p C2 DCpowe'!$G$2*'ver pressoflex 6p C2 DCpowe'!D63*'ver pressoflex 6p C2 DCpowe'!$G$17*'ver pressoflex 6p C2 DCpowe'!$G$13*'ver pressoflex 6p C2 DCpowe'!AE63</f>
        <v>-1.5560757457198534E-3</v>
      </c>
      <c r="M63" s="31">
        <f>IF(ABS(E63)&lt;'ver pressoflex 6p C2 DCpowe'!$G$7,'ver pressoflex 6p C2 DCpowe'!$G$16*E63*'ver pressoflex 6p C2 DCpowe'!$O$8,SIGN(E63)*'ver pressoflex 6p C2 DCpowe'!$G$15*'ver pressoflex 6p C2 DCpowe'!$O$8)</f>
        <v>7.0000880923711177</v>
      </c>
      <c r="N63" s="31">
        <f>IF(ABS(F63)&lt;'ver pressoflex 6p C2 DCpowe'!$G$7,'ver pressoflex 6p C2 DCpowe'!$G$16*F63*'ver pressoflex 6p C2 DCpowe'!$O$9,SIGN(F63)*'ver pressoflex 6p C2 DCpowe'!$G$15*'ver pressoflex 6p C2 DCpowe'!$O$9)</f>
        <v>0</v>
      </c>
      <c r="O63" s="31">
        <f>IF(ABS(G63)&lt;'ver pressoflex 6p C2 DCpowe'!$G$7,'ver pressoflex 6p C2 DCpowe'!$G$16*G63*'ver pressoflex 6p C2 DCpowe'!$O$10,SIGN(G63)*'ver pressoflex 6p C2 DCpowe'!$G$15*'ver pressoflex 6p C2 DCpowe'!$O$10)</f>
        <v>0</v>
      </c>
      <c r="P63" s="31">
        <f>IF(ABS(H63)&lt;'ver pressoflex 6p C2 DCpowe'!$G$7,'ver pressoflex 6p C2 DCpowe'!$G$16*H63*'ver pressoflex 6p C2 DCpowe'!$O$11,SIGN(H63)*'ver pressoflex 6p C2 DCpowe'!$G$15*'ver pressoflex 6p C2 DCpowe'!$O$11)</f>
        <v>0</v>
      </c>
      <c r="Q63" s="31">
        <f>IF(ABS(I63)&lt;'ver pressoflex 6p C2 DCpowe'!$G$7,'ver pressoflex 6p C2 DCpowe'!$G$16*I63*'ver pressoflex 6p C2 DCpowe'!$O$12,SIGN(I63)*'ver pressoflex 6p C2 DCpowe'!$G$15*'ver pressoflex 6p C2 DCpowe'!$O$12)</f>
        <v>0</v>
      </c>
      <c r="R63" s="31">
        <f>IF(ABS(J63)&lt;'ver pressoflex 6p C2 DCpowe'!$G$7,'ver pressoflex 6p C2 DCpowe'!$G$16*J63*'ver pressoflex 6p C2 DCpowe'!$O$13,SIGN(J63)*'ver pressoflex 6p C2 DCpowe'!$G$15*'ver pressoflex 6p C2 DCpowe'!$O$13)</f>
        <v>17803.500000000004</v>
      </c>
      <c r="S63" s="113">
        <f t="shared" si="4"/>
        <v>17810.498532016631</v>
      </c>
      <c r="T63" s="362">
        <f>-L63*('ver pressoflex 6p C2 DCpowe'!$G$3/2-'ver pressoflex 6p C2 DCpowe'!AF63*'ver pressoflex 6p C2 DCpowe'!D63)</f>
        <v>1.905493025836928</v>
      </c>
      <c r="U63" s="29">
        <f>M63*IF(($G$3/2-$M$8)&gt;0,('ver pressoflex 6p C2 DCpowe'!$G$3/2-'ver pressoflex 6p C2 DCpowe'!$M$8),'ver pressoflex 6p C2 DCpowe'!$G$3/2-('ver pressoflex 6p C2 DCpowe'!$G$3-'ver pressoflex 6p C2 DCpowe'!$M$8))*IF(($G$3/2-$M$8)&gt;0,-1,1)</f>
        <v>-7175.0902946803953</v>
      </c>
      <c r="V63" s="29">
        <f>N63*IF(($G$3/2-$M$9)&gt;0,('ver pressoflex 6p C2 DCpowe'!$G$3/2-'ver pressoflex 6p C2 DCpowe'!$M$9),'ver pressoflex 6p C2 DCpowe'!$G$3/2-('ver pressoflex 6p C2 DCpowe'!$G$3-'ver pressoflex 6p C2 DCpowe'!$M$9))*IF(($G$3/2-$M$9)&gt;0,-1,1)</f>
        <v>0</v>
      </c>
      <c r="W63" s="29">
        <f>O63*IF(($G$3/2-$M$10)&gt;0,('ver pressoflex 6p C2 DCpowe'!$G$3/2-'ver pressoflex 6p C2 DCpowe'!$M$10),'ver pressoflex 6p C2 DCpowe'!$G$3/2-('ver pressoflex 6p C2 DCpowe'!$G$3-'ver pressoflex 6p C2 DCpowe'!$M$10))*IF(($G$3/2-$M$10)&gt;0,-1,1)</f>
        <v>0</v>
      </c>
      <c r="X63" s="29">
        <f>P63*IF(($G$3/2-$M$11)&gt;0,('ver pressoflex 6p C2 DCpowe'!$G$3/2-'ver pressoflex 6p C2 DCpowe'!$M$11),'ver pressoflex 6p C2 DCpowe'!$G$3/2-('ver pressoflex 6p C2 DCpowe'!$G$3-'ver pressoflex 6p C2 DCpowe'!$M$11))*IF(($G$3/2-$M$11)&gt;0,-1,1)</f>
        <v>0</v>
      </c>
      <c r="Y63" s="29">
        <f>Q63*IF(($G$3/2-$M$12)&gt;0,('ver pressoflex 6p C2 DCpowe'!$G$3/2-'ver pressoflex 6p C2 DCpowe'!$M$12),'ver pressoflex 6p C2 DCpowe'!$G$3/2-('ver pressoflex 6p C2 DCpowe'!$G$3-'ver pressoflex 6p C2 DCpowe'!$M$12))*IF(($G$3/2-$M$12)&gt;0,-1,1)</f>
        <v>0</v>
      </c>
      <c r="Z63" s="29">
        <f>R63*IF(($G$3/2-$M$13)&gt;0,('ver pressoflex 6p C2 DCpowe'!$G$3/2-'ver pressoflex 6p C2 DCpowe'!$M$13),'ver pressoflex 6p C2 DCpowe'!$G$3/2-('ver pressoflex 6p C2 DCpowe'!$G$3-'ver pressoflex 6p C2 DCpowe'!$M$13))*IF(($G$3/2-$M$13)&gt;0,-1,1)</f>
        <v>18248587.500000004</v>
      </c>
      <c r="AA63" s="113">
        <f t="shared" si="14"/>
        <v>18241414.315198351</v>
      </c>
      <c r="AB63" s="193">
        <f t="shared" si="5"/>
        <v>2.8206279481841749E-6</v>
      </c>
      <c r="AC63" s="191">
        <f t="shared" si="15"/>
        <v>6.598783973368049E-8</v>
      </c>
      <c r="AD63" s="194">
        <f t="shared" si="16"/>
        <v>1.2401150289650113E-13</v>
      </c>
      <c r="AE63" s="191">
        <f t="shared" si="17"/>
        <v>4.9490879800260367E-6</v>
      </c>
      <c r="AF63" s="191">
        <f t="shared" si="18"/>
        <v>0.33372693756686145</v>
      </c>
    </row>
    <row r="64" spans="2:32">
      <c r="B64" s="116">
        <f t="shared" si="3"/>
        <v>59810.489605154893</v>
      </c>
      <c r="C64" s="115">
        <f t="shared" si="6"/>
        <v>0.13</v>
      </c>
      <c r="D64" s="68">
        <f>'ver pressoflex 6p C2 DCpowe'!$G$3/2/$C$557*C64</f>
        <v>1.5925</v>
      </c>
      <c r="E64" s="114">
        <f t="shared" si="7"/>
        <v>4.1535521053254106E-4</v>
      </c>
      <c r="F64" s="114">
        <f t="shared" si="8"/>
        <v>5.8283081928021095E-4</v>
      </c>
      <c r="G64" s="114">
        <f t="shared" si="9"/>
        <v>7.5030642802788067E-4</v>
      </c>
      <c r="H64" s="114">
        <f t="shared" si="10"/>
        <v>4.3719664671962389E-3</v>
      </c>
      <c r="I64" s="114">
        <f t="shared" si="11"/>
        <v>4.5394420759439086E-3</v>
      </c>
      <c r="J64" s="114">
        <f t="shared" si="12"/>
        <v>4.7069176846915774E-3</v>
      </c>
      <c r="K64" s="114">
        <f t="shared" si="13"/>
        <v>5.1256067065607522E-3</v>
      </c>
      <c r="L64" s="113">
        <f>-'ver pressoflex 6p C2 DCpowe'!$G$2*'ver pressoflex 6p C2 DCpowe'!D64*'ver pressoflex 6p C2 DCpowe'!$G$17*'ver pressoflex 6p C2 DCpowe'!$G$13*'ver pressoflex 6p C2 DCpowe'!AE64</f>
        <v>-2.5668379981995432E-3</v>
      </c>
      <c r="M64" s="31">
        <f>IF(ABS(E64)&lt;'ver pressoflex 6p C2 DCpowe'!$G$7,'ver pressoflex 6p C2 DCpowe'!$G$16*E64*'ver pressoflex 6p C2 DCpowe'!$O$8,SIGN(E64)*'ver pressoflex 6p C2 DCpowe'!$G$15*'ver pressoflex 6p C2 DCpowe'!$O$8)</f>
        <v>6.9921719928882196</v>
      </c>
      <c r="N64" s="31">
        <f>IF(ABS(F64)&lt;'ver pressoflex 6p C2 DCpowe'!$G$7,'ver pressoflex 6p C2 DCpowe'!$G$16*F64*'ver pressoflex 6p C2 DCpowe'!$O$9,SIGN(F64)*'ver pressoflex 6p C2 DCpowe'!$G$15*'ver pressoflex 6p C2 DCpowe'!$O$9)</f>
        <v>0</v>
      </c>
      <c r="O64" s="31">
        <f>IF(ABS(G64)&lt;'ver pressoflex 6p C2 DCpowe'!$G$7,'ver pressoflex 6p C2 DCpowe'!$G$16*G64*'ver pressoflex 6p C2 DCpowe'!$O$10,SIGN(G64)*'ver pressoflex 6p C2 DCpowe'!$G$15*'ver pressoflex 6p C2 DCpowe'!$O$10)</f>
        <v>0</v>
      </c>
      <c r="P64" s="31">
        <f>IF(ABS(H64)&lt;'ver pressoflex 6p C2 DCpowe'!$G$7,'ver pressoflex 6p C2 DCpowe'!$G$16*H64*'ver pressoflex 6p C2 DCpowe'!$O$11,SIGN(H64)*'ver pressoflex 6p C2 DCpowe'!$G$15*'ver pressoflex 6p C2 DCpowe'!$O$11)</f>
        <v>0</v>
      </c>
      <c r="Q64" s="31">
        <f>IF(ABS(I64)&lt;'ver pressoflex 6p C2 DCpowe'!$G$7,'ver pressoflex 6p C2 DCpowe'!$G$16*I64*'ver pressoflex 6p C2 DCpowe'!$O$12,SIGN(I64)*'ver pressoflex 6p C2 DCpowe'!$G$15*'ver pressoflex 6p C2 DCpowe'!$O$12)</f>
        <v>0</v>
      </c>
      <c r="R64" s="31">
        <f>IF(ABS(J64)&lt;'ver pressoflex 6p C2 DCpowe'!$G$7,'ver pressoflex 6p C2 DCpowe'!$G$16*J64*'ver pressoflex 6p C2 DCpowe'!$O$13,SIGN(J64)*'ver pressoflex 6p C2 DCpowe'!$G$15*'ver pressoflex 6p C2 DCpowe'!$O$13)</f>
        <v>17803.500000000004</v>
      </c>
      <c r="S64" s="113">
        <f t="shared" si="4"/>
        <v>17810.489605154893</v>
      </c>
      <c r="T64" s="362">
        <f>-L64*('ver pressoflex 6p C2 DCpowe'!$G$3/2-'ver pressoflex 6p C2 DCpowe'!AF64*'ver pressoflex 6p C2 DCpowe'!D64)</f>
        <v>3.1430120813281217</v>
      </c>
      <c r="U64" s="29">
        <f>M64*IF(($G$3/2-$M$8)&gt;0,('ver pressoflex 6p C2 DCpowe'!$G$3/2-'ver pressoflex 6p C2 DCpowe'!$M$8),'ver pressoflex 6p C2 DCpowe'!$G$3/2-('ver pressoflex 6p C2 DCpowe'!$G$3-'ver pressoflex 6p C2 DCpowe'!$M$8))*IF(($G$3/2-$M$8)&gt;0,-1,1)</f>
        <v>-7166.9762927104248</v>
      </c>
      <c r="V64" s="29">
        <f>N64*IF(($G$3/2-$M$9)&gt;0,('ver pressoflex 6p C2 DCpowe'!$G$3/2-'ver pressoflex 6p C2 DCpowe'!$M$9),'ver pressoflex 6p C2 DCpowe'!$G$3/2-('ver pressoflex 6p C2 DCpowe'!$G$3-'ver pressoflex 6p C2 DCpowe'!$M$9))*IF(($G$3/2-$M$9)&gt;0,-1,1)</f>
        <v>0</v>
      </c>
      <c r="W64" s="29">
        <f>O64*IF(($G$3/2-$M$10)&gt;0,('ver pressoflex 6p C2 DCpowe'!$G$3/2-'ver pressoflex 6p C2 DCpowe'!$M$10),'ver pressoflex 6p C2 DCpowe'!$G$3/2-('ver pressoflex 6p C2 DCpowe'!$G$3-'ver pressoflex 6p C2 DCpowe'!$M$10))*IF(($G$3/2-$M$10)&gt;0,-1,1)</f>
        <v>0</v>
      </c>
      <c r="X64" s="29">
        <f>P64*IF(($G$3/2-$M$11)&gt;0,('ver pressoflex 6p C2 DCpowe'!$G$3/2-'ver pressoflex 6p C2 DCpowe'!$M$11),'ver pressoflex 6p C2 DCpowe'!$G$3/2-('ver pressoflex 6p C2 DCpowe'!$G$3-'ver pressoflex 6p C2 DCpowe'!$M$11))*IF(($G$3/2-$M$11)&gt;0,-1,1)</f>
        <v>0</v>
      </c>
      <c r="Y64" s="29">
        <f>Q64*IF(($G$3/2-$M$12)&gt;0,('ver pressoflex 6p C2 DCpowe'!$G$3/2-'ver pressoflex 6p C2 DCpowe'!$M$12),'ver pressoflex 6p C2 DCpowe'!$G$3/2-('ver pressoflex 6p C2 DCpowe'!$G$3-'ver pressoflex 6p C2 DCpowe'!$M$12))*IF(($G$3/2-$M$12)&gt;0,-1,1)</f>
        <v>0</v>
      </c>
      <c r="Z64" s="29">
        <f>R64*IF(($G$3/2-$M$13)&gt;0,('ver pressoflex 6p C2 DCpowe'!$G$3/2-'ver pressoflex 6p C2 DCpowe'!$M$13),'ver pressoflex 6p C2 DCpowe'!$G$3/2-('ver pressoflex 6p C2 DCpowe'!$G$3-'ver pressoflex 6p C2 DCpowe'!$M$13))*IF(($G$3/2-$M$13)&gt;0,-1,1)</f>
        <v>18248587.500000004</v>
      </c>
      <c r="AA64" s="113">
        <f t="shared" si="14"/>
        <v>18241423.666719373</v>
      </c>
      <c r="AB64" s="193">
        <f t="shared" si="5"/>
        <v>3.3338113366333013E-6</v>
      </c>
      <c r="AC64" s="191">
        <f t="shared" si="15"/>
        <v>9.2104525613798363E-8</v>
      </c>
      <c r="AD64" s="194">
        <f t="shared" si="16"/>
        <v>2.045631026478363E-13</v>
      </c>
      <c r="AE64" s="191">
        <f t="shared" si="17"/>
        <v>6.9078394210348765E-6</v>
      </c>
      <c r="AF64" s="191">
        <f t="shared" si="18"/>
        <v>0.3337989498148175</v>
      </c>
    </row>
    <row r="65" spans="2:32">
      <c r="B65" s="116">
        <f t="shared" si="3"/>
        <v>59810.48031371308</v>
      </c>
      <c r="C65" s="115">
        <f t="shared" si="6"/>
        <v>0.15</v>
      </c>
      <c r="D65" s="68">
        <f>'ver pressoflex 6p C2 DCpowe'!$G$3/2/$C$557*C65</f>
        <v>1.8374999999999999</v>
      </c>
      <c r="E65" s="114">
        <f t="shared" si="7"/>
        <v>4.1488487487765174E-4</v>
      </c>
      <c r="F65" s="114">
        <f t="shared" si="8"/>
        <v>5.8237766483645913E-4</v>
      </c>
      <c r="G65" s="114">
        <f t="shared" si="9"/>
        <v>7.4987045479526636E-4</v>
      </c>
      <c r="H65" s="114">
        <f t="shared" si="10"/>
        <v>4.3719020376544728E-3</v>
      </c>
      <c r="I65" s="114">
        <f t="shared" si="11"/>
        <v>4.5393948276132804E-3</v>
      </c>
      <c r="J65" s="114">
        <f t="shared" si="12"/>
        <v>4.706887617572088E-3</v>
      </c>
      <c r="K65" s="114">
        <f t="shared" si="13"/>
        <v>5.1256195924691056E-3</v>
      </c>
      <c r="L65" s="113">
        <f>-'ver pressoflex 6p C2 DCpowe'!$G$2*'ver pressoflex 6p C2 DCpowe'!D65*'ver pressoflex 6p C2 DCpowe'!$G$17*'ver pressoflex 6p C2 DCpowe'!$G$13*'ver pressoflex 6p C2 DCpowe'!AE65</f>
        <v>-3.9405561110510039E-3</v>
      </c>
      <c r="M65" s="31">
        <f>IF(ABS(E65)&lt;'ver pressoflex 6p C2 DCpowe'!$G$7,'ver pressoflex 6p C2 DCpowe'!$G$16*E65*'ver pressoflex 6p C2 DCpowe'!$O$8,SIGN(E65)*'ver pressoflex 6p C2 DCpowe'!$G$15*'ver pressoflex 6p C2 DCpowe'!$O$8)</f>
        <v>6.9842542691905747</v>
      </c>
      <c r="N65" s="31">
        <f>IF(ABS(F65)&lt;'ver pressoflex 6p C2 DCpowe'!$G$7,'ver pressoflex 6p C2 DCpowe'!$G$16*F65*'ver pressoflex 6p C2 DCpowe'!$O$9,SIGN(F65)*'ver pressoflex 6p C2 DCpowe'!$G$15*'ver pressoflex 6p C2 DCpowe'!$O$9)</f>
        <v>0</v>
      </c>
      <c r="O65" s="31">
        <f>IF(ABS(G65)&lt;'ver pressoflex 6p C2 DCpowe'!$G$7,'ver pressoflex 6p C2 DCpowe'!$G$16*G65*'ver pressoflex 6p C2 DCpowe'!$O$10,SIGN(G65)*'ver pressoflex 6p C2 DCpowe'!$G$15*'ver pressoflex 6p C2 DCpowe'!$O$10)</f>
        <v>0</v>
      </c>
      <c r="P65" s="31">
        <f>IF(ABS(H65)&lt;'ver pressoflex 6p C2 DCpowe'!$G$7,'ver pressoflex 6p C2 DCpowe'!$G$16*H65*'ver pressoflex 6p C2 DCpowe'!$O$11,SIGN(H65)*'ver pressoflex 6p C2 DCpowe'!$G$15*'ver pressoflex 6p C2 DCpowe'!$O$11)</f>
        <v>0</v>
      </c>
      <c r="Q65" s="31">
        <f>IF(ABS(I65)&lt;'ver pressoflex 6p C2 DCpowe'!$G$7,'ver pressoflex 6p C2 DCpowe'!$G$16*I65*'ver pressoflex 6p C2 DCpowe'!$O$12,SIGN(I65)*'ver pressoflex 6p C2 DCpowe'!$G$15*'ver pressoflex 6p C2 DCpowe'!$O$12)</f>
        <v>0</v>
      </c>
      <c r="R65" s="31">
        <f>IF(ABS(J65)&lt;'ver pressoflex 6p C2 DCpowe'!$G$7,'ver pressoflex 6p C2 DCpowe'!$G$16*J65*'ver pressoflex 6p C2 DCpowe'!$O$13,SIGN(J65)*'ver pressoflex 6p C2 DCpowe'!$G$15*'ver pressoflex 6p C2 DCpowe'!$O$13)</f>
        <v>17803.500000000004</v>
      </c>
      <c r="S65" s="113">
        <f t="shared" si="4"/>
        <v>17810.480313713084</v>
      </c>
      <c r="T65" s="362">
        <f>-L65*('ver pressoflex 6p C2 DCpowe'!$G$3/2-'ver pressoflex 6p C2 DCpowe'!AF65*'ver pressoflex 6p C2 DCpowe'!D65)</f>
        <v>4.8247637515675175</v>
      </c>
      <c r="U65" s="29">
        <f>M65*IF(($G$3/2-$M$8)&gt;0,('ver pressoflex 6p C2 DCpowe'!$G$3/2-'ver pressoflex 6p C2 DCpowe'!$M$8),'ver pressoflex 6p C2 DCpowe'!$G$3/2-('ver pressoflex 6p C2 DCpowe'!$G$3-'ver pressoflex 6p C2 DCpowe'!$M$8))*IF(($G$3/2-$M$8)&gt;0,-1,1)</f>
        <v>-7158.8606259203389</v>
      </c>
      <c r="V65" s="29">
        <f>N65*IF(($G$3/2-$M$9)&gt;0,('ver pressoflex 6p C2 DCpowe'!$G$3/2-'ver pressoflex 6p C2 DCpowe'!$M$9),'ver pressoflex 6p C2 DCpowe'!$G$3/2-('ver pressoflex 6p C2 DCpowe'!$G$3-'ver pressoflex 6p C2 DCpowe'!$M$9))*IF(($G$3/2-$M$9)&gt;0,-1,1)</f>
        <v>0</v>
      </c>
      <c r="W65" s="29">
        <f>O65*IF(($G$3/2-$M$10)&gt;0,('ver pressoflex 6p C2 DCpowe'!$G$3/2-'ver pressoflex 6p C2 DCpowe'!$M$10),'ver pressoflex 6p C2 DCpowe'!$G$3/2-('ver pressoflex 6p C2 DCpowe'!$G$3-'ver pressoflex 6p C2 DCpowe'!$M$10))*IF(($G$3/2-$M$10)&gt;0,-1,1)</f>
        <v>0</v>
      </c>
      <c r="X65" s="29">
        <f>P65*IF(($G$3/2-$M$11)&gt;0,('ver pressoflex 6p C2 DCpowe'!$G$3/2-'ver pressoflex 6p C2 DCpowe'!$M$11),'ver pressoflex 6p C2 DCpowe'!$G$3/2-('ver pressoflex 6p C2 DCpowe'!$G$3-'ver pressoflex 6p C2 DCpowe'!$M$11))*IF(($G$3/2-$M$11)&gt;0,-1,1)</f>
        <v>0</v>
      </c>
      <c r="Y65" s="29">
        <f>Q65*IF(($G$3/2-$M$12)&gt;0,('ver pressoflex 6p C2 DCpowe'!$G$3/2-'ver pressoflex 6p C2 DCpowe'!$M$12),'ver pressoflex 6p C2 DCpowe'!$G$3/2-('ver pressoflex 6p C2 DCpowe'!$G$3-'ver pressoflex 6p C2 DCpowe'!$M$12))*IF(($G$3/2-$M$12)&gt;0,-1,1)</f>
        <v>0</v>
      </c>
      <c r="Z65" s="29">
        <f>R65*IF(($G$3/2-$M$13)&gt;0,('ver pressoflex 6p C2 DCpowe'!$G$3/2-'ver pressoflex 6p C2 DCpowe'!$M$13),'ver pressoflex 6p C2 DCpowe'!$G$3/2-('ver pressoflex 6p C2 DCpowe'!$G$3-'ver pressoflex 6p C2 DCpowe'!$M$13))*IF(($G$3/2-$M$13)&gt;0,-1,1)</f>
        <v>18248587.500000004</v>
      </c>
      <c r="AA65" s="113">
        <f t="shared" si="14"/>
        <v>18241433.464137834</v>
      </c>
      <c r="AB65" s="193">
        <f t="shared" si="5"/>
        <v>3.8471000193663538E-6</v>
      </c>
      <c r="AC65" s="191">
        <f t="shared" si="15"/>
        <v>1.2254401900255796E-7</v>
      </c>
      <c r="AD65" s="194">
        <f t="shared" si="16"/>
        <v>3.1403920728279289E-13</v>
      </c>
      <c r="AE65" s="191">
        <f t="shared" si="17"/>
        <v>9.1908014251918468E-6</v>
      </c>
      <c r="AF65" s="191">
        <f t="shared" si="18"/>
        <v>0.33387110085621374</v>
      </c>
    </row>
    <row r="66" spans="2:32">
      <c r="B66" s="116">
        <f t="shared" si="3"/>
        <v>59810.470602402493</v>
      </c>
      <c r="C66" s="115">
        <f t="shared" si="6"/>
        <v>0.16999999999999998</v>
      </c>
      <c r="D66" s="68">
        <f>'ver pressoflex 6p C2 DCpowe'!$G$3/2/$C$557*C66</f>
        <v>2.0825</v>
      </c>
      <c r="E66" s="114">
        <f t="shared" si="7"/>
        <v>4.1441444271001821E-4</v>
      </c>
      <c r="F66" s="114">
        <f t="shared" si="8"/>
        <v>5.8192441740554279E-4</v>
      </c>
      <c r="G66" s="114">
        <f t="shared" si="9"/>
        <v>7.4943439210106721E-4</v>
      </c>
      <c r="H66" s="114">
        <f t="shared" si="10"/>
        <v>4.3718375948917833E-3</v>
      </c>
      <c r="I66" s="114">
        <f t="shared" si="11"/>
        <v>4.5393475695873079E-3</v>
      </c>
      <c r="J66" s="114">
        <f t="shared" si="12"/>
        <v>4.7068575442828324E-3</v>
      </c>
      <c r="K66" s="114">
        <f t="shared" si="13"/>
        <v>5.1256324810216433E-3</v>
      </c>
      <c r="L66" s="113">
        <f>-'ver pressoflex 6p C2 DCpowe'!$G$2*'ver pressoflex 6p C2 DCpowe'!D66*'ver pressoflex 6p C2 DCpowe'!$G$17*'ver pressoflex 6p C2 DCpowe'!$G$13*'ver pressoflex 6p C2 DCpowe'!AE66</f>
        <v>-5.732518293294791E-3</v>
      </c>
      <c r="M66" s="31">
        <f>IF(ABS(E66)&lt;'ver pressoflex 6p C2 DCpowe'!$G$7,'ver pressoflex 6p C2 DCpowe'!$G$16*E66*'ver pressoflex 6p C2 DCpowe'!$O$8,SIGN(E66)*'ver pressoflex 6p C2 DCpowe'!$G$15*'ver pressoflex 6p C2 DCpowe'!$O$8)</f>
        <v>6.9763349207782523</v>
      </c>
      <c r="N66" s="31">
        <f>IF(ABS(F66)&lt;'ver pressoflex 6p C2 DCpowe'!$G$7,'ver pressoflex 6p C2 DCpowe'!$G$16*F66*'ver pressoflex 6p C2 DCpowe'!$O$9,SIGN(F66)*'ver pressoflex 6p C2 DCpowe'!$G$15*'ver pressoflex 6p C2 DCpowe'!$O$9)</f>
        <v>0</v>
      </c>
      <c r="O66" s="31">
        <f>IF(ABS(G66)&lt;'ver pressoflex 6p C2 DCpowe'!$G$7,'ver pressoflex 6p C2 DCpowe'!$G$16*G66*'ver pressoflex 6p C2 DCpowe'!$O$10,SIGN(G66)*'ver pressoflex 6p C2 DCpowe'!$G$15*'ver pressoflex 6p C2 DCpowe'!$O$10)</f>
        <v>0</v>
      </c>
      <c r="P66" s="31">
        <f>IF(ABS(H66)&lt;'ver pressoflex 6p C2 DCpowe'!$G$7,'ver pressoflex 6p C2 DCpowe'!$G$16*H66*'ver pressoflex 6p C2 DCpowe'!$O$11,SIGN(H66)*'ver pressoflex 6p C2 DCpowe'!$G$15*'ver pressoflex 6p C2 DCpowe'!$O$11)</f>
        <v>0</v>
      </c>
      <c r="Q66" s="31">
        <f>IF(ABS(I66)&lt;'ver pressoflex 6p C2 DCpowe'!$G$7,'ver pressoflex 6p C2 DCpowe'!$G$16*I66*'ver pressoflex 6p C2 DCpowe'!$O$12,SIGN(I66)*'ver pressoflex 6p C2 DCpowe'!$G$15*'ver pressoflex 6p C2 DCpowe'!$O$12)</f>
        <v>0</v>
      </c>
      <c r="R66" s="31">
        <f>IF(ABS(J66)&lt;'ver pressoflex 6p C2 DCpowe'!$G$7,'ver pressoflex 6p C2 DCpowe'!$G$16*J66*'ver pressoflex 6p C2 DCpowe'!$O$13,SIGN(J66)*'ver pressoflex 6p C2 DCpowe'!$G$15*'ver pressoflex 6p C2 DCpowe'!$O$13)</f>
        <v>17803.500000000004</v>
      </c>
      <c r="S66" s="113">
        <f t="shared" si="4"/>
        <v>17810.470602402489</v>
      </c>
      <c r="T66" s="362">
        <f>-L66*('ver pressoflex 6p C2 DCpowe'!$G$3/2-'ver pressoflex 6p C2 DCpowe'!AF66*'ver pressoflex 6p C2 DCpowe'!D66)</f>
        <v>7.0183483033200265</v>
      </c>
      <c r="U66" s="29">
        <f>M66*IF(($G$3/2-$M$8)&gt;0,('ver pressoflex 6p C2 DCpowe'!$G$3/2-'ver pressoflex 6p C2 DCpowe'!$M$8),'ver pressoflex 6p C2 DCpowe'!$G$3/2-('ver pressoflex 6p C2 DCpowe'!$G$3-'ver pressoflex 6p C2 DCpowe'!$M$8))*IF(($G$3/2-$M$8)&gt;0,-1,1)</f>
        <v>-7150.7432937977082</v>
      </c>
      <c r="V66" s="29">
        <f>N66*IF(($G$3/2-$M$9)&gt;0,('ver pressoflex 6p C2 DCpowe'!$G$3/2-'ver pressoflex 6p C2 DCpowe'!$M$9),'ver pressoflex 6p C2 DCpowe'!$G$3/2-('ver pressoflex 6p C2 DCpowe'!$G$3-'ver pressoflex 6p C2 DCpowe'!$M$9))*IF(($G$3/2-$M$9)&gt;0,-1,1)</f>
        <v>0</v>
      </c>
      <c r="W66" s="29">
        <f>O66*IF(($G$3/2-$M$10)&gt;0,('ver pressoflex 6p C2 DCpowe'!$G$3/2-'ver pressoflex 6p C2 DCpowe'!$M$10),'ver pressoflex 6p C2 DCpowe'!$G$3/2-('ver pressoflex 6p C2 DCpowe'!$G$3-'ver pressoflex 6p C2 DCpowe'!$M$10))*IF(($G$3/2-$M$10)&gt;0,-1,1)</f>
        <v>0</v>
      </c>
      <c r="X66" s="29">
        <f>P66*IF(($G$3/2-$M$11)&gt;0,('ver pressoflex 6p C2 DCpowe'!$G$3/2-'ver pressoflex 6p C2 DCpowe'!$M$11),'ver pressoflex 6p C2 DCpowe'!$G$3/2-('ver pressoflex 6p C2 DCpowe'!$G$3-'ver pressoflex 6p C2 DCpowe'!$M$11))*IF(($G$3/2-$M$11)&gt;0,-1,1)</f>
        <v>0</v>
      </c>
      <c r="Y66" s="29">
        <f>Q66*IF(($G$3/2-$M$12)&gt;0,('ver pressoflex 6p C2 DCpowe'!$G$3/2-'ver pressoflex 6p C2 DCpowe'!$M$12),'ver pressoflex 6p C2 DCpowe'!$G$3/2-('ver pressoflex 6p C2 DCpowe'!$G$3-'ver pressoflex 6p C2 DCpowe'!$M$12))*IF(($G$3/2-$M$12)&gt;0,-1,1)</f>
        <v>0</v>
      </c>
      <c r="Z66" s="29">
        <f>R66*IF(($G$3/2-$M$13)&gt;0,('ver pressoflex 6p C2 DCpowe'!$G$3/2-'ver pressoflex 6p C2 DCpowe'!$M$13),'ver pressoflex 6p C2 DCpowe'!$G$3/2-('ver pressoflex 6p C2 DCpowe'!$G$3-'ver pressoflex 6p C2 DCpowe'!$M$13))*IF(($G$3/2-$M$13)&gt;0,-1,1)</f>
        <v>18248587.500000004</v>
      </c>
      <c r="AA66" s="113">
        <f t="shared" si="14"/>
        <v>18241443.775054511</v>
      </c>
      <c r="AB66" s="193">
        <f t="shared" si="5"/>
        <v>4.3604940287928711E-6</v>
      </c>
      <c r="AC66" s="191">
        <f t="shared" si="15"/>
        <v>1.5729770655585089E-7</v>
      </c>
      <c r="AD66" s="194">
        <f t="shared" si="16"/>
        <v>4.5684537078629357E-13</v>
      </c>
      <c r="AE66" s="191">
        <f t="shared" si="17"/>
        <v>1.1797327991688816E-5</v>
      </c>
      <c r="AF66" s="191">
        <f t="shared" si="18"/>
        <v>0.33394339109269378</v>
      </c>
    </row>
    <row r="67" spans="2:32">
      <c r="B67" s="116">
        <f t="shared" si="3"/>
        <v>59810.46041608262</v>
      </c>
      <c r="C67" s="115">
        <f t="shared" si="6"/>
        <v>0.18999999999999997</v>
      </c>
      <c r="D67" s="68">
        <f>'ver pressoflex 6p C2 DCpowe'!$G$3/2/$C$557*C67</f>
        <v>2.3274999999999997</v>
      </c>
      <c r="E67" s="114">
        <f t="shared" si="7"/>
        <v>4.1394391399993092E-4</v>
      </c>
      <c r="F67" s="114">
        <f t="shared" si="8"/>
        <v>5.8147107695883759E-4</v>
      </c>
      <c r="G67" s="114">
        <f t="shared" si="9"/>
        <v>7.4899823991774416E-4</v>
      </c>
      <c r="H67" s="114">
        <f t="shared" si="10"/>
        <v>4.3717731389040998E-3</v>
      </c>
      <c r="I67" s="114">
        <f t="shared" si="11"/>
        <v>4.5393003018630064E-3</v>
      </c>
      <c r="J67" s="114">
        <f t="shared" si="12"/>
        <v>4.7068274648219138E-3</v>
      </c>
      <c r="K67" s="114">
        <f t="shared" si="13"/>
        <v>5.1256453722191798E-3</v>
      </c>
      <c r="L67" s="113">
        <f>-'ver pressoflex 6p C2 DCpowe'!$G$2*'ver pressoflex 6p C2 DCpowe'!D67*'ver pressoflex 6p C2 DCpowe'!$G$17*'ver pressoflex 6p C2 DCpowe'!$G$13*'ver pressoflex 6p C2 DCpowe'!AE67</f>
        <v>-7.9978645363491061E-3</v>
      </c>
      <c r="M67" s="31">
        <f>IF(ABS(E67)&lt;'ver pressoflex 6p C2 DCpowe'!$G$7,'ver pressoflex 6p C2 DCpowe'!$G$16*E67*'ver pressoflex 6p C2 DCpowe'!$O$8,SIGN(E67)*'ver pressoflex 6p C2 DCpowe'!$G$15*'ver pressoflex 6p C2 DCpowe'!$O$8)</f>
        <v>6.9684139471511148</v>
      </c>
      <c r="N67" s="31">
        <f>IF(ABS(F67)&lt;'ver pressoflex 6p C2 DCpowe'!$G$7,'ver pressoflex 6p C2 DCpowe'!$G$16*F67*'ver pressoflex 6p C2 DCpowe'!$O$9,SIGN(F67)*'ver pressoflex 6p C2 DCpowe'!$G$15*'ver pressoflex 6p C2 DCpowe'!$O$9)</f>
        <v>0</v>
      </c>
      <c r="O67" s="31">
        <f>IF(ABS(G67)&lt;'ver pressoflex 6p C2 DCpowe'!$G$7,'ver pressoflex 6p C2 DCpowe'!$G$16*G67*'ver pressoflex 6p C2 DCpowe'!$O$10,SIGN(G67)*'ver pressoflex 6p C2 DCpowe'!$G$15*'ver pressoflex 6p C2 DCpowe'!$O$10)</f>
        <v>0</v>
      </c>
      <c r="P67" s="31">
        <f>IF(ABS(H67)&lt;'ver pressoflex 6p C2 DCpowe'!$G$7,'ver pressoflex 6p C2 DCpowe'!$G$16*H67*'ver pressoflex 6p C2 DCpowe'!$O$11,SIGN(H67)*'ver pressoflex 6p C2 DCpowe'!$G$15*'ver pressoflex 6p C2 DCpowe'!$O$11)</f>
        <v>0</v>
      </c>
      <c r="Q67" s="31">
        <f>IF(ABS(I67)&lt;'ver pressoflex 6p C2 DCpowe'!$G$7,'ver pressoflex 6p C2 DCpowe'!$G$16*I67*'ver pressoflex 6p C2 DCpowe'!$O$12,SIGN(I67)*'ver pressoflex 6p C2 DCpowe'!$G$15*'ver pressoflex 6p C2 DCpowe'!$O$12)</f>
        <v>0</v>
      </c>
      <c r="R67" s="31">
        <f>IF(ABS(J67)&lt;'ver pressoflex 6p C2 DCpowe'!$G$7,'ver pressoflex 6p C2 DCpowe'!$G$16*J67*'ver pressoflex 6p C2 DCpowe'!$O$13,SIGN(J67)*'ver pressoflex 6p C2 DCpowe'!$G$15*'ver pressoflex 6p C2 DCpowe'!$O$13)</f>
        <v>17803.500000000004</v>
      </c>
      <c r="S67" s="113">
        <f t="shared" si="4"/>
        <v>17810.46041608262</v>
      </c>
      <c r="T67" s="362">
        <f>-L67*('ver pressoflex 6p C2 DCpowe'!$G$3/2-'ver pressoflex 6p C2 DCpowe'!AF67*'ver pressoflex 6p C2 DCpowe'!D67)</f>
        <v>9.7911663425980304</v>
      </c>
      <c r="U67" s="29">
        <f>M67*IF(($G$3/2-$M$8)&gt;0,('ver pressoflex 6p C2 DCpowe'!$G$3/2-'ver pressoflex 6p C2 DCpowe'!$M$8),'ver pressoflex 6p C2 DCpowe'!$G$3/2-('ver pressoflex 6p C2 DCpowe'!$G$3-'ver pressoflex 6p C2 DCpowe'!$M$8))*IF(($G$3/2-$M$8)&gt;0,-1,1)</f>
        <v>-7142.6242958298926</v>
      </c>
      <c r="V67" s="29">
        <f>N67*IF(($G$3/2-$M$9)&gt;0,('ver pressoflex 6p C2 DCpowe'!$G$3/2-'ver pressoflex 6p C2 DCpowe'!$M$9),'ver pressoflex 6p C2 DCpowe'!$G$3/2-('ver pressoflex 6p C2 DCpowe'!$G$3-'ver pressoflex 6p C2 DCpowe'!$M$9))*IF(($G$3/2-$M$9)&gt;0,-1,1)</f>
        <v>0</v>
      </c>
      <c r="W67" s="29">
        <f>O67*IF(($G$3/2-$M$10)&gt;0,('ver pressoflex 6p C2 DCpowe'!$G$3/2-'ver pressoflex 6p C2 DCpowe'!$M$10),'ver pressoflex 6p C2 DCpowe'!$G$3/2-('ver pressoflex 6p C2 DCpowe'!$G$3-'ver pressoflex 6p C2 DCpowe'!$M$10))*IF(($G$3/2-$M$10)&gt;0,-1,1)</f>
        <v>0</v>
      </c>
      <c r="X67" s="29">
        <f>P67*IF(($G$3/2-$M$11)&gt;0,('ver pressoflex 6p C2 DCpowe'!$G$3/2-'ver pressoflex 6p C2 DCpowe'!$M$11),'ver pressoflex 6p C2 DCpowe'!$G$3/2-('ver pressoflex 6p C2 DCpowe'!$G$3-'ver pressoflex 6p C2 DCpowe'!$M$11))*IF(($G$3/2-$M$11)&gt;0,-1,1)</f>
        <v>0</v>
      </c>
      <c r="Y67" s="29">
        <f>Q67*IF(($G$3/2-$M$12)&gt;0,('ver pressoflex 6p C2 DCpowe'!$G$3/2-'ver pressoflex 6p C2 DCpowe'!$M$12),'ver pressoflex 6p C2 DCpowe'!$G$3/2-('ver pressoflex 6p C2 DCpowe'!$G$3-'ver pressoflex 6p C2 DCpowe'!$M$12))*IF(($G$3/2-$M$12)&gt;0,-1,1)</f>
        <v>0</v>
      </c>
      <c r="Z67" s="29">
        <f>R67*IF(($G$3/2-$M$13)&gt;0,('ver pressoflex 6p C2 DCpowe'!$G$3/2-'ver pressoflex 6p C2 DCpowe'!$M$13),'ver pressoflex 6p C2 DCpowe'!$G$3/2-('ver pressoflex 6p C2 DCpowe'!$G$3-'ver pressoflex 6p C2 DCpowe'!$M$13))*IF(($G$3/2-$M$13)&gt;0,-1,1)</f>
        <v>18248587.500000004</v>
      </c>
      <c r="AA67" s="113">
        <f t="shared" si="14"/>
        <v>18241454.666870516</v>
      </c>
      <c r="AB67" s="193">
        <f t="shared" si="5"/>
        <v>4.8739933973356892E-6</v>
      </c>
      <c r="AC67" s="191">
        <f t="shared" si="15"/>
        <v>1.9635696268464896E-7</v>
      </c>
      <c r="AD67" s="194">
        <f t="shared" si="16"/>
        <v>6.3737519010355916E-13</v>
      </c>
      <c r="AE67" s="191">
        <f t="shared" si="17"/>
        <v>1.4726772201348671E-5</v>
      </c>
      <c r="AF67" s="191">
        <f t="shared" si="18"/>
        <v>0.33401582092745363</v>
      </c>
    </row>
    <row r="68" spans="2:32">
      <c r="B68" s="116">
        <f t="shared" si="3"/>
        <v>59810.449699761462</v>
      </c>
      <c r="C68" s="115">
        <f t="shared" si="6"/>
        <v>0.20999999999999996</v>
      </c>
      <c r="D68" s="68">
        <f>'ver pressoflex 6p C2 DCpowe'!$G$3/2/$C$557*C68</f>
        <v>2.5724999999999998</v>
      </c>
      <c r="E68" s="114">
        <f t="shared" si="7"/>
        <v>4.1347328871766797E-4</v>
      </c>
      <c r="F68" s="114">
        <f t="shared" si="8"/>
        <v>5.8101764346770747E-4</v>
      </c>
      <c r="G68" s="114">
        <f t="shared" si="9"/>
        <v>7.4856199821774698E-4</v>
      </c>
      <c r="H68" s="114">
        <f t="shared" si="10"/>
        <v>4.3717086696873518E-3</v>
      </c>
      <c r="I68" s="114">
        <f t="shared" si="11"/>
        <v>4.5392530244373914E-3</v>
      </c>
      <c r="J68" s="114">
        <f t="shared" si="12"/>
        <v>4.706797379187431E-3</v>
      </c>
      <c r="K68" s="114">
        <f t="shared" si="13"/>
        <v>5.1256582660625296E-3</v>
      </c>
      <c r="L68" s="113">
        <f>-'ver pressoflex 6p C2 DCpowe'!$G$2*'ver pressoflex 6p C2 DCpowe'!D68*'ver pressoflex 6p C2 DCpowe'!$G$17*'ver pressoflex 6p C2 DCpowe'!$G$13*'ver pressoflex 6p C2 DCpowe'!AE68</f>
        <v>-1.0791586350938388E-2</v>
      </c>
      <c r="M68" s="31">
        <f>IF(ABS(E68)&lt;'ver pressoflex 6p C2 DCpowe'!$G$7,'ver pressoflex 6p C2 DCpowe'!$G$16*E68*'ver pressoflex 6p C2 DCpowe'!$O$8,SIGN(E68)*'ver pressoflex 6p C2 DCpowe'!$G$15*'ver pressoflex 6p C2 DCpowe'!$O$8)</f>
        <v>6.9604913478088193</v>
      </c>
      <c r="N68" s="31">
        <f>IF(ABS(F68)&lt;'ver pressoflex 6p C2 DCpowe'!$G$7,'ver pressoflex 6p C2 DCpowe'!$G$16*F68*'ver pressoflex 6p C2 DCpowe'!$O$9,SIGN(F68)*'ver pressoflex 6p C2 DCpowe'!$G$15*'ver pressoflex 6p C2 DCpowe'!$O$9)</f>
        <v>0</v>
      </c>
      <c r="O68" s="31">
        <f>IF(ABS(G68)&lt;'ver pressoflex 6p C2 DCpowe'!$G$7,'ver pressoflex 6p C2 DCpowe'!$G$16*G68*'ver pressoflex 6p C2 DCpowe'!$O$10,SIGN(G68)*'ver pressoflex 6p C2 DCpowe'!$G$15*'ver pressoflex 6p C2 DCpowe'!$O$10)</f>
        <v>0</v>
      </c>
      <c r="P68" s="31">
        <f>IF(ABS(H68)&lt;'ver pressoflex 6p C2 DCpowe'!$G$7,'ver pressoflex 6p C2 DCpowe'!$G$16*H68*'ver pressoflex 6p C2 DCpowe'!$O$11,SIGN(H68)*'ver pressoflex 6p C2 DCpowe'!$G$15*'ver pressoflex 6p C2 DCpowe'!$O$11)</f>
        <v>0</v>
      </c>
      <c r="Q68" s="31">
        <f>IF(ABS(I68)&lt;'ver pressoflex 6p C2 DCpowe'!$G$7,'ver pressoflex 6p C2 DCpowe'!$G$16*I68*'ver pressoflex 6p C2 DCpowe'!$O$12,SIGN(I68)*'ver pressoflex 6p C2 DCpowe'!$G$15*'ver pressoflex 6p C2 DCpowe'!$O$12)</f>
        <v>0</v>
      </c>
      <c r="R68" s="31">
        <f>IF(ABS(J68)&lt;'ver pressoflex 6p C2 DCpowe'!$G$7,'ver pressoflex 6p C2 DCpowe'!$G$16*J68*'ver pressoflex 6p C2 DCpowe'!$O$13,SIGN(J68)*'ver pressoflex 6p C2 DCpowe'!$G$15*'ver pressoflex 6p C2 DCpowe'!$O$13)</f>
        <v>17803.500000000004</v>
      </c>
      <c r="S68" s="113">
        <f t="shared" si="4"/>
        <v>17810.449699761462</v>
      </c>
      <c r="T68" s="362">
        <f>-L68*('ver pressoflex 6p C2 DCpowe'!$G$3/2-'ver pressoflex 6p C2 DCpowe'!AF68*'ver pressoflex 6p C2 DCpowe'!D68)</f>
        <v>13.210418533185512</v>
      </c>
      <c r="U68" s="29">
        <f>M68*IF(($G$3/2-$M$8)&gt;0,('ver pressoflex 6p C2 DCpowe'!$G$3/2-'ver pressoflex 6p C2 DCpowe'!$M$8),'ver pressoflex 6p C2 DCpowe'!$G$3/2-('ver pressoflex 6p C2 DCpowe'!$G$3-'ver pressoflex 6p C2 DCpowe'!$M$8))*IF(($G$3/2-$M$8)&gt;0,-1,1)</f>
        <v>-7134.5036315040397</v>
      </c>
      <c r="V68" s="29">
        <f>N68*IF(($G$3/2-$M$9)&gt;0,('ver pressoflex 6p C2 DCpowe'!$G$3/2-'ver pressoflex 6p C2 DCpowe'!$M$9),'ver pressoflex 6p C2 DCpowe'!$G$3/2-('ver pressoflex 6p C2 DCpowe'!$G$3-'ver pressoflex 6p C2 DCpowe'!$M$9))*IF(($G$3/2-$M$9)&gt;0,-1,1)</f>
        <v>0</v>
      </c>
      <c r="W68" s="29">
        <f>O68*IF(($G$3/2-$M$10)&gt;0,('ver pressoflex 6p C2 DCpowe'!$G$3/2-'ver pressoflex 6p C2 DCpowe'!$M$10),'ver pressoflex 6p C2 DCpowe'!$G$3/2-('ver pressoflex 6p C2 DCpowe'!$G$3-'ver pressoflex 6p C2 DCpowe'!$M$10))*IF(($G$3/2-$M$10)&gt;0,-1,1)</f>
        <v>0</v>
      </c>
      <c r="X68" s="29">
        <f>P68*IF(($G$3/2-$M$11)&gt;0,('ver pressoflex 6p C2 DCpowe'!$G$3/2-'ver pressoflex 6p C2 DCpowe'!$M$11),'ver pressoflex 6p C2 DCpowe'!$G$3/2-('ver pressoflex 6p C2 DCpowe'!$G$3-'ver pressoflex 6p C2 DCpowe'!$M$11))*IF(($G$3/2-$M$11)&gt;0,-1,1)</f>
        <v>0</v>
      </c>
      <c r="Y68" s="29">
        <f>Q68*IF(($G$3/2-$M$12)&gt;0,('ver pressoflex 6p C2 DCpowe'!$G$3/2-'ver pressoflex 6p C2 DCpowe'!$M$12),'ver pressoflex 6p C2 DCpowe'!$G$3/2-('ver pressoflex 6p C2 DCpowe'!$G$3-'ver pressoflex 6p C2 DCpowe'!$M$12))*IF(($G$3/2-$M$12)&gt;0,-1,1)</f>
        <v>0</v>
      </c>
      <c r="Z68" s="29">
        <f>R68*IF(($G$3/2-$M$13)&gt;0,('ver pressoflex 6p C2 DCpowe'!$G$3/2-'ver pressoflex 6p C2 DCpowe'!$M$13),'ver pressoflex 6p C2 DCpowe'!$G$3/2-('ver pressoflex 6p C2 DCpowe'!$G$3-'ver pressoflex 6p C2 DCpowe'!$M$13))*IF(($G$3/2-$M$13)&gt;0,-1,1)</f>
        <v>18248587.500000004</v>
      </c>
      <c r="AA68" s="113">
        <f t="shared" si="14"/>
        <v>18241466.206787031</v>
      </c>
      <c r="AB68" s="193">
        <f t="shared" si="5"/>
        <v>5.3875981574309584E-6</v>
      </c>
      <c r="AC68" s="191">
        <f t="shared" si="15"/>
        <v>2.3971314954187732E-7</v>
      </c>
      <c r="AD68" s="194">
        <f t="shared" si="16"/>
        <v>8.6001027503443144E-13</v>
      </c>
      <c r="AE68" s="191">
        <f t="shared" si="17"/>
        <v>1.7978486215640798E-5</v>
      </c>
      <c r="AF68" s="191">
        <f t="shared" si="18"/>
        <v>0.3340883907652471</v>
      </c>
    </row>
    <row r="69" spans="2:32">
      <c r="B69" s="116">
        <f t="shared" si="3"/>
        <v>59810.438398595754</v>
      </c>
      <c r="C69" s="115">
        <f t="shared" si="6"/>
        <v>0.22999999999999995</v>
      </c>
      <c r="D69" s="68">
        <f>'ver pressoflex 6p C2 DCpowe'!$G$3/2/$C$557*C69</f>
        <v>2.8174999999999994</v>
      </c>
      <c r="E69" s="114">
        <f t="shared" si="7"/>
        <v>4.1300256683349517E-4</v>
      </c>
      <c r="F69" s="114">
        <f t="shared" si="8"/>
        <v>5.8056411690350456E-4</v>
      </c>
      <c r="G69" s="114">
        <f t="shared" si="9"/>
        <v>7.4812566697351384E-4</v>
      </c>
      <c r="H69" s="114">
        <f t="shared" si="10"/>
        <v>4.3716441872374652E-3</v>
      </c>
      <c r="I69" s="114">
        <f t="shared" si="11"/>
        <v>4.5392057373074739E-3</v>
      </c>
      <c r="J69" s="114">
        <f t="shared" si="12"/>
        <v>4.7067672873774835E-3</v>
      </c>
      <c r="K69" s="114">
        <f t="shared" si="13"/>
        <v>5.1256711625525071E-3</v>
      </c>
      <c r="L69" s="113">
        <f>-'ver pressoflex 6p C2 DCpowe'!$G$2*'ver pressoflex 6p C2 DCpowe'!D69*'ver pressoflex 6p C2 DCpowe'!$G$17*'ver pressoflex 6p C2 DCpowe'!$G$13*'ver pressoflex 6p C2 DCpowe'!AE69</f>
        <v>-1.4168526503663447E-2</v>
      </c>
      <c r="M69" s="31">
        <f>IF(ABS(E69)&lt;'ver pressoflex 6p C2 DCpowe'!$G$7,'ver pressoflex 6p C2 DCpowe'!$G$16*E69*'ver pressoflex 6p C2 DCpowe'!$O$8,SIGN(E69)*'ver pressoflex 6p C2 DCpowe'!$G$15*'ver pressoflex 6p C2 DCpowe'!$O$8)</f>
        <v>6.9525671222508141</v>
      </c>
      <c r="N69" s="31">
        <f>IF(ABS(F69)&lt;'ver pressoflex 6p C2 DCpowe'!$G$7,'ver pressoflex 6p C2 DCpowe'!$G$16*F69*'ver pressoflex 6p C2 DCpowe'!$O$9,SIGN(F69)*'ver pressoflex 6p C2 DCpowe'!$G$15*'ver pressoflex 6p C2 DCpowe'!$O$9)</f>
        <v>0</v>
      </c>
      <c r="O69" s="31">
        <f>IF(ABS(G69)&lt;'ver pressoflex 6p C2 DCpowe'!$G$7,'ver pressoflex 6p C2 DCpowe'!$G$16*G69*'ver pressoflex 6p C2 DCpowe'!$O$10,SIGN(G69)*'ver pressoflex 6p C2 DCpowe'!$G$15*'ver pressoflex 6p C2 DCpowe'!$O$10)</f>
        <v>0</v>
      </c>
      <c r="P69" s="31">
        <f>IF(ABS(H69)&lt;'ver pressoflex 6p C2 DCpowe'!$G$7,'ver pressoflex 6p C2 DCpowe'!$G$16*H69*'ver pressoflex 6p C2 DCpowe'!$O$11,SIGN(H69)*'ver pressoflex 6p C2 DCpowe'!$G$15*'ver pressoflex 6p C2 DCpowe'!$O$11)</f>
        <v>0</v>
      </c>
      <c r="Q69" s="31">
        <f>IF(ABS(I69)&lt;'ver pressoflex 6p C2 DCpowe'!$G$7,'ver pressoflex 6p C2 DCpowe'!$G$16*I69*'ver pressoflex 6p C2 DCpowe'!$O$12,SIGN(I69)*'ver pressoflex 6p C2 DCpowe'!$G$15*'ver pressoflex 6p C2 DCpowe'!$O$12)</f>
        <v>0</v>
      </c>
      <c r="R69" s="31">
        <f>IF(ABS(J69)&lt;'ver pressoflex 6p C2 DCpowe'!$G$7,'ver pressoflex 6p C2 DCpowe'!$G$16*J69*'ver pressoflex 6p C2 DCpowe'!$O$13,SIGN(J69)*'ver pressoflex 6p C2 DCpowe'!$G$15*'ver pressoflex 6p C2 DCpowe'!$O$13)</f>
        <v>17803.500000000004</v>
      </c>
      <c r="S69" s="113">
        <f t="shared" si="4"/>
        <v>17810.43839859575</v>
      </c>
      <c r="T69" s="362">
        <f>-L69*('ver pressoflex 6p C2 DCpowe'!$G$3/2-'ver pressoflex 6p C2 DCpowe'!AF69*'ver pressoflex 6p C2 DCpowe'!D69)</f>
        <v>17.343105314840113</v>
      </c>
      <c r="U69" s="29">
        <f>M69*IF(($G$3/2-$M$8)&gt;0,('ver pressoflex 6p C2 DCpowe'!$G$3/2-'ver pressoflex 6p C2 DCpowe'!$M$8),'ver pressoflex 6p C2 DCpowe'!$G$3/2-('ver pressoflex 6p C2 DCpowe'!$G$3-'ver pressoflex 6p C2 DCpowe'!$M$8))*IF(($G$3/2-$M$8)&gt;0,-1,1)</f>
        <v>-7126.3813003070845</v>
      </c>
      <c r="V69" s="29">
        <f>N69*IF(($G$3/2-$M$9)&gt;0,('ver pressoflex 6p C2 DCpowe'!$G$3/2-'ver pressoflex 6p C2 DCpowe'!$M$9),'ver pressoflex 6p C2 DCpowe'!$G$3/2-('ver pressoflex 6p C2 DCpowe'!$G$3-'ver pressoflex 6p C2 DCpowe'!$M$9))*IF(($G$3/2-$M$9)&gt;0,-1,1)</f>
        <v>0</v>
      </c>
      <c r="W69" s="29">
        <f>O69*IF(($G$3/2-$M$10)&gt;0,('ver pressoflex 6p C2 DCpowe'!$G$3/2-'ver pressoflex 6p C2 DCpowe'!$M$10),'ver pressoflex 6p C2 DCpowe'!$G$3/2-('ver pressoflex 6p C2 DCpowe'!$G$3-'ver pressoflex 6p C2 DCpowe'!$M$10))*IF(($G$3/2-$M$10)&gt;0,-1,1)</f>
        <v>0</v>
      </c>
      <c r="X69" s="29">
        <f>P69*IF(($G$3/2-$M$11)&gt;0,('ver pressoflex 6p C2 DCpowe'!$G$3/2-'ver pressoflex 6p C2 DCpowe'!$M$11),'ver pressoflex 6p C2 DCpowe'!$G$3/2-('ver pressoflex 6p C2 DCpowe'!$G$3-'ver pressoflex 6p C2 DCpowe'!$M$11))*IF(($G$3/2-$M$11)&gt;0,-1,1)</f>
        <v>0</v>
      </c>
      <c r="Y69" s="29">
        <f>Q69*IF(($G$3/2-$M$12)&gt;0,('ver pressoflex 6p C2 DCpowe'!$G$3/2-'ver pressoflex 6p C2 DCpowe'!$M$12),'ver pressoflex 6p C2 DCpowe'!$G$3/2-('ver pressoflex 6p C2 DCpowe'!$G$3-'ver pressoflex 6p C2 DCpowe'!$M$12))*IF(($G$3/2-$M$12)&gt;0,-1,1)</f>
        <v>0</v>
      </c>
      <c r="Z69" s="29">
        <f>R69*IF(($G$3/2-$M$13)&gt;0,('ver pressoflex 6p C2 DCpowe'!$G$3/2-'ver pressoflex 6p C2 DCpowe'!$M$13),'ver pressoflex 6p C2 DCpowe'!$G$3/2-('ver pressoflex 6p C2 DCpowe'!$G$3-'ver pressoflex 6p C2 DCpowe'!$M$13))*IF(($G$3/2-$M$13)&gt;0,-1,1)</f>
        <v>18248587.500000004</v>
      </c>
      <c r="AA69" s="113">
        <f t="shared" si="14"/>
        <v>18241478.461805012</v>
      </c>
      <c r="AB69" s="193">
        <f t="shared" si="5"/>
        <v>5.9013083415281397E-6</v>
      </c>
      <c r="AC69" s="191">
        <f t="shared" si="15"/>
        <v>2.8735761700927261E-7</v>
      </c>
      <c r="AD69" s="194">
        <f t="shared" si="16"/>
        <v>1.1291202180784825E-12</v>
      </c>
      <c r="AE69" s="191">
        <f t="shared" si="17"/>
        <v>2.1551821275695445E-5</v>
      </c>
      <c r="AF69" s="191">
        <f t="shared" si="18"/>
        <v>0.33416110101239427</v>
      </c>
    </row>
    <row r="70" spans="2:32">
      <c r="B70" s="116">
        <f t="shared" si="3"/>
        <v>59810.426457891226</v>
      </c>
      <c r="C70" s="115">
        <f t="shared" si="6"/>
        <v>0.24999999999999994</v>
      </c>
      <c r="D70" s="68">
        <f>'ver pressoflex 6p C2 DCpowe'!$G$3/2/$C$557*C70</f>
        <v>3.0624999999999991</v>
      </c>
      <c r="E70" s="114">
        <f t="shared" si="7"/>
        <v>4.1253174831766651E-4</v>
      </c>
      <c r="F70" s="114">
        <f t="shared" si="8"/>
        <v>5.8011049723756905E-4</v>
      </c>
      <c r="G70" s="114">
        <f t="shared" si="9"/>
        <v>7.4768924615747163E-4</v>
      </c>
      <c r="H70" s="114">
        <f t="shared" si="10"/>
        <v>4.371579691550366E-3</v>
      </c>
      <c r="I70" s="114">
        <f t="shared" si="11"/>
        <v>4.5391584404702676E-3</v>
      </c>
      <c r="J70" s="114">
        <f t="shared" si="12"/>
        <v>4.7067371893901701E-3</v>
      </c>
      <c r="K70" s="114">
        <f t="shared" si="13"/>
        <v>5.1256840616899267E-3</v>
      </c>
      <c r="L70" s="113">
        <f>-'ver pressoflex 6p C2 DCpowe'!$G$2*'ver pressoflex 6p C2 DCpowe'!D70*'ver pressoflex 6p C2 DCpowe'!$G$17*'ver pressoflex 6p C2 DCpowe'!$G$13*'ver pressoflex 6p C2 DCpowe'!AE70</f>
        <v>-1.8183378753232896E-2</v>
      </c>
      <c r="M70" s="31">
        <f>IF(ABS(E70)&lt;'ver pressoflex 6p C2 DCpowe'!$G$7,'ver pressoflex 6p C2 DCpowe'!$G$16*E70*'ver pressoflex 6p C2 DCpowe'!$O$8,SIGN(E70)*'ver pressoflex 6p C2 DCpowe'!$G$15*'ver pressoflex 6p C2 DCpowe'!$O$8)</f>
        <v>6.9446412699763487</v>
      </c>
      <c r="N70" s="31">
        <f>IF(ABS(F70)&lt;'ver pressoflex 6p C2 DCpowe'!$G$7,'ver pressoflex 6p C2 DCpowe'!$G$16*F70*'ver pressoflex 6p C2 DCpowe'!$O$9,SIGN(F70)*'ver pressoflex 6p C2 DCpowe'!$G$15*'ver pressoflex 6p C2 DCpowe'!$O$9)</f>
        <v>0</v>
      </c>
      <c r="O70" s="31">
        <f>IF(ABS(G70)&lt;'ver pressoflex 6p C2 DCpowe'!$G$7,'ver pressoflex 6p C2 DCpowe'!$G$16*G70*'ver pressoflex 6p C2 DCpowe'!$O$10,SIGN(G70)*'ver pressoflex 6p C2 DCpowe'!$G$15*'ver pressoflex 6p C2 DCpowe'!$O$10)</f>
        <v>0</v>
      </c>
      <c r="P70" s="31">
        <f>IF(ABS(H70)&lt;'ver pressoflex 6p C2 DCpowe'!$G$7,'ver pressoflex 6p C2 DCpowe'!$G$16*H70*'ver pressoflex 6p C2 DCpowe'!$O$11,SIGN(H70)*'ver pressoflex 6p C2 DCpowe'!$G$15*'ver pressoflex 6p C2 DCpowe'!$O$11)</f>
        <v>0</v>
      </c>
      <c r="Q70" s="31">
        <f>IF(ABS(I70)&lt;'ver pressoflex 6p C2 DCpowe'!$G$7,'ver pressoflex 6p C2 DCpowe'!$G$16*I70*'ver pressoflex 6p C2 DCpowe'!$O$12,SIGN(I70)*'ver pressoflex 6p C2 DCpowe'!$G$15*'ver pressoflex 6p C2 DCpowe'!$O$12)</f>
        <v>0</v>
      </c>
      <c r="R70" s="31">
        <f>IF(ABS(J70)&lt;'ver pressoflex 6p C2 DCpowe'!$G$7,'ver pressoflex 6p C2 DCpowe'!$G$16*J70*'ver pressoflex 6p C2 DCpowe'!$O$13,SIGN(J70)*'ver pressoflex 6p C2 DCpowe'!$G$15*'ver pressoflex 6p C2 DCpowe'!$O$13)</f>
        <v>17803.500000000004</v>
      </c>
      <c r="S70" s="113">
        <f t="shared" si="4"/>
        <v>17810.426457891226</v>
      </c>
      <c r="T70" s="362">
        <f>-L70*('ver pressoflex 6p C2 DCpowe'!$G$3/2-'ver pressoflex 6p C2 DCpowe'!AF70*'ver pressoflex 6p C2 DCpowe'!D70)</f>
        <v>22.256026621172968</v>
      </c>
      <c r="U70" s="29">
        <f>M70*IF(($G$3/2-$M$8)&gt;0,('ver pressoflex 6p C2 DCpowe'!$G$3/2-'ver pressoflex 6p C2 DCpowe'!$M$8),'ver pressoflex 6p C2 DCpowe'!$G$3/2-('ver pressoflex 6p C2 DCpowe'!$G$3-'ver pressoflex 6p C2 DCpowe'!$M$8))*IF(($G$3/2-$M$8)&gt;0,-1,1)</f>
        <v>-7118.2573017257573</v>
      </c>
      <c r="V70" s="29">
        <f>N70*IF(($G$3/2-$M$9)&gt;0,('ver pressoflex 6p C2 DCpowe'!$G$3/2-'ver pressoflex 6p C2 DCpowe'!$M$9),'ver pressoflex 6p C2 DCpowe'!$G$3/2-('ver pressoflex 6p C2 DCpowe'!$G$3-'ver pressoflex 6p C2 DCpowe'!$M$9))*IF(($G$3/2-$M$9)&gt;0,-1,1)</f>
        <v>0</v>
      </c>
      <c r="W70" s="29">
        <f>O70*IF(($G$3/2-$M$10)&gt;0,('ver pressoflex 6p C2 DCpowe'!$G$3/2-'ver pressoflex 6p C2 DCpowe'!$M$10),'ver pressoflex 6p C2 DCpowe'!$G$3/2-('ver pressoflex 6p C2 DCpowe'!$G$3-'ver pressoflex 6p C2 DCpowe'!$M$10))*IF(($G$3/2-$M$10)&gt;0,-1,1)</f>
        <v>0</v>
      </c>
      <c r="X70" s="29">
        <f>P70*IF(($G$3/2-$M$11)&gt;0,('ver pressoflex 6p C2 DCpowe'!$G$3/2-'ver pressoflex 6p C2 DCpowe'!$M$11),'ver pressoflex 6p C2 DCpowe'!$G$3/2-('ver pressoflex 6p C2 DCpowe'!$G$3-'ver pressoflex 6p C2 DCpowe'!$M$11))*IF(($G$3/2-$M$11)&gt;0,-1,1)</f>
        <v>0</v>
      </c>
      <c r="Y70" s="29">
        <f>Q70*IF(($G$3/2-$M$12)&gt;0,('ver pressoflex 6p C2 DCpowe'!$G$3/2-'ver pressoflex 6p C2 DCpowe'!$M$12),'ver pressoflex 6p C2 DCpowe'!$G$3/2-('ver pressoflex 6p C2 DCpowe'!$G$3-'ver pressoflex 6p C2 DCpowe'!$M$12))*IF(($G$3/2-$M$12)&gt;0,-1,1)</f>
        <v>0</v>
      </c>
      <c r="Z70" s="29">
        <f>R70*IF(($G$3/2-$M$13)&gt;0,('ver pressoflex 6p C2 DCpowe'!$G$3/2-'ver pressoflex 6p C2 DCpowe'!$M$13),'ver pressoflex 6p C2 DCpowe'!$G$3/2-('ver pressoflex 6p C2 DCpowe'!$G$3-'ver pressoflex 6p C2 DCpowe'!$M$13))*IF(($G$3/2-$M$13)&gt;0,-1,1)</f>
        <v>18248587.500000004</v>
      </c>
      <c r="AA70" s="113">
        <f t="shared" si="14"/>
        <v>18241491.4987249</v>
      </c>
      <c r="AB70" s="193">
        <f t="shared" si="5"/>
        <v>6.4151239820900199E-6</v>
      </c>
      <c r="AC70" s="191">
        <f t="shared" si="15"/>
        <v>3.3928170268422907E-7</v>
      </c>
      <c r="AD70" s="194">
        <f t="shared" si="16"/>
        <v>1.4490625642308522E-12</v>
      </c>
      <c r="AE70" s="191">
        <f t="shared" si="17"/>
        <v>2.5446127701317179E-5</v>
      </c>
      <c r="AF70" s="191">
        <f t="shared" si="18"/>
        <v>0.33423395207679019</v>
      </c>
    </row>
    <row r="71" spans="2:32">
      <c r="B71" s="116">
        <f t="shared" si="3"/>
        <v>59810.413823102906</v>
      </c>
      <c r="C71" s="115">
        <f t="shared" si="6"/>
        <v>0.26999999999999996</v>
      </c>
      <c r="D71" s="68">
        <f>'ver pressoflex 6p C2 DCpowe'!$G$3/2/$C$557*C71</f>
        <v>3.3074999999999997</v>
      </c>
      <c r="E71" s="114">
        <f t="shared" si="7"/>
        <v>4.1206083314042341E-4</v>
      </c>
      <c r="F71" s="114">
        <f t="shared" si="8"/>
        <v>5.7965678444122986E-4</v>
      </c>
      <c r="G71" s="114">
        <f t="shared" si="9"/>
        <v>7.472527357420362E-4</v>
      </c>
      <c r="H71" s="114">
        <f t="shared" si="10"/>
        <v>4.371515182621976E-3</v>
      </c>
      <c r="I71" s="114">
        <f t="shared" si="11"/>
        <v>4.5391111339227828E-3</v>
      </c>
      <c r="J71" s="114">
        <f t="shared" si="12"/>
        <v>4.7067070852235887E-3</v>
      </c>
      <c r="K71" s="114">
        <f t="shared" si="13"/>
        <v>5.1256969634756056E-3</v>
      </c>
      <c r="L71" s="113">
        <f>-'ver pressoflex 6p C2 DCpowe'!$G$2*'ver pressoflex 6p C2 DCpowe'!D71*'ver pressoflex 6p C2 DCpowe'!$G$17*'ver pressoflex 6p C2 DCpowe'!$G$13*'ver pressoflex 6p C2 DCpowe'!AE71</f>
        <v>-2.2890687586355301E-2</v>
      </c>
      <c r="M71" s="31">
        <f>IF(ABS(E71)&lt;'ver pressoflex 6p C2 DCpowe'!$G$7,'ver pressoflex 6p C2 DCpowe'!$G$16*E71*'ver pressoflex 6p C2 DCpowe'!$O$8,SIGN(E71)*'ver pressoflex 6p C2 DCpowe'!$G$15*'ver pressoflex 6p C2 DCpowe'!$O$8)</f>
        <v>6.936713790484462</v>
      </c>
      <c r="N71" s="31">
        <f>IF(ABS(F71)&lt;'ver pressoflex 6p C2 DCpowe'!$G$7,'ver pressoflex 6p C2 DCpowe'!$G$16*F71*'ver pressoflex 6p C2 DCpowe'!$O$9,SIGN(F71)*'ver pressoflex 6p C2 DCpowe'!$G$15*'ver pressoflex 6p C2 DCpowe'!$O$9)</f>
        <v>0</v>
      </c>
      <c r="O71" s="31">
        <f>IF(ABS(G71)&lt;'ver pressoflex 6p C2 DCpowe'!$G$7,'ver pressoflex 6p C2 DCpowe'!$G$16*G71*'ver pressoflex 6p C2 DCpowe'!$O$10,SIGN(G71)*'ver pressoflex 6p C2 DCpowe'!$G$15*'ver pressoflex 6p C2 DCpowe'!$O$10)</f>
        <v>0</v>
      </c>
      <c r="P71" s="31">
        <f>IF(ABS(H71)&lt;'ver pressoflex 6p C2 DCpowe'!$G$7,'ver pressoflex 6p C2 DCpowe'!$G$16*H71*'ver pressoflex 6p C2 DCpowe'!$O$11,SIGN(H71)*'ver pressoflex 6p C2 DCpowe'!$G$15*'ver pressoflex 6p C2 DCpowe'!$O$11)</f>
        <v>0</v>
      </c>
      <c r="Q71" s="31">
        <f>IF(ABS(I71)&lt;'ver pressoflex 6p C2 DCpowe'!$G$7,'ver pressoflex 6p C2 DCpowe'!$G$16*I71*'ver pressoflex 6p C2 DCpowe'!$O$12,SIGN(I71)*'ver pressoflex 6p C2 DCpowe'!$G$15*'ver pressoflex 6p C2 DCpowe'!$O$12)</f>
        <v>0</v>
      </c>
      <c r="R71" s="31">
        <f>IF(ABS(J71)&lt;'ver pressoflex 6p C2 DCpowe'!$G$7,'ver pressoflex 6p C2 DCpowe'!$G$16*J71*'ver pressoflex 6p C2 DCpowe'!$O$13,SIGN(J71)*'ver pressoflex 6p C2 DCpowe'!$G$15*'ver pressoflex 6p C2 DCpowe'!$O$13)</f>
        <v>17803.500000000004</v>
      </c>
      <c r="S71" s="113">
        <f t="shared" si="4"/>
        <v>17810.413823102903</v>
      </c>
      <c r="T71" s="362">
        <f>-L71*('ver pressoflex 6p C2 DCpowe'!$G$3/2-'ver pressoflex 6p C2 DCpowe'!AF71*'ver pressoflex 6p C2 DCpowe'!D71)</f>
        <v>28.015781597205716</v>
      </c>
      <c r="U71" s="29">
        <f>M71*IF(($G$3/2-$M$8)&gt;0,('ver pressoflex 6p C2 DCpowe'!$G$3/2-'ver pressoflex 6p C2 DCpowe'!$M$8),'ver pressoflex 6p C2 DCpowe'!$G$3/2-('ver pressoflex 6p C2 DCpowe'!$G$3-'ver pressoflex 6p C2 DCpowe'!$M$8))*IF(($G$3/2-$M$8)&gt;0,-1,1)</f>
        <v>-7110.1316352465738</v>
      </c>
      <c r="V71" s="29">
        <f>N71*IF(($G$3/2-$M$9)&gt;0,('ver pressoflex 6p C2 DCpowe'!$G$3/2-'ver pressoflex 6p C2 DCpowe'!$M$9),'ver pressoflex 6p C2 DCpowe'!$G$3/2-('ver pressoflex 6p C2 DCpowe'!$G$3-'ver pressoflex 6p C2 DCpowe'!$M$9))*IF(($G$3/2-$M$9)&gt;0,-1,1)</f>
        <v>0</v>
      </c>
      <c r="W71" s="29">
        <f>O71*IF(($G$3/2-$M$10)&gt;0,('ver pressoflex 6p C2 DCpowe'!$G$3/2-'ver pressoflex 6p C2 DCpowe'!$M$10),'ver pressoflex 6p C2 DCpowe'!$G$3/2-('ver pressoflex 6p C2 DCpowe'!$G$3-'ver pressoflex 6p C2 DCpowe'!$M$10))*IF(($G$3/2-$M$10)&gt;0,-1,1)</f>
        <v>0</v>
      </c>
      <c r="X71" s="29">
        <f>P71*IF(($G$3/2-$M$11)&gt;0,('ver pressoflex 6p C2 DCpowe'!$G$3/2-'ver pressoflex 6p C2 DCpowe'!$M$11),'ver pressoflex 6p C2 DCpowe'!$G$3/2-('ver pressoflex 6p C2 DCpowe'!$G$3-'ver pressoflex 6p C2 DCpowe'!$M$11))*IF(($G$3/2-$M$11)&gt;0,-1,1)</f>
        <v>0</v>
      </c>
      <c r="Y71" s="29">
        <f>Q71*IF(($G$3/2-$M$12)&gt;0,('ver pressoflex 6p C2 DCpowe'!$G$3/2-'ver pressoflex 6p C2 DCpowe'!$M$12),'ver pressoflex 6p C2 DCpowe'!$G$3/2-('ver pressoflex 6p C2 DCpowe'!$G$3-'ver pressoflex 6p C2 DCpowe'!$M$12))*IF(($G$3/2-$M$12)&gt;0,-1,1)</f>
        <v>0</v>
      </c>
      <c r="Z71" s="29">
        <f>R71*IF(($G$3/2-$M$13)&gt;0,('ver pressoflex 6p C2 DCpowe'!$G$3/2-'ver pressoflex 6p C2 DCpowe'!$M$13),'ver pressoflex 6p C2 DCpowe'!$G$3/2-('ver pressoflex 6p C2 DCpowe'!$G$3-'ver pressoflex 6p C2 DCpowe'!$M$13))*IF(($G$3/2-$M$13)&gt;0,-1,1)</f>
        <v>18248587.500000004</v>
      </c>
      <c r="AA71" s="113">
        <f t="shared" si="14"/>
        <v>18241505.384146355</v>
      </c>
      <c r="AB71" s="193">
        <f t="shared" si="5"/>
        <v>6.9290451115927163E-6</v>
      </c>
      <c r="AC71" s="191">
        <f t="shared" si="15"/>
        <v>3.9547673186662873E-7</v>
      </c>
      <c r="AD71" s="194">
        <f t="shared" si="16"/>
        <v>1.8241827807287306E-12</v>
      </c>
      <c r="AE71" s="191">
        <f t="shared" si="17"/>
        <v>2.9660754889997152E-5</v>
      </c>
      <c r="AF71" s="191">
        <f t="shared" si="18"/>
        <v>0.33430694436790964</v>
      </c>
    </row>
    <row r="72" spans="2:32">
      <c r="B72" s="116">
        <f t="shared" si="3"/>
        <v>59810.400439835328</v>
      </c>
      <c r="C72" s="115">
        <f t="shared" si="6"/>
        <v>0.28999999999999998</v>
      </c>
      <c r="D72" s="68">
        <f>'ver pressoflex 6p C2 DCpowe'!$G$3/2/$C$557*C72</f>
        <v>3.5524999999999998</v>
      </c>
      <c r="E72" s="114">
        <f t="shared" si="7"/>
        <v>4.1158982127199525E-4</v>
      </c>
      <c r="F72" s="114">
        <f t="shared" si="8"/>
        <v>5.7920297848580368E-4</v>
      </c>
      <c r="G72" s="114">
        <f t="shared" si="9"/>
        <v>7.46816135699612E-4</v>
      </c>
      <c r="H72" s="114">
        <f t="shared" si="10"/>
        <v>4.3714506604482185E-3</v>
      </c>
      <c r="I72" s="114">
        <f t="shared" si="11"/>
        <v>4.5390638176620269E-3</v>
      </c>
      <c r="J72" s="114">
        <f t="shared" si="12"/>
        <v>4.7066769748758354E-3</v>
      </c>
      <c r="K72" s="114">
        <f t="shared" si="13"/>
        <v>5.1257098679103564E-3</v>
      </c>
      <c r="L72" s="113">
        <f>-'ver pressoflex 6p C2 DCpowe'!$G$2*'ver pressoflex 6p C2 DCpowe'!D72*'ver pressoflex 6p C2 DCpowe'!$G$17*'ver pressoflex 6p C2 DCpowe'!$G$13*'ver pressoflex 6p C2 DCpowe'!AE72</f>
        <v>-2.8344847953291709E-2</v>
      </c>
      <c r="M72" s="31">
        <f>IF(ABS(E72)&lt;'ver pressoflex 6p C2 DCpowe'!$G$7,'ver pressoflex 6p C2 DCpowe'!$G$16*E72*'ver pressoflex 6p C2 DCpowe'!$O$8,SIGN(E72)*'ver pressoflex 6p C2 DCpowe'!$G$15*'ver pressoflex 6p C2 DCpowe'!$O$8)</f>
        <v>6.9287846832739879</v>
      </c>
      <c r="N72" s="31">
        <f>IF(ABS(F72)&lt;'ver pressoflex 6p C2 DCpowe'!$G$7,'ver pressoflex 6p C2 DCpowe'!$G$16*F72*'ver pressoflex 6p C2 DCpowe'!$O$9,SIGN(F72)*'ver pressoflex 6p C2 DCpowe'!$G$15*'ver pressoflex 6p C2 DCpowe'!$O$9)</f>
        <v>0</v>
      </c>
      <c r="O72" s="31">
        <f>IF(ABS(G72)&lt;'ver pressoflex 6p C2 DCpowe'!$G$7,'ver pressoflex 6p C2 DCpowe'!$G$16*G72*'ver pressoflex 6p C2 DCpowe'!$O$10,SIGN(G72)*'ver pressoflex 6p C2 DCpowe'!$G$15*'ver pressoflex 6p C2 DCpowe'!$O$10)</f>
        <v>0</v>
      </c>
      <c r="P72" s="31">
        <f>IF(ABS(H72)&lt;'ver pressoflex 6p C2 DCpowe'!$G$7,'ver pressoflex 6p C2 DCpowe'!$G$16*H72*'ver pressoflex 6p C2 DCpowe'!$O$11,SIGN(H72)*'ver pressoflex 6p C2 DCpowe'!$G$15*'ver pressoflex 6p C2 DCpowe'!$O$11)</f>
        <v>0</v>
      </c>
      <c r="Q72" s="31">
        <f>IF(ABS(I72)&lt;'ver pressoflex 6p C2 DCpowe'!$G$7,'ver pressoflex 6p C2 DCpowe'!$G$16*I72*'ver pressoflex 6p C2 DCpowe'!$O$12,SIGN(I72)*'ver pressoflex 6p C2 DCpowe'!$G$15*'ver pressoflex 6p C2 DCpowe'!$O$12)</f>
        <v>0</v>
      </c>
      <c r="R72" s="31">
        <f>IF(ABS(J72)&lt;'ver pressoflex 6p C2 DCpowe'!$G$7,'ver pressoflex 6p C2 DCpowe'!$G$16*J72*'ver pressoflex 6p C2 DCpowe'!$O$13,SIGN(J72)*'ver pressoflex 6p C2 DCpowe'!$G$15*'ver pressoflex 6p C2 DCpowe'!$O$13)</f>
        <v>17803.500000000004</v>
      </c>
      <c r="S72" s="113">
        <f t="shared" si="4"/>
        <v>17810.400439835325</v>
      </c>
      <c r="T72" s="362">
        <f>-L72*('ver pressoflex 6p C2 DCpowe'!$G$3/2-'ver pressoflex 6p C2 DCpowe'!AF72*'ver pressoflex 6p C2 DCpowe'!D72)</f>
        <v>34.688768316604481</v>
      </c>
      <c r="U72" s="29">
        <f>M72*IF(($G$3/2-$M$8)&gt;0,('ver pressoflex 6p C2 DCpowe'!$G$3/2-'ver pressoflex 6p C2 DCpowe'!$M$8),'ver pressoflex 6p C2 DCpowe'!$G$3/2-('ver pressoflex 6p C2 DCpowe'!$G$3-'ver pressoflex 6p C2 DCpowe'!$M$8))*IF(($G$3/2-$M$8)&gt;0,-1,1)</f>
        <v>-7102.0043003558376</v>
      </c>
      <c r="V72" s="29">
        <f>N72*IF(($G$3/2-$M$9)&gt;0,('ver pressoflex 6p C2 DCpowe'!$G$3/2-'ver pressoflex 6p C2 DCpowe'!$M$9),'ver pressoflex 6p C2 DCpowe'!$G$3/2-('ver pressoflex 6p C2 DCpowe'!$G$3-'ver pressoflex 6p C2 DCpowe'!$M$9))*IF(($G$3/2-$M$9)&gt;0,-1,1)</f>
        <v>0</v>
      </c>
      <c r="W72" s="29">
        <f>O72*IF(($G$3/2-$M$10)&gt;0,('ver pressoflex 6p C2 DCpowe'!$G$3/2-'ver pressoflex 6p C2 DCpowe'!$M$10),'ver pressoflex 6p C2 DCpowe'!$G$3/2-('ver pressoflex 6p C2 DCpowe'!$G$3-'ver pressoflex 6p C2 DCpowe'!$M$10))*IF(($G$3/2-$M$10)&gt;0,-1,1)</f>
        <v>0</v>
      </c>
      <c r="X72" s="29">
        <f>P72*IF(($G$3/2-$M$11)&gt;0,('ver pressoflex 6p C2 DCpowe'!$G$3/2-'ver pressoflex 6p C2 DCpowe'!$M$11),'ver pressoflex 6p C2 DCpowe'!$G$3/2-('ver pressoflex 6p C2 DCpowe'!$G$3-'ver pressoflex 6p C2 DCpowe'!$M$11))*IF(($G$3/2-$M$11)&gt;0,-1,1)</f>
        <v>0</v>
      </c>
      <c r="Y72" s="29">
        <f>Q72*IF(($G$3/2-$M$12)&gt;0,('ver pressoflex 6p C2 DCpowe'!$G$3/2-'ver pressoflex 6p C2 DCpowe'!$M$12),'ver pressoflex 6p C2 DCpowe'!$G$3/2-('ver pressoflex 6p C2 DCpowe'!$G$3-'ver pressoflex 6p C2 DCpowe'!$M$12))*IF(($G$3/2-$M$12)&gt;0,-1,1)</f>
        <v>0</v>
      </c>
      <c r="Z72" s="29">
        <f>R72*IF(($G$3/2-$M$13)&gt;0,('ver pressoflex 6p C2 DCpowe'!$G$3/2-'ver pressoflex 6p C2 DCpowe'!$M$13),'ver pressoflex 6p C2 DCpowe'!$G$3/2-('ver pressoflex 6p C2 DCpowe'!$G$3-'ver pressoflex 6p C2 DCpowe'!$M$13))*IF(($G$3/2-$M$13)&gt;0,-1,1)</f>
        <v>18248587.500000004</v>
      </c>
      <c r="AA72" s="113">
        <f t="shared" si="14"/>
        <v>18241520.184467964</v>
      </c>
      <c r="AB72" s="193">
        <f t="shared" si="5"/>
        <v>7.4430717625256786E-6</v>
      </c>
      <c r="AC72" s="191">
        <f t="shared" si="15"/>
        <v>4.5593401754565941E-7</v>
      </c>
      <c r="AD72" s="194">
        <f t="shared" si="16"/>
        <v>2.258814226748412E-12</v>
      </c>
      <c r="AE72" s="191">
        <f t="shared" si="17"/>
        <v>3.4195051315924451E-5</v>
      </c>
      <c r="AF72" s="191">
        <f t="shared" si="18"/>
        <v>0.33438007829681782</v>
      </c>
    </row>
    <row r="73" spans="2:32">
      <c r="B73" s="116">
        <f t="shared" si="3"/>
        <v>59810.386253842844</v>
      </c>
      <c r="C73" s="115">
        <f t="shared" si="6"/>
        <v>0.31</v>
      </c>
      <c r="D73" s="68">
        <f>'ver pressoflex 6p C2 DCpowe'!$G$3/2/$C$557*C73</f>
        <v>3.7974999999999999</v>
      </c>
      <c r="E73" s="114">
        <f t="shared" si="7"/>
        <v>4.1111871268259922E-4</v>
      </c>
      <c r="F73" s="114">
        <f t="shared" si="8"/>
        <v>5.7874907934259568E-4</v>
      </c>
      <c r="G73" s="114">
        <f t="shared" si="9"/>
        <v>7.4637944600259199E-4</v>
      </c>
      <c r="H73" s="114">
        <f t="shared" si="10"/>
        <v>4.3713861250250135E-3</v>
      </c>
      <c r="I73" s="114">
        <f t="shared" si="11"/>
        <v>4.5390164916850103E-3</v>
      </c>
      <c r="J73" s="114">
        <f t="shared" si="12"/>
        <v>4.7066468583450071E-3</v>
      </c>
      <c r="K73" s="114">
        <f t="shared" si="13"/>
        <v>5.125722774994998E-3</v>
      </c>
      <c r="L73" s="113">
        <f>-'ver pressoflex 6p C2 DCpowe'!$G$2*'ver pressoflex 6p C2 DCpowe'!D73*'ver pressoflex 6p C2 DCpowe'!$G$17*'ver pressoflex 6p C2 DCpowe'!$G$13*'ver pressoflex 6p C2 DCpowe'!AE73</f>
        <v>-3.4600105003068211E-2</v>
      </c>
      <c r="M73" s="31">
        <f>IF(ABS(E73)&lt;'ver pressoflex 6p C2 DCpowe'!$G$7,'ver pressoflex 6p C2 DCpowe'!$G$16*E73*'ver pressoflex 6p C2 DCpowe'!$O$8,SIGN(E73)*'ver pressoflex 6p C2 DCpowe'!$G$15*'ver pressoflex 6p C2 DCpowe'!$O$8)</f>
        <v>6.9208539478435585</v>
      </c>
      <c r="N73" s="31">
        <f>IF(ABS(F73)&lt;'ver pressoflex 6p C2 DCpowe'!$G$7,'ver pressoflex 6p C2 DCpowe'!$G$16*F73*'ver pressoflex 6p C2 DCpowe'!$O$9,SIGN(F73)*'ver pressoflex 6p C2 DCpowe'!$G$15*'ver pressoflex 6p C2 DCpowe'!$O$9)</f>
        <v>0</v>
      </c>
      <c r="O73" s="31">
        <f>IF(ABS(G73)&lt;'ver pressoflex 6p C2 DCpowe'!$G$7,'ver pressoflex 6p C2 DCpowe'!$G$16*G73*'ver pressoflex 6p C2 DCpowe'!$O$10,SIGN(G73)*'ver pressoflex 6p C2 DCpowe'!$G$15*'ver pressoflex 6p C2 DCpowe'!$O$10)</f>
        <v>0</v>
      </c>
      <c r="P73" s="31">
        <f>IF(ABS(H73)&lt;'ver pressoflex 6p C2 DCpowe'!$G$7,'ver pressoflex 6p C2 DCpowe'!$G$16*H73*'ver pressoflex 6p C2 DCpowe'!$O$11,SIGN(H73)*'ver pressoflex 6p C2 DCpowe'!$G$15*'ver pressoflex 6p C2 DCpowe'!$O$11)</f>
        <v>0</v>
      </c>
      <c r="Q73" s="31">
        <f>IF(ABS(I73)&lt;'ver pressoflex 6p C2 DCpowe'!$G$7,'ver pressoflex 6p C2 DCpowe'!$G$16*I73*'ver pressoflex 6p C2 DCpowe'!$O$12,SIGN(I73)*'ver pressoflex 6p C2 DCpowe'!$G$15*'ver pressoflex 6p C2 DCpowe'!$O$12)</f>
        <v>0</v>
      </c>
      <c r="R73" s="31">
        <f>IF(ABS(J73)&lt;'ver pressoflex 6p C2 DCpowe'!$G$7,'ver pressoflex 6p C2 DCpowe'!$G$16*J73*'ver pressoflex 6p C2 DCpowe'!$O$13,SIGN(J73)*'ver pressoflex 6p C2 DCpowe'!$G$15*'ver pressoflex 6p C2 DCpowe'!$O$13)</f>
        <v>17803.500000000004</v>
      </c>
      <c r="S73" s="113">
        <f t="shared" si="4"/>
        <v>17810.386253842844</v>
      </c>
      <c r="T73" s="362">
        <f>-L73*('ver pressoflex 6p C2 DCpowe'!$G$3/2-'ver pressoflex 6p C2 DCpowe'!AF73*'ver pressoflex 6p C2 DCpowe'!D73)</f>
        <v>42.341183498590482</v>
      </c>
      <c r="U73" s="29">
        <f>M73*IF(($G$3/2-$M$8)&gt;0,('ver pressoflex 6p C2 DCpowe'!$G$3/2-'ver pressoflex 6p C2 DCpowe'!$M$8),'ver pressoflex 6p C2 DCpowe'!$G$3/2-('ver pressoflex 6p C2 DCpowe'!$G$3-'ver pressoflex 6p C2 DCpowe'!$M$8))*IF(($G$3/2-$M$8)&gt;0,-1,1)</f>
        <v>-7093.875296539647</v>
      </c>
      <c r="V73" s="29">
        <f>N73*IF(($G$3/2-$M$9)&gt;0,('ver pressoflex 6p C2 DCpowe'!$G$3/2-'ver pressoflex 6p C2 DCpowe'!$M$9),'ver pressoflex 6p C2 DCpowe'!$G$3/2-('ver pressoflex 6p C2 DCpowe'!$G$3-'ver pressoflex 6p C2 DCpowe'!$M$9))*IF(($G$3/2-$M$9)&gt;0,-1,1)</f>
        <v>0</v>
      </c>
      <c r="W73" s="29">
        <f>O73*IF(($G$3/2-$M$10)&gt;0,('ver pressoflex 6p C2 DCpowe'!$G$3/2-'ver pressoflex 6p C2 DCpowe'!$M$10),'ver pressoflex 6p C2 DCpowe'!$G$3/2-('ver pressoflex 6p C2 DCpowe'!$G$3-'ver pressoflex 6p C2 DCpowe'!$M$10))*IF(($G$3/2-$M$10)&gt;0,-1,1)</f>
        <v>0</v>
      </c>
      <c r="X73" s="29">
        <f>P73*IF(($G$3/2-$M$11)&gt;0,('ver pressoflex 6p C2 DCpowe'!$G$3/2-'ver pressoflex 6p C2 DCpowe'!$M$11),'ver pressoflex 6p C2 DCpowe'!$G$3/2-('ver pressoflex 6p C2 DCpowe'!$G$3-'ver pressoflex 6p C2 DCpowe'!$M$11))*IF(($G$3/2-$M$11)&gt;0,-1,1)</f>
        <v>0</v>
      </c>
      <c r="Y73" s="29">
        <f>Q73*IF(($G$3/2-$M$12)&gt;0,('ver pressoflex 6p C2 DCpowe'!$G$3/2-'ver pressoflex 6p C2 DCpowe'!$M$12),'ver pressoflex 6p C2 DCpowe'!$G$3/2-('ver pressoflex 6p C2 DCpowe'!$G$3-'ver pressoflex 6p C2 DCpowe'!$M$12))*IF(($G$3/2-$M$12)&gt;0,-1,1)</f>
        <v>0</v>
      </c>
      <c r="Z73" s="29">
        <f>R73*IF(($G$3/2-$M$13)&gt;0,('ver pressoflex 6p C2 DCpowe'!$G$3/2-'ver pressoflex 6p C2 DCpowe'!$M$13),'ver pressoflex 6p C2 DCpowe'!$G$3/2-('ver pressoflex 6p C2 DCpowe'!$G$3-'ver pressoflex 6p C2 DCpowe'!$M$13))*IF(($G$3/2-$M$13)&gt;0,-1,1)</f>
        <v>18248587.500000004</v>
      </c>
      <c r="AA73" s="113">
        <f t="shared" si="14"/>
        <v>18241535.965886962</v>
      </c>
      <c r="AB73" s="193">
        <f t="shared" si="5"/>
        <v>7.9572039673917031E-6</v>
      </c>
      <c r="AC73" s="191">
        <f t="shared" si="15"/>
        <v>5.2064486038661848E-7</v>
      </c>
      <c r="AD73" s="194">
        <f t="shared" si="16"/>
        <v>2.7572781230528587E-12</v>
      </c>
      <c r="AE73" s="191">
        <f t="shared" si="17"/>
        <v>3.9048364528996381E-5</v>
      </c>
      <c r="AF73" s="191">
        <f t="shared" si="18"/>
        <v>0.33445335427617651</v>
      </c>
    </row>
    <row r="74" spans="2:32">
      <c r="B74" s="116">
        <f t="shared" si="3"/>
        <v>59810.37121102988</v>
      </c>
      <c r="C74" s="115">
        <f t="shared" si="6"/>
        <v>0.33</v>
      </c>
      <c r="D74" s="68">
        <f>'ver pressoflex 6p C2 DCpowe'!$G$3/2/$C$557*C74</f>
        <v>4.0425000000000004</v>
      </c>
      <c r="E74" s="114">
        <f t="shared" si="7"/>
        <v>4.1064750734244013E-4</v>
      </c>
      <c r="F74" s="114">
        <f t="shared" si="8"/>
        <v>5.782950869828989E-4</v>
      </c>
      <c r="G74" s="114">
        <f t="shared" si="9"/>
        <v>7.4594266662335762E-4</v>
      </c>
      <c r="H74" s="114">
        <f t="shared" si="10"/>
        <v>4.3713215763482791E-3</v>
      </c>
      <c r="I74" s="114">
        <f t="shared" si="11"/>
        <v>4.5389691559887388E-3</v>
      </c>
      <c r="J74" s="114">
        <f t="shared" si="12"/>
        <v>4.7066167356291976E-3</v>
      </c>
      <c r="K74" s="114">
        <f t="shared" si="13"/>
        <v>5.1257356847303447E-3</v>
      </c>
      <c r="L74" s="113">
        <f>-'ver pressoflex 6p C2 DCpowe'!$G$2*'ver pressoflex 6p C2 DCpowe'!D74*'ver pressoflex 6p C2 DCpowe'!$G$17*'ver pressoflex 6p C2 DCpowe'!$G$13*'ver pressoflex 6p C2 DCpowe'!AE74</f>
        <v>-4.171055381834797E-2</v>
      </c>
      <c r="M74" s="31">
        <f>IF(ABS(E74)&lt;'ver pressoflex 6p C2 DCpowe'!$G$7,'ver pressoflex 6p C2 DCpowe'!$G$16*E74*'ver pressoflex 6p C2 DCpowe'!$O$8,SIGN(E74)*'ver pressoflex 6p C2 DCpowe'!$G$15*'ver pressoflex 6p C2 DCpowe'!$O$8)</f>
        <v>6.9129215836915945</v>
      </c>
      <c r="N74" s="31">
        <f>IF(ABS(F74)&lt;'ver pressoflex 6p C2 DCpowe'!$G$7,'ver pressoflex 6p C2 DCpowe'!$G$16*F74*'ver pressoflex 6p C2 DCpowe'!$O$9,SIGN(F74)*'ver pressoflex 6p C2 DCpowe'!$G$15*'ver pressoflex 6p C2 DCpowe'!$O$9)</f>
        <v>0</v>
      </c>
      <c r="O74" s="31">
        <f>IF(ABS(G74)&lt;'ver pressoflex 6p C2 DCpowe'!$G$7,'ver pressoflex 6p C2 DCpowe'!$G$16*G74*'ver pressoflex 6p C2 DCpowe'!$O$10,SIGN(G74)*'ver pressoflex 6p C2 DCpowe'!$G$15*'ver pressoflex 6p C2 DCpowe'!$O$10)</f>
        <v>0</v>
      </c>
      <c r="P74" s="31">
        <f>IF(ABS(H74)&lt;'ver pressoflex 6p C2 DCpowe'!$G$7,'ver pressoflex 6p C2 DCpowe'!$G$16*H74*'ver pressoflex 6p C2 DCpowe'!$O$11,SIGN(H74)*'ver pressoflex 6p C2 DCpowe'!$G$15*'ver pressoflex 6p C2 DCpowe'!$O$11)</f>
        <v>0</v>
      </c>
      <c r="Q74" s="31">
        <f>IF(ABS(I74)&lt;'ver pressoflex 6p C2 DCpowe'!$G$7,'ver pressoflex 6p C2 DCpowe'!$G$16*I74*'ver pressoflex 6p C2 DCpowe'!$O$12,SIGN(I74)*'ver pressoflex 6p C2 DCpowe'!$G$15*'ver pressoflex 6p C2 DCpowe'!$O$12)</f>
        <v>0</v>
      </c>
      <c r="R74" s="31">
        <f>IF(ABS(J74)&lt;'ver pressoflex 6p C2 DCpowe'!$G$7,'ver pressoflex 6p C2 DCpowe'!$G$16*J74*'ver pressoflex 6p C2 DCpowe'!$O$13,SIGN(J74)*'ver pressoflex 6p C2 DCpowe'!$G$15*'ver pressoflex 6p C2 DCpowe'!$O$13)</f>
        <v>17803.500000000004</v>
      </c>
      <c r="S74" s="113">
        <f t="shared" si="4"/>
        <v>17810.371211029877</v>
      </c>
      <c r="T74" s="362">
        <f>-L74*('ver pressoflex 6p C2 DCpowe'!$G$3/2-'ver pressoflex 6p C2 DCpowe'!AF74*'ver pressoflex 6p C2 DCpowe'!D74)</f>
        <v>51.039022224526676</v>
      </c>
      <c r="U74" s="29">
        <f>M74*IF(($G$3/2-$M$8)&gt;0,('ver pressoflex 6p C2 DCpowe'!$G$3/2-'ver pressoflex 6p C2 DCpowe'!$M$8),'ver pressoflex 6p C2 DCpowe'!$G$3/2-('ver pressoflex 6p C2 DCpowe'!$G$3-'ver pressoflex 6p C2 DCpowe'!$M$8))*IF(($G$3/2-$M$8)&gt;0,-1,1)</f>
        <v>-7085.7446232838847</v>
      </c>
      <c r="V74" s="29">
        <f>N74*IF(($G$3/2-$M$9)&gt;0,('ver pressoflex 6p C2 DCpowe'!$G$3/2-'ver pressoflex 6p C2 DCpowe'!$M$9),'ver pressoflex 6p C2 DCpowe'!$G$3/2-('ver pressoflex 6p C2 DCpowe'!$G$3-'ver pressoflex 6p C2 DCpowe'!$M$9))*IF(($G$3/2-$M$9)&gt;0,-1,1)</f>
        <v>0</v>
      </c>
      <c r="W74" s="29">
        <f>O74*IF(($G$3/2-$M$10)&gt;0,('ver pressoflex 6p C2 DCpowe'!$G$3/2-'ver pressoflex 6p C2 DCpowe'!$M$10),'ver pressoflex 6p C2 DCpowe'!$G$3/2-('ver pressoflex 6p C2 DCpowe'!$G$3-'ver pressoflex 6p C2 DCpowe'!$M$10))*IF(($G$3/2-$M$10)&gt;0,-1,1)</f>
        <v>0</v>
      </c>
      <c r="X74" s="29">
        <f>P74*IF(($G$3/2-$M$11)&gt;0,('ver pressoflex 6p C2 DCpowe'!$G$3/2-'ver pressoflex 6p C2 DCpowe'!$M$11),'ver pressoflex 6p C2 DCpowe'!$G$3/2-('ver pressoflex 6p C2 DCpowe'!$G$3-'ver pressoflex 6p C2 DCpowe'!$M$11))*IF(($G$3/2-$M$11)&gt;0,-1,1)</f>
        <v>0</v>
      </c>
      <c r="Y74" s="29">
        <f>Q74*IF(($G$3/2-$M$12)&gt;0,('ver pressoflex 6p C2 DCpowe'!$G$3/2-'ver pressoflex 6p C2 DCpowe'!$M$12),'ver pressoflex 6p C2 DCpowe'!$G$3/2-('ver pressoflex 6p C2 DCpowe'!$G$3-'ver pressoflex 6p C2 DCpowe'!$M$12))*IF(($G$3/2-$M$12)&gt;0,-1,1)</f>
        <v>0</v>
      </c>
      <c r="Z74" s="29">
        <f>R74*IF(($G$3/2-$M$13)&gt;0,('ver pressoflex 6p C2 DCpowe'!$G$3/2-'ver pressoflex 6p C2 DCpowe'!$M$13),'ver pressoflex 6p C2 DCpowe'!$G$3/2-('ver pressoflex 6p C2 DCpowe'!$G$3-'ver pressoflex 6p C2 DCpowe'!$M$13))*IF(($G$3/2-$M$13)&gt;0,-1,1)</f>
        <v>18248587.500000004</v>
      </c>
      <c r="AA74" s="113">
        <f t="shared" si="14"/>
        <v>18241552.794398945</v>
      </c>
      <c r="AB74" s="193">
        <f t="shared" si="5"/>
        <v>8.4714417587069354E-6</v>
      </c>
      <c r="AC74" s="191">
        <f t="shared" si="15"/>
        <v>5.8960054871770257E-7</v>
      </c>
      <c r="AD74" s="194">
        <f t="shared" si="16"/>
        <v>3.3238835215896884E-12</v>
      </c>
      <c r="AE74" s="191">
        <f t="shared" si="17"/>
        <v>4.4220041153827687E-5</v>
      </c>
      <c r="AF74" s="191">
        <f t="shared" si="18"/>
        <v>0.33452677272025177</v>
      </c>
    </row>
    <row r="75" spans="2:32">
      <c r="B75" s="116">
        <f t="shared" si="3"/>
        <v>59810.35525745117</v>
      </c>
      <c r="C75" s="115">
        <f t="shared" si="6"/>
        <v>0.35000000000000003</v>
      </c>
      <c r="D75" s="68">
        <f>'ver pressoflex 6p C2 DCpowe'!$G$3/2/$C$557*C75</f>
        <v>4.2875000000000005</v>
      </c>
      <c r="E75" s="114">
        <f t="shared" si="7"/>
        <v>4.101762052217105E-4</v>
      </c>
      <c r="F75" s="114">
        <f t="shared" si="8"/>
        <v>5.7784100137799499E-4</v>
      </c>
      <c r="G75" s="114">
        <f t="shared" si="9"/>
        <v>7.4550579753427954E-4</v>
      </c>
      <c r="H75" s="114">
        <f t="shared" si="10"/>
        <v>4.3712570144139326E-3</v>
      </c>
      <c r="I75" s="114">
        <f t="shared" si="11"/>
        <v>4.5389218105702173E-3</v>
      </c>
      <c r="J75" s="114">
        <f t="shared" si="12"/>
        <v>4.706586606726502E-3</v>
      </c>
      <c r="K75" s="114">
        <f t="shared" si="13"/>
        <v>5.1257485971172136E-3</v>
      </c>
      <c r="L75" s="113">
        <f>-'ver pressoflex 6p C2 DCpowe'!$G$2*'ver pressoflex 6p C2 DCpowe'!D75*'ver pressoflex 6p C2 DCpowe'!$G$17*'ver pressoflex 6p C2 DCpowe'!$G$13*'ver pressoflex 6p C2 DCpowe'!AE75</f>
        <v>-4.9730139149962382E-2</v>
      </c>
      <c r="M75" s="31">
        <f>IF(ABS(E75)&lt;'ver pressoflex 6p C2 DCpowe'!$G$7,'ver pressoflex 6p C2 DCpowe'!$G$16*E75*'ver pressoflex 6p C2 DCpowe'!$O$8,SIGN(E75)*'ver pressoflex 6p C2 DCpowe'!$G$15*'ver pressoflex 6p C2 DCpowe'!$O$8)</f>
        <v>6.9049875903163116</v>
      </c>
      <c r="N75" s="31">
        <f>IF(ABS(F75)&lt;'ver pressoflex 6p C2 DCpowe'!$G$7,'ver pressoflex 6p C2 DCpowe'!$G$16*F75*'ver pressoflex 6p C2 DCpowe'!$O$9,SIGN(F75)*'ver pressoflex 6p C2 DCpowe'!$G$15*'ver pressoflex 6p C2 DCpowe'!$O$9)</f>
        <v>0</v>
      </c>
      <c r="O75" s="31">
        <f>IF(ABS(G75)&lt;'ver pressoflex 6p C2 DCpowe'!$G$7,'ver pressoflex 6p C2 DCpowe'!$G$16*G75*'ver pressoflex 6p C2 DCpowe'!$O$10,SIGN(G75)*'ver pressoflex 6p C2 DCpowe'!$G$15*'ver pressoflex 6p C2 DCpowe'!$O$10)</f>
        <v>0</v>
      </c>
      <c r="P75" s="31">
        <f>IF(ABS(H75)&lt;'ver pressoflex 6p C2 DCpowe'!$G$7,'ver pressoflex 6p C2 DCpowe'!$G$16*H75*'ver pressoflex 6p C2 DCpowe'!$O$11,SIGN(H75)*'ver pressoflex 6p C2 DCpowe'!$G$15*'ver pressoflex 6p C2 DCpowe'!$O$11)</f>
        <v>0</v>
      </c>
      <c r="Q75" s="31">
        <f>IF(ABS(I75)&lt;'ver pressoflex 6p C2 DCpowe'!$G$7,'ver pressoflex 6p C2 DCpowe'!$G$16*I75*'ver pressoflex 6p C2 DCpowe'!$O$12,SIGN(I75)*'ver pressoflex 6p C2 DCpowe'!$G$15*'ver pressoflex 6p C2 DCpowe'!$O$12)</f>
        <v>0</v>
      </c>
      <c r="R75" s="31">
        <f>IF(ABS(J75)&lt;'ver pressoflex 6p C2 DCpowe'!$G$7,'ver pressoflex 6p C2 DCpowe'!$G$16*J75*'ver pressoflex 6p C2 DCpowe'!$O$13,SIGN(J75)*'ver pressoflex 6p C2 DCpowe'!$G$15*'ver pressoflex 6p C2 DCpowe'!$O$13)</f>
        <v>17803.500000000004</v>
      </c>
      <c r="S75" s="113">
        <f t="shared" si="4"/>
        <v>17810.35525745117</v>
      </c>
      <c r="T75" s="362">
        <f>-L75*('ver pressoflex 6p C2 DCpowe'!$G$3/2-'ver pressoflex 6p C2 DCpowe'!AF75*'ver pressoflex 6p C2 DCpowe'!D75)</f>
        <v>60.848077654180351</v>
      </c>
      <c r="U75" s="29">
        <f>M75*IF(($G$3/2-$M$8)&gt;0,('ver pressoflex 6p C2 DCpowe'!$G$3/2-'ver pressoflex 6p C2 DCpowe'!$M$8),'ver pressoflex 6p C2 DCpowe'!$G$3/2-('ver pressoflex 6p C2 DCpowe'!$G$3-'ver pressoflex 6p C2 DCpowe'!$M$8))*IF(($G$3/2-$M$8)&gt;0,-1,1)</f>
        <v>-7077.6122800742196</v>
      </c>
      <c r="V75" s="29">
        <f>N75*IF(($G$3/2-$M$9)&gt;0,('ver pressoflex 6p C2 DCpowe'!$G$3/2-'ver pressoflex 6p C2 DCpowe'!$M$9),'ver pressoflex 6p C2 DCpowe'!$G$3/2-('ver pressoflex 6p C2 DCpowe'!$G$3-'ver pressoflex 6p C2 DCpowe'!$M$9))*IF(($G$3/2-$M$9)&gt;0,-1,1)</f>
        <v>0</v>
      </c>
      <c r="W75" s="29">
        <f>O75*IF(($G$3/2-$M$10)&gt;0,('ver pressoflex 6p C2 DCpowe'!$G$3/2-'ver pressoflex 6p C2 DCpowe'!$M$10),'ver pressoflex 6p C2 DCpowe'!$G$3/2-('ver pressoflex 6p C2 DCpowe'!$G$3-'ver pressoflex 6p C2 DCpowe'!$M$10))*IF(($G$3/2-$M$10)&gt;0,-1,1)</f>
        <v>0</v>
      </c>
      <c r="X75" s="29">
        <f>P75*IF(($G$3/2-$M$11)&gt;0,('ver pressoflex 6p C2 DCpowe'!$G$3/2-'ver pressoflex 6p C2 DCpowe'!$M$11),'ver pressoflex 6p C2 DCpowe'!$G$3/2-('ver pressoflex 6p C2 DCpowe'!$G$3-'ver pressoflex 6p C2 DCpowe'!$M$11))*IF(($G$3/2-$M$11)&gt;0,-1,1)</f>
        <v>0</v>
      </c>
      <c r="Y75" s="29">
        <f>Q75*IF(($G$3/2-$M$12)&gt;0,('ver pressoflex 6p C2 DCpowe'!$G$3/2-'ver pressoflex 6p C2 DCpowe'!$M$12),'ver pressoflex 6p C2 DCpowe'!$G$3/2-('ver pressoflex 6p C2 DCpowe'!$G$3-'ver pressoflex 6p C2 DCpowe'!$M$12))*IF(($G$3/2-$M$12)&gt;0,-1,1)</f>
        <v>0</v>
      </c>
      <c r="Z75" s="29">
        <f>R75*IF(($G$3/2-$M$13)&gt;0,('ver pressoflex 6p C2 DCpowe'!$G$3/2-'ver pressoflex 6p C2 DCpowe'!$M$13),'ver pressoflex 6p C2 DCpowe'!$G$3/2-('ver pressoflex 6p C2 DCpowe'!$G$3-'ver pressoflex 6p C2 DCpowe'!$M$13))*IF(($G$3/2-$M$13)&gt;0,-1,1)</f>
        <v>18248587.500000004</v>
      </c>
      <c r="AA75" s="113">
        <f t="shared" si="14"/>
        <v>18241570.735797584</v>
      </c>
      <c r="AB75" s="193">
        <f t="shared" si="5"/>
        <v>8.9857851690008761E-6</v>
      </c>
      <c r="AC75" s="191">
        <f t="shared" si="15"/>
        <v>6.6279235851678301E-7</v>
      </c>
      <c r="AD75" s="194">
        <f t="shared" si="16"/>
        <v>3.9629272750395165E-12</v>
      </c>
      <c r="AE75" s="191">
        <f t="shared" si="17"/>
        <v>4.9709426888758725E-5</v>
      </c>
      <c r="AF75" s="191">
        <f t="shared" si="18"/>
        <v>0.33460033404492251</v>
      </c>
    </row>
    <row r="76" spans="2:32">
      <c r="B76" s="116">
        <f t="shared" si="3"/>
        <v>59810.338339312068</v>
      </c>
      <c r="C76" s="115">
        <f t="shared" si="6"/>
        <v>0.37000000000000005</v>
      </c>
      <c r="D76" s="68">
        <f>'ver pressoflex 6p C2 DCpowe'!$G$3/2/$C$557*C76</f>
        <v>4.5325000000000006</v>
      </c>
      <c r="E76" s="114">
        <f t="shared" si="7"/>
        <v>4.0970480629059082E-4</v>
      </c>
      <c r="F76" s="114">
        <f t="shared" si="8"/>
        <v>5.7738682249915368E-4</v>
      </c>
      <c r="G76" s="114">
        <f t="shared" si="9"/>
        <v>7.4506883870771644E-4</v>
      </c>
      <c r="H76" s="114">
        <f t="shared" si="10"/>
        <v>4.3711924392178898E-3</v>
      </c>
      <c r="I76" s="114">
        <f t="shared" si="11"/>
        <v>4.5388744554264518E-3</v>
      </c>
      <c r="J76" s="114">
        <f t="shared" si="12"/>
        <v>4.7065564716350147E-3</v>
      </c>
      <c r="K76" s="114">
        <f t="shared" si="13"/>
        <v>5.1257615121564218E-3</v>
      </c>
      <c r="L76" s="113">
        <f>-'ver pressoflex 6p C2 DCpowe'!$G$2*'ver pressoflex 6p C2 DCpowe'!D76*'ver pressoflex 6p C2 DCpowe'!$G$17*'ver pressoflex 6p C2 DCpowe'!$G$13*'ver pressoflex 6p C2 DCpowe'!AE76</f>
        <v>-5.8712655151100981E-2</v>
      </c>
      <c r="M76" s="31">
        <f>IF(ABS(E76)&lt;'ver pressoflex 6p C2 DCpowe'!$G$7,'ver pressoflex 6p C2 DCpowe'!$G$16*E76*'ver pressoflex 6p C2 DCpowe'!$O$8,SIGN(E76)*'ver pressoflex 6p C2 DCpowe'!$G$15*'ver pressoflex 6p C2 DCpowe'!$O$8)</f>
        <v>6.8970519672157211</v>
      </c>
      <c r="N76" s="31">
        <f>IF(ABS(F76)&lt;'ver pressoflex 6p C2 DCpowe'!$G$7,'ver pressoflex 6p C2 DCpowe'!$G$16*F76*'ver pressoflex 6p C2 DCpowe'!$O$9,SIGN(F76)*'ver pressoflex 6p C2 DCpowe'!$G$15*'ver pressoflex 6p C2 DCpowe'!$O$9)</f>
        <v>0</v>
      </c>
      <c r="O76" s="31">
        <f>IF(ABS(G76)&lt;'ver pressoflex 6p C2 DCpowe'!$G$7,'ver pressoflex 6p C2 DCpowe'!$G$16*G76*'ver pressoflex 6p C2 DCpowe'!$O$10,SIGN(G76)*'ver pressoflex 6p C2 DCpowe'!$G$15*'ver pressoflex 6p C2 DCpowe'!$O$10)</f>
        <v>0</v>
      </c>
      <c r="P76" s="31">
        <f>IF(ABS(H76)&lt;'ver pressoflex 6p C2 DCpowe'!$G$7,'ver pressoflex 6p C2 DCpowe'!$G$16*H76*'ver pressoflex 6p C2 DCpowe'!$O$11,SIGN(H76)*'ver pressoflex 6p C2 DCpowe'!$G$15*'ver pressoflex 6p C2 DCpowe'!$O$11)</f>
        <v>0</v>
      </c>
      <c r="Q76" s="31">
        <f>IF(ABS(I76)&lt;'ver pressoflex 6p C2 DCpowe'!$G$7,'ver pressoflex 6p C2 DCpowe'!$G$16*I76*'ver pressoflex 6p C2 DCpowe'!$O$12,SIGN(I76)*'ver pressoflex 6p C2 DCpowe'!$G$15*'ver pressoflex 6p C2 DCpowe'!$O$12)</f>
        <v>0</v>
      </c>
      <c r="R76" s="31">
        <f>IF(ABS(J76)&lt;'ver pressoflex 6p C2 DCpowe'!$G$7,'ver pressoflex 6p C2 DCpowe'!$G$16*J76*'ver pressoflex 6p C2 DCpowe'!$O$13,SIGN(J76)*'ver pressoflex 6p C2 DCpowe'!$G$15*'ver pressoflex 6p C2 DCpowe'!$O$13)</f>
        <v>17803.500000000004</v>
      </c>
      <c r="S76" s="113">
        <f t="shared" si="4"/>
        <v>17810.338339312068</v>
      </c>
      <c r="T76" s="362">
        <f>-L76*('ver pressoflex 6p C2 DCpowe'!$G$3/2-'ver pressoflex 6p C2 DCpowe'!AF76*'ver pressoflex 6p C2 DCpowe'!D76)</f>
        <v>71.833940741661081</v>
      </c>
      <c r="U76" s="29">
        <f>M76*IF(($G$3/2-$M$8)&gt;0,('ver pressoflex 6p C2 DCpowe'!$G$3/2-'ver pressoflex 6p C2 DCpowe'!$M$8),'ver pressoflex 6p C2 DCpowe'!$G$3/2-('ver pressoflex 6p C2 DCpowe'!$G$3-'ver pressoflex 6p C2 DCpowe'!$M$8))*IF(($G$3/2-$M$8)&gt;0,-1,1)</f>
        <v>-7069.4782663961141</v>
      </c>
      <c r="V76" s="29">
        <f>N76*IF(($G$3/2-$M$9)&gt;0,('ver pressoflex 6p C2 DCpowe'!$G$3/2-'ver pressoflex 6p C2 DCpowe'!$M$9),'ver pressoflex 6p C2 DCpowe'!$G$3/2-('ver pressoflex 6p C2 DCpowe'!$G$3-'ver pressoflex 6p C2 DCpowe'!$M$9))*IF(($G$3/2-$M$9)&gt;0,-1,1)</f>
        <v>0</v>
      </c>
      <c r="W76" s="29">
        <f>O76*IF(($G$3/2-$M$10)&gt;0,('ver pressoflex 6p C2 DCpowe'!$G$3/2-'ver pressoflex 6p C2 DCpowe'!$M$10),'ver pressoflex 6p C2 DCpowe'!$G$3/2-('ver pressoflex 6p C2 DCpowe'!$G$3-'ver pressoflex 6p C2 DCpowe'!$M$10))*IF(($G$3/2-$M$10)&gt;0,-1,1)</f>
        <v>0</v>
      </c>
      <c r="X76" s="29">
        <f>P76*IF(($G$3/2-$M$11)&gt;0,('ver pressoflex 6p C2 DCpowe'!$G$3/2-'ver pressoflex 6p C2 DCpowe'!$M$11),'ver pressoflex 6p C2 DCpowe'!$G$3/2-('ver pressoflex 6p C2 DCpowe'!$G$3-'ver pressoflex 6p C2 DCpowe'!$M$11))*IF(($G$3/2-$M$11)&gt;0,-1,1)</f>
        <v>0</v>
      </c>
      <c r="Y76" s="29">
        <f>Q76*IF(($G$3/2-$M$12)&gt;0,('ver pressoflex 6p C2 DCpowe'!$G$3/2-'ver pressoflex 6p C2 DCpowe'!$M$12),'ver pressoflex 6p C2 DCpowe'!$G$3/2-('ver pressoflex 6p C2 DCpowe'!$G$3-'ver pressoflex 6p C2 DCpowe'!$M$12))*IF(($G$3/2-$M$12)&gt;0,-1,1)</f>
        <v>0</v>
      </c>
      <c r="Z76" s="29">
        <f>R76*IF(($G$3/2-$M$13)&gt;0,('ver pressoflex 6p C2 DCpowe'!$G$3/2-'ver pressoflex 6p C2 DCpowe'!$M$13),'ver pressoflex 6p C2 DCpowe'!$G$3/2-('ver pressoflex 6p C2 DCpowe'!$G$3-'ver pressoflex 6p C2 DCpowe'!$M$13))*IF(($G$3/2-$M$13)&gt;0,-1,1)</f>
        <v>18248587.500000004</v>
      </c>
      <c r="AA76" s="113">
        <f t="shared" si="14"/>
        <v>18241589.855674349</v>
      </c>
      <c r="AB76" s="193">
        <f t="shared" si="5"/>
        <v>9.5002342308163907E-6</v>
      </c>
      <c r="AC76" s="191">
        <f t="shared" si="15"/>
        <v>7.4021155339816849E-7</v>
      </c>
      <c r="AD76" s="194">
        <f t="shared" si="16"/>
        <v>4.6786940063145837E-12</v>
      </c>
      <c r="AE76" s="191">
        <f t="shared" si="17"/>
        <v>5.5515866504862633E-5</v>
      </c>
      <c r="AF76" s="191">
        <f t="shared" si="18"/>
        <v>0.33467403866768719</v>
      </c>
    </row>
    <row r="77" spans="2:32">
      <c r="B77" s="116">
        <f t="shared" si="3"/>
        <v>59810.320402968777</v>
      </c>
      <c r="C77" s="115">
        <f t="shared" si="6"/>
        <v>0.39000000000000007</v>
      </c>
      <c r="D77" s="68">
        <f>'ver pressoflex 6p C2 DCpowe'!$G$3/2/$C$557*C77</f>
        <v>4.7775000000000007</v>
      </c>
      <c r="E77" s="114">
        <f t="shared" si="7"/>
        <v>4.0923331051924931E-4</v>
      </c>
      <c r="F77" s="114">
        <f t="shared" si="8"/>
        <v>5.7693255031763288E-4</v>
      </c>
      <c r="G77" s="114">
        <f t="shared" si="9"/>
        <v>7.4463179011601661E-4</v>
      </c>
      <c r="H77" s="114">
        <f t="shared" si="10"/>
        <v>4.3711278507560618E-3</v>
      </c>
      <c r="I77" s="114">
        <f t="shared" si="11"/>
        <v>4.5388270905544446E-3</v>
      </c>
      <c r="J77" s="114">
        <f t="shared" si="12"/>
        <v>4.7065263303528284E-3</v>
      </c>
      <c r="K77" s="114">
        <f t="shared" si="13"/>
        <v>5.1257744298487881E-3</v>
      </c>
      <c r="L77" s="113">
        <f>-'ver pressoflex 6p C2 DCpowe'!$G$2*'ver pressoflex 6p C2 DCpowe'!D77*'ver pressoflex 6p C2 DCpowe'!$G$17*'ver pressoflex 6p C2 DCpowe'!$G$13*'ver pressoflex 6p C2 DCpowe'!AE77</f>
        <v>-6.8711745111159808E-2</v>
      </c>
      <c r="M77" s="31">
        <f>IF(ABS(E77)&lt;'ver pressoflex 6p C2 DCpowe'!$G$7,'ver pressoflex 6p C2 DCpowe'!$G$16*E77*'ver pressoflex 6p C2 DCpowe'!$O$8,SIGN(E77)*'ver pressoflex 6p C2 DCpowe'!$G$15*'ver pressoflex 6p C2 DCpowe'!$O$8)</f>
        <v>6.889114713887631</v>
      </c>
      <c r="N77" s="31">
        <f>IF(ABS(F77)&lt;'ver pressoflex 6p C2 DCpowe'!$G$7,'ver pressoflex 6p C2 DCpowe'!$G$16*F77*'ver pressoflex 6p C2 DCpowe'!$O$9,SIGN(F77)*'ver pressoflex 6p C2 DCpowe'!$G$15*'ver pressoflex 6p C2 DCpowe'!$O$9)</f>
        <v>0</v>
      </c>
      <c r="O77" s="31">
        <f>IF(ABS(G77)&lt;'ver pressoflex 6p C2 DCpowe'!$G$7,'ver pressoflex 6p C2 DCpowe'!$G$16*G77*'ver pressoflex 6p C2 DCpowe'!$O$10,SIGN(G77)*'ver pressoflex 6p C2 DCpowe'!$G$15*'ver pressoflex 6p C2 DCpowe'!$O$10)</f>
        <v>0</v>
      </c>
      <c r="P77" s="31">
        <f>IF(ABS(H77)&lt;'ver pressoflex 6p C2 DCpowe'!$G$7,'ver pressoflex 6p C2 DCpowe'!$G$16*H77*'ver pressoflex 6p C2 DCpowe'!$O$11,SIGN(H77)*'ver pressoflex 6p C2 DCpowe'!$G$15*'ver pressoflex 6p C2 DCpowe'!$O$11)</f>
        <v>0</v>
      </c>
      <c r="Q77" s="31">
        <f>IF(ABS(I77)&lt;'ver pressoflex 6p C2 DCpowe'!$G$7,'ver pressoflex 6p C2 DCpowe'!$G$16*I77*'ver pressoflex 6p C2 DCpowe'!$O$12,SIGN(I77)*'ver pressoflex 6p C2 DCpowe'!$G$15*'ver pressoflex 6p C2 DCpowe'!$O$12)</f>
        <v>0</v>
      </c>
      <c r="R77" s="31">
        <f>IF(ABS(J77)&lt;'ver pressoflex 6p C2 DCpowe'!$G$7,'ver pressoflex 6p C2 DCpowe'!$G$16*J77*'ver pressoflex 6p C2 DCpowe'!$O$13,SIGN(J77)*'ver pressoflex 6p C2 DCpowe'!$G$15*'ver pressoflex 6p C2 DCpowe'!$O$13)</f>
        <v>17803.500000000004</v>
      </c>
      <c r="S77" s="113">
        <f t="shared" si="4"/>
        <v>17810.32040296878</v>
      </c>
      <c r="T77" s="362">
        <f>-L77*('ver pressoflex 6p C2 DCpowe'!$G$3/2-'ver pressoflex 6p C2 DCpowe'!AF77*'ver pressoflex 6p C2 DCpowe'!D77)</f>
        <v>84.06199995103411</v>
      </c>
      <c r="U77" s="29">
        <f>M77*IF(($G$3/2-$M$8)&gt;0,('ver pressoflex 6p C2 DCpowe'!$G$3/2-'ver pressoflex 6p C2 DCpowe'!$M$8),'ver pressoflex 6p C2 DCpowe'!$G$3/2-('ver pressoflex 6p C2 DCpowe'!$G$3-'ver pressoflex 6p C2 DCpowe'!$M$8))*IF(($G$3/2-$M$8)&gt;0,-1,1)</f>
        <v>-7061.3425817348216</v>
      </c>
      <c r="V77" s="29">
        <f>N77*IF(($G$3/2-$M$9)&gt;0,('ver pressoflex 6p C2 DCpowe'!$G$3/2-'ver pressoflex 6p C2 DCpowe'!$M$9),'ver pressoflex 6p C2 DCpowe'!$G$3/2-('ver pressoflex 6p C2 DCpowe'!$G$3-'ver pressoflex 6p C2 DCpowe'!$M$9))*IF(($G$3/2-$M$9)&gt;0,-1,1)</f>
        <v>0</v>
      </c>
      <c r="W77" s="29">
        <f>O77*IF(($G$3/2-$M$10)&gt;0,('ver pressoflex 6p C2 DCpowe'!$G$3/2-'ver pressoflex 6p C2 DCpowe'!$M$10),'ver pressoflex 6p C2 DCpowe'!$G$3/2-('ver pressoflex 6p C2 DCpowe'!$G$3-'ver pressoflex 6p C2 DCpowe'!$M$10))*IF(($G$3/2-$M$10)&gt;0,-1,1)</f>
        <v>0</v>
      </c>
      <c r="X77" s="29">
        <f>P77*IF(($G$3/2-$M$11)&gt;0,('ver pressoflex 6p C2 DCpowe'!$G$3/2-'ver pressoflex 6p C2 DCpowe'!$M$11),'ver pressoflex 6p C2 DCpowe'!$G$3/2-('ver pressoflex 6p C2 DCpowe'!$G$3-'ver pressoflex 6p C2 DCpowe'!$M$11))*IF(($G$3/2-$M$11)&gt;0,-1,1)</f>
        <v>0</v>
      </c>
      <c r="Y77" s="29">
        <f>Q77*IF(($G$3/2-$M$12)&gt;0,('ver pressoflex 6p C2 DCpowe'!$G$3/2-'ver pressoflex 6p C2 DCpowe'!$M$12),'ver pressoflex 6p C2 DCpowe'!$G$3/2-('ver pressoflex 6p C2 DCpowe'!$G$3-'ver pressoflex 6p C2 DCpowe'!$M$12))*IF(($G$3/2-$M$12)&gt;0,-1,1)</f>
        <v>0</v>
      </c>
      <c r="Z77" s="29">
        <f>R77*IF(($G$3/2-$M$13)&gt;0,('ver pressoflex 6p C2 DCpowe'!$G$3/2-'ver pressoflex 6p C2 DCpowe'!$M$13),'ver pressoflex 6p C2 DCpowe'!$G$3/2-('ver pressoflex 6p C2 DCpowe'!$G$3-'ver pressoflex 6p C2 DCpowe'!$M$13))*IF(($G$3/2-$M$13)&gt;0,-1,1)</f>
        <v>18248587.500000004</v>
      </c>
      <c r="AA77" s="113">
        <f t="shared" si="14"/>
        <v>18241610.21941822</v>
      </c>
      <c r="AB77" s="193">
        <f t="shared" si="5"/>
        <v>1.0014788976709724E-5</v>
      </c>
      <c r="AC77" s="191">
        <f t="shared" si="15"/>
        <v>8.2184938459935459E-7</v>
      </c>
      <c r="AD77" s="194">
        <f t="shared" si="16"/>
        <v>5.4754560780076076E-12</v>
      </c>
      <c r="AE77" s="191">
        <f t="shared" si="17"/>
        <v>6.1638703844951596E-5</v>
      </c>
      <c r="AF77" s="191">
        <f t="shared" si="18"/>
        <v>0.33474788700767322</v>
      </c>
    </row>
    <row r="78" spans="2:32">
      <c r="B78" s="116">
        <f t="shared" si="3"/>
        <v>59810.30139492864</v>
      </c>
      <c r="C78" s="115">
        <f t="shared" si="6"/>
        <v>0.41000000000000009</v>
      </c>
      <c r="D78" s="68">
        <f>'ver pressoflex 6p C2 DCpowe'!$G$3/2/$C$557*C78</f>
        <v>5.0225000000000009</v>
      </c>
      <c r="E78" s="114">
        <f t="shared" si="7"/>
        <v>4.0876171787784164E-4</v>
      </c>
      <c r="F78" s="114">
        <f t="shared" si="8"/>
        <v>5.7647818480467846E-4</v>
      </c>
      <c r="G78" s="114">
        <f t="shared" si="9"/>
        <v>7.4419465173151532E-4</v>
      </c>
      <c r="H78" s="114">
        <f t="shared" si="10"/>
        <v>4.3710632490243624E-3</v>
      </c>
      <c r="I78" s="114">
        <f t="shared" si="11"/>
        <v>4.5387797159511991E-3</v>
      </c>
      <c r="J78" s="114">
        <f t="shared" si="12"/>
        <v>4.7064961828780357E-3</v>
      </c>
      <c r="K78" s="114">
        <f t="shared" si="13"/>
        <v>5.1257873501951278E-3</v>
      </c>
      <c r="L78" s="113">
        <f>-'ver pressoflex 6p C2 DCpowe'!$G$2*'ver pressoflex 6p C2 DCpowe'!D78*'ver pressoflex 6p C2 DCpowe'!$G$17*'ver pressoflex 6p C2 DCpowe'!$G$13*'ver pressoflex 6p C2 DCpowe'!AE78</f>
        <v>-7.9780901189247008E-2</v>
      </c>
      <c r="M78" s="31">
        <f>IF(ABS(E78)&lt;'ver pressoflex 6p C2 DCpowe'!$G$7,'ver pressoflex 6p C2 DCpowe'!$G$16*E78*'ver pressoflex 6p C2 DCpowe'!$O$8,SIGN(E78)*'ver pressoflex 6p C2 DCpowe'!$G$15*'ver pressoflex 6p C2 DCpowe'!$O$8)</f>
        <v>6.8811758298296324</v>
      </c>
      <c r="N78" s="31">
        <f>IF(ABS(F78)&lt;'ver pressoflex 6p C2 DCpowe'!$G$7,'ver pressoflex 6p C2 DCpowe'!$G$16*F78*'ver pressoflex 6p C2 DCpowe'!$O$9,SIGN(F78)*'ver pressoflex 6p C2 DCpowe'!$G$15*'ver pressoflex 6p C2 DCpowe'!$O$9)</f>
        <v>0</v>
      </c>
      <c r="O78" s="31">
        <f>IF(ABS(G78)&lt;'ver pressoflex 6p C2 DCpowe'!$G$7,'ver pressoflex 6p C2 DCpowe'!$G$16*G78*'ver pressoflex 6p C2 DCpowe'!$O$10,SIGN(G78)*'ver pressoflex 6p C2 DCpowe'!$G$15*'ver pressoflex 6p C2 DCpowe'!$O$10)</f>
        <v>0</v>
      </c>
      <c r="P78" s="31">
        <f>IF(ABS(H78)&lt;'ver pressoflex 6p C2 DCpowe'!$G$7,'ver pressoflex 6p C2 DCpowe'!$G$16*H78*'ver pressoflex 6p C2 DCpowe'!$O$11,SIGN(H78)*'ver pressoflex 6p C2 DCpowe'!$G$15*'ver pressoflex 6p C2 DCpowe'!$O$11)</f>
        <v>0</v>
      </c>
      <c r="Q78" s="31">
        <f>IF(ABS(I78)&lt;'ver pressoflex 6p C2 DCpowe'!$G$7,'ver pressoflex 6p C2 DCpowe'!$G$16*I78*'ver pressoflex 6p C2 DCpowe'!$O$12,SIGN(I78)*'ver pressoflex 6p C2 DCpowe'!$G$15*'ver pressoflex 6p C2 DCpowe'!$O$12)</f>
        <v>0</v>
      </c>
      <c r="R78" s="31">
        <f>IF(ABS(J78)&lt;'ver pressoflex 6p C2 DCpowe'!$G$7,'ver pressoflex 6p C2 DCpowe'!$G$16*J78*'ver pressoflex 6p C2 DCpowe'!$O$13,SIGN(J78)*'ver pressoflex 6p C2 DCpowe'!$G$15*'ver pressoflex 6p C2 DCpowe'!$O$13)</f>
        <v>17803.500000000004</v>
      </c>
      <c r="S78" s="113">
        <f t="shared" si="4"/>
        <v>17810.301394928643</v>
      </c>
      <c r="T78" s="362">
        <f>-L78*('ver pressoflex 6p C2 DCpowe'!$G$3/2-'ver pressoflex 6p C2 DCpowe'!AF78*'ver pressoflex 6p C2 DCpowe'!D78)</f>
        <v>97.597440971607497</v>
      </c>
      <c r="U78" s="29">
        <f>M78*IF(($G$3/2-$M$8)&gt;0,('ver pressoflex 6p C2 DCpowe'!$G$3/2-'ver pressoflex 6p C2 DCpowe'!$M$8),'ver pressoflex 6p C2 DCpowe'!$G$3/2-('ver pressoflex 6p C2 DCpowe'!$G$3-'ver pressoflex 6p C2 DCpowe'!$M$8))*IF(($G$3/2-$M$8)&gt;0,-1,1)</f>
        <v>-7053.2052255753733</v>
      </c>
      <c r="V78" s="29">
        <f>N78*IF(($G$3/2-$M$9)&gt;0,('ver pressoflex 6p C2 DCpowe'!$G$3/2-'ver pressoflex 6p C2 DCpowe'!$M$9),'ver pressoflex 6p C2 DCpowe'!$G$3/2-('ver pressoflex 6p C2 DCpowe'!$G$3-'ver pressoflex 6p C2 DCpowe'!$M$9))*IF(($G$3/2-$M$9)&gt;0,-1,1)</f>
        <v>0</v>
      </c>
      <c r="W78" s="29">
        <f>O78*IF(($G$3/2-$M$10)&gt;0,('ver pressoflex 6p C2 DCpowe'!$G$3/2-'ver pressoflex 6p C2 DCpowe'!$M$10),'ver pressoflex 6p C2 DCpowe'!$G$3/2-('ver pressoflex 6p C2 DCpowe'!$G$3-'ver pressoflex 6p C2 DCpowe'!$M$10))*IF(($G$3/2-$M$10)&gt;0,-1,1)</f>
        <v>0</v>
      </c>
      <c r="X78" s="29">
        <f>P78*IF(($G$3/2-$M$11)&gt;0,('ver pressoflex 6p C2 DCpowe'!$G$3/2-'ver pressoflex 6p C2 DCpowe'!$M$11),'ver pressoflex 6p C2 DCpowe'!$G$3/2-('ver pressoflex 6p C2 DCpowe'!$G$3-'ver pressoflex 6p C2 DCpowe'!$M$11))*IF(($G$3/2-$M$11)&gt;0,-1,1)</f>
        <v>0</v>
      </c>
      <c r="Y78" s="29">
        <f>Q78*IF(($G$3/2-$M$12)&gt;0,('ver pressoflex 6p C2 DCpowe'!$G$3/2-'ver pressoflex 6p C2 DCpowe'!$M$12),'ver pressoflex 6p C2 DCpowe'!$G$3/2-('ver pressoflex 6p C2 DCpowe'!$G$3-'ver pressoflex 6p C2 DCpowe'!$M$12))*IF(($G$3/2-$M$12)&gt;0,-1,1)</f>
        <v>0</v>
      </c>
      <c r="Z78" s="29">
        <f>R78*IF(($G$3/2-$M$13)&gt;0,('ver pressoflex 6p C2 DCpowe'!$G$3/2-'ver pressoflex 6p C2 DCpowe'!$M$13),'ver pressoflex 6p C2 DCpowe'!$G$3/2-('ver pressoflex 6p C2 DCpowe'!$G$3-'ver pressoflex 6p C2 DCpowe'!$M$13))*IF(($G$3/2-$M$13)&gt;0,-1,1)</f>
        <v>18248587.500000004</v>
      </c>
      <c r="AA78" s="113">
        <f t="shared" si="14"/>
        <v>18241631.892215401</v>
      </c>
      <c r="AB78" s="193">
        <f t="shared" si="5"/>
        <v>1.0529449439250478E-5</v>
      </c>
      <c r="AC78" s="191">
        <f t="shared" si="15"/>
        <v>9.0769709096775361E-7</v>
      </c>
      <c r="AD78" s="194">
        <f t="shared" si="16"/>
        <v>6.3574735617907027E-12</v>
      </c>
      <c r="AE78" s="191">
        <f t="shared" si="17"/>
        <v>6.8077281822581513E-5</v>
      </c>
      <c r="AF78" s="191">
        <f t="shared" si="18"/>
        <v>0.33482187948564379</v>
      </c>
    </row>
    <row r="79" spans="2:32">
      <c r="B79" s="116">
        <f t="shared" si="3"/>
        <v>59810.281261850396</v>
      </c>
      <c r="C79" s="115">
        <f t="shared" si="6"/>
        <v>0.4300000000000001</v>
      </c>
      <c r="D79" s="68">
        <f>'ver pressoflex 6p C2 DCpowe'!$G$3/2/$C$557*C79</f>
        <v>5.267500000000001</v>
      </c>
      <c r="E79" s="114">
        <f t="shared" si="7"/>
        <v>4.0829002833651153E-4</v>
      </c>
      <c r="F79" s="114">
        <f t="shared" si="8"/>
        <v>5.760237259315248E-4</v>
      </c>
      <c r="G79" s="114">
        <f t="shared" si="9"/>
        <v>7.4375742352653811E-4</v>
      </c>
      <c r="H79" s="114">
        <f t="shared" si="10"/>
        <v>4.3709986340187005E-3</v>
      </c>
      <c r="I79" s="114">
        <f t="shared" si="11"/>
        <v>4.5387323316137141E-3</v>
      </c>
      <c r="J79" s="114">
        <f t="shared" si="12"/>
        <v>4.7064660292087269E-3</v>
      </c>
      <c r="K79" s="114">
        <f t="shared" si="13"/>
        <v>5.1258002731962606E-3</v>
      </c>
      <c r="L79" s="113">
        <f>-'ver pressoflex 6p C2 DCpowe'!$G$2*'ver pressoflex 6p C2 DCpowe'!D79*'ver pressoflex 6p C2 DCpowe'!$G$17*'ver pressoflex 6p C2 DCpowe'!$G$13*'ver pressoflex 6p C2 DCpowe'!AE79</f>
        <v>-9.1973464147346959E-2</v>
      </c>
      <c r="M79" s="31">
        <f>IF(ABS(E79)&lt;'ver pressoflex 6p C2 DCpowe'!$G$7,'ver pressoflex 6p C2 DCpowe'!$G$16*E79*'ver pressoflex 6p C2 DCpowe'!$O$8,SIGN(E79)*'ver pressoflex 6p C2 DCpowe'!$G$15*'ver pressoflex 6p C2 DCpowe'!$O$8)</f>
        <v>6.873235314539123</v>
      </c>
      <c r="N79" s="31">
        <f>IF(ABS(F79)&lt;'ver pressoflex 6p C2 DCpowe'!$G$7,'ver pressoflex 6p C2 DCpowe'!$G$16*F79*'ver pressoflex 6p C2 DCpowe'!$O$9,SIGN(F79)*'ver pressoflex 6p C2 DCpowe'!$G$15*'ver pressoflex 6p C2 DCpowe'!$O$9)</f>
        <v>0</v>
      </c>
      <c r="O79" s="31">
        <f>IF(ABS(G79)&lt;'ver pressoflex 6p C2 DCpowe'!$G$7,'ver pressoflex 6p C2 DCpowe'!$G$16*G79*'ver pressoflex 6p C2 DCpowe'!$O$10,SIGN(G79)*'ver pressoflex 6p C2 DCpowe'!$G$15*'ver pressoflex 6p C2 DCpowe'!$O$10)</f>
        <v>0</v>
      </c>
      <c r="P79" s="31">
        <f>IF(ABS(H79)&lt;'ver pressoflex 6p C2 DCpowe'!$G$7,'ver pressoflex 6p C2 DCpowe'!$G$16*H79*'ver pressoflex 6p C2 DCpowe'!$O$11,SIGN(H79)*'ver pressoflex 6p C2 DCpowe'!$G$15*'ver pressoflex 6p C2 DCpowe'!$O$11)</f>
        <v>0</v>
      </c>
      <c r="Q79" s="31">
        <f>IF(ABS(I79)&lt;'ver pressoflex 6p C2 DCpowe'!$G$7,'ver pressoflex 6p C2 DCpowe'!$G$16*I79*'ver pressoflex 6p C2 DCpowe'!$O$12,SIGN(I79)*'ver pressoflex 6p C2 DCpowe'!$G$15*'ver pressoflex 6p C2 DCpowe'!$O$12)</f>
        <v>0</v>
      </c>
      <c r="R79" s="31">
        <f>IF(ABS(J79)&lt;'ver pressoflex 6p C2 DCpowe'!$G$7,'ver pressoflex 6p C2 DCpowe'!$G$16*J79*'ver pressoflex 6p C2 DCpowe'!$O$13,SIGN(J79)*'ver pressoflex 6p C2 DCpowe'!$G$15*'ver pressoflex 6p C2 DCpowe'!$O$13)</f>
        <v>17803.500000000004</v>
      </c>
      <c r="S79" s="113">
        <f t="shared" si="4"/>
        <v>17810.281261850396</v>
      </c>
      <c r="T79" s="362">
        <f>-L79*('ver pressoflex 6p C2 DCpowe'!$G$3/2-'ver pressoflex 6p C2 DCpowe'!AF79*'ver pressoflex 6p C2 DCpowe'!D79)</f>
        <v>112.50524643289505</v>
      </c>
      <c r="U79" s="29">
        <f>M79*IF(($G$3/2-$M$8)&gt;0,('ver pressoflex 6p C2 DCpowe'!$G$3/2-'ver pressoflex 6p C2 DCpowe'!$M$8),'ver pressoflex 6p C2 DCpowe'!$G$3/2-('ver pressoflex 6p C2 DCpowe'!$G$3-'ver pressoflex 6p C2 DCpowe'!$M$8))*IF(($G$3/2-$M$8)&gt;0,-1,1)</f>
        <v>-7045.0661974026007</v>
      </c>
      <c r="V79" s="29">
        <f>N79*IF(($G$3/2-$M$9)&gt;0,('ver pressoflex 6p C2 DCpowe'!$G$3/2-'ver pressoflex 6p C2 DCpowe'!$M$9),'ver pressoflex 6p C2 DCpowe'!$G$3/2-('ver pressoflex 6p C2 DCpowe'!$G$3-'ver pressoflex 6p C2 DCpowe'!$M$9))*IF(($G$3/2-$M$9)&gt;0,-1,1)</f>
        <v>0</v>
      </c>
      <c r="W79" s="29">
        <f>O79*IF(($G$3/2-$M$10)&gt;0,('ver pressoflex 6p C2 DCpowe'!$G$3/2-'ver pressoflex 6p C2 DCpowe'!$M$10),'ver pressoflex 6p C2 DCpowe'!$G$3/2-('ver pressoflex 6p C2 DCpowe'!$G$3-'ver pressoflex 6p C2 DCpowe'!$M$10))*IF(($G$3/2-$M$10)&gt;0,-1,1)</f>
        <v>0</v>
      </c>
      <c r="X79" s="29">
        <f>P79*IF(($G$3/2-$M$11)&gt;0,('ver pressoflex 6p C2 DCpowe'!$G$3/2-'ver pressoflex 6p C2 DCpowe'!$M$11),'ver pressoflex 6p C2 DCpowe'!$G$3/2-('ver pressoflex 6p C2 DCpowe'!$G$3-'ver pressoflex 6p C2 DCpowe'!$M$11))*IF(($G$3/2-$M$11)&gt;0,-1,1)</f>
        <v>0</v>
      </c>
      <c r="Y79" s="29">
        <f>Q79*IF(($G$3/2-$M$12)&gt;0,('ver pressoflex 6p C2 DCpowe'!$G$3/2-'ver pressoflex 6p C2 DCpowe'!$M$12),'ver pressoflex 6p C2 DCpowe'!$G$3/2-('ver pressoflex 6p C2 DCpowe'!$G$3-'ver pressoflex 6p C2 DCpowe'!$M$12))*IF(($G$3/2-$M$12)&gt;0,-1,1)</f>
        <v>0</v>
      </c>
      <c r="Z79" s="29">
        <f>R79*IF(($G$3/2-$M$13)&gt;0,('ver pressoflex 6p C2 DCpowe'!$G$3/2-'ver pressoflex 6p C2 DCpowe'!$M$13),'ver pressoflex 6p C2 DCpowe'!$G$3/2-('ver pressoflex 6p C2 DCpowe'!$G$3-'ver pressoflex 6p C2 DCpowe'!$M$13))*IF(($G$3/2-$M$13)&gt;0,-1,1)</f>
        <v>18248587.500000004</v>
      </c>
      <c r="AA79" s="113">
        <f t="shared" si="14"/>
        <v>18241654.939049035</v>
      </c>
      <c r="AB79" s="193">
        <f t="shared" si="5"/>
        <v>1.1044215651021657E-5</v>
      </c>
      <c r="AC79" s="191">
        <f t="shared" si="15"/>
        <v>9.977458989474208E-7</v>
      </c>
      <c r="AD79" s="194">
        <f t="shared" si="16"/>
        <v>7.3289942077644761E-12</v>
      </c>
      <c r="AE79" s="191">
        <f t="shared" si="17"/>
        <v>7.4830942421056558E-5</v>
      </c>
      <c r="AF79" s="191">
        <f t="shared" si="18"/>
        <v>0.33489601652400636</v>
      </c>
    </row>
    <row r="80" spans="2:32">
      <c r="B80" s="116">
        <f t="shared" si="3"/>
        <v>59810.259950544438</v>
      </c>
      <c r="C80" s="115">
        <f t="shared" si="6"/>
        <v>0.45000000000000012</v>
      </c>
      <c r="D80" s="68">
        <f>'ver pressoflex 6p C2 DCpowe'!$G$3/2/$C$557*C80</f>
        <v>5.5125000000000011</v>
      </c>
      <c r="E80" s="114">
        <f t="shared" si="7"/>
        <v>4.0781824186539035E-4</v>
      </c>
      <c r="F80" s="114">
        <f t="shared" si="8"/>
        <v>5.7556917366939435E-4</v>
      </c>
      <c r="G80" s="114">
        <f t="shared" si="9"/>
        <v>7.4332010547339836E-4</v>
      </c>
      <c r="H80" s="114">
        <f t="shared" si="10"/>
        <v>4.3709340057349853E-3</v>
      </c>
      <c r="I80" s="114">
        <f t="shared" si="11"/>
        <v>4.5386849375389894E-3</v>
      </c>
      <c r="J80" s="114">
        <f t="shared" si="12"/>
        <v>4.7064358693429936E-3</v>
      </c>
      <c r="K80" s="114">
        <f t="shared" si="13"/>
        <v>5.1258131988530034E-3</v>
      </c>
      <c r="L80" s="113">
        <f>-'ver pressoflex 6p C2 DCpowe'!$G$2*'ver pressoflex 6p C2 DCpowe'!D80*'ver pressoflex 6p C2 DCpowe'!$G$17*'ver pressoflex 6p C2 DCpowe'!$G$13*'ver pressoflex 6p C2 DCpowe'!AE80</f>
        <v>-0.10534262308314034</v>
      </c>
      <c r="M80" s="31">
        <f>IF(ABS(E80)&lt;'ver pressoflex 6p C2 DCpowe'!$G$7,'ver pressoflex 6p C2 DCpowe'!$G$16*E80*'ver pressoflex 6p C2 DCpowe'!$O$8,SIGN(E80)*'ver pressoflex 6p C2 DCpowe'!$G$15*'ver pressoflex 6p C2 DCpowe'!$O$8)</f>
        <v>6.8652931675132853</v>
      </c>
      <c r="N80" s="31">
        <f>IF(ABS(F80)&lt;'ver pressoflex 6p C2 DCpowe'!$G$7,'ver pressoflex 6p C2 DCpowe'!$G$16*F80*'ver pressoflex 6p C2 DCpowe'!$O$9,SIGN(F80)*'ver pressoflex 6p C2 DCpowe'!$G$15*'ver pressoflex 6p C2 DCpowe'!$O$9)</f>
        <v>0</v>
      </c>
      <c r="O80" s="31">
        <f>IF(ABS(G80)&lt;'ver pressoflex 6p C2 DCpowe'!$G$7,'ver pressoflex 6p C2 DCpowe'!$G$16*G80*'ver pressoflex 6p C2 DCpowe'!$O$10,SIGN(G80)*'ver pressoflex 6p C2 DCpowe'!$G$15*'ver pressoflex 6p C2 DCpowe'!$O$10)</f>
        <v>0</v>
      </c>
      <c r="P80" s="31">
        <f>IF(ABS(H80)&lt;'ver pressoflex 6p C2 DCpowe'!$G$7,'ver pressoflex 6p C2 DCpowe'!$G$16*H80*'ver pressoflex 6p C2 DCpowe'!$O$11,SIGN(H80)*'ver pressoflex 6p C2 DCpowe'!$G$15*'ver pressoflex 6p C2 DCpowe'!$O$11)</f>
        <v>0</v>
      </c>
      <c r="Q80" s="31">
        <f>IF(ABS(I80)&lt;'ver pressoflex 6p C2 DCpowe'!$G$7,'ver pressoflex 6p C2 DCpowe'!$G$16*I80*'ver pressoflex 6p C2 DCpowe'!$O$12,SIGN(I80)*'ver pressoflex 6p C2 DCpowe'!$G$15*'ver pressoflex 6p C2 DCpowe'!$O$12)</f>
        <v>0</v>
      </c>
      <c r="R80" s="31">
        <f>IF(ABS(J80)&lt;'ver pressoflex 6p C2 DCpowe'!$G$7,'ver pressoflex 6p C2 DCpowe'!$G$16*J80*'ver pressoflex 6p C2 DCpowe'!$O$13,SIGN(J80)*'ver pressoflex 6p C2 DCpowe'!$G$15*'ver pressoflex 6p C2 DCpowe'!$O$13)</f>
        <v>17803.500000000004</v>
      </c>
      <c r="S80" s="113">
        <f t="shared" si="4"/>
        <v>17810.259950544434</v>
      </c>
      <c r="T80" s="362">
        <f>-L80*('ver pressoflex 6p C2 DCpowe'!$G$3/2-'ver pressoflex 6p C2 DCpowe'!AF80*'ver pressoflex 6p C2 DCpowe'!D80)</f>
        <v>128.85019561925185</v>
      </c>
      <c r="U80" s="29">
        <f>M80*IF(($G$3/2-$M$8)&gt;0,('ver pressoflex 6p C2 DCpowe'!$G$3/2-'ver pressoflex 6p C2 DCpowe'!$M$8),'ver pressoflex 6p C2 DCpowe'!$G$3/2-('ver pressoflex 6p C2 DCpowe'!$G$3-'ver pressoflex 6p C2 DCpowe'!$M$8))*IF(($G$3/2-$M$8)&gt;0,-1,1)</f>
        <v>-7036.9254967011175</v>
      </c>
      <c r="V80" s="29">
        <f>N80*IF(($G$3/2-$M$9)&gt;0,('ver pressoflex 6p C2 DCpowe'!$G$3/2-'ver pressoflex 6p C2 DCpowe'!$M$9),'ver pressoflex 6p C2 DCpowe'!$G$3/2-('ver pressoflex 6p C2 DCpowe'!$G$3-'ver pressoflex 6p C2 DCpowe'!$M$9))*IF(($G$3/2-$M$9)&gt;0,-1,1)</f>
        <v>0</v>
      </c>
      <c r="W80" s="29">
        <f>O80*IF(($G$3/2-$M$10)&gt;0,('ver pressoflex 6p C2 DCpowe'!$G$3/2-'ver pressoflex 6p C2 DCpowe'!$M$10),'ver pressoflex 6p C2 DCpowe'!$G$3/2-('ver pressoflex 6p C2 DCpowe'!$G$3-'ver pressoflex 6p C2 DCpowe'!$M$10))*IF(($G$3/2-$M$10)&gt;0,-1,1)</f>
        <v>0</v>
      </c>
      <c r="X80" s="29">
        <f>P80*IF(($G$3/2-$M$11)&gt;0,('ver pressoflex 6p C2 DCpowe'!$G$3/2-'ver pressoflex 6p C2 DCpowe'!$M$11),'ver pressoflex 6p C2 DCpowe'!$G$3/2-('ver pressoflex 6p C2 DCpowe'!$G$3-'ver pressoflex 6p C2 DCpowe'!$M$11))*IF(($G$3/2-$M$11)&gt;0,-1,1)</f>
        <v>0</v>
      </c>
      <c r="Y80" s="29">
        <f>Q80*IF(($G$3/2-$M$12)&gt;0,('ver pressoflex 6p C2 DCpowe'!$G$3/2-'ver pressoflex 6p C2 DCpowe'!$M$12),'ver pressoflex 6p C2 DCpowe'!$G$3/2-('ver pressoflex 6p C2 DCpowe'!$G$3-'ver pressoflex 6p C2 DCpowe'!$M$12))*IF(($G$3/2-$M$12)&gt;0,-1,1)</f>
        <v>0</v>
      </c>
      <c r="Z80" s="29">
        <f>R80*IF(($G$3/2-$M$13)&gt;0,('ver pressoflex 6p C2 DCpowe'!$G$3/2-'ver pressoflex 6p C2 DCpowe'!$M$13),'ver pressoflex 6p C2 DCpowe'!$G$3/2-('ver pressoflex 6p C2 DCpowe'!$G$3-'ver pressoflex 6p C2 DCpowe'!$M$13))*IF(($G$3/2-$M$13)&gt;0,-1,1)</f>
        <v>18248587.500000004</v>
      </c>
      <c r="AA80" s="113">
        <f t="shared" si="14"/>
        <v>18241679.424698923</v>
      </c>
      <c r="AB80" s="193">
        <f t="shared" si="5"/>
        <v>1.1559087644619653E-5</v>
      </c>
      <c r="AC80" s="191">
        <f t="shared" si="15"/>
        <v>1.0919870225657566E-6</v>
      </c>
      <c r="AD80" s="194">
        <f t="shared" si="16"/>
        <v>8.3942534137570048E-12</v>
      </c>
      <c r="AE80" s="191">
        <f t="shared" si="17"/>
        <v>8.1899026692431736E-5</v>
      </c>
      <c r="AF80" s="191">
        <f t="shared" si="18"/>
        <v>0.33497029854682026</v>
      </c>
    </row>
    <row r="81" spans="2:32">
      <c r="B81" s="116">
        <f t="shared" si="3"/>
        <v>59810.237407973094</v>
      </c>
      <c r="C81" s="115">
        <f t="shared" si="6"/>
        <v>0.47000000000000014</v>
      </c>
      <c r="D81" s="68">
        <f>'ver pressoflex 6p C2 DCpowe'!$G$3/2/$C$557*C81</f>
        <v>5.7575000000000021</v>
      </c>
      <c r="E81" s="114">
        <f t="shared" si="7"/>
        <v>4.0734635843459721E-4</v>
      </c>
      <c r="F81" s="114">
        <f t="shared" si="8"/>
        <v>5.7511452798949788E-4</v>
      </c>
      <c r="G81" s="114">
        <f t="shared" si="9"/>
        <v>7.4288269754439838E-4</v>
      </c>
      <c r="H81" s="114">
        <f t="shared" si="10"/>
        <v>4.3708693641691231E-3</v>
      </c>
      <c r="I81" s="114">
        <f t="shared" si="11"/>
        <v>4.5386375337240241E-3</v>
      </c>
      <c r="J81" s="114">
        <f t="shared" si="12"/>
        <v>4.7064057032789241E-3</v>
      </c>
      <c r="K81" s="114">
        <f t="shared" si="13"/>
        <v>5.125826127166176E-3</v>
      </c>
      <c r="L81" s="113">
        <f>-'ver pressoflex 6p C2 DCpowe'!$G$2*'ver pressoflex 6p C2 DCpowe'!D81*'ver pressoflex 6p C2 DCpowe'!$G$17*'ver pressoflex 6p C2 DCpowe'!$G$13*'ver pressoflex 6p C2 DCpowe'!AE81</f>
        <v>-0.11994141516248184</v>
      </c>
      <c r="M81" s="31">
        <f>IF(ABS(E81)&lt;'ver pressoflex 6p C2 DCpowe'!$G$7,'ver pressoflex 6p C2 DCpowe'!$G$16*E81*'ver pressoflex 6p C2 DCpowe'!$O$8,SIGN(E81)*'ver pressoflex 6p C2 DCpowe'!$G$15*'ver pressoflex 6p C2 DCpowe'!$O$8)</f>
        <v>6.8573493882490997</v>
      </c>
      <c r="N81" s="31">
        <f>IF(ABS(F81)&lt;'ver pressoflex 6p C2 DCpowe'!$G$7,'ver pressoflex 6p C2 DCpowe'!$G$16*F81*'ver pressoflex 6p C2 DCpowe'!$O$9,SIGN(F81)*'ver pressoflex 6p C2 DCpowe'!$G$15*'ver pressoflex 6p C2 DCpowe'!$O$9)</f>
        <v>0</v>
      </c>
      <c r="O81" s="31">
        <f>IF(ABS(G81)&lt;'ver pressoflex 6p C2 DCpowe'!$G$7,'ver pressoflex 6p C2 DCpowe'!$G$16*G81*'ver pressoflex 6p C2 DCpowe'!$O$10,SIGN(G81)*'ver pressoflex 6p C2 DCpowe'!$G$15*'ver pressoflex 6p C2 DCpowe'!$O$10)</f>
        <v>0</v>
      </c>
      <c r="P81" s="31">
        <f>IF(ABS(H81)&lt;'ver pressoflex 6p C2 DCpowe'!$G$7,'ver pressoflex 6p C2 DCpowe'!$G$16*H81*'ver pressoflex 6p C2 DCpowe'!$O$11,SIGN(H81)*'ver pressoflex 6p C2 DCpowe'!$G$15*'ver pressoflex 6p C2 DCpowe'!$O$11)</f>
        <v>0</v>
      </c>
      <c r="Q81" s="31">
        <f>IF(ABS(I81)&lt;'ver pressoflex 6p C2 DCpowe'!$G$7,'ver pressoflex 6p C2 DCpowe'!$G$16*I81*'ver pressoflex 6p C2 DCpowe'!$O$12,SIGN(I81)*'ver pressoflex 6p C2 DCpowe'!$G$15*'ver pressoflex 6p C2 DCpowe'!$O$12)</f>
        <v>0</v>
      </c>
      <c r="R81" s="31">
        <f>IF(ABS(J81)&lt;'ver pressoflex 6p C2 DCpowe'!$G$7,'ver pressoflex 6p C2 DCpowe'!$G$16*J81*'ver pressoflex 6p C2 DCpowe'!$O$13,SIGN(J81)*'ver pressoflex 6p C2 DCpowe'!$G$15*'ver pressoflex 6p C2 DCpowe'!$O$13)</f>
        <v>17803.500000000004</v>
      </c>
      <c r="S81" s="113">
        <f t="shared" si="4"/>
        <v>17810.237407973091</v>
      </c>
      <c r="T81" s="362">
        <f>-L81*('ver pressoflex 6p C2 DCpowe'!$G$3/2-'ver pressoflex 6p C2 DCpowe'!AF81*'ver pressoflex 6p C2 DCpowe'!D81)</f>
        <v>146.69686418418465</v>
      </c>
      <c r="U81" s="29">
        <f>M81*IF(($G$3/2-$M$8)&gt;0,('ver pressoflex 6p C2 DCpowe'!$G$3/2-'ver pressoflex 6p C2 DCpowe'!$M$8),'ver pressoflex 6p C2 DCpowe'!$G$3/2-('ver pressoflex 6p C2 DCpowe'!$G$3-'ver pressoflex 6p C2 DCpowe'!$M$8))*IF(($G$3/2-$M$8)&gt;0,-1,1)</f>
        <v>-7028.7831229553276</v>
      </c>
      <c r="V81" s="29">
        <f>N81*IF(($G$3/2-$M$9)&gt;0,('ver pressoflex 6p C2 DCpowe'!$G$3/2-'ver pressoflex 6p C2 DCpowe'!$M$9),'ver pressoflex 6p C2 DCpowe'!$G$3/2-('ver pressoflex 6p C2 DCpowe'!$G$3-'ver pressoflex 6p C2 DCpowe'!$M$9))*IF(($G$3/2-$M$9)&gt;0,-1,1)</f>
        <v>0</v>
      </c>
      <c r="W81" s="29">
        <f>O81*IF(($G$3/2-$M$10)&gt;0,('ver pressoflex 6p C2 DCpowe'!$G$3/2-'ver pressoflex 6p C2 DCpowe'!$M$10),'ver pressoflex 6p C2 DCpowe'!$G$3/2-('ver pressoflex 6p C2 DCpowe'!$G$3-'ver pressoflex 6p C2 DCpowe'!$M$10))*IF(($G$3/2-$M$10)&gt;0,-1,1)</f>
        <v>0</v>
      </c>
      <c r="X81" s="29">
        <f>P81*IF(($G$3/2-$M$11)&gt;0,('ver pressoflex 6p C2 DCpowe'!$G$3/2-'ver pressoflex 6p C2 DCpowe'!$M$11),'ver pressoflex 6p C2 DCpowe'!$G$3/2-('ver pressoflex 6p C2 DCpowe'!$G$3-'ver pressoflex 6p C2 DCpowe'!$M$11))*IF(($G$3/2-$M$11)&gt;0,-1,1)</f>
        <v>0</v>
      </c>
      <c r="Y81" s="29">
        <f>Q81*IF(($G$3/2-$M$12)&gt;0,('ver pressoflex 6p C2 DCpowe'!$G$3/2-'ver pressoflex 6p C2 DCpowe'!$M$12),'ver pressoflex 6p C2 DCpowe'!$G$3/2-('ver pressoflex 6p C2 DCpowe'!$G$3-'ver pressoflex 6p C2 DCpowe'!$M$12))*IF(($G$3/2-$M$12)&gt;0,-1,1)</f>
        <v>0</v>
      </c>
      <c r="Z81" s="29">
        <f>R81*IF(($G$3/2-$M$13)&gt;0,('ver pressoflex 6p C2 DCpowe'!$G$3/2-'ver pressoflex 6p C2 DCpowe'!$M$13),'ver pressoflex 6p C2 DCpowe'!$G$3/2-('ver pressoflex 6p C2 DCpowe'!$G$3-'ver pressoflex 6p C2 DCpowe'!$M$13))*IF(($G$3/2-$M$13)&gt;0,-1,1)</f>
        <v>18248587.500000004</v>
      </c>
      <c r="AA81" s="113">
        <f t="shared" si="14"/>
        <v>18241705.413741231</v>
      </c>
      <c r="AB81" s="193">
        <f t="shared" si="5"/>
        <v>1.2074065452654256E-5</v>
      </c>
      <c r="AC81" s="191">
        <f t="shared" si="15"/>
        <v>1.1904116634202028E-6</v>
      </c>
      <c r="AD81" s="194">
        <f t="shared" si="16"/>
        <v>9.5574741945727966E-12</v>
      </c>
      <c r="AE81" s="191">
        <f t="shared" si="17"/>
        <v>8.9280874756515201E-5</v>
      </c>
      <c r="AF81" s="191">
        <f t="shared" si="18"/>
        <v>0.33504472597980539</v>
      </c>
    </row>
    <row r="82" spans="2:32">
      <c r="B82" s="116">
        <f t="shared" si="3"/>
        <v>59810.213581250893</v>
      </c>
      <c r="C82" s="115">
        <f t="shared" si="6"/>
        <v>0.49000000000000016</v>
      </c>
      <c r="D82" s="68">
        <f>'ver pressoflex 6p C2 DCpowe'!$G$3/2/$C$557*C82</f>
        <v>6.0025000000000022</v>
      </c>
      <c r="E82" s="114">
        <f t="shared" si="7"/>
        <v>4.0687437801423872E-4</v>
      </c>
      <c r="F82" s="114">
        <f t="shared" si="8"/>
        <v>5.7465978886303364E-4</v>
      </c>
      <c r="G82" s="114">
        <f t="shared" si="9"/>
        <v>7.4244519971182856E-4</v>
      </c>
      <c r="H82" s="114">
        <f t="shared" si="10"/>
        <v>4.370804709317019E-3</v>
      </c>
      <c r="I82" s="114">
        <f t="shared" si="11"/>
        <v>4.5385901201658143E-3</v>
      </c>
      <c r="J82" s="114">
        <f t="shared" si="12"/>
        <v>4.7063755310146086E-3</v>
      </c>
      <c r="K82" s="114">
        <f t="shared" si="13"/>
        <v>5.1258390581365963E-3</v>
      </c>
      <c r="L82" s="113">
        <f>-'ver pressoflex 6p C2 DCpowe'!$G$2*'ver pressoflex 6p C2 DCpowe'!D82*'ver pressoflex 6p C2 DCpowe'!$G$17*'ver pressoflex 6p C2 DCpowe'!$G$13*'ver pressoflex 6p C2 DCpowe'!AE82</f>
        <v>-0.13582272535153264</v>
      </c>
      <c r="M82" s="31">
        <f>IF(ABS(E82)&lt;'ver pressoflex 6p C2 DCpowe'!$G$7,'ver pressoflex 6p C2 DCpowe'!$G$16*E82*'ver pressoflex 6p C2 DCpowe'!$O$8,SIGN(E82)*'ver pressoflex 6p C2 DCpowe'!$G$15*'ver pressoflex 6p C2 DCpowe'!$O$8)</f>
        <v>6.8494039762433347</v>
      </c>
      <c r="N82" s="31">
        <f>IF(ABS(F82)&lt;'ver pressoflex 6p C2 DCpowe'!$G$7,'ver pressoflex 6p C2 DCpowe'!$G$16*F82*'ver pressoflex 6p C2 DCpowe'!$O$9,SIGN(F82)*'ver pressoflex 6p C2 DCpowe'!$G$15*'ver pressoflex 6p C2 DCpowe'!$O$9)</f>
        <v>0</v>
      </c>
      <c r="O82" s="31">
        <f>IF(ABS(G82)&lt;'ver pressoflex 6p C2 DCpowe'!$G$7,'ver pressoflex 6p C2 DCpowe'!$G$16*G82*'ver pressoflex 6p C2 DCpowe'!$O$10,SIGN(G82)*'ver pressoflex 6p C2 DCpowe'!$G$15*'ver pressoflex 6p C2 DCpowe'!$O$10)</f>
        <v>0</v>
      </c>
      <c r="P82" s="31">
        <f>IF(ABS(H82)&lt;'ver pressoflex 6p C2 DCpowe'!$G$7,'ver pressoflex 6p C2 DCpowe'!$G$16*H82*'ver pressoflex 6p C2 DCpowe'!$O$11,SIGN(H82)*'ver pressoflex 6p C2 DCpowe'!$G$15*'ver pressoflex 6p C2 DCpowe'!$O$11)</f>
        <v>0</v>
      </c>
      <c r="Q82" s="31">
        <f>IF(ABS(I82)&lt;'ver pressoflex 6p C2 DCpowe'!$G$7,'ver pressoflex 6p C2 DCpowe'!$G$16*I82*'ver pressoflex 6p C2 DCpowe'!$O$12,SIGN(I82)*'ver pressoflex 6p C2 DCpowe'!$G$15*'ver pressoflex 6p C2 DCpowe'!$O$12)</f>
        <v>0</v>
      </c>
      <c r="R82" s="31">
        <f>IF(ABS(J82)&lt;'ver pressoflex 6p C2 DCpowe'!$G$7,'ver pressoflex 6p C2 DCpowe'!$G$16*J82*'ver pressoflex 6p C2 DCpowe'!$O$13,SIGN(J82)*'ver pressoflex 6p C2 DCpowe'!$G$15*'ver pressoflex 6p C2 DCpowe'!$O$13)</f>
        <v>17803.500000000004</v>
      </c>
      <c r="S82" s="113">
        <f t="shared" si="4"/>
        <v>17810.213581250897</v>
      </c>
      <c r="T82" s="362">
        <f>-L82*('ver pressoflex 6p C2 DCpowe'!$G$3/2-'ver pressoflex 6p C2 DCpowe'!AF82*'ver pressoflex 6p C2 DCpowe'!D82)</f>
        <v>166.10962386433366</v>
      </c>
      <c r="U82" s="29">
        <f>M82*IF(($G$3/2-$M$8)&gt;0,('ver pressoflex 6p C2 DCpowe'!$G$3/2-'ver pressoflex 6p C2 DCpowe'!$M$8),'ver pressoflex 6p C2 DCpowe'!$G$3/2-('ver pressoflex 6p C2 DCpowe'!$G$3-'ver pressoflex 6p C2 DCpowe'!$M$8))*IF(($G$3/2-$M$8)&gt;0,-1,1)</f>
        <v>-7020.6390756494184</v>
      </c>
      <c r="V82" s="29">
        <f>N82*IF(($G$3/2-$M$9)&gt;0,('ver pressoflex 6p C2 DCpowe'!$G$3/2-'ver pressoflex 6p C2 DCpowe'!$M$9),'ver pressoflex 6p C2 DCpowe'!$G$3/2-('ver pressoflex 6p C2 DCpowe'!$G$3-'ver pressoflex 6p C2 DCpowe'!$M$9))*IF(($G$3/2-$M$9)&gt;0,-1,1)</f>
        <v>0</v>
      </c>
      <c r="W82" s="29">
        <f>O82*IF(($G$3/2-$M$10)&gt;0,('ver pressoflex 6p C2 DCpowe'!$G$3/2-'ver pressoflex 6p C2 DCpowe'!$M$10),'ver pressoflex 6p C2 DCpowe'!$G$3/2-('ver pressoflex 6p C2 DCpowe'!$G$3-'ver pressoflex 6p C2 DCpowe'!$M$10))*IF(($G$3/2-$M$10)&gt;0,-1,1)</f>
        <v>0</v>
      </c>
      <c r="X82" s="29">
        <f>P82*IF(($G$3/2-$M$11)&gt;0,('ver pressoflex 6p C2 DCpowe'!$G$3/2-'ver pressoflex 6p C2 DCpowe'!$M$11),'ver pressoflex 6p C2 DCpowe'!$G$3/2-('ver pressoflex 6p C2 DCpowe'!$G$3-'ver pressoflex 6p C2 DCpowe'!$M$11))*IF(($G$3/2-$M$11)&gt;0,-1,1)</f>
        <v>0</v>
      </c>
      <c r="Y82" s="29">
        <f>Q82*IF(($G$3/2-$M$12)&gt;0,('ver pressoflex 6p C2 DCpowe'!$G$3/2-'ver pressoflex 6p C2 DCpowe'!$M$12),'ver pressoflex 6p C2 DCpowe'!$G$3/2-('ver pressoflex 6p C2 DCpowe'!$G$3-'ver pressoflex 6p C2 DCpowe'!$M$12))*IF(($G$3/2-$M$12)&gt;0,-1,1)</f>
        <v>0</v>
      </c>
      <c r="Z82" s="29">
        <f>R82*IF(($G$3/2-$M$13)&gt;0,('ver pressoflex 6p C2 DCpowe'!$G$3/2-'ver pressoflex 6p C2 DCpowe'!$M$13),'ver pressoflex 6p C2 DCpowe'!$G$3/2-('ver pressoflex 6p C2 DCpowe'!$G$3-'ver pressoflex 6p C2 DCpowe'!$M$13))*IF(($G$3/2-$M$13)&gt;0,-1,1)</f>
        <v>18248587.500000004</v>
      </c>
      <c r="AA82" s="113">
        <f t="shared" si="14"/>
        <v>18241732.97054822</v>
      </c>
      <c r="AB82" s="193">
        <f t="shared" si="5"/>
        <v>1.2589149107748651E-5</v>
      </c>
      <c r="AC82" s="191">
        <f t="shared" si="15"/>
        <v>1.2930110106649146E-6</v>
      </c>
      <c r="AD82" s="194">
        <f t="shared" si="16"/>
        <v>1.0822867151191509E-11</v>
      </c>
      <c r="AE82" s="191">
        <f t="shared" si="17"/>
        <v>9.697582579986859E-5</v>
      </c>
      <c r="AF82" s="191">
        <f t="shared" si="18"/>
        <v>0.33511929925034956</v>
      </c>
    </row>
    <row r="83" spans="2:32">
      <c r="B83" s="116">
        <f t="shared" si="3"/>
        <v>59810.188417644851</v>
      </c>
      <c r="C83" s="115">
        <f t="shared" si="6"/>
        <v>0.51000000000000012</v>
      </c>
      <c r="D83" s="68">
        <f>'ver pressoflex 6p C2 DCpowe'!$G$3/2/$C$557*C83</f>
        <v>6.2475000000000014</v>
      </c>
      <c r="E83" s="114">
        <f t="shared" si="7"/>
        <v>4.0640230057440943E-4</v>
      </c>
      <c r="F83" s="114">
        <f t="shared" si="8"/>
        <v>5.7420495626118908E-4</v>
      </c>
      <c r="G83" s="114">
        <f t="shared" si="9"/>
        <v>7.4200761194796858E-4</v>
      </c>
      <c r="H83" s="114">
        <f t="shared" si="10"/>
        <v>4.3707400411745765E-3</v>
      </c>
      <c r="I83" s="114">
        <f t="shared" si="11"/>
        <v>4.5385426968613564E-3</v>
      </c>
      <c r="J83" s="114">
        <f t="shared" si="12"/>
        <v>4.7063453525481354E-3</v>
      </c>
      <c r="K83" s="114">
        <f t="shared" si="13"/>
        <v>5.1258519917650848E-3</v>
      </c>
      <c r="L83" s="113">
        <f>-'ver pressoflex 6p C2 DCpowe'!$G$2*'ver pressoflex 6p C2 DCpowe'!D83*'ver pressoflex 6p C2 DCpowe'!$G$17*'ver pressoflex 6p C2 DCpowe'!$G$13*'ver pressoflex 6p C2 DCpowe'!AE83</f>
        <v>-0.15303928614855064</v>
      </c>
      <c r="M83" s="31">
        <f>IF(ABS(E83)&lt;'ver pressoflex 6p C2 DCpowe'!$G$7,'ver pressoflex 6p C2 DCpowe'!$G$16*E83*'ver pressoflex 6p C2 DCpowe'!$O$8,SIGN(E83)*'ver pressoflex 6p C2 DCpowe'!$G$15*'ver pressoflex 6p C2 DCpowe'!$O$8)</f>
        <v>6.8414569309925568</v>
      </c>
      <c r="N83" s="31">
        <f>IF(ABS(F83)&lt;'ver pressoflex 6p C2 DCpowe'!$G$7,'ver pressoflex 6p C2 DCpowe'!$G$16*F83*'ver pressoflex 6p C2 DCpowe'!$O$9,SIGN(F83)*'ver pressoflex 6p C2 DCpowe'!$G$15*'ver pressoflex 6p C2 DCpowe'!$O$9)</f>
        <v>0</v>
      </c>
      <c r="O83" s="31">
        <f>IF(ABS(G83)&lt;'ver pressoflex 6p C2 DCpowe'!$G$7,'ver pressoflex 6p C2 DCpowe'!$G$16*G83*'ver pressoflex 6p C2 DCpowe'!$O$10,SIGN(G83)*'ver pressoflex 6p C2 DCpowe'!$G$15*'ver pressoflex 6p C2 DCpowe'!$O$10)</f>
        <v>0</v>
      </c>
      <c r="P83" s="31">
        <f>IF(ABS(H83)&lt;'ver pressoflex 6p C2 DCpowe'!$G$7,'ver pressoflex 6p C2 DCpowe'!$G$16*H83*'ver pressoflex 6p C2 DCpowe'!$O$11,SIGN(H83)*'ver pressoflex 6p C2 DCpowe'!$G$15*'ver pressoflex 6p C2 DCpowe'!$O$11)</f>
        <v>0</v>
      </c>
      <c r="Q83" s="31">
        <f>IF(ABS(I83)&lt;'ver pressoflex 6p C2 DCpowe'!$G$7,'ver pressoflex 6p C2 DCpowe'!$G$16*I83*'ver pressoflex 6p C2 DCpowe'!$O$12,SIGN(I83)*'ver pressoflex 6p C2 DCpowe'!$G$15*'ver pressoflex 6p C2 DCpowe'!$O$12)</f>
        <v>0</v>
      </c>
      <c r="R83" s="31">
        <f>IF(ABS(J83)&lt;'ver pressoflex 6p C2 DCpowe'!$G$7,'ver pressoflex 6p C2 DCpowe'!$G$16*J83*'ver pressoflex 6p C2 DCpowe'!$O$13,SIGN(J83)*'ver pressoflex 6p C2 DCpowe'!$G$15*'ver pressoflex 6p C2 DCpowe'!$O$13)</f>
        <v>17803.500000000004</v>
      </c>
      <c r="S83" s="113">
        <f t="shared" si="4"/>
        <v>17810.188417644848</v>
      </c>
      <c r="T83" s="362">
        <f>-L83*('ver pressoflex 6p C2 DCpowe'!$G$3/2-'ver pressoflex 6p C2 DCpowe'!AF83*'ver pressoflex 6p C2 DCpowe'!D83)</f>
        <v>187.15264219312976</v>
      </c>
      <c r="U83" s="29">
        <f>M83*IF(($G$3/2-$M$8)&gt;0,('ver pressoflex 6p C2 DCpowe'!$G$3/2-'ver pressoflex 6p C2 DCpowe'!$M$8),'ver pressoflex 6p C2 DCpowe'!$G$3/2-('ver pressoflex 6p C2 DCpowe'!$G$3-'ver pressoflex 6p C2 DCpowe'!$M$8))*IF(($G$3/2-$M$8)&gt;0,-1,1)</f>
        <v>-7012.4933542673707</v>
      </c>
      <c r="V83" s="29">
        <f>N83*IF(($G$3/2-$M$9)&gt;0,('ver pressoflex 6p C2 DCpowe'!$G$3/2-'ver pressoflex 6p C2 DCpowe'!$M$9),'ver pressoflex 6p C2 DCpowe'!$G$3/2-('ver pressoflex 6p C2 DCpowe'!$G$3-'ver pressoflex 6p C2 DCpowe'!$M$9))*IF(($G$3/2-$M$9)&gt;0,-1,1)</f>
        <v>0</v>
      </c>
      <c r="W83" s="29">
        <f>O83*IF(($G$3/2-$M$10)&gt;0,('ver pressoflex 6p C2 DCpowe'!$G$3/2-'ver pressoflex 6p C2 DCpowe'!$M$10),'ver pressoflex 6p C2 DCpowe'!$G$3/2-('ver pressoflex 6p C2 DCpowe'!$G$3-'ver pressoflex 6p C2 DCpowe'!$M$10))*IF(($G$3/2-$M$10)&gt;0,-1,1)</f>
        <v>0</v>
      </c>
      <c r="X83" s="29">
        <f>P83*IF(($G$3/2-$M$11)&gt;0,('ver pressoflex 6p C2 DCpowe'!$G$3/2-'ver pressoflex 6p C2 DCpowe'!$M$11),'ver pressoflex 6p C2 DCpowe'!$G$3/2-('ver pressoflex 6p C2 DCpowe'!$G$3-'ver pressoflex 6p C2 DCpowe'!$M$11))*IF(($G$3/2-$M$11)&gt;0,-1,1)</f>
        <v>0</v>
      </c>
      <c r="Y83" s="29">
        <f>Q83*IF(($G$3/2-$M$12)&gt;0,('ver pressoflex 6p C2 DCpowe'!$G$3/2-'ver pressoflex 6p C2 DCpowe'!$M$12),'ver pressoflex 6p C2 DCpowe'!$G$3/2-('ver pressoflex 6p C2 DCpowe'!$G$3-'ver pressoflex 6p C2 DCpowe'!$M$12))*IF(($G$3/2-$M$12)&gt;0,-1,1)</f>
        <v>0</v>
      </c>
      <c r="Z83" s="29">
        <f>R83*IF(($G$3/2-$M$13)&gt;0,('ver pressoflex 6p C2 DCpowe'!$G$3/2-'ver pressoflex 6p C2 DCpowe'!$M$13),'ver pressoflex 6p C2 DCpowe'!$G$3/2-('ver pressoflex 6p C2 DCpowe'!$G$3-'ver pressoflex 6p C2 DCpowe'!$M$13))*IF(($G$3/2-$M$13)&gt;0,-1,1)</f>
        <v>18248587.500000004</v>
      </c>
      <c r="AA83" s="113">
        <f t="shared" si="14"/>
        <v>18241762.15928793</v>
      </c>
      <c r="AB83" s="193">
        <f t="shared" si="5"/>
        <v>1.3104338642539444E-5</v>
      </c>
      <c r="AC83" s="191">
        <f t="shared" si="15"/>
        <v>1.3997762409974331E-6</v>
      </c>
      <c r="AD83" s="194">
        <f t="shared" si="16"/>
        <v>1.2194630439916545E-11</v>
      </c>
      <c r="AE83" s="191">
        <f t="shared" si="17"/>
        <v>1.0498321807480747E-4</v>
      </c>
      <c r="AF83" s="191">
        <f t="shared" si="18"/>
        <v>0.33519401878751753</v>
      </c>
    </row>
    <row r="84" spans="2:32">
      <c r="B84" s="116">
        <f t="shared" si="3"/>
        <v>59810.161864574678</v>
      </c>
      <c r="C84" s="115">
        <f t="shared" si="6"/>
        <v>0.53000000000000014</v>
      </c>
      <c r="D84" s="68">
        <f>'ver pressoflex 6p C2 DCpowe'!$G$3/2/$C$557*C84</f>
        <v>6.4925000000000015</v>
      </c>
      <c r="E84" s="114">
        <f t="shared" si="7"/>
        <v>4.0593012608519164E-4</v>
      </c>
      <c r="F84" s="114">
        <f t="shared" si="8"/>
        <v>5.7375003015513895E-4</v>
      </c>
      <c r="G84" s="114">
        <f t="shared" si="9"/>
        <v>7.4156993422508626E-4</v>
      </c>
      <c r="H84" s="114">
        <f t="shared" si="10"/>
        <v>4.370675359737698E-3</v>
      </c>
      <c r="I84" s="114">
        <f t="shared" si="11"/>
        <v>4.538495263807645E-3</v>
      </c>
      <c r="J84" s="114">
        <f t="shared" si="12"/>
        <v>4.706315167877592E-3</v>
      </c>
      <c r="K84" s="114">
        <f t="shared" si="13"/>
        <v>5.1258649280524603E-3</v>
      </c>
      <c r="L84" s="113">
        <f>-'ver pressoflex 6p C2 DCpowe'!$G$2*'ver pressoflex 6p C2 DCpowe'!D84*'ver pressoflex 6p C2 DCpowe'!$G$17*'ver pressoflex 6p C2 DCpowe'!$G$13*'ver pressoflex 6p C2 DCpowe'!AE84</f>
        <v>-0.17164367731533431</v>
      </c>
      <c r="M84" s="31">
        <f>IF(ABS(E84)&lt;'ver pressoflex 6p C2 DCpowe'!$G$7,'ver pressoflex 6p C2 DCpowe'!$G$16*E84*'ver pressoflex 6p C2 DCpowe'!$O$8,SIGN(E84)*'ver pressoflex 6p C2 DCpowe'!$G$15*'ver pressoflex 6p C2 DCpowe'!$O$8)</f>
        <v>6.8335082519931243</v>
      </c>
      <c r="N84" s="31">
        <f>IF(ABS(F84)&lt;'ver pressoflex 6p C2 DCpowe'!$G$7,'ver pressoflex 6p C2 DCpowe'!$G$16*F84*'ver pressoflex 6p C2 DCpowe'!$O$9,SIGN(F84)*'ver pressoflex 6p C2 DCpowe'!$G$15*'ver pressoflex 6p C2 DCpowe'!$O$9)</f>
        <v>0</v>
      </c>
      <c r="O84" s="31">
        <f>IF(ABS(G84)&lt;'ver pressoflex 6p C2 DCpowe'!$G$7,'ver pressoflex 6p C2 DCpowe'!$G$16*G84*'ver pressoflex 6p C2 DCpowe'!$O$10,SIGN(G84)*'ver pressoflex 6p C2 DCpowe'!$G$15*'ver pressoflex 6p C2 DCpowe'!$O$10)</f>
        <v>0</v>
      </c>
      <c r="P84" s="31">
        <f>IF(ABS(H84)&lt;'ver pressoflex 6p C2 DCpowe'!$G$7,'ver pressoflex 6p C2 DCpowe'!$G$16*H84*'ver pressoflex 6p C2 DCpowe'!$O$11,SIGN(H84)*'ver pressoflex 6p C2 DCpowe'!$G$15*'ver pressoflex 6p C2 DCpowe'!$O$11)</f>
        <v>0</v>
      </c>
      <c r="Q84" s="31">
        <f>IF(ABS(I84)&lt;'ver pressoflex 6p C2 DCpowe'!$G$7,'ver pressoflex 6p C2 DCpowe'!$G$16*I84*'ver pressoflex 6p C2 DCpowe'!$O$12,SIGN(I84)*'ver pressoflex 6p C2 DCpowe'!$G$15*'ver pressoflex 6p C2 DCpowe'!$O$12)</f>
        <v>0</v>
      </c>
      <c r="R84" s="31">
        <f>IF(ABS(J84)&lt;'ver pressoflex 6p C2 DCpowe'!$G$7,'ver pressoflex 6p C2 DCpowe'!$G$16*J84*'ver pressoflex 6p C2 DCpowe'!$O$13,SIGN(J84)*'ver pressoflex 6p C2 DCpowe'!$G$15*'ver pressoflex 6p C2 DCpowe'!$O$13)</f>
        <v>17803.500000000004</v>
      </c>
      <c r="S84" s="113">
        <f t="shared" si="4"/>
        <v>17810.161864574682</v>
      </c>
      <c r="T84" s="362">
        <f>-L84*('ver pressoflex 6p C2 DCpowe'!$G$3/2-'ver pressoflex 6p C2 DCpowe'!AF84*'ver pressoflex 6p C2 DCpowe'!D84)</f>
        <v>209.889882214122</v>
      </c>
      <c r="U84" s="29">
        <f>M84*IF(($G$3/2-$M$8)&gt;0,('ver pressoflex 6p C2 DCpowe'!$G$3/2-'ver pressoflex 6p C2 DCpowe'!$M$8),'ver pressoflex 6p C2 DCpowe'!$G$3/2-('ver pressoflex 6p C2 DCpowe'!$G$3-'ver pressoflex 6p C2 DCpowe'!$M$8))*IF(($G$3/2-$M$8)&gt;0,-1,1)</f>
        <v>-7004.3459582929527</v>
      </c>
      <c r="V84" s="29">
        <f>N84*IF(($G$3/2-$M$9)&gt;0,('ver pressoflex 6p C2 DCpowe'!$G$3/2-'ver pressoflex 6p C2 DCpowe'!$M$9),'ver pressoflex 6p C2 DCpowe'!$G$3/2-('ver pressoflex 6p C2 DCpowe'!$G$3-'ver pressoflex 6p C2 DCpowe'!$M$9))*IF(($G$3/2-$M$9)&gt;0,-1,1)</f>
        <v>0</v>
      </c>
      <c r="W84" s="29">
        <f>O84*IF(($G$3/2-$M$10)&gt;0,('ver pressoflex 6p C2 DCpowe'!$G$3/2-'ver pressoflex 6p C2 DCpowe'!$M$10),'ver pressoflex 6p C2 DCpowe'!$G$3/2-('ver pressoflex 6p C2 DCpowe'!$G$3-'ver pressoflex 6p C2 DCpowe'!$M$10))*IF(($G$3/2-$M$10)&gt;0,-1,1)</f>
        <v>0</v>
      </c>
      <c r="X84" s="29">
        <f>P84*IF(($G$3/2-$M$11)&gt;0,('ver pressoflex 6p C2 DCpowe'!$G$3/2-'ver pressoflex 6p C2 DCpowe'!$M$11),'ver pressoflex 6p C2 DCpowe'!$G$3/2-('ver pressoflex 6p C2 DCpowe'!$G$3-'ver pressoflex 6p C2 DCpowe'!$M$11))*IF(($G$3/2-$M$11)&gt;0,-1,1)</f>
        <v>0</v>
      </c>
      <c r="Y84" s="29">
        <f>Q84*IF(($G$3/2-$M$12)&gt;0,('ver pressoflex 6p C2 DCpowe'!$G$3/2-'ver pressoflex 6p C2 DCpowe'!$M$12),'ver pressoflex 6p C2 DCpowe'!$G$3/2-('ver pressoflex 6p C2 DCpowe'!$G$3-'ver pressoflex 6p C2 DCpowe'!$M$12))*IF(($G$3/2-$M$12)&gt;0,-1,1)</f>
        <v>0</v>
      </c>
      <c r="Z84" s="29">
        <f>R84*IF(($G$3/2-$M$13)&gt;0,('ver pressoflex 6p C2 DCpowe'!$G$3/2-'ver pressoflex 6p C2 DCpowe'!$M$13),'ver pressoflex 6p C2 DCpowe'!$G$3/2-('ver pressoflex 6p C2 DCpowe'!$G$3-'ver pressoflex 6p C2 DCpowe'!$M$13))*IF(($G$3/2-$M$13)&gt;0,-1,1)</f>
        <v>18248587.500000004</v>
      </c>
      <c r="AA84" s="113">
        <f t="shared" si="14"/>
        <v>18241793.043923926</v>
      </c>
      <c r="AB84" s="193">
        <f t="shared" si="5"/>
        <v>1.3619634089676664E-5</v>
      </c>
      <c r="AC84" s="191">
        <f t="shared" si="15"/>
        <v>1.5106985186453317E-6</v>
      </c>
      <c r="AD84" s="194">
        <f t="shared" si="16"/>
        <v>1.3676949741473277E-11</v>
      </c>
      <c r="AE84" s="191">
        <f t="shared" si="17"/>
        <v>1.1330238889839987E-4</v>
      </c>
      <c r="AF84" s="191">
        <f t="shared" si="18"/>
        <v>0.33526888502205854</v>
      </c>
    </row>
    <row r="85" spans="2:32">
      <c r="B85" s="116">
        <f t="shared" si="3"/>
        <v>59810.133869613135</v>
      </c>
      <c r="C85" s="115">
        <f t="shared" si="6"/>
        <v>0.55000000000000016</v>
      </c>
      <c r="D85" s="68">
        <f>'ver pressoflex 6p C2 DCpowe'!$G$3/2/$C$557*C85</f>
        <v>6.7375000000000016</v>
      </c>
      <c r="E85" s="114">
        <f t="shared" si="7"/>
        <v>4.0545785451665526E-4</v>
      </c>
      <c r="F85" s="114">
        <f t="shared" si="8"/>
        <v>5.7329501051604683E-4</v>
      </c>
      <c r="G85" s="114">
        <f t="shared" si="9"/>
        <v>7.4113216651543841E-4</v>
      </c>
      <c r="H85" s="114">
        <f t="shared" si="10"/>
        <v>4.370610665002282E-3</v>
      </c>
      <c r="I85" s="114">
        <f t="shared" si="11"/>
        <v>4.538447821001673E-3</v>
      </c>
      <c r="J85" s="114">
        <f t="shared" si="12"/>
        <v>4.7062849770010649E-3</v>
      </c>
      <c r="K85" s="114">
        <f t="shared" si="13"/>
        <v>5.1258778669995434E-3</v>
      </c>
      <c r="L85" s="113">
        <f>-'ver pressoflex 6p C2 DCpowe'!$G$2*'ver pressoflex 6p C2 DCpowe'!D85*'ver pressoflex 6p C2 DCpowe'!$G$17*'ver pressoflex 6p C2 DCpowe'!$G$13*'ver pressoflex 6p C2 DCpowe'!AE85</f>
        <v>-0.19168832560832247</v>
      </c>
      <c r="M85" s="31">
        <f>IF(ABS(E85)&lt;'ver pressoflex 6p C2 DCpowe'!$G$7,'ver pressoflex 6p C2 DCpowe'!$G$16*E85*'ver pressoflex 6p C2 DCpowe'!$O$8,SIGN(E85)*'ver pressoflex 6p C2 DCpowe'!$G$15*'ver pressoflex 6p C2 DCpowe'!$O$8)</f>
        <v>6.8255579387411878</v>
      </c>
      <c r="N85" s="31">
        <f>IF(ABS(F85)&lt;'ver pressoflex 6p C2 DCpowe'!$G$7,'ver pressoflex 6p C2 DCpowe'!$G$16*F85*'ver pressoflex 6p C2 DCpowe'!$O$9,SIGN(F85)*'ver pressoflex 6p C2 DCpowe'!$G$15*'ver pressoflex 6p C2 DCpowe'!$O$9)</f>
        <v>0</v>
      </c>
      <c r="O85" s="31">
        <f>IF(ABS(G85)&lt;'ver pressoflex 6p C2 DCpowe'!$G$7,'ver pressoflex 6p C2 DCpowe'!$G$16*G85*'ver pressoflex 6p C2 DCpowe'!$O$10,SIGN(G85)*'ver pressoflex 6p C2 DCpowe'!$G$15*'ver pressoflex 6p C2 DCpowe'!$O$10)</f>
        <v>0</v>
      </c>
      <c r="P85" s="31">
        <f>IF(ABS(H85)&lt;'ver pressoflex 6p C2 DCpowe'!$G$7,'ver pressoflex 6p C2 DCpowe'!$G$16*H85*'ver pressoflex 6p C2 DCpowe'!$O$11,SIGN(H85)*'ver pressoflex 6p C2 DCpowe'!$G$15*'ver pressoflex 6p C2 DCpowe'!$O$11)</f>
        <v>0</v>
      </c>
      <c r="Q85" s="31">
        <f>IF(ABS(I85)&lt;'ver pressoflex 6p C2 DCpowe'!$G$7,'ver pressoflex 6p C2 DCpowe'!$G$16*I85*'ver pressoflex 6p C2 DCpowe'!$O$12,SIGN(I85)*'ver pressoflex 6p C2 DCpowe'!$G$15*'ver pressoflex 6p C2 DCpowe'!$O$12)</f>
        <v>0</v>
      </c>
      <c r="R85" s="31">
        <f>IF(ABS(J85)&lt;'ver pressoflex 6p C2 DCpowe'!$G$7,'ver pressoflex 6p C2 DCpowe'!$G$16*J85*'ver pressoflex 6p C2 DCpowe'!$O$13,SIGN(J85)*'ver pressoflex 6p C2 DCpowe'!$G$15*'ver pressoflex 6p C2 DCpowe'!$O$13)</f>
        <v>17803.500000000004</v>
      </c>
      <c r="S85" s="113">
        <f t="shared" si="4"/>
        <v>17810.133869613135</v>
      </c>
      <c r="T85" s="362">
        <f>-L85*('ver pressoflex 6p C2 DCpowe'!$G$3/2-'ver pressoflex 6p C2 DCpowe'!AF85*'ver pressoflex 6p C2 DCpowe'!D85)</f>
        <v>234.38510219397838</v>
      </c>
      <c r="U85" s="29">
        <f>M85*IF(($G$3/2-$M$8)&gt;0,('ver pressoflex 6p C2 DCpowe'!$G$3/2-'ver pressoflex 6p C2 DCpowe'!$M$8),'ver pressoflex 6p C2 DCpowe'!$G$3/2-('ver pressoflex 6p C2 DCpowe'!$G$3-'ver pressoflex 6p C2 DCpowe'!$M$8))*IF(($G$3/2-$M$8)&gt;0,-1,1)</f>
        <v>-6996.1968872097177</v>
      </c>
      <c r="V85" s="29">
        <f>N85*IF(($G$3/2-$M$9)&gt;0,('ver pressoflex 6p C2 DCpowe'!$G$3/2-'ver pressoflex 6p C2 DCpowe'!$M$9),'ver pressoflex 6p C2 DCpowe'!$G$3/2-('ver pressoflex 6p C2 DCpowe'!$G$3-'ver pressoflex 6p C2 DCpowe'!$M$9))*IF(($G$3/2-$M$9)&gt;0,-1,1)</f>
        <v>0</v>
      </c>
      <c r="W85" s="29">
        <f>O85*IF(($G$3/2-$M$10)&gt;0,('ver pressoflex 6p C2 DCpowe'!$G$3/2-'ver pressoflex 6p C2 DCpowe'!$M$10),'ver pressoflex 6p C2 DCpowe'!$G$3/2-('ver pressoflex 6p C2 DCpowe'!$G$3-'ver pressoflex 6p C2 DCpowe'!$M$10))*IF(($G$3/2-$M$10)&gt;0,-1,1)</f>
        <v>0</v>
      </c>
      <c r="X85" s="29">
        <f>P85*IF(($G$3/2-$M$11)&gt;0,('ver pressoflex 6p C2 DCpowe'!$G$3/2-'ver pressoflex 6p C2 DCpowe'!$M$11),'ver pressoflex 6p C2 DCpowe'!$G$3/2-('ver pressoflex 6p C2 DCpowe'!$G$3-'ver pressoflex 6p C2 DCpowe'!$M$11))*IF(($G$3/2-$M$11)&gt;0,-1,1)</f>
        <v>0</v>
      </c>
      <c r="Y85" s="29">
        <f>Q85*IF(($G$3/2-$M$12)&gt;0,('ver pressoflex 6p C2 DCpowe'!$G$3/2-'ver pressoflex 6p C2 DCpowe'!$M$12),'ver pressoflex 6p C2 DCpowe'!$G$3/2-('ver pressoflex 6p C2 DCpowe'!$G$3-'ver pressoflex 6p C2 DCpowe'!$M$12))*IF(($G$3/2-$M$12)&gt;0,-1,1)</f>
        <v>0</v>
      </c>
      <c r="Z85" s="29">
        <f>R85*IF(($G$3/2-$M$13)&gt;0,('ver pressoflex 6p C2 DCpowe'!$G$3/2-'ver pressoflex 6p C2 DCpowe'!$M$13),'ver pressoflex 6p C2 DCpowe'!$G$3/2-('ver pressoflex 6p C2 DCpowe'!$G$3-'ver pressoflex 6p C2 DCpowe'!$M$13))*IF(($G$3/2-$M$13)&gt;0,-1,1)</f>
        <v>18248587.500000004</v>
      </c>
      <c r="AA85" s="113">
        <f t="shared" si="14"/>
        <v>18241825.688214988</v>
      </c>
      <c r="AB85" s="193">
        <f t="shared" si="5"/>
        <v>1.4135035481823765E-5</v>
      </c>
      <c r="AC85" s="191">
        <f t="shared" si="15"/>
        <v>1.6257689953528538E-6</v>
      </c>
      <c r="AD85" s="194">
        <f t="shared" si="16"/>
        <v>1.5273998230056865E-11</v>
      </c>
      <c r="AE85" s="191">
        <f t="shared" si="17"/>
        <v>1.2193267465146403E-4</v>
      </c>
      <c r="AF85" s="191">
        <f t="shared" si="18"/>
        <v>0.3353438983864151</v>
      </c>
    </row>
    <row r="86" spans="2:32">
      <c r="B86" s="116">
        <f t="shared" si="3"/>
        <v>59810.104380486227</v>
      </c>
      <c r="C86" s="115">
        <f t="shared" si="6"/>
        <v>0.57000000000000017</v>
      </c>
      <c r="D86" s="68">
        <f>'ver pressoflex 6p C2 DCpowe'!$G$3/2/$C$557*C86</f>
        <v>6.9825000000000017</v>
      </c>
      <c r="E86" s="114">
        <f t="shared" si="7"/>
        <v>4.0498548583885766E-4</v>
      </c>
      <c r="F86" s="114">
        <f t="shared" si="8"/>
        <v>5.7283989731506384E-4</v>
      </c>
      <c r="G86" s="114">
        <f t="shared" si="9"/>
        <v>7.4069430879126986E-4</v>
      </c>
      <c r="H86" s="114">
        <f t="shared" si="10"/>
        <v>4.3705459569642275E-3</v>
      </c>
      <c r="I86" s="114">
        <f t="shared" si="11"/>
        <v>4.5384003684404333E-3</v>
      </c>
      <c r="J86" s="114">
        <f t="shared" si="12"/>
        <v>4.7062547799166391E-3</v>
      </c>
      <c r="K86" s="114">
        <f t="shared" si="13"/>
        <v>5.1258908086071545E-3</v>
      </c>
      <c r="L86" s="113">
        <f>-'ver pressoflex 6p C2 DCpowe'!$G$2*'ver pressoflex 6p C2 DCpowe'!D86*'ver pressoflex 6p C2 DCpowe'!$G$17*'ver pressoflex 6p C2 DCpowe'!$G$13*'ver pressoflex 6p C2 DCpowe'!AE86</f>
        <v>-0.21322550450934771</v>
      </c>
      <c r="M86" s="31">
        <f>IF(ABS(E86)&lt;'ver pressoflex 6p C2 DCpowe'!$G$7,'ver pressoflex 6p C2 DCpowe'!$G$16*E86*'ver pressoflex 6p C2 DCpowe'!$O$8,SIGN(E86)*'ver pressoflex 6p C2 DCpowe'!$G$15*'ver pressoflex 6p C2 DCpowe'!$O$8)</f>
        <v>6.8176059907326882</v>
      </c>
      <c r="N86" s="31">
        <f>IF(ABS(F86)&lt;'ver pressoflex 6p C2 DCpowe'!$G$7,'ver pressoflex 6p C2 DCpowe'!$G$16*F86*'ver pressoflex 6p C2 DCpowe'!$O$9,SIGN(F86)*'ver pressoflex 6p C2 DCpowe'!$G$15*'ver pressoflex 6p C2 DCpowe'!$O$9)</f>
        <v>0</v>
      </c>
      <c r="O86" s="31">
        <f>IF(ABS(G86)&lt;'ver pressoflex 6p C2 DCpowe'!$G$7,'ver pressoflex 6p C2 DCpowe'!$G$16*G86*'ver pressoflex 6p C2 DCpowe'!$O$10,SIGN(G86)*'ver pressoflex 6p C2 DCpowe'!$G$15*'ver pressoflex 6p C2 DCpowe'!$O$10)</f>
        <v>0</v>
      </c>
      <c r="P86" s="31">
        <f>IF(ABS(H86)&lt;'ver pressoflex 6p C2 DCpowe'!$G$7,'ver pressoflex 6p C2 DCpowe'!$G$16*H86*'ver pressoflex 6p C2 DCpowe'!$O$11,SIGN(H86)*'ver pressoflex 6p C2 DCpowe'!$G$15*'ver pressoflex 6p C2 DCpowe'!$O$11)</f>
        <v>0</v>
      </c>
      <c r="Q86" s="31">
        <f>IF(ABS(I86)&lt;'ver pressoflex 6p C2 DCpowe'!$G$7,'ver pressoflex 6p C2 DCpowe'!$G$16*I86*'ver pressoflex 6p C2 DCpowe'!$O$12,SIGN(I86)*'ver pressoflex 6p C2 DCpowe'!$G$15*'ver pressoflex 6p C2 DCpowe'!$O$12)</f>
        <v>0</v>
      </c>
      <c r="R86" s="31">
        <f>IF(ABS(J86)&lt;'ver pressoflex 6p C2 DCpowe'!$G$7,'ver pressoflex 6p C2 DCpowe'!$G$16*J86*'ver pressoflex 6p C2 DCpowe'!$O$13,SIGN(J86)*'ver pressoflex 6p C2 DCpowe'!$G$15*'ver pressoflex 6p C2 DCpowe'!$O$13)</f>
        <v>17803.500000000004</v>
      </c>
      <c r="S86" s="113">
        <f t="shared" si="4"/>
        <v>17810.104380486227</v>
      </c>
      <c r="T86" s="362">
        <f>-L86*('ver pressoflex 6p C2 DCpowe'!$G$3/2-'ver pressoflex 6p C2 DCpowe'!AF86*'ver pressoflex 6p C2 DCpowe'!D86)</f>
        <v>260.70185533515746</v>
      </c>
      <c r="U86" s="29">
        <f>M86*IF(($G$3/2-$M$8)&gt;0,('ver pressoflex 6p C2 DCpowe'!$G$3/2-'ver pressoflex 6p C2 DCpowe'!$M$8),'ver pressoflex 6p C2 DCpowe'!$G$3/2-('ver pressoflex 6p C2 DCpowe'!$G$3-'ver pressoflex 6p C2 DCpowe'!$M$8))*IF(($G$3/2-$M$8)&gt;0,-1,1)</f>
        <v>-6988.0461405010055</v>
      </c>
      <c r="V86" s="29">
        <f>N86*IF(($G$3/2-$M$9)&gt;0,('ver pressoflex 6p C2 DCpowe'!$G$3/2-'ver pressoflex 6p C2 DCpowe'!$M$9),'ver pressoflex 6p C2 DCpowe'!$G$3/2-('ver pressoflex 6p C2 DCpowe'!$G$3-'ver pressoflex 6p C2 DCpowe'!$M$9))*IF(($G$3/2-$M$9)&gt;0,-1,1)</f>
        <v>0</v>
      </c>
      <c r="W86" s="29">
        <f>O86*IF(($G$3/2-$M$10)&gt;0,('ver pressoflex 6p C2 DCpowe'!$G$3/2-'ver pressoflex 6p C2 DCpowe'!$M$10),'ver pressoflex 6p C2 DCpowe'!$G$3/2-('ver pressoflex 6p C2 DCpowe'!$G$3-'ver pressoflex 6p C2 DCpowe'!$M$10))*IF(($G$3/2-$M$10)&gt;0,-1,1)</f>
        <v>0</v>
      </c>
      <c r="X86" s="29">
        <f>P86*IF(($G$3/2-$M$11)&gt;0,('ver pressoflex 6p C2 DCpowe'!$G$3/2-'ver pressoflex 6p C2 DCpowe'!$M$11),'ver pressoflex 6p C2 DCpowe'!$G$3/2-('ver pressoflex 6p C2 DCpowe'!$G$3-'ver pressoflex 6p C2 DCpowe'!$M$11))*IF(($G$3/2-$M$11)&gt;0,-1,1)</f>
        <v>0</v>
      </c>
      <c r="Y86" s="29">
        <f>Q86*IF(($G$3/2-$M$12)&gt;0,('ver pressoflex 6p C2 DCpowe'!$G$3/2-'ver pressoflex 6p C2 DCpowe'!$M$12),'ver pressoflex 6p C2 DCpowe'!$G$3/2-('ver pressoflex 6p C2 DCpowe'!$G$3-'ver pressoflex 6p C2 DCpowe'!$M$12))*IF(($G$3/2-$M$12)&gt;0,-1,1)</f>
        <v>0</v>
      </c>
      <c r="Z86" s="29">
        <f>R86*IF(($G$3/2-$M$13)&gt;0,('ver pressoflex 6p C2 DCpowe'!$G$3/2-'ver pressoflex 6p C2 DCpowe'!$M$13),'ver pressoflex 6p C2 DCpowe'!$G$3/2-('ver pressoflex 6p C2 DCpowe'!$G$3-'ver pressoflex 6p C2 DCpowe'!$M$13))*IF(($G$3/2-$M$13)&gt;0,-1,1)</f>
        <v>18248587.500000004</v>
      </c>
      <c r="AA86" s="113">
        <f t="shared" si="14"/>
        <v>18241860.15571484</v>
      </c>
      <c r="AB86" s="193">
        <f t="shared" si="5"/>
        <v>1.4650542851657618E-5</v>
      </c>
      <c r="AC86" s="191">
        <f t="shared" si="15"/>
        <v>1.7449788103675325E-6</v>
      </c>
      <c r="AD86" s="194">
        <f t="shared" si="16"/>
        <v>1.6989936542329607E-11</v>
      </c>
      <c r="AE86" s="191">
        <f t="shared" si="17"/>
        <v>1.3087341077756492E-4</v>
      </c>
      <c r="AF86" s="191">
        <f t="shared" si="18"/>
        <v>0.33541905931473126</v>
      </c>
    </row>
    <row r="87" spans="2:32">
      <c r="B87" s="116">
        <f t="shared" si="3"/>
        <v>59810.073345073513</v>
      </c>
      <c r="C87" s="115">
        <f t="shared" si="6"/>
        <v>0.59000000000000019</v>
      </c>
      <c r="D87" s="68">
        <f>'ver pressoflex 6p C2 DCpowe'!$G$3/2/$C$557*C87</f>
        <v>7.2275000000000027</v>
      </c>
      <c r="E87" s="114">
        <f t="shared" si="7"/>
        <v>4.0451302002184433E-4</v>
      </c>
      <c r="F87" s="114">
        <f t="shared" si="8"/>
        <v>5.7238469052332938E-4</v>
      </c>
      <c r="G87" s="114">
        <f t="shared" si="9"/>
        <v>7.4025636102481454E-4</v>
      </c>
      <c r="H87" s="114">
        <f t="shared" si="10"/>
        <v>4.3704812356194309E-3</v>
      </c>
      <c r="I87" s="114">
        <f t="shared" si="11"/>
        <v>4.538352906120916E-3</v>
      </c>
      <c r="J87" s="114">
        <f t="shared" si="12"/>
        <v>4.706224576622401E-3</v>
      </c>
      <c r="K87" s="114">
        <f t="shared" si="13"/>
        <v>5.1259037528761141E-3</v>
      </c>
      <c r="L87" s="113">
        <f>-'ver pressoflex 6p C2 DCpowe'!$G$2*'ver pressoflex 6p C2 DCpowe'!D87*'ver pressoflex 6p C2 DCpowe'!$G$17*'ver pressoflex 6p C2 DCpowe'!$G$13*'ver pressoflex 6p C2 DCpowe'!AE87</f>
        <v>-0.23630733395604536</v>
      </c>
      <c r="M87" s="31">
        <f>IF(ABS(E87)&lt;'ver pressoflex 6p C2 DCpowe'!$G$7,'ver pressoflex 6p C2 DCpowe'!$G$16*E87*'ver pressoflex 6p C2 DCpowe'!$O$8,SIGN(E87)*'ver pressoflex 6p C2 DCpowe'!$G$15*'ver pressoflex 6p C2 DCpowe'!$O$8)</f>
        <v>6.8096524074633669</v>
      </c>
      <c r="N87" s="31">
        <f>IF(ABS(F87)&lt;'ver pressoflex 6p C2 DCpowe'!$G$7,'ver pressoflex 6p C2 DCpowe'!$G$16*F87*'ver pressoflex 6p C2 DCpowe'!$O$9,SIGN(F87)*'ver pressoflex 6p C2 DCpowe'!$G$15*'ver pressoflex 6p C2 DCpowe'!$O$9)</f>
        <v>0</v>
      </c>
      <c r="O87" s="31">
        <f>IF(ABS(G87)&lt;'ver pressoflex 6p C2 DCpowe'!$G$7,'ver pressoflex 6p C2 DCpowe'!$G$16*G87*'ver pressoflex 6p C2 DCpowe'!$O$10,SIGN(G87)*'ver pressoflex 6p C2 DCpowe'!$G$15*'ver pressoflex 6p C2 DCpowe'!$O$10)</f>
        <v>0</v>
      </c>
      <c r="P87" s="31">
        <f>IF(ABS(H87)&lt;'ver pressoflex 6p C2 DCpowe'!$G$7,'ver pressoflex 6p C2 DCpowe'!$G$16*H87*'ver pressoflex 6p C2 DCpowe'!$O$11,SIGN(H87)*'ver pressoflex 6p C2 DCpowe'!$G$15*'ver pressoflex 6p C2 DCpowe'!$O$11)</f>
        <v>0</v>
      </c>
      <c r="Q87" s="31">
        <f>IF(ABS(I87)&lt;'ver pressoflex 6p C2 DCpowe'!$G$7,'ver pressoflex 6p C2 DCpowe'!$G$16*I87*'ver pressoflex 6p C2 DCpowe'!$O$12,SIGN(I87)*'ver pressoflex 6p C2 DCpowe'!$G$15*'ver pressoflex 6p C2 DCpowe'!$O$12)</f>
        <v>0</v>
      </c>
      <c r="R87" s="31">
        <f>IF(ABS(J87)&lt;'ver pressoflex 6p C2 DCpowe'!$G$7,'ver pressoflex 6p C2 DCpowe'!$G$16*J87*'ver pressoflex 6p C2 DCpowe'!$O$13,SIGN(J87)*'ver pressoflex 6p C2 DCpowe'!$G$15*'ver pressoflex 6p C2 DCpowe'!$O$13)</f>
        <v>17803.500000000004</v>
      </c>
      <c r="S87" s="113">
        <f t="shared" si="4"/>
        <v>17810.07334507351</v>
      </c>
      <c r="T87" s="362">
        <f>-L87*('ver pressoflex 6p C2 DCpowe'!$G$3/2-'ver pressoflex 6p C2 DCpowe'!AF87*'ver pressoflex 6p C2 DCpowe'!D87)</f>
        <v>288.90348948825283</v>
      </c>
      <c r="U87" s="29">
        <f>M87*IF(($G$3/2-$M$8)&gt;0,('ver pressoflex 6p C2 DCpowe'!$G$3/2-'ver pressoflex 6p C2 DCpowe'!$M$8),'ver pressoflex 6p C2 DCpowe'!$G$3/2-('ver pressoflex 6p C2 DCpowe'!$G$3-'ver pressoflex 6p C2 DCpowe'!$M$8))*IF(($G$3/2-$M$8)&gt;0,-1,1)</f>
        <v>-6979.8937176499512</v>
      </c>
      <c r="V87" s="29">
        <f>N87*IF(($G$3/2-$M$9)&gt;0,('ver pressoflex 6p C2 DCpowe'!$G$3/2-'ver pressoflex 6p C2 DCpowe'!$M$9),'ver pressoflex 6p C2 DCpowe'!$G$3/2-('ver pressoflex 6p C2 DCpowe'!$G$3-'ver pressoflex 6p C2 DCpowe'!$M$9))*IF(($G$3/2-$M$9)&gt;0,-1,1)</f>
        <v>0</v>
      </c>
      <c r="W87" s="29">
        <f>O87*IF(($G$3/2-$M$10)&gt;0,('ver pressoflex 6p C2 DCpowe'!$G$3/2-'ver pressoflex 6p C2 DCpowe'!$M$10),'ver pressoflex 6p C2 DCpowe'!$G$3/2-('ver pressoflex 6p C2 DCpowe'!$G$3-'ver pressoflex 6p C2 DCpowe'!$M$10))*IF(($G$3/2-$M$10)&gt;0,-1,1)</f>
        <v>0</v>
      </c>
      <c r="X87" s="29">
        <f>P87*IF(($G$3/2-$M$11)&gt;0,('ver pressoflex 6p C2 DCpowe'!$G$3/2-'ver pressoflex 6p C2 DCpowe'!$M$11),'ver pressoflex 6p C2 DCpowe'!$G$3/2-('ver pressoflex 6p C2 DCpowe'!$G$3-'ver pressoflex 6p C2 DCpowe'!$M$11))*IF(($G$3/2-$M$11)&gt;0,-1,1)</f>
        <v>0</v>
      </c>
      <c r="Y87" s="29">
        <f>Q87*IF(($G$3/2-$M$12)&gt;0,('ver pressoflex 6p C2 DCpowe'!$G$3/2-'ver pressoflex 6p C2 DCpowe'!$M$12),'ver pressoflex 6p C2 DCpowe'!$G$3/2-('ver pressoflex 6p C2 DCpowe'!$G$3-'ver pressoflex 6p C2 DCpowe'!$M$12))*IF(($G$3/2-$M$12)&gt;0,-1,1)</f>
        <v>0</v>
      </c>
      <c r="Z87" s="29">
        <f>R87*IF(($G$3/2-$M$13)&gt;0,('ver pressoflex 6p C2 DCpowe'!$G$3/2-'ver pressoflex 6p C2 DCpowe'!$M$13),'ver pressoflex 6p C2 DCpowe'!$G$3/2-('ver pressoflex 6p C2 DCpowe'!$G$3-'ver pressoflex 6p C2 DCpowe'!$M$13))*IF(($G$3/2-$M$13)&gt;0,-1,1)</f>
        <v>18248587.500000004</v>
      </c>
      <c r="AA87" s="113">
        <f t="shared" si="14"/>
        <v>18241896.509771843</v>
      </c>
      <c r="AB87" s="193">
        <f t="shared" si="5"/>
        <v>1.5166156231868554E-5</v>
      </c>
      <c r="AC87" s="191">
        <f t="shared" si="15"/>
        <v>1.8683190904268046E-6</v>
      </c>
      <c r="AD87" s="194">
        <f t="shared" si="16"/>
        <v>1.8828912746367923E-11</v>
      </c>
      <c r="AE87" s="191">
        <f t="shared" si="17"/>
        <v>1.4012393178201033E-4</v>
      </c>
      <c r="AF87" s="191">
        <f t="shared" si="18"/>
        <v>0.33549436824286016</v>
      </c>
    </row>
    <row r="88" spans="2:32">
      <c r="B88" s="116">
        <f t="shared" si="3"/>
        <v>59810.040711408365</v>
      </c>
      <c r="C88" s="115">
        <f t="shared" si="6"/>
        <v>0.61000000000000021</v>
      </c>
      <c r="D88" s="68">
        <f>'ver pressoflex 6p C2 DCpowe'!$G$3/2/$C$557*C88</f>
        <v>7.4725000000000028</v>
      </c>
      <c r="E88" s="114">
        <f t="shared" si="7"/>
        <v>4.0404045703564808E-4</v>
      </c>
      <c r="F88" s="114">
        <f t="shared" si="8"/>
        <v>5.7192939011197136E-4</v>
      </c>
      <c r="G88" s="114">
        <f t="shared" si="9"/>
        <v>7.3981832318829465E-4</v>
      </c>
      <c r="H88" s="114">
        <f t="shared" si="10"/>
        <v>4.3704165009637872E-3</v>
      </c>
      <c r="I88" s="114">
        <f t="shared" si="11"/>
        <v>4.5383054340401106E-3</v>
      </c>
      <c r="J88" s="114">
        <f t="shared" si="12"/>
        <v>4.7061943671164348E-3</v>
      </c>
      <c r="K88" s="114">
        <f t="shared" si="13"/>
        <v>5.1259166998072429E-3</v>
      </c>
      <c r="L88" s="113">
        <f>-'ver pressoflex 6p C2 DCpowe'!$G$2*'ver pressoflex 6p C2 DCpowe'!D88*'ver pressoflex 6p C2 DCpowe'!$G$17*'ver pressoflex 6p C2 DCpowe'!$G$13*'ver pressoflex 6p C2 DCpowe'!AE88</f>
        <v>-0.2609857800719142</v>
      </c>
      <c r="M88" s="31">
        <f>IF(ABS(E88)&lt;'ver pressoflex 6p C2 DCpowe'!$G$7,'ver pressoflex 6p C2 DCpowe'!$G$16*E88*'ver pressoflex 6p C2 DCpowe'!$O$8,SIGN(E88)*'ver pressoflex 6p C2 DCpowe'!$G$15*'ver pressoflex 6p C2 DCpowe'!$O$8)</f>
        <v>6.8016971884287463</v>
      </c>
      <c r="N88" s="31">
        <f>IF(ABS(F88)&lt;'ver pressoflex 6p C2 DCpowe'!$G$7,'ver pressoflex 6p C2 DCpowe'!$G$16*F88*'ver pressoflex 6p C2 DCpowe'!$O$9,SIGN(F88)*'ver pressoflex 6p C2 DCpowe'!$G$15*'ver pressoflex 6p C2 DCpowe'!$O$9)</f>
        <v>0</v>
      </c>
      <c r="O88" s="31">
        <f>IF(ABS(G88)&lt;'ver pressoflex 6p C2 DCpowe'!$G$7,'ver pressoflex 6p C2 DCpowe'!$G$16*G88*'ver pressoflex 6p C2 DCpowe'!$O$10,SIGN(G88)*'ver pressoflex 6p C2 DCpowe'!$G$15*'ver pressoflex 6p C2 DCpowe'!$O$10)</f>
        <v>0</v>
      </c>
      <c r="P88" s="31">
        <f>IF(ABS(H88)&lt;'ver pressoflex 6p C2 DCpowe'!$G$7,'ver pressoflex 6p C2 DCpowe'!$G$16*H88*'ver pressoflex 6p C2 DCpowe'!$O$11,SIGN(H88)*'ver pressoflex 6p C2 DCpowe'!$G$15*'ver pressoflex 6p C2 DCpowe'!$O$11)</f>
        <v>0</v>
      </c>
      <c r="Q88" s="31">
        <f>IF(ABS(I88)&lt;'ver pressoflex 6p C2 DCpowe'!$G$7,'ver pressoflex 6p C2 DCpowe'!$G$16*I88*'ver pressoflex 6p C2 DCpowe'!$O$12,SIGN(I88)*'ver pressoflex 6p C2 DCpowe'!$G$15*'ver pressoflex 6p C2 DCpowe'!$O$12)</f>
        <v>0</v>
      </c>
      <c r="R88" s="31">
        <f>IF(ABS(J88)&lt;'ver pressoflex 6p C2 DCpowe'!$G$7,'ver pressoflex 6p C2 DCpowe'!$G$16*J88*'ver pressoflex 6p C2 DCpowe'!$O$13,SIGN(J88)*'ver pressoflex 6p C2 DCpowe'!$G$15*'ver pressoflex 6p C2 DCpowe'!$O$13)</f>
        <v>17803.500000000004</v>
      </c>
      <c r="S88" s="113">
        <f t="shared" si="4"/>
        <v>17810.040711408361</v>
      </c>
      <c r="T88" s="362">
        <f>-L88*('ver pressoflex 6p C2 DCpowe'!$G$3/2-'ver pressoflex 6p C2 DCpowe'!AF88*'ver pressoflex 6p C2 DCpowe'!D88)</f>
        <v>319.05314686400675</v>
      </c>
      <c r="U88" s="29">
        <f>M88*IF(($G$3/2-$M$8)&gt;0,('ver pressoflex 6p C2 DCpowe'!$G$3/2-'ver pressoflex 6p C2 DCpowe'!$M$8),'ver pressoflex 6p C2 DCpowe'!$G$3/2-('ver pressoflex 6p C2 DCpowe'!$G$3-'ver pressoflex 6p C2 DCpowe'!$M$8))*IF(($G$3/2-$M$8)&gt;0,-1,1)</f>
        <v>-6971.7396181394652</v>
      </c>
      <c r="V88" s="29">
        <f>N88*IF(($G$3/2-$M$9)&gt;0,('ver pressoflex 6p C2 DCpowe'!$G$3/2-'ver pressoflex 6p C2 DCpowe'!$M$9),'ver pressoflex 6p C2 DCpowe'!$G$3/2-('ver pressoflex 6p C2 DCpowe'!$G$3-'ver pressoflex 6p C2 DCpowe'!$M$9))*IF(($G$3/2-$M$9)&gt;0,-1,1)</f>
        <v>0</v>
      </c>
      <c r="W88" s="29">
        <f>O88*IF(($G$3/2-$M$10)&gt;0,('ver pressoflex 6p C2 DCpowe'!$G$3/2-'ver pressoflex 6p C2 DCpowe'!$M$10),'ver pressoflex 6p C2 DCpowe'!$G$3/2-('ver pressoflex 6p C2 DCpowe'!$G$3-'ver pressoflex 6p C2 DCpowe'!$M$10))*IF(($G$3/2-$M$10)&gt;0,-1,1)</f>
        <v>0</v>
      </c>
      <c r="X88" s="29">
        <f>P88*IF(($G$3/2-$M$11)&gt;0,('ver pressoflex 6p C2 DCpowe'!$G$3/2-'ver pressoflex 6p C2 DCpowe'!$M$11),'ver pressoflex 6p C2 DCpowe'!$G$3/2-('ver pressoflex 6p C2 DCpowe'!$G$3-'ver pressoflex 6p C2 DCpowe'!$M$11))*IF(($G$3/2-$M$11)&gt;0,-1,1)</f>
        <v>0</v>
      </c>
      <c r="Y88" s="29">
        <f>Q88*IF(($G$3/2-$M$12)&gt;0,('ver pressoflex 6p C2 DCpowe'!$G$3/2-'ver pressoflex 6p C2 DCpowe'!$M$12),'ver pressoflex 6p C2 DCpowe'!$G$3/2-('ver pressoflex 6p C2 DCpowe'!$G$3-'ver pressoflex 6p C2 DCpowe'!$M$12))*IF(($G$3/2-$M$12)&gt;0,-1,1)</f>
        <v>0</v>
      </c>
      <c r="Z88" s="29">
        <f>R88*IF(($G$3/2-$M$13)&gt;0,('ver pressoflex 6p C2 DCpowe'!$G$3/2-'ver pressoflex 6p C2 DCpowe'!$M$13),'ver pressoflex 6p C2 DCpowe'!$G$3/2-('ver pressoflex 6p C2 DCpowe'!$G$3-'ver pressoflex 6p C2 DCpowe'!$M$13))*IF(($G$3/2-$M$13)&gt;0,-1,1)</f>
        <v>18248587.500000004</v>
      </c>
      <c r="AA88" s="113">
        <f t="shared" si="14"/>
        <v>18241934.813528728</v>
      </c>
      <c r="AB88" s="193">
        <f t="shared" si="5"/>
        <v>1.5681875655160335E-5</v>
      </c>
      <c r="AC88" s="191">
        <f t="shared" si="15"/>
        <v>1.9957809497445998E-6</v>
      </c>
      <c r="AD88" s="194">
        <f t="shared" si="16"/>
        <v>2.0795062310558438E-11</v>
      </c>
      <c r="AE88" s="191">
        <f t="shared" si="17"/>
        <v>1.4968357123084497E-4</v>
      </c>
      <c r="AF88" s="191">
        <f t="shared" si="18"/>
        <v>0.3355698256083739</v>
      </c>
    </row>
    <row r="89" spans="2:32">
      <c r="B89" s="116">
        <f t="shared" si="3"/>
        <v>59810.006427678236</v>
      </c>
      <c r="C89" s="115">
        <f t="shared" si="6"/>
        <v>0.63000000000000023</v>
      </c>
      <c r="D89" s="68">
        <f>'ver pressoflex 6p C2 DCpowe'!$G$3/2/$C$557*C89</f>
        <v>7.7175000000000029</v>
      </c>
      <c r="E89" s="114">
        <f t="shared" si="7"/>
        <v>4.035677968502896E-4</v>
      </c>
      <c r="F89" s="114">
        <f t="shared" si="8"/>
        <v>5.7147399605210546E-4</v>
      </c>
      <c r="G89" s="114">
        <f t="shared" si="9"/>
        <v>7.3938019525392141E-4</v>
      </c>
      <c r="H89" s="114">
        <f t="shared" si="10"/>
        <v>4.3703517529931901E-3</v>
      </c>
      <c r="I89" s="114">
        <f t="shared" si="11"/>
        <v>4.5382579521950064E-3</v>
      </c>
      <c r="J89" s="114">
        <f t="shared" si="12"/>
        <v>4.7061641513968227E-3</v>
      </c>
      <c r="K89" s="114">
        <f t="shared" si="13"/>
        <v>5.1259296494013621E-3</v>
      </c>
      <c r="L89" s="113">
        <f>-'ver pressoflex 6p C2 DCpowe'!$G$2*'ver pressoflex 6p C2 DCpowe'!D89*'ver pressoflex 6p C2 DCpowe'!$G$17*'ver pressoflex 6p C2 DCpowe'!$G$13*'ver pressoflex 6p C2 DCpowe'!AE89</f>
        <v>-0.28731265489603236</v>
      </c>
      <c r="M89" s="31">
        <f>IF(ABS(E89)&lt;'ver pressoflex 6p C2 DCpowe'!$G$7,'ver pressoflex 6p C2 DCpowe'!$G$16*E89*'ver pressoflex 6p C2 DCpowe'!$O$8,SIGN(E89)*'ver pressoflex 6p C2 DCpowe'!$G$15*'ver pressoflex 6p C2 DCpowe'!$O$8)</f>
        <v>6.793740333124151</v>
      </c>
      <c r="N89" s="31">
        <f>IF(ABS(F89)&lt;'ver pressoflex 6p C2 DCpowe'!$G$7,'ver pressoflex 6p C2 DCpowe'!$G$16*F89*'ver pressoflex 6p C2 DCpowe'!$O$9,SIGN(F89)*'ver pressoflex 6p C2 DCpowe'!$G$15*'ver pressoflex 6p C2 DCpowe'!$O$9)</f>
        <v>0</v>
      </c>
      <c r="O89" s="31">
        <f>IF(ABS(G89)&lt;'ver pressoflex 6p C2 DCpowe'!$G$7,'ver pressoflex 6p C2 DCpowe'!$G$16*G89*'ver pressoflex 6p C2 DCpowe'!$O$10,SIGN(G89)*'ver pressoflex 6p C2 DCpowe'!$G$15*'ver pressoflex 6p C2 DCpowe'!$O$10)</f>
        <v>0</v>
      </c>
      <c r="P89" s="31">
        <f>IF(ABS(H89)&lt;'ver pressoflex 6p C2 DCpowe'!$G$7,'ver pressoflex 6p C2 DCpowe'!$G$16*H89*'ver pressoflex 6p C2 DCpowe'!$O$11,SIGN(H89)*'ver pressoflex 6p C2 DCpowe'!$G$15*'ver pressoflex 6p C2 DCpowe'!$O$11)</f>
        <v>0</v>
      </c>
      <c r="Q89" s="31">
        <f>IF(ABS(I89)&lt;'ver pressoflex 6p C2 DCpowe'!$G$7,'ver pressoflex 6p C2 DCpowe'!$G$16*I89*'ver pressoflex 6p C2 DCpowe'!$O$12,SIGN(I89)*'ver pressoflex 6p C2 DCpowe'!$G$15*'ver pressoflex 6p C2 DCpowe'!$O$12)</f>
        <v>0</v>
      </c>
      <c r="R89" s="31">
        <f>IF(ABS(J89)&lt;'ver pressoflex 6p C2 DCpowe'!$G$7,'ver pressoflex 6p C2 DCpowe'!$G$16*J89*'ver pressoflex 6p C2 DCpowe'!$O$13,SIGN(J89)*'ver pressoflex 6p C2 DCpowe'!$G$15*'ver pressoflex 6p C2 DCpowe'!$O$13)</f>
        <v>17803.500000000004</v>
      </c>
      <c r="S89" s="113">
        <f t="shared" si="4"/>
        <v>17810.006427678232</v>
      </c>
      <c r="T89" s="362">
        <f>-L89*('ver pressoflex 6p C2 DCpowe'!$G$3/2-'ver pressoflex 6p C2 DCpowe'!AF89*'ver pressoflex 6p C2 DCpowe'!D89)</f>
        <v>351.2137637449963</v>
      </c>
      <c r="U89" s="29">
        <f>M89*IF(($G$3/2-$M$8)&gt;0,('ver pressoflex 6p C2 DCpowe'!$G$3/2-'ver pressoflex 6p C2 DCpowe'!$M$8),'ver pressoflex 6p C2 DCpowe'!$G$3/2-('ver pressoflex 6p C2 DCpowe'!$G$3-'ver pressoflex 6p C2 DCpowe'!$M$8))*IF(($G$3/2-$M$8)&gt;0,-1,1)</f>
        <v>-6963.583841452255</v>
      </c>
      <c r="V89" s="29">
        <f>N89*IF(($G$3/2-$M$9)&gt;0,('ver pressoflex 6p C2 DCpowe'!$G$3/2-'ver pressoflex 6p C2 DCpowe'!$M$9),'ver pressoflex 6p C2 DCpowe'!$G$3/2-('ver pressoflex 6p C2 DCpowe'!$G$3-'ver pressoflex 6p C2 DCpowe'!$M$9))*IF(($G$3/2-$M$9)&gt;0,-1,1)</f>
        <v>0</v>
      </c>
      <c r="W89" s="29">
        <f>O89*IF(($G$3/2-$M$10)&gt;0,('ver pressoflex 6p C2 DCpowe'!$G$3/2-'ver pressoflex 6p C2 DCpowe'!$M$10),'ver pressoflex 6p C2 DCpowe'!$G$3/2-('ver pressoflex 6p C2 DCpowe'!$G$3-'ver pressoflex 6p C2 DCpowe'!$M$10))*IF(($G$3/2-$M$10)&gt;0,-1,1)</f>
        <v>0</v>
      </c>
      <c r="X89" s="29">
        <f>P89*IF(($G$3/2-$M$11)&gt;0,('ver pressoflex 6p C2 DCpowe'!$G$3/2-'ver pressoflex 6p C2 DCpowe'!$M$11),'ver pressoflex 6p C2 DCpowe'!$G$3/2-('ver pressoflex 6p C2 DCpowe'!$G$3-'ver pressoflex 6p C2 DCpowe'!$M$11))*IF(($G$3/2-$M$11)&gt;0,-1,1)</f>
        <v>0</v>
      </c>
      <c r="Y89" s="29">
        <f>Q89*IF(($G$3/2-$M$12)&gt;0,('ver pressoflex 6p C2 DCpowe'!$G$3/2-'ver pressoflex 6p C2 DCpowe'!$M$12),'ver pressoflex 6p C2 DCpowe'!$G$3/2-('ver pressoflex 6p C2 DCpowe'!$G$3-'ver pressoflex 6p C2 DCpowe'!$M$12))*IF(($G$3/2-$M$12)&gt;0,-1,1)</f>
        <v>0</v>
      </c>
      <c r="Z89" s="29">
        <f>R89*IF(($G$3/2-$M$13)&gt;0,('ver pressoflex 6p C2 DCpowe'!$G$3/2-'ver pressoflex 6p C2 DCpowe'!$M$13),'ver pressoflex 6p C2 DCpowe'!$G$3/2-('ver pressoflex 6p C2 DCpowe'!$G$3-'ver pressoflex 6p C2 DCpowe'!$M$13))*IF(($G$3/2-$M$13)&gt;0,-1,1)</f>
        <v>18248587.500000004</v>
      </c>
      <c r="AA89" s="113">
        <f t="shared" si="14"/>
        <v>18241975.129922297</v>
      </c>
      <c r="AB89" s="193">
        <f t="shared" si="5"/>
        <v>1.6197701154250187E-5</v>
      </c>
      <c r="AC89" s="191">
        <f t="shared" si="15"/>
        <v>2.1273554899979246E-6</v>
      </c>
      <c r="AD89" s="194">
        <f t="shared" si="16"/>
        <v>2.2892508072443691E-11</v>
      </c>
      <c r="AE89" s="191">
        <f t="shared" si="17"/>
        <v>1.5955166174984434E-4</v>
      </c>
      <c r="AF89" s="191">
        <f t="shared" si="18"/>
        <v>0.33564543185057039</v>
      </c>
    </row>
    <row r="90" spans="2:32">
      <c r="B90" s="116">
        <f t="shared" si="3"/>
        <v>59809.970442224934</v>
      </c>
      <c r="C90" s="115">
        <f t="shared" si="6"/>
        <v>0.65000000000000024</v>
      </c>
      <c r="D90" s="68">
        <f>'ver pressoflex 6p C2 DCpowe'!$G$3/2/$C$557*C90</f>
        <v>7.962500000000003</v>
      </c>
      <c r="E90" s="114">
        <f t="shared" si="7"/>
        <v>4.0309503943577714E-4</v>
      </c>
      <c r="F90" s="114">
        <f t="shared" si="8"/>
        <v>5.710185083148356E-4</v>
      </c>
      <c r="G90" s="114">
        <f t="shared" si="9"/>
        <v>7.3894197719389396E-4</v>
      </c>
      <c r="H90" s="114">
        <f t="shared" si="10"/>
        <v>4.3702869917035311E-3</v>
      </c>
      <c r="I90" s="114">
        <f t="shared" si="11"/>
        <v>4.5382104605825894E-3</v>
      </c>
      <c r="J90" s="114">
        <f t="shared" si="12"/>
        <v>4.7061339294616478E-3</v>
      </c>
      <c r="K90" s="114">
        <f t="shared" si="13"/>
        <v>5.1259426016592941E-3</v>
      </c>
      <c r="L90" s="113">
        <f>-'ver pressoflex 6p C2 DCpowe'!$G$2*'ver pressoflex 6p C2 DCpowe'!D90*'ver pressoflex 6p C2 DCpowe'!$G$17*'ver pressoflex 6p C2 DCpowe'!$G$13*'ver pressoflex 6p C2 DCpowe'!AE90</f>
        <v>-0.31533961611242417</v>
      </c>
      <c r="M90" s="31">
        <f>IF(ABS(E90)&lt;'ver pressoflex 6p C2 DCpowe'!$G$7,'ver pressoflex 6p C2 DCpowe'!$G$16*E90*'ver pressoflex 6p C2 DCpowe'!$O$8,SIGN(E90)*'ver pressoflex 6p C2 DCpowe'!$G$15*'ver pressoflex 6p C2 DCpowe'!$O$8)</f>
        <v>6.7857818410446953</v>
      </c>
      <c r="N90" s="31">
        <f>IF(ABS(F90)&lt;'ver pressoflex 6p C2 DCpowe'!$G$7,'ver pressoflex 6p C2 DCpowe'!$G$16*F90*'ver pressoflex 6p C2 DCpowe'!$O$9,SIGN(F90)*'ver pressoflex 6p C2 DCpowe'!$G$15*'ver pressoflex 6p C2 DCpowe'!$O$9)</f>
        <v>0</v>
      </c>
      <c r="O90" s="31">
        <f>IF(ABS(G90)&lt;'ver pressoflex 6p C2 DCpowe'!$G$7,'ver pressoflex 6p C2 DCpowe'!$G$16*G90*'ver pressoflex 6p C2 DCpowe'!$O$10,SIGN(G90)*'ver pressoflex 6p C2 DCpowe'!$G$15*'ver pressoflex 6p C2 DCpowe'!$O$10)</f>
        <v>0</v>
      </c>
      <c r="P90" s="31">
        <f>IF(ABS(H90)&lt;'ver pressoflex 6p C2 DCpowe'!$G$7,'ver pressoflex 6p C2 DCpowe'!$G$16*H90*'ver pressoflex 6p C2 DCpowe'!$O$11,SIGN(H90)*'ver pressoflex 6p C2 DCpowe'!$G$15*'ver pressoflex 6p C2 DCpowe'!$O$11)</f>
        <v>0</v>
      </c>
      <c r="Q90" s="31">
        <f>IF(ABS(I90)&lt;'ver pressoflex 6p C2 DCpowe'!$G$7,'ver pressoflex 6p C2 DCpowe'!$G$16*I90*'ver pressoflex 6p C2 DCpowe'!$O$12,SIGN(I90)*'ver pressoflex 6p C2 DCpowe'!$G$15*'ver pressoflex 6p C2 DCpowe'!$O$12)</f>
        <v>0</v>
      </c>
      <c r="R90" s="31">
        <f>IF(ABS(J90)&lt;'ver pressoflex 6p C2 DCpowe'!$G$7,'ver pressoflex 6p C2 DCpowe'!$G$16*J90*'ver pressoflex 6p C2 DCpowe'!$O$13,SIGN(J90)*'ver pressoflex 6p C2 DCpowe'!$G$15*'ver pressoflex 6p C2 DCpowe'!$O$13)</f>
        <v>17803.500000000004</v>
      </c>
      <c r="S90" s="113">
        <f t="shared" si="4"/>
        <v>17809.970442224934</v>
      </c>
      <c r="T90" s="362">
        <f>-L90*('ver pressoflex 6p C2 DCpowe'!$G$3/2-'ver pressoflex 6p C2 DCpowe'!AF90*'ver pressoflex 6p C2 DCpowe'!D90)</f>
        <v>385.44807019698743</v>
      </c>
      <c r="U90" s="29">
        <f>M90*IF(($G$3/2-$M$8)&gt;0,('ver pressoflex 6p C2 DCpowe'!$G$3/2-'ver pressoflex 6p C2 DCpowe'!$M$8),'ver pressoflex 6p C2 DCpowe'!$G$3/2-('ver pressoflex 6p C2 DCpowe'!$G$3-'ver pressoflex 6p C2 DCpowe'!$M$8))*IF(($G$3/2-$M$8)&gt;0,-1,1)</f>
        <v>-6955.4263870708128</v>
      </c>
      <c r="V90" s="29">
        <f>N90*IF(($G$3/2-$M$9)&gt;0,('ver pressoflex 6p C2 DCpowe'!$G$3/2-'ver pressoflex 6p C2 DCpowe'!$M$9),'ver pressoflex 6p C2 DCpowe'!$G$3/2-('ver pressoflex 6p C2 DCpowe'!$G$3-'ver pressoflex 6p C2 DCpowe'!$M$9))*IF(($G$3/2-$M$9)&gt;0,-1,1)</f>
        <v>0</v>
      </c>
      <c r="W90" s="29">
        <f>O90*IF(($G$3/2-$M$10)&gt;0,('ver pressoflex 6p C2 DCpowe'!$G$3/2-'ver pressoflex 6p C2 DCpowe'!$M$10),'ver pressoflex 6p C2 DCpowe'!$G$3/2-('ver pressoflex 6p C2 DCpowe'!$G$3-'ver pressoflex 6p C2 DCpowe'!$M$10))*IF(($G$3/2-$M$10)&gt;0,-1,1)</f>
        <v>0</v>
      </c>
      <c r="X90" s="29">
        <f>P90*IF(($G$3/2-$M$11)&gt;0,('ver pressoflex 6p C2 DCpowe'!$G$3/2-'ver pressoflex 6p C2 DCpowe'!$M$11),'ver pressoflex 6p C2 DCpowe'!$G$3/2-('ver pressoflex 6p C2 DCpowe'!$G$3-'ver pressoflex 6p C2 DCpowe'!$M$11))*IF(($G$3/2-$M$11)&gt;0,-1,1)</f>
        <v>0</v>
      </c>
      <c r="Y90" s="29">
        <f>Q90*IF(($G$3/2-$M$12)&gt;0,('ver pressoflex 6p C2 DCpowe'!$G$3/2-'ver pressoflex 6p C2 DCpowe'!$M$12),'ver pressoflex 6p C2 DCpowe'!$G$3/2-('ver pressoflex 6p C2 DCpowe'!$G$3-'ver pressoflex 6p C2 DCpowe'!$M$12))*IF(($G$3/2-$M$12)&gt;0,-1,1)</f>
        <v>0</v>
      </c>
      <c r="Z90" s="29">
        <f>R90*IF(($G$3/2-$M$13)&gt;0,('ver pressoflex 6p C2 DCpowe'!$G$3/2-'ver pressoflex 6p C2 DCpowe'!$M$13),'ver pressoflex 6p C2 DCpowe'!$G$3/2-('ver pressoflex 6p C2 DCpowe'!$G$3-'ver pressoflex 6p C2 DCpowe'!$M$13))*IF(($G$3/2-$M$13)&gt;0,-1,1)</f>
        <v>18248587.500000004</v>
      </c>
      <c r="AA90" s="113">
        <f t="shared" si="14"/>
        <v>18242017.52168313</v>
      </c>
      <c r="AB90" s="193">
        <f t="shared" si="5"/>
        <v>1.6713632761868785E-5</v>
      </c>
      <c r="AC90" s="191">
        <f t="shared" si="15"/>
        <v>2.2630338003134267E-6</v>
      </c>
      <c r="AD90" s="194">
        <f t="shared" si="16"/>
        <v>2.5125360207516828E-11</v>
      </c>
      <c r="AE90" s="191">
        <f t="shared" si="17"/>
        <v>1.6972753502350699E-4</v>
      </c>
      <c r="AF90" s="191">
        <f t="shared" si="18"/>
        <v>0.33572118741048373</v>
      </c>
    </row>
    <row r="91" spans="2:32">
      <c r="B91" s="116">
        <f t="shared" si="3"/>
        <v>59809.93270354491</v>
      </c>
      <c r="C91" s="115">
        <f t="shared" si="6"/>
        <v>0.67000000000000026</v>
      </c>
      <c r="D91" s="68">
        <f>'ver pressoflex 6p C2 DCpowe'!$G$3/2/$C$557*C91</f>
        <v>8.2075000000000031</v>
      </c>
      <c r="E91" s="114">
        <f t="shared" si="7"/>
        <v>4.0262218476210665E-4</v>
      </c>
      <c r="F91" s="114">
        <f t="shared" si="8"/>
        <v>5.7056292687125351E-4</v>
      </c>
      <c r="G91" s="114">
        <f t="shared" si="9"/>
        <v>7.3850366898040032E-4</v>
      </c>
      <c r="H91" s="114">
        <f t="shared" si="10"/>
        <v>4.3702222170906996E-3</v>
      </c>
      <c r="I91" s="114">
        <f t="shared" si="11"/>
        <v>4.5381629591998464E-3</v>
      </c>
      <c r="J91" s="114">
        <f t="shared" si="12"/>
        <v>4.7061037013089932E-3</v>
      </c>
      <c r="K91" s="114">
        <f t="shared" si="13"/>
        <v>5.1259555565818602E-3</v>
      </c>
      <c r="L91" s="113">
        <f>-'ver pressoflex 6p C2 DCpowe'!$G$2*'ver pressoflex 6p C2 DCpowe'!D91*'ver pressoflex 6p C2 DCpowe'!$G$17*'ver pressoflex 6p C2 DCpowe'!$G$13*'ver pressoflex 6p C2 DCpowe'!AE91</f>
        <v>-0.34511816677908136</v>
      </c>
      <c r="M91" s="31">
        <f>IF(ABS(E91)&lt;'ver pressoflex 6p C2 DCpowe'!$G$7,'ver pressoflex 6p C2 DCpowe'!$G$16*E91*'ver pressoflex 6p C2 DCpowe'!$O$8,SIGN(E91)*'ver pressoflex 6p C2 DCpowe'!$G$15*'ver pressoflex 6p C2 DCpowe'!$O$8)</f>
        <v>6.7778217116852826</v>
      </c>
      <c r="N91" s="31">
        <f>IF(ABS(F91)&lt;'ver pressoflex 6p C2 DCpowe'!$G$7,'ver pressoflex 6p C2 DCpowe'!$G$16*F91*'ver pressoflex 6p C2 DCpowe'!$O$9,SIGN(F91)*'ver pressoflex 6p C2 DCpowe'!$G$15*'ver pressoflex 6p C2 DCpowe'!$O$9)</f>
        <v>0</v>
      </c>
      <c r="O91" s="31">
        <f>IF(ABS(G91)&lt;'ver pressoflex 6p C2 DCpowe'!$G$7,'ver pressoflex 6p C2 DCpowe'!$G$16*G91*'ver pressoflex 6p C2 DCpowe'!$O$10,SIGN(G91)*'ver pressoflex 6p C2 DCpowe'!$G$15*'ver pressoflex 6p C2 DCpowe'!$O$10)</f>
        <v>0</v>
      </c>
      <c r="P91" s="31">
        <f>IF(ABS(H91)&lt;'ver pressoflex 6p C2 DCpowe'!$G$7,'ver pressoflex 6p C2 DCpowe'!$G$16*H91*'ver pressoflex 6p C2 DCpowe'!$O$11,SIGN(H91)*'ver pressoflex 6p C2 DCpowe'!$G$15*'ver pressoflex 6p C2 DCpowe'!$O$11)</f>
        <v>0</v>
      </c>
      <c r="Q91" s="31">
        <f>IF(ABS(I91)&lt;'ver pressoflex 6p C2 DCpowe'!$G$7,'ver pressoflex 6p C2 DCpowe'!$G$16*I91*'ver pressoflex 6p C2 DCpowe'!$O$12,SIGN(I91)*'ver pressoflex 6p C2 DCpowe'!$G$15*'ver pressoflex 6p C2 DCpowe'!$O$12)</f>
        <v>0</v>
      </c>
      <c r="R91" s="31">
        <f>IF(ABS(J91)&lt;'ver pressoflex 6p C2 DCpowe'!$G$7,'ver pressoflex 6p C2 DCpowe'!$G$16*J91*'ver pressoflex 6p C2 DCpowe'!$O$13,SIGN(J91)*'ver pressoflex 6p C2 DCpowe'!$G$15*'ver pressoflex 6p C2 DCpowe'!$O$13)</f>
        <v>17803.500000000004</v>
      </c>
      <c r="S91" s="113">
        <f t="shared" si="4"/>
        <v>17809.93270354491</v>
      </c>
      <c r="T91" s="362">
        <f>-L91*('ver pressoflex 6p C2 DCpowe'!$G$3/2-'ver pressoflex 6p C2 DCpowe'!AF91*'ver pressoflex 6p C2 DCpowe'!D91)</f>
        <v>421.81858977996194</v>
      </c>
      <c r="U91" s="29">
        <f>M91*IF(($G$3/2-$M$8)&gt;0,('ver pressoflex 6p C2 DCpowe'!$G$3/2-'ver pressoflex 6p C2 DCpowe'!$M$8),'ver pressoflex 6p C2 DCpowe'!$G$3/2-('ver pressoflex 6p C2 DCpowe'!$G$3-'ver pressoflex 6p C2 DCpowe'!$M$8))*IF(($G$3/2-$M$8)&gt;0,-1,1)</f>
        <v>-6947.267254477415</v>
      </c>
      <c r="V91" s="29">
        <f>N91*IF(($G$3/2-$M$9)&gt;0,('ver pressoflex 6p C2 DCpowe'!$G$3/2-'ver pressoflex 6p C2 DCpowe'!$M$9),'ver pressoflex 6p C2 DCpowe'!$G$3/2-('ver pressoflex 6p C2 DCpowe'!$G$3-'ver pressoflex 6p C2 DCpowe'!$M$9))*IF(($G$3/2-$M$9)&gt;0,-1,1)</f>
        <v>0</v>
      </c>
      <c r="W91" s="29">
        <f>O91*IF(($G$3/2-$M$10)&gt;0,('ver pressoflex 6p C2 DCpowe'!$G$3/2-'ver pressoflex 6p C2 DCpowe'!$M$10),'ver pressoflex 6p C2 DCpowe'!$G$3/2-('ver pressoflex 6p C2 DCpowe'!$G$3-'ver pressoflex 6p C2 DCpowe'!$M$10))*IF(($G$3/2-$M$10)&gt;0,-1,1)</f>
        <v>0</v>
      </c>
      <c r="X91" s="29">
        <f>P91*IF(($G$3/2-$M$11)&gt;0,('ver pressoflex 6p C2 DCpowe'!$G$3/2-'ver pressoflex 6p C2 DCpowe'!$M$11),'ver pressoflex 6p C2 DCpowe'!$G$3/2-('ver pressoflex 6p C2 DCpowe'!$G$3-'ver pressoflex 6p C2 DCpowe'!$M$11))*IF(($G$3/2-$M$11)&gt;0,-1,1)</f>
        <v>0</v>
      </c>
      <c r="Y91" s="29">
        <f>Q91*IF(($G$3/2-$M$12)&gt;0,('ver pressoflex 6p C2 DCpowe'!$G$3/2-'ver pressoflex 6p C2 DCpowe'!$M$12),'ver pressoflex 6p C2 DCpowe'!$G$3/2-('ver pressoflex 6p C2 DCpowe'!$G$3-'ver pressoflex 6p C2 DCpowe'!$M$12))*IF(($G$3/2-$M$12)&gt;0,-1,1)</f>
        <v>0</v>
      </c>
      <c r="Z91" s="29">
        <f>R91*IF(($G$3/2-$M$13)&gt;0,('ver pressoflex 6p C2 DCpowe'!$G$3/2-'ver pressoflex 6p C2 DCpowe'!$M$13),'ver pressoflex 6p C2 DCpowe'!$G$3/2-('ver pressoflex 6p C2 DCpowe'!$G$3-'ver pressoflex 6p C2 DCpowe'!$M$13))*IF(($G$3/2-$M$13)&gt;0,-1,1)</f>
        <v>18248587.500000004</v>
      </c>
      <c r="AA91" s="113">
        <f t="shared" si="14"/>
        <v>18242062.051335305</v>
      </c>
      <c r="AB91" s="193">
        <f t="shared" si="5"/>
        <v>1.7229670510760284E-5</v>
      </c>
      <c r="AC91" s="191">
        <f t="shared" si="15"/>
        <v>2.4028069572539488E-6</v>
      </c>
      <c r="AD91" s="194">
        <f t="shared" si="16"/>
        <v>2.7497716197965687E-11</v>
      </c>
      <c r="AE91" s="191">
        <f t="shared" si="17"/>
        <v>1.8021052179404613E-4</v>
      </c>
      <c r="AF91" s="191">
        <f t="shared" si="18"/>
        <v>0.33579709273089076</v>
      </c>
    </row>
    <row r="92" spans="2:32">
      <c r="B92" s="116">
        <f t="shared" si="3"/>
        <v>59809.893160289488</v>
      </c>
      <c r="C92" s="115">
        <f t="shared" si="6"/>
        <v>0.69000000000000028</v>
      </c>
      <c r="D92" s="68">
        <f>'ver pressoflex 6p C2 DCpowe'!$G$3/2/$C$557*C92</f>
        <v>8.4525000000000041</v>
      </c>
      <c r="E92" s="114">
        <f t="shared" si="7"/>
        <v>4.0214923279926178E-4</v>
      </c>
      <c r="F92" s="114">
        <f t="shared" si="8"/>
        <v>5.701072516924395E-4</v>
      </c>
      <c r="G92" s="114">
        <f t="shared" si="9"/>
        <v>7.3806527058561716E-4</v>
      </c>
      <c r="H92" s="114">
        <f t="shared" si="10"/>
        <v>4.3701574291505844E-3</v>
      </c>
      <c r="I92" s="114">
        <f t="shared" si="11"/>
        <v>4.5381154480437615E-3</v>
      </c>
      <c r="J92" s="114">
        <f t="shared" si="12"/>
        <v>4.7060734669369386E-3</v>
      </c>
      <c r="K92" s="114">
        <f t="shared" si="13"/>
        <v>5.1259685141698827E-3</v>
      </c>
      <c r="L92" s="113">
        <f>-'ver pressoflex 6p C2 DCpowe'!$G$2*'ver pressoflex 6p C2 DCpowe'!D92*'ver pressoflex 6p C2 DCpowe'!$G$17*'ver pressoflex 6p C2 DCpowe'!$G$13*'ver pressoflex 6p C2 DCpowe'!AE92</f>
        <v>-0.3766996550566345</v>
      </c>
      <c r="M92" s="31">
        <f>IF(ABS(E92)&lt;'ver pressoflex 6p C2 DCpowe'!$G$7,'ver pressoflex 6p C2 DCpowe'!$G$16*E92*'ver pressoflex 6p C2 DCpowe'!$O$8,SIGN(E92)*'ver pressoflex 6p C2 DCpowe'!$G$15*'ver pressoflex 6p C2 DCpowe'!$O$8)</f>
        <v>6.7698599445406122</v>
      </c>
      <c r="N92" s="31">
        <f>IF(ABS(F92)&lt;'ver pressoflex 6p C2 DCpowe'!$G$7,'ver pressoflex 6p C2 DCpowe'!$G$16*F92*'ver pressoflex 6p C2 DCpowe'!$O$9,SIGN(F92)*'ver pressoflex 6p C2 DCpowe'!$G$15*'ver pressoflex 6p C2 DCpowe'!$O$9)</f>
        <v>0</v>
      </c>
      <c r="O92" s="31">
        <f>IF(ABS(G92)&lt;'ver pressoflex 6p C2 DCpowe'!$G$7,'ver pressoflex 6p C2 DCpowe'!$G$16*G92*'ver pressoflex 6p C2 DCpowe'!$O$10,SIGN(G92)*'ver pressoflex 6p C2 DCpowe'!$G$15*'ver pressoflex 6p C2 DCpowe'!$O$10)</f>
        <v>0</v>
      </c>
      <c r="P92" s="31">
        <f>IF(ABS(H92)&lt;'ver pressoflex 6p C2 DCpowe'!$G$7,'ver pressoflex 6p C2 DCpowe'!$G$16*H92*'ver pressoflex 6p C2 DCpowe'!$O$11,SIGN(H92)*'ver pressoflex 6p C2 DCpowe'!$G$15*'ver pressoflex 6p C2 DCpowe'!$O$11)</f>
        <v>0</v>
      </c>
      <c r="Q92" s="31">
        <f>IF(ABS(I92)&lt;'ver pressoflex 6p C2 DCpowe'!$G$7,'ver pressoflex 6p C2 DCpowe'!$G$16*I92*'ver pressoflex 6p C2 DCpowe'!$O$12,SIGN(I92)*'ver pressoflex 6p C2 DCpowe'!$G$15*'ver pressoflex 6p C2 DCpowe'!$O$12)</f>
        <v>0</v>
      </c>
      <c r="R92" s="31">
        <f>IF(ABS(J92)&lt;'ver pressoflex 6p C2 DCpowe'!$G$7,'ver pressoflex 6p C2 DCpowe'!$G$16*J92*'ver pressoflex 6p C2 DCpowe'!$O$13,SIGN(J92)*'ver pressoflex 6p C2 DCpowe'!$G$15*'ver pressoflex 6p C2 DCpowe'!$O$13)</f>
        <v>17803.500000000004</v>
      </c>
      <c r="S92" s="113">
        <f t="shared" si="4"/>
        <v>17809.893160289488</v>
      </c>
      <c r="T92" s="362">
        <f>-L92*('ver pressoflex 6p C2 DCpowe'!$G$3/2-'ver pressoflex 6p C2 DCpowe'!AF92*'ver pressoflex 6p C2 DCpowe'!D92)</f>
        <v>460.38763925881102</v>
      </c>
      <c r="U92" s="29">
        <f>M92*IF(($G$3/2-$M$8)&gt;0,('ver pressoflex 6p C2 DCpowe'!$G$3/2-'ver pressoflex 6p C2 DCpowe'!$M$8),'ver pressoflex 6p C2 DCpowe'!$G$3/2-('ver pressoflex 6p C2 DCpowe'!$G$3-'ver pressoflex 6p C2 DCpowe'!$M$8))*IF(($G$3/2-$M$8)&gt;0,-1,1)</f>
        <v>-6939.1064431541272</v>
      </c>
      <c r="V92" s="29">
        <f>N92*IF(($G$3/2-$M$9)&gt;0,('ver pressoflex 6p C2 DCpowe'!$G$3/2-'ver pressoflex 6p C2 DCpowe'!$M$9),'ver pressoflex 6p C2 DCpowe'!$G$3/2-('ver pressoflex 6p C2 DCpowe'!$G$3-'ver pressoflex 6p C2 DCpowe'!$M$9))*IF(($G$3/2-$M$9)&gt;0,-1,1)</f>
        <v>0</v>
      </c>
      <c r="W92" s="29">
        <f>O92*IF(($G$3/2-$M$10)&gt;0,('ver pressoflex 6p C2 DCpowe'!$G$3/2-'ver pressoflex 6p C2 DCpowe'!$M$10),'ver pressoflex 6p C2 DCpowe'!$G$3/2-('ver pressoflex 6p C2 DCpowe'!$G$3-'ver pressoflex 6p C2 DCpowe'!$M$10))*IF(($G$3/2-$M$10)&gt;0,-1,1)</f>
        <v>0</v>
      </c>
      <c r="X92" s="29">
        <f>P92*IF(($G$3/2-$M$11)&gt;0,('ver pressoflex 6p C2 DCpowe'!$G$3/2-'ver pressoflex 6p C2 DCpowe'!$M$11),'ver pressoflex 6p C2 DCpowe'!$G$3/2-('ver pressoflex 6p C2 DCpowe'!$G$3-'ver pressoflex 6p C2 DCpowe'!$M$11))*IF(($G$3/2-$M$11)&gt;0,-1,1)</f>
        <v>0</v>
      </c>
      <c r="Y92" s="29">
        <f>Q92*IF(($G$3/2-$M$12)&gt;0,('ver pressoflex 6p C2 DCpowe'!$G$3/2-'ver pressoflex 6p C2 DCpowe'!$M$12),'ver pressoflex 6p C2 DCpowe'!$G$3/2-('ver pressoflex 6p C2 DCpowe'!$G$3-'ver pressoflex 6p C2 DCpowe'!$M$12))*IF(($G$3/2-$M$12)&gt;0,-1,1)</f>
        <v>0</v>
      </c>
      <c r="Z92" s="29">
        <f>R92*IF(($G$3/2-$M$13)&gt;0,('ver pressoflex 6p C2 DCpowe'!$G$3/2-'ver pressoflex 6p C2 DCpowe'!$M$13),'ver pressoflex 6p C2 DCpowe'!$G$3/2-('ver pressoflex 6p C2 DCpowe'!$G$3-'ver pressoflex 6p C2 DCpowe'!$M$13))*IF(($G$3/2-$M$13)&gt;0,-1,1)</f>
        <v>18248587.500000004</v>
      </c>
      <c r="AA92" s="113">
        <f t="shared" si="14"/>
        <v>18242108.78119611</v>
      </c>
      <c r="AB92" s="193">
        <f t="shared" si="5"/>
        <v>1.7745814433682309E-5</v>
      </c>
      <c r="AC92" s="191">
        <f t="shared" si="15"/>
        <v>2.546666024805066E-6</v>
      </c>
      <c r="AD92" s="194">
        <f t="shared" si="16"/>
        <v>3.0013660801365793E-11</v>
      </c>
      <c r="AE92" s="191">
        <f t="shared" si="17"/>
        <v>1.9099995186037992E-4</v>
      </c>
      <c r="AF92" s="191">
        <f t="shared" si="18"/>
        <v>0.3358731482563212</v>
      </c>
    </row>
    <row r="93" spans="2:32">
      <c r="B93" s="116">
        <f t="shared" si="3"/>
        <v>59809.85176126517</v>
      </c>
      <c r="C93" s="115">
        <f t="shared" si="6"/>
        <v>0.7100000000000003</v>
      </c>
      <c r="D93" s="68">
        <f>'ver pressoflex 6p C2 DCpowe'!$G$3/2/$C$557*C93</f>
        <v>8.6975000000000033</v>
      </c>
      <c r="E93" s="114">
        <f t="shared" si="7"/>
        <v>4.0167618351721386E-4</v>
      </c>
      <c r="F93" s="114">
        <f t="shared" si="8"/>
        <v>5.6965148274946173E-4</v>
      </c>
      <c r="G93" s="114">
        <f t="shared" si="9"/>
        <v>7.3762678198170976E-4</v>
      </c>
      <c r="H93" s="114">
        <f t="shared" si="10"/>
        <v>4.3700926278790707E-3</v>
      </c>
      <c r="I93" s="114">
        <f t="shared" si="11"/>
        <v>4.5380679271113181E-3</v>
      </c>
      <c r="J93" s="114">
        <f t="shared" si="12"/>
        <v>4.7060432263435663E-3</v>
      </c>
      <c r="K93" s="114">
        <f t="shared" si="13"/>
        <v>5.1259814744241856E-3</v>
      </c>
      <c r="L93" s="113">
        <f>-'ver pressoflex 6p C2 DCpowe'!$G$2*'ver pressoflex 6p C2 DCpowe'!D93*'ver pressoflex 6p C2 DCpowe'!$G$17*'ver pressoflex 6p C2 DCpowe'!$G$13*'ver pressoflex 6p C2 DCpowe'!AE93</f>
        <v>-0.41013527393667698</v>
      </c>
      <c r="M93" s="31">
        <f>IF(ABS(E93)&lt;'ver pressoflex 6p C2 DCpowe'!$G$7,'ver pressoflex 6p C2 DCpowe'!$G$16*E93*'ver pressoflex 6p C2 DCpowe'!$O$8,SIGN(E93)*'ver pressoflex 6p C2 DCpowe'!$G$15*'ver pressoflex 6p C2 DCpowe'!$O$8)</f>
        <v>6.7618965391051766</v>
      </c>
      <c r="N93" s="31">
        <f>IF(ABS(F93)&lt;'ver pressoflex 6p C2 DCpowe'!$G$7,'ver pressoflex 6p C2 DCpowe'!$G$16*F93*'ver pressoflex 6p C2 DCpowe'!$O$9,SIGN(F93)*'ver pressoflex 6p C2 DCpowe'!$G$15*'ver pressoflex 6p C2 DCpowe'!$O$9)</f>
        <v>0</v>
      </c>
      <c r="O93" s="31">
        <f>IF(ABS(G93)&lt;'ver pressoflex 6p C2 DCpowe'!$G$7,'ver pressoflex 6p C2 DCpowe'!$G$16*G93*'ver pressoflex 6p C2 DCpowe'!$O$10,SIGN(G93)*'ver pressoflex 6p C2 DCpowe'!$G$15*'ver pressoflex 6p C2 DCpowe'!$O$10)</f>
        <v>0</v>
      </c>
      <c r="P93" s="31">
        <f>IF(ABS(H93)&lt;'ver pressoflex 6p C2 DCpowe'!$G$7,'ver pressoflex 6p C2 DCpowe'!$G$16*H93*'ver pressoflex 6p C2 DCpowe'!$O$11,SIGN(H93)*'ver pressoflex 6p C2 DCpowe'!$G$15*'ver pressoflex 6p C2 DCpowe'!$O$11)</f>
        <v>0</v>
      </c>
      <c r="Q93" s="31">
        <f>IF(ABS(I93)&lt;'ver pressoflex 6p C2 DCpowe'!$G$7,'ver pressoflex 6p C2 DCpowe'!$G$16*I93*'ver pressoflex 6p C2 DCpowe'!$O$12,SIGN(I93)*'ver pressoflex 6p C2 DCpowe'!$G$15*'ver pressoflex 6p C2 DCpowe'!$O$12)</f>
        <v>0</v>
      </c>
      <c r="R93" s="31">
        <f>IF(ABS(J93)&lt;'ver pressoflex 6p C2 DCpowe'!$G$7,'ver pressoflex 6p C2 DCpowe'!$G$16*J93*'ver pressoflex 6p C2 DCpowe'!$O$13,SIGN(J93)*'ver pressoflex 6p C2 DCpowe'!$G$15*'ver pressoflex 6p C2 DCpowe'!$O$13)</f>
        <v>17803.500000000004</v>
      </c>
      <c r="S93" s="113">
        <f t="shared" si="4"/>
        <v>17809.85176126517</v>
      </c>
      <c r="T93" s="362">
        <f>-L93*('ver pressoflex 6p C2 DCpowe'!$G$3/2-'ver pressoflex 6p C2 DCpowe'!AF93*'ver pressoflex 6p C2 DCpowe'!D93)</f>
        <v>501.21732831370002</v>
      </c>
      <c r="U93" s="29">
        <f>M93*IF(($G$3/2-$M$8)&gt;0,('ver pressoflex 6p C2 DCpowe'!$G$3/2-'ver pressoflex 6p C2 DCpowe'!$M$8),'ver pressoflex 6p C2 DCpowe'!$G$3/2-('ver pressoflex 6p C2 DCpowe'!$G$3-'ver pressoflex 6p C2 DCpowe'!$M$8))*IF(($G$3/2-$M$8)&gt;0,-1,1)</f>
        <v>-6930.9439525828057</v>
      </c>
      <c r="V93" s="29">
        <f>N93*IF(($G$3/2-$M$9)&gt;0,('ver pressoflex 6p C2 DCpowe'!$G$3/2-'ver pressoflex 6p C2 DCpowe'!$M$9),'ver pressoflex 6p C2 DCpowe'!$G$3/2-('ver pressoflex 6p C2 DCpowe'!$G$3-'ver pressoflex 6p C2 DCpowe'!$M$9))*IF(($G$3/2-$M$9)&gt;0,-1,1)</f>
        <v>0</v>
      </c>
      <c r="W93" s="29">
        <f>O93*IF(($G$3/2-$M$10)&gt;0,('ver pressoflex 6p C2 DCpowe'!$G$3/2-'ver pressoflex 6p C2 DCpowe'!$M$10),'ver pressoflex 6p C2 DCpowe'!$G$3/2-('ver pressoflex 6p C2 DCpowe'!$G$3-'ver pressoflex 6p C2 DCpowe'!$M$10))*IF(($G$3/2-$M$10)&gt;0,-1,1)</f>
        <v>0</v>
      </c>
      <c r="X93" s="29">
        <f>P93*IF(($G$3/2-$M$11)&gt;0,('ver pressoflex 6p C2 DCpowe'!$G$3/2-'ver pressoflex 6p C2 DCpowe'!$M$11),'ver pressoflex 6p C2 DCpowe'!$G$3/2-('ver pressoflex 6p C2 DCpowe'!$G$3-'ver pressoflex 6p C2 DCpowe'!$M$11))*IF(($G$3/2-$M$11)&gt;0,-1,1)</f>
        <v>0</v>
      </c>
      <c r="Y93" s="29">
        <f>Q93*IF(($G$3/2-$M$12)&gt;0,('ver pressoflex 6p C2 DCpowe'!$G$3/2-'ver pressoflex 6p C2 DCpowe'!$M$12),'ver pressoflex 6p C2 DCpowe'!$G$3/2-('ver pressoflex 6p C2 DCpowe'!$G$3-'ver pressoflex 6p C2 DCpowe'!$M$12))*IF(($G$3/2-$M$12)&gt;0,-1,1)</f>
        <v>0</v>
      </c>
      <c r="Z93" s="29">
        <f>R93*IF(($G$3/2-$M$13)&gt;0,('ver pressoflex 6p C2 DCpowe'!$G$3/2-'ver pressoflex 6p C2 DCpowe'!$M$13),'ver pressoflex 6p C2 DCpowe'!$G$3/2-('ver pressoflex 6p C2 DCpowe'!$G$3-'ver pressoflex 6p C2 DCpowe'!$M$13))*IF(($G$3/2-$M$13)&gt;0,-1,1)</f>
        <v>18248587.500000004</v>
      </c>
      <c r="AA93" s="113">
        <f t="shared" si="14"/>
        <v>18242157.773375735</v>
      </c>
      <c r="AB93" s="193">
        <f t="shared" si="5"/>
        <v>1.8262064563405961E-5</v>
      </c>
      <c r="AC93" s="191">
        <f t="shared" si="15"/>
        <v>2.6946020543616098E-6</v>
      </c>
      <c r="AD93" s="194">
        <f t="shared" si="16"/>
        <v>3.267726601932245E-11</v>
      </c>
      <c r="AE93" s="191">
        <f t="shared" si="17"/>
        <v>2.0209515407712073E-4</v>
      </c>
      <c r="AF93" s="191">
        <f t="shared" si="18"/>
        <v>0.33594935443306617</v>
      </c>
    </row>
    <row r="94" spans="2:32">
      <c r="B94" s="116">
        <f t="shared" si="3"/>
        <v>59809.808455433908</v>
      </c>
      <c r="C94" s="115">
        <f t="shared" si="6"/>
        <v>0.73000000000000032</v>
      </c>
      <c r="D94" s="68">
        <f>'ver pressoflex 6p C2 DCpowe'!$G$3/2/$C$557*C94</f>
        <v>8.9425000000000043</v>
      </c>
      <c r="E94" s="114">
        <f t="shared" si="7"/>
        <v>4.0120303688592155E-4</v>
      </c>
      <c r="F94" s="114">
        <f t="shared" si="8"/>
        <v>5.6919562001337646E-4</v>
      </c>
      <c r="G94" s="114">
        <f t="shared" si="9"/>
        <v>7.3718820314083136E-4</v>
      </c>
      <c r="H94" s="114">
        <f t="shared" si="10"/>
        <v>4.3700278132720446E-3</v>
      </c>
      <c r="I94" s="114">
        <f t="shared" si="11"/>
        <v>4.5380203963994994E-3</v>
      </c>
      <c r="J94" s="114">
        <f t="shared" si="12"/>
        <v>4.7060129795269533E-3</v>
      </c>
      <c r="K94" s="114">
        <f t="shared" si="13"/>
        <v>5.1259944373455912E-3</v>
      </c>
      <c r="L94" s="113">
        <f>-'ver pressoflex 6p C2 DCpowe'!$G$2*'ver pressoflex 6p C2 DCpowe'!D94*'ver pressoflex 6p C2 DCpowe'!$G$17*'ver pressoflex 6p C2 DCpowe'!$G$13*'ver pressoflex 6p C2 DCpowe'!AE94</f>
        <v>-0.44547606096973918</v>
      </c>
      <c r="M94" s="31">
        <f>IF(ABS(E94)&lt;'ver pressoflex 6p C2 DCpowe'!$G$7,'ver pressoflex 6p C2 DCpowe'!$G$16*E94*'ver pressoflex 6p C2 DCpowe'!$O$8,SIGN(E94)*'ver pressoflex 6p C2 DCpowe'!$G$15*'ver pressoflex 6p C2 DCpowe'!$O$8)</f>
        <v>6.7539314948732532</v>
      </c>
      <c r="N94" s="31">
        <f>IF(ABS(F94)&lt;'ver pressoflex 6p C2 DCpowe'!$G$7,'ver pressoflex 6p C2 DCpowe'!$G$16*F94*'ver pressoflex 6p C2 DCpowe'!$O$9,SIGN(F94)*'ver pressoflex 6p C2 DCpowe'!$G$15*'ver pressoflex 6p C2 DCpowe'!$O$9)</f>
        <v>0</v>
      </c>
      <c r="O94" s="31">
        <f>IF(ABS(G94)&lt;'ver pressoflex 6p C2 DCpowe'!$G$7,'ver pressoflex 6p C2 DCpowe'!$G$16*G94*'ver pressoflex 6p C2 DCpowe'!$O$10,SIGN(G94)*'ver pressoflex 6p C2 DCpowe'!$G$15*'ver pressoflex 6p C2 DCpowe'!$O$10)</f>
        <v>0</v>
      </c>
      <c r="P94" s="31">
        <f>IF(ABS(H94)&lt;'ver pressoflex 6p C2 DCpowe'!$G$7,'ver pressoflex 6p C2 DCpowe'!$G$16*H94*'ver pressoflex 6p C2 DCpowe'!$O$11,SIGN(H94)*'ver pressoflex 6p C2 DCpowe'!$G$15*'ver pressoflex 6p C2 DCpowe'!$O$11)</f>
        <v>0</v>
      </c>
      <c r="Q94" s="31">
        <f>IF(ABS(I94)&lt;'ver pressoflex 6p C2 DCpowe'!$G$7,'ver pressoflex 6p C2 DCpowe'!$G$16*I94*'ver pressoflex 6p C2 DCpowe'!$O$12,SIGN(I94)*'ver pressoflex 6p C2 DCpowe'!$G$15*'ver pressoflex 6p C2 DCpowe'!$O$12)</f>
        <v>0</v>
      </c>
      <c r="R94" s="31">
        <f>IF(ABS(J94)&lt;'ver pressoflex 6p C2 DCpowe'!$G$7,'ver pressoflex 6p C2 DCpowe'!$G$16*J94*'ver pressoflex 6p C2 DCpowe'!$O$13,SIGN(J94)*'ver pressoflex 6p C2 DCpowe'!$G$15*'ver pressoflex 6p C2 DCpowe'!$O$13)</f>
        <v>17803.500000000004</v>
      </c>
      <c r="S94" s="113">
        <f t="shared" si="4"/>
        <v>17809.808455433908</v>
      </c>
      <c r="T94" s="362">
        <f>-L94*('ver pressoflex 6p C2 DCpowe'!$G$3/2-'ver pressoflex 6p C2 DCpowe'!AF94*'ver pressoflex 6p C2 DCpowe'!D94)</f>
        <v>544.36955925009977</v>
      </c>
      <c r="U94" s="29">
        <f>M94*IF(($G$3/2-$M$8)&gt;0,('ver pressoflex 6p C2 DCpowe'!$G$3/2-'ver pressoflex 6p C2 DCpowe'!$M$8),'ver pressoflex 6p C2 DCpowe'!$G$3/2-('ver pressoflex 6p C2 DCpowe'!$G$3-'ver pressoflex 6p C2 DCpowe'!$M$8))*IF(($G$3/2-$M$8)&gt;0,-1,1)</f>
        <v>-6922.7797822450848</v>
      </c>
      <c r="V94" s="29">
        <f>N94*IF(($G$3/2-$M$9)&gt;0,('ver pressoflex 6p C2 DCpowe'!$G$3/2-'ver pressoflex 6p C2 DCpowe'!$M$9),'ver pressoflex 6p C2 DCpowe'!$G$3/2-('ver pressoflex 6p C2 DCpowe'!$G$3-'ver pressoflex 6p C2 DCpowe'!$M$9))*IF(($G$3/2-$M$9)&gt;0,-1,1)</f>
        <v>0</v>
      </c>
      <c r="W94" s="29">
        <f>O94*IF(($G$3/2-$M$10)&gt;0,('ver pressoflex 6p C2 DCpowe'!$G$3/2-'ver pressoflex 6p C2 DCpowe'!$M$10),'ver pressoflex 6p C2 DCpowe'!$G$3/2-('ver pressoflex 6p C2 DCpowe'!$G$3-'ver pressoflex 6p C2 DCpowe'!$M$10))*IF(($G$3/2-$M$10)&gt;0,-1,1)</f>
        <v>0</v>
      </c>
      <c r="X94" s="29">
        <f>P94*IF(($G$3/2-$M$11)&gt;0,('ver pressoflex 6p C2 DCpowe'!$G$3/2-'ver pressoflex 6p C2 DCpowe'!$M$11),'ver pressoflex 6p C2 DCpowe'!$G$3/2-('ver pressoflex 6p C2 DCpowe'!$G$3-'ver pressoflex 6p C2 DCpowe'!$M$11))*IF(($G$3/2-$M$11)&gt;0,-1,1)</f>
        <v>0</v>
      </c>
      <c r="Y94" s="29">
        <f>Q94*IF(($G$3/2-$M$12)&gt;0,('ver pressoflex 6p C2 DCpowe'!$G$3/2-'ver pressoflex 6p C2 DCpowe'!$M$12),'ver pressoflex 6p C2 DCpowe'!$G$3/2-('ver pressoflex 6p C2 DCpowe'!$G$3-'ver pressoflex 6p C2 DCpowe'!$M$12))*IF(($G$3/2-$M$12)&gt;0,-1,1)</f>
        <v>0</v>
      </c>
      <c r="Z94" s="29">
        <f>R94*IF(($G$3/2-$M$13)&gt;0,('ver pressoflex 6p C2 DCpowe'!$G$3/2-'ver pressoflex 6p C2 DCpowe'!$M$13),'ver pressoflex 6p C2 DCpowe'!$G$3/2-('ver pressoflex 6p C2 DCpowe'!$G$3-'ver pressoflex 6p C2 DCpowe'!$M$13))*IF(($G$3/2-$M$13)&gt;0,-1,1)</f>
        <v>18248587.500000004</v>
      </c>
      <c r="AA94" s="113">
        <f t="shared" si="14"/>
        <v>18242209.089777008</v>
      </c>
      <c r="AB94" s="193">
        <f t="shared" si="5"/>
        <v>1.877842093271583E-5</v>
      </c>
      <c r="AC94" s="191">
        <f t="shared" si="15"/>
        <v>2.8466060847141754E-6</v>
      </c>
      <c r="AD94" s="194">
        <f t="shared" si="16"/>
        <v>3.5492591066061786E-11</v>
      </c>
      <c r="AE94" s="191">
        <f t="shared" si="17"/>
        <v>2.1349545635356314E-4</v>
      </c>
      <c r="AF94" s="191">
        <f t="shared" si="18"/>
        <v>0.33602571170918583</v>
      </c>
    </row>
    <row r="95" spans="2:32">
      <c r="B95" s="116">
        <f t="shared" si="3"/>
        <v>59809.763191913349</v>
      </c>
      <c r="C95" s="115">
        <f t="shared" si="6"/>
        <v>0.75000000000000033</v>
      </c>
      <c r="D95" s="68">
        <f>'ver pressoflex 6p C2 DCpowe'!$G$3/2/$C$557*C95</f>
        <v>9.1875000000000036</v>
      </c>
      <c r="E95" s="114">
        <f t="shared" si="7"/>
        <v>4.0072979287533142E-4</v>
      </c>
      <c r="F95" s="114">
        <f t="shared" si="8"/>
        <v>5.68739663455228E-4</v>
      </c>
      <c r="G95" s="114">
        <f t="shared" si="9"/>
        <v>7.3674953403512458E-4</v>
      </c>
      <c r="H95" s="114">
        <f t="shared" si="10"/>
        <v>4.3699629853253879E-3</v>
      </c>
      <c r="I95" s="114">
        <f t="shared" si="11"/>
        <v>4.5379728559052845E-3</v>
      </c>
      <c r="J95" s="114">
        <f t="shared" si="12"/>
        <v>4.7059827264851811E-3</v>
      </c>
      <c r="K95" s="114">
        <f t="shared" si="13"/>
        <v>5.1260074029349225E-3</v>
      </c>
      <c r="L95" s="113">
        <f>-'ver pressoflex 6p C2 DCpowe'!$G$2*'ver pressoflex 6p C2 DCpowe'!D95*'ver pressoflex 6p C2 DCpowe'!$G$17*'ver pressoflex 6p C2 DCpowe'!$G$13*'ver pressoflex 6p C2 DCpowe'!AE95</f>
        <v>-0.48277289799291534</v>
      </c>
      <c r="M95" s="31">
        <f>IF(ABS(E95)&lt;'ver pressoflex 6p C2 DCpowe'!$G$7,'ver pressoflex 6p C2 DCpowe'!$G$16*E95*'ver pressoflex 6p C2 DCpowe'!$O$8,SIGN(E95)*'ver pressoflex 6p C2 DCpowe'!$G$15*'ver pressoflex 6p C2 DCpowe'!$O$8)</f>
        <v>6.7459648113389168</v>
      </c>
      <c r="N95" s="31">
        <f>IF(ABS(F95)&lt;'ver pressoflex 6p C2 DCpowe'!$G$7,'ver pressoflex 6p C2 DCpowe'!$G$16*F95*'ver pressoflex 6p C2 DCpowe'!$O$9,SIGN(F95)*'ver pressoflex 6p C2 DCpowe'!$G$15*'ver pressoflex 6p C2 DCpowe'!$O$9)</f>
        <v>0</v>
      </c>
      <c r="O95" s="31">
        <f>IF(ABS(G95)&lt;'ver pressoflex 6p C2 DCpowe'!$G$7,'ver pressoflex 6p C2 DCpowe'!$G$16*G95*'ver pressoflex 6p C2 DCpowe'!$O$10,SIGN(G95)*'ver pressoflex 6p C2 DCpowe'!$G$15*'ver pressoflex 6p C2 DCpowe'!$O$10)</f>
        <v>0</v>
      </c>
      <c r="P95" s="31">
        <f>IF(ABS(H95)&lt;'ver pressoflex 6p C2 DCpowe'!$G$7,'ver pressoflex 6p C2 DCpowe'!$G$16*H95*'ver pressoflex 6p C2 DCpowe'!$O$11,SIGN(H95)*'ver pressoflex 6p C2 DCpowe'!$G$15*'ver pressoflex 6p C2 DCpowe'!$O$11)</f>
        <v>0</v>
      </c>
      <c r="Q95" s="31">
        <f>IF(ABS(I95)&lt;'ver pressoflex 6p C2 DCpowe'!$G$7,'ver pressoflex 6p C2 DCpowe'!$G$16*I95*'ver pressoflex 6p C2 DCpowe'!$O$12,SIGN(I95)*'ver pressoflex 6p C2 DCpowe'!$G$15*'ver pressoflex 6p C2 DCpowe'!$O$12)</f>
        <v>0</v>
      </c>
      <c r="R95" s="31">
        <f>IF(ABS(J95)&lt;'ver pressoflex 6p C2 DCpowe'!$G$7,'ver pressoflex 6p C2 DCpowe'!$G$16*J95*'ver pressoflex 6p C2 DCpowe'!$O$13,SIGN(J95)*'ver pressoflex 6p C2 DCpowe'!$G$15*'ver pressoflex 6p C2 DCpowe'!$O$13)</f>
        <v>17803.500000000004</v>
      </c>
      <c r="S95" s="113">
        <f t="shared" si="4"/>
        <v>17809.763191913349</v>
      </c>
      <c r="T95" s="362">
        <f>-L95*('ver pressoflex 6p C2 DCpowe'!$G$3/2-'ver pressoflex 6p C2 DCpowe'!AF95*'ver pressoflex 6p C2 DCpowe'!D95)</f>
        <v>589.90602670848955</v>
      </c>
      <c r="U95" s="29">
        <f>M95*IF(($G$3/2-$M$8)&gt;0,('ver pressoflex 6p C2 DCpowe'!$G$3/2-'ver pressoflex 6p C2 DCpowe'!$M$8),'ver pressoflex 6p C2 DCpowe'!$G$3/2-('ver pressoflex 6p C2 DCpowe'!$G$3-'ver pressoflex 6p C2 DCpowe'!$M$8))*IF(($G$3/2-$M$8)&gt;0,-1,1)</f>
        <v>-6914.6139316223898</v>
      </c>
      <c r="V95" s="29">
        <f>N95*IF(($G$3/2-$M$9)&gt;0,('ver pressoflex 6p C2 DCpowe'!$G$3/2-'ver pressoflex 6p C2 DCpowe'!$M$9),'ver pressoflex 6p C2 DCpowe'!$G$3/2-('ver pressoflex 6p C2 DCpowe'!$G$3-'ver pressoflex 6p C2 DCpowe'!$M$9))*IF(($G$3/2-$M$9)&gt;0,-1,1)</f>
        <v>0</v>
      </c>
      <c r="W95" s="29">
        <f>O95*IF(($G$3/2-$M$10)&gt;0,('ver pressoflex 6p C2 DCpowe'!$G$3/2-'ver pressoflex 6p C2 DCpowe'!$M$10),'ver pressoflex 6p C2 DCpowe'!$G$3/2-('ver pressoflex 6p C2 DCpowe'!$G$3-'ver pressoflex 6p C2 DCpowe'!$M$10))*IF(($G$3/2-$M$10)&gt;0,-1,1)</f>
        <v>0</v>
      </c>
      <c r="X95" s="29">
        <f>P95*IF(($G$3/2-$M$11)&gt;0,('ver pressoflex 6p C2 DCpowe'!$G$3/2-'ver pressoflex 6p C2 DCpowe'!$M$11),'ver pressoflex 6p C2 DCpowe'!$G$3/2-('ver pressoflex 6p C2 DCpowe'!$G$3-'ver pressoflex 6p C2 DCpowe'!$M$11))*IF(($G$3/2-$M$11)&gt;0,-1,1)</f>
        <v>0</v>
      </c>
      <c r="Y95" s="29">
        <f>Q95*IF(($G$3/2-$M$12)&gt;0,('ver pressoflex 6p C2 DCpowe'!$G$3/2-'ver pressoflex 6p C2 DCpowe'!$M$12),'ver pressoflex 6p C2 DCpowe'!$G$3/2-('ver pressoflex 6p C2 DCpowe'!$G$3-'ver pressoflex 6p C2 DCpowe'!$M$12))*IF(($G$3/2-$M$12)&gt;0,-1,1)</f>
        <v>0</v>
      </c>
      <c r="Z95" s="29">
        <f>R95*IF(($G$3/2-$M$13)&gt;0,('ver pressoflex 6p C2 DCpowe'!$G$3/2-'ver pressoflex 6p C2 DCpowe'!$M$13),'ver pressoflex 6p C2 DCpowe'!$G$3/2-('ver pressoflex 6p C2 DCpowe'!$G$3-'ver pressoflex 6p C2 DCpowe'!$M$13))*IF(($G$3/2-$M$13)&gt;0,-1,1)</f>
        <v>18248587.500000004</v>
      </c>
      <c r="AA95" s="113">
        <f t="shared" si="14"/>
        <v>18242262.792095091</v>
      </c>
      <c r="AB95" s="193">
        <f t="shared" si="5"/>
        <v>1.9294883574410003E-5</v>
      </c>
      <c r="AC95" s="191">
        <f t="shared" si="15"/>
        <v>3.0026691420356238E-6</v>
      </c>
      <c r="AD95" s="194">
        <f t="shared" si="16"/>
        <v>3.8463682336970668E-11</v>
      </c>
      <c r="AE95" s="191">
        <f t="shared" si="17"/>
        <v>2.2520018565267178E-4</v>
      </c>
      <c r="AF95" s="191">
        <f t="shared" si="18"/>
        <v>0.33610222053451944</v>
      </c>
    </row>
    <row r="96" spans="2:32">
      <c r="B96" s="116">
        <f t="shared" si="3"/>
        <v>59809.715919977141</v>
      </c>
      <c r="C96" s="115">
        <f t="shared" si="6"/>
        <v>0.77000000000000035</v>
      </c>
      <c r="D96" s="68">
        <f>'ver pressoflex 6p C2 DCpowe'!$G$3/2/$C$557*C96</f>
        <v>9.4325000000000045</v>
      </c>
      <c r="E96" s="114">
        <f t="shared" si="7"/>
        <v>4.0025645145537773E-4</v>
      </c>
      <c r="F96" s="114">
        <f t="shared" si="8"/>
        <v>5.6828361304604887E-4</v>
      </c>
      <c r="G96" s="114">
        <f t="shared" si="9"/>
        <v>7.3631077463672001E-4</v>
      </c>
      <c r="H96" s="114">
        <f t="shared" si="10"/>
        <v>4.3698981440349833E-3</v>
      </c>
      <c r="I96" s="114">
        <f t="shared" si="11"/>
        <v>4.5379253056256541E-3</v>
      </c>
      <c r="J96" s="114">
        <f t="shared" si="12"/>
        <v>4.7059524672163257E-3</v>
      </c>
      <c r="K96" s="114">
        <f t="shared" si="13"/>
        <v>5.1260203711930036E-3</v>
      </c>
      <c r="L96" s="113">
        <f>-'ver pressoflex 6p C2 DCpowe'!$G$2*'ver pressoflex 6p C2 DCpowe'!D96*'ver pressoflex 6p C2 DCpowe'!$G$17*'ver pressoflex 6p C2 DCpowe'!$G$13*'ver pressoflex 6p C2 DCpowe'!AE96</f>
        <v>-0.52207651085713858</v>
      </c>
      <c r="M96" s="31">
        <f>IF(ABS(E96)&lt;'ver pressoflex 6p C2 DCpowe'!$G$7,'ver pressoflex 6p C2 DCpowe'!$G$16*E96*'ver pressoflex 6p C2 DCpowe'!$O$8,SIGN(E96)*'ver pressoflex 6p C2 DCpowe'!$G$15*'ver pressoflex 6p C2 DCpowe'!$O$8)</f>
        <v>6.7379964879960346</v>
      </c>
      <c r="N96" s="31">
        <f>IF(ABS(F96)&lt;'ver pressoflex 6p C2 DCpowe'!$G$7,'ver pressoflex 6p C2 DCpowe'!$G$16*F96*'ver pressoflex 6p C2 DCpowe'!$O$9,SIGN(F96)*'ver pressoflex 6p C2 DCpowe'!$G$15*'ver pressoflex 6p C2 DCpowe'!$O$9)</f>
        <v>0</v>
      </c>
      <c r="O96" s="31">
        <f>IF(ABS(G96)&lt;'ver pressoflex 6p C2 DCpowe'!$G$7,'ver pressoflex 6p C2 DCpowe'!$G$16*G96*'ver pressoflex 6p C2 DCpowe'!$O$10,SIGN(G96)*'ver pressoflex 6p C2 DCpowe'!$G$15*'ver pressoflex 6p C2 DCpowe'!$O$10)</f>
        <v>0</v>
      </c>
      <c r="P96" s="31">
        <f>IF(ABS(H96)&lt;'ver pressoflex 6p C2 DCpowe'!$G$7,'ver pressoflex 6p C2 DCpowe'!$G$16*H96*'ver pressoflex 6p C2 DCpowe'!$O$11,SIGN(H96)*'ver pressoflex 6p C2 DCpowe'!$G$15*'ver pressoflex 6p C2 DCpowe'!$O$11)</f>
        <v>0</v>
      </c>
      <c r="Q96" s="31">
        <f>IF(ABS(I96)&lt;'ver pressoflex 6p C2 DCpowe'!$G$7,'ver pressoflex 6p C2 DCpowe'!$G$16*I96*'ver pressoflex 6p C2 DCpowe'!$O$12,SIGN(I96)*'ver pressoflex 6p C2 DCpowe'!$G$15*'ver pressoflex 6p C2 DCpowe'!$O$12)</f>
        <v>0</v>
      </c>
      <c r="R96" s="31">
        <f>IF(ABS(J96)&lt;'ver pressoflex 6p C2 DCpowe'!$G$7,'ver pressoflex 6p C2 DCpowe'!$G$16*J96*'ver pressoflex 6p C2 DCpowe'!$O$13,SIGN(J96)*'ver pressoflex 6p C2 DCpowe'!$G$15*'ver pressoflex 6p C2 DCpowe'!$O$13)</f>
        <v>17803.500000000004</v>
      </c>
      <c r="S96" s="113">
        <f t="shared" si="4"/>
        <v>17809.715919977141</v>
      </c>
      <c r="T96" s="362">
        <f>-L96*('ver pressoflex 6p C2 DCpowe'!$G$3/2-'ver pressoflex 6p C2 DCpowe'!AF96*'ver pressoflex 6p C2 DCpowe'!D96)</f>
        <v>637.88821737372541</v>
      </c>
      <c r="U96" s="29">
        <f>M96*IF(($G$3/2-$M$8)&gt;0,('ver pressoflex 6p C2 DCpowe'!$G$3/2-'ver pressoflex 6p C2 DCpowe'!$M$8),'ver pressoflex 6p C2 DCpowe'!$G$3/2-('ver pressoflex 6p C2 DCpowe'!$G$3-'ver pressoflex 6p C2 DCpowe'!$M$8))*IF(($G$3/2-$M$8)&gt;0,-1,1)</f>
        <v>-6906.446400195935</v>
      </c>
      <c r="V96" s="29">
        <f>N96*IF(($G$3/2-$M$9)&gt;0,('ver pressoflex 6p C2 DCpowe'!$G$3/2-'ver pressoflex 6p C2 DCpowe'!$M$9),'ver pressoflex 6p C2 DCpowe'!$G$3/2-('ver pressoflex 6p C2 DCpowe'!$G$3-'ver pressoflex 6p C2 DCpowe'!$M$9))*IF(($G$3/2-$M$9)&gt;0,-1,1)</f>
        <v>0</v>
      </c>
      <c r="W96" s="29">
        <f>O96*IF(($G$3/2-$M$10)&gt;0,('ver pressoflex 6p C2 DCpowe'!$G$3/2-'ver pressoflex 6p C2 DCpowe'!$M$10),'ver pressoflex 6p C2 DCpowe'!$G$3/2-('ver pressoflex 6p C2 DCpowe'!$G$3-'ver pressoflex 6p C2 DCpowe'!$M$10))*IF(($G$3/2-$M$10)&gt;0,-1,1)</f>
        <v>0</v>
      </c>
      <c r="X96" s="29">
        <f>P96*IF(($G$3/2-$M$11)&gt;0,('ver pressoflex 6p C2 DCpowe'!$G$3/2-'ver pressoflex 6p C2 DCpowe'!$M$11),'ver pressoflex 6p C2 DCpowe'!$G$3/2-('ver pressoflex 6p C2 DCpowe'!$G$3-'ver pressoflex 6p C2 DCpowe'!$M$11))*IF(($G$3/2-$M$11)&gt;0,-1,1)</f>
        <v>0</v>
      </c>
      <c r="Y96" s="29">
        <f>Q96*IF(($G$3/2-$M$12)&gt;0,('ver pressoflex 6p C2 DCpowe'!$G$3/2-'ver pressoflex 6p C2 DCpowe'!$M$12),'ver pressoflex 6p C2 DCpowe'!$G$3/2-('ver pressoflex 6p C2 DCpowe'!$G$3-'ver pressoflex 6p C2 DCpowe'!$M$12))*IF(($G$3/2-$M$12)&gt;0,-1,1)</f>
        <v>0</v>
      </c>
      <c r="Z96" s="29">
        <f>R96*IF(($G$3/2-$M$13)&gt;0,('ver pressoflex 6p C2 DCpowe'!$G$3/2-'ver pressoflex 6p C2 DCpowe'!$M$13),'ver pressoflex 6p C2 DCpowe'!$G$3/2-('ver pressoflex 6p C2 DCpowe'!$G$3-'ver pressoflex 6p C2 DCpowe'!$M$13))*IF(($G$3/2-$M$13)&gt;0,-1,1)</f>
        <v>18248587.500000004</v>
      </c>
      <c r="AA96" s="113">
        <f t="shared" si="14"/>
        <v>18242318.941817183</v>
      </c>
      <c r="AB96" s="193">
        <f t="shared" si="5"/>
        <v>1.9811452521300078E-5</v>
      </c>
      <c r="AC96" s="191">
        <f t="shared" si="15"/>
        <v>3.16278223986756E-6</v>
      </c>
      <c r="AD96" s="194">
        <f t="shared" si="16"/>
        <v>4.1594573377085409E-11</v>
      </c>
      <c r="AE96" s="191">
        <f t="shared" si="17"/>
        <v>2.37208667990067E-4</v>
      </c>
      <c r="AF96" s="191">
        <f t="shared" si="18"/>
        <v>0.33617888136069363</v>
      </c>
    </row>
    <row r="97" spans="2:32">
      <c r="B97" s="116">
        <f t="shared" si="3"/>
        <v>59809.666589055189</v>
      </c>
      <c r="C97" s="115">
        <f t="shared" si="6"/>
        <v>0.79000000000000037</v>
      </c>
      <c r="D97" s="68">
        <f>'ver pressoflex 6p C2 DCpowe'!$G$3/2/$C$557*C97</f>
        <v>9.6775000000000038</v>
      </c>
      <c r="E97" s="114">
        <f t="shared" si="7"/>
        <v>3.9978301259598222E-4</v>
      </c>
      <c r="F97" s="114">
        <f t="shared" si="8"/>
        <v>5.6782746875685952E-4</v>
      </c>
      <c r="G97" s="114">
        <f t="shared" si="9"/>
        <v>7.3587192491773694E-4</v>
      </c>
      <c r="H97" s="114">
        <f t="shared" si="10"/>
        <v>4.3698332893967098E-3</v>
      </c>
      <c r="I97" s="114">
        <f t="shared" si="11"/>
        <v>4.5378777455575871E-3</v>
      </c>
      <c r="J97" s="114">
        <f t="shared" si="12"/>
        <v>4.7059222017184644E-3</v>
      </c>
      <c r="K97" s="114">
        <f t="shared" si="13"/>
        <v>5.1260333421206585E-3</v>
      </c>
      <c r="L97" s="113">
        <f>-'ver pressoflex 6p C2 DCpowe'!$G$2*'ver pressoflex 6p C2 DCpowe'!D97*'ver pressoflex 6p C2 DCpowe'!$G$17*'ver pressoflex 6p C2 DCpowe'!$G$13*'ver pressoflex 6p C2 DCpowe'!AE97</f>
        <v>-0.56343746915410486</v>
      </c>
      <c r="M97" s="31">
        <f>IF(ABS(E97)&lt;'ver pressoflex 6p C2 DCpowe'!$G$7,'ver pressoflex 6p C2 DCpowe'!$G$16*E97*'ver pressoflex 6p C2 DCpowe'!$O$8,SIGN(E97)*'ver pressoflex 6p C2 DCpowe'!$G$15*'ver pressoflex 6p C2 DCpowe'!$O$8)</f>
        <v>6.730026524338264</v>
      </c>
      <c r="N97" s="31">
        <f>IF(ABS(F97)&lt;'ver pressoflex 6p C2 DCpowe'!$G$7,'ver pressoflex 6p C2 DCpowe'!$G$16*F97*'ver pressoflex 6p C2 DCpowe'!$O$9,SIGN(F97)*'ver pressoflex 6p C2 DCpowe'!$G$15*'ver pressoflex 6p C2 DCpowe'!$O$9)</f>
        <v>0</v>
      </c>
      <c r="O97" s="31">
        <f>IF(ABS(G97)&lt;'ver pressoflex 6p C2 DCpowe'!$G$7,'ver pressoflex 6p C2 DCpowe'!$G$16*G97*'ver pressoflex 6p C2 DCpowe'!$O$10,SIGN(G97)*'ver pressoflex 6p C2 DCpowe'!$G$15*'ver pressoflex 6p C2 DCpowe'!$O$10)</f>
        <v>0</v>
      </c>
      <c r="P97" s="31">
        <f>IF(ABS(H97)&lt;'ver pressoflex 6p C2 DCpowe'!$G$7,'ver pressoflex 6p C2 DCpowe'!$G$16*H97*'ver pressoflex 6p C2 DCpowe'!$O$11,SIGN(H97)*'ver pressoflex 6p C2 DCpowe'!$G$15*'ver pressoflex 6p C2 DCpowe'!$O$11)</f>
        <v>0</v>
      </c>
      <c r="Q97" s="31">
        <f>IF(ABS(I97)&lt;'ver pressoflex 6p C2 DCpowe'!$G$7,'ver pressoflex 6p C2 DCpowe'!$G$16*I97*'ver pressoflex 6p C2 DCpowe'!$O$12,SIGN(I97)*'ver pressoflex 6p C2 DCpowe'!$G$15*'ver pressoflex 6p C2 DCpowe'!$O$12)</f>
        <v>0</v>
      </c>
      <c r="R97" s="31">
        <f>IF(ABS(J97)&lt;'ver pressoflex 6p C2 DCpowe'!$G$7,'ver pressoflex 6p C2 DCpowe'!$G$16*J97*'ver pressoflex 6p C2 DCpowe'!$O$13,SIGN(J97)*'ver pressoflex 6p C2 DCpowe'!$G$15*'ver pressoflex 6p C2 DCpowe'!$O$13)</f>
        <v>17803.500000000004</v>
      </c>
      <c r="S97" s="113">
        <f t="shared" si="4"/>
        <v>17809.666589055189</v>
      </c>
      <c r="T97" s="362">
        <f>-L97*('ver pressoflex 6p C2 DCpowe'!$G$3/2-'ver pressoflex 6p C2 DCpowe'!AF97*'ver pressoflex 6p C2 DCpowe'!D97)</f>
        <v>688.37740968407468</v>
      </c>
      <c r="U97" s="29">
        <f>M97*IF(($G$3/2-$M$8)&gt;0,('ver pressoflex 6p C2 DCpowe'!$G$3/2-'ver pressoflex 6p C2 DCpowe'!$M$8),'ver pressoflex 6p C2 DCpowe'!$G$3/2-('ver pressoflex 6p C2 DCpowe'!$G$3-'ver pressoflex 6p C2 DCpowe'!$M$8))*IF(($G$3/2-$M$8)&gt;0,-1,1)</f>
        <v>-6898.2771874467207</v>
      </c>
      <c r="V97" s="29">
        <f>N97*IF(($G$3/2-$M$9)&gt;0,('ver pressoflex 6p C2 DCpowe'!$G$3/2-'ver pressoflex 6p C2 DCpowe'!$M$9),'ver pressoflex 6p C2 DCpowe'!$G$3/2-('ver pressoflex 6p C2 DCpowe'!$G$3-'ver pressoflex 6p C2 DCpowe'!$M$9))*IF(($G$3/2-$M$9)&gt;0,-1,1)</f>
        <v>0</v>
      </c>
      <c r="W97" s="29">
        <f>O97*IF(($G$3/2-$M$10)&gt;0,('ver pressoflex 6p C2 DCpowe'!$G$3/2-'ver pressoflex 6p C2 DCpowe'!$M$10),'ver pressoflex 6p C2 DCpowe'!$G$3/2-('ver pressoflex 6p C2 DCpowe'!$G$3-'ver pressoflex 6p C2 DCpowe'!$M$10))*IF(($G$3/2-$M$10)&gt;0,-1,1)</f>
        <v>0</v>
      </c>
      <c r="X97" s="29">
        <f>P97*IF(($G$3/2-$M$11)&gt;0,('ver pressoflex 6p C2 DCpowe'!$G$3/2-'ver pressoflex 6p C2 DCpowe'!$M$11),'ver pressoflex 6p C2 DCpowe'!$G$3/2-('ver pressoflex 6p C2 DCpowe'!$G$3-'ver pressoflex 6p C2 DCpowe'!$M$11))*IF(($G$3/2-$M$11)&gt;0,-1,1)</f>
        <v>0</v>
      </c>
      <c r="Y97" s="29">
        <f>Q97*IF(($G$3/2-$M$12)&gt;0,('ver pressoflex 6p C2 DCpowe'!$G$3/2-'ver pressoflex 6p C2 DCpowe'!$M$12),'ver pressoflex 6p C2 DCpowe'!$G$3/2-('ver pressoflex 6p C2 DCpowe'!$G$3-'ver pressoflex 6p C2 DCpowe'!$M$12))*IF(($G$3/2-$M$12)&gt;0,-1,1)</f>
        <v>0</v>
      </c>
      <c r="Z97" s="29">
        <f>R97*IF(($G$3/2-$M$13)&gt;0,('ver pressoflex 6p C2 DCpowe'!$G$3/2-'ver pressoflex 6p C2 DCpowe'!$M$13),'ver pressoflex 6p C2 DCpowe'!$G$3/2-('ver pressoflex 6p C2 DCpowe'!$G$3-'ver pressoflex 6p C2 DCpowe'!$M$13))*IF(($G$3/2-$M$13)&gt;0,-1,1)</f>
        <v>18248587.500000004</v>
      </c>
      <c r="AA97" s="113">
        <f t="shared" si="14"/>
        <v>18242377.600222241</v>
      </c>
      <c r="AB97" s="193">
        <f t="shared" si="5"/>
        <v>2.032812780621114E-5</v>
      </c>
      <c r="AC97" s="191">
        <f t="shared" si="15"/>
        <v>3.326936379106792E-6</v>
      </c>
      <c r="AD97" s="194">
        <f t="shared" si="16"/>
        <v>4.4889284849529023E-11</v>
      </c>
      <c r="AE97" s="191">
        <f t="shared" si="17"/>
        <v>2.4952022843300936E-4</v>
      </c>
      <c r="AF97" s="191">
        <f t="shared" si="18"/>
        <v>0.33625569464113059</v>
      </c>
    </row>
    <row r="98" spans="2:32">
      <c r="B98" s="116">
        <f t="shared" si="3"/>
        <v>59809.615148733923</v>
      </c>
      <c r="C98" s="115">
        <f t="shared" si="6"/>
        <v>0.81000000000000039</v>
      </c>
      <c r="D98" s="68">
        <f>'ver pressoflex 6p C2 DCpowe'!$G$3/2/$C$557*C98</f>
        <v>9.9225000000000048</v>
      </c>
      <c r="E98" s="114">
        <f t="shared" si="7"/>
        <v>3.9930947626705431E-4</v>
      </c>
      <c r="F98" s="114">
        <f t="shared" si="8"/>
        <v>5.6737123055866873E-4</v>
      </c>
      <c r="G98" s="114">
        <f t="shared" si="9"/>
        <v>7.354329848502833E-4</v>
      </c>
      <c r="H98" s="114">
        <f t="shared" si="10"/>
        <v>4.3697684214064458E-3</v>
      </c>
      <c r="I98" s="114">
        <f t="shared" si="11"/>
        <v>4.5378301756980599E-3</v>
      </c>
      <c r="J98" s="114">
        <f t="shared" si="12"/>
        <v>4.7058919299896749E-3</v>
      </c>
      <c r="K98" s="114">
        <f t="shared" si="13"/>
        <v>5.1260463157187111E-3</v>
      </c>
      <c r="L98" s="113">
        <f>-'ver pressoflex 6p C2 DCpowe'!$G$2*'ver pressoflex 6p C2 DCpowe'!D98*'ver pressoflex 6p C2 DCpowe'!$G$17*'ver pressoflex 6p C2 DCpowe'!$G$13*'ver pressoflex 6p C2 DCpowe'!AE98</f>
        <v>-0.60690618594285228</v>
      </c>
      <c r="M98" s="31">
        <f>IF(ABS(E98)&lt;'ver pressoflex 6p C2 DCpowe'!$G$7,'ver pressoflex 6p C2 DCpowe'!$G$16*E98*'ver pressoflex 6p C2 DCpowe'!$O$8,SIGN(E98)*'ver pressoflex 6p C2 DCpowe'!$G$15*'ver pressoflex 6p C2 DCpowe'!$O$8)</f>
        <v>6.7220549198590538</v>
      </c>
      <c r="N98" s="31">
        <f>IF(ABS(F98)&lt;'ver pressoflex 6p C2 DCpowe'!$G$7,'ver pressoflex 6p C2 DCpowe'!$G$16*F98*'ver pressoflex 6p C2 DCpowe'!$O$9,SIGN(F98)*'ver pressoflex 6p C2 DCpowe'!$G$15*'ver pressoflex 6p C2 DCpowe'!$O$9)</f>
        <v>0</v>
      </c>
      <c r="O98" s="31">
        <f>IF(ABS(G98)&lt;'ver pressoflex 6p C2 DCpowe'!$G$7,'ver pressoflex 6p C2 DCpowe'!$G$16*G98*'ver pressoflex 6p C2 DCpowe'!$O$10,SIGN(G98)*'ver pressoflex 6p C2 DCpowe'!$G$15*'ver pressoflex 6p C2 DCpowe'!$O$10)</f>
        <v>0</v>
      </c>
      <c r="P98" s="31">
        <f>IF(ABS(H98)&lt;'ver pressoflex 6p C2 DCpowe'!$G$7,'ver pressoflex 6p C2 DCpowe'!$G$16*H98*'ver pressoflex 6p C2 DCpowe'!$O$11,SIGN(H98)*'ver pressoflex 6p C2 DCpowe'!$G$15*'ver pressoflex 6p C2 DCpowe'!$O$11)</f>
        <v>0</v>
      </c>
      <c r="Q98" s="31">
        <f>IF(ABS(I98)&lt;'ver pressoflex 6p C2 DCpowe'!$G$7,'ver pressoflex 6p C2 DCpowe'!$G$16*I98*'ver pressoflex 6p C2 DCpowe'!$O$12,SIGN(I98)*'ver pressoflex 6p C2 DCpowe'!$G$15*'ver pressoflex 6p C2 DCpowe'!$O$12)</f>
        <v>0</v>
      </c>
      <c r="R98" s="31">
        <f>IF(ABS(J98)&lt;'ver pressoflex 6p C2 DCpowe'!$G$7,'ver pressoflex 6p C2 DCpowe'!$G$16*J98*'ver pressoflex 6p C2 DCpowe'!$O$13,SIGN(J98)*'ver pressoflex 6p C2 DCpowe'!$G$15*'ver pressoflex 6p C2 DCpowe'!$O$13)</f>
        <v>17803.500000000004</v>
      </c>
      <c r="S98" s="113">
        <f t="shared" si="4"/>
        <v>17809.615148733919</v>
      </c>
      <c r="T98" s="362">
        <f>-L98*('ver pressoflex 6p C2 DCpowe'!$G$3/2-'ver pressoflex 6p C2 DCpowe'!AF98*'ver pressoflex 6p C2 DCpowe'!D98)</f>
        <v>741.43467353992469</v>
      </c>
      <c r="U98" s="29">
        <f>M98*IF(($G$3/2-$M$8)&gt;0,('ver pressoflex 6p C2 DCpowe'!$G$3/2-'ver pressoflex 6p C2 DCpowe'!$M$8),'ver pressoflex 6p C2 DCpowe'!$G$3/2-('ver pressoflex 6p C2 DCpowe'!$G$3-'ver pressoflex 6p C2 DCpowe'!$M$8))*IF(($G$3/2-$M$8)&gt;0,-1,1)</f>
        <v>-6890.1062928555302</v>
      </c>
      <c r="V98" s="29">
        <f>N98*IF(($G$3/2-$M$9)&gt;0,('ver pressoflex 6p C2 DCpowe'!$G$3/2-'ver pressoflex 6p C2 DCpowe'!$M$9),'ver pressoflex 6p C2 DCpowe'!$G$3/2-('ver pressoflex 6p C2 DCpowe'!$G$3-'ver pressoflex 6p C2 DCpowe'!$M$9))*IF(($G$3/2-$M$9)&gt;0,-1,1)</f>
        <v>0</v>
      </c>
      <c r="W98" s="29">
        <f>O98*IF(($G$3/2-$M$10)&gt;0,('ver pressoflex 6p C2 DCpowe'!$G$3/2-'ver pressoflex 6p C2 DCpowe'!$M$10),'ver pressoflex 6p C2 DCpowe'!$G$3/2-('ver pressoflex 6p C2 DCpowe'!$G$3-'ver pressoflex 6p C2 DCpowe'!$M$10))*IF(($G$3/2-$M$10)&gt;0,-1,1)</f>
        <v>0</v>
      </c>
      <c r="X98" s="29">
        <f>P98*IF(($G$3/2-$M$11)&gt;0,('ver pressoflex 6p C2 DCpowe'!$G$3/2-'ver pressoflex 6p C2 DCpowe'!$M$11),'ver pressoflex 6p C2 DCpowe'!$G$3/2-('ver pressoflex 6p C2 DCpowe'!$G$3-'ver pressoflex 6p C2 DCpowe'!$M$11))*IF(($G$3/2-$M$11)&gt;0,-1,1)</f>
        <v>0</v>
      </c>
      <c r="Y98" s="29">
        <f>Q98*IF(($G$3/2-$M$12)&gt;0,('ver pressoflex 6p C2 DCpowe'!$G$3/2-'ver pressoflex 6p C2 DCpowe'!$M$12),'ver pressoflex 6p C2 DCpowe'!$G$3/2-('ver pressoflex 6p C2 DCpowe'!$G$3-'ver pressoflex 6p C2 DCpowe'!$M$12))*IF(($G$3/2-$M$12)&gt;0,-1,1)</f>
        <v>0</v>
      </c>
      <c r="Z98" s="29">
        <f>R98*IF(($G$3/2-$M$13)&gt;0,('ver pressoflex 6p C2 DCpowe'!$G$3/2-'ver pressoflex 6p C2 DCpowe'!$M$13),'ver pressoflex 6p C2 DCpowe'!$G$3/2-('ver pressoflex 6p C2 DCpowe'!$G$3-'ver pressoflex 6p C2 DCpowe'!$M$13))*IF(($G$3/2-$M$13)&gt;0,-1,1)</f>
        <v>18248587.500000004</v>
      </c>
      <c r="AA98" s="113">
        <f t="shared" si="14"/>
        <v>18242438.828380689</v>
      </c>
      <c r="AB98" s="193">
        <f t="shared" si="5"/>
        <v>2.0844909461981818E-5</v>
      </c>
      <c r="AC98" s="191">
        <f t="shared" si="15"/>
        <v>3.4951225479918052E-6</v>
      </c>
      <c r="AD98" s="194">
        <f t="shared" si="16"/>
        <v>4.8351824503897568E-11</v>
      </c>
      <c r="AE98" s="191">
        <f t="shared" si="17"/>
        <v>2.6213419109938536E-4</v>
      </c>
      <c r="AF98" s="191">
        <f t="shared" si="18"/>
        <v>0.33633266083105895</v>
      </c>
    </row>
    <row r="99" spans="2:32">
      <c r="B99" s="116">
        <f t="shared" si="3"/>
        <v>59809.561548756581</v>
      </c>
      <c r="C99" s="115">
        <f t="shared" si="6"/>
        <v>0.8300000000000004</v>
      </c>
      <c r="D99" s="68">
        <f>'ver pressoflex 6p C2 DCpowe'!$G$3/2/$C$557*C99</f>
        <v>10.167500000000006</v>
      </c>
      <c r="E99" s="114">
        <f t="shared" si="7"/>
        <v>3.9883584243849093E-4</v>
      </c>
      <c r="F99" s="114">
        <f t="shared" si="8"/>
        <v>5.6691489842247299E-4</v>
      </c>
      <c r="G99" s="114">
        <f t="shared" si="9"/>
        <v>7.349939544064551E-4</v>
      </c>
      <c r="H99" s="114">
        <f t="shared" si="10"/>
        <v>4.3697035400600678E-3</v>
      </c>
      <c r="I99" s="114">
        <f t="shared" si="11"/>
        <v>4.5377825960440489E-3</v>
      </c>
      <c r="J99" s="114">
        <f t="shared" si="12"/>
        <v>4.7058616520280318E-3</v>
      </c>
      <c r="K99" s="114">
        <f t="shared" si="13"/>
        <v>5.1260592919879864E-3</v>
      </c>
      <c r="L99" s="113">
        <f>-'ver pressoflex 6p C2 DCpowe'!$G$2*'ver pressoflex 6p C2 DCpowe'!D99*'ver pressoflex 6p C2 DCpowe'!$G$17*'ver pressoflex 6p C2 DCpowe'!$G$13*'ver pressoflex 6p C2 DCpowe'!AE99</f>
        <v>-0.65253291747597975</v>
      </c>
      <c r="M99" s="31">
        <f>IF(ABS(E99)&lt;'ver pressoflex 6p C2 DCpowe'!$G$7,'ver pressoflex 6p C2 DCpowe'!$G$16*E99*'ver pressoflex 6p C2 DCpowe'!$O$8,SIGN(E99)*'ver pressoflex 6p C2 DCpowe'!$G$15*'ver pressoflex 6p C2 DCpowe'!$O$8)</f>
        <v>6.7140816740516405</v>
      </c>
      <c r="N99" s="31">
        <f>IF(ABS(F99)&lt;'ver pressoflex 6p C2 DCpowe'!$G$7,'ver pressoflex 6p C2 DCpowe'!$G$16*F99*'ver pressoflex 6p C2 DCpowe'!$O$9,SIGN(F99)*'ver pressoflex 6p C2 DCpowe'!$G$15*'ver pressoflex 6p C2 DCpowe'!$O$9)</f>
        <v>0</v>
      </c>
      <c r="O99" s="31">
        <f>IF(ABS(G99)&lt;'ver pressoflex 6p C2 DCpowe'!$G$7,'ver pressoflex 6p C2 DCpowe'!$G$16*G99*'ver pressoflex 6p C2 DCpowe'!$O$10,SIGN(G99)*'ver pressoflex 6p C2 DCpowe'!$G$15*'ver pressoflex 6p C2 DCpowe'!$O$10)</f>
        <v>0</v>
      </c>
      <c r="P99" s="31">
        <f>IF(ABS(H99)&lt;'ver pressoflex 6p C2 DCpowe'!$G$7,'ver pressoflex 6p C2 DCpowe'!$G$16*H99*'ver pressoflex 6p C2 DCpowe'!$O$11,SIGN(H99)*'ver pressoflex 6p C2 DCpowe'!$G$15*'ver pressoflex 6p C2 DCpowe'!$O$11)</f>
        <v>0</v>
      </c>
      <c r="Q99" s="31">
        <f>IF(ABS(I99)&lt;'ver pressoflex 6p C2 DCpowe'!$G$7,'ver pressoflex 6p C2 DCpowe'!$G$16*I99*'ver pressoflex 6p C2 DCpowe'!$O$12,SIGN(I99)*'ver pressoflex 6p C2 DCpowe'!$G$15*'ver pressoflex 6p C2 DCpowe'!$O$12)</f>
        <v>0</v>
      </c>
      <c r="R99" s="31">
        <f>IF(ABS(J99)&lt;'ver pressoflex 6p C2 DCpowe'!$G$7,'ver pressoflex 6p C2 DCpowe'!$G$16*J99*'ver pressoflex 6p C2 DCpowe'!$O$13,SIGN(J99)*'ver pressoflex 6p C2 DCpowe'!$G$15*'ver pressoflex 6p C2 DCpowe'!$O$13)</f>
        <v>17803.500000000004</v>
      </c>
      <c r="S99" s="113">
        <f t="shared" si="4"/>
        <v>17809.561548756581</v>
      </c>
      <c r="T99" s="362">
        <f>-L99*('ver pressoflex 6p C2 DCpowe'!$G$3/2-'ver pressoflex 6p C2 DCpowe'!AF99*'ver pressoflex 6p C2 DCpowe'!D99)</f>
        <v>797.12087001214775</v>
      </c>
      <c r="U99" s="29">
        <f>M99*IF(($G$3/2-$M$8)&gt;0,('ver pressoflex 6p C2 DCpowe'!$G$3/2-'ver pressoflex 6p C2 DCpowe'!$M$8),'ver pressoflex 6p C2 DCpowe'!$G$3/2-('ver pressoflex 6p C2 DCpowe'!$G$3-'ver pressoflex 6p C2 DCpowe'!$M$8))*IF(($G$3/2-$M$8)&gt;0,-1,1)</f>
        <v>-6881.9337159029319</v>
      </c>
      <c r="V99" s="29">
        <f>N99*IF(($G$3/2-$M$9)&gt;0,('ver pressoflex 6p C2 DCpowe'!$G$3/2-'ver pressoflex 6p C2 DCpowe'!$M$9),'ver pressoflex 6p C2 DCpowe'!$G$3/2-('ver pressoflex 6p C2 DCpowe'!$G$3-'ver pressoflex 6p C2 DCpowe'!$M$9))*IF(($G$3/2-$M$9)&gt;0,-1,1)</f>
        <v>0</v>
      </c>
      <c r="W99" s="29">
        <f>O99*IF(($G$3/2-$M$10)&gt;0,('ver pressoflex 6p C2 DCpowe'!$G$3/2-'ver pressoflex 6p C2 DCpowe'!$M$10),'ver pressoflex 6p C2 DCpowe'!$G$3/2-('ver pressoflex 6p C2 DCpowe'!$G$3-'ver pressoflex 6p C2 DCpowe'!$M$10))*IF(($G$3/2-$M$10)&gt;0,-1,1)</f>
        <v>0</v>
      </c>
      <c r="X99" s="29">
        <f>P99*IF(($G$3/2-$M$11)&gt;0,('ver pressoflex 6p C2 DCpowe'!$G$3/2-'ver pressoflex 6p C2 DCpowe'!$M$11),'ver pressoflex 6p C2 DCpowe'!$G$3/2-('ver pressoflex 6p C2 DCpowe'!$G$3-'ver pressoflex 6p C2 DCpowe'!$M$11))*IF(($G$3/2-$M$11)&gt;0,-1,1)</f>
        <v>0</v>
      </c>
      <c r="Y99" s="29">
        <f>Q99*IF(($G$3/2-$M$12)&gt;0,('ver pressoflex 6p C2 DCpowe'!$G$3/2-'ver pressoflex 6p C2 DCpowe'!$M$12),'ver pressoflex 6p C2 DCpowe'!$G$3/2-('ver pressoflex 6p C2 DCpowe'!$G$3-'ver pressoflex 6p C2 DCpowe'!$M$12))*IF(($G$3/2-$M$12)&gt;0,-1,1)</f>
        <v>0</v>
      </c>
      <c r="Z99" s="29">
        <f>R99*IF(($G$3/2-$M$13)&gt;0,('ver pressoflex 6p C2 DCpowe'!$G$3/2-'ver pressoflex 6p C2 DCpowe'!$M$13),'ver pressoflex 6p C2 DCpowe'!$G$3/2-('ver pressoflex 6p C2 DCpowe'!$G$3-'ver pressoflex 6p C2 DCpowe'!$M$13))*IF(($G$3/2-$M$13)&gt;0,-1,1)</f>
        <v>18248587.500000004</v>
      </c>
      <c r="AA99" s="113">
        <f t="shared" si="14"/>
        <v>18242502.687154114</v>
      </c>
      <c r="AB99" s="193">
        <f t="shared" si="5"/>
        <v>2.1361797521464234E-5</v>
      </c>
      <c r="AC99" s="191">
        <f t="shared" si="15"/>
        <v>3.6673317220891745E-6</v>
      </c>
      <c r="AD99" s="194">
        <f t="shared" si="16"/>
        <v>5.1986187144594327E-11</v>
      </c>
      <c r="AE99" s="191">
        <f t="shared" si="17"/>
        <v>2.7504987915668807E-4</v>
      </c>
      <c r="AF99" s="191">
        <f t="shared" si="18"/>
        <v>0.33640978038752078</v>
      </c>
    </row>
    <row r="100" spans="2:32">
      <c r="B100" s="116">
        <f t="shared" si="3"/>
        <v>59809.505739023487</v>
      </c>
      <c r="C100" s="115">
        <f t="shared" si="6"/>
        <v>0.85000000000000042</v>
      </c>
      <c r="D100" s="68">
        <f>'ver pressoflex 6p C2 DCpowe'!$G$3/2/$C$557*C100</f>
        <v>10.412500000000005</v>
      </c>
      <c r="E100" s="114">
        <f t="shared" si="7"/>
        <v>3.9836211108017672E-4</v>
      </c>
      <c r="F100" s="114">
        <f t="shared" si="8"/>
        <v>5.6645847231925699E-4</v>
      </c>
      <c r="G100" s="114">
        <f t="shared" si="9"/>
        <v>7.3455483355833726E-4</v>
      </c>
      <c r="H100" s="114">
        <f t="shared" si="10"/>
        <v>4.369638645353449E-3</v>
      </c>
      <c r="I100" s="114">
        <f t="shared" si="11"/>
        <v>4.5377350065925297E-3</v>
      </c>
      <c r="J100" s="114">
        <f t="shared" si="12"/>
        <v>4.7058313678316095E-3</v>
      </c>
      <c r="K100" s="114">
        <f t="shared" si="13"/>
        <v>5.12607227092931E-3</v>
      </c>
      <c r="L100" s="113">
        <f>-'ver pressoflex 6p C2 DCpowe'!$G$2*'ver pressoflex 6p C2 DCpowe'!D100*'ver pressoflex 6p C2 DCpowe'!$G$17*'ver pressoflex 6p C2 DCpowe'!$G$13*'ver pressoflex 6p C2 DCpowe'!AE100</f>
        <v>-0.70036776292552294</v>
      </c>
      <c r="M100" s="31">
        <f>IF(ABS(E100)&lt;'ver pressoflex 6p C2 DCpowe'!$G$7,'ver pressoflex 6p C2 DCpowe'!$G$16*E100*'ver pressoflex 6p C2 DCpowe'!$O$8,SIGN(E100)*'ver pressoflex 6p C2 DCpowe'!$G$15*'ver pressoflex 6p C2 DCpowe'!$O$8)</f>
        <v>6.7061067864090607</v>
      </c>
      <c r="N100" s="31">
        <f>IF(ABS(F100)&lt;'ver pressoflex 6p C2 DCpowe'!$G$7,'ver pressoflex 6p C2 DCpowe'!$G$16*F100*'ver pressoflex 6p C2 DCpowe'!$O$9,SIGN(F100)*'ver pressoflex 6p C2 DCpowe'!$G$15*'ver pressoflex 6p C2 DCpowe'!$O$9)</f>
        <v>0</v>
      </c>
      <c r="O100" s="31">
        <f>IF(ABS(G100)&lt;'ver pressoflex 6p C2 DCpowe'!$G$7,'ver pressoflex 6p C2 DCpowe'!$G$16*G100*'ver pressoflex 6p C2 DCpowe'!$O$10,SIGN(G100)*'ver pressoflex 6p C2 DCpowe'!$G$15*'ver pressoflex 6p C2 DCpowe'!$O$10)</f>
        <v>0</v>
      </c>
      <c r="P100" s="31">
        <f>IF(ABS(H100)&lt;'ver pressoflex 6p C2 DCpowe'!$G$7,'ver pressoflex 6p C2 DCpowe'!$G$16*H100*'ver pressoflex 6p C2 DCpowe'!$O$11,SIGN(H100)*'ver pressoflex 6p C2 DCpowe'!$G$15*'ver pressoflex 6p C2 DCpowe'!$O$11)</f>
        <v>0</v>
      </c>
      <c r="Q100" s="31">
        <f>IF(ABS(I100)&lt;'ver pressoflex 6p C2 DCpowe'!$G$7,'ver pressoflex 6p C2 DCpowe'!$G$16*I100*'ver pressoflex 6p C2 DCpowe'!$O$12,SIGN(I100)*'ver pressoflex 6p C2 DCpowe'!$G$15*'ver pressoflex 6p C2 DCpowe'!$O$12)</f>
        <v>0</v>
      </c>
      <c r="R100" s="31">
        <f>IF(ABS(J100)&lt;'ver pressoflex 6p C2 DCpowe'!$G$7,'ver pressoflex 6p C2 DCpowe'!$G$16*J100*'ver pressoflex 6p C2 DCpowe'!$O$13,SIGN(J100)*'ver pressoflex 6p C2 DCpowe'!$G$15*'ver pressoflex 6p C2 DCpowe'!$O$13)</f>
        <v>17803.500000000004</v>
      </c>
      <c r="S100" s="113">
        <f t="shared" si="4"/>
        <v>17809.505739023487</v>
      </c>
      <c r="T100" s="362">
        <f>-L100*('ver pressoflex 6p C2 DCpowe'!$G$3/2-'ver pressoflex 6p C2 DCpowe'!AF100*'ver pressoflex 6p C2 DCpowe'!D100)</f>
        <v>855.49665105014242</v>
      </c>
      <c r="U100" s="29">
        <f>M100*IF(($G$3/2-$M$8)&gt;0,('ver pressoflex 6p C2 DCpowe'!$G$3/2-'ver pressoflex 6p C2 DCpowe'!$M$8),'ver pressoflex 6p C2 DCpowe'!$G$3/2-('ver pressoflex 6p C2 DCpowe'!$G$3-'ver pressoflex 6p C2 DCpowe'!$M$8))*IF(($G$3/2-$M$8)&gt;0,-1,1)</f>
        <v>-6873.7594560692869</v>
      </c>
      <c r="V100" s="29">
        <f>N100*IF(($G$3/2-$M$9)&gt;0,('ver pressoflex 6p C2 DCpowe'!$G$3/2-'ver pressoflex 6p C2 DCpowe'!$M$9),'ver pressoflex 6p C2 DCpowe'!$G$3/2-('ver pressoflex 6p C2 DCpowe'!$G$3-'ver pressoflex 6p C2 DCpowe'!$M$9))*IF(($G$3/2-$M$9)&gt;0,-1,1)</f>
        <v>0</v>
      </c>
      <c r="W100" s="29">
        <f>O100*IF(($G$3/2-$M$10)&gt;0,('ver pressoflex 6p C2 DCpowe'!$G$3/2-'ver pressoflex 6p C2 DCpowe'!$M$10),'ver pressoflex 6p C2 DCpowe'!$G$3/2-('ver pressoflex 6p C2 DCpowe'!$G$3-'ver pressoflex 6p C2 DCpowe'!$M$10))*IF(($G$3/2-$M$10)&gt;0,-1,1)</f>
        <v>0</v>
      </c>
      <c r="X100" s="29">
        <f>P100*IF(($G$3/2-$M$11)&gt;0,('ver pressoflex 6p C2 DCpowe'!$G$3/2-'ver pressoflex 6p C2 DCpowe'!$M$11),'ver pressoflex 6p C2 DCpowe'!$G$3/2-('ver pressoflex 6p C2 DCpowe'!$G$3-'ver pressoflex 6p C2 DCpowe'!$M$11))*IF(($G$3/2-$M$11)&gt;0,-1,1)</f>
        <v>0</v>
      </c>
      <c r="Y100" s="29">
        <f>Q100*IF(($G$3/2-$M$12)&gt;0,('ver pressoflex 6p C2 DCpowe'!$G$3/2-'ver pressoflex 6p C2 DCpowe'!$M$12),'ver pressoflex 6p C2 DCpowe'!$G$3/2-('ver pressoflex 6p C2 DCpowe'!$G$3-'ver pressoflex 6p C2 DCpowe'!$M$12))*IF(($G$3/2-$M$12)&gt;0,-1,1)</f>
        <v>0</v>
      </c>
      <c r="Z100" s="29">
        <f>R100*IF(($G$3/2-$M$13)&gt;0,('ver pressoflex 6p C2 DCpowe'!$G$3/2-'ver pressoflex 6p C2 DCpowe'!$M$13),'ver pressoflex 6p C2 DCpowe'!$G$3/2-('ver pressoflex 6p C2 DCpowe'!$G$3-'ver pressoflex 6p C2 DCpowe'!$M$13))*IF(($G$3/2-$M$13)&gt;0,-1,1)</f>
        <v>18248587.500000004</v>
      </c>
      <c r="AA100" s="113">
        <f t="shared" si="14"/>
        <v>18242569.237194985</v>
      </c>
      <c r="AB100" s="193">
        <f t="shared" si="5"/>
        <v>2.1878792017524054E-5</v>
      </c>
      <c r="AC100" s="191">
        <f t="shared" si="15"/>
        <v>3.8435548642800076E-6</v>
      </c>
      <c r="AD100" s="194">
        <f t="shared" si="16"/>
        <v>5.5796354599113288E-11</v>
      </c>
      <c r="AE100" s="191">
        <f t="shared" si="17"/>
        <v>2.8826661482100056E-4</v>
      </c>
      <c r="AF100" s="191">
        <f t="shared" si="18"/>
        <v>0.33648705376938126</v>
      </c>
    </row>
    <row r="101" spans="2:32">
      <c r="B101" s="116">
        <f t="shared" si="3"/>
        <v>59809.447669592322</v>
      </c>
      <c r="C101" s="115">
        <f t="shared" si="6"/>
        <v>0.87000000000000044</v>
      </c>
      <c r="D101" s="68">
        <f>'ver pressoflex 6p C2 DCpowe'!$G$3/2/$C$557*C101</f>
        <v>10.657500000000006</v>
      </c>
      <c r="E101" s="114">
        <f t="shared" si="7"/>
        <v>3.9788828216198382E-4</v>
      </c>
      <c r="F101" s="114">
        <f t="shared" si="8"/>
        <v>5.6600195221999351E-4</v>
      </c>
      <c r="G101" s="114">
        <f t="shared" si="9"/>
        <v>7.3411562227800313E-4</v>
      </c>
      <c r="H101" s="114">
        <f t="shared" si="10"/>
        <v>4.3695737372824641E-3</v>
      </c>
      <c r="I101" s="114">
        <f t="shared" si="11"/>
        <v>4.5376874073404733E-3</v>
      </c>
      <c r="J101" s="114">
        <f t="shared" si="12"/>
        <v>4.7058010773984834E-3</v>
      </c>
      <c r="K101" s="114">
        <f t="shared" si="13"/>
        <v>5.1260852525435077E-3</v>
      </c>
      <c r="L101" s="113">
        <f>-'ver pressoflex 6p C2 DCpowe'!$G$2*'ver pressoflex 6p C2 DCpowe'!D101*'ver pressoflex 6p C2 DCpowe'!$G$17*'ver pressoflex 6p C2 DCpowe'!$G$13*'ver pressoflex 6p C2 DCpowe'!AE101</f>
        <v>-0.75046066410847534</v>
      </c>
      <c r="M101" s="31">
        <f>IF(ABS(E101)&lt;'ver pressoflex 6p C2 DCpowe'!$G$7,'ver pressoflex 6p C2 DCpowe'!$G$16*E101*'ver pressoflex 6p C2 DCpowe'!$O$8,SIGN(E101)*'ver pressoflex 6p C2 DCpowe'!$G$15*'ver pressoflex 6p C2 DCpowe'!$O$8)</f>
        <v>6.6981302564241316</v>
      </c>
      <c r="N101" s="31">
        <f>IF(ABS(F101)&lt;'ver pressoflex 6p C2 DCpowe'!$G$7,'ver pressoflex 6p C2 DCpowe'!$G$16*F101*'ver pressoflex 6p C2 DCpowe'!$O$9,SIGN(F101)*'ver pressoflex 6p C2 DCpowe'!$G$15*'ver pressoflex 6p C2 DCpowe'!$O$9)</f>
        <v>0</v>
      </c>
      <c r="O101" s="31">
        <f>IF(ABS(G101)&lt;'ver pressoflex 6p C2 DCpowe'!$G$7,'ver pressoflex 6p C2 DCpowe'!$G$16*G101*'ver pressoflex 6p C2 DCpowe'!$O$10,SIGN(G101)*'ver pressoflex 6p C2 DCpowe'!$G$15*'ver pressoflex 6p C2 DCpowe'!$O$10)</f>
        <v>0</v>
      </c>
      <c r="P101" s="31">
        <f>IF(ABS(H101)&lt;'ver pressoflex 6p C2 DCpowe'!$G$7,'ver pressoflex 6p C2 DCpowe'!$G$16*H101*'ver pressoflex 6p C2 DCpowe'!$O$11,SIGN(H101)*'ver pressoflex 6p C2 DCpowe'!$G$15*'ver pressoflex 6p C2 DCpowe'!$O$11)</f>
        <v>0</v>
      </c>
      <c r="Q101" s="31">
        <f>IF(ABS(I101)&lt;'ver pressoflex 6p C2 DCpowe'!$G$7,'ver pressoflex 6p C2 DCpowe'!$G$16*I101*'ver pressoflex 6p C2 DCpowe'!$O$12,SIGN(I101)*'ver pressoflex 6p C2 DCpowe'!$G$15*'ver pressoflex 6p C2 DCpowe'!$O$12)</f>
        <v>0</v>
      </c>
      <c r="R101" s="31">
        <f>IF(ABS(J101)&lt;'ver pressoflex 6p C2 DCpowe'!$G$7,'ver pressoflex 6p C2 DCpowe'!$G$16*J101*'ver pressoflex 6p C2 DCpowe'!$O$13,SIGN(J101)*'ver pressoflex 6p C2 DCpowe'!$G$15*'ver pressoflex 6p C2 DCpowe'!$O$13)</f>
        <v>17803.500000000004</v>
      </c>
      <c r="S101" s="113">
        <f t="shared" si="4"/>
        <v>17809.447669592319</v>
      </c>
      <c r="T101" s="362">
        <f>-L101*('ver pressoflex 6p C2 DCpowe'!$G$3/2-'ver pressoflex 6p C2 DCpowe'!AF101*'ver pressoflex 6p C2 DCpowe'!D101)</f>
        <v>916.62245918953681</v>
      </c>
      <c r="U101" s="29">
        <f>M101*IF(($G$3/2-$M$8)&gt;0,('ver pressoflex 6p C2 DCpowe'!$G$3/2-'ver pressoflex 6p C2 DCpowe'!$M$8),'ver pressoflex 6p C2 DCpowe'!$G$3/2-('ver pressoflex 6p C2 DCpowe'!$G$3-'ver pressoflex 6p C2 DCpowe'!$M$8))*IF(($G$3/2-$M$8)&gt;0,-1,1)</f>
        <v>-6865.5835128347353</v>
      </c>
      <c r="V101" s="29">
        <f>N101*IF(($G$3/2-$M$9)&gt;0,('ver pressoflex 6p C2 DCpowe'!$G$3/2-'ver pressoflex 6p C2 DCpowe'!$M$9),'ver pressoflex 6p C2 DCpowe'!$G$3/2-('ver pressoflex 6p C2 DCpowe'!$G$3-'ver pressoflex 6p C2 DCpowe'!$M$9))*IF(($G$3/2-$M$9)&gt;0,-1,1)</f>
        <v>0</v>
      </c>
      <c r="W101" s="29">
        <f>O101*IF(($G$3/2-$M$10)&gt;0,('ver pressoflex 6p C2 DCpowe'!$G$3/2-'ver pressoflex 6p C2 DCpowe'!$M$10),'ver pressoflex 6p C2 DCpowe'!$G$3/2-('ver pressoflex 6p C2 DCpowe'!$G$3-'ver pressoflex 6p C2 DCpowe'!$M$10))*IF(($G$3/2-$M$10)&gt;0,-1,1)</f>
        <v>0</v>
      </c>
      <c r="X101" s="29">
        <f>P101*IF(($G$3/2-$M$11)&gt;0,('ver pressoflex 6p C2 DCpowe'!$G$3/2-'ver pressoflex 6p C2 DCpowe'!$M$11),'ver pressoflex 6p C2 DCpowe'!$G$3/2-('ver pressoflex 6p C2 DCpowe'!$G$3-'ver pressoflex 6p C2 DCpowe'!$M$11))*IF(($G$3/2-$M$11)&gt;0,-1,1)</f>
        <v>0</v>
      </c>
      <c r="Y101" s="29">
        <f>Q101*IF(($G$3/2-$M$12)&gt;0,('ver pressoflex 6p C2 DCpowe'!$G$3/2-'ver pressoflex 6p C2 DCpowe'!$M$12),'ver pressoflex 6p C2 DCpowe'!$G$3/2-('ver pressoflex 6p C2 DCpowe'!$G$3-'ver pressoflex 6p C2 DCpowe'!$M$12))*IF(($G$3/2-$M$12)&gt;0,-1,1)</f>
        <v>0</v>
      </c>
      <c r="Z101" s="29">
        <f>R101*IF(($G$3/2-$M$13)&gt;0,('ver pressoflex 6p C2 DCpowe'!$G$3/2-'ver pressoflex 6p C2 DCpowe'!$M$13),'ver pressoflex 6p C2 DCpowe'!$G$3/2-('ver pressoflex 6p C2 DCpowe'!$G$3-'ver pressoflex 6p C2 DCpowe'!$M$13))*IF(($G$3/2-$M$13)&gt;0,-1,1)</f>
        <v>18248587.500000004</v>
      </c>
      <c r="AA101" s="113">
        <f t="shared" si="14"/>
        <v>18242638.53894636</v>
      </c>
      <c r="AB101" s="193">
        <f t="shared" si="5"/>
        <v>2.2395892983040494E-5</v>
      </c>
      <c r="AC101" s="191">
        <f t="shared" si="15"/>
        <v>4.0237829247463561E-6</v>
      </c>
      <c r="AD101" s="194">
        <f t="shared" si="16"/>
        <v>5.9786295686270571E-11</v>
      </c>
      <c r="AE101" s="191">
        <f t="shared" si="17"/>
        <v>3.0178371935597666E-4</v>
      </c>
      <c r="AF101" s="191">
        <f t="shared" si="18"/>
        <v>0.3365644814373383</v>
      </c>
    </row>
    <row r="102" spans="2:32">
      <c r="B102" s="116">
        <f t="shared" si="3"/>
        <v>59809.38729067838</v>
      </c>
      <c r="C102" s="115">
        <f t="shared" si="6"/>
        <v>0.89000000000000046</v>
      </c>
      <c r="D102" s="68">
        <f>'ver pressoflex 6p C2 DCpowe'!$G$3/2/$C$557*C102</f>
        <v>10.902500000000005</v>
      </c>
      <c r="E102" s="114">
        <f t="shared" si="7"/>
        <v>3.9741435565377213E-4</v>
      </c>
      <c r="F102" s="114">
        <f t="shared" si="8"/>
        <v>5.6554533809564348E-4</v>
      </c>
      <c r="G102" s="114">
        <f t="shared" si="9"/>
        <v>7.3367632053751477E-4</v>
      </c>
      <c r="H102" s="114">
        <f t="shared" si="10"/>
        <v>4.3695088158429828E-3</v>
      </c>
      <c r="I102" s="114">
        <f t="shared" si="11"/>
        <v>4.5376397982848544E-3</v>
      </c>
      <c r="J102" s="114">
        <f t="shared" si="12"/>
        <v>4.7057707807267252E-3</v>
      </c>
      <c r="K102" s="114">
        <f t="shared" si="13"/>
        <v>5.1260982368314034E-3</v>
      </c>
      <c r="L102" s="113">
        <f>-'ver pressoflex 6p C2 DCpowe'!$G$2*'ver pressoflex 6p C2 DCpowe'!D102*'ver pressoflex 6p C2 DCpowe'!$G$17*'ver pressoflex 6p C2 DCpowe'!$G$13*'ver pressoflex 6p C2 DCpowe'!AE102</f>
        <v>-0.80286140521195415</v>
      </c>
      <c r="M102" s="31">
        <f>IF(ABS(E102)&lt;'ver pressoflex 6p C2 DCpowe'!$G$7,'ver pressoflex 6p C2 DCpowe'!$G$16*E102*'ver pressoflex 6p C2 DCpowe'!$O$8,SIGN(E102)*'ver pressoflex 6p C2 DCpowe'!$G$15*'ver pressoflex 6p C2 DCpowe'!$O$8)</f>
        <v>6.6901520835894717</v>
      </c>
      <c r="N102" s="31">
        <f>IF(ABS(F102)&lt;'ver pressoflex 6p C2 DCpowe'!$G$7,'ver pressoflex 6p C2 DCpowe'!$G$16*F102*'ver pressoflex 6p C2 DCpowe'!$O$9,SIGN(F102)*'ver pressoflex 6p C2 DCpowe'!$G$15*'ver pressoflex 6p C2 DCpowe'!$O$9)</f>
        <v>0</v>
      </c>
      <c r="O102" s="31">
        <f>IF(ABS(G102)&lt;'ver pressoflex 6p C2 DCpowe'!$G$7,'ver pressoflex 6p C2 DCpowe'!$G$16*G102*'ver pressoflex 6p C2 DCpowe'!$O$10,SIGN(G102)*'ver pressoflex 6p C2 DCpowe'!$G$15*'ver pressoflex 6p C2 DCpowe'!$O$10)</f>
        <v>0</v>
      </c>
      <c r="P102" s="31">
        <f>IF(ABS(H102)&lt;'ver pressoflex 6p C2 DCpowe'!$G$7,'ver pressoflex 6p C2 DCpowe'!$G$16*H102*'ver pressoflex 6p C2 DCpowe'!$O$11,SIGN(H102)*'ver pressoflex 6p C2 DCpowe'!$G$15*'ver pressoflex 6p C2 DCpowe'!$O$11)</f>
        <v>0</v>
      </c>
      <c r="Q102" s="31">
        <f>IF(ABS(I102)&lt;'ver pressoflex 6p C2 DCpowe'!$G$7,'ver pressoflex 6p C2 DCpowe'!$G$16*I102*'ver pressoflex 6p C2 DCpowe'!$O$12,SIGN(I102)*'ver pressoflex 6p C2 DCpowe'!$G$15*'ver pressoflex 6p C2 DCpowe'!$O$12)</f>
        <v>0</v>
      </c>
      <c r="R102" s="31">
        <f>IF(ABS(J102)&lt;'ver pressoflex 6p C2 DCpowe'!$G$7,'ver pressoflex 6p C2 DCpowe'!$G$16*J102*'ver pressoflex 6p C2 DCpowe'!$O$13,SIGN(J102)*'ver pressoflex 6p C2 DCpowe'!$G$15*'ver pressoflex 6p C2 DCpowe'!$O$13)</f>
        <v>17803.500000000004</v>
      </c>
      <c r="S102" s="113">
        <f t="shared" si="4"/>
        <v>17809.38729067838</v>
      </c>
      <c r="T102" s="362">
        <f>-L102*('ver pressoflex 6p C2 DCpowe'!$G$3/2-'ver pressoflex 6p C2 DCpowe'!AF102*'ver pressoflex 6p C2 DCpowe'!D102)</f>
        <v>980.55852725955515</v>
      </c>
      <c r="U102" s="29">
        <f>M102*IF(($G$3/2-$M$8)&gt;0,('ver pressoflex 6p C2 DCpowe'!$G$3/2-'ver pressoflex 6p C2 DCpowe'!$M$8),'ver pressoflex 6p C2 DCpowe'!$G$3/2-('ver pressoflex 6p C2 DCpowe'!$G$3-'ver pressoflex 6p C2 DCpowe'!$M$8))*IF(($G$3/2-$M$8)&gt;0,-1,1)</f>
        <v>-6857.405885679208</v>
      </c>
      <c r="V102" s="29">
        <f>N102*IF(($G$3/2-$M$9)&gt;0,('ver pressoflex 6p C2 DCpowe'!$G$3/2-'ver pressoflex 6p C2 DCpowe'!$M$9),'ver pressoflex 6p C2 DCpowe'!$G$3/2-('ver pressoflex 6p C2 DCpowe'!$G$3-'ver pressoflex 6p C2 DCpowe'!$M$9))*IF(($G$3/2-$M$9)&gt;0,-1,1)</f>
        <v>0</v>
      </c>
      <c r="W102" s="29">
        <f>O102*IF(($G$3/2-$M$10)&gt;0,('ver pressoflex 6p C2 DCpowe'!$G$3/2-'ver pressoflex 6p C2 DCpowe'!$M$10),'ver pressoflex 6p C2 DCpowe'!$G$3/2-('ver pressoflex 6p C2 DCpowe'!$G$3-'ver pressoflex 6p C2 DCpowe'!$M$10))*IF(($G$3/2-$M$10)&gt;0,-1,1)</f>
        <v>0</v>
      </c>
      <c r="X102" s="29">
        <f>P102*IF(($G$3/2-$M$11)&gt;0,('ver pressoflex 6p C2 DCpowe'!$G$3/2-'ver pressoflex 6p C2 DCpowe'!$M$11),'ver pressoflex 6p C2 DCpowe'!$G$3/2-('ver pressoflex 6p C2 DCpowe'!$G$3-'ver pressoflex 6p C2 DCpowe'!$M$11))*IF(($G$3/2-$M$11)&gt;0,-1,1)</f>
        <v>0</v>
      </c>
      <c r="Y102" s="29">
        <f>Q102*IF(($G$3/2-$M$12)&gt;0,('ver pressoflex 6p C2 DCpowe'!$G$3/2-'ver pressoflex 6p C2 DCpowe'!$M$12),'ver pressoflex 6p C2 DCpowe'!$G$3/2-('ver pressoflex 6p C2 DCpowe'!$G$3-'ver pressoflex 6p C2 DCpowe'!$M$12))*IF(($G$3/2-$M$12)&gt;0,-1,1)</f>
        <v>0</v>
      </c>
      <c r="Z102" s="29">
        <f>R102*IF(($G$3/2-$M$13)&gt;0,('ver pressoflex 6p C2 DCpowe'!$G$3/2-'ver pressoflex 6p C2 DCpowe'!$M$13),'ver pressoflex 6p C2 DCpowe'!$G$3/2-('ver pressoflex 6p C2 DCpowe'!$G$3-'ver pressoflex 6p C2 DCpowe'!$M$13))*IF(($G$3/2-$M$13)&gt;0,-1,1)</f>
        <v>18248587.500000004</v>
      </c>
      <c r="AA102" s="113">
        <f t="shared" si="14"/>
        <v>18242710.652641583</v>
      </c>
      <c r="AB102" s="193">
        <f t="shared" si="5"/>
        <v>2.2913100450906289E-5</v>
      </c>
      <c r="AC102" s="191">
        <f t="shared" si="15"/>
        <v>4.2080068409575975E-6</v>
      </c>
      <c r="AD102" s="194">
        <f t="shared" si="16"/>
        <v>6.3959966184384036E-11</v>
      </c>
      <c r="AE102" s="191">
        <f t="shared" si="17"/>
        <v>3.1560051307181981E-4</v>
      </c>
      <c r="AF102" s="191">
        <f t="shared" si="18"/>
        <v>0.33664206385393169</v>
      </c>
    </row>
    <row r="103" spans="2:32">
      <c r="B103" s="116">
        <f t="shared" si="3"/>
        <v>59809.324552654885</v>
      </c>
      <c r="C103" s="115">
        <f t="shared" si="6"/>
        <v>0.91000000000000048</v>
      </c>
      <c r="D103" s="68">
        <f>'ver pressoflex 6p C2 DCpowe'!$G$3/2/$C$557*C103</f>
        <v>11.147500000000006</v>
      </c>
      <c r="E103" s="114">
        <f t="shared" si="7"/>
        <v>3.9694033152538882E-4</v>
      </c>
      <c r="F103" s="114">
        <f t="shared" si="8"/>
        <v>5.6508862991715549E-4</v>
      </c>
      <c r="G103" s="114">
        <f t="shared" si="9"/>
        <v>7.3323692830892209E-4</v>
      </c>
      <c r="H103" s="114">
        <f t="shared" si="10"/>
        <v>4.3694438810308756E-3</v>
      </c>
      <c r="I103" s="114">
        <f t="shared" si="11"/>
        <v>4.5375921794226417E-3</v>
      </c>
      <c r="J103" s="114">
        <f t="shared" si="12"/>
        <v>4.7057404778144086E-3</v>
      </c>
      <c r="K103" s="114">
        <f t="shared" si="13"/>
        <v>5.1261112237938255E-3</v>
      </c>
      <c r="L103" s="113">
        <f>-'ver pressoflex 6p C2 DCpowe'!$G$2*'ver pressoflex 6p C2 DCpowe'!D103*'ver pressoflex 6p C2 DCpowe'!$G$17*'ver pressoflex 6p C2 DCpowe'!$G$13*'ver pressoflex 6p C2 DCpowe'!AE103</f>
        <v>-0.85761961251801677</v>
      </c>
      <c r="M103" s="31">
        <f>IF(ABS(E103)&lt;'ver pressoflex 6p C2 DCpowe'!$G$7,'ver pressoflex 6p C2 DCpowe'!$G$16*E103*'ver pressoflex 6p C2 DCpowe'!$O$8,SIGN(E103)*'ver pressoflex 6p C2 DCpowe'!$G$15*'ver pressoflex 6p C2 DCpowe'!$O$8)</f>
        <v>6.6821722673974815</v>
      </c>
      <c r="N103" s="31">
        <f>IF(ABS(F103)&lt;'ver pressoflex 6p C2 DCpowe'!$G$7,'ver pressoflex 6p C2 DCpowe'!$G$16*F103*'ver pressoflex 6p C2 DCpowe'!$O$9,SIGN(F103)*'ver pressoflex 6p C2 DCpowe'!$G$15*'ver pressoflex 6p C2 DCpowe'!$O$9)</f>
        <v>0</v>
      </c>
      <c r="O103" s="31">
        <f>IF(ABS(G103)&lt;'ver pressoflex 6p C2 DCpowe'!$G$7,'ver pressoflex 6p C2 DCpowe'!$G$16*G103*'ver pressoflex 6p C2 DCpowe'!$O$10,SIGN(G103)*'ver pressoflex 6p C2 DCpowe'!$G$15*'ver pressoflex 6p C2 DCpowe'!$O$10)</f>
        <v>0</v>
      </c>
      <c r="P103" s="31">
        <f>IF(ABS(H103)&lt;'ver pressoflex 6p C2 DCpowe'!$G$7,'ver pressoflex 6p C2 DCpowe'!$G$16*H103*'ver pressoflex 6p C2 DCpowe'!$O$11,SIGN(H103)*'ver pressoflex 6p C2 DCpowe'!$G$15*'ver pressoflex 6p C2 DCpowe'!$O$11)</f>
        <v>0</v>
      </c>
      <c r="Q103" s="31">
        <f>IF(ABS(I103)&lt;'ver pressoflex 6p C2 DCpowe'!$G$7,'ver pressoflex 6p C2 DCpowe'!$G$16*I103*'ver pressoflex 6p C2 DCpowe'!$O$12,SIGN(I103)*'ver pressoflex 6p C2 DCpowe'!$G$15*'ver pressoflex 6p C2 DCpowe'!$O$12)</f>
        <v>0</v>
      </c>
      <c r="R103" s="31">
        <f>IF(ABS(J103)&lt;'ver pressoflex 6p C2 DCpowe'!$G$7,'ver pressoflex 6p C2 DCpowe'!$G$16*J103*'ver pressoflex 6p C2 DCpowe'!$O$13,SIGN(J103)*'ver pressoflex 6p C2 DCpowe'!$G$15*'ver pressoflex 6p C2 DCpowe'!$O$13)</f>
        <v>17803.500000000004</v>
      </c>
      <c r="S103" s="113">
        <f t="shared" si="4"/>
        <v>17809.324552654882</v>
      </c>
      <c r="T103" s="362">
        <f>-L103*('ver pressoflex 6p C2 DCpowe'!$G$3/2-'ver pressoflex 6p C2 DCpowe'!AF103*'ver pressoflex 6p C2 DCpowe'!D103)</f>
        <v>1047.3648780900533</v>
      </c>
      <c r="U103" s="29">
        <f>M103*IF(($G$3/2-$M$8)&gt;0,('ver pressoflex 6p C2 DCpowe'!$G$3/2-'ver pressoflex 6p C2 DCpowe'!$M$8),'ver pressoflex 6p C2 DCpowe'!$G$3/2-('ver pressoflex 6p C2 DCpowe'!$G$3-'ver pressoflex 6p C2 DCpowe'!$M$8))*IF(($G$3/2-$M$8)&gt;0,-1,1)</f>
        <v>-6849.2265740824187</v>
      </c>
      <c r="V103" s="29">
        <f>N103*IF(($G$3/2-$M$9)&gt;0,('ver pressoflex 6p C2 DCpowe'!$G$3/2-'ver pressoflex 6p C2 DCpowe'!$M$9),'ver pressoflex 6p C2 DCpowe'!$G$3/2-('ver pressoflex 6p C2 DCpowe'!$G$3-'ver pressoflex 6p C2 DCpowe'!$M$9))*IF(($G$3/2-$M$9)&gt;0,-1,1)</f>
        <v>0</v>
      </c>
      <c r="W103" s="29">
        <f>O103*IF(($G$3/2-$M$10)&gt;0,('ver pressoflex 6p C2 DCpowe'!$G$3/2-'ver pressoflex 6p C2 DCpowe'!$M$10),'ver pressoflex 6p C2 DCpowe'!$G$3/2-('ver pressoflex 6p C2 DCpowe'!$G$3-'ver pressoflex 6p C2 DCpowe'!$M$10))*IF(($G$3/2-$M$10)&gt;0,-1,1)</f>
        <v>0</v>
      </c>
      <c r="X103" s="29">
        <f>P103*IF(($G$3/2-$M$11)&gt;0,('ver pressoflex 6p C2 DCpowe'!$G$3/2-'ver pressoflex 6p C2 DCpowe'!$M$11),'ver pressoflex 6p C2 DCpowe'!$G$3/2-('ver pressoflex 6p C2 DCpowe'!$G$3-'ver pressoflex 6p C2 DCpowe'!$M$11))*IF(($G$3/2-$M$11)&gt;0,-1,1)</f>
        <v>0</v>
      </c>
      <c r="Y103" s="29">
        <f>Q103*IF(($G$3/2-$M$12)&gt;0,('ver pressoflex 6p C2 DCpowe'!$G$3/2-'ver pressoflex 6p C2 DCpowe'!$M$12),'ver pressoflex 6p C2 DCpowe'!$G$3/2-('ver pressoflex 6p C2 DCpowe'!$G$3-'ver pressoflex 6p C2 DCpowe'!$M$12))*IF(($G$3/2-$M$12)&gt;0,-1,1)</f>
        <v>0</v>
      </c>
      <c r="Z103" s="29">
        <f>R103*IF(($G$3/2-$M$13)&gt;0,('ver pressoflex 6p C2 DCpowe'!$G$3/2-'ver pressoflex 6p C2 DCpowe'!$M$13),'ver pressoflex 6p C2 DCpowe'!$G$3/2-('ver pressoflex 6p C2 DCpowe'!$G$3-'ver pressoflex 6p C2 DCpowe'!$M$13))*IF(($G$3/2-$M$13)&gt;0,-1,1)</f>
        <v>18248587.500000004</v>
      </c>
      <c r="AA103" s="113">
        <f t="shared" si="14"/>
        <v>18242785.63830401</v>
      </c>
      <c r="AB103" s="193">
        <f t="shared" si="5"/>
        <v>2.3430414454027742E-5</v>
      </c>
      <c r="AC103" s="191">
        <f t="shared" si="15"/>
        <v>4.3962175376568291E-6</v>
      </c>
      <c r="AD103" s="194">
        <f t="shared" si="16"/>
        <v>6.832130879940166E-11</v>
      </c>
      <c r="AE103" s="191">
        <f t="shared" si="17"/>
        <v>3.2971631532426217E-4</v>
      </c>
      <c r="AF103" s="191">
        <f t="shared" si="18"/>
        <v>0.33671980148355096</v>
      </c>
    </row>
    <row r="104" spans="2:32">
      <c r="B104" s="116">
        <f t="shared" si="3"/>
        <v>59809.259406053214</v>
      </c>
      <c r="C104" s="115">
        <f t="shared" si="6"/>
        <v>0.93000000000000049</v>
      </c>
      <c r="D104" s="68">
        <f>'ver pressoflex 6p C2 DCpowe'!$G$3/2/$C$557*C104</f>
        <v>11.392500000000005</v>
      </c>
      <c r="E104" s="114">
        <f t="shared" si="7"/>
        <v>3.9646620974666898E-4</v>
      </c>
      <c r="F104" s="114">
        <f t="shared" si="8"/>
        <v>5.6463182765546652E-4</v>
      </c>
      <c r="G104" s="114">
        <f t="shared" si="9"/>
        <v>7.3279744556426396E-4</v>
      </c>
      <c r="H104" s="114">
        <f t="shared" si="10"/>
        <v>4.3693789328420095E-3</v>
      </c>
      <c r="I104" s="114">
        <f t="shared" si="11"/>
        <v>4.5375445507508071E-3</v>
      </c>
      <c r="J104" s="114">
        <f t="shared" si="12"/>
        <v>4.7057101686596046E-3</v>
      </c>
      <c r="K104" s="114">
        <f t="shared" si="13"/>
        <v>5.126124213431598E-3</v>
      </c>
      <c r="L104" s="113">
        <f>-'ver pressoflex 6p C2 DCpowe'!$G$2*'ver pressoflex 6p C2 DCpowe'!D104*'ver pressoflex 6p C2 DCpowe'!$G$17*'ver pressoflex 6p C2 DCpowe'!$G$13*'ver pressoflex 6p C2 DCpowe'!AE104</f>
        <v>-0.91478475412812443</v>
      </c>
      <c r="M104" s="31">
        <f>IF(ABS(E104)&lt;'ver pressoflex 6p C2 DCpowe'!$G$7,'ver pressoflex 6p C2 DCpowe'!$G$16*E104*'ver pressoflex 6p C2 DCpowe'!$O$8,SIGN(E104)*'ver pressoflex 6p C2 DCpowe'!$G$15*'ver pressoflex 6p C2 DCpowe'!$O$8)</f>
        <v>6.6741908073403593</v>
      </c>
      <c r="N104" s="31">
        <f>IF(ABS(F104)&lt;'ver pressoflex 6p C2 DCpowe'!$G$7,'ver pressoflex 6p C2 DCpowe'!$G$16*F104*'ver pressoflex 6p C2 DCpowe'!$O$9,SIGN(F104)*'ver pressoflex 6p C2 DCpowe'!$G$15*'ver pressoflex 6p C2 DCpowe'!$O$9)</f>
        <v>0</v>
      </c>
      <c r="O104" s="31">
        <f>IF(ABS(G104)&lt;'ver pressoflex 6p C2 DCpowe'!$G$7,'ver pressoflex 6p C2 DCpowe'!$G$16*G104*'ver pressoflex 6p C2 DCpowe'!$O$10,SIGN(G104)*'ver pressoflex 6p C2 DCpowe'!$G$15*'ver pressoflex 6p C2 DCpowe'!$O$10)</f>
        <v>0</v>
      </c>
      <c r="P104" s="31">
        <f>IF(ABS(H104)&lt;'ver pressoflex 6p C2 DCpowe'!$G$7,'ver pressoflex 6p C2 DCpowe'!$G$16*H104*'ver pressoflex 6p C2 DCpowe'!$O$11,SIGN(H104)*'ver pressoflex 6p C2 DCpowe'!$G$15*'ver pressoflex 6p C2 DCpowe'!$O$11)</f>
        <v>0</v>
      </c>
      <c r="Q104" s="31">
        <f>IF(ABS(I104)&lt;'ver pressoflex 6p C2 DCpowe'!$G$7,'ver pressoflex 6p C2 DCpowe'!$G$16*I104*'ver pressoflex 6p C2 DCpowe'!$O$12,SIGN(I104)*'ver pressoflex 6p C2 DCpowe'!$G$15*'ver pressoflex 6p C2 DCpowe'!$O$12)</f>
        <v>0</v>
      </c>
      <c r="R104" s="31">
        <f>IF(ABS(J104)&lt;'ver pressoflex 6p C2 DCpowe'!$G$7,'ver pressoflex 6p C2 DCpowe'!$G$16*J104*'ver pressoflex 6p C2 DCpowe'!$O$13,SIGN(J104)*'ver pressoflex 6p C2 DCpowe'!$G$15*'ver pressoflex 6p C2 DCpowe'!$O$13)</f>
        <v>17803.500000000004</v>
      </c>
      <c r="S104" s="113">
        <f t="shared" si="4"/>
        <v>17809.259406053217</v>
      </c>
      <c r="T104" s="362">
        <f>-L104*('ver pressoflex 6p C2 DCpowe'!$G$3/2-'ver pressoflex 6p C2 DCpowe'!AF104*'ver pressoflex 6p C2 DCpowe'!D104)</f>
        <v>1117.1013242182189</v>
      </c>
      <c r="U104" s="29">
        <f>M104*IF(($G$3/2-$M$8)&gt;0,('ver pressoflex 6p C2 DCpowe'!$G$3/2-'ver pressoflex 6p C2 DCpowe'!$M$8),'ver pressoflex 6p C2 DCpowe'!$G$3/2-('ver pressoflex 6p C2 DCpowe'!$G$3-'ver pressoflex 6p C2 DCpowe'!$M$8))*IF(($G$3/2-$M$8)&gt;0,-1,1)</f>
        <v>-6841.0455775238679</v>
      </c>
      <c r="V104" s="29">
        <f>N104*IF(($G$3/2-$M$9)&gt;0,('ver pressoflex 6p C2 DCpowe'!$G$3/2-'ver pressoflex 6p C2 DCpowe'!$M$9),'ver pressoflex 6p C2 DCpowe'!$G$3/2-('ver pressoflex 6p C2 DCpowe'!$G$3-'ver pressoflex 6p C2 DCpowe'!$M$9))*IF(($G$3/2-$M$9)&gt;0,-1,1)</f>
        <v>0</v>
      </c>
      <c r="W104" s="29">
        <f>O104*IF(($G$3/2-$M$10)&gt;0,('ver pressoflex 6p C2 DCpowe'!$G$3/2-'ver pressoflex 6p C2 DCpowe'!$M$10),'ver pressoflex 6p C2 DCpowe'!$G$3/2-('ver pressoflex 6p C2 DCpowe'!$G$3-'ver pressoflex 6p C2 DCpowe'!$M$10))*IF(($G$3/2-$M$10)&gt;0,-1,1)</f>
        <v>0</v>
      </c>
      <c r="X104" s="29">
        <f>P104*IF(($G$3/2-$M$11)&gt;0,('ver pressoflex 6p C2 DCpowe'!$G$3/2-'ver pressoflex 6p C2 DCpowe'!$M$11),'ver pressoflex 6p C2 DCpowe'!$G$3/2-('ver pressoflex 6p C2 DCpowe'!$G$3-'ver pressoflex 6p C2 DCpowe'!$M$11))*IF(($G$3/2-$M$11)&gt;0,-1,1)</f>
        <v>0</v>
      </c>
      <c r="Y104" s="29">
        <f>Q104*IF(($G$3/2-$M$12)&gt;0,('ver pressoflex 6p C2 DCpowe'!$G$3/2-'ver pressoflex 6p C2 DCpowe'!$M$12),'ver pressoflex 6p C2 DCpowe'!$G$3/2-('ver pressoflex 6p C2 DCpowe'!$G$3-'ver pressoflex 6p C2 DCpowe'!$M$12))*IF(($G$3/2-$M$12)&gt;0,-1,1)</f>
        <v>0</v>
      </c>
      <c r="Z104" s="29">
        <f>R104*IF(($G$3/2-$M$13)&gt;0,('ver pressoflex 6p C2 DCpowe'!$G$3/2-'ver pressoflex 6p C2 DCpowe'!$M$13),'ver pressoflex 6p C2 DCpowe'!$G$3/2-('ver pressoflex 6p C2 DCpowe'!$G$3-'ver pressoflex 6p C2 DCpowe'!$M$13))*IF(($G$3/2-$M$13)&gt;0,-1,1)</f>
        <v>18248587.500000004</v>
      </c>
      <c r="AA104" s="113">
        <f t="shared" si="14"/>
        <v>18242863.555746697</v>
      </c>
      <c r="AB104" s="193">
        <f t="shared" si="5"/>
        <v>2.3947835025324703E-5</v>
      </c>
      <c r="AC104" s="191">
        <f t="shared" si="15"/>
        <v>4.5884059268472317E-6</v>
      </c>
      <c r="AD104" s="194">
        <f t="shared" si="16"/>
        <v>7.2874253132977654E-11</v>
      </c>
      <c r="AE104" s="191">
        <f t="shared" si="17"/>
        <v>3.4413044451354235E-4</v>
      </c>
      <c r="AF104" s="191">
        <f t="shared" si="18"/>
        <v>0.3367976947924467</v>
      </c>
    </row>
    <row r="105" spans="2:32">
      <c r="B105" s="116">
        <f t="shared" si="3"/>
        <v>59809.191801563225</v>
      </c>
      <c r="C105" s="115">
        <f t="shared" si="6"/>
        <v>0.95000000000000051</v>
      </c>
      <c r="D105" s="68">
        <f>'ver pressoflex 6p C2 DCpowe'!$G$3/2/$C$557*C105</f>
        <v>11.637500000000006</v>
      </c>
      <c r="E105" s="114">
        <f t="shared" si="7"/>
        <v>3.9599199028743511E-4</v>
      </c>
      <c r="F105" s="114">
        <f t="shared" si="8"/>
        <v>5.6417493128150143E-4</v>
      </c>
      <c r="G105" s="114">
        <f t="shared" si="9"/>
        <v>7.3235787227556763E-4</v>
      </c>
      <c r="H105" s="114">
        <f t="shared" si="10"/>
        <v>4.3693139712722515E-3</v>
      </c>
      <c r="I105" s="114">
        <f t="shared" si="11"/>
        <v>4.5374969122663174E-3</v>
      </c>
      <c r="J105" s="114">
        <f t="shared" si="12"/>
        <v>4.7056798532603842E-3</v>
      </c>
      <c r="K105" s="114">
        <f t="shared" si="13"/>
        <v>5.1261372057455502E-3</v>
      </c>
      <c r="L105" s="113">
        <f>-'ver pressoflex 6p C2 DCpowe'!$G$2*'ver pressoflex 6p C2 DCpowe'!D105*'ver pressoflex 6p C2 DCpowe'!$G$17*'ver pressoflex 6p C2 DCpowe'!$G$13*'ver pressoflex 6p C2 DCpowe'!AE105</f>
        <v>-0.97440613968724987</v>
      </c>
      <c r="M105" s="31">
        <f>IF(ABS(E105)&lt;'ver pressoflex 6p C2 DCpowe'!$G$7,'ver pressoflex 6p C2 DCpowe'!$G$16*E105*'ver pressoflex 6p C2 DCpowe'!$O$8,SIGN(E105)*'ver pressoflex 6p C2 DCpowe'!$G$15*'ver pressoflex 6p C2 DCpowe'!$O$8)</f>
        <v>6.666207702910091</v>
      </c>
      <c r="N105" s="31">
        <f>IF(ABS(F105)&lt;'ver pressoflex 6p C2 DCpowe'!$G$7,'ver pressoflex 6p C2 DCpowe'!$G$16*F105*'ver pressoflex 6p C2 DCpowe'!$O$9,SIGN(F105)*'ver pressoflex 6p C2 DCpowe'!$G$15*'ver pressoflex 6p C2 DCpowe'!$O$9)</f>
        <v>0</v>
      </c>
      <c r="O105" s="31">
        <f>IF(ABS(G105)&lt;'ver pressoflex 6p C2 DCpowe'!$G$7,'ver pressoflex 6p C2 DCpowe'!$G$16*G105*'ver pressoflex 6p C2 DCpowe'!$O$10,SIGN(G105)*'ver pressoflex 6p C2 DCpowe'!$G$15*'ver pressoflex 6p C2 DCpowe'!$O$10)</f>
        <v>0</v>
      </c>
      <c r="P105" s="31">
        <f>IF(ABS(H105)&lt;'ver pressoflex 6p C2 DCpowe'!$G$7,'ver pressoflex 6p C2 DCpowe'!$G$16*H105*'ver pressoflex 6p C2 DCpowe'!$O$11,SIGN(H105)*'ver pressoflex 6p C2 DCpowe'!$G$15*'ver pressoflex 6p C2 DCpowe'!$O$11)</f>
        <v>0</v>
      </c>
      <c r="Q105" s="31">
        <f>IF(ABS(I105)&lt;'ver pressoflex 6p C2 DCpowe'!$G$7,'ver pressoflex 6p C2 DCpowe'!$G$16*I105*'ver pressoflex 6p C2 DCpowe'!$O$12,SIGN(I105)*'ver pressoflex 6p C2 DCpowe'!$G$15*'ver pressoflex 6p C2 DCpowe'!$O$12)</f>
        <v>0</v>
      </c>
      <c r="R105" s="31">
        <f>IF(ABS(J105)&lt;'ver pressoflex 6p C2 DCpowe'!$G$7,'ver pressoflex 6p C2 DCpowe'!$G$16*J105*'ver pressoflex 6p C2 DCpowe'!$O$13,SIGN(J105)*'ver pressoflex 6p C2 DCpowe'!$G$15*'ver pressoflex 6p C2 DCpowe'!$O$13)</f>
        <v>17803.500000000004</v>
      </c>
      <c r="S105" s="113">
        <f t="shared" si="4"/>
        <v>17809.191801563225</v>
      </c>
      <c r="T105" s="362">
        <f>-L105*('ver pressoflex 6p C2 DCpowe'!$G$3/2-'ver pressoflex 6p C2 DCpowe'!AF105*'ver pressoflex 6p C2 DCpowe'!D105)</f>
        <v>1189.8274675949353</v>
      </c>
      <c r="U105" s="29">
        <f>M105*IF(($G$3/2-$M$8)&gt;0,('ver pressoflex 6p C2 DCpowe'!$G$3/2-'ver pressoflex 6p C2 DCpowe'!$M$8),'ver pressoflex 6p C2 DCpowe'!$G$3/2-('ver pressoflex 6p C2 DCpowe'!$G$3-'ver pressoflex 6p C2 DCpowe'!$M$8))*IF(($G$3/2-$M$8)&gt;0,-1,1)</f>
        <v>-6832.8628954828437</v>
      </c>
      <c r="V105" s="29">
        <f>N105*IF(($G$3/2-$M$9)&gt;0,('ver pressoflex 6p C2 DCpowe'!$G$3/2-'ver pressoflex 6p C2 DCpowe'!$M$9),'ver pressoflex 6p C2 DCpowe'!$G$3/2-('ver pressoflex 6p C2 DCpowe'!$G$3-'ver pressoflex 6p C2 DCpowe'!$M$9))*IF(($G$3/2-$M$9)&gt;0,-1,1)</f>
        <v>0</v>
      </c>
      <c r="W105" s="29">
        <f>O105*IF(($G$3/2-$M$10)&gt;0,('ver pressoflex 6p C2 DCpowe'!$G$3/2-'ver pressoflex 6p C2 DCpowe'!$M$10),'ver pressoflex 6p C2 DCpowe'!$G$3/2-('ver pressoflex 6p C2 DCpowe'!$G$3-'ver pressoflex 6p C2 DCpowe'!$M$10))*IF(($G$3/2-$M$10)&gt;0,-1,1)</f>
        <v>0</v>
      </c>
      <c r="X105" s="29">
        <f>P105*IF(($G$3/2-$M$11)&gt;0,('ver pressoflex 6p C2 DCpowe'!$G$3/2-'ver pressoflex 6p C2 DCpowe'!$M$11),'ver pressoflex 6p C2 DCpowe'!$G$3/2-('ver pressoflex 6p C2 DCpowe'!$G$3-'ver pressoflex 6p C2 DCpowe'!$M$11))*IF(($G$3/2-$M$11)&gt;0,-1,1)</f>
        <v>0</v>
      </c>
      <c r="Y105" s="29">
        <f>Q105*IF(($G$3/2-$M$12)&gt;0,('ver pressoflex 6p C2 DCpowe'!$G$3/2-'ver pressoflex 6p C2 DCpowe'!$M$12),'ver pressoflex 6p C2 DCpowe'!$G$3/2-('ver pressoflex 6p C2 DCpowe'!$G$3-'ver pressoflex 6p C2 DCpowe'!$M$12))*IF(($G$3/2-$M$12)&gt;0,-1,1)</f>
        <v>0</v>
      </c>
      <c r="Z105" s="29">
        <f>R105*IF(($G$3/2-$M$13)&gt;0,('ver pressoflex 6p C2 DCpowe'!$G$3/2-'ver pressoflex 6p C2 DCpowe'!$M$13),'ver pressoflex 6p C2 DCpowe'!$G$3/2-('ver pressoflex 6p C2 DCpowe'!$G$3-'ver pressoflex 6p C2 DCpowe'!$M$13))*IF(($G$3/2-$M$13)&gt;0,-1,1)</f>
        <v>18248587.500000004</v>
      </c>
      <c r="AA105" s="113">
        <f t="shared" si="14"/>
        <v>18242944.464572117</v>
      </c>
      <c r="AB105" s="193">
        <f t="shared" si="5"/>
        <v>2.4465362197730593E-5</v>
      </c>
      <c r="AC105" s="191">
        <f t="shared" si="15"/>
        <v>4.7845629077784226E-6</v>
      </c>
      <c r="AD105" s="194">
        <f t="shared" si="16"/>
        <v>7.7622715650496962E-11</v>
      </c>
      <c r="AE105" s="191">
        <f t="shared" si="17"/>
        <v>3.5884221808338165E-4</v>
      </c>
      <c r="AF105" s="191">
        <f t="shared" si="18"/>
        <v>0.3368757442487379</v>
      </c>
    </row>
    <row r="106" spans="2:32">
      <c r="B106" s="116">
        <f t="shared" si="3"/>
        <v>59809.121690033498</v>
      </c>
      <c r="C106" s="115">
        <f t="shared" si="6"/>
        <v>0.97000000000000053</v>
      </c>
      <c r="D106" s="68">
        <f>'ver pressoflex 6p C2 DCpowe'!$G$3/2/$C$557*C106</f>
        <v>11.882500000000006</v>
      </c>
      <c r="E106" s="114">
        <f t="shared" si="7"/>
        <v>3.9551767311749741E-4</v>
      </c>
      <c r="F106" s="114">
        <f t="shared" si="8"/>
        <v>5.6371794076617333E-4</v>
      </c>
      <c r="G106" s="114">
        <f t="shared" si="9"/>
        <v>7.3191820841484931E-4</v>
      </c>
      <c r="H106" s="114">
        <f t="shared" si="10"/>
        <v>4.3692489963174652E-3</v>
      </c>
      <c r="I106" s="114">
        <f t="shared" si="11"/>
        <v>4.5374492639661413E-3</v>
      </c>
      <c r="J106" s="114">
        <f t="shared" si="12"/>
        <v>4.7056495316148174E-3</v>
      </c>
      <c r="K106" s="114">
        <f t="shared" si="13"/>
        <v>5.1261502007365067E-3</v>
      </c>
      <c r="L106" s="113">
        <f>-'ver pressoflex 6p C2 DCpowe'!$G$2*'ver pressoflex 6p C2 DCpowe'!D106*'ver pressoflex 6p C2 DCpowe'!$G$17*'ver pressoflex 6p C2 DCpowe'!$G$13*'ver pressoflex 6p C2 DCpowe'!AE106</f>
        <v>-1.0365329201076328</v>
      </c>
      <c r="M106" s="31">
        <f>IF(ABS(E106)&lt;'ver pressoflex 6p C2 DCpowe'!$G$7,'ver pressoflex 6p C2 DCpowe'!$G$16*E106*'ver pressoflex 6p C2 DCpowe'!$O$8,SIGN(E106)*'ver pressoflex 6p C2 DCpowe'!$G$15*'ver pressoflex 6p C2 DCpowe'!$O$8)</f>
        <v>6.6582229535984547</v>
      </c>
      <c r="N106" s="31">
        <f>IF(ABS(F106)&lt;'ver pressoflex 6p C2 DCpowe'!$G$7,'ver pressoflex 6p C2 DCpowe'!$G$16*F106*'ver pressoflex 6p C2 DCpowe'!$O$9,SIGN(F106)*'ver pressoflex 6p C2 DCpowe'!$G$15*'ver pressoflex 6p C2 DCpowe'!$O$9)</f>
        <v>0</v>
      </c>
      <c r="O106" s="31">
        <f>IF(ABS(G106)&lt;'ver pressoflex 6p C2 DCpowe'!$G$7,'ver pressoflex 6p C2 DCpowe'!$G$16*G106*'ver pressoflex 6p C2 DCpowe'!$O$10,SIGN(G106)*'ver pressoflex 6p C2 DCpowe'!$G$15*'ver pressoflex 6p C2 DCpowe'!$O$10)</f>
        <v>0</v>
      </c>
      <c r="P106" s="31">
        <f>IF(ABS(H106)&lt;'ver pressoflex 6p C2 DCpowe'!$G$7,'ver pressoflex 6p C2 DCpowe'!$G$16*H106*'ver pressoflex 6p C2 DCpowe'!$O$11,SIGN(H106)*'ver pressoflex 6p C2 DCpowe'!$G$15*'ver pressoflex 6p C2 DCpowe'!$O$11)</f>
        <v>0</v>
      </c>
      <c r="Q106" s="31">
        <f>IF(ABS(I106)&lt;'ver pressoflex 6p C2 DCpowe'!$G$7,'ver pressoflex 6p C2 DCpowe'!$G$16*I106*'ver pressoflex 6p C2 DCpowe'!$O$12,SIGN(I106)*'ver pressoflex 6p C2 DCpowe'!$G$15*'ver pressoflex 6p C2 DCpowe'!$O$12)</f>
        <v>0</v>
      </c>
      <c r="R106" s="31">
        <f>IF(ABS(J106)&lt;'ver pressoflex 6p C2 DCpowe'!$G$7,'ver pressoflex 6p C2 DCpowe'!$G$16*J106*'ver pressoflex 6p C2 DCpowe'!$O$13,SIGN(J106)*'ver pressoflex 6p C2 DCpowe'!$G$15*'ver pressoflex 6p C2 DCpowe'!$O$13)</f>
        <v>17803.500000000004</v>
      </c>
      <c r="S106" s="113">
        <f t="shared" si="4"/>
        <v>17809.121690033495</v>
      </c>
      <c r="T106" s="362">
        <f>-L106*('ver pressoflex 6p C2 DCpowe'!$G$3/2-'ver pressoflex 6p C2 DCpowe'!AF106*'ver pressoflex 6p C2 DCpowe'!D106)</f>
        <v>1265.6026992908091</v>
      </c>
      <c r="U106" s="29">
        <f>M106*IF(($G$3/2-$M$8)&gt;0,('ver pressoflex 6p C2 DCpowe'!$G$3/2-'ver pressoflex 6p C2 DCpowe'!$M$8),'ver pressoflex 6p C2 DCpowe'!$G$3/2-('ver pressoflex 6p C2 DCpowe'!$G$3-'ver pressoflex 6p C2 DCpowe'!$M$8))*IF(($G$3/2-$M$8)&gt;0,-1,1)</f>
        <v>-6824.6785274384165</v>
      </c>
      <c r="V106" s="29">
        <f>N106*IF(($G$3/2-$M$9)&gt;0,('ver pressoflex 6p C2 DCpowe'!$G$3/2-'ver pressoflex 6p C2 DCpowe'!$M$9),'ver pressoflex 6p C2 DCpowe'!$G$3/2-('ver pressoflex 6p C2 DCpowe'!$G$3-'ver pressoflex 6p C2 DCpowe'!$M$9))*IF(($G$3/2-$M$9)&gt;0,-1,1)</f>
        <v>0</v>
      </c>
      <c r="W106" s="29">
        <f>O106*IF(($G$3/2-$M$10)&gt;0,('ver pressoflex 6p C2 DCpowe'!$G$3/2-'ver pressoflex 6p C2 DCpowe'!$M$10),'ver pressoflex 6p C2 DCpowe'!$G$3/2-('ver pressoflex 6p C2 DCpowe'!$G$3-'ver pressoflex 6p C2 DCpowe'!$M$10))*IF(($G$3/2-$M$10)&gt;0,-1,1)</f>
        <v>0</v>
      </c>
      <c r="X106" s="29">
        <f>P106*IF(($G$3/2-$M$11)&gt;0,('ver pressoflex 6p C2 DCpowe'!$G$3/2-'ver pressoflex 6p C2 DCpowe'!$M$11),'ver pressoflex 6p C2 DCpowe'!$G$3/2-('ver pressoflex 6p C2 DCpowe'!$G$3-'ver pressoflex 6p C2 DCpowe'!$M$11))*IF(($G$3/2-$M$11)&gt;0,-1,1)</f>
        <v>0</v>
      </c>
      <c r="Y106" s="29">
        <f>Q106*IF(($G$3/2-$M$12)&gt;0,('ver pressoflex 6p C2 DCpowe'!$G$3/2-'ver pressoflex 6p C2 DCpowe'!$M$12),'ver pressoflex 6p C2 DCpowe'!$G$3/2-('ver pressoflex 6p C2 DCpowe'!$G$3-'ver pressoflex 6p C2 DCpowe'!$M$12))*IF(($G$3/2-$M$12)&gt;0,-1,1)</f>
        <v>0</v>
      </c>
      <c r="Z106" s="29">
        <f>R106*IF(($G$3/2-$M$13)&gt;0,('ver pressoflex 6p C2 DCpowe'!$G$3/2-'ver pressoflex 6p C2 DCpowe'!$M$13),'ver pressoflex 6p C2 DCpowe'!$G$3/2-('ver pressoflex 6p C2 DCpowe'!$G$3-'ver pressoflex 6p C2 DCpowe'!$M$13))*IF(($G$3/2-$M$13)&gt;0,-1,1)</f>
        <v>18248587.500000004</v>
      </c>
      <c r="AA106" s="113">
        <f t="shared" si="14"/>
        <v>18243028.424171858</v>
      </c>
      <c r="AB106" s="193">
        <f t="shared" si="5"/>
        <v>2.4982996004192407E-5</v>
      </c>
      <c r="AC106" s="191">
        <f t="shared" si="15"/>
        <v>4.9846793669327991E-6</v>
      </c>
      <c r="AD106" s="194">
        <f t="shared" si="16"/>
        <v>8.2570599649047677E-11</v>
      </c>
      <c r="AE106" s="191">
        <f t="shared" si="17"/>
        <v>3.7385095251995989E-4</v>
      </c>
      <c r="AF106" s="191">
        <f t="shared" si="18"/>
        <v>0.33695395032242292</v>
      </c>
    </row>
    <row r="107" spans="2:32">
      <c r="B107" s="116">
        <f t="shared" si="3"/>
        <v>59809.049022471605</v>
      </c>
      <c r="C107" s="115">
        <f t="shared" si="6"/>
        <v>0.99000000000000055</v>
      </c>
      <c r="D107" s="68">
        <f>'ver pressoflex 6p C2 DCpowe'!$G$3/2/$C$557*C107</f>
        <v>12.127500000000007</v>
      </c>
      <c r="E107" s="114">
        <f t="shared" si="7"/>
        <v>3.9504325820665319E-4</v>
      </c>
      <c r="F107" s="114">
        <f t="shared" si="8"/>
        <v>5.632608560803828E-4</v>
      </c>
      <c r="G107" s="114">
        <f t="shared" si="9"/>
        <v>7.314784539541124E-4</v>
      </c>
      <c r="H107" s="114">
        <f t="shared" si="10"/>
        <v>4.3691840079735141E-3</v>
      </c>
      <c r="I107" s="114">
        <f t="shared" si="11"/>
        <v>4.5374016058472438E-3</v>
      </c>
      <c r="J107" s="114">
        <f t="shared" si="12"/>
        <v>4.7056192037209735E-3</v>
      </c>
      <c r="K107" s="114">
        <f t="shared" si="13"/>
        <v>5.126163198405297E-3</v>
      </c>
      <c r="L107" s="113">
        <f>-'ver pressoflex 6p C2 DCpowe'!$G$2*'ver pressoflex 6p C2 DCpowe'!D107*'ver pressoflex 6p C2 DCpowe'!$G$17*'ver pressoflex 6p C2 DCpowe'!$G$13*'ver pressoflex 6p C2 DCpowe'!AE107</f>
        <v>-1.1012140872921778</v>
      </c>
      <c r="M107" s="31">
        <f>IF(ABS(E107)&lt;'ver pressoflex 6p C2 DCpowe'!$G$7,'ver pressoflex 6p C2 DCpowe'!$G$16*E107*'ver pressoflex 6p C2 DCpowe'!$O$8,SIGN(E107)*'ver pressoflex 6p C2 DCpowe'!$G$15*'ver pressoflex 6p C2 DCpowe'!$O$8)</f>
        <v>6.6502365588970109</v>
      </c>
      <c r="N107" s="31">
        <f>IF(ABS(F107)&lt;'ver pressoflex 6p C2 DCpowe'!$G$7,'ver pressoflex 6p C2 DCpowe'!$G$16*F107*'ver pressoflex 6p C2 DCpowe'!$O$9,SIGN(F107)*'ver pressoflex 6p C2 DCpowe'!$G$15*'ver pressoflex 6p C2 DCpowe'!$O$9)</f>
        <v>0</v>
      </c>
      <c r="O107" s="31">
        <f>IF(ABS(G107)&lt;'ver pressoflex 6p C2 DCpowe'!$G$7,'ver pressoflex 6p C2 DCpowe'!$G$16*G107*'ver pressoflex 6p C2 DCpowe'!$O$10,SIGN(G107)*'ver pressoflex 6p C2 DCpowe'!$G$15*'ver pressoflex 6p C2 DCpowe'!$O$10)</f>
        <v>0</v>
      </c>
      <c r="P107" s="31">
        <f>IF(ABS(H107)&lt;'ver pressoflex 6p C2 DCpowe'!$G$7,'ver pressoflex 6p C2 DCpowe'!$G$16*H107*'ver pressoflex 6p C2 DCpowe'!$O$11,SIGN(H107)*'ver pressoflex 6p C2 DCpowe'!$G$15*'ver pressoflex 6p C2 DCpowe'!$O$11)</f>
        <v>0</v>
      </c>
      <c r="Q107" s="31">
        <f>IF(ABS(I107)&lt;'ver pressoflex 6p C2 DCpowe'!$G$7,'ver pressoflex 6p C2 DCpowe'!$G$16*I107*'ver pressoflex 6p C2 DCpowe'!$O$12,SIGN(I107)*'ver pressoflex 6p C2 DCpowe'!$G$15*'ver pressoflex 6p C2 DCpowe'!$O$12)</f>
        <v>0</v>
      </c>
      <c r="R107" s="31">
        <f>IF(ABS(J107)&lt;'ver pressoflex 6p C2 DCpowe'!$G$7,'ver pressoflex 6p C2 DCpowe'!$G$16*J107*'ver pressoflex 6p C2 DCpowe'!$O$13,SIGN(J107)*'ver pressoflex 6p C2 DCpowe'!$G$15*'ver pressoflex 6p C2 DCpowe'!$O$13)</f>
        <v>17803.500000000004</v>
      </c>
      <c r="S107" s="113">
        <f t="shared" si="4"/>
        <v>17809.049022471609</v>
      </c>
      <c r="T107" s="362">
        <f>-L107*('ver pressoflex 6p C2 DCpowe'!$G$3/2-'ver pressoflex 6p C2 DCpowe'!AF107*'ver pressoflex 6p C2 DCpowe'!D107)</f>
        <v>1344.4861992018602</v>
      </c>
      <c r="U107" s="29">
        <f>M107*IF(($G$3/2-$M$8)&gt;0,('ver pressoflex 6p C2 DCpowe'!$G$3/2-'ver pressoflex 6p C2 DCpowe'!$M$8),'ver pressoflex 6p C2 DCpowe'!$G$3/2-('ver pressoflex 6p C2 DCpowe'!$G$3-'ver pressoflex 6p C2 DCpowe'!$M$8))*IF(($G$3/2-$M$8)&gt;0,-1,1)</f>
        <v>-6816.4924728694359</v>
      </c>
      <c r="V107" s="29">
        <f>N107*IF(($G$3/2-$M$9)&gt;0,('ver pressoflex 6p C2 DCpowe'!$G$3/2-'ver pressoflex 6p C2 DCpowe'!$M$9),'ver pressoflex 6p C2 DCpowe'!$G$3/2-('ver pressoflex 6p C2 DCpowe'!$G$3-'ver pressoflex 6p C2 DCpowe'!$M$9))*IF(($G$3/2-$M$9)&gt;0,-1,1)</f>
        <v>0</v>
      </c>
      <c r="W107" s="29">
        <f>O107*IF(($G$3/2-$M$10)&gt;0,('ver pressoflex 6p C2 DCpowe'!$G$3/2-'ver pressoflex 6p C2 DCpowe'!$M$10),'ver pressoflex 6p C2 DCpowe'!$G$3/2-('ver pressoflex 6p C2 DCpowe'!$G$3-'ver pressoflex 6p C2 DCpowe'!$M$10))*IF(($G$3/2-$M$10)&gt;0,-1,1)</f>
        <v>0</v>
      </c>
      <c r="X107" s="29">
        <f>P107*IF(($G$3/2-$M$11)&gt;0,('ver pressoflex 6p C2 DCpowe'!$G$3/2-'ver pressoflex 6p C2 DCpowe'!$M$11),'ver pressoflex 6p C2 DCpowe'!$G$3/2-('ver pressoflex 6p C2 DCpowe'!$G$3-'ver pressoflex 6p C2 DCpowe'!$M$11))*IF(($G$3/2-$M$11)&gt;0,-1,1)</f>
        <v>0</v>
      </c>
      <c r="Y107" s="29">
        <f>Q107*IF(($G$3/2-$M$12)&gt;0,('ver pressoflex 6p C2 DCpowe'!$G$3/2-'ver pressoflex 6p C2 DCpowe'!$M$12),'ver pressoflex 6p C2 DCpowe'!$G$3/2-('ver pressoflex 6p C2 DCpowe'!$G$3-'ver pressoflex 6p C2 DCpowe'!$M$12))*IF(($G$3/2-$M$12)&gt;0,-1,1)</f>
        <v>0</v>
      </c>
      <c r="Z107" s="29">
        <f>R107*IF(($G$3/2-$M$13)&gt;0,('ver pressoflex 6p C2 DCpowe'!$G$3/2-'ver pressoflex 6p C2 DCpowe'!$M$13),'ver pressoflex 6p C2 DCpowe'!$G$3/2-('ver pressoflex 6p C2 DCpowe'!$G$3-'ver pressoflex 6p C2 DCpowe'!$M$13))*IF(($G$3/2-$M$13)&gt;0,-1,1)</f>
        <v>18248587.500000004</v>
      </c>
      <c r="AA107" s="113">
        <f t="shared" si="14"/>
        <v>18243115.493726335</v>
      </c>
      <c r="AB107" s="193">
        <f t="shared" si="5"/>
        <v>2.5500736477670705E-5</v>
      </c>
      <c r="AC107" s="191">
        <f t="shared" si="15"/>
        <v>5.1887461780118496E-6</v>
      </c>
      <c r="AD107" s="194">
        <f t="shared" si="16"/>
        <v>8.7721795225341128E-11</v>
      </c>
      <c r="AE107" s="191">
        <f t="shared" si="17"/>
        <v>3.8915596335088867E-4</v>
      </c>
      <c r="AF107" s="191">
        <f t="shared" si="18"/>
        <v>0.33703231348538831</v>
      </c>
    </row>
    <row r="108" spans="2:32">
      <c r="B108" s="116">
        <f t="shared" si="3"/>
        <v>59808.973750044446</v>
      </c>
      <c r="C108" s="115">
        <f t="shared" si="6"/>
        <v>1.0100000000000005</v>
      </c>
      <c r="D108" s="68">
        <f>'ver pressoflex 6p C2 DCpowe'!$G$3/2/$C$557*C108</f>
        <v>12.372500000000006</v>
      </c>
      <c r="E108" s="114">
        <f t="shared" si="7"/>
        <v>3.9456874552468792E-4</v>
      </c>
      <c r="F108" s="114">
        <f t="shared" si="8"/>
        <v>5.6280367719501899E-4</v>
      </c>
      <c r="G108" s="114">
        <f t="shared" si="9"/>
        <v>7.3103860886535E-4</v>
      </c>
      <c r="H108" s="114">
        <f t="shared" si="10"/>
        <v>4.3691190062362592E-3</v>
      </c>
      <c r="I108" s="114">
        <f t="shared" si="11"/>
        <v>4.5373539379065901E-3</v>
      </c>
      <c r="J108" s="114">
        <f t="shared" si="12"/>
        <v>4.7055888695769202E-3</v>
      </c>
      <c r="K108" s="114">
        <f t="shared" si="13"/>
        <v>5.1261761987527483E-3</v>
      </c>
      <c r="L108" s="113">
        <f>-'ver pressoflex 6p C2 DCpowe'!$G$2*'ver pressoflex 6p C2 DCpowe'!D108*'ver pressoflex 6p C2 DCpowe'!$G$17*'ver pressoflex 6p C2 DCpowe'!$G$13*'ver pressoflex 6p C2 DCpowe'!AE108</f>
        <v>-1.1684984738575039</v>
      </c>
      <c r="M108" s="31">
        <f>IF(ABS(E108)&lt;'ver pressoflex 6p C2 DCpowe'!$G$7,'ver pressoflex 6p C2 DCpowe'!$G$16*E108*'ver pressoflex 6p C2 DCpowe'!$O$8,SIGN(E108)*'ver pressoflex 6p C2 DCpowe'!$G$15*'ver pressoflex 6p C2 DCpowe'!$O$8)</f>
        <v>6.6422485182971274</v>
      </c>
      <c r="N108" s="31">
        <f>IF(ABS(F108)&lt;'ver pressoflex 6p C2 DCpowe'!$G$7,'ver pressoflex 6p C2 DCpowe'!$G$16*F108*'ver pressoflex 6p C2 DCpowe'!$O$9,SIGN(F108)*'ver pressoflex 6p C2 DCpowe'!$G$15*'ver pressoflex 6p C2 DCpowe'!$O$9)</f>
        <v>0</v>
      </c>
      <c r="O108" s="31">
        <f>IF(ABS(G108)&lt;'ver pressoflex 6p C2 DCpowe'!$G$7,'ver pressoflex 6p C2 DCpowe'!$G$16*G108*'ver pressoflex 6p C2 DCpowe'!$O$10,SIGN(G108)*'ver pressoflex 6p C2 DCpowe'!$G$15*'ver pressoflex 6p C2 DCpowe'!$O$10)</f>
        <v>0</v>
      </c>
      <c r="P108" s="31">
        <f>IF(ABS(H108)&lt;'ver pressoflex 6p C2 DCpowe'!$G$7,'ver pressoflex 6p C2 DCpowe'!$G$16*H108*'ver pressoflex 6p C2 DCpowe'!$O$11,SIGN(H108)*'ver pressoflex 6p C2 DCpowe'!$G$15*'ver pressoflex 6p C2 DCpowe'!$O$11)</f>
        <v>0</v>
      </c>
      <c r="Q108" s="31">
        <f>IF(ABS(I108)&lt;'ver pressoflex 6p C2 DCpowe'!$G$7,'ver pressoflex 6p C2 DCpowe'!$G$16*I108*'ver pressoflex 6p C2 DCpowe'!$O$12,SIGN(I108)*'ver pressoflex 6p C2 DCpowe'!$G$15*'ver pressoflex 6p C2 DCpowe'!$O$12)</f>
        <v>0</v>
      </c>
      <c r="R108" s="31">
        <f>IF(ABS(J108)&lt;'ver pressoflex 6p C2 DCpowe'!$G$7,'ver pressoflex 6p C2 DCpowe'!$G$16*J108*'ver pressoflex 6p C2 DCpowe'!$O$13,SIGN(J108)*'ver pressoflex 6p C2 DCpowe'!$G$15*'ver pressoflex 6p C2 DCpowe'!$O$13)</f>
        <v>17803.500000000004</v>
      </c>
      <c r="S108" s="113">
        <f t="shared" si="4"/>
        <v>17808.973750044443</v>
      </c>
      <c r="T108" s="362">
        <f>-L108*('ver pressoflex 6p C2 DCpowe'!$G$3/2-'ver pressoflex 6p C2 DCpowe'!AF108*'ver pressoflex 6p C2 DCpowe'!D108)</f>
        <v>1426.5369357548818</v>
      </c>
      <c r="U108" s="29">
        <f>M108*IF(($G$3/2-$M$8)&gt;0,('ver pressoflex 6p C2 DCpowe'!$G$3/2-'ver pressoflex 6p C2 DCpowe'!$M$8),'ver pressoflex 6p C2 DCpowe'!$G$3/2-('ver pressoflex 6p C2 DCpowe'!$G$3-'ver pressoflex 6p C2 DCpowe'!$M$8))*IF(($G$3/2-$M$8)&gt;0,-1,1)</f>
        <v>-6808.3047312545559</v>
      </c>
      <c r="V108" s="29">
        <f>N108*IF(($G$3/2-$M$9)&gt;0,('ver pressoflex 6p C2 DCpowe'!$G$3/2-'ver pressoflex 6p C2 DCpowe'!$M$9),'ver pressoflex 6p C2 DCpowe'!$G$3/2-('ver pressoflex 6p C2 DCpowe'!$G$3-'ver pressoflex 6p C2 DCpowe'!$M$9))*IF(($G$3/2-$M$9)&gt;0,-1,1)</f>
        <v>0</v>
      </c>
      <c r="W108" s="29">
        <f>O108*IF(($G$3/2-$M$10)&gt;0,('ver pressoflex 6p C2 DCpowe'!$G$3/2-'ver pressoflex 6p C2 DCpowe'!$M$10),'ver pressoflex 6p C2 DCpowe'!$G$3/2-('ver pressoflex 6p C2 DCpowe'!$G$3-'ver pressoflex 6p C2 DCpowe'!$M$10))*IF(($G$3/2-$M$10)&gt;0,-1,1)</f>
        <v>0</v>
      </c>
      <c r="X108" s="29">
        <f>P108*IF(($G$3/2-$M$11)&gt;0,('ver pressoflex 6p C2 DCpowe'!$G$3/2-'ver pressoflex 6p C2 DCpowe'!$M$11),'ver pressoflex 6p C2 DCpowe'!$G$3/2-('ver pressoflex 6p C2 DCpowe'!$G$3-'ver pressoflex 6p C2 DCpowe'!$M$11))*IF(($G$3/2-$M$11)&gt;0,-1,1)</f>
        <v>0</v>
      </c>
      <c r="Y108" s="29">
        <f>Q108*IF(($G$3/2-$M$12)&gt;0,('ver pressoflex 6p C2 DCpowe'!$G$3/2-'ver pressoflex 6p C2 DCpowe'!$M$12),'ver pressoflex 6p C2 DCpowe'!$G$3/2-('ver pressoflex 6p C2 DCpowe'!$G$3-'ver pressoflex 6p C2 DCpowe'!$M$12))*IF(($G$3/2-$M$12)&gt;0,-1,1)</f>
        <v>0</v>
      </c>
      <c r="Z108" s="29">
        <f>R108*IF(($G$3/2-$M$13)&gt;0,('ver pressoflex 6p C2 DCpowe'!$G$3/2-'ver pressoflex 6p C2 DCpowe'!$M$13),'ver pressoflex 6p C2 DCpowe'!$G$3/2-('ver pressoflex 6p C2 DCpowe'!$G$3-'ver pressoflex 6p C2 DCpowe'!$M$13))*IF(($G$3/2-$M$13)&gt;0,-1,1)</f>
        <v>18248587.500000004</v>
      </c>
      <c r="AA108" s="113">
        <f t="shared" si="14"/>
        <v>18243205.732204504</v>
      </c>
      <c r="AB108" s="193">
        <f t="shared" si="5"/>
        <v>2.6018583651139646E-5</v>
      </c>
      <c r="AC108" s="191">
        <f t="shared" si="15"/>
        <v>5.3967542019224823E-6</v>
      </c>
      <c r="AD108" s="194">
        <f t="shared" si="16"/>
        <v>9.3080179243580647E-11</v>
      </c>
      <c r="AE108" s="191">
        <f t="shared" si="17"/>
        <v>4.0475656514418615E-4</v>
      </c>
      <c r="AF108" s="191">
        <f t="shared" si="18"/>
        <v>0.3371108342114173</v>
      </c>
    </row>
    <row r="109" spans="2:32">
      <c r="B109" s="116">
        <f t="shared" si="3"/>
        <v>59808.895824078441</v>
      </c>
      <c r="C109" s="115">
        <f t="shared" si="6"/>
        <v>1.0300000000000005</v>
      </c>
      <c r="D109" s="68">
        <f>'ver pressoflex 6p C2 DCpowe'!$G$3/2/$C$557*C109</f>
        <v>12.617500000000005</v>
      </c>
      <c r="E109" s="114">
        <f t="shared" si="7"/>
        <v>3.9409413504137429E-4</v>
      </c>
      <c r="F109" s="114">
        <f t="shared" si="8"/>
        <v>5.6234640408095872E-4</v>
      </c>
      <c r="G109" s="114">
        <f t="shared" si="9"/>
        <v>7.305986731205433E-4</v>
      </c>
      <c r="H109" s="114">
        <f t="shared" si="10"/>
        <v>4.3690539911015579E-3</v>
      </c>
      <c r="I109" s="114">
        <f t="shared" si="11"/>
        <v>4.5373062601411426E-3</v>
      </c>
      <c r="J109" s="114">
        <f t="shared" si="12"/>
        <v>4.7055585291807273E-3</v>
      </c>
      <c r="K109" s="114">
        <f t="shared" si="13"/>
        <v>5.1261892017796891E-3</v>
      </c>
      <c r="L109" s="113">
        <f>-'ver pressoflex 6p C2 DCpowe'!$G$2*'ver pressoflex 6p C2 DCpowe'!D109*'ver pressoflex 6p C2 DCpowe'!$G$17*'ver pressoflex 6p C2 DCpowe'!$G$13*'ver pressoflex 6p C2 DCpowe'!AE109</f>
        <v>-1.2384347528566315</v>
      </c>
      <c r="M109" s="31">
        <f>IF(ABS(E109)&lt;'ver pressoflex 6p C2 DCpowe'!$G$7,'ver pressoflex 6p C2 DCpowe'!$G$16*E109*'ver pressoflex 6p C2 DCpowe'!$O$8,SIGN(E109)*'ver pressoflex 6p C2 DCpowe'!$G$15*'ver pressoflex 6p C2 DCpowe'!$O$8)</f>
        <v>6.6342588312899453</v>
      </c>
      <c r="N109" s="31">
        <f>IF(ABS(F109)&lt;'ver pressoflex 6p C2 DCpowe'!$G$7,'ver pressoflex 6p C2 DCpowe'!$G$16*F109*'ver pressoflex 6p C2 DCpowe'!$O$9,SIGN(F109)*'ver pressoflex 6p C2 DCpowe'!$G$15*'ver pressoflex 6p C2 DCpowe'!$O$9)</f>
        <v>0</v>
      </c>
      <c r="O109" s="31">
        <f>IF(ABS(G109)&lt;'ver pressoflex 6p C2 DCpowe'!$G$7,'ver pressoflex 6p C2 DCpowe'!$G$16*G109*'ver pressoflex 6p C2 DCpowe'!$O$10,SIGN(G109)*'ver pressoflex 6p C2 DCpowe'!$G$15*'ver pressoflex 6p C2 DCpowe'!$O$10)</f>
        <v>0</v>
      </c>
      <c r="P109" s="31">
        <f>IF(ABS(H109)&lt;'ver pressoflex 6p C2 DCpowe'!$G$7,'ver pressoflex 6p C2 DCpowe'!$G$16*H109*'ver pressoflex 6p C2 DCpowe'!$O$11,SIGN(H109)*'ver pressoflex 6p C2 DCpowe'!$G$15*'ver pressoflex 6p C2 DCpowe'!$O$11)</f>
        <v>0</v>
      </c>
      <c r="Q109" s="31">
        <f>IF(ABS(I109)&lt;'ver pressoflex 6p C2 DCpowe'!$G$7,'ver pressoflex 6p C2 DCpowe'!$G$16*I109*'ver pressoflex 6p C2 DCpowe'!$O$12,SIGN(I109)*'ver pressoflex 6p C2 DCpowe'!$G$15*'ver pressoflex 6p C2 DCpowe'!$O$12)</f>
        <v>0</v>
      </c>
      <c r="R109" s="31">
        <f>IF(ABS(J109)&lt;'ver pressoflex 6p C2 DCpowe'!$G$7,'ver pressoflex 6p C2 DCpowe'!$G$16*J109*'ver pressoflex 6p C2 DCpowe'!$O$13,SIGN(J109)*'ver pressoflex 6p C2 DCpowe'!$G$15*'ver pressoflex 6p C2 DCpowe'!$O$13)</f>
        <v>17803.500000000004</v>
      </c>
      <c r="S109" s="113">
        <f t="shared" si="4"/>
        <v>17808.895824078438</v>
      </c>
      <c r="T109" s="362">
        <f>-L109*('ver pressoflex 6p C2 DCpowe'!$G$3/2-'ver pressoflex 6p C2 DCpowe'!AF109*'ver pressoflex 6p C2 DCpowe'!D109)</f>
        <v>1511.8136656124548</v>
      </c>
      <c r="U109" s="29">
        <f>M109*IF(($G$3/2-$M$8)&gt;0,('ver pressoflex 6p C2 DCpowe'!$G$3/2-'ver pressoflex 6p C2 DCpowe'!$M$8),'ver pressoflex 6p C2 DCpowe'!$G$3/2-('ver pressoflex 6p C2 DCpowe'!$G$3-'ver pressoflex 6p C2 DCpowe'!$M$8))*IF(($G$3/2-$M$8)&gt;0,-1,1)</f>
        <v>-6800.115302072194</v>
      </c>
      <c r="V109" s="29">
        <f>N109*IF(($G$3/2-$M$9)&gt;0,('ver pressoflex 6p C2 DCpowe'!$G$3/2-'ver pressoflex 6p C2 DCpowe'!$M$9),'ver pressoflex 6p C2 DCpowe'!$G$3/2-('ver pressoflex 6p C2 DCpowe'!$G$3-'ver pressoflex 6p C2 DCpowe'!$M$9))*IF(($G$3/2-$M$9)&gt;0,-1,1)</f>
        <v>0</v>
      </c>
      <c r="W109" s="29">
        <f>O109*IF(($G$3/2-$M$10)&gt;0,('ver pressoflex 6p C2 DCpowe'!$G$3/2-'ver pressoflex 6p C2 DCpowe'!$M$10),'ver pressoflex 6p C2 DCpowe'!$G$3/2-('ver pressoflex 6p C2 DCpowe'!$G$3-'ver pressoflex 6p C2 DCpowe'!$M$10))*IF(($G$3/2-$M$10)&gt;0,-1,1)</f>
        <v>0</v>
      </c>
      <c r="X109" s="29">
        <f>P109*IF(($G$3/2-$M$11)&gt;0,('ver pressoflex 6p C2 DCpowe'!$G$3/2-'ver pressoflex 6p C2 DCpowe'!$M$11),'ver pressoflex 6p C2 DCpowe'!$G$3/2-('ver pressoflex 6p C2 DCpowe'!$G$3-'ver pressoflex 6p C2 DCpowe'!$M$11))*IF(($G$3/2-$M$11)&gt;0,-1,1)</f>
        <v>0</v>
      </c>
      <c r="Y109" s="29">
        <f>Q109*IF(($G$3/2-$M$12)&gt;0,('ver pressoflex 6p C2 DCpowe'!$G$3/2-'ver pressoflex 6p C2 DCpowe'!$M$12),'ver pressoflex 6p C2 DCpowe'!$G$3/2-('ver pressoflex 6p C2 DCpowe'!$G$3-'ver pressoflex 6p C2 DCpowe'!$M$12))*IF(($G$3/2-$M$12)&gt;0,-1,1)</f>
        <v>0</v>
      </c>
      <c r="Z109" s="29">
        <f>R109*IF(($G$3/2-$M$13)&gt;0,('ver pressoflex 6p C2 DCpowe'!$G$3/2-'ver pressoflex 6p C2 DCpowe'!$M$13),'ver pressoflex 6p C2 DCpowe'!$G$3/2-('ver pressoflex 6p C2 DCpowe'!$G$3-'ver pressoflex 6p C2 DCpowe'!$M$13))*IF(($G$3/2-$M$13)&gt;0,-1,1)</f>
        <v>18248587.500000004</v>
      </c>
      <c r="AA109" s="113">
        <f t="shared" si="14"/>
        <v>18243299.198363543</v>
      </c>
      <c r="AB109" s="193">
        <f t="shared" si="5"/>
        <v>2.653653755758698E-5</v>
      </c>
      <c r="AC109" s="191">
        <f t="shared" si="15"/>
        <v>5.6086942867633097E-6</v>
      </c>
      <c r="AD109" s="194">
        <f t="shared" si="16"/>
        <v>9.864961530327721E-11</v>
      </c>
      <c r="AE109" s="191">
        <f t="shared" si="17"/>
        <v>4.2065207150724819E-4</v>
      </c>
      <c r="AF109" s="191">
        <f t="shared" si="18"/>
        <v>0.33718951297620103</v>
      </c>
    </row>
    <row r="110" spans="2:32">
      <c r="B110" s="116">
        <f t="shared" si="3"/>
        <v>59808.81519605987</v>
      </c>
      <c r="C110" s="115">
        <f t="shared" si="6"/>
        <v>1.0500000000000005</v>
      </c>
      <c r="D110" s="68">
        <f>'ver pressoflex 6p C2 DCpowe'!$G$3/2/$C$557*C110</f>
        <v>12.862500000000006</v>
      </c>
      <c r="E110" s="114">
        <f t="shared" si="7"/>
        <v>3.9361942672647252E-4</v>
      </c>
      <c r="F110" s="114">
        <f t="shared" si="8"/>
        <v>5.6188903670906709E-4</v>
      </c>
      <c r="G110" s="114">
        <f t="shared" si="9"/>
        <v>7.3015864669166177E-4</v>
      </c>
      <c r="H110" s="114">
        <f t="shared" si="10"/>
        <v>4.3689889625652704E-3</v>
      </c>
      <c r="I110" s="114">
        <f t="shared" si="11"/>
        <v>4.5372585725478648E-3</v>
      </c>
      <c r="J110" s="114">
        <f t="shared" si="12"/>
        <v>4.7055281825304591E-3</v>
      </c>
      <c r="K110" s="114">
        <f t="shared" si="13"/>
        <v>5.1262022074869467E-3</v>
      </c>
      <c r="L110" s="113">
        <f>-'ver pressoflex 6p C2 DCpowe'!$G$2*'ver pressoflex 6p C2 DCpowe'!D110*'ver pressoflex 6p C2 DCpowe'!$G$17*'ver pressoflex 6p C2 DCpowe'!$G$13*'ver pressoflex 6p C2 DCpowe'!AE110</f>
        <v>-1.3110714375013184</v>
      </c>
      <c r="M110" s="31">
        <f>IF(ABS(E110)&lt;'ver pressoflex 6p C2 DCpowe'!$G$7,'ver pressoflex 6p C2 DCpowe'!$G$16*E110*'ver pressoflex 6p C2 DCpowe'!$O$8,SIGN(E110)*'ver pressoflex 6p C2 DCpowe'!$G$15*'ver pressoflex 6p C2 DCpowe'!$O$8)</f>
        <v>6.6262674973664062</v>
      </c>
      <c r="N110" s="31">
        <f>IF(ABS(F110)&lt;'ver pressoflex 6p C2 DCpowe'!$G$7,'ver pressoflex 6p C2 DCpowe'!$G$16*F110*'ver pressoflex 6p C2 DCpowe'!$O$9,SIGN(F110)*'ver pressoflex 6p C2 DCpowe'!$G$15*'ver pressoflex 6p C2 DCpowe'!$O$9)</f>
        <v>0</v>
      </c>
      <c r="O110" s="31">
        <f>IF(ABS(G110)&lt;'ver pressoflex 6p C2 DCpowe'!$G$7,'ver pressoflex 6p C2 DCpowe'!$G$16*G110*'ver pressoflex 6p C2 DCpowe'!$O$10,SIGN(G110)*'ver pressoflex 6p C2 DCpowe'!$G$15*'ver pressoflex 6p C2 DCpowe'!$O$10)</f>
        <v>0</v>
      </c>
      <c r="P110" s="31">
        <f>IF(ABS(H110)&lt;'ver pressoflex 6p C2 DCpowe'!$G$7,'ver pressoflex 6p C2 DCpowe'!$G$16*H110*'ver pressoflex 6p C2 DCpowe'!$O$11,SIGN(H110)*'ver pressoflex 6p C2 DCpowe'!$G$15*'ver pressoflex 6p C2 DCpowe'!$O$11)</f>
        <v>0</v>
      </c>
      <c r="Q110" s="31">
        <f>IF(ABS(I110)&lt;'ver pressoflex 6p C2 DCpowe'!$G$7,'ver pressoflex 6p C2 DCpowe'!$G$16*I110*'ver pressoflex 6p C2 DCpowe'!$O$12,SIGN(I110)*'ver pressoflex 6p C2 DCpowe'!$G$15*'ver pressoflex 6p C2 DCpowe'!$O$12)</f>
        <v>0</v>
      </c>
      <c r="R110" s="31">
        <f>IF(ABS(J110)&lt;'ver pressoflex 6p C2 DCpowe'!$G$7,'ver pressoflex 6p C2 DCpowe'!$G$16*J110*'ver pressoflex 6p C2 DCpowe'!$O$13,SIGN(J110)*'ver pressoflex 6p C2 DCpowe'!$G$15*'ver pressoflex 6p C2 DCpowe'!$O$13)</f>
        <v>17803.500000000004</v>
      </c>
      <c r="S110" s="113">
        <f t="shared" si="4"/>
        <v>17808.81519605987</v>
      </c>
      <c r="T110" s="362">
        <f>-L110*('ver pressoflex 6p C2 DCpowe'!$G$3/2-'ver pressoflex 6p C2 DCpowe'!AF110*'ver pressoflex 6p C2 DCpowe'!D110)</f>
        <v>1600.3749333776316</v>
      </c>
      <c r="U110" s="29">
        <f>M110*IF(($G$3/2-$M$8)&gt;0,('ver pressoflex 6p C2 DCpowe'!$G$3/2-'ver pressoflex 6p C2 DCpowe'!$M$8),'ver pressoflex 6p C2 DCpowe'!$G$3/2-('ver pressoflex 6p C2 DCpowe'!$G$3-'ver pressoflex 6p C2 DCpowe'!$M$8))*IF(($G$3/2-$M$8)&gt;0,-1,1)</f>
        <v>-6791.9241848005668</v>
      </c>
      <c r="V110" s="29">
        <f>N110*IF(($G$3/2-$M$9)&gt;0,('ver pressoflex 6p C2 DCpowe'!$G$3/2-'ver pressoflex 6p C2 DCpowe'!$M$9),'ver pressoflex 6p C2 DCpowe'!$G$3/2-('ver pressoflex 6p C2 DCpowe'!$G$3-'ver pressoflex 6p C2 DCpowe'!$M$9))*IF(($G$3/2-$M$9)&gt;0,-1,1)</f>
        <v>0</v>
      </c>
      <c r="W110" s="29">
        <f>O110*IF(($G$3/2-$M$10)&gt;0,('ver pressoflex 6p C2 DCpowe'!$G$3/2-'ver pressoflex 6p C2 DCpowe'!$M$10),'ver pressoflex 6p C2 DCpowe'!$G$3/2-('ver pressoflex 6p C2 DCpowe'!$G$3-'ver pressoflex 6p C2 DCpowe'!$M$10))*IF(($G$3/2-$M$10)&gt;0,-1,1)</f>
        <v>0</v>
      </c>
      <c r="X110" s="29">
        <f>P110*IF(($G$3/2-$M$11)&gt;0,('ver pressoflex 6p C2 DCpowe'!$G$3/2-'ver pressoflex 6p C2 DCpowe'!$M$11),'ver pressoflex 6p C2 DCpowe'!$G$3/2-('ver pressoflex 6p C2 DCpowe'!$G$3-'ver pressoflex 6p C2 DCpowe'!$M$11))*IF(($G$3/2-$M$11)&gt;0,-1,1)</f>
        <v>0</v>
      </c>
      <c r="Y110" s="29">
        <f>Q110*IF(($G$3/2-$M$12)&gt;0,('ver pressoflex 6p C2 DCpowe'!$G$3/2-'ver pressoflex 6p C2 DCpowe'!$M$12),'ver pressoflex 6p C2 DCpowe'!$G$3/2-('ver pressoflex 6p C2 DCpowe'!$G$3-'ver pressoflex 6p C2 DCpowe'!$M$12))*IF(($G$3/2-$M$12)&gt;0,-1,1)</f>
        <v>0</v>
      </c>
      <c r="Z110" s="29">
        <f>R110*IF(($G$3/2-$M$13)&gt;0,('ver pressoflex 6p C2 DCpowe'!$G$3/2-'ver pressoflex 6p C2 DCpowe'!$M$13),'ver pressoflex 6p C2 DCpowe'!$G$3/2-('ver pressoflex 6p C2 DCpowe'!$G$3-'ver pressoflex 6p C2 DCpowe'!$M$13))*IF(($G$3/2-$M$13)&gt;0,-1,1)</f>
        <v>18248587.500000004</v>
      </c>
      <c r="AA110" s="113">
        <f t="shared" si="14"/>
        <v>18243395.950748581</v>
      </c>
      <c r="AB110" s="193">
        <f t="shared" si="5"/>
        <v>2.7054598230014058E-5</v>
      </c>
      <c r="AC110" s="191">
        <f t="shared" si="15"/>
        <v>5.8245572678109351E-6</v>
      </c>
      <c r="AD110" s="194">
        <f t="shared" si="16"/>
        <v>1.0443395370701338E-10</v>
      </c>
      <c r="AE110" s="191">
        <f t="shared" si="17"/>
        <v>4.3684179508582009E-4</v>
      </c>
      <c r="AF110" s="191">
        <f t="shared" si="18"/>
        <v>0.3372683502573478</v>
      </c>
    </row>
    <row r="111" spans="2:32">
      <c r="B111" s="116">
        <f t="shared" si="3"/>
        <v>59808.73181763514</v>
      </c>
      <c r="C111" s="115">
        <f t="shared" si="6"/>
        <v>1.0700000000000005</v>
      </c>
      <c r="D111" s="68">
        <f>'ver pressoflex 6p C2 DCpowe'!$G$3/2/$C$557*C111</f>
        <v>13.107500000000007</v>
      </c>
      <c r="E111" s="114">
        <f t="shared" si="7"/>
        <v>3.9314462054973036E-4</v>
      </c>
      <c r="F111" s="114">
        <f t="shared" si="8"/>
        <v>5.6143157505019684E-4</v>
      </c>
      <c r="G111" s="114">
        <f t="shared" si="9"/>
        <v>7.2971852955066338E-4</v>
      </c>
      <c r="H111" s="114">
        <f t="shared" si="10"/>
        <v>4.3689239206232506E-3</v>
      </c>
      <c r="I111" s="114">
        <f t="shared" si="11"/>
        <v>4.5372108751237173E-3</v>
      </c>
      <c r="J111" s="114">
        <f t="shared" si="12"/>
        <v>4.7054978296241839E-3</v>
      </c>
      <c r="K111" s="114">
        <f t="shared" si="13"/>
        <v>5.1262152158753505E-3</v>
      </c>
      <c r="L111" s="113">
        <f>-'ver pressoflex 6p C2 DCpowe'!$G$2*'ver pressoflex 6p C2 DCpowe'!D111*'ver pressoflex 6p C2 DCpowe'!$G$17*'ver pressoflex 6p C2 DCpowe'!$G$13*'ver pressoflex 6p C2 DCpowe'!AE111</f>
        <v>-1.3864568808840343</v>
      </c>
      <c r="M111" s="31">
        <f>IF(ABS(E111)&lt;'ver pressoflex 6p C2 DCpowe'!$G$7,'ver pressoflex 6p C2 DCpowe'!$G$16*E111*'ver pressoflex 6p C2 DCpowe'!$O$8,SIGN(E111)*'ver pressoflex 6p C2 DCpowe'!$G$15*'ver pressoflex 6p C2 DCpowe'!$O$8)</f>
        <v>6.6182745160172374</v>
      </c>
      <c r="N111" s="31">
        <f>IF(ABS(F111)&lt;'ver pressoflex 6p C2 DCpowe'!$G$7,'ver pressoflex 6p C2 DCpowe'!$G$16*F111*'ver pressoflex 6p C2 DCpowe'!$O$9,SIGN(F111)*'ver pressoflex 6p C2 DCpowe'!$G$15*'ver pressoflex 6p C2 DCpowe'!$O$9)</f>
        <v>0</v>
      </c>
      <c r="O111" s="31">
        <f>IF(ABS(G111)&lt;'ver pressoflex 6p C2 DCpowe'!$G$7,'ver pressoflex 6p C2 DCpowe'!$G$16*G111*'ver pressoflex 6p C2 DCpowe'!$O$10,SIGN(G111)*'ver pressoflex 6p C2 DCpowe'!$G$15*'ver pressoflex 6p C2 DCpowe'!$O$10)</f>
        <v>0</v>
      </c>
      <c r="P111" s="31">
        <f>IF(ABS(H111)&lt;'ver pressoflex 6p C2 DCpowe'!$G$7,'ver pressoflex 6p C2 DCpowe'!$G$16*H111*'ver pressoflex 6p C2 DCpowe'!$O$11,SIGN(H111)*'ver pressoflex 6p C2 DCpowe'!$G$15*'ver pressoflex 6p C2 DCpowe'!$O$11)</f>
        <v>0</v>
      </c>
      <c r="Q111" s="31">
        <f>IF(ABS(I111)&lt;'ver pressoflex 6p C2 DCpowe'!$G$7,'ver pressoflex 6p C2 DCpowe'!$G$16*I111*'ver pressoflex 6p C2 DCpowe'!$O$12,SIGN(I111)*'ver pressoflex 6p C2 DCpowe'!$G$15*'ver pressoflex 6p C2 DCpowe'!$O$12)</f>
        <v>0</v>
      </c>
      <c r="R111" s="31">
        <f>IF(ABS(J111)&lt;'ver pressoflex 6p C2 DCpowe'!$G$7,'ver pressoflex 6p C2 DCpowe'!$G$16*J111*'ver pressoflex 6p C2 DCpowe'!$O$13,SIGN(J111)*'ver pressoflex 6p C2 DCpowe'!$G$15*'ver pressoflex 6p C2 DCpowe'!$O$13)</f>
        <v>17803.500000000004</v>
      </c>
      <c r="S111" s="113">
        <f t="shared" si="4"/>
        <v>17808.731817635136</v>
      </c>
      <c r="T111" s="362">
        <f>-L111*('ver pressoflex 6p C2 DCpowe'!$G$3/2-'ver pressoflex 6p C2 DCpowe'!AF111*'ver pressoflex 6p C2 DCpowe'!D111)</f>
        <v>1692.2790712982755</v>
      </c>
      <c r="U111" s="29">
        <f>M111*IF(($G$3/2-$M$8)&gt;0,('ver pressoflex 6p C2 DCpowe'!$G$3/2-'ver pressoflex 6p C2 DCpowe'!$M$8),'ver pressoflex 6p C2 DCpowe'!$G$3/2-('ver pressoflex 6p C2 DCpowe'!$G$3-'ver pressoflex 6p C2 DCpowe'!$M$8))*IF(($G$3/2-$M$8)&gt;0,-1,1)</f>
        <v>-6783.7313789176687</v>
      </c>
      <c r="V111" s="29">
        <f>N111*IF(($G$3/2-$M$9)&gt;0,('ver pressoflex 6p C2 DCpowe'!$G$3/2-'ver pressoflex 6p C2 DCpowe'!$M$9),'ver pressoflex 6p C2 DCpowe'!$G$3/2-('ver pressoflex 6p C2 DCpowe'!$G$3-'ver pressoflex 6p C2 DCpowe'!$M$9))*IF(($G$3/2-$M$9)&gt;0,-1,1)</f>
        <v>0</v>
      </c>
      <c r="W111" s="29">
        <f>O111*IF(($G$3/2-$M$10)&gt;0,('ver pressoflex 6p C2 DCpowe'!$G$3/2-'ver pressoflex 6p C2 DCpowe'!$M$10),'ver pressoflex 6p C2 DCpowe'!$G$3/2-('ver pressoflex 6p C2 DCpowe'!$G$3-'ver pressoflex 6p C2 DCpowe'!$M$10))*IF(($G$3/2-$M$10)&gt;0,-1,1)</f>
        <v>0</v>
      </c>
      <c r="X111" s="29">
        <f>P111*IF(($G$3/2-$M$11)&gt;0,('ver pressoflex 6p C2 DCpowe'!$G$3/2-'ver pressoflex 6p C2 DCpowe'!$M$11),'ver pressoflex 6p C2 DCpowe'!$G$3/2-('ver pressoflex 6p C2 DCpowe'!$G$3-'ver pressoflex 6p C2 DCpowe'!$M$11))*IF(($G$3/2-$M$11)&gt;0,-1,1)</f>
        <v>0</v>
      </c>
      <c r="Y111" s="29">
        <f>Q111*IF(($G$3/2-$M$12)&gt;0,('ver pressoflex 6p C2 DCpowe'!$G$3/2-'ver pressoflex 6p C2 DCpowe'!$M$12),'ver pressoflex 6p C2 DCpowe'!$G$3/2-('ver pressoflex 6p C2 DCpowe'!$G$3-'ver pressoflex 6p C2 DCpowe'!$M$12))*IF(($G$3/2-$M$12)&gt;0,-1,1)</f>
        <v>0</v>
      </c>
      <c r="Z111" s="29">
        <f>R111*IF(($G$3/2-$M$13)&gt;0,('ver pressoflex 6p C2 DCpowe'!$G$3/2-'ver pressoflex 6p C2 DCpowe'!$M$13),'ver pressoflex 6p C2 DCpowe'!$G$3/2-('ver pressoflex 6p C2 DCpowe'!$G$3-'ver pressoflex 6p C2 DCpowe'!$M$13))*IF(($G$3/2-$M$13)&gt;0,-1,1)</f>
        <v>18248587.500000004</v>
      </c>
      <c r="AA111" s="113">
        <f t="shared" si="14"/>
        <v>18243496.047692385</v>
      </c>
      <c r="AB111" s="193">
        <f t="shared" si="5"/>
        <v>2.7572765701435823E-5</v>
      </c>
      <c r="AC111" s="191">
        <f t="shared" si="15"/>
        <v>6.044333967506208E-6</v>
      </c>
      <c r="AD111" s="194">
        <f t="shared" si="16"/>
        <v>1.104370314281545E-10</v>
      </c>
      <c r="AE111" s="191">
        <f t="shared" si="17"/>
        <v>4.5332504756296558E-4</v>
      </c>
      <c r="AF111" s="191">
        <f t="shared" si="18"/>
        <v>0.33734734653439158</v>
      </c>
    </row>
    <row r="112" spans="2:32">
      <c r="B112" s="116">
        <f t="shared" si="3"/>
        <v>59808.645640611037</v>
      </c>
      <c r="C112" s="115">
        <f t="shared" si="6"/>
        <v>1.0900000000000005</v>
      </c>
      <c r="D112" s="68">
        <f>'ver pressoflex 6p C2 DCpowe'!$G$3/2/$C$557*C112</f>
        <v>13.352500000000006</v>
      </c>
      <c r="E112" s="114">
        <f t="shared" si="7"/>
        <v>3.9266971648088325E-4</v>
      </c>
      <c r="F112" s="114">
        <f t="shared" si="8"/>
        <v>5.609740190751888E-4</v>
      </c>
      <c r="G112" s="114">
        <f t="shared" si="9"/>
        <v>7.2927832166949451E-4</v>
      </c>
      <c r="H112" s="114">
        <f t="shared" si="10"/>
        <v>4.3688588652713535E-3</v>
      </c>
      <c r="I112" s="114">
        <f t="shared" si="11"/>
        <v>4.5371631678656592E-3</v>
      </c>
      <c r="J112" s="114">
        <f t="shared" si="12"/>
        <v>4.7054674704599649E-3</v>
      </c>
      <c r="K112" s="114">
        <f t="shared" si="13"/>
        <v>5.1262282269457296E-3</v>
      </c>
      <c r="L112" s="113">
        <f>-'ver pressoflex 6p C2 DCpowe'!$G$2*'ver pressoflex 6p C2 DCpowe'!D112*'ver pressoflex 6p C2 DCpowe'!$G$17*'ver pressoflex 6p C2 DCpowe'!$G$13*'ver pressoflex 6p C2 DCpowe'!AE112</f>
        <v>-1.4646392756995859</v>
      </c>
      <c r="M112" s="31">
        <f>IF(ABS(E112)&lt;'ver pressoflex 6p C2 DCpowe'!$G$7,'ver pressoflex 6p C2 DCpowe'!$G$16*E112*'ver pressoflex 6p C2 DCpowe'!$O$8,SIGN(E112)*'ver pressoflex 6p C2 DCpowe'!$G$15*'ver pressoflex 6p C2 DCpowe'!$O$8)</f>
        <v>6.6102798867329584</v>
      </c>
      <c r="N112" s="31">
        <f>IF(ABS(F112)&lt;'ver pressoflex 6p C2 DCpowe'!$G$7,'ver pressoflex 6p C2 DCpowe'!$G$16*F112*'ver pressoflex 6p C2 DCpowe'!$O$9,SIGN(F112)*'ver pressoflex 6p C2 DCpowe'!$G$15*'ver pressoflex 6p C2 DCpowe'!$O$9)</f>
        <v>0</v>
      </c>
      <c r="O112" s="31">
        <f>IF(ABS(G112)&lt;'ver pressoflex 6p C2 DCpowe'!$G$7,'ver pressoflex 6p C2 DCpowe'!$G$16*G112*'ver pressoflex 6p C2 DCpowe'!$O$10,SIGN(G112)*'ver pressoflex 6p C2 DCpowe'!$G$15*'ver pressoflex 6p C2 DCpowe'!$O$10)</f>
        <v>0</v>
      </c>
      <c r="P112" s="31">
        <f>IF(ABS(H112)&lt;'ver pressoflex 6p C2 DCpowe'!$G$7,'ver pressoflex 6p C2 DCpowe'!$G$16*H112*'ver pressoflex 6p C2 DCpowe'!$O$11,SIGN(H112)*'ver pressoflex 6p C2 DCpowe'!$G$15*'ver pressoflex 6p C2 DCpowe'!$O$11)</f>
        <v>0</v>
      </c>
      <c r="Q112" s="31">
        <f>IF(ABS(I112)&lt;'ver pressoflex 6p C2 DCpowe'!$G$7,'ver pressoflex 6p C2 DCpowe'!$G$16*I112*'ver pressoflex 6p C2 DCpowe'!$O$12,SIGN(I112)*'ver pressoflex 6p C2 DCpowe'!$G$15*'ver pressoflex 6p C2 DCpowe'!$O$12)</f>
        <v>0</v>
      </c>
      <c r="R112" s="31">
        <f>IF(ABS(J112)&lt;'ver pressoflex 6p C2 DCpowe'!$G$7,'ver pressoflex 6p C2 DCpowe'!$G$16*J112*'ver pressoflex 6p C2 DCpowe'!$O$13,SIGN(J112)*'ver pressoflex 6p C2 DCpowe'!$G$15*'ver pressoflex 6p C2 DCpowe'!$O$13)</f>
        <v>17803.500000000004</v>
      </c>
      <c r="S112" s="113">
        <f t="shared" si="4"/>
        <v>17808.645640611037</v>
      </c>
      <c r="T112" s="362">
        <f>-L112*('ver pressoflex 6p C2 DCpowe'!$G$3/2-'ver pressoflex 6p C2 DCpowe'!AF112*'ver pressoflex 6p C2 DCpowe'!D112)</f>
        <v>1787.5841989710693</v>
      </c>
      <c r="U112" s="29">
        <f>M112*IF(($G$3/2-$M$8)&gt;0,('ver pressoflex 6p C2 DCpowe'!$G$3/2-'ver pressoflex 6p C2 DCpowe'!$M$8),'ver pressoflex 6p C2 DCpowe'!$G$3/2-('ver pressoflex 6p C2 DCpowe'!$G$3-'ver pressoflex 6p C2 DCpowe'!$M$8))*IF(($G$3/2-$M$8)&gt;0,-1,1)</f>
        <v>-6775.5368839012826</v>
      </c>
      <c r="V112" s="29">
        <f>N112*IF(($G$3/2-$M$9)&gt;0,('ver pressoflex 6p C2 DCpowe'!$G$3/2-'ver pressoflex 6p C2 DCpowe'!$M$9),'ver pressoflex 6p C2 DCpowe'!$G$3/2-('ver pressoflex 6p C2 DCpowe'!$G$3-'ver pressoflex 6p C2 DCpowe'!$M$9))*IF(($G$3/2-$M$9)&gt;0,-1,1)</f>
        <v>0</v>
      </c>
      <c r="W112" s="29">
        <f>O112*IF(($G$3/2-$M$10)&gt;0,('ver pressoflex 6p C2 DCpowe'!$G$3/2-'ver pressoflex 6p C2 DCpowe'!$M$10),'ver pressoflex 6p C2 DCpowe'!$G$3/2-('ver pressoflex 6p C2 DCpowe'!$G$3-'ver pressoflex 6p C2 DCpowe'!$M$10))*IF(($G$3/2-$M$10)&gt;0,-1,1)</f>
        <v>0</v>
      </c>
      <c r="X112" s="29">
        <f>P112*IF(($G$3/2-$M$11)&gt;0,('ver pressoflex 6p C2 DCpowe'!$G$3/2-'ver pressoflex 6p C2 DCpowe'!$M$11),'ver pressoflex 6p C2 DCpowe'!$G$3/2-('ver pressoflex 6p C2 DCpowe'!$G$3-'ver pressoflex 6p C2 DCpowe'!$M$11))*IF(($G$3/2-$M$11)&gt;0,-1,1)</f>
        <v>0</v>
      </c>
      <c r="Y112" s="29">
        <f>Q112*IF(($G$3/2-$M$12)&gt;0,('ver pressoflex 6p C2 DCpowe'!$G$3/2-'ver pressoflex 6p C2 DCpowe'!$M$12),'ver pressoflex 6p C2 DCpowe'!$G$3/2-('ver pressoflex 6p C2 DCpowe'!$G$3-'ver pressoflex 6p C2 DCpowe'!$M$12))*IF(($G$3/2-$M$12)&gt;0,-1,1)</f>
        <v>0</v>
      </c>
      <c r="Z112" s="29">
        <f>R112*IF(($G$3/2-$M$13)&gt;0,('ver pressoflex 6p C2 DCpowe'!$G$3/2-'ver pressoflex 6p C2 DCpowe'!$M$13),'ver pressoflex 6p C2 DCpowe'!$G$3/2-('ver pressoflex 6p C2 DCpowe'!$G$3-'ver pressoflex 6p C2 DCpowe'!$M$13))*IF(($G$3/2-$M$13)&gt;0,-1,1)</f>
        <v>18248587.500000004</v>
      </c>
      <c r="AA112" s="113">
        <f t="shared" si="14"/>
        <v>18243599.547315072</v>
      </c>
      <c r="AB112" s="193">
        <f t="shared" si="5"/>
        <v>2.8091040004880836E-5</v>
      </c>
      <c r="AC112" s="191">
        <f t="shared" si="15"/>
        <v>6.2680151954404911E-6</v>
      </c>
      <c r="AD112" s="194">
        <f t="shared" si="16"/>
        <v>1.1666267207850787E-10</v>
      </c>
      <c r="AE112" s="191">
        <f t="shared" si="17"/>
        <v>4.7010113965803682E-4</v>
      </c>
      <c r="AF112" s="191">
        <f t="shared" si="18"/>
        <v>0.33742650228880255</v>
      </c>
    </row>
    <row r="113" spans="2:32">
      <c r="B113" s="116">
        <f t="shared" si="3"/>
        <v>59808.556616955044</v>
      </c>
      <c r="C113" s="115">
        <f t="shared" si="6"/>
        <v>1.1100000000000005</v>
      </c>
      <c r="D113" s="68">
        <f>'ver pressoflex 6p C2 DCpowe'!$G$3/2/$C$557*C113</f>
        <v>13.597500000000007</v>
      </c>
      <c r="E113" s="114">
        <f t="shared" si="7"/>
        <v>3.9219471448965397E-4</v>
      </c>
      <c r="F113" s="114">
        <f t="shared" si="8"/>
        <v>5.6051636875487196E-4</v>
      </c>
      <c r="G113" s="114">
        <f t="shared" si="9"/>
        <v>7.2883802302009016E-4</v>
      </c>
      <c r="H113" s="114">
        <f t="shared" si="10"/>
        <v>4.3687937965054321E-3</v>
      </c>
      <c r="I113" s="114">
        <f t="shared" si="11"/>
        <v>4.5371154507706504E-3</v>
      </c>
      <c r="J113" s="114">
        <f t="shared" si="12"/>
        <v>4.7054371050358687E-3</v>
      </c>
      <c r="K113" s="114">
        <f t="shared" si="13"/>
        <v>5.1262412406989132E-3</v>
      </c>
      <c r="L113" s="113">
        <f>-'ver pressoflex 6p C2 DCpowe'!$G$2*'ver pressoflex 6p C2 DCpowe'!D113*'ver pressoflex 6p C2 DCpowe'!$G$17*'ver pressoflex 6p C2 DCpowe'!$G$13*'ver pressoflex 6p C2 DCpowe'!AE113</f>
        <v>-1.545666653966383</v>
      </c>
      <c r="M113" s="31">
        <f>IF(ABS(E113)&lt;'ver pressoflex 6p C2 DCpowe'!$G$7,'ver pressoflex 6p C2 DCpowe'!$G$16*E113*'ver pressoflex 6p C2 DCpowe'!$O$8,SIGN(E113)*'ver pressoflex 6p C2 DCpowe'!$G$15*'ver pressoflex 6p C2 DCpowe'!$O$8)</f>
        <v>6.6022836090038766</v>
      </c>
      <c r="N113" s="31">
        <f>IF(ABS(F113)&lt;'ver pressoflex 6p C2 DCpowe'!$G$7,'ver pressoflex 6p C2 DCpowe'!$G$16*F113*'ver pressoflex 6p C2 DCpowe'!$O$9,SIGN(F113)*'ver pressoflex 6p C2 DCpowe'!$G$15*'ver pressoflex 6p C2 DCpowe'!$O$9)</f>
        <v>0</v>
      </c>
      <c r="O113" s="31">
        <f>IF(ABS(G113)&lt;'ver pressoflex 6p C2 DCpowe'!$G$7,'ver pressoflex 6p C2 DCpowe'!$G$16*G113*'ver pressoflex 6p C2 DCpowe'!$O$10,SIGN(G113)*'ver pressoflex 6p C2 DCpowe'!$G$15*'ver pressoflex 6p C2 DCpowe'!$O$10)</f>
        <v>0</v>
      </c>
      <c r="P113" s="31">
        <f>IF(ABS(H113)&lt;'ver pressoflex 6p C2 DCpowe'!$G$7,'ver pressoflex 6p C2 DCpowe'!$G$16*H113*'ver pressoflex 6p C2 DCpowe'!$O$11,SIGN(H113)*'ver pressoflex 6p C2 DCpowe'!$G$15*'ver pressoflex 6p C2 DCpowe'!$O$11)</f>
        <v>0</v>
      </c>
      <c r="Q113" s="31">
        <f>IF(ABS(I113)&lt;'ver pressoflex 6p C2 DCpowe'!$G$7,'ver pressoflex 6p C2 DCpowe'!$G$16*I113*'ver pressoflex 6p C2 DCpowe'!$O$12,SIGN(I113)*'ver pressoflex 6p C2 DCpowe'!$G$15*'ver pressoflex 6p C2 DCpowe'!$O$12)</f>
        <v>0</v>
      </c>
      <c r="R113" s="31">
        <f>IF(ABS(J113)&lt;'ver pressoflex 6p C2 DCpowe'!$G$7,'ver pressoflex 6p C2 DCpowe'!$G$16*J113*'ver pressoflex 6p C2 DCpowe'!$O$13,SIGN(J113)*'ver pressoflex 6p C2 DCpowe'!$G$15*'ver pressoflex 6p C2 DCpowe'!$O$13)</f>
        <v>17803.500000000004</v>
      </c>
      <c r="S113" s="113">
        <f t="shared" si="4"/>
        <v>17808.55661695504</v>
      </c>
      <c r="T113" s="362">
        <f>-L113*('ver pressoflex 6p C2 DCpowe'!$G$3/2-'ver pressoflex 6p C2 DCpowe'!AF113*'ver pressoflex 6p C2 DCpowe'!D113)</f>
        <v>1886.3482230451855</v>
      </c>
      <c r="U113" s="29">
        <f>M113*IF(($G$3/2-$M$8)&gt;0,('ver pressoflex 6p C2 DCpowe'!$G$3/2-'ver pressoflex 6p C2 DCpowe'!$M$8),'ver pressoflex 6p C2 DCpowe'!$G$3/2-('ver pressoflex 6p C2 DCpowe'!$G$3-'ver pressoflex 6p C2 DCpowe'!$M$8))*IF(($G$3/2-$M$8)&gt;0,-1,1)</f>
        <v>-6767.3406992289738</v>
      </c>
      <c r="V113" s="29">
        <f>N113*IF(($G$3/2-$M$9)&gt;0,('ver pressoflex 6p C2 DCpowe'!$G$3/2-'ver pressoflex 6p C2 DCpowe'!$M$9),'ver pressoflex 6p C2 DCpowe'!$G$3/2-('ver pressoflex 6p C2 DCpowe'!$G$3-'ver pressoflex 6p C2 DCpowe'!$M$9))*IF(($G$3/2-$M$9)&gt;0,-1,1)</f>
        <v>0</v>
      </c>
      <c r="W113" s="29">
        <f>O113*IF(($G$3/2-$M$10)&gt;0,('ver pressoflex 6p C2 DCpowe'!$G$3/2-'ver pressoflex 6p C2 DCpowe'!$M$10),'ver pressoflex 6p C2 DCpowe'!$G$3/2-('ver pressoflex 6p C2 DCpowe'!$G$3-'ver pressoflex 6p C2 DCpowe'!$M$10))*IF(($G$3/2-$M$10)&gt;0,-1,1)</f>
        <v>0</v>
      </c>
      <c r="X113" s="29">
        <f>P113*IF(($G$3/2-$M$11)&gt;0,('ver pressoflex 6p C2 DCpowe'!$G$3/2-'ver pressoflex 6p C2 DCpowe'!$M$11),'ver pressoflex 6p C2 DCpowe'!$G$3/2-('ver pressoflex 6p C2 DCpowe'!$G$3-'ver pressoflex 6p C2 DCpowe'!$M$11))*IF(($G$3/2-$M$11)&gt;0,-1,1)</f>
        <v>0</v>
      </c>
      <c r="Y113" s="29">
        <f>Q113*IF(($G$3/2-$M$12)&gt;0,('ver pressoflex 6p C2 DCpowe'!$G$3/2-'ver pressoflex 6p C2 DCpowe'!$M$12),'ver pressoflex 6p C2 DCpowe'!$G$3/2-('ver pressoflex 6p C2 DCpowe'!$G$3-'ver pressoflex 6p C2 DCpowe'!$M$12))*IF(($G$3/2-$M$12)&gt;0,-1,1)</f>
        <v>0</v>
      </c>
      <c r="Z113" s="29">
        <f>R113*IF(($G$3/2-$M$13)&gt;0,('ver pressoflex 6p C2 DCpowe'!$G$3/2-'ver pressoflex 6p C2 DCpowe'!$M$13),'ver pressoflex 6p C2 DCpowe'!$G$3/2-('ver pressoflex 6p C2 DCpowe'!$G$3-'ver pressoflex 6p C2 DCpowe'!$M$13))*IF(($G$3/2-$M$13)&gt;0,-1,1)</f>
        <v>18248587.500000004</v>
      </c>
      <c r="AA113" s="113">
        <f t="shared" si="14"/>
        <v>18243706.50752382</v>
      </c>
      <c r="AB113" s="193">
        <f t="shared" si="5"/>
        <v>2.8609421173391305E-5</v>
      </c>
      <c r="AC113" s="191">
        <f t="shared" si="15"/>
        <v>6.4955917483419E-6</v>
      </c>
      <c r="AD113" s="194">
        <f t="shared" si="16"/>
        <v>1.2311468587592948E-10</v>
      </c>
      <c r="AE113" s="191">
        <f t="shared" si="17"/>
        <v>4.8716938112564246E-4</v>
      </c>
      <c r="AF113" s="191">
        <f t="shared" si="18"/>
        <v>0.33750581800399737</v>
      </c>
    </row>
    <row r="114" spans="2:32">
      <c r="B114" s="116">
        <f t="shared" si="3"/>
        <v>59808.464698795578</v>
      </c>
      <c r="C114" s="115">
        <f t="shared" si="6"/>
        <v>1.1300000000000006</v>
      </c>
      <c r="D114" s="68">
        <f>'ver pressoflex 6p C2 DCpowe'!$G$3/2/$C$557*C114</f>
        <v>13.842500000000006</v>
      </c>
      <c r="E114" s="114">
        <f t="shared" si="7"/>
        <v>3.91719614545753E-4</v>
      </c>
      <c r="F114" s="114">
        <f t="shared" si="8"/>
        <v>5.6005862406006328E-4</v>
      </c>
      <c r="G114" s="114">
        <f t="shared" si="9"/>
        <v>7.2839763357437383E-4</v>
      </c>
      <c r="H114" s="114">
        <f t="shared" si="10"/>
        <v>4.3687287143213361E-3</v>
      </c>
      <c r="I114" s="114">
        <f t="shared" si="11"/>
        <v>4.5370677238356465E-3</v>
      </c>
      <c r="J114" s="114">
        <f t="shared" si="12"/>
        <v>4.7054067333499568E-3</v>
      </c>
      <c r="K114" s="114">
        <f t="shared" si="13"/>
        <v>5.1262542571357331E-3</v>
      </c>
      <c r="L114" s="113">
        <f>-'ver pressoflex 6p C2 DCpowe'!$G$2*'ver pressoflex 6p C2 DCpowe'!D114*'ver pressoflex 6p C2 DCpowe'!$G$17*'ver pressoflex 6p C2 DCpowe'!$G$13*'ver pressoflex 6p C2 DCpowe'!AE114</f>
        <v>-1.6295868867473398</v>
      </c>
      <c r="M114" s="31">
        <f>IF(ABS(E114)&lt;'ver pressoflex 6p C2 DCpowe'!$G$7,'ver pressoflex 6p C2 DCpowe'!$G$16*E114*'ver pressoflex 6p C2 DCpowe'!$O$8,SIGN(E114)*'ver pressoflex 6p C2 DCpowe'!$G$15*'ver pressoflex 6p C2 DCpowe'!$O$8)</f>
        <v>6.5942856823200922</v>
      </c>
      <c r="N114" s="31">
        <f>IF(ABS(F114)&lt;'ver pressoflex 6p C2 DCpowe'!$G$7,'ver pressoflex 6p C2 DCpowe'!$G$16*F114*'ver pressoflex 6p C2 DCpowe'!$O$9,SIGN(F114)*'ver pressoflex 6p C2 DCpowe'!$G$15*'ver pressoflex 6p C2 DCpowe'!$O$9)</f>
        <v>0</v>
      </c>
      <c r="O114" s="31">
        <f>IF(ABS(G114)&lt;'ver pressoflex 6p C2 DCpowe'!$G$7,'ver pressoflex 6p C2 DCpowe'!$G$16*G114*'ver pressoflex 6p C2 DCpowe'!$O$10,SIGN(G114)*'ver pressoflex 6p C2 DCpowe'!$G$15*'ver pressoflex 6p C2 DCpowe'!$O$10)</f>
        <v>0</v>
      </c>
      <c r="P114" s="31">
        <f>IF(ABS(H114)&lt;'ver pressoflex 6p C2 DCpowe'!$G$7,'ver pressoflex 6p C2 DCpowe'!$G$16*H114*'ver pressoflex 6p C2 DCpowe'!$O$11,SIGN(H114)*'ver pressoflex 6p C2 DCpowe'!$G$15*'ver pressoflex 6p C2 DCpowe'!$O$11)</f>
        <v>0</v>
      </c>
      <c r="Q114" s="31">
        <f>IF(ABS(I114)&lt;'ver pressoflex 6p C2 DCpowe'!$G$7,'ver pressoflex 6p C2 DCpowe'!$G$16*I114*'ver pressoflex 6p C2 DCpowe'!$O$12,SIGN(I114)*'ver pressoflex 6p C2 DCpowe'!$G$15*'ver pressoflex 6p C2 DCpowe'!$O$12)</f>
        <v>0</v>
      </c>
      <c r="R114" s="31">
        <f>IF(ABS(J114)&lt;'ver pressoflex 6p C2 DCpowe'!$G$7,'ver pressoflex 6p C2 DCpowe'!$G$16*J114*'ver pressoflex 6p C2 DCpowe'!$O$13,SIGN(J114)*'ver pressoflex 6p C2 DCpowe'!$G$15*'ver pressoflex 6p C2 DCpowe'!$O$13)</f>
        <v>17803.500000000004</v>
      </c>
      <c r="S114" s="113">
        <f t="shared" si="4"/>
        <v>17808.464698795575</v>
      </c>
      <c r="T114" s="362">
        <f>-L114*('ver pressoflex 6p C2 DCpowe'!$G$3/2-'ver pressoflex 6p C2 DCpowe'!AF114*'ver pressoflex 6p C2 DCpowe'!D114)</f>
        <v>1988.6288369256065</v>
      </c>
      <c r="U114" s="29">
        <f>M114*IF(($G$3/2-$M$8)&gt;0,('ver pressoflex 6p C2 DCpowe'!$G$3/2-'ver pressoflex 6p C2 DCpowe'!$M$8),'ver pressoflex 6p C2 DCpowe'!$G$3/2-('ver pressoflex 6p C2 DCpowe'!$G$3-'ver pressoflex 6p C2 DCpowe'!$M$8))*IF(($G$3/2-$M$8)&gt;0,-1,1)</f>
        <v>-6759.1428243780947</v>
      </c>
      <c r="V114" s="29">
        <f>N114*IF(($G$3/2-$M$9)&gt;0,('ver pressoflex 6p C2 DCpowe'!$G$3/2-'ver pressoflex 6p C2 DCpowe'!$M$9),'ver pressoflex 6p C2 DCpowe'!$G$3/2-('ver pressoflex 6p C2 DCpowe'!$G$3-'ver pressoflex 6p C2 DCpowe'!$M$9))*IF(($G$3/2-$M$9)&gt;0,-1,1)</f>
        <v>0</v>
      </c>
      <c r="W114" s="29">
        <f>O114*IF(($G$3/2-$M$10)&gt;0,('ver pressoflex 6p C2 DCpowe'!$G$3/2-'ver pressoflex 6p C2 DCpowe'!$M$10),'ver pressoflex 6p C2 DCpowe'!$G$3/2-('ver pressoflex 6p C2 DCpowe'!$G$3-'ver pressoflex 6p C2 DCpowe'!$M$10))*IF(($G$3/2-$M$10)&gt;0,-1,1)</f>
        <v>0</v>
      </c>
      <c r="X114" s="29">
        <f>P114*IF(($G$3/2-$M$11)&gt;0,('ver pressoflex 6p C2 DCpowe'!$G$3/2-'ver pressoflex 6p C2 DCpowe'!$M$11),'ver pressoflex 6p C2 DCpowe'!$G$3/2-('ver pressoflex 6p C2 DCpowe'!$G$3-'ver pressoflex 6p C2 DCpowe'!$M$11))*IF(($G$3/2-$M$11)&gt;0,-1,1)</f>
        <v>0</v>
      </c>
      <c r="Y114" s="29">
        <f>Q114*IF(($G$3/2-$M$12)&gt;0,('ver pressoflex 6p C2 DCpowe'!$G$3/2-'ver pressoflex 6p C2 DCpowe'!$M$12),'ver pressoflex 6p C2 DCpowe'!$G$3/2-('ver pressoflex 6p C2 DCpowe'!$G$3-'ver pressoflex 6p C2 DCpowe'!$M$12))*IF(($G$3/2-$M$12)&gt;0,-1,1)</f>
        <v>0</v>
      </c>
      <c r="Z114" s="29">
        <f>R114*IF(($G$3/2-$M$13)&gt;0,('ver pressoflex 6p C2 DCpowe'!$G$3/2-'ver pressoflex 6p C2 DCpowe'!$M$13),'ver pressoflex 6p C2 DCpowe'!$G$3/2-('ver pressoflex 6p C2 DCpowe'!$G$3-'ver pressoflex 6p C2 DCpowe'!$M$13))*IF(($G$3/2-$M$13)&gt;0,-1,1)</f>
        <v>18248587.500000004</v>
      </c>
      <c r="AA114" s="113">
        <f t="shared" si="14"/>
        <v>18243816.986012552</v>
      </c>
      <c r="AB114" s="193">
        <f t="shared" si="5"/>
        <v>2.9127909240023039E-5</v>
      </c>
      <c r="AC114" s="191">
        <f t="shared" si="15"/>
        <v>6.7270544100615149E-6</v>
      </c>
      <c r="AD114" s="194">
        <f t="shared" si="16"/>
        <v>1.2979686961187729E-10</v>
      </c>
      <c r="AE114" s="191">
        <f t="shared" si="17"/>
        <v>5.0452908075461359E-4</v>
      </c>
      <c r="AF114" s="191">
        <f t="shared" si="18"/>
        <v>0.33758529416534833</v>
      </c>
    </row>
    <row r="115" spans="2:32">
      <c r="B115" s="116">
        <f t="shared" si="3"/>
        <v>59808.36983842231</v>
      </c>
      <c r="C115" s="115">
        <f t="shared" si="6"/>
        <v>1.1500000000000006</v>
      </c>
      <c r="D115" s="68">
        <f>'ver pressoflex 6p C2 DCpowe'!$G$3/2/$C$557*C115</f>
        <v>14.087500000000007</v>
      </c>
      <c r="E115" s="114">
        <f t="shared" si="7"/>
        <v>3.9124441661887802E-4</v>
      </c>
      <c r="F115" s="114">
        <f t="shared" si="8"/>
        <v>5.5960078496156737E-4</v>
      </c>
      <c r="G115" s="114">
        <f t="shared" si="9"/>
        <v>7.2795715330425676E-4</v>
      </c>
      <c r="H115" s="114">
        <f t="shared" si="10"/>
        <v>4.3686636187149153E-3</v>
      </c>
      <c r="I115" s="114">
        <f t="shared" si="11"/>
        <v>4.5370199870576038E-3</v>
      </c>
      <c r="J115" s="114">
        <f t="shared" si="12"/>
        <v>4.7053763554002932E-3</v>
      </c>
      <c r="K115" s="114">
        <f t="shared" si="13"/>
        <v>5.1262672762570167E-3</v>
      </c>
      <c r="L115" s="113">
        <f>-'ver pressoflex 6p C2 DCpowe'!$G$2*'ver pressoflex 6p C2 DCpowe'!D115*'ver pressoflex 6p C2 DCpowe'!$G$17*'ver pressoflex 6p C2 DCpowe'!$G$13*'ver pressoflex 6p C2 DCpowe'!AE115</f>
        <v>-1.7164476838704259</v>
      </c>
      <c r="M115" s="31">
        <f>IF(ABS(E115)&lt;'ver pressoflex 6p C2 DCpowe'!$G$7,'ver pressoflex 6p C2 DCpowe'!$G$16*E115*'ver pressoflex 6p C2 DCpowe'!$O$8,SIGN(E115)*'ver pressoflex 6p C2 DCpowe'!$G$15*'ver pressoflex 6p C2 DCpowe'!$O$8)</f>
        <v>6.5862861061714897</v>
      </c>
      <c r="N115" s="31">
        <f>IF(ABS(F115)&lt;'ver pressoflex 6p C2 DCpowe'!$G$7,'ver pressoflex 6p C2 DCpowe'!$G$16*F115*'ver pressoflex 6p C2 DCpowe'!$O$9,SIGN(F115)*'ver pressoflex 6p C2 DCpowe'!$G$15*'ver pressoflex 6p C2 DCpowe'!$O$9)</f>
        <v>0</v>
      </c>
      <c r="O115" s="31">
        <f>IF(ABS(G115)&lt;'ver pressoflex 6p C2 DCpowe'!$G$7,'ver pressoflex 6p C2 DCpowe'!$G$16*G115*'ver pressoflex 6p C2 DCpowe'!$O$10,SIGN(G115)*'ver pressoflex 6p C2 DCpowe'!$G$15*'ver pressoflex 6p C2 DCpowe'!$O$10)</f>
        <v>0</v>
      </c>
      <c r="P115" s="31">
        <f>IF(ABS(H115)&lt;'ver pressoflex 6p C2 DCpowe'!$G$7,'ver pressoflex 6p C2 DCpowe'!$G$16*H115*'ver pressoflex 6p C2 DCpowe'!$O$11,SIGN(H115)*'ver pressoflex 6p C2 DCpowe'!$G$15*'ver pressoflex 6p C2 DCpowe'!$O$11)</f>
        <v>0</v>
      </c>
      <c r="Q115" s="31">
        <f>IF(ABS(I115)&lt;'ver pressoflex 6p C2 DCpowe'!$G$7,'ver pressoflex 6p C2 DCpowe'!$G$16*I115*'ver pressoflex 6p C2 DCpowe'!$O$12,SIGN(I115)*'ver pressoflex 6p C2 DCpowe'!$G$15*'ver pressoflex 6p C2 DCpowe'!$O$12)</f>
        <v>0</v>
      </c>
      <c r="R115" s="31">
        <f>IF(ABS(J115)&lt;'ver pressoflex 6p C2 DCpowe'!$G$7,'ver pressoflex 6p C2 DCpowe'!$G$16*J115*'ver pressoflex 6p C2 DCpowe'!$O$13,SIGN(J115)*'ver pressoflex 6p C2 DCpowe'!$G$15*'ver pressoflex 6p C2 DCpowe'!$O$13)</f>
        <v>17803.500000000004</v>
      </c>
      <c r="S115" s="113">
        <f t="shared" si="4"/>
        <v>17808.369838422306</v>
      </c>
      <c r="T115" s="362">
        <f>-L115*('ver pressoflex 6p C2 DCpowe'!$G$3/2-'ver pressoflex 6p C2 DCpowe'!AF115*'ver pressoflex 6p C2 DCpowe'!D115)</f>
        <v>2094.4835204761166</v>
      </c>
      <c r="U115" s="29">
        <f>M115*IF(($G$3/2-$M$8)&gt;0,('ver pressoflex 6p C2 DCpowe'!$G$3/2-'ver pressoflex 6p C2 DCpowe'!$M$8),'ver pressoflex 6p C2 DCpowe'!$G$3/2-('ver pressoflex 6p C2 DCpowe'!$G$3-'ver pressoflex 6p C2 DCpowe'!$M$8))*IF(($G$3/2-$M$8)&gt;0,-1,1)</f>
        <v>-6750.9432588257769</v>
      </c>
      <c r="V115" s="29">
        <f>N115*IF(($G$3/2-$M$9)&gt;0,('ver pressoflex 6p C2 DCpowe'!$G$3/2-'ver pressoflex 6p C2 DCpowe'!$M$9),'ver pressoflex 6p C2 DCpowe'!$G$3/2-('ver pressoflex 6p C2 DCpowe'!$G$3-'ver pressoflex 6p C2 DCpowe'!$M$9))*IF(($G$3/2-$M$9)&gt;0,-1,1)</f>
        <v>0</v>
      </c>
      <c r="W115" s="29">
        <f>O115*IF(($G$3/2-$M$10)&gt;0,('ver pressoflex 6p C2 DCpowe'!$G$3/2-'ver pressoflex 6p C2 DCpowe'!$M$10),'ver pressoflex 6p C2 DCpowe'!$G$3/2-('ver pressoflex 6p C2 DCpowe'!$G$3-'ver pressoflex 6p C2 DCpowe'!$M$10))*IF(($G$3/2-$M$10)&gt;0,-1,1)</f>
        <v>0</v>
      </c>
      <c r="X115" s="29">
        <f>P115*IF(($G$3/2-$M$11)&gt;0,('ver pressoflex 6p C2 DCpowe'!$G$3/2-'ver pressoflex 6p C2 DCpowe'!$M$11),'ver pressoflex 6p C2 DCpowe'!$G$3/2-('ver pressoflex 6p C2 DCpowe'!$G$3-'ver pressoflex 6p C2 DCpowe'!$M$11))*IF(($G$3/2-$M$11)&gt;0,-1,1)</f>
        <v>0</v>
      </c>
      <c r="Y115" s="29">
        <f>Q115*IF(($G$3/2-$M$12)&gt;0,('ver pressoflex 6p C2 DCpowe'!$G$3/2-'ver pressoflex 6p C2 DCpowe'!$M$12),'ver pressoflex 6p C2 DCpowe'!$G$3/2-('ver pressoflex 6p C2 DCpowe'!$G$3-'ver pressoflex 6p C2 DCpowe'!$M$12))*IF(($G$3/2-$M$12)&gt;0,-1,1)</f>
        <v>0</v>
      </c>
      <c r="Z115" s="29">
        <f>R115*IF(($G$3/2-$M$13)&gt;0,('ver pressoflex 6p C2 DCpowe'!$G$3/2-'ver pressoflex 6p C2 DCpowe'!$M$13),'ver pressoflex 6p C2 DCpowe'!$G$3/2-('ver pressoflex 6p C2 DCpowe'!$G$3-'ver pressoflex 6p C2 DCpowe'!$M$13))*IF(($G$3/2-$M$13)&gt;0,-1,1)</f>
        <v>18248587.500000004</v>
      </c>
      <c r="AA115" s="113">
        <f t="shared" si="14"/>
        <v>18243931.040261652</v>
      </c>
      <c r="AB115" s="193">
        <f t="shared" si="5"/>
        <v>2.9646504237845478E-5</v>
      </c>
      <c r="AC115" s="191">
        <f t="shared" si="15"/>
        <v>6.9623939515595883E-6</v>
      </c>
      <c r="AD115" s="194">
        <f t="shared" si="16"/>
        <v>1.3671300661891272E-10</v>
      </c>
      <c r="AE115" s="191">
        <f t="shared" si="17"/>
        <v>5.2217954636696914E-4</v>
      </c>
      <c r="AF115" s="191">
        <f t="shared" si="18"/>
        <v>0.33766493126019292</v>
      </c>
    </row>
    <row r="116" spans="2:32">
      <c r="B116" s="116">
        <f t="shared" si="3"/>
        <v>59808.271988286404</v>
      </c>
      <c r="C116" s="115">
        <f t="shared" si="6"/>
        <v>1.1700000000000006</v>
      </c>
      <c r="D116" s="68">
        <f>'ver pressoflex 6p C2 DCpowe'!$G$3/2/$C$557*C116</f>
        <v>14.332500000000007</v>
      </c>
      <c r="E116" s="114">
        <f t="shared" si="7"/>
        <v>3.9076912067871448E-4</v>
      </c>
      <c r="F116" s="114">
        <f t="shared" si="8"/>
        <v>5.5914285143017701E-4</v>
      </c>
      <c r="G116" s="114">
        <f t="shared" si="9"/>
        <v>7.2751658218163948E-4</v>
      </c>
      <c r="H116" s="114">
        <f t="shared" si="10"/>
        <v>4.3685985096820158E-3</v>
      </c>
      <c r="I116" s="114">
        <f t="shared" si="11"/>
        <v>4.5369722404334789E-3</v>
      </c>
      <c r="J116" s="114">
        <f t="shared" si="12"/>
        <v>4.7053459711849403E-3</v>
      </c>
      <c r="K116" s="114">
        <f t="shared" si="13"/>
        <v>5.1262802980635968E-3</v>
      </c>
      <c r="L116" s="113">
        <f>-'ver pressoflex 6p C2 DCpowe'!$G$2*'ver pressoflex 6p C2 DCpowe'!D116*'ver pressoflex 6p C2 DCpowe'!$G$17*'ver pressoflex 6p C2 DCpowe'!$G$13*'ver pressoflex 6p C2 DCpowe'!AE116</f>
        <v>-1.8062965936488569</v>
      </c>
      <c r="M116" s="31">
        <f>IF(ABS(E116)&lt;'ver pressoflex 6p C2 DCpowe'!$G$7,'ver pressoflex 6p C2 DCpowe'!$G$16*E116*'ver pressoflex 6p C2 DCpowe'!$O$8,SIGN(E116)*'ver pressoflex 6p C2 DCpowe'!$G$15*'ver pressoflex 6p C2 DCpowe'!$O$8)</f>
        <v>6.5782848800477494</v>
      </c>
      <c r="N116" s="31">
        <f>IF(ABS(F116)&lt;'ver pressoflex 6p C2 DCpowe'!$G$7,'ver pressoflex 6p C2 DCpowe'!$G$16*F116*'ver pressoflex 6p C2 DCpowe'!$O$9,SIGN(F116)*'ver pressoflex 6p C2 DCpowe'!$G$15*'ver pressoflex 6p C2 DCpowe'!$O$9)</f>
        <v>0</v>
      </c>
      <c r="O116" s="31">
        <f>IF(ABS(G116)&lt;'ver pressoflex 6p C2 DCpowe'!$G$7,'ver pressoflex 6p C2 DCpowe'!$G$16*G116*'ver pressoflex 6p C2 DCpowe'!$O$10,SIGN(G116)*'ver pressoflex 6p C2 DCpowe'!$G$15*'ver pressoflex 6p C2 DCpowe'!$O$10)</f>
        <v>0</v>
      </c>
      <c r="P116" s="31">
        <f>IF(ABS(H116)&lt;'ver pressoflex 6p C2 DCpowe'!$G$7,'ver pressoflex 6p C2 DCpowe'!$G$16*H116*'ver pressoflex 6p C2 DCpowe'!$O$11,SIGN(H116)*'ver pressoflex 6p C2 DCpowe'!$G$15*'ver pressoflex 6p C2 DCpowe'!$O$11)</f>
        <v>0</v>
      </c>
      <c r="Q116" s="31">
        <f>IF(ABS(I116)&lt;'ver pressoflex 6p C2 DCpowe'!$G$7,'ver pressoflex 6p C2 DCpowe'!$G$16*I116*'ver pressoflex 6p C2 DCpowe'!$O$12,SIGN(I116)*'ver pressoflex 6p C2 DCpowe'!$G$15*'ver pressoflex 6p C2 DCpowe'!$O$12)</f>
        <v>0</v>
      </c>
      <c r="R116" s="31">
        <f>IF(ABS(J116)&lt;'ver pressoflex 6p C2 DCpowe'!$G$7,'ver pressoflex 6p C2 DCpowe'!$G$16*J116*'ver pressoflex 6p C2 DCpowe'!$O$13,SIGN(J116)*'ver pressoflex 6p C2 DCpowe'!$G$15*'ver pressoflex 6p C2 DCpowe'!$O$13)</f>
        <v>17803.500000000004</v>
      </c>
      <c r="S116" s="113">
        <f t="shared" si="4"/>
        <v>17808.271988286404</v>
      </c>
      <c r="T116" s="362">
        <f>-L116*('ver pressoflex 6p C2 DCpowe'!$G$3/2-'ver pressoflex 6p C2 DCpowe'!AF116*'ver pressoflex 6p C2 DCpowe'!D116)</f>
        <v>2203.9695397219507</v>
      </c>
      <c r="U116" s="29">
        <f>M116*IF(($G$3/2-$M$8)&gt;0,('ver pressoflex 6p C2 DCpowe'!$G$3/2-'ver pressoflex 6p C2 DCpowe'!$M$8),'ver pressoflex 6p C2 DCpowe'!$G$3/2-('ver pressoflex 6p C2 DCpowe'!$G$3-'ver pressoflex 6p C2 DCpowe'!$M$8))*IF(($G$3/2-$M$8)&gt;0,-1,1)</f>
        <v>-6742.7420020489435</v>
      </c>
      <c r="V116" s="29">
        <f>N116*IF(($G$3/2-$M$9)&gt;0,('ver pressoflex 6p C2 DCpowe'!$G$3/2-'ver pressoflex 6p C2 DCpowe'!$M$9),'ver pressoflex 6p C2 DCpowe'!$G$3/2-('ver pressoflex 6p C2 DCpowe'!$G$3-'ver pressoflex 6p C2 DCpowe'!$M$9))*IF(($G$3/2-$M$9)&gt;0,-1,1)</f>
        <v>0</v>
      </c>
      <c r="W116" s="29">
        <f>O116*IF(($G$3/2-$M$10)&gt;0,('ver pressoflex 6p C2 DCpowe'!$G$3/2-'ver pressoflex 6p C2 DCpowe'!$M$10),'ver pressoflex 6p C2 DCpowe'!$G$3/2-('ver pressoflex 6p C2 DCpowe'!$G$3-'ver pressoflex 6p C2 DCpowe'!$M$10))*IF(($G$3/2-$M$10)&gt;0,-1,1)</f>
        <v>0</v>
      </c>
      <c r="X116" s="29">
        <f>P116*IF(($G$3/2-$M$11)&gt;0,('ver pressoflex 6p C2 DCpowe'!$G$3/2-'ver pressoflex 6p C2 DCpowe'!$M$11),'ver pressoflex 6p C2 DCpowe'!$G$3/2-('ver pressoflex 6p C2 DCpowe'!$G$3-'ver pressoflex 6p C2 DCpowe'!$M$11))*IF(($G$3/2-$M$11)&gt;0,-1,1)</f>
        <v>0</v>
      </c>
      <c r="Y116" s="29">
        <f>Q116*IF(($G$3/2-$M$12)&gt;0,('ver pressoflex 6p C2 DCpowe'!$G$3/2-'ver pressoflex 6p C2 DCpowe'!$M$12),'ver pressoflex 6p C2 DCpowe'!$G$3/2-('ver pressoflex 6p C2 DCpowe'!$G$3-'ver pressoflex 6p C2 DCpowe'!$M$12))*IF(($G$3/2-$M$12)&gt;0,-1,1)</f>
        <v>0</v>
      </c>
      <c r="Z116" s="29">
        <f>R116*IF(($G$3/2-$M$13)&gt;0,('ver pressoflex 6p C2 DCpowe'!$G$3/2-'ver pressoflex 6p C2 DCpowe'!$M$13),'ver pressoflex 6p C2 DCpowe'!$G$3/2-('ver pressoflex 6p C2 DCpowe'!$G$3-'ver pressoflex 6p C2 DCpowe'!$M$13))*IF(($G$3/2-$M$13)&gt;0,-1,1)</f>
        <v>18248587.500000004</v>
      </c>
      <c r="AA116" s="113">
        <f t="shared" si="14"/>
        <v>18244048.727537677</v>
      </c>
      <c r="AB116" s="193">
        <f t="shared" si="5"/>
        <v>3.0165206199941714E-5</v>
      </c>
      <c r="AC116" s="191">
        <f t="shared" si="15"/>
        <v>7.201601130891754E-6</v>
      </c>
      <c r="AD116" s="194">
        <f t="shared" si="16"/>
        <v>1.438668667381492E-10</v>
      </c>
      <c r="AE116" s="191">
        <f t="shared" si="17"/>
        <v>5.4012008481688154E-4</v>
      </c>
      <c r="AF116" s="191">
        <f t="shared" si="18"/>
        <v>0.33774472977784475</v>
      </c>
    </row>
    <row r="117" spans="2:32">
      <c r="B117" s="116">
        <f t="shared" si="3"/>
        <v>59808.171101000844</v>
      </c>
      <c r="C117" s="115">
        <f t="shared" si="6"/>
        <v>1.1900000000000006</v>
      </c>
      <c r="D117" s="68">
        <f>'ver pressoflex 6p C2 DCpowe'!$G$3/2/$C$557*C117</f>
        <v>14.577500000000008</v>
      </c>
      <c r="E117" s="114">
        <f t="shared" si="7"/>
        <v>3.9029372669493524E-4</v>
      </c>
      <c r="F117" s="114">
        <f t="shared" si="8"/>
        <v>5.5868482343667284E-4</v>
      </c>
      <c r="G117" s="114">
        <f t="shared" si="9"/>
        <v>7.2707592017841034E-4</v>
      </c>
      <c r="H117" s="114">
        <f t="shared" si="10"/>
        <v>4.3685333872184847E-3</v>
      </c>
      <c r="I117" s="114">
        <f t="shared" si="11"/>
        <v>4.5369244839602221E-3</v>
      </c>
      <c r="J117" s="114">
        <f t="shared" si="12"/>
        <v>4.7053155807019595E-3</v>
      </c>
      <c r="K117" s="114">
        <f t="shared" si="13"/>
        <v>5.1262933225563034E-3</v>
      </c>
      <c r="L117" s="113">
        <f>-'ver pressoflex 6p C2 DCpowe'!$G$2*'ver pressoflex 6p C2 DCpowe'!D117*'ver pressoflex 6p C2 DCpowe'!$G$17*'ver pressoflex 6p C2 DCpowe'!$G$13*'ver pressoflex 6p C2 DCpowe'!AE117</f>
        <v>-1.8991810026009297</v>
      </c>
      <c r="M117" s="31">
        <f>IF(ABS(E117)&lt;'ver pressoflex 6p C2 DCpowe'!$G$7,'ver pressoflex 6p C2 DCpowe'!$G$16*E117*'ver pressoflex 6p C2 DCpowe'!$O$8,SIGN(E117)*'ver pressoflex 6p C2 DCpowe'!$G$15*'ver pressoflex 6p C2 DCpowe'!$O$8)</f>
        <v>6.5702820034383356</v>
      </c>
      <c r="N117" s="31">
        <f>IF(ABS(F117)&lt;'ver pressoflex 6p C2 DCpowe'!$G$7,'ver pressoflex 6p C2 DCpowe'!$G$16*F117*'ver pressoflex 6p C2 DCpowe'!$O$9,SIGN(F117)*'ver pressoflex 6p C2 DCpowe'!$G$15*'ver pressoflex 6p C2 DCpowe'!$O$9)</f>
        <v>0</v>
      </c>
      <c r="O117" s="31">
        <f>IF(ABS(G117)&lt;'ver pressoflex 6p C2 DCpowe'!$G$7,'ver pressoflex 6p C2 DCpowe'!$G$16*G117*'ver pressoflex 6p C2 DCpowe'!$O$10,SIGN(G117)*'ver pressoflex 6p C2 DCpowe'!$G$15*'ver pressoflex 6p C2 DCpowe'!$O$10)</f>
        <v>0</v>
      </c>
      <c r="P117" s="31">
        <f>IF(ABS(H117)&lt;'ver pressoflex 6p C2 DCpowe'!$G$7,'ver pressoflex 6p C2 DCpowe'!$G$16*H117*'ver pressoflex 6p C2 DCpowe'!$O$11,SIGN(H117)*'ver pressoflex 6p C2 DCpowe'!$G$15*'ver pressoflex 6p C2 DCpowe'!$O$11)</f>
        <v>0</v>
      </c>
      <c r="Q117" s="31">
        <f>IF(ABS(I117)&lt;'ver pressoflex 6p C2 DCpowe'!$G$7,'ver pressoflex 6p C2 DCpowe'!$G$16*I117*'ver pressoflex 6p C2 DCpowe'!$O$12,SIGN(I117)*'ver pressoflex 6p C2 DCpowe'!$G$15*'ver pressoflex 6p C2 DCpowe'!$O$12)</f>
        <v>0</v>
      </c>
      <c r="R117" s="31">
        <f>IF(ABS(J117)&lt;'ver pressoflex 6p C2 DCpowe'!$G$7,'ver pressoflex 6p C2 DCpowe'!$G$16*J117*'ver pressoflex 6p C2 DCpowe'!$O$13,SIGN(J117)*'ver pressoflex 6p C2 DCpowe'!$G$15*'ver pressoflex 6p C2 DCpowe'!$O$13)</f>
        <v>17803.500000000004</v>
      </c>
      <c r="S117" s="113">
        <f t="shared" si="4"/>
        <v>17808.17110100084</v>
      </c>
      <c r="T117" s="362">
        <f>-L117*('ver pressoflex 6p C2 DCpowe'!$G$3/2-'ver pressoflex 6p C2 DCpowe'!AF117*'ver pressoflex 6p C2 DCpowe'!D117)</f>
        <v>2317.1439465521089</v>
      </c>
      <c r="U117" s="29">
        <f>M117*IF(($G$3/2-$M$8)&gt;0,('ver pressoflex 6p C2 DCpowe'!$G$3/2-'ver pressoflex 6p C2 DCpowe'!$M$8),'ver pressoflex 6p C2 DCpowe'!$G$3/2-('ver pressoflex 6p C2 DCpowe'!$G$3-'ver pressoflex 6p C2 DCpowe'!$M$8))*IF(($G$3/2-$M$8)&gt;0,-1,1)</f>
        <v>-6734.5390535242941</v>
      </c>
      <c r="V117" s="29">
        <f>N117*IF(($G$3/2-$M$9)&gt;0,('ver pressoflex 6p C2 DCpowe'!$G$3/2-'ver pressoflex 6p C2 DCpowe'!$M$9),'ver pressoflex 6p C2 DCpowe'!$G$3/2-('ver pressoflex 6p C2 DCpowe'!$G$3-'ver pressoflex 6p C2 DCpowe'!$M$9))*IF(($G$3/2-$M$9)&gt;0,-1,1)</f>
        <v>0</v>
      </c>
      <c r="W117" s="29">
        <f>O117*IF(($G$3/2-$M$10)&gt;0,('ver pressoflex 6p C2 DCpowe'!$G$3/2-'ver pressoflex 6p C2 DCpowe'!$M$10),'ver pressoflex 6p C2 DCpowe'!$G$3/2-('ver pressoflex 6p C2 DCpowe'!$G$3-'ver pressoflex 6p C2 DCpowe'!$M$10))*IF(($G$3/2-$M$10)&gt;0,-1,1)</f>
        <v>0</v>
      </c>
      <c r="X117" s="29">
        <f>P117*IF(($G$3/2-$M$11)&gt;0,('ver pressoflex 6p C2 DCpowe'!$G$3/2-'ver pressoflex 6p C2 DCpowe'!$M$11),'ver pressoflex 6p C2 DCpowe'!$G$3/2-('ver pressoflex 6p C2 DCpowe'!$G$3-'ver pressoflex 6p C2 DCpowe'!$M$11))*IF(($G$3/2-$M$11)&gt;0,-1,1)</f>
        <v>0</v>
      </c>
      <c r="Y117" s="29">
        <f>Q117*IF(($G$3/2-$M$12)&gt;0,('ver pressoflex 6p C2 DCpowe'!$G$3/2-'ver pressoflex 6p C2 DCpowe'!$M$12),'ver pressoflex 6p C2 DCpowe'!$G$3/2-('ver pressoflex 6p C2 DCpowe'!$G$3-'ver pressoflex 6p C2 DCpowe'!$M$12))*IF(($G$3/2-$M$12)&gt;0,-1,1)</f>
        <v>0</v>
      </c>
      <c r="Z117" s="29">
        <f>R117*IF(($G$3/2-$M$13)&gt;0,('ver pressoflex 6p C2 DCpowe'!$G$3/2-'ver pressoflex 6p C2 DCpowe'!$M$13),'ver pressoflex 6p C2 DCpowe'!$G$3/2-('ver pressoflex 6p C2 DCpowe'!$G$3-'ver pressoflex 6p C2 DCpowe'!$M$13))*IF(($G$3/2-$M$13)&gt;0,-1,1)</f>
        <v>18248587.500000004</v>
      </c>
      <c r="AA117" s="113">
        <f t="shared" si="14"/>
        <v>18244170.104893032</v>
      </c>
      <c r="AB117" s="193">
        <f t="shared" si="5"/>
        <v>3.0684015159408498E-5</v>
      </c>
      <c r="AC117" s="191">
        <f t="shared" si="15"/>
        <v>7.4446666931952032E-6</v>
      </c>
      <c r="AD117" s="194">
        <f t="shared" si="16"/>
        <v>1.5126220628664794E-10</v>
      </c>
      <c r="AE117" s="191">
        <f t="shared" si="17"/>
        <v>5.5835000198964022E-4</v>
      </c>
      <c r="AF117" s="191">
        <f t="shared" si="18"/>
        <v>0.33782469020960304</v>
      </c>
    </row>
    <row r="118" spans="2:32">
      <c r="B118" s="116">
        <f t="shared" si="3"/>
        <v>59808.067129340663</v>
      </c>
      <c r="C118" s="115">
        <f t="shared" si="6"/>
        <v>1.2100000000000006</v>
      </c>
      <c r="D118" s="68">
        <f>'ver pressoflex 6p C2 DCpowe'!$G$3/2/$C$557*C118</f>
        <v>14.822500000000007</v>
      </c>
      <c r="E118" s="114">
        <f t="shared" si="7"/>
        <v>3.8981823463720084E-4</v>
      </c>
      <c r="F118" s="114">
        <f t="shared" si="8"/>
        <v>5.582267009518237E-4</v>
      </c>
      <c r="G118" s="114">
        <f t="shared" si="9"/>
        <v>7.2663516726644646E-4</v>
      </c>
      <c r="H118" s="114">
        <f t="shared" si="10"/>
        <v>4.3684682513201647E-3</v>
      </c>
      <c r="I118" s="114">
        <f t="shared" si="11"/>
        <v>4.536876717634788E-3</v>
      </c>
      <c r="J118" s="114">
        <f t="shared" si="12"/>
        <v>4.7052851839494104E-3</v>
      </c>
      <c r="K118" s="114">
        <f t="shared" si="13"/>
        <v>5.1263063497359674E-3</v>
      </c>
      <c r="L118" s="113">
        <f>-'ver pressoflex 6p C2 DCpowe'!$G$2*'ver pressoflex 6p C2 DCpowe'!D118*'ver pressoflex 6p C2 DCpowe'!$G$17*'ver pressoflex 6p C2 DCpowe'!$G$13*'ver pressoflex 6p C2 DCpowe'!AE118</f>
        <v>-1.9951481351694884</v>
      </c>
      <c r="M118" s="31">
        <f>IF(ABS(E118)&lt;'ver pressoflex 6p C2 DCpowe'!$G$7,'ver pressoflex 6p C2 DCpowe'!$G$16*E118*'ver pressoflex 6p C2 DCpowe'!$O$8,SIGN(E118)*'ver pressoflex 6p C2 DCpowe'!$G$15*'ver pressoflex 6p C2 DCpowe'!$O$8)</f>
        <v>6.5622774758325093</v>
      </c>
      <c r="N118" s="31">
        <f>IF(ABS(F118)&lt;'ver pressoflex 6p C2 DCpowe'!$G$7,'ver pressoflex 6p C2 DCpowe'!$G$16*F118*'ver pressoflex 6p C2 DCpowe'!$O$9,SIGN(F118)*'ver pressoflex 6p C2 DCpowe'!$G$15*'ver pressoflex 6p C2 DCpowe'!$O$9)</f>
        <v>0</v>
      </c>
      <c r="O118" s="31">
        <f>IF(ABS(G118)&lt;'ver pressoflex 6p C2 DCpowe'!$G$7,'ver pressoflex 6p C2 DCpowe'!$G$16*G118*'ver pressoflex 6p C2 DCpowe'!$O$10,SIGN(G118)*'ver pressoflex 6p C2 DCpowe'!$G$15*'ver pressoflex 6p C2 DCpowe'!$O$10)</f>
        <v>0</v>
      </c>
      <c r="P118" s="31">
        <f>IF(ABS(H118)&lt;'ver pressoflex 6p C2 DCpowe'!$G$7,'ver pressoflex 6p C2 DCpowe'!$G$16*H118*'ver pressoflex 6p C2 DCpowe'!$O$11,SIGN(H118)*'ver pressoflex 6p C2 DCpowe'!$G$15*'ver pressoflex 6p C2 DCpowe'!$O$11)</f>
        <v>0</v>
      </c>
      <c r="Q118" s="31">
        <f>IF(ABS(I118)&lt;'ver pressoflex 6p C2 DCpowe'!$G$7,'ver pressoflex 6p C2 DCpowe'!$G$16*I118*'ver pressoflex 6p C2 DCpowe'!$O$12,SIGN(I118)*'ver pressoflex 6p C2 DCpowe'!$G$15*'ver pressoflex 6p C2 DCpowe'!$O$12)</f>
        <v>0</v>
      </c>
      <c r="R118" s="31">
        <f>IF(ABS(J118)&lt;'ver pressoflex 6p C2 DCpowe'!$G$7,'ver pressoflex 6p C2 DCpowe'!$G$16*J118*'ver pressoflex 6p C2 DCpowe'!$O$13,SIGN(J118)*'ver pressoflex 6p C2 DCpowe'!$G$15*'ver pressoflex 6p C2 DCpowe'!$O$13)</f>
        <v>17803.500000000004</v>
      </c>
      <c r="S118" s="113">
        <f t="shared" si="4"/>
        <v>17808.067129340667</v>
      </c>
      <c r="T118" s="362">
        <f>-L118*('ver pressoflex 6p C2 DCpowe'!$G$3/2-'ver pressoflex 6p C2 DCpowe'!AF118*'ver pressoflex 6p C2 DCpowe'!D118)</f>
        <v>2434.063578421315</v>
      </c>
      <c r="U118" s="29">
        <f>M118*IF(($G$3/2-$M$8)&gt;0,('ver pressoflex 6p C2 DCpowe'!$G$3/2-'ver pressoflex 6p C2 DCpowe'!$M$8),'ver pressoflex 6p C2 DCpowe'!$G$3/2-('ver pressoflex 6p C2 DCpowe'!$G$3-'ver pressoflex 6p C2 DCpowe'!$M$8))*IF(($G$3/2-$M$8)&gt;0,-1,1)</f>
        <v>-6726.3344127283217</v>
      </c>
      <c r="V118" s="29">
        <f>N118*IF(($G$3/2-$M$9)&gt;0,('ver pressoflex 6p C2 DCpowe'!$G$3/2-'ver pressoflex 6p C2 DCpowe'!$M$9),'ver pressoflex 6p C2 DCpowe'!$G$3/2-('ver pressoflex 6p C2 DCpowe'!$G$3-'ver pressoflex 6p C2 DCpowe'!$M$9))*IF(($G$3/2-$M$9)&gt;0,-1,1)</f>
        <v>0</v>
      </c>
      <c r="W118" s="29">
        <f>O118*IF(($G$3/2-$M$10)&gt;0,('ver pressoflex 6p C2 DCpowe'!$G$3/2-'ver pressoflex 6p C2 DCpowe'!$M$10),'ver pressoflex 6p C2 DCpowe'!$G$3/2-('ver pressoflex 6p C2 DCpowe'!$G$3-'ver pressoflex 6p C2 DCpowe'!$M$10))*IF(($G$3/2-$M$10)&gt;0,-1,1)</f>
        <v>0</v>
      </c>
      <c r="X118" s="29">
        <f>P118*IF(($G$3/2-$M$11)&gt;0,('ver pressoflex 6p C2 DCpowe'!$G$3/2-'ver pressoflex 6p C2 DCpowe'!$M$11),'ver pressoflex 6p C2 DCpowe'!$G$3/2-('ver pressoflex 6p C2 DCpowe'!$G$3-'ver pressoflex 6p C2 DCpowe'!$M$11))*IF(($G$3/2-$M$11)&gt;0,-1,1)</f>
        <v>0</v>
      </c>
      <c r="Y118" s="29">
        <f>Q118*IF(($G$3/2-$M$12)&gt;0,('ver pressoflex 6p C2 DCpowe'!$G$3/2-'ver pressoflex 6p C2 DCpowe'!$M$12),'ver pressoflex 6p C2 DCpowe'!$G$3/2-('ver pressoflex 6p C2 DCpowe'!$G$3-'ver pressoflex 6p C2 DCpowe'!$M$12))*IF(($G$3/2-$M$12)&gt;0,-1,1)</f>
        <v>0</v>
      </c>
      <c r="Z118" s="29">
        <f>R118*IF(($G$3/2-$M$13)&gt;0,('ver pressoflex 6p C2 DCpowe'!$G$3/2-'ver pressoflex 6p C2 DCpowe'!$M$13),'ver pressoflex 6p C2 DCpowe'!$G$3/2-('ver pressoflex 6p C2 DCpowe'!$G$3-'ver pressoflex 6p C2 DCpowe'!$M$13))*IF(($G$3/2-$M$13)&gt;0,-1,1)</f>
        <v>18248587.500000004</v>
      </c>
      <c r="AA118" s="113">
        <f t="shared" si="14"/>
        <v>18244295.229165696</v>
      </c>
      <c r="AB118" s="193">
        <f t="shared" si="5"/>
        <v>3.1202931149356226E-5</v>
      </c>
      <c r="AC118" s="191">
        <f t="shared" si="15"/>
        <v>7.6915813706748423E-6</v>
      </c>
      <c r="AD118" s="194">
        <f t="shared" si="16"/>
        <v>1.5890276802476027E-10</v>
      </c>
      <c r="AE118" s="191">
        <f t="shared" si="17"/>
        <v>5.7686860280061316E-4</v>
      </c>
      <c r="AF118" s="191">
        <f t="shared" si="18"/>
        <v>0.33790481304876263</v>
      </c>
    </row>
    <row r="119" spans="2:32">
      <c r="B119" s="116">
        <f t="shared" si="3"/>
        <v>59807.96002624328</v>
      </c>
      <c r="C119" s="115">
        <f t="shared" si="6"/>
        <v>1.2300000000000006</v>
      </c>
      <c r="D119" s="68">
        <f>'ver pressoflex 6p C2 DCpowe'!$G$3/2/$C$557*C119</f>
        <v>15.067500000000008</v>
      </c>
      <c r="E119" s="114">
        <f t="shared" si="7"/>
        <v>3.8934264447515883E-4</v>
      </c>
      <c r="F119" s="114">
        <f t="shared" si="8"/>
        <v>5.5776848394638594E-4</v>
      </c>
      <c r="G119" s="114">
        <f t="shared" si="9"/>
        <v>7.26194323417613E-4</v>
      </c>
      <c r="H119" s="114">
        <f t="shared" si="10"/>
        <v>4.3684031019828986E-3</v>
      </c>
      <c r="I119" s="114">
        <f t="shared" si="11"/>
        <v>4.5368289414541253E-3</v>
      </c>
      <c r="J119" s="114">
        <f t="shared" si="12"/>
        <v>4.7052547809253529E-3</v>
      </c>
      <c r="K119" s="114">
        <f t="shared" si="13"/>
        <v>5.1263193796034206E-3</v>
      </c>
      <c r="L119" s="113">
        <f>-'ver pressoflex 6p C2 DCpowe'!$G$2*'ver pressoflex 6p C2 DCpowe'!D119*'ver pressoflex 6p C2 DCpowe'!$G$17*'ver pressoflex 6p C2 DCpowe'!$G$13*'ver pressoflex 6p C2 DCpowe'!AE119</f>
        <v>-2.0942450534410395</v>
      </c>
      <c r="M119" s="31">
        <f>IF(ABS(E119)&lt;'ver pressoflex 6p C2 DCpowe'!$G$7,'ver pressoflex 6p C2 DCpowe'!$G$16*E119*'ver pressoflex 6p C2 DCpowe'!$O$8,SIGN(E119)*'ver pressoflex 6p C2 DCpowe'!$G$15*'ver pressoflex 6p C2 DCpowe'!$O$8)</f>
        <v>6.5542712967193122</v>
      </c>
      <c r="N119" s="31">
        <f>IF(ABS(F119)&lt;'ver pressoflex 6p C2 DCpowe'!$G$7,'ver pressoflex 6p C2 DCpowe'!$G$16*F119*'ver pressoflex 6p C2 DCpowe'!$O$9,SIGN(F119)*'ver pressoflex 6p C2 DCpowe'!$G$15*'ver pressoflex 6p C2 DCpowe'!$O$9)</f>
        <v>0</v>
      </c>
      <c r="O119" s="31">
        <f>IF(ABS(G119)&lt;'ver pressoflex 6p C2 DCpowe'!$G$7,'ver pressoflex 6p C2 DCpowe'!$G$16*G119*'ver pressoflex 6p C2 DCpowe'!$O$10,SIGN(G119)*'ver pressoflex 6p C2 DCpowe'!$G$15*'ver pressoflex 6p C2 DCpowe'!$O$10)</f>
        <v>0</v>
      </c>
      <c r="P119" s="31">
        <f>IF(ABS(H119)&lt;'ver pressoflex 6p C2 DCpowe'!$G$7,'ver pressoflex 6p C2 DCpowe'!$G$16*H119*'ver pressoflex 6p C2 DCpowe'!$O$11,SIGN(H119)*'ver pressoflex 6p C2 DCpowe'!$G$15*'ver pressoflex 6p C2 DCpowe'!$O$11)</f>
        <v>0</v>
      </c>
      <c r="Q119" s="31">
        <f>IF(ABS(I119)&lt;'ver pressoflex 6p C2 DCpowe'!$G$7,'ver pressoflex 6p C2 DCpowe'!$G$16*I119*'ver pressoflex 6p C2 DCpowe'!$O$12,SIGN(I119)*'ver pressoflex 6p C2 DCpowe'!$G$15*'ver pressoflex 6p C2 DCpowe'!$O$12)</f>
        <v>0</v>
      </c>
      <c r="R119" s="31">
        <f>IF(ABS(J119)&lt;'ver pressoflex 6p C2 DCpowe'!$G$7,'ver pressoflex 6p C2 DCpowe'!$G$16*J119*'ver pressoflex 6p C2 DCpowe'!$O$13,SIGN(J119)*'ver pressoflex 6p C2 DCpowe'!$G$15*'ver pressoflex 6p C2 DCpowe'!$O$13)</f>
        <v>17803.500000000004</v>
      </c>
      <c r="S119" s="113">
        <f t="shared" si="4"/>
        <v>17807.960026243283</v>
      </c>
      <c r="T119" s="362">
        <f>-L119*('ver pressoflex 6p C2 DCpowe'!$G$3/2-'ver pressoflex 6p C2 DCpowe'!AF119*'ver pressoflex 6p C2 DCpowe'!D119)</f>
        <v>2554.7850580516515</v>
      </c>
      <c r="U119" s="29">
        <f>M119*IF(($G$3/2-$M$8)&gt;0,('ver pressoflex 6p C2 DCpowe'!$G$3/2-'ver pressoflex 6p C2 DCpowe'!$M$8),'ver pressoflex 6p C2 DCpowe'!$G$3/2-('ver pressoflex 6p C2 DCpowe'!$G$3-'ver pressoflex 6p C2 DCpowe'!$M$8))*IF(($G$3/2-$M$8)&gt;0,-1,1)</f>
        <v>-6718.1280791372947</v>
      </c>
      <c r="V119" s="29">
        <f>N119*IF(($G$3/2-$M$9)&gt;0,('ver pressoflex 6p C2 DCpowe'!$G$3/2-'ver pressoflex 6p C2 DCpowe'!$M$9),'ver pressoflex 6p C2 DCpowe'!$G$3/2-('ver pressoflex 6p C2 DCpowe'!$G$3-'ver pressoflex 6p C2 DCpowe'!$M$9))*IF(($G$3/2-$M$9)&gt;0,-1,1)</f>
        <v>0</v>
      </c>
      <c r="W119" s="29">
        <f>O119*IF(($G$3/2-$M$10)&gt;0,('ver pressoflex 6p C2 DCpowe'!$G$3/2-'ver pressoflex 6p C2 DCpowe'!$M$10),'ver pressoflex 6p C2 DCpowe'!$G$3/2-('ver pressoflex 6p C2 DCpowe'!$G$3-'ver pressoflex 6p C2 DCpowe'!$M$10))*IF(($G$3/2-$M$10)&gt;0,-1,1)</f>
        <v>0</v>
      </c>
      <c r="X119" s="29">
        <f>P119*IF(($G$3/2-$M$11)&gt;0,('ver pressoflex 6p C2 DCpowe'!$G$3/2-'ver pressoflex 6p C2 DCpowe'!$M$11),'ver pressoflex 6p C2 DCpowe'!$G$3/2-('ver pressoflex 6p C2 DCpowe'!$G$3-'ver pressoflex 6p C2 DCpowe'!$M$11))*IF(($G$3/2-$M$11)&gt;0,-1,1)</f>
        <v>0</v>
      </c>
      <c r="Y119" s="29">
        <f>Q119*IF(($G$3/2-$M$12)&gt;0,('ver pressoflex 6p C2 DCpowe'!$G$3/2-'ver pressoflex 6p C2 DCpowe'!$M$12),'ver pressoflex 6p C2 DCpowe'!$G$3/2-('ver pressoflex 6p C2 DCpowe'!$G$3-'ver pressoflex 6p C2 DCpowe'!$M$12))*IF(($G$3/2-$M$12)&gt;0,-1,1)</f>
        <v>0</v>
      </c>
      <c r="Z119" s="29">
        <f>R119*IF(($G$3/2-$M$13)&gt;0,('ver pressoflex 6p C2 DCpowe'!$G$3/2-'ver pressoflex 6p C2 DCpowe'!$M$13),'ver pressoflex 6p C2 DCpowe'!$G$3/2-('ver pressoflex 6p C2 DCpowe'!$G$3-'ver pressoflex 6p C2 DCpowe'!$M$13))*IF(($G$3/2-$M$13)&gt;0,-1,1)</f>
        <v>18248587.500000004</v>
      </c>
      <c r="AA119" s="113">
        <f t="shared" si="14"/>
        <v>18244424.156978916</v>
      </c>
      <c r="AB119" s="193">
        <f t="shared" si="5"/>
        <v>3.1721954202908944E-5</v>
      </c>
      <c r="AC119" s="191">
        <f t="shared" si="15"/>
        <v>7.9423358825894465E-6</v>
      </c>
      <c r="AD119" s="194">
        <f t="shared" si="16"/>
        <v>1.6679228112341767E-10</v>
      </c>
      <c r="AE119" s="191">
        <f t="shared" si="17"/>
        <v>5.9567519119420841E-4</v>
      </c>
      <c r="AF119" s="191">
        <f t="shared" si="18"/>
        <v>0.33798509879062422</v>
      </c>
    </row>
    <row r="120" spans="2:32">
      <c r="B120" s="116">
        <f t="shared" si="3"/>
        <v>59807.849744808729</v>
      </c>
      <c r="C120" s="115">
        <f t="shared" si="6"/>
        <v>1.2500000000000007</v>
      </c>
      <c r="D120" s="68">
        <f>'ver pressoflex 6p C2 DCpowe'!$G$3/2/$C$557*C120</f>
        <v>15.312500000000009</v>
      </c>
      <c r="E120" s="114">
        <f t="shared" si="7"/>
        <v>3.8886695617844455E-4</v>
      </c>
      <c r="F120" s="114">
        <f t="shared" si="8"/>
        <v>5.5731017239110409E-4</v>
      </c>
      <c r="G120" s="114">
        <f t="shared" si="9"/>
        <v>7.2575338860376363E-4</v>
      </c>
      <c r="H120" s="114">
        <f t="shared" si="10"/>
        <v>4.3683379392025264E-3</v>
      </c>
      <c r="I120" s="114">
        <f t="shared" si="11"/>
        <v>4.5367811554151861E-3</v>
      </c>
      <c r="J120" s="114">
        <f t="shared" si="12"/>
        <v>4.7052243716278457E-3</v>
      </c>
      <c r="K120" s="114">
        <f t="shared" si="13"/>
        <v>5.1263324121594948E-3</v>
      </c>
      <c r="L120" s="113">
        <f>-'ver pressoflex 6p C2 DCpowe'!$G$2*'ver pressoflex 6p C2 DCpowe'!D120*'ver pressoflex 6p C2 DCpowe'!$G$17*'ver pressoflex 6p C2 DCpowe'!$G$13*'ver pressoflex 6p C2 DCpowe'!AE120</f>
        <v>-2.1965186568645065</v>
      </c>
      <c r="M120" s="31">
        <f>IF(ABS(E120)&lt;'ver pressoflex 6p C2 DCpowe'!$G$7,'ver pressoflex 6p C2 DCpowe'!$G$16*E120*'ver pressoflex 6p C2 DCpowe'!$O$8,SIGN(E120)*'ver pressoflex 6p C2 DCpowe'!$G$15*'ver pressoflex 6p C2 DCpowe'!$O$8)</f>
        <v>6.5462634655875789</v>
      </c>
      <c r="N120" s="31">
        <f>IF(ABS(F120)&lt;'ver pressoflex 6p C2 DCpowe'!$G$7,'ver pressoflex 6p C2 DCpowe'!$G$16*F120*'ver pressoflex 6p C2 DCpowe'!$O$9,SIGN(F120)*'ver pressoflex 6p C2 DCpowe'!$G$15*'ver pressoflex 6p C2 DCpowe'!$O$9)</f>
        <v>0</v>
      </c>
      <c r="O120" s="31">
        <f>IF(ABS(G120)&lt;'ver pressoflex 6p C2 DCpowe'!$G$7,'ver pressoflex 6p C2 DCpowe'!$G$16*G120*'ver pressoflex 6p C2 DCpowe'!$O$10,SIGN(G120)*'ver pressoflex 6p C2 DCpowe'!$G$15*'ver pressoflex 6p C2 DCpowe'!$O$10)</f>
        <v>0</v>
      </c>
      <c r="P120" s="31">
        <f>IF(ABS(H120)&lt;'ver pressoflex 6p C2 DCpowe'!$G$7,'ver pressoflex 6p C2 DCpowe'!$G$16*H120*'ver pressoflex 6p C2 DCpowe'!$O$11,SIGN(H120)*'ver pressoflex 6p C2 DCpowe'!$G$15*'ver pressoflex 6p C2 DCpowe'!$O$11)</f>
        <v>0</v>
      </c>
      <c r="Q120" s="31">
        <f>IF(ABS(I120)&lt;'ver pressoflex 6p C2 DCpowe'!$G$7,'ver pressoflex 6p C2 DCpowe'!$G$16*I120*'ver pressoflex 6p C2 DCpowe'!$O$12,SIGN(I120)*'ver pressoflex 6p C2 DCpowe'!$G$15*'ver pressoflex 6p C2 DCpowe'!$O$12)</f>
        <v>0</v>
      </c>
      <c r="R120" s="31">
        <f>IF(ABS(J120)&lt;'ver pressoflex 6p C2 DCpowe'!$G$7,'ver pressoflex 6p C2 DCpowe'!$G$16*J120*'ver pressoflex 6p C2 DCpowe'!$O$13,SIGN(J120)*'ver pressoflex 6p C2 DCpowe'!$G$15*'ver pressoflex 6p C2 DCpowe'!$O$13)</f>
        <v>17803.500000000004</v>
      </c>
      <c r="S120" s="113">
        <f t="shared" si="4"/>
        <v>17807.849744808726</v>
      </c>
      <c r="T120" s="362">
        <f>-L120*('ver pressoflex 6p C2 DCpowe'!$G$3/2-'ver pressoflex 6p C2 DCpowe'!AF120*'ver pressoflex 6p C2 DCpowe'!D120)</f>
        <v>2679.3647931338432</v>
      </c>
      <c r="U120" s="29">
        <f>M120*IF(($G$3/2-$M$8)&gt;0,('ver pressoflex 6p C2 DCpowe'!$G$3/2-'ver pressoflex 6p C2 DCpowe'!$M$8),'ver pressoflex 6p C2 DCpowe'!$G$3/2-('ver pressoflex 6p C2 DCpowe'!$G$3-'ver pressoflex 6p C2 DCpowe'!$M$8))*IF(($G$3/2-$M$8)&gt;0,-1,1)</f>
        <v>-6709.9200522272686</v>
      </c>
      <c r="V120" s="29">
        <f>N120*IF(($G$3/2-$M$9)&gt;0,('ver pressoflex 6p C2 DCpowe'!$G$3/2-'ver pressoflex 6p C2 DCpowe'!$M$9),'ver pressoflex 6p C2 DCpowe'!$G$3/2-('ver pressoflex 6p C2 DCpowe'!$G$3-'ver pressoflex 6p C2 DCpowe'!$M$9))*IF(($G$3/2-$M$9)&gt;0,-1,1)</f>
        <v>0</v>
      </c>
      <c r="W120" s="29">
        <f>O120*IF(($G$3/2-$M$10)&gt;0,('ver pressoflex 6p C2 DCpowe'!$G$3/2-'ver pressoflex 6p C2 DCpowe'!$M$10),'ver pressoflex 6p C2 DCpowe'!$G$3/2-('ver pressoflex 6p C2 DCpowe'!$G$3-'ver pressoflex 6p C2 DCpowe'!$M$10))*IF(($G$3/2-$M$10)&gt;0,-1,1)</f>
        <v>0</v>
      </c>
      <c r="X120" s="29">
        <f>P120*IF(($G$3/2-$M$11)&gt;0,('ver pressoflex 6p C2 DCpowe'!$G$3/2-'ver pressoflex 6p C2 DCpowe'!$M$11),'ver pressoflex 6p C2 DCpowe'!$G$3/2-('ver pressoflex 6p C2 DCpowe'!$G$3-'ver pressoflex 6p C2 DCpowe'!$M$11))*IF(($G$3/2-$M$11)&gt;0,-1,1)</f>
        <v>0</v>
      </c>
      <c r="Y120" s="29">
        <f>Q120*IF(($G$3/2-$M$12)&gt;0,('ver pressoflex 6p C2 DCpowe'!$G$3/2-'ver pressoflex 6p C2 DCpowe'!$M$12),'ver pressoflex 6p C2 DCpowe'!$G$3/2-('ver pressoflex 6p C2 DCpowe'!$G$3-'ver pressoflex 6p C2 DCpowe'!$M$12))*IF(($G$3/2-$M$12)&gt;0,-1,1)</f>
        <v>0</v>
      </c>
      <c r="Z120" s="29">
        <f>R120*IF(($G$3/2-$M$13)&gt;0,('ver pressoflex 6p C2 DCpowe'!$G$3/2-'ver pressoflex 6p C2 DCpowe'!$M$13),'ver pressoflex 6p C2 DCpowe'!$G$3/2-('ver pressoflex 6p C2 DCpowe'!$G$3-'ver pressoflex 6p C2 DCpowe'!$M$13))*IF(($G$3/2-$M$13)&gt;0,-1,1)</f>
        <v>18248587.500000004</v>
      </c>
      <c r="AA120" s="113">
        <f t="shared" si="14"/>
        <v>18244556.94474091</v>
      </c>
      <c r="AB120" s="193">
        <f t="shared" si="5"/>
        <v>3.2241084353204385E-5</v>
      </c>
      <c r="AC120" s="191">
        <f t="shared" si="15"/>
        <v>8.1969209352378041E-6</v>
      </c>
      <c r="AD120" s="194">
        <f t="shared" si="16"/>
        <v>1.7493446113136835E-10</v>
      </c>
      <c r="AE120" s="191">
        <f t="shared" si="17"/>
        <v>6.1476907014283526E-4</v>
      </c>
      <c r="AF120" s="191">
        <f t="shared" si="18"/>
        <v>0.33806554793250509</v>
      </c>
    </row>
    <row r="121" spans="2:32">
      <c r="B121" s="116">
        <f t="shared" si="3"/>
        <v>59807.736238299956</v>
      </c>
      <c r="C121" s="115">
        <f t="shared" si="6"/>
        <v>1.2700000000000007</v>
      </c>
      <c r="D121" s="68">
        <f>'ver pressoflex 6p C2 DCpowe'!$G$3/2/$C$557*C121</f>
        <v>15.557500000000008</v>
      </c>
      <c r="E121" s="114">
        <f t="shared" si="7"/>
        <v>3.8839116971668084E-4</v>
      </c>
      <c r="F121" s="114">
        <f t="shared" si="8"/>
        <v>5.5685176625671078E-4</v>
      </c>
      <c r="G121" s="114">
        <f t="shared" si="9"/>
        <v>7.2531236279674066E-4</v>
      </c>
      <c r="H121" s="114">
        <f t="shared" si="10"/>
        <v>4.3682727629748884E-3</v>
      </c>
      <c r="I121" s="114">
        <f t="shared" si="11"/>
        <v>4.5367333595149172E-3</v>
      </c>
      <c r="J121" s="114">
        <f t="shared" si="12"/>
        <v>4.7051939560549478E-3</v>
      </c>
      <c r="K121" s="114">
        <f t="shared" si="13"/>
        <v>5.1263454474050228E-3</v>
      </c>
      <c r="L121" s="113">
        <f>-'ver pressoflex 6p C2 DCpowe'!$G$2*'ver pressoflex 6p C2 DCpowe'!D121*'ver pressoflex 6p C2 DCpowe'!$G$17*'ver pressoflex 6p C2 DCpowe'!$G$13*'ver pressoflex 6p C2 DCpowe'!AE121</f>
        <v>-2.3020156819696189</v>
      </c>
      <c r="M121" s="31">
        <f>IF(ABS(E121)&lt;'ver pressoflex 6p C2 DCpowe'!$G$7,'ver pressoflex 6p C2 DCpowe'!$G$16*E121*'ver pressoflex 6p C2 DCpowe'!$O$8,SIGN(E121)*'ver pressoflex 6p C2 DCpowe'!$G$15*'ver pressoflex 6p C2 DCpowe'!$O$8)</f>
        <v>6.5382539819259327</v>
      </c>
      <c r="N121" s="31">
        <f>IF(ABS(F121)&lt;'ver pressoflex 6p C2 DCpowe'!$G$7,'ver pressoflex 6p C2 DCpowe'!$G$16*F121*'ver pressoflex 6p C2 DCpowe'!$O$9,SIGN(F121)*'ver pressoflex 6p C2 DCpowe'!$G$15*'ver pressoflex 6p C2 DCpowe'!$O$9)</f>
        <v>0</v>
      </c>
      <c r="O121" s="31">
        <f>IF(ABS(G121)&lt;'ver pressoflex 6p C2 DCpowe'!$G$7,'ver pressoflex 6p C2 DCpowe'!$G$16*G121*'ver pressoflex 6p C2 DCpowe'!$O$10,SIGN(G121)*'ver pressoflex 6p C2 DCpowe'!$G$15*'ver pressoflex 6p C2 DCpowe'!$O$10)</f>
        <v>0</v>
      </c>
      <c r="P121" s="31">
        <f>IF(ABS(H121)&lt;'ver pressoflex 6p C2 DCpowe'!$G$7,'ver pressoflex 6p C2 DCpowe'!$G$16*H121*'ver pressoflex 6p C2 DCpowe'!$O$11,SIGN(H121)*'ver pressoflex 6p C2 DCpowe'!$G$15*'ver pressoflex 6p C2 DCpowe'!$O$11)</f>
        <v>0</v>
      </c>
      <c r="Q121" s="31">
        <f>IF(ABS(I121)&lt;'ver pressoflex 6p C2 DCpowe'!$G$7,'ver pressoflex 6p C2 DCpowe'!$G$16*I121*'ver pressoflex 6p C2 DCpowe'!$O$12,SIGN(I121)*'ver pressoflex 6p C2 DCpowe'!$G$15*'ver pressoflex 6p C2 DCpowe'!$O$12)</f>
        <v>0</v>
      </c>
      <c r="R121" s="31">
        <f>IF(ABS(J121)&lt;'ver pressoflex 6p C2 DCpowe'!$G$7,'ver pressoflex 6p C2 DCpowe'!$G$16*J121*'ver pressoflex 6p C2 DCpowe'!$O$13,SIGN(J121)*'ver pressoflex 6p C2 DCpowe'!$G$15*'ver pressoflex 6p C2 DCpowe'!$O$13)</f>
        <v>17803.500000000004</v>
      </c>
      <c r="S121" s="113">
        <f t="shared" si="4"/>
        <v>17807.73623829996</v>
      </c>
      <c r="T121" s="362">
        <f>-L121*('ver pressoflex 6p C2 DCpowe'!$G$3/2-'ver pressoflex 6p C2 DCpowe'!AF121*'ver pressoflex 6p C2 DCpowe'!D121)</f>
        <v>2807.8589760282043</v>
      </c>
      <c r="U121" s="29">
        <f>M121*IF(($G$3/2-$M$8)&gt;0,('ver pressoflex 6p C2 DCpowe'!$G$3/2-'ver pressoflex 6p C2 DCpowe'!$M$8),'ver pressoflex 6p C2 DCpowe'!$G$3/2-('ver pressoflex 6p C2 DCpowe'!$G$3-'ver pressoflex 6p C2 DCpowe'!$M$8))*IF(($G$3/2-$M$8)&gt;0,-1,1)</f>
        <v>-6701.7103314740807</v>
      </c>
      <c r="V121" s="29">
        <f>N121*IF(($G$3/2-$M$9)&gt;0,('ver pressoflex 6p C2 DCpowe'!$G$3/2-'ver pressoflex 6p C2 DCpowe'!$M$9),'ver pressoflex 6p C2 DCpowe'!$G$3/2-('ver pressoflex 6p C2 DCpowe'!$G$3-'ver pressoflex 6p C2 DCpowe'!$M$9))*IF(($G$3/2-$M$9)&gt;0,-1,1)</f>
        <v>0</v>
      </c>
      <c r="W121" s="29">
        <f>O121*IF(($G$3/2-$M$10)&gt;0,('ver pressoflex 6p C2 DCpowe'!$G$3/2-'ver pressoflex 6p C2 DCpowe'!$M$10),'ver pressoflex 6p C2 DCpowe'!$G$3/2-('ver pressoflex 6p C2 DCpowe'!$G$3-'ver pressoflex 6p C2 DCpowe'!$M$10))*IF(($G$3/2-$M$10)&gt;0,-1,1)</f>
        <v>0</v>
      </c>
      <c r="X121" s="29">
        <f>P121*IF(($G$3/2-$M$11)&gt;0,('ver pressoflex 6p C2 DCpowe'!$G$3/2-'ver pressoflex 6p C2 DCpowe'!$M$11),'ver pressoflex 6p C2 DCpowe'!$G$3/2-('ver pressoflex 6p C2 DCpowe'!$G$3-'ver pressoflex 6p C2 DCpowe'!$M$11))*IF(($G$3/2-$M$11)&gt;0,-1,1)</f>
        <v>0</v>
      </c>
      <c r="Y121" s="29">
        <f>Q121*IF(($G$3/2-$M$12)&gt;0,('ver pressoflex 6p C2 DCpowe'!$G$3/2-'ver pressoflex 6p C2 DCpowe'!$M$12),'ver pressoflex 6p C2 DCpowe'!$G$3/2-('ver pressoflex 6p C2 DCpowe'!$G$3-'ver pressoflex 6p C2 DCpowe'!$M$12))*IF(($G$3/2-$M$12)&gt;0,-1,1)</f>
        <v>0</v>
      </c>
      <c r="Z121" s="29">
        <f>R121*IF(($G$3/2-$M$13)&gt;0,('ver pressoflex 6p C2 DCpowe'!$G$3/2-'ver pressoflex 6p C2 DCpowe'!$M$13),'ver pressoflex 6p C2 DCpowe'!$G$3/2-('ver pressoflex 6p C2 DCpowe'!$G$3-'ver pressoflex 6p C2 DCpowe'!$M$13))*IF(($G$3/2-$M$13)&gt;0,-1,1)</f>
        <v>18248587.500000004</v>
      </c>
      <c r="AA121" s="113">
        <f t="shared" si="14"/>
        <v>18244693.648644559</v>
      </c>
      <c r="AB121" s="193">
        <f t="shared" si="5"/>
        <v>3.2760321633393961E-5</v>
      </c>
      <c r="AC121" s="191">
        <f t="shared" si="15"/>
        <v>8.4553272219448319E-6</v>
      </c>
      <c r="AD121" s="194">
        <f t="shared" si="16"/>
        <v>1.8333300994236122E-10</v>
      </c>
      <c r="AE121" s="191">
        <f t="shared" si="17"/>
        <v>6.3414954164586236E-4</v>
      </c>
      <c r="AF121" s="191">
        <f t="shared" si="18"/>
        <v>0.33814616097374806</v>
      </c>
    </row>
    <row r="122" spans="2:32">
      <c r="B122" s="116">
        <f t="shared" ref="B122:B185" si="19">ABS(+S122-$C$53)</f>
        <v>59807.619460143142</v>
      </c>
      <c r="C122" s="115">
        <f t="shared" si="6"/>
        <v>1.2900000000000007</v>
      </c>
      <c r="D122" s="68">
        <f>'ver pressoflex 6p C2 DCpowe'!$G$3/2/$C$557*C122</f>
        <v>15.802500000000009</v>
      </c>
      <c r="E122" s="114">
        <f t="shared" si="7"/>
        <v>3.8791528505947794E-4</v>
      </c>
      <c r="F122" s="114">
        <f t="shared" si="8"/>
        <v>5.5639326551392625E-4</v>
      </c>
      <c r="G122" s="114">
        <f t="shared" si="9"/>
        <v>7.2487124596837444E-4</v>
      </c>
      <c r="H122" s="114">
        <f t="shared" si="10"/>
        <v>4.3682075732958195E-3</v>
      </c>
      <c r="I122" s="114">
        <f t="shared" si="11"/>
        <v>4.5366855537502674E-3</v>
      </c>
      <c r="J122" s="114">
        <f t="shared" si="12"/>
        <v>4.7051635342047152E-3</v>
      </c>
      <c r="K122" s="114">
        <f t="shared" si="13"/>
        <v>5.1263584853408362E-3</v>
      </c>
      <c r="L122" s="113">
        <f>-'ver pressoflex 6p C2 DCpowe'!$G$2*'ver pressoflex 6p C2 DCpowe'!D122*'ver pressoflex 6p C2 DCpowe'!$G$17*'ver pressoflex 6p C2 DCpowe'!$G$13*'ver pressoflex 6p C2 DCpowe'!AE122</f>
        <v>-2.4107827020849437</v>
      </c>
      <c r="M122" s="31">
        <f>IF(ABS(E122)&lt;'ver pressoflex 6p C2 DCpowe'!$G$7,'ver pressoflex 6p C2 DCpowe'!$G$16*E122*'ver pressoflex 6p C2 DCpowe'!$O$8,SIGN(E122)*'ver pressoflex 6p C2 DCpowe'!$G$15*'ver pressoflex 6p C2 DCpowe'!$O$8)</f>
        <v>6.530242845222789</v>
      </c>
      <c r="N122" s="31">
        <f>IF(ABS(F122)&lt;'ver pressoflex 6p C2 DCpowe'!$G$7,'ver pressoflex 6p C2 DCpowe'!$G$16*F122*'ver pressoflex 6p C2 DCpowe'!$O$9,SIGN(F122)*'ver pressoflex 6p C2 DCpowe'!$G$15*'ver pressoflex 6p C2 DCpowe'!$O$9)</f>
        <v>0</v>
      </c>
      <c r="O122" s="31">
        <f>IF(ABS(G122)&lt;'ver pressoflex 6p C2 DCpowe'!$G$7,'ver pressoflex 6p C2 DCpowe'!$G$16*G122*'ver pressoflex 6p C2 DCpowe'!$O$10,SIGN(G122)*'ver pressoflex 6p C2 DCpowe'!$G$15*'ver pressoflex 6p C2 DCpowe'!$O$10)</f>
        <v>0</v>
      </c>
      <c r="P122" s="31">
        <f>IF(ABS(H122)&lt;'ver pressoflex 6p C2 DCpowe'!$G$7,'ver pressoflex 6p C2 DCpowe'!$G$16*H122*'ver pressoflex 6p C2 DCpowe'!$O$11,SIGN(H122)*'ver pressoflex 6p C2 DCpowe'!$G$15*'ver pressoflex 6p C2 DCpowe'!$O$11)</f>
        <v>0</v>
      </c>
      <c r="Q122" s="31">
        <f>IF(ABS(I122)&lt;'ver pressoflex 6p C2 DCpowe'!$G$7,'ver pressoflex 6p C2 DCpowe'!$G$16*I122*'ver pressoflex 6p C2 DCpowe'!$O$12,SIGN(I122)*'ver pressoflex 6p C2 DCpowe'!$G$15*'ver pressoflex 6p C2 DCpowe'!$O$12)</f>
        <v>0</v>
      </c>
      <c r="R122" s="31">
        <f>IF(ABS(J122)&lt;'ver pressoflex 6p C2 DCpowe'!$G$7,'ver pressoflex 6p C2 DCpowe'!$G$16*J122*'ver pressoflex 6p C2 DCpowe'!$O$13,SIGN(J122)*'ver pressoflex 6p C2 DCpowe'!$G$15*'ver pressoflex 6p C2 DCpowe'!$O$13)</f>
        <v>17803.500000000004</v>
      </c>
      <c r="S122" s="113">
        <f t="shared" ref="S122:S185" si="20">L122+M122+N122+O122+P122+Q122+R122</f>
        <v>17807.619460143142</v>
      </c>
      <c r="T122" s="362">
        <f>-L122*('ver pressoflex 6p C2 DCpowe'!$G$3/2-'ver pressoflex 6p C2 DCpowe'!AF122*'ver pressoflex 6p C2 DCpowe'!D122)</f>
        <v>2940.3235834652387</v>
      </c>
      <c r="U122" s="29">
        <f>M122*IF(($G$3/2-$M$8)&gt;0,('ver pressoflex 6p C2 DCpowe'!$G$3/2-'ver pressoflex 6p C2 DCpowe'!$M$8),'ver pressoflex 6p C2 DCpowe'!$G$3/2-('ver pressoflex 6p C2 DCpowe'!$G$3-'ver pressoflex 6p C2 DCpowe'!$M$8))*IF(($G$3/2-$M$8)&gt;0,-1,1)</f>
        <v>-6693.4989163533583</v>
      </c>
      <c r="V122" s="29">
        <f>N122*IF(($G$3/2-$M$9)&gt;0,('ver pressoflex 6p C2 DCpowe'!$G$3/2-'ver pressoflex 6p C2 DCpowe'!$M$9),'ver pressoflex 6p C2 DCpowe'!$G$3/2-('ver pressoflex 6p C2 DCpowe'!$G$3-'ver pressoflex 6p C2 DCpowe'!$M$9))*IF(($G$3/2-$M$9)&gt;0,-1,1)</f>
        <v>0</v>
      </c>
      <c r="W122" s="29">
        <f>O122*IF(($G$3/2-$M$10)&gt;0,('ver pressoflex 6p C2 DCpowe'!$G$3/2-'ver pressoflex 6p C2 DCpowe'!$M$10),'ver pressoflex 6p C2 DCpowe'!$G$3/2-('ver pressoflex 6p C2 DCpowe'!$G$3-'ver pressoflex 6p C2 DCpowe'!$M$10))*IF(($G$3/2-$M$10)&gt;0,-1,1)</f>
        <v>0</v>
      </c>
      <c r="X122" s="29">
        <f>P122*IF(($G$3/2-$M$11)&gt;0,('ver pressoflex 6p C2 DCpowe'!$G$3/2-'ver pressoflex 6p C2 DCpowe'!$M$11),'ver pressoflex 6p C2 DCpowe'!$G$3/2-('ver pressoflex 6p C2 DCpowe'!$G$3-'ver pressoflex 6p C2 DCpowe'!$M$11))*IF(($G$3/2-$M$11)&gt;0,-1,1)</f>
        <v>0</v>
      </c>
      <c r="Y122" s="29">
        <f>Q122*IF(($G$3/2-$M$12)&gt;0,('ver pressoflex 6p C2 DCpowe'!$G$3/2-'ver pressoflex 6p C2 DCpowe'!$M$12),'ver pressoflex 6p C2 DCpowe'!$G$3/2-('ver pressoflex 6p C2 DCpowe'!$G$3-'ver pressoflex 6p C2 DCpowe'!$M$12))*IF(($G$3/2-$M$12)&gt;0,-1,1)</f>
        <v>0</v>
      </c>
      <c r="Z122" s="29">
        <f>R122*IF(($G$3/2-$M$13)&gt;0,('ver pressoflex 6p C2 DCpowe'!$G$3/2-'ver pressoflex 6p C2 DCpowe'!$M$13),'ver pressoflex 6p C2 DCpowe'!$G$3/2-('ver pressoflex 6p C2 DCpowe'!$G$3-'ver pressoflex 6p C2 DCpowe'!$M$13))*IF(($G$3/2-$M$13)&gt;0,-1,1)</f>
        <v>18248587.500000004</v>
      </c>
      <c r="AA122" s="113">
        <f t="shared" si="14"/>
        <v>18244834.324667115</v>
      </c>
      <c r="AB122" s="193">
        <f t="shared" si="5"/>
        <v>3.3279666076642753E-5</v>
      </c>
      <c r="AC122" s="191">
        <f t="shared" si="15"/>
        <v>8.7175454230476821E-6</v>
      </c>
      <c r="AD122" s="194">
        <f t="shared" si="16"/>
        <v>1.9199161576227558E-10</v>
      </c>
      <c r="AE122" s="191">
        <f t="shared" si="17"/>
        <v>6.5381590672857609E-4</v>
      </c>
      <c r="AF122" s="191">
        <f t="shared" si="18"/>
        <v>0.33822693841573348</v>
      </c>
    </row>
    <row r="123" spans="2:32">
      <c r="B123" s="116">
        <f t="shared" si="19"/>
        <v>59807.499363927913</v>
      </c>
      <c r="C123" s="115">
        <f t="shared" ref="C123:C186" si="21">+C122+0.02</f>
        <v>1.3100000000000007</v>
      </c>
      <c r="D123" s="68">
        <f>'ver pressoflex 6p C2 DCpowe'!$G$3/2/$C$557*C123</f>
        <v>16.04750000000001</v>
      </c>
      <c r="E123" s="114">
        <f t="shared" ref="E123:E186" si="22">$G$8*($M$8-D123)/($G$5-D123)</f>
        <v>3.8743930217643362E-4</v>
      </c>
      <c r="F123" s="114">
        <f t="shared" ref="F123:F186" si="23">$G$8*($M$9-D123)/($G$5-D123)</f>
        <v>5.5593467013345882E-4</v>
      </c>
      <c r="G123" s="114">
        <f t="shared" ref="G123:G186" si="24">$G$8*($M$10-D123)/($G$5-D123)</f>
        <v>7.2443003809048408E-4</v>
      </c>
      <c r="H123" s="114">
        <f t="shared" ref="H123:H186" si="25">$G$8*($M$11-D123)/($G$5-D123)</f>
        <v>4.3681423701611554E-3</v>
      </c>
      <c r="I123" s="114">
        <f t="shared" ref="I123:I186" si="26">$G$8*($M$12-D123)/($G$5-D123)</f>
        <v>4.5366377381181799E-3</v>
      </c>
      <c r="J123" s="114">
        <f t="shared" ref="J123:J186" si="27">$G$8*($M$13-D123)/($G$5-D123)</f>
        <v>4.7051331060752053E-3</v>
      </c>
      <c r="K123" s="114">
        <f t="shared" ref="K123:K186" si="28">$G$8*($G$3-D123)/($G$5-D123)</f>
        <v>5.1263715259677687E-3</v>
      </c>
      <c r="L123" s="113">
        <f>-'ver pressoflex 6p C2 DCpowe'!$G$2*'ver pressoflex 6p C2 DCpowe'!D123*'ver pressoflex 6p C2 DCpowe'!$G$17*'ver pressoflex 6p C2 DCpowe'!$G$13*'ver pressoflex 6p C2 DCpowe'!AE123</f>
        <v>-2.522866127055559</v>
      </c>
      <c r="M123" s="31">
        <f>IF(ABS(E123)&lt;'ver pressoflex 6p C2 DCpowe'!$G$7,'ver pressoflex 6p C2 DCpowe'!$G$16*E123*'ver pressoflex 6p C2 DCpowe'!$O$8,SIGN(E123)*'ver pressoflex 6p C2 DCpowe'!$G$15*'ver pressoflex 6p C2 DCpowe'!$O$8)</f>
        <v>6.5222300549663492</v>
      </c>
      <c r="N123" s="31">
        <f>IF(ABS(F123)&lt;'ver pressoflex 6p C2 DCpowe'!$G$7,'ver pressoflex 6p C2 DCpowe'!$G$16*F123*'ver pressoflex 6p C2 DCpowe'!$O$9,SIGN(F123)*'ver pressoflex 6p C2 DCpowe'!$G$15*'ver pressoflex 6p C2 DCpowe'!$O$9)</f>
        <v>0</v>
      </c>
      <c r="O123" s="31">
        <f>IF(ABS(G123)&lt;'ver pressoflex 6p C2 DCpowe'!$G$7,'ver pressoflex 6p C2 DCpowe'!$G$16*G123*'ver pressoflex 6p C2 DCpowe'!$O$10,SIGN(G123)*'ver pressoflex 6p C2 DCpowe'!$G$15*'ver pressoflex 6p C2 DCpowe'!$O$10)</f>
        <v>0</v>
      </c>
      <c r="P123" s="31">
        <f>IF(ABS(H123)&lt;'ver pressoflex 6p C2 DCpowe'!$G$7,'ver pressoflex 6p C2 DCpowe'!$G$16*H123*'ver pressoflex 6p C2 DCpowe'!$O$11,SIGN(H123)*'ver pressoflex 6p C2 DCpowe'!$G$15*'ver pressoflex 6p C2 DCpowe'!$O$11)</f>
        <v>0</v>
      </c>
      <c r="Q123" s="31">
        <f>IF(ABS(I123)&lt;'ver pressoflex 6p C2 DCpowe'!$G$7,'ver pressoflex 6p C2 DCpowe'!$G$16*I123*'ver pressoflex 6p C2 DCpowe'!$O$12,SIGN(I123)*'ver pressoflex 6p C2 DCpowe'!$G$15*'ver pressoflex 6p C2 DCpowe'!$O$12)</f>
        <v>0</v>
      </c>
      <c r="R123" s="31">
        <f>IF(ABS(J123)&lt;'ver pressoflex 6p C2 DCpowe'!$G$7,'ver pressoflex 6p C2 DCpowe'!$G$16*J123*'ver pressoflex 6p C2 DCpowe'!$O$13,SIGN(J123)*'ver pressoflex 6p C2 DCpowe'!$G$15*'ver pressoflex 6p C2 DCpowe'!$O$13)</f>
        <v>17803.500000000004</v>
      </c>
      <c r="S123" s="113">
        <f t="shared" si="20"/>
        <v>17807.499363927913</v>
      </c>
      <c r="T123" s="362">
        <f>-L123*('ver pressoflex 6p C2 DCpowe'!$G$3/2-'ver pressoflex 6p C2 DCpowe'!AF123*'ver pressoflex 6p C2 DCpowe'!D123)</f>
        <v>3076.8143762459054</v>
      </c>
      <c r="U123" s="29">
        <f>M123*IF(($G$3/2-$M$8)&gt;0,('ver pressoflex 6p C2 DCpowe'!$G$3/2-'ver pressoflex 6p C2 DCpowe'!$M$8),'ver pressoflex 6p C2 DCpowe'!$G$3/2-('ver pressoflex 6p C2 DCpowe'!$G$3-'ver pressoflex 6p C2 DCpowe'!$M$8))*IF(($G$3/2-$M$8)&gt;0,-1,1)</f>
        <v>-6685.2858063405083</v>
      </c>
      <c r="V123" s="29">
        <f>N123*IF(($G$3/2-$M$9)&gt;0,('ver pressoflex 6p C2 DCpowe'!$G$3/2-'ver pressoflex 6p C2 DCpowe'!$M$9),'ver pressoflex 6p C2 DCpowe'!$G$3/2-('ver pressoflex 6p C2 DCpowe'!$G$3-'ver pressoflex 6p C2 DCpowe'!$M$9))*IF(($G$3/2-$M$9)&gt;0,-1,1)</f>
        <v>0</v>
      </c>
      <c r="W123" s="29">
        <f>O123*IF(($G$3/2-$M$10)&gt;0,('ver pressoflex 6p C2 DCpowe'!$G$3/2-'ver pressoflex 6p C2 DCpowe'!$M$10),'ver pressoflex 6p C2 DCpowe'!$G$3/2-('ver pressoflex 6p C2 DCpowe'!$G$3-'ver pressoflex 6p C2 DCpowe'!$M$10))*IF(($G$3/2-$M$10)&gt;0,-1,1)</f>
        <v>0</v>
      </c>
      <c r="X123" s="29">
        <f>P123*IF(($G$3/2-$M$11)&gt;0,('ver pressoflex 6p C2 DCpowe'!$G$3/2-'ver pressoflex 6p C2 DCpowe'!$M$11),'ver pressoflex 6p C2 DCpowe'!$G$3/2-('ver pressoflex 6p C2 DCpowe'!$G$3-'ver pressoflex 6p C2 DCpowe'!$M$11))*IF(($G$3/2-$M$11)&gt;0,-1,1)</f>
        <v>0</v>
      </c>
      <c r="Y123" s="29">
        <f>Q123*IF(($G$3/2-$M$12)&gt;0,('ver pressoflex 6p C2 DCpowe'!$G$3/2-'ver pressoflex 6p C2 DCpowe'!$M$12),'ver pressoflex 6p C2 DCpowe'!$G$3/2-('ver pressoflex 6p C2 DCpowe'!$G$3-'ver pressoflex 6p C2 DCpowe'!$M$12))*IF(($G$3/2-$M$12)&gt;0,-1,1)</f>
        <v>0</v>
      </c>
      <c r="Z123" s="29">
        <f>R123*IF(($G$3/2-$M$13)&gt;0,('ver pressoflex 6p C2 DCpowe'!$G$3/2-'ver pressoflex 6p C2 DCpowe'!$M$13),'ver pressoflex 6p C2 DCpowe'!$G$3/2-('ver pressoflex 6p C2 DCpowe'!$G$3-'ver pressoflex 6p C2 DCpowe'!$M$13))*IF(($G$3/2-$M$13)&gt;0,-1,1)</f>
        <v>18248587.500000004</v>
      </c>
      <c r="AA123" s="113">
        <f t="shared" ref="AA123:AA186" si="29">T123+U123+V123+W123+X123+Y123+Z123</f>
        <v>18244979.028569911</v>
      </c>
      <c r="AB123" s="193">
        <f t="shared" ref="AB123:AB186" si="30">$G$8*D123/($G$5-D123)</f>
        <v>3.3799117716129561E-5</v>
      </c>
      <c r="AC123" s="191">
        <f t="shared" ref="AC123:AC186" si="31">IF(AB123&lt;ABS($G$10),$G$17/ABS($G$10)*(ABS(AB123)^2-ABS(AB123)^3/(3*ABS($G$10))),$G$17*(AB123-ABS($G$10))+$G$17/ABS($G$10)*(ABS($G$10)^2-ABS($G$10)^3/(3*ABS($G$10))))</f>
        <v>8.983566205881851E-6</v>
      </c>
      <c r="AD123" s="194">
        <f t="shared" ref="AD123:AD186" si="32">IF(AB123&lt;ABS($G$10),2*$G$17/ABS($G$10)*(ABS(AB123)^3/3-ABS(AB123)^4/(8*ABS($G$10))),$G$17/2*(AB123^2-ABS($G$10)^2)+2*$G$17/ABS($G$10)*(ABS($G$10)^3/3-ABS($G$10)^4/(8*ABS($G$10))))</f>
        <v>2.0091395307619919E-10</v>
      </c>
      <c r="AE123" s="191">
        <f t="shared" ref="AE123:AE186" si="33">AC123/(ABS($G$9)*$G$17)</f>
        <v>6.7376746544113878E-4</v>
      </c>
      <c r="AF123" s="191">
        <f t="shared" ref="AF123:AF186" si="34">1-AD123/(AC123*AB123)</f>
        <v>0.33830788076188834</v>
      </c>
    </row>
    <row r="124" spans="2:32">
      <c r="B124" s="116">
        <f t="shared" si="19"/>
        <v>59807.375903407687</v>
      </c>
      <c r="C124" s="115">
        <f t="shared" si="21"/>
        <v>1.3300000000000007</v>
      </c>
      <c r="D124" s="68">
        <f>'ver pressoflex 6p C2 DCpowe'!$G$3/2/$C$557*C124</f>
        <v>16.292500000000008</v>
      </c>
      <c r="E124" s="114">
        <f t="shared" si="22"/>
        <v>3.8696322103713281E-4</v>
      </c>
      <c r="F124" s="114">
        <f t="shared" si="23"/>
        <v>5.5547598008600469E-4</v>
      </c>
      <c r="G124" s="114">
        <f t="shared" si="24"/>
        <v>7.2398873913487663E-4</v>
      </c>
      <c r="H124" s="114">
        <f t="shared" si="25"/>
        <v>4.3680771535667311E-3</v>
      </c>
      <c r="I124" s="114">
        <f t="shared" si="26"/>
        <v>4.5365899126156026E-3</v>
      </c>
      <c r="J124" s="114">
        <f t="shared" si="27"/>
        <v>4.7051026716644741E-3</v>
      </c>
      <c r="K124" s="114">
        <f t="shared" si="28"/>
        <v>5.1263845692866537E-3</v>
      </c>
      <c r="L124" s="113">
        <f>-'ver pressoflex 6p C2 DCpowe'!$G$2*'ver pressoflex 6p C2 DCpowe'!D124*'ver pressoflex 6p C2 DCpowe'!$G$17*'ver pressoflex 6p C2 DCpowe'!$G$13*'ver pressoflex 6p C2 DCpowe'!AE124</f>
        <v>-2.6383122029603463</v>
      </c>
      <c r="M124" s="31">
        <f>IF(ABS(E124)&lt;'ver pressoflex 6p C2 DCpowe'!$G$7,'ver pressoflex 6p C2 DCpowe'!$G$16*E124*'ver pressoflex 6p C2 DCpowe'!$O$8,SIGN(E124)*'ver pressoflex 6p C2 DCpowe'!$G$15*'ver pressoflex 6p C2 DCpowe'!$O$8)</f>
        <v>6.5142156106446008</v>
      </c>
      <c r="N124" s="31">
        <f>IF(ABS(F124)&lt;'ver pressoflex 6p C2 DCpowe'!$G$7,'ver pressoflex 6p C2 DCpowe'!$G$16*F124*'ver pressoflex 6p C2 DCpowe'!$O$9,SIGN(F124)*'ver pressoflex 6p C2 DCpowe'!$G$15*'ver pressoflex 6p C2 DCpowe'!$O$9)</f>
        <v>0</v>
      </c>
      <c r="O124" s="31">
        <f>IF(ABS(G124)&lt;'ver pressoflex 6p C2 DCpowe'!$G$7,'ver pressoflex 6p C2 DCpowe'!$G$16*G124*'ver pressoflex 6p C2 DCpowe'!$O$10,SIGN(G124)*'ver pressoflex 6p C2 DCpowe'!$G$15*'ver pressoflex 6p C2 DCpowe'!$O$10)</f>
        <v>0</v>
      </c>
      <c r="P124" s="31">
        <f>IF(ABS(H124)&lt;'ver pressoflex 6p C2 DCpowe'!$G$7,'ver pressoflex 6p C2 DCpowe'!$G$16*H124*'ver pressoflex 6p C2 DCpowe'!$O$11,SIGN(H124)*'ver pressoflex 6p C2 DCpowe'!$G$15*'ver pressoflex 6p C2 DCpowe'!$O$11)</f>
        <v>0</v>
      </c>
      <c r="Q124" s="31">
        <f>IF(ABS(I124)&lt;'ver pressoflex 6p C2 DCpowe'!$G$7,'ver pressoflex 6p C2 DCpowe'!$G$16*I124*'ver pressoflex 6p C2 DCpowe'!$O$12,SIGN(I124)*'ver pressoflex 6p C2 DCpowe'!$G$15*'ver pressoflex 6p C2 DCpowe'!$O$12)</f>
        <v>0</v>
      </c>
      <c r="R124" s="31">
        <f>IF(ABS(J124)&lt;'ver pressoflex 6p C2 DCpowe'!$G$7,'ver pressoflex 6p C2 DCpowe'!$G$16*J124*'ver pressoflex 6p C2 DCpowe'!$O$13,SIGN(J124)*'ver pressoflex 6p C2 DCpowe'!$G$15*'ver pressoflex 6p C2 DCpowe'!$O$13)</f>
        <v>17803.500000000004</v>
      </c>
      <c r="S124" s="113">
        <f t="shared" si="20"/>
        <v>17807.375903407687</v>
      </c>
      <c r="T124" s="362">
        <f>-L124*('ver pressoflex 6p C2 DCpowe'!$G$3/2-'ver pressoflex 6p C2 DCpowe'!AF124*'ver pressoflex 6p C2 DCpowe'!D124)</f>
        <v>3217.3868989415228</v>
      </c>
      <c r="U124" s="29">
        <f>M124*IF(($G$3/2-$M$8)&gt;0,('ver pressoflex 6p C2 DCpowe'!$G$3/2-'ver pressoflex 6p C2 DCpowe'!$M$8),'ver pressoflex 6p C2 DCpowe'!$G$3/2-('ver pressoflex 6p C2 DCpowe'!$G$3-'ver pressoflex 6p C2 DCpowe'!$M$8))*IF(($G$3/2-$M$8)&gt;0,-1,1)</f>
        <v>-6677.0710009107161</v>
      </c>
      <c r="V124" s="29">
        <f>N124*IF(($G$3/2-$M$9)&gt;0,('ver pressoflex 6p C2 DCpowe'!$G$3/2-'ver pressoflex 6p C2 DCpowe'!$M$9),'ver pressoflex 6p C2 DCpowe'!$G$3/2-('ver pressoflex 6p C2 DCpowe'!$G$3-'ver pressoflex 6p C2 DCpowe'!$M$9))*IF(($G$3/2-$M$9)&gt;0,-1,1)</f>
        <v>0</v>
      </c>
      <c r="W124" s="29">
        <f>O124*IF(($G$3/2-$M$10)&gt;0,('ver pressoflex 6p C2 DCpowe'!$G$3/2-'ver pressoflex 6p C2 DCpowe'!$M$10),'ver pressoflex 6p C2 DCpowe'!$G$3/2-('ver pressoflex 6p C2 DCpowe'!$G$3-'ver pressoflex 6p C2 DCpowe'!$M$10))*IF(($G$3/2-$M$10)&gt;0,-1,1)</f>
        <v>0</v>
      </c>
      <c r="X124" s="29">
        <f>P124*IF(($G$3/2-$M$11)&gt;0,('ver pressoflex 6p C2 DCpowe'!$G$3/2-'ver pressoflex 6p C2 DCpowe'!$M$11),'ver pressoflex 6p C2 DCpowe'!$G$3/2-('ver pressoflex 6p C2 DCpowe'!$G$3-'ver pressoflex 6p C2 DCpowe'!$M$11))*IF(($G$3/2-$M$11)&gt;0,-1,1)</f>
        <v>0</v>
      </c>
      <c r="Y124" s="29">
        <f>Q124*IF(($G$3/2-$M$12)&gt;0,('ver pressoflex 6p C2 DCpowe'!$G$3/2-'ver pressoflex 6p C2 DCpowe'!$M$12),'ver pressoflex 6p C2 DCpowe'!$G$3/2-('ver pressoflex 6p C2 DCpowe'!$G$3-'ver pressoflex 6p C2 DCpowe'!$M$12))*IF(($G$3/2-$M$12)&gt;0,-1,1)</f>
        <v>0</v>
      </c>
      <c r="Z124" s="29">
        <f>R124*IF(($G$3/2-$M$13)&gt;0,('ver pressoflex 6p C2 DCpowe'!$G$3/2-'ver pressoflex 6p C2 DCpowe'!$M$13),'ver pressoflex 6p C2 DCpowe'!$G$3/2-('ver pressoflex 6p C2 DCpowe'!$G$3-'ver pressoflex 6p C2 DCpowe'!$M$13))*IF(($G$3/2-$M$13)&gt;0,-1,1)</f>
        <v>18248587.500000004</v>
      </c>
      <c r="AA124" s="113">
        <f t="shared" si="29"/>
        <v>18245127.815898035</v>
      </c>
      <c r="AB124" s="193">
        <f t="shared" si="30"/>
        <v>3.4318676585046824E-5</v>
      </c>
      <c r="AC124" s="191">
        <f t="shared" si="31"/>
        <v>9.2533802247672065E-6</v>
      </c>
      <c r="AD124" s="194">
        <f t="shared" si="32"/>
        <v>2.1010368261545011E-10</v>
      </c>
      <c r="AE124" s="191">
        <f t="shared" si="33"/>
        <v>6.9400351685754049E-4</v>
      </c>
      <c r="AF124" s="191">
        <f t="shared" si="34"/>
        <v>0.33838898851769716</v>
      </c>
    </row>
    <row r="125" spans="2:32">
      <c r="B125" s="116">
        <f t="shared" si="19"/>
        <v>59807.249032499923</v>
      </c>
      <c r="C125" s="115">
        <f t="shared" si="21"/>
        <v>1.3500000000000008</v>
      </c>
      <c r="D125" s="68">
        <f>'ver pressoflex 6p C2 DCpowe'!$G$3/2/$C$557*C125</f>
        <v>16.537500000000009</v>
      </c>
      <c r="E125" s="114">
        <f t="shared" si="22"/>
        <v>3.864870416111482E-4</v>
      </c>
      <c r="F125" s="114">
        <f t="shared" si="23"/>
        <v>5.5501719534224779E-4</v>
      </c>
      <c r="G125" s="114">
        <f t="shared" si="24"/>
        <v>7.2354734907334743E-4</v>
      </c>
      <c r="H125" s="114">
        <f t="shared" si="25"/>
        <v>4.3680119235083763E-3</v>
      </c>
      <c r="I125" s="114">
        <f t="shared" si="26"/>
        <v>4.5365420772394763E-3</v>
      </c>
      <c r="J125" s="114">
        <f t="shared" si="27"/>
        <v>4.7050722309705762E-3</v>
      </c>
      <c r="K125" s="114">
        <f t="shared" si="28"/>
        <v>5.1263976152983249E-3</v>
      </c>
      <c r="L125" s="113">
        <f>-'ver pressoflex 6p C2 DCpowe'!$G$2*'ver pressoflex 6p C2 DCpowe'!D125*'ver pressoflex 6p C2 DCpowe'!$G$17*'ver pressoflex 6p C2 DCpowe'!$G$13*'ver pressoflex 6p C2 DCpowe'!AE125</f>
        <v>-2.7571670118289617</v>
      </c>
      <c r="M125" s="31">
        <f>IF(ABS(E125)&lt;'ver pressoflex 6p C2 DCpowe'!$G$7,'ver pressoflex 6p C2 DCpowe'!$G$16*E125*'ver pressoflex 6p C2 DCpowe'!$O$8,SIGN(E125)*'ver pressoflex 6p C2 DCpowe'!$G$15*'ver pressoflex 6p C2 DCpowe'!$O$8)</f>
        <v>6.5061995117453231</v>
      </c>
      <c r="N125" s="31">
        <f>IF(ABS(F125)&lt;'ver pressoflex 6p C2 DCpowe'!$G$7,'ver pressoflex 6p C2 DCpowe'!$G$16*F125*'ver pressoflex 6p C2 DCpowe'!$O$9,SIGN(F125)*'ver pressoflex 6p C2 DCpowe'!$G$15*'ver pressoflex 6p C2 DCpowe'!$O$9)</f>
        <v>0</v>
      </c>
      <c r="O125" s="31">
        <f>IF(ABS(G125)&lt;'ver pressoflex 6p C2 DCpowe'!$G$7,'ver pressoflex 6p C2 DCpowe'!$G$16*G125*'ver pressoflex 6p C2 DCpowe'!$O$10,SIGN(G125)*'ver pressoflex 6p C2 DCpowe'!$G$15*'ver pressoflex 6p C2 DCpowe'!$O$10)</f>
        <v>0</v>
      </c>
      <c r="P125" s="31">
        <f>IF(ABS(H125)&lt;'ver pressoflex 6p C2 DCpowe'!$G$7,'ver pressoflex 6p C2 DCpowe'!$G$16*H125*'ver pressoflex 6p C2 DCpowe'!$O$11,SIGN(H125)*'ver pressoflex 6p C2 DCpowe'!$G$15*'ver pressoflex 6p C2 DCpowe'!$O$11)</f>
        <v>0</v>
      </c>
      <c r="Q125" s="31">
        <f>IF(ABS(I125)&lt;'ver pressoflex 6p C2 DCpowe'!$G$7,'ver pressoflex 6p C2 DCpowe'!$G$16*I125*'ver pressoflex 6p C2 DCpowe'!$O$12,SIGN(I125)*'ver pressoflex 6p C2 DCpowe'!$G$15*'ver pressoflex 6p C2 DCpowe'!$O$12)</f>
        <v>0</v>
      </c>
      <c r="R125" s="31">
        <f>IF(ABS(J125)&lt;'ver pressoflex 6p C2 DCpowe'!$G$7,'ver pressoflex 6p C2 DCpowe'!$G$16*J125*'ver pressoflex 6p C2 DCpowe'!$O$13,SIGN(J125)*'ver pressoflex 6p C2 DCpowe'!$G$15*'ver pressoflex 6p C2 DCpowe'!$O$13)</f>
        <v>17803.500000000004</v>
      </c>
      <c r="S125" s="113">
        <f t="shared" si="20"/>
        <v>17807.24903249992</v>
      </c>
      <c r="T125" s="362">
        <f>-L125*('ver pressoflex 6p C2 DCpowe'!$G$3/2-'ver pressoflex 6p C2 DCpowe'!AF125*'ver pressoflex 6p C2 DCpowe'!D125)</f>
        <v>3362.0964795933696</v>
      </c>
      <c r="U125" s="29">
        <f>M125*IF(($G$3/2-$M$8)&gt;0,('ver pressoflex 6p C2 DCpowe'!$G$3/2-'ver pressoflex 6p C2 DCpowe'!$M$8),'ver pressoflex 6p C2 DCpowe'!$G$3/2-('ver pressoflex 6p C2 DCpowe'!$G$3-'ver pressoflex 6p C2 DCpowe'!$M$8))*IF(($G$3/2-$M$8)&gt;0,-1,1)</f>
        <v>-6668.8544995389566</v>
      </c>
      <c r="V125" s="29">
        <f>N125*IF(($G$3/2-$M$9)&gt;0,('ver pressoflex 6p C2 DCpowe'!$G$3/2-'ver pressoflex 6p C2 DCpowe'!$M$9),'ver pressoflex 6p C2 DCpowe'!$G$3/2-('ver pressoflex 6p C2 DCpowe'!$G$3-'ver pressoflex 6p C2 DCpowe'!$M$9))*IF(($G$3/2-$M$9)&gt;0,-1,1)</f>
        <v>0</v>
      </c>
      <c r="W125" s="29">
        <f>O125*IF(($G$3/2-$M$10)&gt;0,('ver pressoflex 6p C2 DCpowe'!$G$3/2-'ver pressoflex 6p C2 DCpowe'!$M$10),'ver pressoflex 6p C2 DCpowe'!$G$3/2-('ver pressoflex 6p C2 DCpowe'!$G$3-'ver pressoflex 6p C2 DCpowe'!$M$10))*IF(($G$3/2-$M$10)&gt;0,-1,1)</f>
        <v>0</v>
      </c>
      <c r="X125" s="29">
        <f>P125*IF(($G$3/2-$M$11)&gt;0,('ver pressoflex 6p C2 DCpowe'!$G$3/2-'ver pressoflex 6p C2 DCpowe'!$M$11),'ver pressoflex 6p C2 DCpowe'!$G$3/2-('ver pressoflex 6p C2 DCpowe'!$G$3-'ver pressoflex 6p C2 DCpowe'!$M$11))*IF(($G$3/2-$M$11)&gt;0,-1,1)</f>
        <v>0</v>
      </c>
      <c r="Y125" s="29">
        <f>Q125*IF(($G$3/2-$M$12)&gt;0,('ver pressoflex 6p C2 DCpowe'!$G$3/2-'ver pressoflex 6p C2 DCpowe'!$M$12),'ver pressoflex 6p C2 DCpowe'!$G$3/2-('ver pressoflex 6p C2 DCpowe'!$G$3-'ver pressoflex 6p C2 DCpowe'!$M$12))*IF(($G$3/2-$M$12)&gt;0,-1,1)</f>
        <v>0</v>
      </c>
      <c r="Z125" s="29">
        <f>R125*IF(($G$3/2-$M$13)&gt;0,('ver pressoflex 6p C2 DCpowe'!$G$3/2-'ver pressoflex 6p C2 DCpowe'!$M$13),'ver pressoflex 6p C2 DCpowe'!$G$3/2-('ver pressoflex 6p C2 DCpowe'!$G$3-'ver pressoflex 6p C2 DCpowe'!$M$13))*IF(($G$3/2-$M$13)&gt;0,-1,1)</f>
        <v>18248587.500000004</v>
      </c>
      <c r="AA125" s="113">
        <f t="shared" si="29"/>
        <v>18245280.741980057</v>
      </c>
      <c r="AB125" s="193">
        <f t="shared" si="30"/>
        <v>3.4838342716600759E-5</v>
      </c>
      <c r="AC125" s="191">
        <f t="shared" si="31"/>
        <v>9.5269781209941404E-6</v>
      </c>
      <c r="AD125" s="194">
        <f t="shared" si="32"/>
        <v>2.1956445132454967E-10</v>
      </c>
      <c r="AE125" s="191">
        <f t="shared" si="33"/>
        <v>7.1452335907456045E-4</v>
      </c>
      <c r="AF125" s="191">
        <f t="shared" si="34"/>
        <v>0.33847026219071275</v>
      </c>
    </row>
    <row r="126" spans="2:32">
      <c r="B126" s="116">
        <f t="shared" si="19"/>
        <v>59807.118705286397</v>
      </c>
      <c r="C126" s="115">
        <f t="shared" si="21"/>
        <v>1.3700000000000008</v>
      </c>
      <c r="D126" s="68">
        <f>'ver pressoflex 6p C2 DCpowe'!$G$3/2/$C$557*C126</f>
        <v>16.78250000000001</v>
      </c>
      <c r="E126" s="114">
        <f t="shared" si="22"/>
        <v>3.8601076386803989E-4</v>
      </c>
      <c r="F126" s="114">
        <f t="shared" si="23"/>
        <v>5.5455831587286023E-4</v>
      </c>
      <c r="G126" s="114">
        <f t="shared" si="24"/>
        <v>7.2310586787768078E-4</v>
      </c>
      <c r="H126" s="114">
        <f t="shared" si="25"/>
        <v>4.3679466799819234E-3</v>
      </c>
      <c r="I126" s="114">
        <f t="shared" si="26"/>
        <v>4.5364942319867435E-3</v>
      </c>
      <c r="J126" s="114">
        <f t="shared" si="27"/>
        <v>4.7050417839915645E-3</v>
      </c>
      <c r="K126" s="114">
        <f t="shared" si="28"/>
        <v>5.1264106640036156E-3</v>
      </c>
      <c r="L126" s="113">
        <f>-'ver pressoflex 6p C2 DCpowe'!$G$2*'ver pressoflex 6p C2 DCpowe'!D126*'ver pressoflex 6p C2 DCpowe'!$G$17*'ver pressoflex 6p C2 DCpowe'!$G$13*'ver pressoflex 6p C2 DCpowe'!AE126</f>
        <v>-2.8794764713583931</v>
      </c>
      <c r="M126" s="31">
        <f>IF(ABS(E126)&lt;'ver pressoflex 6p C2 DCpowe'!$G$7,'ver pressoflex 6p C2 DCpowe'!$G$16*E126*'ver pressoflex 6p C2 DCpowe'!$O$8,SIGN(E126)*'ver pressoflex 6p C2 DCpowe'!$G$15*'ver pressoflex 6p C2 DCpowe'!$O$8)</f>
        <v>6.4981817577560852</v>
      </c>
      <c r="N126" s="31">
        <f>IF(ABS(F126)&lt;'ver pressoflex 6p C2 DCpowe'!$G$7,'ver pressoflex 6p C2 DCpowe'!$G$16*F126*'ver pressoflex 6p C2 DCpowe'!$O$9,SIGN(F126)*'ver pressoflex 6p C2 DCpowe'!$G$15*'ver pressoflex 6p C2 DCpowe'!$O$9)</f>
        <v>0</v>
      </c>
      <c r="O126" s="31">
        <f>IF(ABS(G126)&lt;'ver pressoflex 6p C2 DCpowe'!$G$7,'ver pressoflex 6p C2 DCpowe'!$G$16*G126*'ver pressoflex 6p C2 DCpowe'!$O$10,SIGN(G126)*'ver pressoflex 6p C2 DCpowe'!$G$15*'ver pressoflex 6p C2 DCpowe'!$O$10)</f>
        <v>0</v>
      </c>
      <c r="P126" s="31">
        <f>IF(ABS(H126)&lt;'ver pressoflex 6p C2 DCpowe'!$G$7,'ver pressoflex 6p C2 DCpowe'!$G$16*H126*'ver pressoflex 6p C2 DCpowe'!$O$11,SIGN(H126)*'ver pressoflex 6p C2 DCpowe'!$G$15*'ver pressoflex 6p C2 DCpowe'!$O$11)</f>
        <v>0</v>
      </c>
      <c r="Q126" s="31">
        <f>IF(ABS(I126)&lt;'ver pressoflex 6p C2 DCpowe'!$G$7,'ver pressoflex 6p C2 DCpowe'!$G$16*I126*'ver pressoflex 6p C2 DCpowe'!$O$12,SIGN(I126)*'ver pressoflex 6p C2 DCpowe'!$G$15*'ver pressoflex 6p C2 DCpowe'!$O$12)</f>
        <v>0</v>
      </c>
      <c r="R126" s="31">
        <f>IF(ABS(J126)&lt;'ver pressoflex 6p C2 DCpowe'!$G$7,'ver pressoflex 6p C2 DCpowe'!$G$16*J126*'ver pressoflex 6p C2 DCpowe'!$O$13,SIGN(J126)*'ver pressoflex 6p C2 DCpowe'!$G$15*'ver pressoflex 6p C2 DCpowe'!$O$13)</f>
        <v>17803.500000000004</v>
      </c>
      <c r="S126" s="113">
        <f t="shared" si="20"/>
        <v>17807.118705286401</v>
      </c>
      <c r="T126" s="362">
        <f>-L126*('ver pressoflex 6p C2 DCpowe'!$G$3/2-'ver pressoflex 6p C2 DCpowe'!AF126*'ver pressoflex 6p C2 DCpowe'!D126)</f>
        <v>3510.9982294118895</v>
      </c>
      <c r="U126" s="29">
        <f>M126*IF(($G$3/2-$M$8)&gt;0,('ver pressoflex 6p C2 DCpowe'!$G$3/2-'ver pressoflex 6p C2 DCpowe'!$M$8),'ver pressoflex 6p C2 DCpowe'!$G$3/2-('ver pressoflex 6p C2 DCpowe'!$G$3-'ver pressoflex 6p C2 DCpowe'!$M$8))*IF(($G$3/2-$M$8)&gt;0,-1,1)</f>
        <v>-6660.6363016999876</v>
      </c>
      <c r="V126" s="29">
        <f>N126*IF(($G$3/2-$M$9)&gt;0,('ver pressoflex 6p C2 DCpowe'!$G$3/2-'ver pressoflex 6p C2 DCpowe'!$M$9),'ver pressoflex 6p C2 DCpowe'!$G$3/2-('ver pressoflex 6p C2 DCpowe'!$G$3-'ver pressoflex 6p C2 DCpowe'!$M$9))*IF(($G$3/2-$M$9)&gt;0,-1,1)</f>
        <v>0</v>
      </c>
      <c r="W126" s="29">
        <f>O126*IF(($G$3/2-$M$10)&gt;0,('ver pressoflex 6p C2 DCpowe'!$G$3/2-'ver pressoflex 6p C2 DCpowe'!$M$10),'ver pressoflex 6p C2 DCpowe'!$G$3/2-('ver pressoflex 6p C2 DCpowe'!$G$3-'ver pressoflex 6p C2 DCpowe'!$M$10))*IF(($G$3/2-$M$10)&gt;0,-1,1)</f>
        <v>0</v>
      </c>
      <c r="X126" s="29">
        <f>P126*IF(($G$3/2-$M$11)&gt;0,('ver pressoflex 6p C2 DCpowe'!$G$3/2-'ver pressoflex 6p C2 DCpowe'!$M$11),'ver pressoflex 6p C2 DCpowe'!$G$3/2-('ver pressoflex 6p C2 DCpowe'!$G$3-'ver pressoflex 6p C2 DCpowe'!$M$11))*IF(($G$3/2-$M$11)&gt;0,-1,1)</f>
        <v>0</v>
      </c>
      <c r="Y126" s="29">
        <f>Q126*IF(($G$3/2-$M$12)&gt;0,('ver pressoflex 6p C2 DCpowe'!$G$3/2-'ver pressoflex 6p C2 DCpowe'!$M$12),'ver pressoflex 6p C2 DCpowe'!$G$3/2-('ver pressoflex 6p C2 DCpowe'!$G$3-'ver pressoflex 6p C2 DCpowe'!$M$12))*IF(($G$3/2-$M$12)&gt;0,-1,1)</f>
        <v>0</v>
      </c>
      <c r="Z126" s="29">
        <f>R126*IF(($G$3/2-$M$13)&gt;0,('ver pressoflex 6p C2 DCpowe'!$G$3/2-'ver pressoflex 6p C2 DCpowe'!$M$13),'ver pressoflex 6p C2 DCpowe'!$G$3/2-('ver pressoflex 6p C2 DCpowe'!$G$3-'ver pressoflex 6p C2 DCpowe'!$M$13))*IF(($G$3/2-$M$13)&gt;0,-1,1)</f>
        <v>18248587.500000004</v>
      </c>
      <c r="AA126" s="113">
        <f t="shared" si="29"/>
        <v>18245437.861927714</v>
      </c>
      <c r="AB126" s="193">
        <f t="shared" si="30"/>
        <v>3.5358116144011254E-5</v>
      </c>
      <c r="AC126" s="191">
        <f t="shared" si="31"/>
        <v>9.8043505228095301E-6</v>
      </c>
      <c r="AD126" s="194">
        <f t="shared" si="32"/>
        <v>2.2929989232813685E-10</v>
      </c>
      <c r="AE126" s="191">
        <f t="shared" si="33"/>
        <v>7.3532628921071474E-4</v>
      </c>
      <c r="AF126" s="191">
        <f t="shared" si="34"/>
        <v>0.33855170229056641</v>
      </c>
    </row>
    <row r="127" spans="2:32">
      <c r="B127" s="116">
        <f t="shared" si="19"/>
        <v>59806.984876013536</v>
      </c>
      <c r="C127" s="115">
        <f t="shared" si="21"/>
        <v>1.3900000000000008</v>
      </c>
      <c r="D127" s="68">
        <f>'ver pressoflex 6p C2 DCpowe'!$G$3/2/$C$557*C127</f>
        <v>17.027500000000011</v>
      </c>
      <c r="E127" s="114">
        <f t="shared" si="22"/>
        <v>3.8553438777735524E-4</v>
      </c>
      <c r="F127" s="114">
        <f t="shared" si="23"/>
        <v>5.5409934164850198E-4</v>
      </c>
      <c r="G127" s="114">
        <f t="shared" si="24"/>
        <v>7.2266429551964893E-4</v>
      </c>
      <c r="H127" s="114">
        <f t="shared" si="25"/>
        <v>4.3678814229831994E-3</v>
      </c>
      <c r="I127" s="114">
        <f t="shared" si="26"/>
        <v>4.5364463768543459E-3</v>
      </c>
      <c r="J127" s="114">
        <f t="shared" si="27"/>
        <v>4.7050113307254933E-3</v>
      </c>
      <c r="K127" s="114">
        <f t="shared" si="28"/>
        <v>5.1264237154033604E-3</v>
      </c>
      <c r="L127" s="113">
        <f>-'ver pressoflex 6p C2 DCpowe'!$G$2*'ver pressoflex 6p C2 DCpowe'!D127*'ver pressoflex 6p C2 DCpowe'!$G$17*'ver pressoflex 6p C2 DCpowe'!$G$13*'ver pressoflex 6p C2 DCpowe'!AE127</f>
        <v>-3.0052863346291936</v>
      </c>
      <c r="M127" s="31">
        <f>IF(ABS(E127)&lt;'ver pressoflex 6p C2 DCpowe'!$G$7,'ver pressoflex 6p C2 DCpowe'!$G$16*E127*'ver pressoflex 6p C2 DCpowe'!$O$8,SIGN(E127)*'ver pressoflex 6p C2 DCpowe'!$G$15*'ver pressoflex 6p C2 DCpowe'!$O$8)</f>
        <v>6.4901623481642421</v>
      </c>
      <c r="N127" s="31">
        <f>IF(ABS(F127)&lt;'ver pressoflex 6p C2 DCpowe'!$G$7,'ver pressoflex 6p C2 DCpowe'!$G$16*F127*'ver pressoflex 6p C2 DCpowe'!$O$9,SIGN(F127)*'ver pressoflex 6p C2 DCpowe'!$G$15*'ver pressoflex 6p C2 DCpowe'!$O$9)</f>
        <v>0</v>
      </c>
      <c r="O127" s="31">
        <f>IF(ABS(G127)&lt;'ver pressoflex 6p C2 DCpowe'!$G$7,'ver pressoflex 6p C2 DCpowe'!$G$16*G127*'ver pressoflex 6p C2 DCpowe'!$O$10,SIGN(G127)*'ver pressoflex 6p C2 DCpowe'!$G$15*'ver pressoflex 6p C2 DCpowe'!$O$10)</f>
        <v>0</v>
      </c>
      <c r="P127" s="31">
        <f>IF(ABS(H127)&lt;'ver pressoflex 6p C2 DCpowe'!$G$7,'ver pressoflex 6p C2 DCpowe'!$G$16*H127*'ver pressoflex 6p C2 DCpowe'!$O$11,SIGN(H127)*'ver pressoflex 6p C2 DCpowe'!$G$15*'ver pressoflex 6p C2 DCpowe'!$O$11)</f>
        <v>0</v>
      </c>
      <c r="Q127" s="31">
        <f>IF(ABS(I127)&lt;'ver pressoflex 6p C2 DCpowe'!$G$7,'ver pressoflex 6p C2 DCpowe'!$G$16*I127*'ver pressoflex 6p C2 DCpowe'!$O$12,SIGN(I127)*'ver pressoflex 6p C2 DCpowe'!$G$15*'ver pressoflex 6p C2 DCpowe'!$O$12)</f>
        <v>0</v>
      </c>
      <c r="R127" s="31">
        <f>IF(ABS(J127)&lt;'ver pressoflex 6p C2 DCpowe'!$G$7,'ver pressoflex 6p C2 DCpowe'!$G$16*J127*'ver pressoflex 6p C2 DCpowe'!$O$13,SIGN(J127)*'ver pressoflex 6p C2 DCpowe'!$G$15*'ver pressoflex 6p C2 DCpowe'!$O$13)</f>
        <v>17803.500000000004</v>
      </c>
      <c r="S127" s="113">
        <f t="shared" si="20"/>
        <v>17806.984876013539</v>
      </c>
      <c r="T127" s="362">
        <f>-L127*('ver pressoflex 6p C2 DCpowe'!$G$3/2-'ver pressoflex 6p C2 DCpowe'!AF127*'ver pressoflex 6p C2 DCpowe'!D127)</f>
        <v>3664.1470424755926</v>
      </c>
      <c r="U127" s="29">
        <f>M127*IF(($G$3/2-$M$8)&gt;0,('ver pressoflex 6p C2 DCpowe'!$G$3/2-'ver pressoflex 6p C2 DCpowe'!$M$8),'ver pressoflex 6p C2 DCpowe'!$G$3/2-('ver pressoflex 6p C2 DCpowe'!$G$3-'ver pressoflex 6p C2 DCpowe'!$M$8))*IF(($G$3/2-$M$8)&gt;0,-1,1)</f>
        <v>-6652.4164068683485</v>
      </c>
      <c r="V127" s="29">
        <f>N127*IF(($G$3/2-$M$9)&gt;0,('ver pressoflex 6p C2 DCpowe'!$G$3/2-'ver pressoflex 6p C2 DCpowe'!$M$9),'ver pressoflex 6p C2 DCpowe'!$G$3/2-('ver pressoflex 6p C2 DCpowe'!$G$3-'ver pressoflex 6p C2 DCpowe'!$M$9))*IF(($G$3/2-$M$9)&gt;0,-1,1)</f>
        <v>0</v>
      </c>
      <c r="W127" s="29">
        <f>O127*IF(($G$3/2-$M$10)&gt;0,('ver pressoflex 6p C2 DCpowe'!$G$3/2-'ver pressoflex 6p C2 DCpowe'!$M$10),'ver pressoflex 6p C2 DCpowe'!$G$3/2-('ver pressoflex 6p C2 DCpowe'!$G$3-'ver pressoflex 6p C2 DCpowe'!$M$10))*IF(($G$3/2-$M$10)&gt;0,-1,1)</f>
        <v>0</v>
      </c>
      <c r="X127" s="29">
        <f>P127*IF(($G$3/2-$M$11)&gt;0,('ver pressoflex 6p C2 DCpowe'!$G$3/2-'ver pressoflex 6p C2 DCpowe'!$M$11),'ver pressoflex 6p C2 DCpowe'!$G$3/2-('ver pressoflex 6p C2 DCpowe'!$G$3-'ver pressoflex 6p C2 DCpowe'!$M$11))*IF(($G$3/2-$M$11)&gt;0,-1,1)</f>
        <v>0</v>
      </c>
      <c r="Y127" s="29">
        <f>Q127*IF(($G$3/2-$M$12)&gt;0,('ver pressoflex 6p C2 DCpowe'!$G$3/2-'ver pressoflex 6p C2 DCpowe'!$M$12),'ver pressoflex 6p C2 DCpowe'!$G$3/2-('ver pressoflex 6p C2 DCpowe'!$G$3-'ver pressoflex 6p C2 DCpowe'!$M$12))*IF(($G$3/2-$M$12)&gt;0,-1,1)</f>
        <v>0</v>
      </c>
      <c r="Z127" s="29">
        <f>R127*IF(($G$3/2-$M$13)&gt;0,('ver pressoflex 6p C2 DCpowe'!$G$3/2-'ver pressoflex 6p C2 DCpowe'!$M$13),'ver pressoflex 6p C2 DCpowe'!$G$3/2-('ver pressoflex 6p C2 DCpowe'!$G$3-'ver pressoflex 6p C2 DCpowe'!$M$13))*IF(($G$3/2-$M$13)&gt;0,-1,1)</f>
        <v>18248587.500000004</v>
      </c>
      <c r="AA127" s="113">
        <f t="shared" si="29"/>
        <v>18245599.230635609</v>
      </c>
      <c r="AB127" s="193">
        <f t="shared" si="30"/>
        <v>3.5877996900511938E-5</v>
      </c>
      <c r="AC127" s="191">
        <f t="shared" si="31"/>
        <v>1.008548804540283E-5</v>
      </c>
      <c r="AD127" s="194">
        <f t="shared" si="32"/>
        <v>2.3931362489783285E-10</v>
      </c>
      <c r="AE127" s="191">
        <f t="shared" si="33"/>
        <v>7.5641160340521221E-4</v>
      </c>
      <c r="AF127" s="191">
        <f t="shared" si="34"/>
        <v>0.3386333093289785</v>
      </c>
    </row>
    <row r="128" spans="2:32">
      <c r="B128" s="116">
        <f t="shared" si="19"/>
        <v>59806.847499092641</v>
      </c>
      <c r="C128" s="115">
        <f t="shared" si="21"/>
        <v>1.4100000000000008</v>
      </c>
      <c r="D128" s="68">
        <f>'ver pressoflex 6p C2 DCpowe'!$G$3/2/$C$557*C128</f>
        <v>17.272500000000012</v>
      </c>
      <c r="E128" s="114">
        <f t="shared" si="22"/>
        <v>3.8505791330862898E-4</v>
      </c>
      <c r="F128" s="114">
        <f t="shared" si="23"/>
        <v>5.5364027263982054E-4</v>
      </c>
      <c r="G128" s="114">
        <f t="shared" si="24"/>
        <v>7.2222263197101221E-4</v>
      </c>
      <c r="H128" s="114">
        <f t="shared" si="25"/>
        <v>4.3678161525080314E-3</v>
      </c>
      <c r="I128" s="114">
        <f t="shared" si="26"/>
        <v>4.5363985118392226E-3</v>
      </c>
      <c r="J128" s="114">
        <f t="shared" si="27"/>
        <v>4.7049808711704146E-3</v>
      </c>
      <c r="K128" s="114">
        <f t="shared" si="28"/>
        <v>5.1264367694983937E-3</v>
      </c>
      <c r="L128" s="113">
        <f>-'ver pressoflex 6p C2 DCpowe'!$G$2*'ver pressoflex 6p C2 DCpowe'!D128*'ver pressoflex 6p C2 DCpowe'!$G$17*'ver pressoflex 6p C2 DCpowe'!$G$13*'ver pressoflex 6p C2 DCpowe'!AE128</f>
        <v>-3.1346421898213266</v>
      </c>
      <c r="M128" s="31">
        <f>IF(ABS(E128)&lt;'ver pressoflex 6p C2 DCpowe'!$G$7,'ver pressoflex 6p C2 DCpowe'!$G$16*E128*'ver pressoflex 6p C2 DCpowe'!$O$8,SIGN(E128)*'ver pressoflex 6p C2 DCpowe'!$G$15*'ver pressoflex 6p C2 DCpowe'!$O$8)</f>
        <v>6.4821412824569347</v>
      </c>
      <c r="N128" s="31">
        <f>IF(ABS(F128)&lt;'ver pressoflex 6p C2 DCpowe'!$G$7,'ver pressoflex 6p C2 DCpowe'!$G$16*F128*'ver pressoflex 6p C2 DCpowe'!$O$9,SIGN(F128)*'ver pressoflex 6p C2 DCpowe'!$G$15*'ver pressoflex 6p C2 DCpowe'!$O$9)</f>
        <v>0</v>
      </c>
      <c r="O128" s="31">
        <f>IF(ABS(G128)&lt;'ver pressoflex 6p C2 DCpowe'!$G$7,'ver pressoflex 6p C2 DCpowe'!$G$16*G128*'ver pressoflex 6p C2 DCpowe'!$O$10,SIGN(G128)*'ver pressoflex 6p C2 DCpowe'!$G$15*'ver pressoflex 6p C2 DCpowe'!$O$10)</f>
        <v>0</v>
      </c>
      <c r="P128" s="31">
        <f>IF(ABS(H128)&lt;'ver pressoflex 6p C2 DCpowe'!$G$7,'ver pressoflex 6p C2 DCpowe'!$G$16*H128*'ver pressoflex 6p C2 DCpowe'!$O$11,SIGN(H128)*'ver pressoflex 6p C2 DCpowe'!$G$15*'ver pressoflex 6p C2 DCpowe'!$O$11)</f>
        <v>0</v>
      </c>
      <c r="Q128" s="31">
        <f>IF(ABS(I128)&lt;'ver pressoflex 6p C2 DCpowe'!$G$7,'ver pressoflex 6p C2 DCpowe'!$G$16*I128*'ver pressoflex 6p C2 DCpowe'!$O$12,SIGN(I128)*'ver pressoflex 6p C2 DCpowe'!$G$15*'ver pressoflex 6p C2 DCpowe'!$O$12)</f>
        <v>0</v>
      </c>
      <c r="R128" s="31">
        <f>IF(ABS(J128)&lt;'ver pressoflex 6p C2 DCpowe'!$G$7,'ver pressoflex 6p C2 DCpowe'!$G$16*J128*'ver pressoflex 6p C2 DCpowe'!$O$13,SIGN(J128)*'ver pressoflex 6p C2 DCpowe'!$G$15*'ver pressoflex 6p C2 DCpowe'!$O$13)</f>
        <v>17803.500000000004</v>
      </c>
      <c r="S128" s="113">
        <f t="shared" si="20"/>
        <v>17806.847499092641</v>
      </c>
      <c r="T128" s="362">
        <f>-L128*('ver pressoflex 6p C2 DCpowe'!$G$3/2-'ver pressoflex 6p C2 DCpowe'!AF128*'ver pressoflex 6p C2 DCpowe'!D128)</f>
        <v>3821.5975954295905</v>
      </c>
      <c r="U128" s="29">
        <f>M128*IF(($G$3/2-$M$8)&gt;0,('ver pressoflex 6p C2 DCpowe'!$G$3/2-'ver pressoflex 6p C2 DCpowe'!$M$8),'ver pressoflex 6p C2 DCpowe'!$G$3/2-('ver pressoflex 6p C2 DCpowe'!$G$3-'ver pressoflex 6p C2 DCpowe'!$M$8))*IF(($G$3/2-$M$8)&gt;0,-1,1)</f>
        <v>-6644.1948145183578</v>
      </c>
      <c r="V128" s="29">
        <f>N128*IF(($G$3/2-$M$9)&gt;0,('ver pressoflex 6p C2 DCpowe'!$G$3/2-'ver pressoflex 6p C2 DCpowe'!$M$9),'ver pressoflex 6p C2 DCpowe'!$G$3/2-('ver pressoflex 6p C2 DCpowe'!$G$3-'ver pressoflex 6p C2 DCpowe'!$M$9))*IF(($G$3/2-$M$9)&gt;0,-1,1)</f>
        <v>0</v>
      </c>
      <c r="W128" s="29">
        <f>O128*IF(($G$3/2-$M$10)&gt;0,('ver pressoflex 6p C2 DCpowe'!$G$3/2-'ver pressoflex 6p C2 DCpowe'!$M$10),'ver pressoflex 6p C2 DCpowe'!$G$3/2-('ver pressoflex 6p C2 DCpowe'!$G$3-'ver pressoflex 6p C2 DCpowe'!$M$10))*IF(($G$3/2-$M$10)&gt;0,-1,1)</f>
        <v>0</v>
      </c>
      <c r="X128" s="29">
        <f>P128*IF(($G$3/2-$M$11)&gt;0,('ver pressoflex 6p C2 DCpowe'!$G$3/2-'ver pressoflex 6p C2 DCpowe'!$M$11),'ver pressoflex 6p C2 DCpowe'!$G$3/2-('ver pressoflex 6p C2 DCpowe'!$G$3-'ver pressoflex 6p C2 DCpowe'!$M$11))*IF(($G$3/2-$M$11)&gt;0,-1,1)</f>
        <v>0</v>
      </c>
      <c r="Y128" s="29">
        <f>Q128*IF(($G$3/2-$M$12)&gt;0,('ver pressoflex 6p C2 DCpowe'!$G$3/2-'ver pressoflex 6p C2 DCpowe'!$M$12),'ver pressoflex 6p C2 DCpowe'!$G$3/2-('ver pressoflex 6p C2 DCpowe'!$G$3-'ver pressoflex 6p C2 DCpowe'!$M$12))*IF(($G$3/2-$M$12)&gt;0,-1,1)</f>
        <v>0</v>
      </c>
      <c r="Z128" s="29">
        <f>R128*IF(($G$3/2-$M$13)&gt;0,('ver pressoflex 6p C2 DCpowe'!$G$3/2-'ver pressoflex 6p C2 DCpowe'!$M$13),'ver pressoflex 6p C2 DCpowe'!$G$3/2-('ver pressoflex 6p C2 DCpowe'!$G$3-'ver pressoflex 6p C2 DCpowe'!$M$13))*IF(($G$3/2-$M$13)&gt;0,-1,1)</f>
        <v>18248587.500000004</v>
      </c>
      <c r="AA128" s="113">
        <f t="shared" si="29"/>
        <v>18245764.902780917</v>
      </c>
      <c r="AB128" s="193">
        <f t="shared" si="30"/>
        <v>3.6397985019350121E-5</v>
      </c>
      <c r="AC128" s="191">
        <f t="shared" si="31"/>
        <v>1.0370381290892045E-5</v>
      </c>
      <c r="AD128" s="194">
        <f t="shared" si="32"/>
        <v>2.4960925441904869E-10</v>
      </c>
      <c r="AE128" s="191">
        <f t="shared" si="33"/>
        <v>7.7777859681690332E-4</v>
      </c>
      <c r="AF128" s="191">
        <f t="shared" si="34"/>
        <v>0.33871508381977067</v>
      </c>
    </row>
    <row r="129" spans="2:32">
      <c r="B129" s="116">
        <f t="shared" si="19"/>
        <v>59806.706529100193</v>
      </c>
      <c r="C129" s="115">
        <f t="shared" si="21"/>
        <v>1.4300000000000008</v>
      </c>
      <c r="D129" s="68">
        <f>'ver pressoflex 6p C2 DCpowe'!$G$3/2/$C$557*C129</f>
        <v>17.517500000000009</v>
      </c>
      <c r="E129" s="114">
        <f t="shared" si="22"/>
        <v>3.8458134043138355E-4</v>
      </c>
      <c r="F129" s="114">
        <f t="shared" si="23"/>
        <v>5.5318110881745182E-4</v>
      </c>
      <c r="G129" s="114">
        <f t="shared" si="24"/>
        <v>7.2178087720351999E-4</v>
      </c>
      <c r="H129" s="114">
        <f t="shared" si="25"/>
        <v>4.367750868552245E-3</v>
      </c>
      <c r="I129" s="114">
        <f t="shared" si="26"/>
        <v>4.5363506369383126E-3</v>
      </c>
      <c r="J129" s="114">
        <f t="shared" si="27"/>
        <v>4.7049504053243802E-3</v>
      </c>
      <c r="K129" s="114">
        <f t="shared" si="28"/>
        <v>5.1264498262895515E-3</v>
      </c>
      <c r="L129" s="113">
        <f>-'ver pressoflex 6p C2 DCpowe'!$G$2*'ver pressoflex 6p C2 DCpowe'!D129*'ver pressoflex 6p C2 DCpowe'!$G$17*'ver pressoflex 6p C2 DCpowe'!$G$13*'ver pressoflex 6p C2 DCpowe'!AE129</f>
        <v>-3.2675894599296651</v>
      </c>
      <c r="M129" s="31">
        <f>IF(ABS(E129)&lt;'ver pressoflex 6p C2 DCpowe'!$G$7,'ver pressoflex 6p C2 DCpowe'!$G$16*E129*'ver pressoflex 6p C2 DCpowe'!$O$8,SIGN(E129)*'ver pressoflex 6p C2 DCpowe'!$G$15*'ver pressoflex 6p C2 DCpowe'!$O$8)</f>
        <v>6.4741185601210969</v>
      </c>
      <c r="N129" s="31">
        <f>IF(ABS(F129)&lt;'ver pressoflex 6p C2 DCpowe'!$G$7,'ver pressoflex 6p C2 DCpowe'!$G$16*F129*'ver pressoflex 6p C2 DCpowe'!$O$9,SIGN(F129)*'ver pressoflex 6p C2 DCpowe'!$G$15*'ver pressoflex 6p C2 DCpowe'!$O$9)</f>
        <v>0</v>
      </c>
      <c r="O129" s="31">
        <f>IF(ABS(G129)&lt;'ver pressoflex 6p C2 DCpowe'!$G$7,'ver pressoflex 6p C2 DCpowe'!$G$16*G129*'ver pressoflex 6p C2 DCpowe'!$O$10,SIGN(G129)*'ver pressoflex 6p C2 DCpowe'!$G$15*'ver pressoflex 6p C2 DCpowe'!$O$10)</f>
        <v>0</v>
      </c>
      <c r="P129" s="31">
        <f>IF(ABS(H129)&lt;'ver pressoflex 6p C2 DCpowe'!$G$7,'ver pressoflex 6p C2 DCpowe'!$G$16*H129*'ver pressoflex 6p C2 DCpowe'!$O$11,SIGN(H129)*'ver pressoflex 6p C2 DCpowe'!$G$15*'ver pressoflex 6p C2 DCpowe'!$O$11)</f>
        <v>0</v>
      </c>
      <c r="Q129" s="31">
        <f>IF(ABS(I129)&lt;'ver pressoflex 6p C2 DCpowe'!$G$7,'ver pressoflex 6p C2 DCpowe'!$G$16*I129*'ver pressoflex 6p C2 DCpowe'!$O$12,SIGN(I129)*'ver pressoflex 6p C2 DCpowe'!$G$15*'ver pressoflex 6p C2 DCpowe'!$O$12)</f>
        <v>0</v>
      </c>
      <c r="R129" s="31">
        <f>IF(ABS(J129)&lt;'ver pressoflex 6p C2 DCpowe'!$G$7,'ver pressoflex 6p C2 DCpowe'!$G$16*J129*'ver pressoflex 6p C2 DCpowe'!$O$13,SIGN(J129)*'ver pressoflex 6p C2 DCpowe'!$G$15*'ver pressoflex 6p C2 DCpowe'!$O$13)</f>
        <v>17803.500000000004</v>
      </c>
      <c r="S129" s="113">
        <f t="shared" si="20"/>
        <v>17806.706529100196</v>
      </c>
      <c r="T129" s="362">
        <f>-L129*('ver pressoflex 6p C2 DCpowe'!$G$3/2-'ver pressoflex 6p C2 DCpowe'!AF129*'ver pressoflex 6p C2 DCpowe'!D129)</f>
        <v>3983.4043471838013</v>
      </c>
      <c r="U129" s="29">
        <f>M129*IF(($G$3/2-$M$8)&gt;0,('ver pressoflex 6p C2 DCpowe'!$G$3/2-'ver pressoflex 6p C2 DCpowe'!$M$8),'ver pressoflex 6p C2 DCpowe'!$G$3/2-('ver pressoflex 6p C2 DCpowe'!$G$3-'ver pressoflex 6p C2 DCpowe'!$M$8))*IF(($G$3/2-$M$8)&gt;0,-1,1)</f>
        <v>-6635.9715241241247</v>
      </c>
      <c r="V129" s="29">
        <f>N129*IF(($G$3/2-$M$9)&gt;0,('ver pressoflex 6p C2 DCpowe'!$G$3/2-'ver pressoflex 6p C2 DCpowe'!$M$9),'ver pressoflex 6p C2 DCpowe'!$G$3/2-('ver pressoflex 6p C2 DCpowe'!$G$3-'ver pressoflex 6p C2 DCpowe'!$M$9))*IF(($G$3/2-$M$9)&gt;0,-1,1)</f>
        <v>0</v>
      </c>
      <c r="W129" s="29">
        <f>O129*IF(($G$3/2-$M$10)&gt;0,('ver pressoflex 6p C2 DCpowe'!$G$3/2-'ver pressoflex 6p C2 DCpowe'!$M$10),'ver pressoflex 6p C2 DCpowe'!$G$3/2-('ver pressoflex 6p C2 DCpowe'!$G$3-'ver pressoflex 6p C2 DCpowe'!$M$10))*IF(($G$3/2-$M$10)&gt;0,-1,1)</f>
        <v>0</v>
      </c>
      <c r="X129" s="29">
        <f>P129*IF(($G$3/2-$M$11)&gt;0,('ver pressoflex 6p C2 DCpowe'!$G$3/2-'ver pressoflex 6p C2 DCpowe'!$M$11),'ver pressoflex 6p C2 DCpowe'!$G$3/2-('ver pressoflex 6p C2 DCpowe'!$G$3-'ver pressoflex 6p C2 DCpowe'!$M$11))*IF(($G$3/2-$M$11)&gt;0,-1,1)</f>
        <v>0</v>
      </c>
      <c r="Y129" s="29">
        <f>Q129*IF(($G$3/2-$M$12)&gt;0,('ver pressoflex 6p C2 DCpowe'!$G$3/2-'ver pressoflex 6p C2 DCpowe'!$M$12),'ver pressoflex 6p C2 DCpowe'!$G$3/2-('ver pressoflex 6p C2 DCpowe'!$G$3-'ver pressoflex 6p C2 DCpowe'!$M$12))*IF(($G$3/2-$M$12)&gt;0,-1,1)</f>
        <v>0</v>
      </c>
      <c r="Z129" s="29">
        <f>R129*IF(($G$3/2-$M$13)&gt;0,('ver pressoflex 6p C2 DCpowe'!$G$3/2-'ver pressoflex 6p C2 DCpowe'!$M$13),'ver pressoflex 6p C2 DCpowe'!$G$3/2-('ver pressoflex 6p C2 DCpowe'!$G$3-'ver pressoflex 6p C2 DCpowe'!$M$13))*IF(($G$3/2-$M$13)&gt;0,-1,1)</f>
        <v>18248587.500000004</v>
      </c>
      <c r="AA129" s="113">
        <f t="shared" si="29"/>
        <v>18245934.932823062</v>
      </c>
      <c r="AB129" s="193">
        <f t="shared" si="30"/>
        <v>3.6918080533786882E-5</v>
      </c>
      <c r="AC129" s="191">
        <f t="shared" si="31"/>
        <v>1.0659020848309775E-5</v>
      </c>
      <c r="AD129" s="194">
        <f t="shared" si="32"/>
        <v>2.6019037235774325E-10</v>
      </c>
      <c r="AE129" s="191">
        <f t="shared" si="33"/>
        <v>7.9942656362323315E-4</v>
      </c>
      <c r="AF129" s="191">
        <f t="shared" si="34"/>
        <v>0.33879702627887365</v>
      </c>
    </row>
    <row r="130" spans="2:32">
      <c r="B130" s="116">
        <f t="shared" si="19"/>
        <v>59806.561920778171</v>
      </c>
      <c r="C130" s="115">
        <f t="shared" si="21"/>
        <v>1.4500000000000008</v>
      </c>
      <c r="D130" s="68">
        <f>'ver pressoflex 6p C2 DCpowe'!$G$3/2/$C$557*C130</f>
        <v>17.76250000000001</v>
      </c>
      <c r="E130" s="114">
        <f t="shared" si="22"/>
        <v>3.8410466911512861E-4</v>
      </c>
      <c r="F130" s="114">
        <f t="shared" si="23"/>
        <v>5.5272185015201893E-4</v>
      </c>
      <c r="G130" s="114">
        <f t="shared" si="24"/>
        <v>7.2133903118890919E-4</v>
      </c>
      <c r="H130" s="114">
        <f t="shared" si="25"/>
        <v>4.3676855711116619E-3</v>
      </c>
      <c r="I130" s="114">
        <f t="shared" si="26"/>
        <v>4.5363027521485525E-3</v>
      </c>
      <c r="J130" s="114">
        <f t="shared" si="27"/>
        <v>4.7049199331854422E-3</v>
      </c>
      <c r="K130" s="114">
        <f t="shared" si="28"/>
        <v>5.1264628857776674E-3</v>
      </c>
      <c r="L130" s="113">
        <f>-'ver pressoflex 6p C2 DCpowe'!$G$2*'ver pressoflex 6p C2 DCpowe'!D130*'ver pressoflex 6p C2 DCpowe'!$G$17*'ver pressoflex 6p C2 DCpowe'!$G$13*'ver pressoflex 6p C2 DCpowe'!AE130</f>
        <v>-3.404173402479123</v>
      </c>
      <c r="M130" s="31">
        <f>IF(ABS(E130)&lt;'ver pressoflex 6p C2 DCpowe'!$G$7,'ver pressoflex 6p C2 DCpowe'!$G$16*E130*'ver pressoflex 6p C2 DCpowe'!$O$8,SIGN(E130)*'ver pressoflex 6p C2 DCpowe'!$G$15*'ver pressoflex 6p C2 DCpowe'!$O$8)</f>
        <v>6.4660941806434504</v>
      </c>
      <c r="N130" s="31">
        <f>IF(ABS(F130)&lt;'ver pressoflex 6p C2 DCpowe'!$G$7,'ver pressoflex 6p C2 DCpowe'!$G$16*F130*'ver pressoflex 6p C2 DCpowe'!$O$9,SIGN(F130)*'ver pressoflex 6p C2 DCpowe'!$G$15*'ver pressoflex 6p C2 DCpowe'!$O$9)</f>
        <v>0</v>
      </c>
      <c r="O130" s="31">
        <f>IF(ABS(G130)&lt;'ver pressoflex 6p C2 DCpowe'!$G$7,'ver pressoflex 6p C2 DCpowe'!$G$16*G130*'ver pressoflex 6p C2 DCpowe'!$O$10,SIGN(G130)*'ver pressoflex 6p C2 DCpowe'!$G$15*'ver pressoflex 6p C2 DCpowe'!$O$10)</f>
        <v>0</v>
      </c>
      <c r="P130" s="31">
        <f>IF(ABS(H130)&lt;'ver pressoflex 6p C2 DCpowe'!$G$7,'ver pressoflex 6p C2 DCpowe'!$G$16*H130*'ver pressoflex 6p C2 DCpowe'!$O$11,SIGN(H130)*'ver pressoflex 6p C2 DCpowe'!$G$15*'ver pressoflex 6p C2 DCpowe'!$O$11)</f>
        <v>0</v>
      </c>
      <c r="Q130" s="31">
        <f>IF(ABS(I130)&lt;'ver pressoflex 6p C2 DCpowe'!$G$7,'ver pressoflex 6p C2 DCpowe'!$G$16*I130*'ver pressoflex 6p C2 DCpowe'!$O$12,SIGN(I130)*'ver pressoflex 6p C2 DCpowe'!$G$15*'ver pressoflex 6p C2 DCpowe'!$O$12)</f>
        <v>0</v>
      </c>
      <c r="R130" s="31">
        <f>IF(ABS(J130)&lt;'ver pressoflex 6p C2 DCpowe'!$G$7,'ver pressoflex 6p C2 DCpowe'!$G$16*J130*'ver pressoflex 6p C2 DCpowe'!$O$13,SIGN(J130)*'ver pressoflex 6p C2 DCpowe'!$G$15*'ver pressoflex 6p C2 DCpowe'!$O$13)</f>
        <v>17803.500000000004</v>
      </c>
      <c r="S130" s="113">
        <f t="shared" si="20"/>
        <v>17806.561920778167</v>
      </c>
      <c r="T130" s="362">
        <f>-L130*('ver pressoflex 6p C2 DCpowe'!$G$3/2-'ver pressoflex 6p C2 DCpowe'!AF130*'ver pressoflex 6p C2 DCpowe'!D130)</f>
        <v>4149.6215386108088</v>
      </c>
      <c r="U130" s="29">
        <f>M130*IF(($G$3/2-$M$8)&gt;0,('ver pressoflex 6p C2 DCpowe'!$G$3/2-'ver pressoflex 6p C2 DCpowe'!$M$8),'ver pressoflex 6p C2 DCpowe'!$G$3/2-('ver pressoflex 6p C2 DCpowe'!$G$3-'ver pressoflex 6p C2 DCpowe'!$M$8))*IF(($G$3/2-$M$8)&gt;0,-1,1)</f>
        <v>-6627.7465351595365</v>
      </c>
      <c r="V130" s="29">
        <f>N130*IF(($G$3/2-$M$9)&gt;0,('ver pressoflex 6p C2 DCpowe'!$G$3/2-'ver pressoflex 6p C2 DCpowe'!$M$9),'ver pressoflex 6p C2 DCpowe'!$G$3/2-('ver pressoflex 6p C2 DCpowe'!$G$3-'ver pressoflex 6p C2 DCpowe'!$M$9))*IF(($G$3/2-$M$9)&gt;0,-1,1)</f>
        <v>0</v>
      </c>
      <c r="W130" s="29">
        <f>O130*IF(($G$3/2-$M$10)&gt;0,('ver pressoflex 6p C2 DCpowe'!$G$3/2-'ver pressoflex 6p C2 DCpowe'!$M$10),'ver pressoflex 6p C2 DCpowe'!$G$3/2-('ver pressoflex 6p C2 DCpowe'!$G$3-'ver pressoflex 6p C2 DCpowe'!$M$10))*IF(($G$3/2-$M$10)&gt;0,-1,1)</f>
        <v>0</v>
      </c>
      <c r="X130" s="29">
        <f>P130*IF(($G$3/2-$M$11)&gt;0,('ver pressoflex 6p C2 DCpowe'!$G$3/2-'ver pressoflex 6p C2 DCpowe'!$M$11),'ver pressoflex 6p C2 DCpowe'!$G$3/2-('ver pressoflex 6p C2 DCpowe'!$G$3-'ver pressoflex 6p C2 DCpowe'!$M$11))*IF(($G$3/2-$M$11)&gt;0,-1,1)</f>
        <v>0</v>
      </c>
      <c r="Y130" s="29">
        <f>Q130*IF(($G$3/2-$M$12)&gt;0,('ver pressoflex 6p C2 DCpowe'!$G$3/2-'ver pressoflex 6p C2 DCpowe'!$M$12),'ver pressoflex 6p C2 DCpowe'!$G$3/2-('ver pressoflex 6p C2 DCpowe'!$G$3-'ver pressoflex 6p C2 DCpowe'!$M$12))*IF(($G$3/2-$M$12)&gt;0,-1,1)</f>
        <v>0</v>
      </c>
      <c r="Z130" s="29">
        <f>R130*IF(($G$3/2-$M$13)&gt;0,('ver pressoflex 6p C2 DCpowe'!$G$3/2-'ver pressoflex 6p C2 DCpowe'!$M$13),'ver pressoflex 6p C2 DCpowe'!$G$3/2-('ver pressoflex 6p C2 DCpowe'!$G$3-'ver pressoflex 6p C2 DCpowe'!$M$13))*IF(($G$3/2-$M$13)&gt;0,-1,1)</f>
        <v>18248587.500000004</v>
      </c>
      <c r="AA130" s="113">
        <f t="shared" si="29"/>
        <v>18246109.375003453</v>
      </c>
      <c r="AB130" s="193">
        <f t="shared" si="30"/>
        <v>3.7438283477097064E-5</v>
      </c>
      <c r="AC130" s="191">
        <f t="shared" si="31"/>
        <v>1.0951397293589211E-5</v>
      </c>
      <c r="AD130" s="194">
        <f t="shared" si="32"/>
        <v>2.7106055622712408E-10</v>
      </c>
      <c r="AE130" s="191">
        <f t="shared" si="33"/>
        <v>8.2135479701919071E-4</v>
      </c>
      <c r="AF130" s="191">
        <f t="shared" si="34"/>
        <v>0.33887913722434115</v>
      </c>
    </row>
    <row r="131" spans="2:32">
      <c r="B131" s="116">
        <f t="shared" si="19"/>
        <v>59806.413629034272</v>
      </c>
      <c r="C131" s="115">
        <f t="shared" si="21"/>
        <v>1.4700000000000009</v>
      </c>
      <c r="D131" s="68">
        <f>'ver pressoflex 6p C2 DCpowe'!$G$3/2/$C$557*C131</f>
        <v>18.007500000000011</v>
      </c>
      <c r="E131" s="114">
        <f t="shared" si="22"/>
        <v>3.8362789932936124E-4</v>
      </c>
      <c r="F131" s="114">
        <f t="shared" si="23"/>
        <v>5.5226249661413358E-4</v>
      </c>
      <c r="G131" s="114">
        <f t="shared" si="24"/>
        <v>7.2089709389890576E-4</v>
      </c>
      <c r="H131" s="114">
        <f t="shared" si="25"/>
        <v>4.3676202601821042E-3</v>
      </c>
      <c r="I131" s="114">
        <f t="shared" si="26"/>
        <v>4.5362548574668761E-3</v>
      </c>
      <c r="J131" s="114">
        <f t="shared" si="27"/>
        <v>4.704889454751649E-3</v>
      </c>
      <c r="K131" s="114">
        <f t="shared" si="28"/>
        <v>5.1264759479635793E-3</v>
      </c>
      <c r="L131" s="113">
        <f>-'ver pressoflex 6p C2 DCpowe'!$G$2*'ver pressoflex 6p C2 DCpowe'!D131*'ver pressoflex 6p C2 DCpowe'!$G$17*'ver pressoflex 6p C2 DCpowe'!$G$13*'ver pressoflex 6p C2 DCpowe'!AE131</f>
        <v>-3.5444391092394003</v>
      </c>
      <c r="M131" s="31">
        <f>IF(ABS(E131)&lt;'ver pressoflex 6p C2 DCpowe'!$G$7,'ver pressoflex 6p C2 DCpowe'!$G$16*E131*'ver pressoflex 6p C2 DCpowe'!$O$8,SIGN(E131)*'ver pressoflex 6p C2 DCpowe'!$G$15*'ver pressoflex 6p C2 DCpowe'!$O$8)</f>
        <v>6.4580681435105021</v>
      </c>
      <c r="N131" s="31">
        <f>IF(ABS(F131)&lt;'ver pressoflex 6p C2 DCpowe'!$G$7,'ver pressoflex 6p C2 DCpowe'!$G$16*F131*'ver pressoflex 6p C2 DCpowe'!$O$9,SIGN(F131)*'ver pressoflex 6p C2 DCpowe'!$G$15*'ver pressoflex 6p C2 DCpowe'!$O$9)</f>
        <v>0</v>
      </c>
      <c r="O131" s="31">
        <f>IF(ABS(G131)&lt;'ver pressoflex 6p C2 DCpowe'!$G$7,'ver pressoflex 6p C2 DCpowe'!$G$16*G131*'ver pressoflex 6p C2 DCpowe'!$O$10,SIGN(G131)*'ver pressoflex 6p C2 DCpowe'!$G$15*'ver pressoflex 6p C2 DCpowe'!$O$10)</f>
        <v>0</v>
      </c>
      <c r="P131" s="31">
        <f>IF(ABS(H131)&lt;'ver pressoflex 6p C2 DCpowe'!$G$7,'ver pressoflex 6p C2 DCpowe'!$G$16*H131*'ver pressoflex 6p C2 DCpowe'!$O$11,SIGN(H131)*'ver pressoflex 6p C2 DCpowe'!$G$15*'ver pressoflex 6p C2 DCpowe'!$O$11)</f>
        <v>0</v>
      </c>
      <c r="Q131" s="31">
        <f>IF(ABS(I131)&lt;'ver pressoflex 6p C2 DCpowe'!$G$7,'ver pressoflex 6p C2 DCpowe'!$G$16*I131*'ver pressoflex 6p C2 DCpowe'!$O$12,SIGN(I131)*'ver pressoflex 6p C2 DCpowe'!$G$15*'ver pressoflex 6p C2 DCpowe'!$O$12)</f>
        <v>0</v>
      </c>
      <c r="R131" s="31">
        <f>IF(ABS(J131)&lt;'ver pressoflex 6p C2 DCpowe'!$G$7,'ver pressoflex 6p C2 DCpowe'!$G$16*J131*'ver pressoflex 6p C2 DCpowe'!$O$13,SIGN(J131)*'ver pressoflex 6p C2 DCpowe'!$G$15*'ver pressoflex 6p C2 DCpowe'!$O$13)</f>
        <v>17803.500000000004</v>
      </c>
      <c r="S131" s="113">
        <f t="shared" si="20"/>
        <v>17806.413629034276</v>
      </c>
      <c r="T131" s="362">
        <f>-L131*('ver pressoflex 6p C2 DCpowe'!$G$3/2-'ver pressoflex 6p C2 DCpowe'!AF131*'ver pressoflex 6p C2 DCpowe'!D131)</f>
        <v>4320.3031922433529</v>
      </c>
      <c r="U131" s="29">
        <f>M131*IF(($G$3/2-$M$8)&gt;0,('ver pressoflex 6p C2 DCpowe'!$G$3/2-'ver pressoflex 6p C2 DCpowe'!$M$8),'ver pressoflex 6p C2 DCpowe'!$G$3/2-('ver pressoflex 6p C2 DCpowe'!$G$3-'ver pressoflex 6p C2 DCpowe'!$M$8))*IF(($G$3/2-$M$8)&gt;0,-1,1)</f>
        <v>-6619.519847098265</v>
      </c>
      <c r="V131" s="29">
        <f>N131*IF(($G$3/2-$M$9)&gt;0,('ver pressoflex 6p C2 DCpowe'!$G$3/2-'ver pressoflex 6p C2 DCpowe'!$M$9),'ver pressoflex 6p C2 DCpowe'!$G$3/2-('ver pressoflex 6p C2 DCpowe'!$G$3-'ver pressoflex 6p C2 DCpowe'!$M$9))*IF(($G$3/2-$M$9)&gt;0,-1,1)</f>
        <v>0</v>
      </c>
      <c r="W131" s="29">
        <f>O131*IF(($G$3/2-$M$10)&gt;0,('ver pressoflex 6p C2 DCpowe'!$G$3/2-'ver pressoflex 6p C2 DCpowe'!$M$10),'ver pressoflex 6p C2 DCpowe'!$G$3/2-('ver pressoflex 6p C2 DCpowe'!$G$3-'ver pressoflex 6p C2 DCpowe'!$M$10))*IF(($G$3/2-$M$10)&gt;0,-1,1)</f>
        <v>0</v>
      </c>
      <c r="X131" s="29">
        <f>P131*IF(($G$3/2-$M$11)&gt;0,('ver pressoflex 6p C2 DCpowe'!$G$3/2-'ver pressoflex 6p C2 DCpowe'!$M$11),'ver pressoflex 6p C2 DCpowe'!$G$3/2-('ver pressoflex 6p C2 DCpowe'!$G$3-'ver pressoflex 6p C2 DCpowe'!$M$11))*IF(($G$3/2-$M$11)&gt;0,-1,1)</f>
        <v>0</v>
      </c>
      <c r="Y131" s="29">
        <f>Q131*IF(($G$3/2-$M$12)&gt;0,('ver pressoflex 6p C2 DCpowe'!$G$3/2-'ver pressoflex 6p C2 DCpowe'!$M$12),'ver pressoflex 6p C2 DCpowe'!$G$3/2-('ver pressoflex 6p C2 DCpowe'!$G$3-'ver pressoflex 6p C2 DCpowe'!$M$12))*IF(($G$3/2-$M$12)&gt;0,-1,1)</f>
        <v>0</v>
      </c>
      <c r="Z131" s="29">
        <f>R131*IF(($G$3/2-$M$13)&gt;0,('ver pressoflex 6p C2 DCpowe'!$G$3/2-'ver pressoflex 6p C2 DCpowe'!$M$13),'ver pressoflex 6p C2 DCpowe'!$G$3/2-('ver pressoflex 6p C2 DCpowe'!$G$3-'ver pressoflex 6p C2 DCpowe'!$M$13))*IF(($G$3/2-$M$13)&gt;0,-1,1)</f>
        <v>18248587.500000004</v>
      </c>
      <c r="AA131" s="113">
        <f t="shared" si="29"/>
        <v>18246288.283345148</v>
      </c>
      <c r="AB131" s="193">
        <f t="shared" si="30"/>
        <v>3.7958593882569219E-5</v>
      </c>
      <c r="AC131" s="191">
        <f t="shared" si="31"/>
        <v>1.1247501189550063E-5</v>
      </c>
      <c r="AD131" s="194">
        <f t="shared" si="32"/>
        <v>2.8222336955429462E-10</v>
      </c>
      <c r="AE131" s="191">
        <f t="shared" si="33"/>
        <v>8.4356258921625463E-4</v>
      </c>
      <c r="AF131" s="191">
        <f t="shared" si="34"/>
        <v>0.33896141717635875</v>
      </c>
    </row>
    <row r="132" spans="2:32">
      <c r="B132" s="116">
        <f t="shared" si="19"/>
        <v>59806.261608942274</v>
      </c>
      <c r="C132" s="115">
        <f t="shared" si="21"/>
        <v>1.4900000000000009</v>
      </c>
      <c r="D132" s="68">
        <f>'ver pressoflex 6p C2 DCpowe'!$G$3/2/$C$557*C132</f>
        <v>18.252500000000012</v>
      </c>
      <c r="E132" s="114">
        <f t="shared" si="22"/>
        <v>3.8315103104356597E-4</v>
      </c>
      <c r="F132" s="114">
        <f t="shared" si="23"/>
        <v>5.5180304817439472E-4</v>
      </c>
      <c r="G132" s="114">
        <f t="shared" si="24"/>
        <v>7.2045506530522331E-4</v>
      </c>
      <c r="H132" s="114">
        <f t="shared" si="25"/>
        <v>4.3675549357593928E-3</v>
      </c>
      <c r="I132" s="114">
        <f t="shared" si="26"/>
        <v>4.5362069528902217E-3</v>
      </c>
      <c r="J132" s="114">
        <f t="shared" si="27"/>
        <v>4.7048589700210497E-3</v>
      </c>
      <c r="K132" s="114">
        <f t="shared" si="28"/>
        <v>5.1264890128481216E-3</v>
      </c>
      <c r="L132" s="113">
        <f>-'ver pressoflex 6p C2 DCpowe'!$G$2*'ver pressoflex 6p C2 DCpowe'!D132*'ver pressoflex 6p C2 DCpowe'!$G$17*'ver pressoflex 6p C2 DCpowe'!$G$13*'ver pressoflex 6p C2 DCpowe'!AE132</f>
        <v>-3.6884315059393873</v>
      </c>
      <c r="M132" s="31">
        <f>IF(ABS(E132)&lt;'ver pressoflex 6p C2 DCpowe'!$G$7,'ver pressoflex 6p C2 DCpowe'!$G$16*E132*'ver pressoflex 6p C2 DCpowe'!$O$8,SIGN(E132)*'ver pressoflex 6p C2 DCpowe'!$G$15*'ver pressoflex 6p C2 DCpowe'!$O$8)</f>
        <v>6.4500404482085472</v>
      </c>
      <c r="N132" s="31">
        <f>IF(ABS(F132)&lt;'ver pressoflex 6p C2 DCpowe'!$G$7,'ver pressoflex 6p C2 DCpowe'!$G$16*F132*'ver pressoflex 6p C2 DCpowe'!$O$9,SIGN(F132)*'ver pressoflex 6p C2 DCpowe'!$G$15*'ver pressoflex 6p C2 DCpowe'!$O$9)</f>
        <v>0</v>
      </c>
      <c r="O132" s="31">
        <f>IF(ABS(G132)&lt;'ver pressoflex 6p C2 DCpowe'!$G$7,'ver pressoflex 6p C2 DCpowe'!$G$16*G132*'ver pressoflex 6p C2 DCpowe'!$O$10,SIGN(G132)*'ver pressoflex 6p C2 DCpowe'!$G$15*'ver pressoflex 6p C2 DCpowe'!$O$10)</f>
        <v>0</v>
      </c>
      <c r="P132" s="31">
        <f>IF(ABS(H132)&lt;'ver pressoflex 6p C2 DCpowe'!$G$7,'ver pressoflex 6p C2 DCpowe'!$G$16*H132*'ver pressoflex 6p C2 DCpowe'!$O$11,SIGN(H132)*'ver pressoflex 6p C2 DCpowe'!$G$15*'ver pressoflex 6p C2 DCpowe'!$O$11)</f>
        <v>0</v>
      </c>
      <c r="Q132" s="31">
        <f>IF(ABS(I132)&lt;'ver pressoflex 6p C2 DCpowe'!$G$7,'ver pressoflex 6p C2 DCpowe'!$G$16*I132*'ver pressoflex 6p C2 DCpowe'!$O$12,SIGN(I132)*'ver pressoflex 6p C2 DCpowe'!$G$15*'ver pressoflex 6p C2 DCpowe'!$O$12)</f>
        <v>0</v>
      </c>
      <c r="R132" s="31">
        <f>IF(ABS(J132)&lt;'ver pressoflex 6p C2 DCpowe'!$G$7,'ver pressoflex 6p C2 DCpowe'!$G$16*J132*'ver pressoflex 6p C2 DCpowe'!$O$13,SIGN(J132)*'ver pressoflex 6p C2 DCpowe'!$G$15*'ver pressoflex 6p C2 DCpowe'!$O$13)</f>
        <v>17803.500000000004</v>
      </c>
      <c r="S132" s="113">
        <f t="shared" si="20"/>
        <v>17806.261608942274</v>
      </c>
      <c r="T132" s="362">
        <f>-L132*('ver pressoflex 6p C2 DCpowe'!$G$3/2-'ver pressoflex 6p C2 DCpowe'!AF132*'ver pressoflex 6p C2 DCpowe'!D132)</f>
        <v>4495.5031119714968</v>
      </c>
      <c r="U132" s="29">
        <f>M132*IF(($G$3/2-$M$8)&gt;0,('ver pressoflex 6p C2 DCpowe'!$G$3/2-'ver pressoflex 6p C2 DCpowe'!$M$8),'ver pressoflex 6p C2 DCpowe'!$G$3/2-('ver pressoflex 6p C2 DCpowe'!$G$3-'ver pressoflex 6p C2 DCpowe'!$M$8))*IF(($G$3/2-$M$8)&gt;0,-1,1)</f>
        <v>-6611.291459413761</v>
      </c>
      <c r="V132" s="29">
        <f>N132*IF(($G$3/2-$M$9)&gt;0,('ver pressoflex 6p C2 DCpowe'!$G$3/2-'ver pressoflex 6p C2 DCpowe'!$M$9),'ver pressoflex 6p C2 DCpowe'!$G$3/2-('ver pressoflex 6p C2 DCpowe'!$G$3-'ver pressoflex 6p C2 DCpowe'!$M$9))*IF(($G$3/2-$M$9)&gt;0,-1,1)</f>
        <v>0</v>
      </c>
      <c r="W132" s="29">
        <f>O132*IF(($G$3/2-$M$10)&gt;0,('ver pressoflex 6p C2 DCpowe'!$G$3/2-'ver pressoflex 6p C2 DCpowe'!$M$10),'ver pressoflex 6p C2 DCpowe'!$G$3/2-('ver pressoflex 6p C2 DCpowe'!$G$3-'ver pressoflex 6p C2 DCpowe'!$M$10))*IF(($G$3/2-$M$10)&gt;0,-1,1)</f>
        <v>0</v>
      </c>
      <c r="X132" s="29">
        <f>P132*IF(($G$3/2-$M$11)&gt;0,('ver pressoflex 6p C2 DCpowe'!$G$3/2-'ver pressoflex 6p C2 DCpowe'!$M$11),'ver pressoflex 6p C2 DCpowe'!$G$3/2-('ver pressoflex 6p C2 DCpowe'!$G$3-'ver pressoflex 6p C2 DCpowe'!$M$11))*IF(($G$3/2-$M$11)&gt;0,-1,1)</f>
        <v>0</v>
      </c>
      <c r="Y132" s="29">
        <f>Q132*IF(($G$3/2-$M$12)&gt;0,('ver pressoflex 6p C2 DCpowe'!$G$3/2-'ver pressoflex 6p C2 DCpowe'!$M$12),'ver pressoflex 6p C2 DCpowe'!$G$3/2-('ver pressoflex 6p C2 DCpowe'!$G$3-'ver pressoflex 6p C2 DCpowe'!$M$12))*IF(($G$3/2-$M$12)&gt;0,-1,1)</f>
        <v>0</v>
      </c>
      <c r="Z132" s="29">
        <f>R132*IF(($G$3/2-$M$13)&gt;0,('ver pressoflex 6p C2 DCpowe'!$G$3/2-'ver pressoflex 6p C2 DCpowe'!$M$13),'ver pressoflex 6p C2 DCpowe'!$G$3/2-('ver pressoflex 6p C2 DCpowe'!$G$3-'ver pressoflex 6p C2 DCpowe'!$M$13))*IF(($G$3/2-$M$13)&gt;0,-1,1)</f>
        <v>18248587.500000004</v>
      </c>
      <c r="AA132" s="113">
        <f t="shared" si="29"/>
        <v>18246471.711652562</v>
      </c>
      <c r="AB132" s="193">
        <f t="shared" si="30"/>
        <v>3.8479011783505651E-5</v>
      </c>
      <c r="AC132" s="191">
        <f t="shared" si="31"/>
        <v>1.1547323085884548E-5</v>
      </c>
      <c r="AD132" s="194">
        <f t="shared" si="32"/>
        <v>2.9368236184684841E-10</v>
      </c>
      <c r="AE132" s="191">
        <f t="shared" si="33"/>
        <v>8.6604923144134106E-4</v>
      </c>
      <c r="AF132" s="191">
        <f t="shared" si="34"/>
        <v>0.33904386665725561</v>
      </c>
    </row>
    <row r="133" spans="2:32">
      <c r="B133" s="116">
        <f t="shared" si="19"/>
        <v>59806.105815742245</v>
      </c>
      <c r="C133" s="115">
        <f t="shared" si="21"/>
        <v>1.5100000000000009</v>
      </c>
      <c r="D133" s="68">
        <f>'ver pressoflex 6p C2 DCpowe'!$G$3/2/$C$557*C133</f>
        <v>18.497500000000009</v>
      </c>
      <c r="E133" s="114">
        <f t="shared" si="22"/>
        <v>3.8267406422721464E-4</v>
      </c>
      <c r="F133" s="114">
        <f t="shared" si="23"/>
        <v>5.5134350480338945E-4</v>
      </c>
      <c r="G133" s="114">
        <f t="shared" si="24"/>
        <v>7.2001294537956415E-4</v>
      </c>
      <c r="H133" s="114">
        <f t="shared" si="25"/>
        <v>4.3674895978393444E-3</v>
      </c>
      <c r="I133" s="114">
        <f t="shared" si="26"/>
        <v>4.5361590384155196E-3</v>
      </c>
      <c r="J133" s="114">
        <f t="shared" si="27"/>
        <v>4.7048284789916947E-3</v>
      </c>
      <c r="K133" s="114">
        <f t="shared" si="28"/>
        <v>5.1265020804321312E-3</v>
      </c>
      <c r="L133" s="113">
        <f>-'ver pressoflex 6p C2 DCpowe'!$G$2*'ver pressoflex 6p C2 DCpowe'!D133*'ver pressoflex 6p C2 DCpowe'!$G$17*'ver pressoflex 6p C2 DCpowe'!$G$13*'ver pressoflex 6p C2 DCpowe'!AE133</f>
        <v>-3.8361953519811984</v>
      </c>
      <c r="M133" s="31">
        <f>IF(ABS(E133)&lt;'ver pressoflex 6p C2 DCpowe'!$G$7,'ver pressoflex 6p C2 DCpowe'!$G$16*E133*'ver pressoflex 6p C2 DCpowe'!$O$8,SIGN(E133)*'ver pressoflex 6p C2 DCpowe'!$G$15*'ver pressoflex 6p C2 DCpowe'!$O$8)</f>
        <v>6.4420110942236706</v>
      </c>
      <c r="N133" s="31">
        <f>IF(ABS(F133)&lt;'ver pressoflex 6p C2 DCpowe'!$G$7,'ver pressoflex 6p C2 DCpowe'!$G$16*F133*'ver pressoflex 6p C2 DCpowe'!$O$9,SIGN(F133)*'ver pressoflex 6p C2 DCpowe'!$G$15*'ver pressoflex 6p C2 DCpowe'!$O$9)</f>
        <v>0</v>
      </c>
      <c r="O133" s="31">
        <f>IF(ABS(G133)&lt;'ver pressoflex 6p C2 DCpowe'!$G$7,'ver pressoflex 6p C2 DCpowe'!$G$16*G133*'ver pressoflex 6p C2 DCpowe'!$O$10,SIGN(G133)*'ver pressoflex 6p C2 DCpowe'!$G$15*'ver pressoflex 6p C2 DCpowe'!$O$10)</f>
        <v>0</v>
      </c>
      <c r="P133" s="31">
        <f>IF(ABS(H133)&lt;'ver pressoflex 6p C2 DCpowe'!$G$7,'ver pressoflex 6p C2 DCpowe'!$G$16*H133*'ver pressoflex 6p C2 DCpowe'!$O$11,SIGN(H133)*'ver pressoflex 6p C2 DCpowe'!$G$15*'ver pressoflex 6p C2 DCpowe'!$O$11)</f>
        <v>0</v>
      </c>
      <c r="Q133" s="31">
        <f>IF(ABS(I133)&lt;'ver pressoflex 6p C2 DCpowe'!$G$7,'ver pressoflex 6p C2 DCpowe'!$G$16*I133*'ver pressoflex 6p C2 DCpowe'!$O$12,SIGN(I133)*'ver pressoflex 6p C2 DCpowe'!$G$15*'ver pressoflex 6p C2 DCpowe'!$O$12)</f>
        <v>0</v>
      </c>
      <c r="R133" s="31">
        <f>IF(ABS(J133)&lt;'ver pressoflex 6p C2 DCpowe'!$G$7,'ver pressoflex 6p C2 DCpowe'!$G$16*J133*'ver pressoflex 6p C2 DCpowe'!$O$13,SIGN(J133)*'ver pressoflex 6p C2 DCpowe'!$G$15*'ver pressoflex 6p C2 DCpowe'!$O$13)</f>
        <v>17803.500000000004</v>
      </c>
      <c r="S133" s="113">
        <f t="shared" si="20"/>
        <v>17806.105815742245</v>
      </c>
      <c r="T133" s="362">
        <f>-L133*('ver pressoflex 6p C2 DCpowe'!$G$3/2-'ver pressoflex 6p C2 DCpowe'!AF133*'ver pressoflex 6p C2 DCpowe'!D133)</f>
        <v>4675.2748827394535</v>
      </c>
      <c r="U133" s="29">
        <f>M133*IF(($G$3/2-$M$8)&gt;0,('ver pressoflex 6p C2 DCpowe'!$G$3/2-'ver pressoflex 6p C2 DCpowe'!$M$8),'ver pressoflex 6p C2 DCpowe'!$G$3/2-('ver pressoflex 6p C2 DCpowe'!$G$3-'ver pressoflex 6p C2 DCpowe'!$M$8))*IF(($G$3/2-$M$8)&gt;0,-1,1)</f>
        <v>-6603.0613715792624</v>
      </c>
      <c r="V133" s="29">
        <f>N133*IF(($G$3/2-$M$9)&gt;0,('ver pressoflex 6p C2 DCpowe'!$G$3/2-'ver pressoflex 6p C2 DCpowe'!$M$9),'ver pressoflex 6p C2 DCpowe'!$G$3/2-('ver pressoflex 6p C2 DCpowe'!$G$3-'ver pressoflex 6p C2 DCpowe'!$M$9))*IF(($G$3/2-$M$9)&gt;0,-1,1)</f>
        <v>0</v>
      </c>
      <c r="W133" s="29">
        <f>O133*IF(($G$3/2-$M$10)&gt;0,('ver pressoflex 6p C2 DCpowe'!$G$3/2-'ver pressoflex 6p C2 DCpowe'!$M$10),'ver pressoflex 6p C2 DCpowe'!$G$3/2-('ver pressoflex 6p C2 DCpowe'!$G$3-'ver pressoflex 6p C2 DCpowe'!$M$10))*IF(($G$3/2-$M$10)&gt;0,-1,1)</f>
        <v>0</v>
      </c>
      <c r="X133" s="29">
        <f>P133*IF(($G$3/2-$M$11)&gt;0,('ver pressoflex 6p C2 DCpowe'!$G$3/2-'ver pressoflex 6p C2 DCpowe'!$M$11),'ver pressoflex 6p C2 DCpowe'!$G$3/2-('ver pressoflex 6p C2 DCpowe'!$G$3-'ver pressoflex 6p C2 DCpowe'!$M$11))*IF(($G$3/2-$M$11)&gt;0,-1,1)</f>
        <v>0</v>
      </c>
      <c r="Y133" s="29">
        <f>Q133*IF(($G$3/2-$M$12)&gt;0,('ver pressoflex 6p C2 DCpowe'!$G$3/2-'ver pressoflex 6p C2 DCpowe'!$M$12),'ver pressoflex 6p C2 DCpowe'!$G$3/2-('ver pressoflex 6p C2 DCpowe'!$G$3-'ver pressoflex 6p C2 DCpowe'!$M$12))*IF(($G$3/2-$M$12)&gt;0,-1,1)</f>
        <v>0</v>
      </c>
      <c r="Z133" s="29">
        <f>R133*IF(($G$3/2-$M$13)&gt;0,('ver pressoflex 6p C2 DCpowe'!$G$3/2-'ver pressoflex 6p C2 DCpowe'!$M$13),'ver pressoflex 6p C2 DCpowe'!$G$3/2-('ver pressoflex 6p C2 DCpowe'!$G$3-'ver pressoflex 6p C2 DCpowe'!$M$13))*IF(($G$3/2-$M$13)&gt;0,-1,1)</f>
        <v>18248587.500000004</v>
      </c>
      <c r="AA133" s="113">
        <f t="shared" si="29"/>
        <v>18246659.713511165</v>
      </c>
      <c r="AB133" s="193">
        <f t="shared" si="30"/>
        <v>3.8999537213222438E-5</v>
      </c>
      <c r="AC133" s="191">
        <f t="shared" si="31"/>
        <v>1.1850853519143348E-5</v>
      </c>
      <c r="AD133" s="194">
        <f t="shared" si="32"/>
        <v>3.0544106855940933E-10</v>
      </c>
      <c r="AE133" s="191">
        <f t="shared" si="33"/>
        <v>8.8881401393575102E-4</v>
      </c>
      <c r="AF133" s="191">
        <f t="shared" si="34"/>
        <v>0.33912648619151631</v>
      </c>
    </row>
    <row r="134" spans="2:32">
      <c r="B134" s="116">
        <f t="shared" si="19"/>
        <v>59805.94620484089</v>
      </c>
      <c r="C134" s="115">
        <f t="shared" si="21"/>
        <v>1.5300000000000009</v>
      </c>
      <c r="D134" s="68">
        <f>'ver pressoflex 6p C2 DCpowe'!$G$3/2/$C$557*C134</f>
        <v>18.74250000000001</v>
      </c>
      <c r="E134" s="114">
        <f t="shared" si="22"/>
        <v>3.8219699884976642E-4</v>
      </c>
      <c r="F134" s="114">
        <f t="shared" si="23"/>
        <v>5.5088386647169274E-4</v>
      </c>
      <c r="G134" s="114">
        <f t="shared" si="24"/>
        <v>7.1957073409361901E-4</v>
      </c>
      <c r="H134" s="114">
        <f t="shared" si="25"/>
        <v>4.3674242464177759E-3</v>
      </c>
      <c r="I134" s="114">
        <f t="shared" si="26"/>
        <v>4.5361111140397028E-3</v>
      </c>
      <c r="J134" s="114">
        <f t="shared" si="27"/>
        <v>4.7047979816616289E-3</v>
      </c>
      <c r="K134" s="114">
        <f t="shared" si="28"/>
        <v>5.1265151507164453E-3</v>
      </c>
      <c r="L134" s="113">
        <f>-'ver pressoflex 6p C2 DCpowe'!$G$2*'ver pressoflex 6p C2 DCpowe'!D134*'ver pressoflex 6p C2 DCpowe'!$G$17*'ver pressoflex 6p C2 DCpowe'!$G$13*'ver pressoflex 6p C2 DCpowe'!AE134</f>
        <v>-3.9877752401538387</v>
      </c>
      <c r="M134" s="31">
        <f>IF(ABS(E134)&lt;'ver pressoflex 6p C2 DCpowe'!$G$7,'ver pressoflex 6p C2 DCpowe'!$G$16*E134*'ver pressoflex 6p C2 DCpowe'!$O$8,SIGN(E134)*'ver pressoflex 6p C2 DCpowe'!$G$15*'ver pressoflex 6p C2 DCpowe'!$O$8)</f>
        <v>6.4339800810417414</v>
      </c>
      <c r="N134" s="31">
        <f>IF(ABS(F134)&lt;'ver pressoflex 6p C2 DCpowe'!$G$7,'ver pressoflex 6p C2 DCpowe'!$G$16*F134*'ver pressoflex 6p C2 DCpowe'!$O$9,SIGN(F134)*'ver pressoflex 6p C2 DCpowe'!$G$15*'ver pressoflex 6p C2 DCpowe'!$O$9)</f>
        <v>0</v>
      </c>
      <c r="O134" s="31">
        <f>IF(ABS(G134)&lt;'ver pressoflex 6p C2 DCpowe'!$G$7,'ver pressoflex 6p C2 DCpowe'!$G$16*G134*'ver pressoflex 6p C2 DCpowe'!$O$10,SIGN(G134)*'ver pressoflex 6p C2 DCpowe'!$G$15*'ver pressoflex 6p C2 DCpowe'!$O$10)</f>
        <v>0</v>
      </c>
      <c r="P134" s="31">
        <f>IF(ABS(H134)&lt;'ver pressoflex 6p C2 DCpowe'!$G$7,'ver pressoflex 6p C2 DCpowe'!$G$16*H134*'ver pressoflex 6p C2 DCpowe'!$O$11,SIGN(H134)*'ver pressoflex 6p C2 DCpowe'!$G$15*'ver pressoflex 6p C2 DCpowe'!$O$11)</f>
        <v>0</v>
      </c>
      <c r="Q134" s="31">
        <f>IF(ABS(I134)&lt;'ver pressoflex 6p C2 DCpowe'!$G$7,'ver pressoflex 6p C2 DCpowe'!$G$16*I134*'ver pressoflex 6p C2 DCpowe'!$O$12,SIGN(I134)*'ver pressoflex 6p C2 DCpowe'!$G$15*'ver pressoflex 6p C2 DCpowe'!$O$12)</f>
        <v>0</v>
      </c>
      <c r="R134" s="31">
        <f>IF(ABS(J134)&lt;'ver pressoflex 6p C2 DCpowe'!$G$7,'ver pressoflex 6p C2 DCpowe'!$G$16*J134*'ver pressoflex 6p C2 DCpowe'!$O$13,SIGN(J134)*'ver pressoflex 6p C2 DCpowe'!$G$15*'ver pressoflex 6p C2 DCpowe'!$O$13)</f>
        <v>17803.500000000004</v>
      </c>
      <c r="S134" s="113">
        <f t="shared" si="20"/>
        <v>17805.946204840893</v>
      </c>
      <c r="T134" s="362">
        <f>-L134*('ver pressoflex 6p C2 DCpowe'!$G$3/2-'ver pressoflex 6p C2 DCpowe'!AF134*'ver pressoflex 6p C2 DCpowe'!D134)</f>
        <v>4859.6718702420503</v>
      </c>
      <c r="U134" s="29">
        <f>M134*IF(($G$3/2-$M$8)&gt;0,('ver pressoflex 6p C2 DCpowe'!$G$3/2-'ver pressoflex 6p C2 DCpowe'!$M$8),'ver pressoflex 6p C2 DCpowe'!$G$3/2-('ver pressoflex 6p C2 DCpowe'!$G$3-'ver pressoflex 6p C2 DCpowe'!$M$8))*IF(($G$3/2-$M$8)&gt;0,-1,1)</f>
        <v>-6594.8295830677853</v>
      </c>
      <c r="V134" s="29">
        <f>N134*IF(($G$3/2-$M$9)&gt;0,('ver pressoflex 6p C2 DCpowe'!$G$3/2-'ver pressoflex 6p C2 DCpowe'!$M$9),'ver pressoflex 6p C2 DCpowe'!$G$3/2-('ver pressoflex 6p C2 DCpowe'!$G$3-'ver pressoflex 6p C2 DCpowe'!$M$9))*IF(($G$3/2-$M$9)&gt;0,-1,1)</f>
        <v>0</v>
      </c>
      <c r="W134" s="29">
        <f>O134*IF(($G$3/2-$M$10)&gt;0,('ver pressoflex 6p C2 DCpowe'!$G$3/2-'ver pressoflex 6p C2 DCpowe'!$M$10),'ver pressoflex 6p C2 DCpowe'!$G$3/2-('ver pressoflex 6p C2 DCpowe'!$G$3-'ver pressoflex 6p C2 DCpowe'!$M$10))*IF(($G$3/2-$M$10)&gt;0,-1,1)</f>
        <v>0</v>
      </c>
      <c r="X134" s="29">
        <f>P134*IF(($G$3/2-$M$11)&gt;0,('ver pressoflex 6p C2 DCpowe'!$G$3/2-'ver pressoflex 6p C2 DCpowe'!$M$11),'ver pressoflex 6p C2 DCpowe'!$G$3/2-('ver pressoflex 6p C2 DCpowe'!$G$3-'ver pressoflex 6p C2 DCpowe'!$M$11))*IF(($G$3/2-$M$11)&gt;0,-1,1)</f>
        <v>0</v>
      </c>
      <c r="Y134" s="29">
        <f>Q134*IF(($G$3/2-$M$12)&gt;0,('ver pressoflex 6p C2 DCpowe'!$G$3/2-'ver pressoflex 6p C2 DCpowe'!$M$12),'ver pressoflex 6p C2 DCpowe'!$G$3/2-('ver pressoflex 6p C2 DCpowe'!$G$3-'ver pressoflex 6p C2 DCpowe'!$M$12))*IF(($G$3/2-$M$12)&gt;0,-1,1)</f>
        <v>0</v>
      </c>
      <c r="Z134" s="29">
        <f>R134*IF(($G$3/2-$M$13)&gt;0,('ver pressoflex 6p C2 DCpowe'!$G$3/2-'ver pressoflex 6p C2 DCpowe'!$M$13),'ver pressoflex 6p C2 DCpowe'!$G$3/2-('ver pressoflex 6p C2 DCpowe'!$G$3-'ver pressoflex 6p C2 DCpowe'!$M$13))*IF(($G$3/2-$M$13)&gt;0,-1,1)</f>
        <v>18248587.500000004</v>
      </c>
      <c r="AA134" s="113">
        <f t="shared" si="29"/>
        <v>18246852.342287179</v>
      </c>
      <c r="AB134" s="193">
        <f t="shared" si="30"/>
        <v>3.9520170205049451E-5</v>
      </c>
      <c r="AC134" s="191">
        <f t="shared" si="31"/>
        <v>1.2158083012721542E-5</v>
      </c>
      <c r="AD134" s="194">
        <f t="shared" si="32"/>
        <v>3.1750301106011783E-10</v>
      </c>
      <c r="AE134" s="191">
        <f t="shared" si="33"/>
        <v>9.1185622595411561E-4</v>
      </c>
      <c r="AF134" s="191">
        <f t="shared" si="34"/>
        <v>0.33920927630579023</v>
      </c>
    </row>
    <row r="135" spans="2:32">
      <c r="B135" s="116">
        <f t="shared" si="19"/>
        <v>59805.782731811807</v>
      </c>
      <c r="C135" s="115">
        <f t="shared" si="21"/>
        <v>1.5500000000000009</v>
      </c>
      <c r="D135" s="68">
        <f>'ver pressoflex 6p C2 DCpowe'!$G$3/2/$C$557*C135</f>
        <v>18.987500000000011</v>
      </c>
      <c r="E135" s="114">
        <f t="shared" si="22"/>
        <v>3.8171983488066811E-4</v>
      </c>
      <c r="F135" s="114">
        <f t="shared" si="23"/>
        <v>5.5042413314986742E-4</v>
      </c>
      <c r="G135" s="114">
        <f t="shared" si="24"/>
        <v>7.1912843141906679E-4</v>
      </c>
      <c r="H135" s="114">
        <f t="shared" si="25"/>
        <v>4.3673588814905021E-3</v>
      </c>
      <c r="I135" s="114">
        <f t="shared" si="26"/>
        <v>4.5360631797597018E-3</v>
      </c>
      <c r="J135" s="114">
        <f t="shared" si="27"/>
        <v>4.7047674780289015E-3</v>
      </c>
      <c r="K135" s="114">
        <f t="shared" si="28"/>
        <v>5.1265282237018999E-3</v>
      </c>
      <c r="L135" s="113">
        <f>-'ver pressoflex 6p C2 DCpowe'!$G$2*'ver pressoflex 6p C2 DCpowe'!D135*'ver pressoflex 6p C2 DCpowe'!$G$17*'ver pressoflex 6p C2 DCpowe'!$G$13*'ver pressoflex 6p C2 DCpowe'!AE135</f>
        <v>-4.1432155963464865</v>
      </c>
      <c r="M135" s="31">
        <f>IF(ABS(E135)&lt;'ver pressoflex 6p C2 DCpowe'!$G$7,'ver pressoflex 6p C2 DCpowe'!$G$16*E135*'ver pressoflex 6p C2 DCpowe'!$O$8,SIGN(E135)*'ver pressoflex 6p C2 DCpowe'!$G$15*'ver pressoflex 6p C2 DCpowe'!$O$8)</f>
        <v>6.4259474081484189</v>
      </c>
      <c r="N135" s="31">
        <f>IF(ABS(F135)&lt;'ver pressoflex 6p C2 DCpowe'!$G$7,'ver pressoflex 6p C2 DCpowe'!$G$16*F135*'ver pressoflex 6p C2 DCpowe'!$O$9,SIGN(F135)*'ver pressoflex 6p C2 DCpowe'!$G$15*'ver pressoflex 6p C2 DCpowe'!$O$9)</f>
        <v>0</v>
      </c>
      <c r="O135" s="31">
        <f>IF(ABS(G135)&lt;'ver pressoflex 6p C2 DCpowe'!$G$7,'ver pressoflex 6p C2 DCpowe'!$G$16*G135*'ver pressoflex 6p C2 DCpowe'!$O$10,SIGN(G135)*'ver pressoflex 6p C2 DCpowe'!$G$15*'ver pressoflex 6p C2 DCpowe'!$O$10)</f>
        <v>0</v>
      </c>
      <c r="P135" s="31">
        <f>IF(ABS(H135)&lt;'ver pressoflex 6p C2 DCpowe'!$G$7,'ver pressoflex 6p C2 DCpowe'!$G$16*H135*'ver pressoflex 6p C2 DCpowe'!$O$11,SIGN(H135)*'ver pressoflex 6p C2 DCpowe'!$G$15*'ver pressoflex 6p C2 DCpowe'!$O$11)</f>
        <v>0</v>
      </c>
      <c r="Q135" s="31">
        <f>IF(ABS(I135)&lt;'ver pressoflex 6p C2 DCpowe'!$G$7,'ver pressoflex 6p C2 DCpowe'!$G$16*I135*'ver pressoflex 6p C2 DCpowe'!$O$12,SIGN(I135)*'ver pressoflex 6p C2 DCpowe'!$G$15*'ver pressoflex 6p C2 DCpowe'!$O$12)</f>
        <v>0</v>
      </c>
      <c r="R135" s="31">
        <f>IF(ABS(J135)&lt;'ver pressoflex 6p C2 DCpowe'!$G$7,'ver pressoflex 6p C2 DCpowe'!$G$16*J135*'ver pressoflex 6p C2 DCpowe'!$O$13,SIGN(J135)*'ver pressoflex 6p C2 DCpowe'!$G$15*'ver pressoflex 6p C2 DCpowe'!$O$13)</f>
        <v>17803.500000000004</v>
      </c>
      <c r="S135" s="113">
        <f t="shared" si="20"/>
        <v>17805.782731811807</v>
      </c>
      <c r="T135" s="362">
        <f>-L135*('ver pressoflex 6p C2 DCpowe'!$G$3/2-'ver pressoflex 6p C2 DCpowe'!AF135*'ver pressoflex 6p C2 DCpowe'!D135)</f>
        <v>5048.7472206208422</v>
      </c>
      <c r="U135" s="29">
        <f>M135*IF(($G$3/2-$M$8)&gt;0,('ver pressoflex 6p C2 DCpowe'!$G$3/2-'ver pressoflex 6p C2 DCpowe'!$M$8),'ver pressoflex 6p C2 DCpowe'!$G$3/2-('ver pressoflex 6p C2 DCpowe'!$G$3-'ver pressoflex 6p C2 DCpowe'!$M$8))*IF(($G$3/2-$M$8)&gt;0,-1,1)</f>
        <v>-6586.5960933521292</v>
      </c>
      <c r="V135" s="29">
        <f>N135*IF(($G$3/2-$M$9)&gt;0,('ver pressoflex 6p C2 DCpowe'!$G$3/2-'ver pressoflex 6p C2 DCpowe'!$M$9),'ver pressoflex 6p C2 DCpowe'!$G$3/2-('ver pressoflex 6p C2 DCpowe'!$G$3-'ver pressoflex 6p C2 DCpowe'!$M$9))*IF(($G$3/2-$M$9)&gt;0,-1,1)</f>
        <v>0</v>
      </c>
      <c r="W135" s="29">
        <f>O135*IF(($G$3/2-$M$10)&gt;0,('ver pressoflex 6p C2 DCpowe'!$G$3/2-'ver pressoflex 6p C2 DCpowe'!$M$10),'ver pressoflex 6p C2 DCpowe'!$G$3/2-('ver pressoflex 6p C2 DCpowe'!$G$3-'ver pressoflex 6p C2 DCpowe'!$M$10))*IF(($G$3/2-$M$10)&gt;0,-1,1)</f>
        <v>0</v>
      </c>
      <c r="X135" s="29">
        <f>P135*IF(($G$3/2-$M$11)&gt;0,('ver pressoflex 6p C2 DCpowe'!$G$3/2-'ver pressoflex 6p C2 DCpowe'!$M$11),'ver pressoflex 6p C2 DCpowe'!$G$3/2-('ver pressoflex 6p C2 DCpowe'!$G$3-'ver pressoflex 6p C2 DCpowe'!$M$11))*IF(($G$3/2-$M$11)&gt;0,-1,1)</f>
        <v>0</v>
      </c>
      <c r="Y135" s="29">
        <f>Q135*IF(($G$3/2-$M$12)&gt;0,('ver pressoflex 6p C2 DCpowe'!$G$3/2-'ver pressoflex 6p C2 DCpowe'!$M$12),'ver pressoflex 6p C2 DCpowe'!$G$3/2-('ver pressoflex 6p C2 DCpowe'!$G$3-'ver pressoflex 6p C2 DCpowe'!$M$12))*IF(($G$3/2-$M$12)&gt;0,-1,1)</f>
        <v>0</v>
      </c>
      <c r="Z135" s="29">
        <f>R135*IF(($G$3/2-$M$13)&gt;0,('ver pressoflex 6p C2 DCpowe'!$G$3/2-'ver pressoflex 6p C2 DCpowe'!$M$13),'ver pressoflex 6p C2 DCpowe'!$G$3/2-('ver pressoflex 6p C2 DCpowe'!$G$3-'ver pressoflex 6p C2 DCpowe'!$M$13))*IF(($G$3/2-$M$13)&gt;0,-1,1)</f>
        <v>18248587.500000004</v>
      </c>
      <c r="AA135" s="113">
        <f t="shared" si="29"/>
        <v>18247049.651127271</v>
      </c>
      <c r="AB135" s="193">
        <f t="shared" si="30"/>
        <v>4.0040910792330311E-5</v>
      </c>
      <c r="AC135" s="191">
        <f t="shared" si="31"/>
        <v>1.2469002076844492E-5</v>
      </c>
      <c r="AD135" s="194">
        <f t="shared" si="32"/>
        <v>3.2987169659706074E-10</v>
      </c>
      <c r="AE135" s="191">
        <f t="shared" si="33"/>
        <v>9.351751557633368E-4</v>
      </c>
      <c r="AF135" s="191">
        <f t="shared" si="34"/>
        <v>0.33929223752890403</v>
      </c>
    </row>
    <row r="136" spans="2:32">
      <c r="B136" s="116">
        <f t="shared" si="19"/>
        <v>59805.615352395776</v>
      </c>
      <c r="C136" s="115">
        <f t="shared" si="21"/>
        <v>1.570000000000001</v>
      </c>
      <c r="D136" s="68">
        <f>'ver pressoflex 6p C2 DCpowe'!$G$3/2/$C$557*C136</f>
        <v>19.232500000000012</v>
      </c>
      <c r="E136" s="114">
        <f t="shared" si="22"/>
        <v>3.8124257228935355E-4</v>
      </c>
      <c r="F136" s="114">
        <f t="shared" si="23"/>
        <v>5.4996430480846396E-4</v>
      </c>
      <c r="G136" s="114">
        <f t="shared" si="24"/>
        <v>7.1868603732757426E-4</v>
      </c>
      <c r="H136" s="114">
        <f t="shared" si="25"/>
        <v>4.3672935030533355E-3</v>
      </c>
      <c r="I136" s="114">
        <f t="shared" si="26"/>
        <v>4.5360152355724461E-3</v>
      </c>
      <c r="J136" s="114">
        <f t="shared" si="27"/>
        <v>4.7047369680915567E-3</v>
      </c>
      <c r="K136" s="114">
        <f t="shared" si="28"/>
        <v>5.1265412993893329E-3</v>
      </c>
      <c r="L136" s="113">
        <f>-'ver pressoflex 6p C2 DCpowe'!$G$2*'ver pressoflex 6p C2 DCpowe'!D136*'ver pressoflex 6p C2 DCpowe'!$G$17*'ver pressoflex 6p C2 DCpowe'!$G$13*'ver pressoflex 6p C2 DCpowe'!AE136</f>
        <v>-4.302560679261429</v>
      </c>
      <c r="M136" s="31">
        <f>IF(ABS(E136)&lt;'ver pressoflex 6p C2 DCpowe'!$G$7,'ver pressoflex 6p C2 DCpowe'!$G$16*E136*'ver pressoflex 6p C2 DCpowe'!$O$8,SIGN(E136)*'ver pressoflex 6p C2 DCpowe'!$G$15*'ver pressoflex 6p C2 DCpowe'!$O$8)</f>
        <v>6.4179130750291495</v>
      </c>
      <c r="N136" s="31">
        <f>IF(ABS(F136)&lt;'ver pressoflex 6p C2 DCpowe'!$G$7,'ver pressoflex 6p C2 DCpowe'!$G$16*F136*'ver pressoflex 6p C2 DCpowe'!$O$9,SIGN(F136)*'ver pressoflex 6p C2 DCpowe'!$G$15*'ver pressoflex 6p C2 DCpowe'!$O$9)</f>
        <v>0</v>
      </c>
      <c r="O136" s="31">
        <f>IF(ABS(G136)&lt;'ver pressoflex 6p C2 DCpowe'!$G$7,'ver pressoflex 6p C2 DCpowe'!$G$16*G136*'ver pressoflex 6p C2 DCpowe'!$O$10,SIGN(G136)*'ver pressoflex 6p C2 DCpowe'!$G$15*'ver pressoflex 6p C2 DCpowe'!$O$10)</f>
        <v>0</v>
      </c>
      <c r="P136" s="31">
        <f>IF(ABS(H136)&lt;'ver pressoflex 6p C2 DCpowe'!$G$7,'ver pressoflex 6p C2 DCpowe'!$G$16*H136*'ver pressoflex 6p C2 DCpowe'!$O$11,SIGN(H136)*'ver pressoflex 6p C2 DCpowe'!$G$15*'ver pressoflex 6p C2 DCpowe'!$O$11)</f>
        <v>0</v>
      </c>
      <c r="Q136" s="31">
        <f>IF(ABS(I136)&lt;'ver pressoflex 6p C2 DCpowe'!$G$7,'ver pressoflex 6p C2 DCpowe'!$G$16*I136*'ver pressoflex 6p C2 DCpowe'!$O$12,SIGN(I136)*'ver pressoflex 6p C2 DCpowe'!$G$15*'ver pressoflex 6p C2 DCpowe'!$O$12)</f>
        <v>0</v>
      </c>
      <c r="R136" s="31">
        <f>IF(ABS(J136)&lt;'ver pressoflex 6p C2 DCpowe'!$G$7,'ver pressoflex 6p C2 DCpowe'!$G$16*J136*'ver pressoflex 6p C2 DCpowe'!$O$13,SIGN(J136)*'ver pressoflex 6p C2 DCpowe'!$G$15*'ver pressoflex 6p C2 DCpowe'!$O$13)</f>
        <v>17803.500000000004</v>
      </c>
      <c r="S136" s="113">
        <f t="shared" si="20"/>
        <v>17805.615352395773</v>
      </c>
      <c r="T136" s="362">
        <f>-L136*('ver pressoflex 6p C2 DCpowe'!$G$3/2-'ver pressoflex 6p C2 DCpowe'!AF136*'ver pressoflex 6p C2 DCpowe'!D136)</f>
        <v>5242.5538601598846</v>
      </c>
      <c r="U136" s="29">
        <f>M136*IF(($G$3/2-$M$8)&gt;0,('ver pressoflex 6p C2 DCpowe'!$G$3/2-'ver pressoflex 6p C2 DCpowe'!$M$8),'ver pressoflex 6p C2 DCpowe'!$G$3/2-('ver pressoflex 6p C2 DCpowe'!$G$3-'ver pressoflex 6p C2 DCpowe'!$M$8))*IF(($G$3/2-$M$8)&gt;0,-1,1)</f>
        <v>-6578.3609019048781</v>
      </c>
      <c r="V136" s="29">
        <f>N136*IF(($G$3/2-$M$9)&gt;0,('ver pressoflex 6p C2 DCpowe'!$G$3/2-'ver pressoflex 6p C2 DCpowe'!$M$9),'ver pressoflex 6p C2 DCpowe'!$G$3/2-('ver pressoflex 6p C2 DCpowe'!$G$3-'ver pressoflex 6p C2 DCpowe'!$M$9))*IF(($G$3/2-$M$9)&gt;0,-1,1)</f>
        <v>0</v>
      </c>
      <c r="W136" s="29">
        <f>O136*IF(($G$3/2-$M$10)&gt;0,('ver pressoflex 6p C2 DCpowe'!$G$3/2-'ver pressoflex 6p C2 DCpowe'!$M$10),'ver pressoflex 6p C2 DCpowe'!$G$3/2-('ver pressoflex 6p C2 DCpowe'!$G$3-'ver pressoflex 6p C2 DCpowe'!$M$10))*IF(($G$3/2-$M$10)&gt;0,-1,1)</f>
        <v>0</v>
      </c>
      <c r="X136" s="29">
        <f>P136*IF(($G$3/2-$M$11)&gt;0,('ver pressoflex 6p C2 DCpowe'!$G$3/2-'ver pressoflex 6p C2 DCpowe'!$M$11),'ver pressoflex 6p C2 DCpowe'!$G$3/2-('ver pressoflex 6p C2 DCpowe'!$G$3-'ver pressoflex 6p C2 DCpowe'!$M$11))*IF(($G$3/2-$M$11)&gt;0,-1,1)</f>
        <v>0</v>
      </c>
      <c r="Y136" s="29">
        <f>Q136*IF(($G$3/2-$M$12)&gt;0,('ver pressoflex 6p C2 DCpowe'!$G$3/2-'ver pressoflex 6p C2 DCpowe'!$M$12),'ver pressoflex 6p C2 DCpowe'!$G$3/2-('ver pressoflex 6p C2 DCpowe'!$G$3-'ver pressoflex 6p C2 DCpowe'!$M$12))*IF(($G$3/2-$M$12)&gt;0,-1,1)</f>
        <v>0</v>
      </c>
      <c r="Z136" s="29">
        <f>R136*IF(($G$3/2-$M$13)&gt;0,('ver pressoflex 6p C2 DCpowe'!$G$3/2-'ver pressoflex 6p C2 DCpowe'!$M$13),'ver pressoflex 6p C2 DCpowe'!$G$3/2-('ver pressoflex 6p C2 DCpowe'!$G$3-'ver pressoflex 6p C2 DCpowe'!$M$13))*IF(($G$3/2-$M$13)&gt;0,-1,1)</f>
        <v>18248587.500000004</v>
      </c>
      <c r="AA136" s="113">
        <f t="shared" si="29"/>
        <v>18247251.692958258</v>
      </c>
      <c r="AB136" s="193">
        <f t="shared" si="30"/>
        <v>4.0561759008422411E-5</v>
      </c>
      <c r="AC136" s="191">
        <f t="shared" si="31"/>
        <v>1.2783601208553755E-5</v>
      </c>
      <c r="AD136" s="194">
        <f t="shared" si="32"/>
        <v>3.4255061826464879E-10</v>
      </c>
      <c r="AE136" s="191">
        <f t="shared" si="33"/>
        <v>9.5877009064153156E-4</v>
      </c>
      <c r="AF136" s="191">
        <f t="shared" si="34"/>
        <v>0.33937537039187271</v>
      </c>
    </row>
    <row r="137" spans="2:32">
      <c r="B137" s="116">
        <f t="shared" si="19"/>
        <v>59805.444022501048</v>
      </c>
      <c r="C137" s="115">
        <f t="shared" si="21"/>
        <v>1.590000000000001</v>
      </c>
      <c r="D137" s="68">
        <f>'ver pressoflex 6p C2 DCpowe'!$G$3/2/$C$557*C137</f>
        <v>19.477500000000013</v>
      </c>
      <c r="E137" s="114">
        <f t="shared" si="22"/>
        <v>3.8076521104524419E-4</v>
      </c>
      <c r="F137" s="114">
        <f t="shared" si="23"/>
        <v>5.4950438141802068E-4</v>
      </c>
      <c r="G137" s="114">
        <f t="shared" si="24"/>
        <v>7.1824355179079711E-4</v>
      </c>
      <c r="H137" s="114">
        <f t="shared" si="25"/>
        <v>4.3672281111020884E-3</v>
      </c>
      <c r="I137" s="114">
        <f t="shared" si="26"/>
        <v>4.5359672814748644E-3</v>
      </c>
      <c r="J137" s="114">
        <f t="shared" si="27"/>
        <v>4.7047064518476412E-3</v>
      </c>
      <c r="K137" s="114">
        <f t="shared" si="28"/>
        <v>5.1265543777795821E-3</v>
      </c>
      <c r="L137" s="113">
        <f>-'ver pressoflex 6p C2 DCpowe'!$G$2*'ver pressoflex 6p C2 DCpowe'!D137*'ver pressoflex 6p C2 DCpowe'!$G$17*'ver pressoflex 6p C2 DCpowe'!$G$13*'ver pressoflex 6p C2 DCpowe'!AE137</f>
        <v>-4.4658545801266341</v>
      </c>
      <c r="M137" s="31">
        <f>IF(ABS(E137)&lt;'ver pressoflex 6p C2 DCpowe'!$G$7,'ver pressoflex 6p C2 DCpowe'!$G$16*E137*'ver pressoflex 6p C2 DCpowe'!$O$8,SIGN(E137)*'ver pressoflex 6p C2 DCpowe'!$G$15*'ver pressoflex 6p C2 DCpowe'!$O$8)</f>
        <v>6.4098770811691663</v>
      </c>
      <c r="N137" s="31">
        <f>IF(ABS(F137)&lt;'ver pressoflex 6p C2 DCpowe'!$G$7,'ver pressoflex 6p C2 DCpowe'!$G$16*F137*'ver pressoflex 6p C2 DCpowe'!$O$9,SIGN(F137)*'ver pressoflex 6p C2 DCpowe'!$G$15*'ver pressoflex 6p C2 DCpowe'!$O$9)</f>
        <v>0</v>
      </c>
      <c r="O137" s="31">
        <f>IF(ABS(G137)&lt;'ver pressoflex 6p C2 DCpowe'!$G$7,'ver pressoflex 6p C2 DCpowe'!$G$16*G137*'ver pressoflex 6p C2 DCpowe'!$O$10,SIGN(G137)*'ver pressoflex 6p C2 DCpowe'!$G$15*'ver pressoflex 6p C2 DCpowe'!$O$10)</f>
        <v>0</v>
      </c>
      <c r="P137" s="31">
        <f>IF(ABS(H137)&lt;'ver pressoflex 6p C2 DCpowe'!$G$7,'ver pressoflex 6p C2 DCpowe'!$G$16*H137*'ver pressoflex 6p C2 DCpowe'!$O$11,SIGN(H137)*'ver pressoflex 6p C2 DCpowe'!$G$15*'ver pressoflex 6p C2 DCpowe'!$O$11)</f>
        <v>0</v>
      </c>
      <c r="Q137" s="31">
        <f>IF(ABS(I137)&lt;'ver pressoflex 6p C2 DCpowe'!$G$7,'ver pressoflex 6p C2 DCpowe'!$G$16*I137*'ver pressoflex 6p C2 DCpowe'!$O$12,SIGN(I137)*'ver pressoflex 6p C2 DCpowe'!$G$15*'ver pressoflex 6p C2 DCpowe'!$O$12)</f>
        <v>0</v>
      </c>
      <c r="R137" s="31">
        <f>IF(ABS(J137)&lt;'ver pressoflex 6p C2 DCpowe'!$G$7,'ver pressoflex 6p C2 DCpowe'!$G$16*J137*'ver pressoflex 6p C2 DCpowe'!$O$13,SIGN(J137)*'ver pressoflex 6p C2 DCpowe'!$G$15*'ver pressoflex 6p C2 DCpowe'!$O$13)</f>
        <v>17803.500000000004</v>
      </c>
      <c r="S137" s="113">
        <f t="shared" si="20"/>
        <v>17805.444022501048</v>
      </c>
      <c r="T137" s="362">
        <f>-L137*('ver pressoflex 6p C2 DCpowe'!$G$3/2-'ver pressoflex 6p C2 DCpowe'!AF137*'ver pressoflex 6p C2 DCpowe'!D137)</f>
        <v>5441.1444949811785</v>
      </c>
      <c r="U137" s="29">
        <f>M137*IF(($G$3/2-$M$8)&gt;0,('ver pressoflex 6p C2 DCpowe'!$G$3/2-'ver pressoflex 6p C2 DCpowe'!$M$8),'ver pressoflex 6p C2 DCpowe'!$G$3/2-('ver pressoflex 6p C2 DCpowe'!$G$3-'ver pressoflex 6p C2 DCpowe'!$M$8))*IF(($G$3/2-$M$8)&gt;0,-1,1)</f>
        <v>-6570.1240081983951</v>
      </c>
      <c r="V137" s="29">
        <f>N137*IF(($G$3/2-$M$9)&gt;0,('ver pressoflex 6p C2 DCpowe'!$G$3/2-'ver pressoflex 6p C2 DCpowe'!$M$9),'ver pressoflex 6p C2 DCpowe'!$G$3/2-('ver pressoflex 6p C2 DCpowe'!$G$3-'ver pressoflex 6p C2 DCpowe'!$M$9))*IF(($G$3/2-$M$9)&gt;0,-1,1)</f>
        <v>0</v>
      </c>
      <c r="W137" s="29">
        <f>O137*IF(($G$3/2-$M$10)&gt;0,('ver pressoflex 6p C2 DCpowe'!$G$3/2-'ver pressoflex 6p C2 DCpowe'!$M$10),'ver pressoflex 6p C2 DCpowe'!$G$3/2-('ver pressoflex 6p C2 DCpowe'!$G$3-'ver pressoflex 6p C2 DCpowe'!$M$10))*IF(($G$3/2-$M$10)&gt;0,-1,1)</f>
        <v>0</v>
      </c>
      <c r="X137" s="29">
        <f>P137*IF(($G$3/2-$M$11)&gt;0,('ver pressoflex 6p C2 DCpowe'!$G$3/2-'ver pressoflex 6p C2 DCpowe'!$M$11),'ver pressoflex 6p C2 DCpowe'!$G$3/2-('ver pressoflex 6p C2 DCpowe'!$G$3-'ver pressoflex 6p C2 DCpowe'!$M$11))*IF(($G$3/2-$M$11)&gt;0,-1,1)</f>
        <v>0</v>
      </c>
      <c r="Y137" s="29">
        <f>Q137*IF(($G$3/2-$M$12)&gt;0,('ver pressoflex 6p C2 DCpowe'!$G$3/2-'ver pressoflex 6p C2 DCpowe'!$M$12),'ver pressoflex 6p C2 DCpowe'!$G$3/2-('ver pressoflex 6p C2 DCpowe'!$G$3-'ver pressoflex 6p C2 DCpowe'!$M$12))*IF(($G$3/2-$M$12)&gt;0,-1,1)</f>
        <v>0</v>
      </c>
      <c r="Z137" s="29">
        <f>R137*IF(($G$3/2-$M$13)&gt;0,('ver pressoflex 6p C2 DCpowe'!$G$3/2-'ver pressoflex 6p C2 DCpowe'!$M$13),'ver pressoflex 6p C2 DCpowe'!$G$3/2-('ver pressoflex 6p C2 DCpowe'!$G$3-'ver pressoflex 6p C2 DCpowe'!$M$13))*IF(($G$3/2-$M$13)&gt;0,-1,1)</f>
        <v>18248587.500000004</v>
      </c>
      <c r="AA137" s="113">
        <f t="shared" si="29"/>
        <v>18247458.520486787</v>
      </c>
      <c r="AB137" s="193">
        <f t="shared" si="30"/>
        <v>4.1082714886696949E-5</v>
      </c>
      <c r="AC137" s="191">
        <f t="shared" si="31"/>
        <v>1.3101870891693E-5</v>
      </c>
      <c r="AD137" s="194">
        <f t="shared" si="32"/>
        <v>3.5554325496994007E-10</v>
      </c>
      <c r="AE137" s="191">
        <f t="shared" si="33"/>
        <v>9.8264031687697487E-4</v>
      </c>
      <c r="AF137" s="191">
        <f t="shared" si="34"/>
        <v>0.33945867542791075</v>
      </c>
    </row>
    <row r="138" spans="2:32">
      <c r="B138" s="116">
        <f t="shared" si="19"/>
        <v>59805.268698203654</v>
      </c>
      <c r="C138" s="115">
        <f t="shared" si="21"/>
        <v>1.610000000000001</v>
      </c>
      <c r="D138" s="68">
        <f>'ver pressoflex 6p C2 DCpowe'!$G$3/2/$C$557*C138</f>
        <v>19.722500000000011</v>
      </c>
      <c r="E138" s="114">
        <f t="shared" si="22"/>
        <v>3.8028775111774882E-4</v>
      </c>
      <c r="F138" s="114">
        <f t="shared" si="23"/>
        <v>5.4904436294906387E-4</v>
      </c>
      <c r="G138" s="114">
        <f t="shared" si="24"/>
        <v>7.1780097478037902E-4</v>
      </c>
      <c r="H138" s="114">
        <f t="shared" si="25"/>
        <v>4.3671627056325688E-3</v>
      </c>
      <c r="I138" s="114">
        <f t="shared" si="26"/>
        <v>4.5359193174638835E-3</v>
      </c>
      <c r="J138" s="114">
        <f t="shared" si="27"/>
        <v>4.7046759292951983E-3</v>
      </c>
      <c r="K138" s="114">
        <f t="shared" si="28"/>
        <v>5.1265674588734864E-3</v>
      </c>
      <c r="L138" s="113">
        <f>-'ver pressoflex 6p C2 DCpowe'!$G$2*'ver pressoflex 6p C2 DCpowe'!D138*'ver pressoflex 6p C2 DCpowe'!$G$17*'ver pressoflex 6p C2 DCpowe'!$G$13*'ver pressoflex 6p C2 DCpowe'!AE138</f>
        <v>-4.6331412224079331</v>
      </c>
      <c r="M138" s="31">
        <f>IF(ABS(E138)&lt;'ver pressoflex 6p C2 DCpowe'!$G$7,'ver pressoflex 6p C2 DCpowe'!$G$16*E138*'ver pressoflex 6p C2 DCpowe'!$O$8,SIGN(E138)*'ver pressoflex 6p C2 DCpowe'!$G$15*'ver pressoflex 6p C2 DCpowe'!$O$8)</f>
        <v>6.4018394260534892</v>
      </c>
      <c r="N138" s="31">
        <f>IF(ABS(F138)&lt;'ver pressoflex 6p C2 DCpowe'!$G$7,'ver pressoflex 6p C2 DCpowe'!$G$16*F138*'ver pressoflex 6p C2 DCpowe'!$O$9,SIGN(F138)*'ver pressoflex 6p C2 DCpowe'!$G$15*'ver pressoflex 6p C2 DCpowe'!$O$9)</f>
        <v>0</v>
      </c>
      <c r="O138" s="31">
        <f>IF(ABS(G138)&lt;'ver pressoflex 6p C2 DCpowe'!$G$7,'ver pressoflex 6p C2 DCpowe'!$G$16*G138*'ver pressoflex 6p C2 DCpowe'!$O$10,SIGN(G138)*'ver pressoflex 6p C2 DCpowe'!$G$15*'ver pressoflex 6p C2 DCpowe'!$O$10)</f>
        <v>0</v>
      </c>
      <c r="P138" s="31">
        <f>IF(ABS(H138)&lt;'ver pressoflex 6p C2 DCpowe'!$G$7,'ver pressoflex 6p C2 DCpowe'!$G$16*H138*'ver pressoflex 6p C2 DCpowe'!$O$11,SIGN(H138)*'ver pressoflex 6p C2 DCpowe'!$G$15*'ver pressoflex 6p C2 DCpowe'!$O$11)</f>
        <v>0</v>
      </c>
      <c r="Q138" s="31">
        <f>IF(ABS(I138)&lt;'ver pressoflex 6p C2 DCpowe'!$G$7,'ver pressoflex 6p C2 DCpowe'!$G$16*I138*'ver pressoflex 6p C2 DCpowe'!$O$12,SIGN(I138)*'ver pressoflex 6p C2 DCpowe'!$G$15*'ver pressoflex 6p C2 DCpowe'!$O$12)</f>
        <v>0</v>
      </c>
      <c r="R138" s="31">
        <f>IF(ABS(J138)&lt;'ver pressoflex 6p C2 DCpowe'!$G$7,'ver pressoflex 6p C2 DCpowe'!$G$16*J138*'ver pressoflex 6p C2 DCpowe'!$O$13,SIGN(J138)*'ver pressoflex 6p C2 DCpowe'!$G$15*'ver pressoflex 6p C2 DCpowe'!$O$13)</f>
        <v>17803.500000000004</v>
      </c>
      <c r="S138" s="113">
        <f t="shared" si="20"/>
        <v>17805.26869820365</v>
      </c>
      <c r="T138" s="362">
        <f>-L138*('ver pressoflex 6p C2 DCpowe'!$G$3/2-'ver pressoflex 6p C2 DCpowe'!AF138*'ver pressoflex 6p C2 DCpowe'!D138)</f>
        <v>5644.5716107397338</v>
      </c>
      <c r="U138" s="29">
        <f>M138*IF(($G$3/2-$M$8)&gt;0,('ver pressoflex 6p C2 DCpowe'!$G$3/2-'ver pressoflex 6p C2 DCpowe'!$M$8),'ver pressoflex 6p C2 DCpowe'!$G$3/2-('ver pressoflex 6p C2 DCpowe'!$G$3-'ver pressoflex 6p C2 DCpowe'!$M$8))*IF(($G$3/2-$M$8)&gt;0,-1,1)</f>
        <v>-6561.8854117048268</v>
      </c>
      <c r="V138" s="29">
        <f>N138*IF(($G$3/2-$M$9)&gt;0,('ver pressoflex 6p C2 DCpowe'!$G$3/2-'ver pressoflex 6p C2 DCpowe'!$M$9),'ver pressoflex 6p C2 DCpowe'!$G$3/2-('ver pressoflex 6p C2 DCpowe'!$G$3-'ver pressoflex 6p C2 DCpowe'!$M$9))*IF(($G$3/2-$M$9)&gt;0,-1,1)</f>
        <v>0</v>
      </c>
      <c r="W138" s="29">
        <f>O138*IF(($G$3/2-$M$10)&gt;0,('ver pressoflex 6p C2 DCpowe'!$G$3/2-'ver pressoflex 6p C2 DCpowe'!$M$10),'ver pressoflex 6p C2 DCpowe'!$G$3/2-('ver pressoflex 6p C2 DCpowe'!$G$3-'ver pressoflex 6p C2 DCpowe'!$M$10))*IF(($G$3/2-$M$10)&gt;0,-1,1)</f>
        <v>0</v>
      </c>
      <c r="X138" s="29">
        <f>P138*IF(($G$3/2-$M$11)&gt;0,('ver pressoflex 6p C2 DCpowe'!$G$3/2-'ver pressoflex 6p C2 DCpowe'!$M$11),'ver pressoflex 6p C2 DCpowe'!$G$3/2-('ver pressoflex 6p C2 DCpowe'!$G$3-'ver pressoflex 6p C2 DCpowe'!$M$11))*IF(($G$3/2-$M$11)&gt;0,-1,1)</f>
        <v>0</v>
      </c>
      <c r="Y138" s="29">
        <f>Q138*IF(($G$3/2-$M$12)&gt;0,('ver pressoflex 6p C2 DCpowe'!$G$3/2-'ver pressoflex 6p C2 DCpowe'!$M$12),'ver pressoflex 6p C2 DCpowe'!$G$3/2-('ver pressoflex 6p C2 DCpowe'!$G$3-'ver pressoflex 6p C2 DCpowe'!$M$12))*IF(($G$3/2-$M$12)&gt;0,-1,1)</f>
        <v>0</v>
      </c>
      <c r="Z138" s="29">
        <f>R138*IF(($G$3/2-$M$13)&gt;0,('ver pressoflex 6p C2 DCpowe'!$G$3/2-'ver pressoflex 6p C2 DCpowe'!$M$13),'ver pressoflex 6p C2 DCpowe'!$G$3/2-('ver pressoflex 6p C2 DCpowe'!$G$3-'ver pressoflex 6p C2 DCpowe'!$M$13))*IF(($G$3/2-$M$13)&gt;0,-1,1)</f>
        <v>18248587.500000004</v>
      </c>
      <c r="AA138" s="113">
        <f t="shared" si="29"/>
        <v>18247670.186199039</v>
      </c>
      <c r="AB138" s="193">
        <f t="shared" si="30"/>
        <v>4.1603778460538925E-5</v>
      </c>
      <c r="AC138" s="191">
        <f t="shared" si="31"/>
        <v>1.3423801596893845E-5</v>
      </c>
      <c r="AD138" s="194">
        <f t="shared" si="32"/>
        <v>3.6885307139890784E-10</v>
      </c>
      <c r="AE138" s="191">
        <f t="shared" si="33"/>
        <v>1.0067851197670384E-3</v>
      </c>
      <c r="AF138" s="191">
        <f t="shared" si="34"/>
        <v>0.33954215317244341</v>
      </c>
    </row>
    <row r="139" spans="2:32">
      <c r="B139" s="116">
        <f t="shared" si="19"/>
        <v>59805.089335747645</v>
      </c>
      <c r="C139" s="115">
        <f t="shared" si="21"/>
        <v>1.630000000000001</v>
      </c>
      <c r="D139" s="68">
        <f>'ver pressoflex 6p C2 DCpowe'!$G$3/2/$C$557*C139</f>
        <v>19.967500000000012</v>
      </c>
      <c r="E139" s="114">
        <f t="shared" si="22"/>
        <v>3.7981019247626351E-4</v>
      </c>
      <c r="F139" s="114">
        <f t="shared" si="23"/>
        <v>5.4858424937210778E-4</v>
      </c>
      <c r="G139" s="114">
        <f t="shared" si="24"/>
        <v>7.1735830626795205E-4</v>
      </c>
      <c r="H139" s="114">
        <f t="shared" si="25"/>
        <v>4.367097286640584E-3</v>
      </c>
      <c r="I139" s="114">
        <f t="shared" si="26"/>
        <v>4.5358713435364288E-3</v>
      </c>
      <c r="J139" s="114">
        <f t="shared" si="27"/>
        <v>4.7046454004322728E-3</v>
      </c>
      <c r="K139" s="114">
        <f t="shared" si="28"/>
        <v>5.1265805426718826E-3</v>
      </c>
      <c r="L139" s="113">
        <f>-'ver pressoflex 6p C2 DCpowe'!$G$2*'ver pressoflex 6p C2 DCpowe'!D139*'ver pressoflex 6p C2 DCpowe'!$G$17*'ver pressoflex 6p C2 DCpowe'!$G$13*'ver pressoflex 6p C2 DCpowe'!AE139</f>
        <v>-4.80446436152085</v>
      </c>
      <c r="M139" s="31">
        <f>IF(ABS(E139)&lt;'ver pressoflex 6p C2 DCpowe'!$G$7,'ver pressoflex 6p C2 DCpowe'!$G$16*E139*'ver pressoflex 6p C2 DCpowe'!$O$8,SIGN(E139)*'ver pressoflex 6p C2 DCpowe'!$G$15*'ver pressoflex 6p C2 DCpowe'!$O$8)</f>
        <v>6.3938001091669276</v>
      </c>
      <c r="N139" s="31">
        <f>IF(ABS(F139)&lt;'ver pressoflex 6p C2 DCpowe'!$G$7,'ver pressoflex 6p C2 DCpowe'!$G$16*F139*'ver pressoflex 6p C2 DCpowe'!$O$9,SIGN(F139)*'ver pressoflex 6p C2 DCpowe'!$G$15*'ver pressoflex 6p C2 DCpowe'!$O$9)</f>
        <v>0</v>
      </c>
      <c r="O139" s="31">
        <f>IF(ABS(G139)&lt;'ver pressoflex 6p C2 DCpowe'!$G$7,'ver pressoflex 6p C2 DCpowe'!$G$16*G139*'ver pressoflex 6p C2 DCpowe'!$O$10,SIGN(G139)*'ver pressoflex 6p C2 DCpowe'!$G$15*'ver pressoflex 6p C2 DCpowe'!$O$10)</f>
        <v>0</v>
      </c>
      <c r="P139" s="31">
        <f>IF(ABS(H139)&lt;'ver pressoflex 6p C2 DCpowe'!$G$7,'ver pressoflex 6p C2 DCpowe'!$G$16*H139*'ver pressoflex 6p C2 DCpowe'!$O$11,SIGN(H139)*'ver pressoflex 6p C2 DCpowe'!$G$15*'ver pressoflex 6p C2 DCpowe'!$O$11)</f>
        <v>0</v>
      </c>
      <c r="Q139" s="31">
        <f>IF(ABS(I139)&lt;'ver pressoflex 6p C2 DCpowe'!$G$7,'ver pressoflex 6p C2 DCpowe'!$G$16*I139*'ver pressoflex 6p C2 DCpowe'!$O$12,SIGN(I139)*'ver pressoflex 6p C2 DCpowe'!$G$15*'ver pressoflex 6p C2 DCpowe'!$O$12)</f>
        <v>0</v>
      </c>
      <c r="R139" s="31">
        <f>IF(ABS(J139)&lt;'ver pressoflex 6p C2 DCpowe'!$G$7,'ver pressoflex 6p C2 DCpowe'!$G$16*J139*'ver pressoflex 6p C2 DCpowe'!$O$13,SIGN(J139)*'ver pressoflex 6p C2 DCpowe'!$G$15*'ver pressoflex 6p C2 DCpowe'!$O$13)</f>
        <v>17803.500000000004</v>
      </c>
      <c r="S139" s="113">
        <f t="shared" si="20"/>
        <v>17805.089335747649</v>
      </c>
      <c r="T139" s="362">
        <f>-L139*('ver pressoflex 6p C2 DCpowe'!$G$3/2-'ver pressoflex 6p C2 DCpowe'!AF139*'ver pressoflex 6p C2 DCpowe'!D139)</f>
        <v>5852.8874723183017</v>
      </c>
      <c r="U139" s="29">
        <f>M139*IF(($G$3/2-$M$8)&gt;0,('ver pressoflex 6p C2 DCpowe'!$G$3/2-'ver pressoflex 6p C2 DCpowe'!$M$8),'ver pressoflex 6p C2 DCpowe'!$G$3/2-('ver pressoflex 6p C2 DCpowe'!$G$3-'ver pressoflex 6p C2 DCpowe'!$M$8))*IF(($G$3/2-$M$8)&gt;0,-1,1)</f>
        <v>-6553.6451118961004</v>
      </c>
      <c r="V139" s="29">
        <f>N139*IF(($G$3/2-$M$9)&gt;0,('ver pressoflex 6p C2 DCpowe'!$G$3/2-'ver pressoflex 6p C2 DCpowe'!$M$9),'ver pressoflex 6p C2 DCpowe'!$G$3/2-('ver pressoflex 6p C2 DCpowe'!$G$3-'ver pressoflex 6p C2 DCpowe'!$M$9))*IF(($G$3/2-$M$9)&gt;0,-1,1)</f>
        <v>0</v>
      </c>
      <c r="W139" s="29">
        <f>O139*IF(($G$3/2-$M$10)&gt;0,('ver pressoflex 6p C2 DCpowe'!$G$3/2-'ver pressoflex 6p C2 DCpowe'!$M$10),'ver pressoflex 6p C2 DCpowe'!$G$3/2-('ver pressoflex 6p C2 DCpowe'!$G$3-'ver pressoflex 6p C2 DCpowe'!$M$10))*IF(($G$3/2-$M$10)&gt;0,-1,1)</f>
        <v>0</v>
      </c>
      <c r="X139" s="29">
        <f>P139*IF(($G$3/2-$M$11)&gt;0,('ver pressoflex 6p C2 DCpowe'!$G$3/2-'ver pressoflex 6p C2 DCpowe'!$M$11),'ver pressoflex 6p C2 DCpowe'!$G$3/2-('ver pressoflex 6p C2 DCpowe'!$G$3-'ver pressoflex 6p C2 DCpowe'!$M$11))*IF(($G$3/2-$M$11)&gt;0,-1,1)</f>
        <v>0</v>
      </c>
      <c r="Y139" s="29">
        <f>Q139*IF(($G$3/2-$M$12)&gt;0,('ver pressoflex 6p C2 DCpowe'!$G$3/2-'ver pressoflex 6p C2 DCpowe'!$M$12),'ver pressoflex 6p C2 DCpowe'!$G$3/2-('ver pressoflex 6p C2 DCpowe'!$G$3-'ver pressoflex 6p C2 DCpowe'!$M$12))*IF(($G$3/2-$M$12)&gt;0,-1,1)</f>
        <v>0</v>
      </c>
      <c r="Z139" s="29">
        <f>R139*IF(($G$3/2-$M$13)&gt;0,('ver pressoflex 6p C2 DCpowe'!$G$3/2-'ver pressoflex 6p C2 DCpowe'!$M$13),'ver pressoflex 6p C2 DCpowe'!$G$3/2-('ver pressoflex 6p C2 DCpowe'!$G$3-'ver pressoflex 6p C2 DCpowe'!$M$13))*IF(($G$3/2-$M$13)&gt;0,-1,1)</f>
        <v>18248587.500000004</v>
      </c>
      <c r="AA139" s="113">
        <f t="shared" si="29"/>
        <v>18247886.742360424</v>
      </c>
      <c r="AB139" s="193">
        <f t="shared" si="30"/>
        <v>4.2124949763347157E-5</v>
      </c>
      <c r="AC139" s="191">
        <f t="shared" si="31"/>
        <v>1.3749383781561743E-5</v>
      </c>
      <c r="AD139" s="194">
        <f t="shared" si="32"/>
        <v>3.8248351798265437E-10</v>
      </c>
      <c r="AE139" s="191">
        <f t="shared" si="33"/>
        <v>1.0312037836171307E-3</v>
      </c>
      <c r="AF139" s="191">
        <f t="shared" si="34"/>
        <v>0.33962580416311838</v>
      </c>
    </row>
    <row r="140" spans="2:32">
      <c r="B140" s="116">
        <f t="shared" si="19"/>
        <v>59804.905891545452</v>
      </c>
      <c r="C140" s="115">
        <f t="shared" si="21"/>
        <v>1.650000000000001</v>
      </c>
      <c r="D140" s="68">
        <f>'ver pressoflex 6p C2 DCpowe'!$G$3/2/$C$557*C140</f>
        <v>20.212500000000013</v>
      </c>
      <c r="E140" s="114">
        <f t="shared" si="22"/>
        <v>3.7933253509017157E-4</v>
      </c>
      <c r="F140" s="114">
        <f t="shared" si="23"/>
        <v>5.4812404065765388E-4</v>
      </c>
      <c r="G140" s="114">
        <f t="shared" si="24"/>
        <v>7.1691554622513613E-4</v>
      </c>
      <c r="H140" s="114">
        <f t="shared" si="25"/>
        <v>4.3670318541219411E-3</v>
      </c>
      <c r="I140" s="114">
        <f t="shared" si="26"/>
        <v>4.5358233596894237E-3</v>
      </c>
      <c r="J140" s="114">
        <f t="shared" si="27"/>
        <v>4.7046148652569062E-3</v>
      </c>
      <c r="K140" s="114">
        <f t="shared" si="28"/>
        <v>5.1265936291756123E-3</v>
      </c>
      <c r="L140" s="113">
        <f>-'ver pressoflex 6p C2 DCpowe'!$G$2*'ver pressoflex 6p C2 DCpowe'!D140*'ver pressoflex 6p C2 DCpowe'!$G$17*'ver pressoflex 6p C2 DCpowe'!$G$13*'ver pressoflex 6p C2 DCpowe'!AE140</f>
        <v>-4.9798675845420508</v>
      </c>
      <c r="M140" s="31">
        <f>IF(ABS(E140)&lt;'ver pressoflex 6p C2 DCpowe'!$G$7,'ver pressoflex 6p C2 DCpowe'!$G$16*E140*'ver pressoflex 6p C2 DCpowe'!$O$8,SIGN(E140)*'ver pressoflex 6p C2 DCpowe'!$G$15*'ver pressoflex 6p C2 DCpowe'!$O$8)</f>
        <v>6.3857591299940752</v>
      </c>
      <c r="N140" s="31">
        <f>IF(ABS(F140)&lt;'ver pressoflex 6p C2 DCpowe'!$G$7,'ver pressoflex 6p C2 DCpowe'!$G$16*F140*'ver pressoflex 6p C2 DCpowe'!$O$9,SIGN(F140)*'ver pressoflex 6p C2 DCpowe'!$G$15*'ver pressoflex 6p C2 DCpowe'!$O$9)</f>
        <v>0</v>
      </c>
      <c r="O140" s="31">
        <f>IF(ABS(G140)&lt;'ver pressoflex 6p C2 DCpowe'!$G$7,'ver pressoflex 6p C2 DCpowe'!$G$16*G140*'ver pressoflex 6p C2 DCpowe'!$O$10,SIGN(G140)*'ver pressoflex 6p C2 DCpowe'!$G$15*'ver pressoflex 6p C2 DCpowe'!$O$10)</f>
        <v>0</v>
      </c>
      <c r="P140" s="31">
        <f>IF(ABS(H140)&lt;'ver pressoflex 6p C2 DCpowe'!$G$7,'ver pressoflex 6p C2 DCpowe'!$G$16*H140*'ver pressoflex 6p C2 DCpowe'!$O$11,SIGN(H140)*'ver pressoflex 6p C2 DCpowe'!$G$15*'ver pressoflex 6p C2 DCpowe'!$O$11)</f>
        <v>0</v>
      </c>
      <c r="Q140" s="31">
        <f>IF(ABS(I140)&lt;'ver pressoflex 6p C2 DCpowe'!$G$7,'ver pressoflex 6p C2 DCpowe'!$G$16*I140*'ver pressoflex 6p C2 DCpowe'!$O$12,SIGN(I140)*'ver pressoflex 6p C2 DCpowe'!$G$15*'ver pressoflex 6p C2 DCpowe'!$O$12)</f>
        <v>0</v>
      </c>
      <c r="R140" s="31">
        <f>IF(ABS(J140)&lt;'ver pressoflex 6p C2 DCpowe'!$G$7,'ver pressoflex 6p C2 DCpowe'!$G$16*J140*'ver pressoflex 6p C2 DCpowe'!$O$13,SIGN(J140)*'ver pressoflex 6p C2 DCpowe'!$G$15*'ver pressoflex 6p C2 DCpowe'!$O$13)</f>
        <v>17803.500000000004</v>
      </c>
      <c r="S140" s="113">
        <f t="shared" si="20"/>
        <v>17804.905891545455</v>
      </c>
      <c r="T140" s="362">
        <f>-L140*('ver pressoflex 6p C2 DCpowe'!$G$3/2-'ver pressoflex 6p C2 DCpowe'!AF140*'ver pressoflex 6p C2 DCpowe'!D140)</f>
        <v>6066.144123521749</v>
      </c>
      <c r="U140" s="29">
        <f>M140*IF(($G$3/2-$M$8)&gt;0,('ver pressoflex 6p C2 DCpowe'!$G$3/2-'ver pressoflex 6p C2 DCpowe'!$M$8),'ver pressoflex 6p C2 DCpowe'!$G$3/2-('ver pressoflex 6p C2 DCpowe'!$G$3-'ver pressoflex 6p C2 DCpowe'!$M$8))*IF(($G$3/2-$M$8)&gt;0,-1,1)</f>
        <v>-6545.4031082439269</v>
      </c>
      <c r="V140" s="29">
        <f>N140*IF(($G$3/2-$M$9)&gt;0,('ver pressoflex 6p C2 DCpowe'!$G$3/2-'ver pressoflex 6p C2 DCpowe'!$M$9),'ver pressoflex 6p C2 DCpowe'!$G$3/2-('ver pressoflex 6p C2 DCpowe'!$G$3-'ver pressoflex 6p C2 DCpowe'!$M$9))*IF(($G$3/2-$M$9)&gt;0,-1,1)</f>
        <v>0</v>
      </c>
      <c r="W140" s="29">
        <f>O140*IF(($G$3/2-$M$10)&gt;0,('ver pressoflex 6p C2 DCpowe'!$G$3/2-'ver pressoflex 6p C2 DCpowe'!$M$10),'ver pressoflex 6p C2 DCpowe'!$G$3/2-('ver pressoflex 6p C2 DCpowe'!$G$3-'ver pressoflex 6p C2 DCpowe'!$M$10))*IF(($G$3/2-$M$10)&gt;0,-1,1)</f>
        <v>0</v>
      </c>
      <c r="X140" s="29">
        <f>P140*IF(($G$3/2-$M$11)&gt;0,('ver pressoflex 6p C2 DCpowe'!$G$3/2-'ver pressoflex 6p C2 DCpowe'!$M$11),'ver pressoflex 6p C2 DCpowe'!$G$3/2-('ver pressoflex 6p C2 DCpowe'!$G$3-'ver pressoflex 6p C2 DCpowe'!$M$11))*IF(($G$3/2-$M$11)&gt;0,-1,1)</f>
        <v>0</v>
      </c>
      <c r="Y140" s="29">
        <f>Q140*IF(($G$3/2-$M$12)&gt;0,('ver pressoflex 6p C2 DCpowe'!$G$3/2-'ver pressoflex 6p C2 DCpowe'!$M$12),'ver pressoflex 6p C2 DCpowe'!$G$3/2-('ver pressoflex 6p C2 DCpowe'!$G$3-'ver pressoflex 6p C2 DCpowe'!$M$12))*IF(($G$3/2-$M$12)&gt;0,-1,1)</f>
        <v>0</v>
      </c>
      <c r="Z140" s="29">
        <f>R140*IF(($G$3/2-$M$13)&gt;0,('ver pressoflex 6p C2 DCpowe'!$G$3/2-'ver pressoflex 6p C2 DCpowe'!$M$13),'ver pressoflex 6p C2 DCpowe'!$G$3/2-('ver pressoflex 6p C2 DCpowe'!$G$3-'ver pressoflex 6p C2 DCpowe'!$M$13))*IF(($G$3/2-$M$13)&gt;0,-1,1)</f>
        <v>18248587.500000004</v>
      </c>
      <c r="AA140" s="113">
        <f t="shared" si="29"/>
        <v>18248108.241015282</v>
      </c>
      <c r="AB140" s="193">
        <f t="shared" si="30"/>
        <v>4.2646228828534237E-5</v>
      </c>
      <c r="AC140" s="191">
        <f t="shared" si="31"/>
        <v>1.4078607889861783E-5</v>
      </c>
      <c r="AD140" s="194">
        <f t="shared" si="32"/>
        <v>3.9643803086356869E-10</v>
      </c>
      <c r="AE140" s="191">
        <f t="shared" si="33"/>
        <v>1.0558955917396337E-3</v>
      </c>
      <c r="AF140" s="191">
        <f t="shared" si="34"/>
        <v>0.33970962893981715</v>
      </c>
    </row>
    <row r="141" spans="2:32">
      <c r="B141" s="116">
        <f t="shared" si="19"/>
        <v>59804.718322178102</v>
      </c>
      <c r="C141" s="115">
        <f t="shared" si="21"/>
        <v>1.670000000000001</v>
      </c>
      <c r="D141" s="68">
        <f>'ver pressoflex 6p C2 DCpowe'!$G$3/2/$C$557*C141</f>
        <v>20.457500000000014</v>
      </c>
      <c r="E141" s="114">
        <f t="shared" si="22"/>
        <v>3.7885477892884382E-4</v>
      </c>
      <c r="F141" s="114">
        <f t="shared" si="23"/>
        <v>5.4766373677619191E-4</v>
      </c>
      <c r="G141" s="114">
        <f t="shared" si="24"/>
        <v>7.1647269462354012E-4</v>
      </c>
      <c r="H141" s="114">
        <f t="shared" si="25"/>
        <v>4.3669664080724447E-3</v>
      </c>
      <c r="I141" s="114">
        <f t="shared" si="26"/>
        <v>4.5357753659197924E-3</v>
      </c>
      <c r="J141" s="114">
        <f t="shared" si="27"/>
        <v>4.7045843237671411E-3</v>
      </c>
      <c r="K141" s="114">
        <f t="shared" si="28"/>
        <v>5.1266067183855114E-3</v>
      </c>
      <c r="L141" s="113">
        <f>-'ver pressoflex 6p C2 DCpowe'!$G$2*'ver pressoflex 6p C2 DCpowe'!D141*'ver pressoflex 6p C2 DCpowe'!$G$17*'ver pressoflex 6p C2 DCpowe'!$G$13*'ver pressoflex 6p C2 DCpowe'!AE141</f>
        <v>-5.1593943099204393</v>
      </c>
      <c r="M141" s="31">
        <f>IF(ABS(E141)&lt;'ver pressoflex 6p C2 DCpowe'!$G$7,'ver pressoflex 6p C2 DCpowe'!$G$16*E141*'ver pressoflex 6p C2 DCpowe'!$O$8,SIGN(E141)*'ver pressoflex 6p C2 DCpowe'!$G$15*'ver pressoflex 6p C2 DCpowe'!$O$8)</f>
        <v>6.3777164880193116</v>
      </c>
      <c r="N141" s="31">
        <f>IF(ABS(F141)&lt;'ver pressoflex 6p C2 DCpowe'!$G$7,'ver pressoflex 6p C2 DCpowe'!$G$16*F141*'ver pressoflex 6p C2 DCpowe'!$O$9,SIGN(F141)*'ver pressoflex 6p C2 DCpowe'!$G$15*'ver pressoflex 6p C2 DCpowe'!$O$9)</f>
        <v>0</v>
      </c>
      <c r="O141" s="31">
        <f>IF(ABS(G141)&lt;'ver pressoflex 6p C2 DCpowe'!$G$7,'ver pressoflex 6p C2 DCpowe'!$G$16*G141*'ver pressoflex 6p C2 DCpowe'!$O$10,SIGN(G141)*'ver pressoflex 6p C2 DCpowe'!$G$15*'ver pressoflex 6p C2 DCpowe'!$O$10)</f>
        <v>0</v>
      </c>
      <c r="P141" s="31">
        <f>IF(ABS(H141)&lt;'ver pressoflex 6p C2 DCpowe'!$G$7,'ver pressoflex 6p C2 DCpowe'!$G$16*H141*'ver pressoflex 6p C2 DCpowe'!$O$11,SIGN(H141)*'ver pressoflex 6p C2 DCpowe'!$G$15*'ver pressoflex 6p C2 DCpowe'!$O$11)</f>
        <v>0</v>
      </c>
      <c r="Q141" s="31">
        <f>IF(ABS(I141)&lt;'ver pressoflex 6p C2 DCpowe'!$G$7,'ver pressoflex 6p C2 DCpowe'!$G$16*I141*'ver pressoflex 6p C2 DCpowe'!$O$12,SIGN(I141)*'ver pressoflex 6p C2 DCpowe'!$G$15*'ver pressoflex 6p C2 DCpowe'!$O$12)</f>
        <v>0</v>
      </c>
      <c r="R141" s="31">
        <f>IF(ABS(J141)&lt;'ver pressoflex 6p C2 DCpowe'!$G$7,'ver pressoflex 6p C2 DCpowe'!$G$16*J141*'ver pressoflex 6p C2 DCpowe'!$O$13,SIGN(J141)*'ver pressoflex 6p C2 DCpowe'!$G$15*'ver pressoflex 6p C2 DCpowe'!$O$13)</f>
        <v>17803.500000000004</v>
      </c>
      <c r="S141" s="113">
        <f t="shared" si="20"/>
        <v>17804.718322178102</v>
      </c>
      <c r="T141" s="362">
        <f>-L141*('ver pressoflex 6p C2 DCpowe'!$G$3/2-'ver pressoflex 6p C2 DCpowe'!AF141*'ver pressoflex 6p C2 DCpowe'!D141)</f>
        <v>6284.3933867711003</v>
      </c>
      <c r="U141" s="29">
        <f>M141*IF(($G$3/2-$M$8)&gt;0,('ver pressoflex 6p C2 DCpowe'!$G$3/2-'ver pressoflex 6p C2 DCpowe'!$M$8),'ver pressoflex 6p C2 DCpowe'!$G$3/2-('ver pressoflex 6p C2 DCpowe'!$G$3-'ver pressoflex 6p C2 DCpowe'!$M$8))*IF(($G$3/2-$M$8)&gt;0,-1,1)</f>
        <v>-6537.1594002197944</v>
      </c>
      <c r="V141" s="29">
        <f>N141*IF(($G$3/2-$M$9)&gt;0,('ver pressoflex 6p C2 DCpowe'!$G$3/2-'ver pressoflex 6p C2 DCpowe'!$M$9),'ver pressoflex 6p C2 DCpowe'!$G$3/2-('ver pressoflex 6p C2 DCpowe'!$G$3-'ver pressoflex 6p C2 DCpowe'!$M$9))*IF(($G$3/2-$M$9)&gt;0,-1,1)</f>
        <v>0</v>
      </c>
      <c r="W141" s="29">
        <f>O141*IF(($G$3/2-$M$10)&gt;0,('ver pressoflex 6p C2 DCpowe'!$G$3/2-'ver pressoflex 6p C2 DCpowe'!$M$10),'ver pressoflex 6p C2 DCpowe'!$G$3/2-('ver pressoflex 6p C2 DCpowe'!$G$3-'ver pressoflex 6p C2 DCpowe'!$M$10))*IF(($G$3/2-$M$10)&gt;0,-1,1)</f>
        <v>0</v>
      </c>
      <c r="X141" s="29">
        <f>P141*IF(($G$3/2-$M$11)&gt;0,('ver pressoflex 6p C2 DCpowe'!$G$3/2-'ver pressoflex 6p C2 DCpowe'!$M$11),'ver pressoflex 6p C2 DCpowe'!$G$3/2-('ver pressoflex 6p C2 DCpowe'!$G$3-'ver pressoflex 6p C2 DCpowe'!$M$11))*IF(($G$3/2-$M$11)&gt;0,-1,1)</f>
        <v>0</v>
      </c>
      <c r="Y141" s="29">
        <f>Q141*IF(($G$3/2-$M$12)&gt;0,('ver pressoflex 6p C2 DCpowe'!$G$3/2-'ver pressoflex 6p C2 DCpowe'!$M$12),'ver pressoflex 6p C2 DCpowe'!$G$3/2-('ver pressoflex 6p C2 DCpowe'!$G$3-'ver pressoflex 6p C2 DCpowe'!$M$12))*IF(($G$3/2-$M$12)&gt;0,-1,1)</f>
        <v>0</v>
      </c>
      <c r="Z141" s="29">
        <f>R141*IF(($G$3/2-$M$13)&gt;0,('ver pressoflex 6p C2 DCpowe'!$G$3/2-'ver pressoflex 6p C2 DCpowe'!$M$13),'ver pressoflex 6p C2 DCpowe'!$G$3/2-('ver pressoflex 6p C2 DCpowe'!$G$3-'ver pressoflex 6p C2 DCpowe'!$M$13))*IF(($G$3/2-$M$13)&gt;0,-1,1)</f>
        <v>18248587.500000004</v>
      </c>
      <c r="AA141" s="113">
        <f t="shared" si="29"/>
        <v>18248334.733986557</v>
      </c>
      <c r="AB141" s="193">
        <f t="shared" si="30"/>
        <v>4.3167615689526592E-5</v>
      </c>
      <c r="AC141" s="191">
        <f t="shared" si="31"/>
        <v>1.4411464352704556E-5</v>
      </c>
      <c r="AD141" s="194">
        <f t="shared" si="32"/>
        <v>4.1072003186143176E-10</v>
      </c>
      <c r="AE141" s="191">
        <f t="shared" si="33"/>
        <v>1.0808598264528417E-3</v>
      </c>
      <c r="AF141" s="191">
        <f t="shared" si="34"/>
        <v>0.33979362804466762</v>
      </c>
    </row>
    <row r="142" spans="2:32">
      <c r="B142" s="116">
        <f t="shared" si="19"/>
        <v>59804.526584395542</v>
      </c>
      <c r="C142" s="115">
        <f t="shared" si="21"/>
        <v>1.6900000000000011</v>
      </c>
      <c r="D142" s="68">
        <f>'ver pressoflex 6p C2 DCpowe'!$G$3/2/$C$557*C142</f>
        <v>20.702500000000011</v>
      </c>
      <c r="E142" s="114">
        <f t="shared" si="22"/>
        <v>3.7837692396163841E-4</v>
      </c>
      <c r="F142" s="114">
        <f t="shared" si="23"/>
        <v>5.4720333769819949E-4</v>
      </c>
      <c r="G142" s="114">
        <f t="shared" si="24"/>
        <v>7.1602975143476074E-4</v>
      </c>
      <c r="H142" s="114">
        <f t="shared" si="25"/>
        <v>4.3669009484878958E-3</v>
      </c>
      <c r="I142" s="114">
        <f t="shared" si="26"/>
        <v>4.5357273622244568E-3</v>
      </c>
      <c r="J142" s="114">
        <f t="shared" si="27"/>
        <v>4.7045537759610179E-3</v>
      </c>
      <c r="K142" s="114">
        <f t="shared" si="28"/>
        <v>5.1266198103024213E-3</v>
      </c>
      <c r="L142" s="113">
        <f>-'ver pressoflex 6p C2 DCpowe'!$G$2*'ver pressoflex 6p C2 DCpowe'!D142*'ver pressoflex 6p C2 DCpowe'!$G$17*'ver pressoflex 6p C2 DCpowe'!$G$13*'ver pressoflex 6p C2 DCpowe'!AE142</f>
        <v>-5.3430877871878701</v>
      </c>
      <c r="M142" s="31">
        <f>IF(ABS(E142)&lt;'ver pressoflex 6p C2 DCpowe'!$G$7,'ver pressoflex 6p C2 DCpowe'!$G$16*E142*'ver pressoflex 6p C2 DCpowe'!$O$8,SIGN(E142)*'ver pressoflex 6p C2 DCpowe'!$G$15*'ver pressoflex 6p C2 DCpowe'!$O$8)</f>
        <v>6.3696721827268084</v>
      </c>
      <c r="N142" s="31">
        <f>IF(ABS(F142)&lt;'ver pressoflex 6p C2 DCpowe'!$G$7,'ver pressoflex 6p C2 DCpowe'!$G$16*F142*'ver pressoflex 6p C2 DCpowe'!$O$9,SIGN(F142)*'ver pressoflex 6p C2 DCpowe'!$G$15*'ver pressoflex 6p C2 DCpowe'!$O$9)</f>
        <v>0</v>
      </c>
      <c r="O142" s="31">
        <f>IF(ABS(G142)&lt;'ver pressoflex 6p C2 DCpowe'!$G$7,'ver pressoflex 6p C2 DCpowe'!$G$16*G142*'ver pressoflex 6p C2 DCpowe'!$O$10,SIGN(G142)*'ver pressoflex 6p C2 DCpowe'!$G$15*'ver pressoflex 6p C2 DCpowe'!$O$10)</f>
        <v>0</v>
      </c>
      <c r="P142" s="31">
        <f>IF(ABS(H142)&lt;'ver pressoflex 6p C2 DCpowe'!$G$7,'ver pressoflex 6p C2 DCpowe'!$G$16*H142*'ver pressoflex 6p C2 DCpowe'!$O$11,SIGN(H142)*'ver pressoflex 6p C2 DCpowe'!$G$15*'ver pressoflex 6p C2 DCpowe'!$O$11)</f>
        <v>0</v>
      </c>
      <c r="Q142" s="31">
        <f>IF(ABS(I142)&lt;'ver pressoflex 6p C2 DCpowe'!$G$7,'ver pressoflex 6p C2 DCpowe'!$G$16*I142*'ver pressoflex 6p C2 DCpowe'!$O$12,SIGN(I142)*'ver pressoflex 6p C2 DCpowe'!$G$15*'ver pressoflex 6p C2 DCpowe'!$O$12)</f>
        <v>0</v>
      </c>
      <c r="R142" s="31">
        <f>IF(ABS(J142)&lt;'ver pressoflex 6p C2 DCpowe'!$G$7,'ver pressoflex 6p C2 DCpowe'!$G$16*J142*'ver pressoflex 6p C2 DCpowe'!$O$13,SIGN(J142)*'ver pressoflex 6p C2 DCpowe'!$G$15*'ver pressoflex 6p C2 DCpowe'!$O$13)</f>
        <v>17803.500000000004</v>
      </c>
      <c r="S142" s="113">
        <f t="shared" si="20"/>
        <v>17804.526584395542</v>
      </c>
      <c r="T142" s="362">
        <f>-L142*('ver pressoflex 6p C2 DCpowe'!$G$3/2-'ver pressoflex 6p C2 DCpowe'!AF142*'ver pressoflex 6p C2 DCpowe'!D142)</f>
        <v>6507.6868627972171</v>
      </c>
      <c r="U142" s="29">
        <f>M142*IF(($G$3/2-$M$8)&gt;0,('ver pressoflex 6p C2 DCpowe'!$G$3/2-'ver pressoflex 6p C2 DCpowe'!$M$8),'ver pressoflex 6p C2 DCpowe'!$G$3/2-('ver pressoflex 6p C2 DCpowe'!$G$3-'ver pressoflex 6p C2 DCpowe'!$M$8))*IF(($G$3/2-$M$8)&gt;0,-1,1)</f>
        <v>-6528.9139872949781</v>
      </c>
      <c r="V142" s="29">
        <f>N142*IF(($G$3/2-$M$9)&gt;0,('ver pressoflex 6p C2 DCpowe'!$G$3/2-'ver pressoflex 6p C2 DCpowe'!$M$9),'ver pressoflex 6p C2 DCpowe'!$G$3/2-('ver pressoflex 6p C2 DCpowe'!$G$3-'ver pressoflex 6p C2 DCpowe'!$M$9))*IF(($G$3/2-$M$9)&gt;0,-1,1)</f>
        <v>0</v>
      </c>
      <c r="W142" s="29">
        <f>O142*IF(($G$3/2-$M$10)&gt;0,('ver pressoflex 6p C2 DCpowe'!$G$3/2-'ver pressoflex 6p C2 DCpowe'!$M$10),'ver pressoflex 6p C2 DCpowe'!$G$3/2-('ver pressoflex 6p C2 DCpowe'!$G$3-'ver pressoflex 6p C2 DCpowe'!$M$10))*IF(($G$3/2-$M$10)&gt;0,-1,1)</f>
        <v>0</v>
      </c>
      <c r="X142" s="29">
        <f>P142*IF(($G$3/2-$M$11)&gt;0,('ver pressoflex 6p C2 DCpowe'!$G$3/2-'ver pressoflex 6p C2 DCpowe'!$M$11),'ver pressoflex 6p C2 DCpowe'!$G$3/2-('ver pressoflex 6p C2 DCpowe'!$G$3-'ver pressoflex 6p C2 DCpowe'!$M$11))*IF(($G$3/2-$M$11)&gt;0,-1,1)</f>
        <v>0</v>
      </c>
      <c r="Y142" s="29">
        <f>Q142*IF(($G$3/2-$M$12)&gt;0,('ver pressoflex 6p C2 DCpowe'!$G$3/2-'ver pressoflex 6p C2 DCpowe'!$M$12),'ver pressoflex 6p C2 DCpowe'!$G$3/2-('ver pressoflex 6p C2 DCpowe'!$G$3-'ver pressoflex 6p C2 DCpowe'!$M$12))*IF(($G$3/2-$M$12)&gt;0,-1,1)</f>
        <v>0</v>
      </c>
      <c r="Z142" s="29">
        <f>R142*IF(($G$3/2-$M$13)&gt;0,('ver pressoflex 6p C2 DCpowe'!$G$3/2-'ver pressoflex 6p C2 DCpowe'!$M$13),'ver pressoflex 6p C2 DCpowe'!$G$3/2-('ver pressoflex 6p C2 DCpowe'!$G$3-'ver pressoflex 6p C2 DCpowe'!$M$13))*IF(($G$3/2-$M$13)&gt;0,-1,1)</f>
        <v>18248587.500000004</v>
      </c>
      <c r="AA142" s="113">
        <f t="shared" si="29"/>
        <v>18248566.272875506</v>
      </c>
      <c r="AB142" s="193">
        <f t="shared" si="30"/>
        <v>4.3689110379764493E-5</v>
      </c>
      <c r="AC142" s="191">
        <f t="shared" si="31"/>
        <v>1.4747943587731963E-5</v>
      </c>
      <c r="AD142" s="194">
        <f t="shared" si="32"/>
        <v>4.2533292843946705E-10</v>
      </c>
      <c r="AE142" s="191">
        <f t="shared" si="33"/>
        <v>1.1060957690798971E-3</v>
      </c>
      <c r="AF142" s="191">
        <f t="shared" si="34"/>
        <v>0.33987780202205364</v>
      </c>
    </row>
    <row r="143" spans="2:32">
      <c r="B143" s="116">
        <f t="shared" si="19"/>
        <v>59804.33063511693</v>
      </c>
      <c r="C143" s="115">
        <f t="shared" si="21"/>
        <v>1.7100000000000011</v>
      </c>
      <c r="D143" s="68">
        <f>'ver pressoflex 6p C2 DCpowe'!$G$3/2/$C$557*C143</f>
        <v>20.947500000000012</v>
      </c>
      <c r="E143" s="114">
        <f t="shared" si="22"/>
        <v>3.7789897015790068E-4</v>
      </c>
      <c r="F143" s="114">
        <f t="shared" si="23"/>
        <v>5.4674284339414176E-4</v>
      </c>
      <c r="G143" s="114">
        <f t="shared" si="24"/>
        <v>7.155867166303829E-4</v>
      </c>
      <c r="H143" s="114">
        <f t="shared" si="25"/>
        <v>4.3668354753640956E-3</v>
      </c>
      <c r="I143" s="114">
        <f t="shared" si="26"/>
        <v>4.5356793486003369E-3</v>
      </c>
      <c r="J143" s="114">
        <f t="shared" si="27"/>
        <v>4.7045232218365781E-3</v>
      </c>
      <c r="K143" s="114">
        <f t="shared" si="28"/>
        <v>5.1266329049271808E-3</v>
      </c>
      <c r="L143" s="113">
        <f>-'ver pressoflex 6p C2 DCpowe'!$G$2*'ver pressoflex 6p C2 DCpowe'!D143*'ver pressoflex 6p C2 DCpowe'!$G$17*'ver pressoflex 6p C2 DCpowe'!$G$13*'ver pressoflex 6p C2 DCpowe'!AE143</f>
        <v>-5.5309910966694957</v>
      </c>
      <c r="M143" s="31">
        <f>IF(ABS(E143)&lt;'ver pressoflex 6p C2 DCpowe'!$G$7,'ver pressoflex 6p C2 DCpowe'!$G$16*E143*'ver pressoflex 6p C2 DCpowe'!$O$8,SIGN(E143)*'ver pressoflex 6p C2 DCpowe'!$G$15*'ver pressoflex 6p C2 DCpowe'!$O$8)</f>
        <v>6.3616262136005153</v>
      </c>
      <c r="N143" s="31">
        <f>IF(ABS(F143)&lt;'ver pressoflex 6p C2 DCpowe'!$G$7,'ver pressoflex 6p C2 DCpowe'!$G$16*F143*'ver pressoflex 6p C2 DCpowe'!$O$9,SIGN(F143)*'ver pressoflex 6p C2 DCpowe'!$G$15*'ver pressoflex 6p C2 DCpowe'!$O$9)</f>
        <v>0</v>
      </c>
      <c r="O143" s="31">
        <f>IF(ABS(G143)&lt;'ver pressoflex 6p C2 DCpowe'!$G$7,'ver pressoflex 6p C2 DCpowe'!$G$16*G143*'ver pressoflex 6p C2 DCpowe'!$O$10,SIGN(G143)*'ver pressoflex 6p C2 DCpowe'!$G$15*'ver pressoflex 6p C2 DCpowe'!$O$10)</f>
        <v>0</v>
      </c>
      <c r="P143" s="31">
        <f>IF(ABS(H143)&lt;'ver pressoflex 6p C2 DCpowe'!$G$7,'ver pressoflex 6p C2 DCpowe'!$G$16*H143*'ver pressoflex 6p C2 DCpowe'!$O$11,SIGN(H143)*'ver pressoflex 6p C2 DCpowe'!$G$15*'ver pressoflex 6p C2 DCpowe'!$O$11)</f>
        <v>0</v>
      </c>
      <c r="Q143" s="31">
        <f>IF(ABS(I143)&lt;'ver pressoflex 6p C2 DCpowe'!$G$7,'ver pressoflex 6p C2 DCpowe'!$G$16*I143*'ver pressoflex 6p C2 DCpowe'!$O$12,SIGN(I143)*'ver pressoflex 6p C2 DCpowe'!$G$15*'ver pressoflex 6p C2 DCpowe'!$O$12)</f>
        <v>0</v>
      </c>
      <c r="R143" s="31">
        <f>IF(ABS(J143)&lt;'ver pressoflex 6p C2 DCpowe'!$G$7,'ver pressoflex 6p C2 DCpowe'!$G$16*J143*'ver pressoflex 6p C2 DCpowe'!$O$13,SIGN(J143)*'ver pressoflex 6p C2 DCpowe'!$G$15*'ver pressoflex 6p C2 DCpowe'!$O$13)</f>
        <v>17803.500000000004</v>
      </c>
      <c r="S143" s="113">
        <f t="shared" si="20"/>
        <v>17804.330635116934</v>
      </c>
      <c r="T143" s="362">
        <f>-L143*('ver pressoflex 6p C2 DCpowe'!$G$3/2-'ver pressoflex 6p C2 DCpowe'!AF143*'ver pressoflex 6p C2 DCpowe'!D143)</f>
        <v>6736.0759303341265</v>
      </c>
      <c r="U143" s="29">
        <f>M143*IF(($G$3/2-$M$8)&gt;0,('ver pressoflex 6p C2 DCpowe'!$G$3/2-'ver pressoflex 6p C2 DCpowe'!$M$8),'ver pressoflex 6p C2 DCpowe'!$G$3/2-('ver pressoflex 6p C2 DCpowe'!$G$3-'ver pressoflex 6p C2 DCpowe'!$M$8))*IF(($G$3/2-$M$8)&gt;0,-1,1)</f>
        <v>-6520.6668689405278</v>
      </c>
      <c r="V143" s="29">
        <f>N143*IF(($G$3/2-$M$9)&gt;0,('ver pressoflex 6p C2 DCpowe'!$G$3/2-'ver pressoflex 6p C2 DCpowe'!$M$9),'ver pressoflex 6p C2 DCpowe'!$G$3/2-('ver pressoflex 6p C2 DCpowe'!$G$3-'ver pressoflex 6p C2 DCpowe'!$M$9))*IF(($G$3/2-$M$9)&gt;0,-1,1)</f>
        <v>0</v>
      </c>
      <c r="W143" s="29">
        <f>O143*IF(($G$3/2-$M$10)&gt;0,('ver pressoflex 6p C2 DCpowe'!$G$3/2-'ver pressoflex 6p C2 DCpowe'!$M$10),'ver pressoflex 6p C2 DCpowe'!$G$3/2-('ver pressoflex 6p C2 DCpowe'!$G$3-'ver pressoflex 6p C2 DCpowe'!$M$10))*IF(($G$3/2-$M$10)&gt;0,-1,1)</f>
        <v>0</v>
      </c>
      <c r="X143" s="29">
        <f>P143*IF(($G$3/2-$M$11)&gt;0,('ver pressoflex 6p C2 DCpowe'!$G$3/2-'ver pressoflex 6p C2 DCpowe'!$M$11),'ver pressoflex 6p C2 DCpowe'!$G$3/2-('ver pressoflex 6p C2 DCpowe'!$G$3-'ver pressoflex 6p C2 DCpowe'!$M$11))*IF(($G$3/2-$M$11)&gt;0,-1,1)</f>
        <v>0</v>
      </c>
      <c r="Y143" s="29">
        <f>Q143*IF(($G$3/2-$M$12)&gt;0,('ver pressoflex 6p C2 DCpowe'!$G$3/2-'ver pressoflex 6p C2 DCpowe'!$M$12),'ver pressoflex 6p C2 DCpowe'!$G$3/2-('ver pressoflex 6p C2 DCpowe'!$G$3-'ver pressoflex 6p C2 DCpowe'!$M$12))*IF(($G$3/2-$M$12)&gt;0,-1,1)</f>
        <v>0</v>
      </c>
      <c r="Z143" s="29">
        <f>R143*IF(($G$3/2-$M$13)&gt;0,('ver pressoflex 6p C2 DCpowe'!$G$3/2-'ver pressoflex 6p C2 DCpowe'!$M$13),'ver pressoflex 6p C2 DCpowe'!$G$3/2-('ver pressoflex 6p C2 DCpowe'!$G$3-'ver pressoflex 6p C2 DCpowe'!$M$13))*IF(($G$3/2-$M$13)&gt;0,-1,1)</f>
        <v>18248587.500000004</v>
      </c>
      <c r="AA143" s="113">
        <f t="shared" si="29"/>
        <v>18248802.909061398</v>
      </c>
      <c r="AB143" s="193">
        <f t="shared" si="30"/>
        <v>4.4210712932702029E-5</v>
      </c>
      <c r="AC143" s="191">
        <f t="shared" si="31"/>
        <v>1.5088035999302999E-5</v>
      </c>
      <c r="AD143" s="194">
        <f t="shared" si="32"/>
        <v>4.4028011367033307E-10</v>
      </c>
      <c r="AE143" s="191">
        <f t="shared" si="33"/>
        <v>1.1316026999477248E-3</v>
      </c>
      <c r="AF143" s="191">
        <f t="shared" si="34"/>
        <v>0.33996215141862873</v>
      </c>
    </row>
    <row r="144" spans="2:32">
      <c r="B144" s="116">
        <f t="shared" si="19"/>
        <v>59804.130431430938</v>
      </c>
      <c r="C144" s="115">
        <f t="shared" si="21"/>
        <v>1.7300000000000011</v>
      </c>
      <c r="D144" s="68">
        <f>'ver pressoflex 6p C2 DCpowe'!$G$3/2/$C$557*C144</f>
        <v>21.192500000000013</v>
      </c>
      <c r="E144" s="114">
        <f t="shared" si="22"/>
        <v>3.7742091748696336E-4</v>
      </c>
      <c r="F144" s="114">
        <f t="shared" si="23"/>
        <v>5.462822538344716E-4</v>
      </c>
      <c r="G144" s="114">
        <f t="shared" si="24"/>
        <v>7.1514359018197979E-4</v>
      </c>
      <c r="H144" s="114">
        <f t="shared" si="25"/>
        <v>4.3667699886968444E-3</v>
      </c>
      <c r="I144" s="114">
        <f t="shared" si="26"/>
        <v>4.5356313250443526E-3</v>
      </c>
      <c r="J144" s="114">
        <f t="shared" si="27"/>
        <v>4.7044926613918608E-3</v>
      </c>
      <c r="K144" s="114">
        <f t="shared" si="28"/>
        <v>5.1266460022606312E-3</v>
      </c>
      <c r="L144" s="113">
        <f>-'ver pressoflex 6p C2 DCpowe'!$G$2*'ver pressoflex 6p C2 DCpowe'!D144*'ver pressoflex 6p C2 DCpowe'!$G$17*'ver pressoflex 6p C2 DCpowe'!$G$13*'ver pressoflex 6p C2 DCpowe'!AE144</f>
        <v>-5.7231471491937338</v>
      </c>
      <c r="M144" s="31">
        <f>IF(ABS(E144)&lt;'ver pressoflex 6p C2 DCpowe'!$G$7,'ver pressoflex 6p C2 DCpowe'!$G$16*E144*'ver pressoflex 6p C2 DCpowe'!$O$8,SIGN(E144)*'ver pressoflex 6p C2 DCpowe'!$G$15*'ver pressoflex 6p C2 DCpowe'!$O$8)</f>
        <v>6.3535785801241769</v>
      </c>
      <c r="N144" s="31">
        <f>IF(ABS(F144)&lt;'ver pressoflex 6p C2 DCpowe'!$G$7,'ver pressoflex 6p C2 DCpowe'!$G$16*F144*'ver pressoflex 6p C2 DCpowe'!$O$9,SIGN(F144)*'ver pressoflex 6p C2 DCpowe'!$G$15*'ver pressoflex 6p C2 DCpowe'!$O$9)</f>
        <v>0</v>
      </c>
      <c r="O144" s="31">
        <f>IF(ABS(G144)&lt;'ver pressoflex 6p C2 DCpowe'!$G$7,'ver pressoflex 6p C2 DCpowe'!$G$16*G144*'ver pressoflex 6p C2 DCpowe'!$O$10,SIGN(G144)*'ver pressoflex 6p C2 DCpowe'!$G$15*'ver pressoflex 6p C2 DCpowe'!$O$10)</f>
        <v>0</v>
      </c>
      <c r="P144" s="31">
        <f>IF(ABS(H144)&lt;'ver pressoflex 6p C2 DCpowe'!$G$7,'ver pressoflex 6p C2 DCpowe'!$G$16*H144*'ver pressoflex 6p C2 DCpowe'!$O$11,SIGN(H144)*'ver pressoflex 6p C2 DCpowe'!$G$15*'ver pressoflex 6p C2 DCpowe'!$O$11)</f>
        <v>0</v>
      </c>
      <c r="Q144" s="31">
        <f>IF(ABS(I144)&lt;'ver pressoflex 6p C2 DCpowe'!$G$7,'ver pressoflex 6p C2 DCpowe'!$G$16*I144*'ver pressoflex 6p C2 DCpowe'!$O$12,SIGN(I144)*'ver pressoflex 6p C2 DCpowe'!$G$15*'ver pressoflex 6p C2 DCpowe'!$O$12)</f>
        <v>0</v>
      </c>
      <c r="R144" s="31">
        <f>IF(ABS(J144)&lt;'ver pressoflex 6p C2 DCpowe'!$G$7,'ver pressoflex 6p C2 DCpowe'!$G$16*J144*'ver pressoflex 6p C2 DCpowe'!$O$13,SIGN(J144)*'ver pressoflex 6p C2 DCpowe'!$G$15*'ver pressoflex 6p C2 DCpowe'!$O$13)</f>
        <v>17803.500000000004</v>
      </c>
      <c r="S144" s="113">
        <f t="shared" si="20"/>
        <v>17804.130431430935</v>
      </c>
      <c r="T144" s="362">
        <f>-L144*('ver pressoflex 6p C2 DCpowe'!$G$3/2-'ver pressoflex 6p C2 DCpowe'!AF144*'ver pressoflex 6p C2 DCpowe'!D144)</f>
        <v>6969.6117458119934</v>
      </c>
      <c r="U144" s="29">
        <f>M144*IF(($G$3/2-$M$8)&gt;0,('ver pressoflex 6p C2 DCpowe'!$G$3/2-'ver pressoflex 6p C2 DCpowe'!$M$8),'ver pressoflex 6p C2 DCpowe'!$G$3/2-('ver pressoflex 6p C2 DCpowe'!$G$3-'ver pressoflex 6p C2 DCpowe'!$M$8))*IF(($G$3/2-$M$8)&gt;0,-1,1)</f>
        <v>-6512.4180446272812</v>
      </c>
      <c r="V144" s="29">
        <f>N144*IF(($G$3/2-$M$9)&gt;0,('ver pressoflex 6p C2 DCpowe'!$G$3/2-'ver pressoflex 6p C2 DCpowe'!$M$9),'ver pressoflex 6p C2 DCpowe'!$G$3/2-('ver pressoflex 6p C2 DCpowe'!$G$3-'ver pressoflex 6p C2 DCpowe'!$M$9))*IF(($G$3/2-$M$9)&gt;0,-1,1)</f>
        <v>0</v>
      </c>
      <c r="W144" s="29">
        <f>O144*IF(($G$3/2-$M$10)&gt;0,('ver pressoflex 6p C2 DCpowe'!$G$3/2-'ver pressoflex 6p C2 DCpowe'!$M$10),'ver pressoflex 6p C2 DCpowe'!$G$3/2-('ver pressoflex 6p C2 DCpowe'!$G$3-'ver pressoflex 6p C2 DCpowe'!$M$10))*IF(($G$3/2-$M$10)&gt;0,-1,1)</f>
        <v>0</v>
      </c>
      <c r="X144" s="29">
        <f>P144*IF(($G$3/2-$M$11)&gt;0,('ver pressoflex 6p C2 DCpowe'!$G$3/2-'ver pressoflex 6p C2 DCpowe'!$M$11),'ver pressoflex 6p C2 DCpowe'!$G$3/2-('ver pressoflex 6p C2 DCpowe'!$G$3-'ver pressoflex 6p C2 DCpowe'!$M$11))*IF(($G$3/2-$M$11)&gt;0,-1,1)</f>
        <v>0</v>
      </c>
      <c r="Y144" s="29">
        <f>Q144*IF(($G$3/2-$M$12)&gt;0,('ver pressoflex 6p C2 DCpowe'!$G$3/2-'ver pressoflex 6p C2 DCpowe'!$M$12),'ver pressoflex 6p C2 DCpowe'!$G$3/2-('ver pressoflex 6p C2 DCpowe'!$G$3-'ver pressoflex 6p C2 DCpowe'!$M$12))*IF(($G$3/2-$M$12)&gt;0,-1,1)</f>
        <v>0</v>
      </c>
      <c r="Z144" s="29">
        <f>R144*IF(($G$3/2-$M$13)&gt;0,('ver pressoflex 6p C2 DCpowe'!$G$3/2-'ver pressoflex 6p C2 DCpowe'!$M$13),'ver pressoflex 6p C2 DCpowe'!$G$3/2-('ver pressoflex 6p C2 DCpowe'!$G$3-'ver pressoflex 6p C2 DCpowe'!$M$13))*IF(($G$3/2-$M$13)&gt;0,-1,1)</f>
        <v>18248587.500000004</v>
      </c>
      <c r="AA144" s="113">
        <f t="shared" si="29"/>
        <v>18249044.693701189</v>
      </c>
      <c r="AB144" s="193">
        <f t="shared" si="30"/>
        <v>4.4732423381807123E-5</v>
      </c>
      <c r="AC144" s="191">
        <f t="shared" si="31"/>
        <v>1.5431731978479533E-5</v>
      </c>
      <c r="AD144" s="194">
        <f t="shared" si="32"/>
        <v>4.5556496620206338E-10</v>
      </c>
      <c r="AE144" s="191">
        <f t="shared" si="33"/>
        <v>1.1573798983859648E-3</v>
      </c>
      <c r="AF144" s="191">
        <f t="shared" si="34"/>
        <v>0.34004667678332767</v>
      </c>
    </row>
    <row r="145" spans="2:32">
      <c r="B145" s="116">
        <f t="shared" si="19"/>
        <v>59803.925930595986</v>
      </c>
      <c r="C145" s="115">
        <f t="shared" si="21"/>
        <v>1.7500000000000011</v>
      </c>
      <c r="D145" s="68">
        <f>'ver pressoflex 6p C2 DCpowe'!$G$3/2/$C$557*C145</f>
        <v>21.437500000000014</v>
      </c>
      <c r="E145" s="114">
        <f t="shared" si="22"/>
        <v>3.7694276591814657E-4</v>
      </c>
      <c r="F145" s="114">
        <f t="shared" si="23"/>
        <v>5.4582156898962976E-4</v>
      </c>
      <c r="G145" s="114">
        <f t="shared" si="24"/>
        <v>7.1470037206111301E-4</v>
      </c>
      <c r="H145" s="114">
        <f t="shared" si="25"/>
        <v>4.366704488481938E-3</v>
      </c>
      <c r="I145" s="114">
        <f t="shared" si="26"/>
        <v>4.5355832915534204E-3</v>
      </c>
      <c r="J145" s="114">
        <f t="shared" si="27"/>
        <v>4.7044620946249047E-3</v>
      </c>
      <c r="K145" s="114">
        <f t="shared" si="28"/>
        <v>5.1266591023036122E-3</v>
      </c>
      <c r="L145" s="113">
        <f>-'ver pressoflex 6p C2 DCpowe'!$G$2*'ver pressoflex 6p C2 DCpowe'!D145*'ver pressoflex 6p C2 DCpowe'!$G$17*'ver pressoflex 6p C2 DCpowe'!$G$13*'ver pressoflex 6p C2 DCpowe'!AE145</f>
        <v>-5.919598685801879</v>
      </c>
      <c r="M145" s="31">
        <f>IF(ABS(E145)&lt;'ver pressoflex 6p C2 DCpowe'!$G$7,'ver pressoflex 6p C2 DCpowe'!$G$16*E145*'ver pressoflex 6p C2 DCpowe'!$O$8,SIGN(E145)*'ver pressoflex 6p C2 DCpowe'!$G$15*'ver pressoflex 6p C2 DCpowe'!$O$8)</f>
        <v>6.34552928178132</v>
      </c>
      <c r="N145" s="31">
        <f>IF(ABS(F145)&lt;'ver pressoflex 6p C2 DCpowe'!$G$7,'ver pressoflex 6p C2 DCpowe'!$G$16*F145*'ver pressoflex 6p C2 DCpowe'!$O$9,SIGN(F145)*'ver pressoflex 6p C2 DCpowe'!$G$15*'ver pressoflex 6p C2 DCpowe'!$O$9)</f>
        <v>0</v>
      </c>
      <c r="O145" s="31">
        <f>IF(ABS(G145)&lt;'ver pressoflex 6p C2 DCpowe'!$G$7,'ver pressoflex 6p C2 DCpowe'!$G$16*G145*'ver pressoflex 6p C2 DCpowe'!$O$10,SIGN(G145)*'ver pressoflex 6p C2 DCpowe'!$G$15*'ver pressoflex 6p C2 DCpowe'!$O$10)</f>
        <v>0</v>
      </c>
      <c r="P145" s="31">
        <f>IF(ABS(H145)&lt;'ver pressoflex 6p C2 DCpowe'!$G$7,'ver pressoflex 6p C2 DCpowe'!$G$16*H145*'ver pressoflex 6p C2 DCpowe'!$O$11,SIGN(H145)*'ver pressoflex 6p C2 DCpowe'!$G$15*'ver pressoflex 6p C2 DCpowe'!$O$11)</f>
        <v>0</v>
      </c>
      <c r="Q145" s="31">
        <f>IF(ABS(I145)&lt;'ver pressoflex 6p C2 DCpowe'!$G$7,'ver pressoflex 6p C2 DCpowe'!$G$16*I145*'ver pressoflex 6p C2 DCpowe'!$O$12,SIGN(I145)*'ver pressoflex 6p C2 DCpowe'!$G$15*'ver pressoflex 6p C2 DCpowe'!$O$12)</f>
        <v>0</v>
      </c>
      <c r="R145" s="31">
        <f>IF(ABS(J145)&lt;'ver pressoflex 6p C2 DCpowe'!$G$7,'ver pressoflex 6p C2 DCpowe'!$G$16*J145*'ver pressoflex 6p C2 DCpowe'!$O$13,SIGN(J145)*'ver pressoflex 6p C2 DCpowe'!$G$15*'ver pressoflex 6p C2 DCpowe'!$O$13)</f>
        <v>17803.500000000004</v>
      </c>
      <c r="S145" s="113">
        <f t="shared" si="20"/>
        <v>17803.925930595982</v>
      </c>
      <c r="T145" s="362">
        <f>-L145*('ver pressoflex 6p C2 DCpowe'!$G$3/2-'ver pressoflex 6p C2 DCpowe'!AF145*'ver pressoflex 6p C2 DCpowe'!D145)</f>
        <v>7208.3452430497591</v>
      </c>
      <c r="U145" s="29">
        <f>M145*IF(($G$3/2-$M$8)&gt;0,('ver pressoflex 6p C2 DCpowe'!$G$3/2-'ver pressoflex 6p C2 DCpowe'!$M$8),'ver pressoflex 6p C2 DCpowe'!$G$3/2-('ver pressoflex 6p C2 DCpowe'!$G$3-'ver pressoflex 6p C2 DCpowe'!$M$8))*IF(($G$3/2-$M$8)&gt;0,-1,1)</f>
        <v>-6504.1675138258533</v>
      </c>
      <c r="V145" s="29">
        <f>N145*IF(($G$3/2-$M$9)&gt;0,('ver pressoflex 6p C2 DCpowe'!$G$3/2-'ver pressoflex 6p C2 DCpowe'!$M$9),'ver pressoflex 6p C2 DCpowe'!$G$3/2-('ver pressoflex 6p C2 DCpowe'!$G$3-'ver pressoflex 6p C2 DCpowe'!$M$9))*IF(($G$3/2-$M$9)&gt;0,-1,1)</f>
        <v>0</v>
      </c>
      <c r="W145" s="29">
        <f>O145*IF(($G$3/2-$M$10)&gt;0,('ver pressoflex 6p C2 DCpowe'!$G$3/2-'ver pressoflex 6p C2 DCpowe'!$M$10),'ver pressoflex 6p C2 DCpowe'!$G$3/2-('ver pressoflex 6p C2 DCpowe'!$G$3-'ver pressoflex 6p C2 DCpowe'!$M$10))*IF(($G$3/2-$M$10)&gt;0,-1,1)</f>
        <v>0</v>
      </c>
      <c r="X145" s="29">
        <f>P145*IF(($G$3/2-$M$11)&gt;0,('ver pressoflex 6p C2 DCpowe'!$G$3/2-'ver pressoflex 6p C2 DCpowe'!$M$11),'ver pressoflex 6p C2 DCpowe'!$G$3/2-('ver pressoflex 6p C2 DCpowe'!$G$3-'ver pressoflex 6p C2 DCpowe'!$M$11))*IF(($G$3/2-$M$11)&gt;0,-1,1)</f>
        <v>0</v>
      </c>
      <c r="Y145" s="29">
        <f>Q145*IF(($G$3/2-$M$12)&gt;0,('ver pressoflex 6p C2 DCpowe'!$G$3/2-'ver pressoflex 6p C2 DCpowe'!$M$12),'ver pressoflex 6p C2 DCpowe'!$G$3/2-('ver pressoflex 6p C2 DCpowe'!$G$3-'ver pressoflex 6p C2 DCpowe'!$M$12))*IF(($G$3/2-$M$12)&gt;0,-1,1)</f>
        <v>0</v>
      </c>
      <c r="Z145" s="29">
        <f>R145*IF(($G$3/2-$M$13)&gt;0,('ver pressoflex 6p C2 DCpowe'!$G$3/2-'ver pressoflex 6p C2 DCpowe'!$M$13),'ver pressoflex 6p C2 DCpowe'!$G$3/2-('ver pressoflex 6p C2 DCpowe'!$G$3-'ver pressoflex 6p C2 DCpowe'!$M$13))*IF(($G$3/2-$M$13)&gt;0,-1,1)</f>
        <v>18248587.500000004</v>
      </c>
      <c r="AA145" s="113">
        <f t="shared" si="29"/>
        <v>18249291.677729227</v>
      </c>
      <c r="AB145" s="193">
        <f t="shared" si="30"/>
        <v>4.5254241760561553E-5</v>
      </c>
      <c r="AC145" s="191">
        <f t="shared" si="31"/>
        <v>1.5779021903012081E-5</v>
      </c>
      <c r="AD145" s="194">
        <f t="shared" si="32"/>
        <v>4.7119085022395208E-10</v>
      </c>
      <c r="AE145" s="191">
        <f t="shared" si="33"/>
        <v>1.1834266427259059E-3</v>
      </c>
      <c r="AF145" s="191">
        <f t="shared" si="34"/>
        <v>0.34013137866737708</v>
      </c>
    </row>
    <row r="146" spans="2:32">
      <c r="B146" s="116">
        <f t="shared" si="19"/>
        <v>59803.717090040605</v>
      </c>
      <c r="C146" s="115">
        <f t="shared" si="21"/>
        <v>1.7700000000000011</v>
      </c>
      <c r="D146" s="68">
        <f>'ver pressoflex 6p C2 DCpowe'!$G$3/2/$C$557*C146</f>
        <v>21.682500000000015</v>
      </c>
      <c r="E146" s="114">
        <f t="shared" si="22"/>
        <v>3.7646451542075753E-4</v>
      </c>
      <c r="F146" s="114">
        <f t="shared" si="23"/>
        <v>5.4536078883004495E-4</v>
      </c>
      <c r="G146" s="114">
        <f t="shared" si="24"/>
        <v>7.1425706223933233E-4</v>
      </c>
      <c r="H146" s="114">
        <f t="shared" si="25"/>
        <v>4.3666389747151722E-3</v>
      </c>
      <c r="I146" s="114">
        <f t="shared" si="26"/>
        <v>4.5355352481244605E-3</v>
      </c>
      <c r="J146" s="114">
        <f t="shared" si="27"/>
        <v>4.704431521533747E-3</v>
      </c>
      <c r="K146" s="114">
        <f t="shared" si="28"/>
        <v>5.126672205056965E-3</v>
      </c>
      <c r="L146" s="113">
        <f>-'ver pressoflex 6p C2 DCpowe'!$G$2*'ver pressoflex 6p C2 DCpowe'!D146*'ver pressoflex 6p C2 DCpowe'!$G$17*'ver pressoflex 6p C2 DCpowe'!$G$13*'ver pressoflex 6p C2 DCpowe'!AE146</f>
        <v>-6.1203882774573399</v>
      </c>
      <c r="M146" s="31">
        <f>IF(ABS(E146)&lt;'ver pressoflex 6p C2 DCpowe'!$G$7,'ver pressoflex 6p C2 DCpowe'!$G$16*E146*'ver pressoflex 6p C2 DCpowe'!$O$8,SIGN(E146)*'ver pressoflex 6p C2 DCpowe'!$G$15*'ver pressoflex 6p C2 DCpowe'!$O$8)</f>
        <v>6.3374783180552576</v>
      </c>
      <c r="N146" s="31">
        <f>IF(ABS(F146)&lt;'ver pressoflex 6p C2 DCpowe'!$G$7,'ver pressoflex 6p C2 DCpowe'!$G$16*F146*'ver pressoflex 6p C2 DCpowe'!$O$9,SIGN(F146)*'ver pressoflex 6p C2 DCpowe'!$G$15*'ver pressoflex 6p C2 DCpowe'!$O$9)</f>
        <v>0</v>
      </c>
      <c r="O146" s="31">
        <f>IF(ABS(G146)&lt;'ver pressoflex 6p C2 DCpowe'!$G$7,'ver pressoflex 6p C2 DCpowe'!$G$16*G146*'ver pressoflex 6p C2 DCpowe'!$O$10,SIGN(G146)*'ver pressoflex 6p C2 DCpowe'!$G$15*'ver pressoflex 6p C2 DCpowe'!$O$10)</f>
        <v>0</v>
      </c>
      <c r="P146" s="31">
        <f>IF(ABS(H146)&lt;'ver pressoflex 6p C2 DCpowe'!$G$7,'ver pressoflex 6p C2 DCpowe'!$G$16*H146*'ver pressoflex 6p C2 DCpowe'!$O$11,SIGN(H146)*'ver pressoflex 6p C2 DCpowe'!$G$15*'ver pressoflex 6p C2 DCpowe'!$O$11)</f>
        <v>0</v>
      </c>
      <c r="Q146" s="31">
        <f>IF(ABS(I146)&lt;'ver pressoflex 6p C2 DCpowe'!$G$7,'ver pressoflex 6p C2 DCpowe'!$G$16*I146*'ver pressoflex 6p C2 DCpowe'!$O$12,SIGN(I146)*'ver pressoflex 6p C2 DCpowe'!$G$15*'ver pressoflex 6p C2 DCpowe'!$O$12)</f>
        <v>0</v>
      </c>
      <c r="R146" s="31">
        <f>IF(ABS(J146)&lt;'ver pressoflex 6p C2 DCpowe'!$G$7,'ver pressoflex 6p C2 DCpowe'!$G$16*J146*'ver pressoflex 6p C2 DCpowe'!$O$13,SIGN(J146)*'ver pressoflex 6p C2 DCpowe'!$G$15*'ver pressoflex 6p C2 DCpowe'!$O$13)</f>
        <v>17803.500000000004</v>
      </c>
      <c r="S146" s="113">
        <f t="shared" si="20"/>
        <v>17803.717090040602</v>
      </c>
      <c r="T146" s="362">
        <f>-L146*('ver pressoflex 6p C2 DCpowe'!$G$3/2-'ver pressoflex 6p C2 DCpowe'!AF146*'ver pressoflex 6p C2 DCpowe'!D146)</f>
        <v>7452.3271329474301</v>
      </c>
      <c r="U146" s="29">
        <f>M146*IF(($G$3/2-$M$8)&gt;0,('ver pressoflex 6p C2 DCpowe'!$G$3/2-'ver pressoflex 6p C2 DCpowe'!$M$8),'ver pressoflex 6p C2 DCpowe'!$G$3/2-('ver pressoflex 6p C2 DCpowe'!$G$3-'ver pressoflex 6p C2 DCpowe'!$M$8))*IF(($G$3/2-$M$8)&gt;0,-1,1)</f>
        <v>-6495.915276006639</v>
      </c>
      <c r="V146" s="29">
        <f>N146*IF(($G$3/2-$M$9)&gt;0,('ver pressoflex 6p C2 DCpowe'!$G$3/2-'ver pressoflex 6p C2 DCpowe'!$M$9),'ver pressoflex 6p C2 DCpowe'!$G$3/2-('ver pressoflex 6p C2 DCpowe'!$G$3-'ver pressoflex 6p C2 DCpowe'!$M$9))*IF(($G$3/2-$M$9)&gt;0,-1,1)</f>
        <v>0</v>
      </c>
      <c r="W146" s="29">
        <f>O146*IF(($G$3/2-$M$10)&gt;0,('ver pressoflex 6p C2 DCpowe'!$G$3/2-'ver pressoflex 6p C2 DCpowe'!$M$10),'ver pressoflex 6p C2 DCpowe'!$G$3/2-('ver pressoflex 6p C2 DCpowe'!$G$3-'ver pressoflex 6p C2 DCpowe'!$M$10))*IF(($G$3/2-$M$10)&gt;0,-1,1)</f>
        <v>0</v>
      </c>
      <c r="X146" s="29">
        <f>P146*IF(($G$3/2-$M$11)&gt;0,('ver pressoflex 6p C2 DCpowe'!$G$3/2-'ver pressoflex 6p C2 DCpowe'!$M$11),'ver pressoflex 6p C2 DCpowe'!$G$3/2-('ver pressoflex 6p C2 DCpowe'!$G$3-'ver pressoflex 6p C2 DCpowe'!$M$11))*IF(($G$3/2-$M$11)&gt;0,-1,1)</f>
        <v>0</v>
      </c>
      <c r="Y146" s="29">
        <f>Q146*IF(($G$3/2-$M$12)&gt;0,('ver pressoflex 6p C2 DCpowe'!$G$3/2-'ver pressoflex 6p C2 DCpowe'!$M$12),'ver pressoflex 6p C2 DCpowe'!$G$3/2-('ver pressoflex 6p C2 DCpowe'!$G$3-'ver pressoflex 6p C2 DCpowe'!$M$12))*IF(($G$3/2-$M$12)&gt;0,-1,1)</f>
        <v>0</v>
      </c>
      <c r="Z146" s="29">
        <f>R146*IF(($G$3/2-$M$13)&gt;0,('ver pressoflex 6p C2 DCpowe'!$G$3/2-'ver pressoflex 6p C2 DCpowe'!$M$13),'ver pressoflex 6p C2 DCpowe'!$G$3/2-('ver pressoflex 6p C2 DCpowe'!$G$3-'ver pressoflex 6p C2 DCpowe'!$M$13))*IF(($G$3/2-$M$13)&gt;0,-1,1)</f>
        <v>18248587.500000004</v>
      </c>
      <c r="AA146" s="113">
        <f t="shared" si="29"/>
        <v>18249543.911856946</v>
      </c>
      <c r="AB146" s="193">
        <f t="shared" si="30"/>
        <v>4.5776168102460957E-5</v>
      </c>
      <c r="AC146" s="191">
        <f t="shared" si="31"/>
        <v>1.6129896137325588E-5</v>
      </c>
      <c r="AD146" s="194">
        <f t="shared" si="32"/>
        <v>4.8716111543238292E-10</v>
      </c>
      <c r="AE146" s="191">
        <f t="shared" si="33"/>
        <v>1.2097422102994189E-3</v>
      </c>
      <c r="AF146" s="191">
        <f t="shared" si="34"/>
        <v>0.34021625762430885</v>
      </c>
    </row>
    <row r="147" spans="2:32">
      <c r="B147" s="116">
        <f t="shared" si="19"/>
        <v>59803.503867363674</v>
      </c>
      <c r="C147" s="115">
        <f t="shared" si="21"/>
        <v>1.7900000000000011</v>
      </c>
      <c r="D147" s="68">
        <f>'ver pressoflex 6p C2 DCpowe'!$G$3/2/$C$557*C147</f>
        <v>21.927500000000013</v>
      </c>
      <c r="E147" s="114">
        <f t="shared" si="22"/>
        <v>3.7598616596409108E-4</v>
      </c>
      <c r="F147" s="114">
        <f t="shared" si="23"/>
        <v>5.4489991332613342E-4</v>
      </c>
      <c r="G147" s="114">
        <f t="shared" si="24"/>
        <v>7.1381366068817582E-4</v>
      </c>
      <c r="H147" s="114">
        <f t="shared" si="25"/>
        <v>4.3665734473923414E-3</v>
      </c>
      <c r="I147" s="114">
        <f t="shared" si="26"/>
        <v>4.535487194754384E-3</v>
      </c>
      <c r="J147" s="114">
        <f t="shared" si="27"/>
        <v>4.7044009421164257E-3</v>
      </c>
      <c r="K147" s="114">
        <f t="shared" si="28"/>
        <v>5.1266853105215318E-3</v>
      </c>
      <c r="L147" s="113">
        <f>-'ver pressoflex 6p C2 DCpowe'!$G$2*'ver pressoflex 6p C2 DCpowe'!D147*'ver pressoflex 6p C2 DCpowe'!$G$17*'ver pressoflex 6p C2 DCpowe'!$G$13*'ver pressoflex 6p C2 DCpowe'!AE147</f>
        <v>-6.3255583247544767</v>
      </c>
      <c r="M147" s="31">
        <f>IF(ABS(E147)&lt;'ver pressoflex 6p C2 DCpowe'!$G$7,'ver pressoflex 6p C2 DCpowe'!$G$16*E147*'ver pressoflex 6p C2 DCpowe'!$O$8,SIGN(E147)*'ver pressoflex 6p C2 DCpowe'!$G$15*'ver pressoflex 6p C2 DCpowe'!$O$8)</f>
        <v>6.329425688429092</v>
      </c>
      <c r="N147" s="31">
        <f>IF(ABS(F147)&lt;'ver pressoflex 6p C2 DCpowe'!$G$7,'ver pressoflex 6p C2 DCpowe'!$G$16*F147*'ver pressoflex 6p C2 DCpowe'!$O$9,SIGN(F147)*'ver pressoflex 6p C2 DCpowe'!$G$15*'ver pressoflex 6p C2 DCpowe'!$O$9)</f>
        <v>0</v>
      </c>
      <c r="O147" s="31">
        <f>IF(ABS(G147)&lt;'ver pressoflex 6p C2 DCpowe'!$G$7,'ver pressoflex 6p C2 DCpowe'!$G$16*G147*'ver pressoflex 6p C2 DCpowe'!$O$10,SIGN(G147)*'ver pressoflex 6p C2 DCpowe'!$G$15*'ver pressoflex 6p C2 DCpowe'!$O$10)</f>
        <v>0</v>
      </c>
      <c r="P147" s="31">
        <f>IF(ABS(H147)&lt;'ver pressoflex 6p C2 DCpowe'!$G$7,'ver pressoflex 6p C2 DCpowe'!$G$16*H147*'ver pressoflex 6p C2 DCpowe'!$O$11,SIGN(H147)*'ver pressoflex 6p C2 DCpowe'!$G$15*'ver pressoflex 6p C2 DCpowe'!$O$11)</f>
        <v>0</v>
      </c>
      <c r="Q147" s="31">
        <f>IF(ABS(I147)&lt;'ver pressoflex 6p C2 DCpowe'!$G$7,'ver pressoflex 6p C2 DCpowe'!$G$16*I147*'ver pressoflex 6p C2 DCpowe'!$O$12,SIGN(I147)*'ver pressoflex 6p C2 DCpowe'!$G$15*'ver pressoflex 6p C2 DCpowe'!$O$12)</f>
        <v>0</v>
      </c>
      <c r="R147" s="31">
        <f>IF(ABS(J147)&lt;'ver pressoflex 6p C2 DCpowe'!$G$7,'ver pressoflex 6p C2 DCpowe'!$G$16*J147*'ver pressoflex 6p C2 DCpowe'!$O$13,SIGN(J147)*'ver pressoflex 6p C2 DCpowe'!$G$15*'ver pressoflex 6p C2 DCpowe'!$O$13)</f>
        <v>17803.500000000004</v>
      </c>
      <c r="S147" s="113">
        <f t="shared" si="20"/>
        <v>17803.503867363677</v>
      </c>
      <c r="T147" s="362">
        <f>-L147*('ver pressoflex 6p C2 DCpowe'!$G$3/2-'ver pressoflex 6p C2 DCpowe'!AF147*'ver pressoflex 6p C2 DCpowe'!D147)</f>
        <v>7701.6079031779664</v>
      </c>
      <c r="U147" s="29">
        <f>M147*IF(($G$3/2-$M$8)&gt;0,('ver pressoflex 6p C2 DCpowe'!$G$3/2-'ver pressoflex 6p C2 DCpowe'!$M$8),'ver pressoflex 6p C2 DCpowe'!$G$3/2-('ver pressoflex 6p C2 DCpowe'!$G$3-'ver pressoflex 6p C2 DCpowe'!$M$8))*IF(($G$3/2-$M$8)&gt;0,-1,1)</f>
        <v>-6487.6613306398194</v>
      </c>
      <c r="V147" s="29">
        <f>N147*IF(($G$3/2-$M$9)&gt;0,('ver pressoflex 6p C2 DCpowe'!$G$3/2-'ver pressoflex 6p C2 DCpowe'!$M$9),'ver pressoflex 6p C2 DCpowe'!$G$3/2-('ver pressoflex 6p C2 DCpowe'!$G$3-'ver pressoflex 6p C2 DCpowe'!$M$9))*IF(($G$3/2-$M$9)&gt;0,-1,1)</f>
        <v>0</v>
      </c>
      <c r="W147" s="29">
        <f>O147*IF(($G$3/2-$M$10)&gt;0,('ver pressoflex 6p C2 DCpowe'!$G$3/2-'ver pressoflex 6p C2 DCpowe'!$M$10),'ver pressoflex 6p C2 DCpowe'!$G$3/2-('ver pressoflex 6p C2 DCpowe'!$G$3-'ver pressoflex 6p C2 DCpowe'!$M$10))*IF(($G$3/2-$M$10)&gt;0,-1,1)</f>
        <v>0</v>
      </c>
      <c r="X147" s="29">
        <f>P147*IF(($G$3/2-$M$11)&gt;0,('ver pressoflex 6p C2 DCpowe'!$G$3/2-'ver pressoflex 6p C2 DCpowe'!$M$11),'ver pressoflex 6p C2 DCpowe'!$G$3/2-('ver pressoflex 6p C2 DCpowe'!$G$3-'ver pressoflex 6p C2 DCpowe'!$M$11))*IF(($G$3/2-$M$11)&gt;0,-1,1)</f>
        <v>0</v>
      </c>
      <c r="Y147" s="29">
        <f>Q147*IF(($G$3/2-$M$12)&gt;0,('ver pressoflex 6p C2 DCpowe'!$G$3/2-'ver pressoflex 6p C2 DCpowe'!$M$12),'ver pressoflex 6p C2 DCpowe'!$G$3/2-('ver pressoflex 6p C2 DCpowe'!$G$3-'ver pressoflex 6p C2 DCpowe'!$M$12))*IF(($G$3/2-$M$12)&gt;0,-1,1)</f>
        <v>0</v>
      </c>
      <c r="Z147" s="29">
        <f>R147*IF(($G$3/2-$M$13)&gt;0,('ver pressoflex 6p C2 DCpowe'!$G$3/2-'ver pressoflex 6p C2 DCpowe'!$M$13),'ver pressoflex 6p C2 DCpowe'!$G$3/2-('ver pressoflex 6p C2 DCpowe'!$G$3-'ver pressoflex 6p C2 DCpowe'!$M$13))*IF(($G$3/2-$M$13)&gt;0,-1,1)</f>
        <v>18248587.500000004</v>
      </c>
      <c r="AA147" s="113">
        <f t="shared" si="29"/>
        <v>18249801.446572542</v>
      </c>
      <c r="AB147" s="193">
        <f t="shared" si="30"/>
        <v>4.6298202441014828E-5</v>
      </c>
      <c r="AC147" s="191">
        <f t="shared" si="31"/>
        <v>1.64843450325051E-5</v>
      </c>
      <c r="AD147" s="194">
        <f t="shared" si="32"/>
        <v>5.0347909699660224E-10</v>
      </c>
      <c r="AE147" s="191">
        <f t="shared" si="33"/>
        <v>1.2363258774378825E-3</v>
      </c>
      <c r="AF147" s="191">
        <f t="shared" si="34"/>
        <v>0.34030131420997156</v>
      </c>
    </row>
    <row r="148" spans="2:32">
      <c r="B148" s="116">
        <f t="shared" si="19"/>
        <v>59803.286220334761</v>
      </c>
      <c r="C148" s="115">
        <f t="shared" si="21"/>
        <v>1.8100000000000012</v>
      </c>
      <c r="D148" s="68">
        <f>'ver pressoflex 6p C2 DCpowe'!$G$3/2/$C$557*C148</f>
        <v>22.172500000000014</v>
      </c>
      <c r="E148" s="114">
        <f t="shared" si="22"/>
        <v>3.7550771751742896E-4</v>
      </c>
      <c r="F148" s="114">
        <f t="shared" si="23"/>
        <v>5.4443894244829915E-4</v>
      </c>
      <c r="G148" s="114">
        <f t="shared" si="24"/>
        <v>7.1337016737916929E-4</v>
      </c>
      <c r="H148" s="114">
        <f t="shared" si="25"/>
        <v>4.366507906509237E-3</v>
      </c>
      <c r="I148" s="114">
        <f t="shared" si="26"/>
        <v>4.5354391314401075E-3</v>
      </c>
      <c r="J148" s="114">
        <f t="shared" si="27"/>
        <v>4.7043703563709773E-3</v>
      </c>
      <c r="K148" s="114">
        <f t="shared" si="28"/>
        <v>5.1266984186981533E-3</v>
      </c>
      <c r="L148" s="113">
        <f>-'ver pressoflex 6p C2 DCpowe'!$G$2*'ver pressoflex 6p C2 DCpowe'!D148*'ver pressoflex 6p C2 DCpowe'!$G$17*'ver pressoflex 6p C2 DCpowe'!$G$13*'ver pressoflex 6p C2 DCpowe'!AE148</f>
        <v>-6.5351510576271163</v>
      </c>
      <c r="M148" s="31">
        <f>IF(ABS(E148)&lt;'ver pressoflex 6p C2 DCpowe'!$G$7,'ver pressoflex 6p C2 DCpowe'!$G$16*E148*'ver pressoflex 6p C2 DCpowe'!$O$8,SIGN(E148)*'ver pressoflex 6p C2 DCpowe'!$G$15*'ver pressoflex 6p C2 DCpowe'!$O$8)</f>
        <v>6.3213713923857071</v>
      </c>
      <c r="N148" s="31">
        <f>IF(ABS(F148)&lt;'ver pressoflex 6p C2 DCpowe'!$G$7,'ver pressoflex 6p C2 DCpowe'!$G$16*F148*'ver pressoflex 6p C2 DCpowe'!$O$9,SIGN(F148)*'ver pressoflex 6p C2 DCpowe'!$G$15*'ver pressoflex 6p C2 DCpowe'!$O$9)</f>
        <v>0</v>
      </c>
      <c r="O148" s="31">
        <f>IF(ABS(G148)&lt;'ver pressoflex 6p C2 DCpowe'!$G$7,'ver pressoflex 6p C2 DCpowe'!$G$16*G148*'ver pressoflex 6p C2 DCpowe'!$O$10,SIGN(G148)*'ver pressoflex 6p C2 DCpowe'!$G$15*'ver pressoflex 6p C2 DCpowe'!$O$10)</f>
        <v>0</v>
      </c>
      <c r="P148" s="31">
        <f>IF(ABS(H148)&lt;'ver pressoflex 6p C2 DCpowe'!$G$7,'ver pressoflex 6p C2 DCpowe'!$G$16*H148*'ver pressoflex 6p C2 DCpowe'!$O$11,SIGN(H148)*'ver pressoflex 6p C2 DCpowe'!$G$15*'ver pressoflex 6p C2 DCpowe'!$O$11)</f>
        <v>0</v>
      </c>
      <c r="Q148" s="31">
        <f>IF(ABS(I148)&lt;'ver pressoflex 6p C2 DCpowe'!$G$7,'ver pressoflex 6p C2 DCpowe'!$G$16*I148*'ver pressoflex 6p C2 DCpowe'!$O$12,SIGN(I148)*'ver pressoflex 6p C2 DCpowe'!$G$15*'ver pressoflex 6p C2 DCpowe'!$O$12)</f>
        <v>0</v>
      </c>
      <c r="R148" s="31">
        <f>IF(ABS(J148)&lt;'ver pressoflex 6p C2 DCpowe'!$G$7,'ver pressoflex 6p C2 DCpowe'!$G$16*J148*'ver pressoflex 6p C2 DCpowe'!$O$13,SIGN(J148)*'ver pressoflex 6p C2 DCpowe'!$G$15*'ver pressoflex 6p C2 DCpowe'!$O$13)</f>
        <v>17803.500000000004</v>
      </c>
      <c r="S148" s="113">
        <f t="shared" si="20"/>
        <v>17803.286220334761</v>
      </c>
      <c r="T148" s="362">
        <f>-L148*('ver pressoflex 6p C2 DCpowe'!$G$3/2-'ver pressoflex 6p C2 DCpowe'!AF148*'ver pressoflex 6p C2 DCpowe'!D148)</f>
        <v>7956.2378178789022</v>
      </c>
      <c r="U148" s="29">
        <f>M148*IF(($G$3/2-$M$8)&gt;0,('ver pressoflex 6p C2 DCpowe'!$G$3/2-'ver pressoflex 6p C2 DCpowe'!$M$8),'ver pressoflex 6p C2 DCpowe'!$G$3/2-('ver pressoflex 6p C2 DCpowe'!$G$3-'ver pressoflex 6p C2 DCpowe'!$M$8))*IF(($G$3/2-$M$8)&gt;0,-1,1)</f>
        <v>-6479.4056771953501</v>
      </c>
      <c r="V148" s="29">
        <f>N148*IF(($G$3/2-$M$9)&gt;0,('ver pressoflex 6p C2 DCpowe'!$G$3/2-'ver pressoflex 6p C2 DCpowe'!$M$9),'ver pressoflex 6p C2 DCpowe'!$G$3/2-('ver pressoflex 6p C2 DCpowe'!$G$3-'ver pressoflex 6p C2 DCpowe'!$M$9))*IF(($G$3/2-$M$9)&gt;0,-1,1)</f>
        <v>0</v>
      </c>
      <c r="W148" s="29">
        <f>O148*IF(($G$3/2-$M$10)&gt;0,('ver pressoflex 6p C2 DCpowe'!$G$3/2-'ver pressoflex 6p C2 DCpowe'!$M$10),'ver pressoflex 6p C2 DCpowe'!$G$3/2-('ver pressoflex 6p C2 DCpowe'!$G$3-'ver pressoflex 6p C2 DCpowe'!$M$10))*IF(($G$3/2-$M$10)&gt;0,-1,1)</f>
        <v>0</v>
      </c>
      <c r="X148" s="29">
        <f>P148*IF(($G$3/2-$M$11)&gt;0,('ver pressoflex 6p C2 DCpowe'!$G$3/2-'ver pressoflex 6p C2 DCpowe'!$M$11),'ver pressoflex 6p C2 DCpowe'!$G$3/2-('ver pressoflex 6p C2 DCpowe'!$G$3-'ver pressoflex 6p C2 DCpowe'!$M$11))*IF(($G$3/2-$M$11)&gt;0,-1,1)</f>
        <v>0</v>
      </c>
      <c r="Y148" s="29">
        <f>Q148*IF(($G$3/2-$M$12)&gt;0,('ver pressoflex 6p C2 DCpowe'!$G$3/2-'ver pressoflex 6p C2 DCpowe'!$M$12),'ver pressoflex 6p C2 DCpowe'!$G$3/2-('ver pressoflex 6p C2 DCpowe'!$G$3-'ver pressoflex 6p C2 DCpowe'!$M$12))*IF(($G$3/2-$M$12)&gt;0,-1,1)</f>
        <v>0</v>
      </c>
      <c r="Z148" s="29">
        <f>R148*IF(($G$3/2-$M$13)&gt;0,('ver pressoflex 6p C2 DCpowe'!$G$3/2-'ver pressoflex 6p C2 DCpowe'!$M$13),'ver pressoflex 6p C2 DCpowe'!$G$3/2-('ver pressoflex 6p C2 DCpowe'!$G$3-'ver pressoflex 6p C2 DCpowe'!$M$13))*IF(($G$3/2-$M$13)&gt;0,-1,1)</f>
        <v>18248587.500000004</v>
      </c>
      <c r="AA148" s="113">
        <f t="shared" si="29"/>
        <v>18250064.332140688</v>
      </c>
      <c r="AB148" s="193">
        <f t="shared" si="30"/>
        <v>4.682034480974652E-5</v>
      </c>
      <c r="AC148" s="191">
        <f t="shared" si="31"/>
        <v>1.6842358926281558E-5</v>
      </c>
      <c r="AD148" s="194">
        <f t="shared" si="32"/>
        <v>5.2014811552443963E-10</v>
      </c>
      <c r="AE148" s="191">
        <f t="shared" si="33"/>
        <v>1.2631769194711168E-3</v>
      </c>
      <c r="AF148" s="191">
        <f t="shared" si="34"/>
        <v>0.34038654898254284</v>
      </c>
    </row>
    <row r="149" spans="2:32">
      <c r="B149" s="116">
        <f t="shared" si="19"/>
        <v>59803.064106894351</v>
      </c>
      <c r="C149" s="115">
        <f t="shared" si="21"/>
        <v>1.8300000000000012</v>
      </c>
      <c r="D149" s="68">
        <f>'ver pressoflex 6p C2 DCpowe'!$G$3/2/$C$557*C149</f>
        <v>22.417500000000015</v>
      </c>
      <c r="E149" s="114">
        <f t="shared" si="22"/>
        <v>3.7502917005004043E-4</v>
      </c>
      <c r="F149" s="114">
        <f t="shared" si="23"/>
        <v>5.4397787616693399E-4</v>
      </c>
      <c r="G149" s="114">
        <f t="shared" si="24"/>
        <v>7.129265822838275E-4</v>
      </c>
      <c r="H149" s="114">
        <f t="shared" si="25"/>
        <v>4.3664423520616497E-3</v>
      </c>
      <c r="I149" s="114">
        <f t="shared" si="26"/>
        <v>4.5353910581785433E-3</v>
      </c>
      <c r="J149" s="114">
        <f t="shared" si="27"/>
        <v>4.7043397642954369E-3</v>
      </c>
      <c r="K149" s="114">
        <f t="shared" si="28"/>
        <v>5.1267115295876705E-3</v>
      </c>
      <c r="L149" s="113">
        <f>-'ver pressoflex 6p C2 DCpowe'!$G$2*'ver pressoflex 6p C2 DCpowe'!D149*'ver pressoflex 6p C2 DCpowe'!$G$17*'ver pressoflex 6p C2 DCpowe'!$G$13*'ver pressoflex 6p C2 DCpowe'!AE149</f>
        <v>-6.7492085350566464</v>
      </c>
      <c r="M149" s="31">
        <f>IF(ABS(E149)&lt;'ver pressoflex 6p C2 DCpowe'!$G$7,'ver pressoflex 6p C2 DCpowe'!$G$16*E149*'ver pressoflex 6p C2 DCpowe'!$O$8,SIGN(E149)*'ver pressoflex 6p C2 DCpowe'!$G$15*'ver pressoflex 6p C2 DCpowe'!$O$8)</f>
        <v>6.3133154294077745</v>
      </c>
      <c r="N149" s="31">
        <f>IF(ABS(F149)&lt;'ver pressoflex 6p C2 DCpowe'!$G$7,'ver pressoflex 6p C2 DCpowe'!$G$16*F149*'ver pressoflex 6p C2 DCpowe'!$O$9,SIGN(F149)*'ver pressoflex 6p C2 DCpowe'!$G$15*'ver pressoflex 6p C2 DCpowe'!$O$9)</f>
        <v>0</v>
      </c>
      <c r="O149" s="31">
        <f>IF(ABS(G149)&lt;'ver pressoflex 6p C2 DCpowe'!$G$7,'ver pressoflex 6p C2 DCpowe'!$G$16*G149*'ver pressoflex 6p C2 DCpowe'!$O$10,SIGN(G149)*'ver pressoflex 6p C2 DCpowe'!$G$15*'ver pressoflex 6p C2 DCpowe'!$O$10)</f>
        <v>0</v>
      </c>
      <c r="P149" s="31">
        <f>IF(ABS(H149)&lt;'ver pressoflex 6p C2 DCpowe'!$G$7,'ver pressoflex 6p C2 DCpowe'!$G$16*H149*'ver pressoflex 6p C2 DCpowe'!$O$11,SIGN(H149)*'ver pressoflex 6p C2 DCpowe'!$G$15*'ver pressoflex 6p C2 DCpowe'!$O$11)</f>
        <v>0</v>
      </c>
      <c r="Q149" s="31">
        <f>IF(ABS(I149)&lt;'ver pressoflex 6p C2 DCpowe'!$G$7,'ver pressoflex 6p C2 DCpowe'!$G$16*I149*'ver pressoflex 6p C2 DCpowe'!$O$12,SIGN(I149)*'ver pressoflex 6p C2 DCpowe'!$G$15*'ver pressoflex 6p C2 DCpowe'!$O$12)</f>
        <v>0</v>
      </c>
      <c r="R149" s="31">
        <f>IF(ABS(J149)&lt;'ver pressoflex 6p C2 DCpowe'!$G$7,'ver pressoflex 6p C2 DCpowe'!$G$16*J149*'ver pressoflex 6p C2 DCpowe'!$O$13,SIGN(J149)*'ver pressoflex 6p C2 DCpowe'!$G$15*'ver pressoflex 6p C2 DCpowe'!$O$13)</f>
        <v>17803.500000000004</v>
      </c>
      <c r="S149" s="113">
        <f t="shared" si="20"/>
        <v>17803.064106894355</v>
      </c>
      <c r="T149" s="362">
        <f>-L149*('ver pressoflex 6p C2 DCpowe'!$G$3/2-'ver pressoflex 6p C2 DCpowe'!AF149*'ver pressoflex 6p C2 DCpowe'!D149)</f>
        <v>8216.2669173435352</v>
      </c>
      <c r="U149" s="29">
        <f>M149*IF(($G$3/2-$M$8)&gt;0,('ver pressoflex 6p C2 DCpowe'!$G$3/2-'ver pressoflex 6p C2 DCpowe'!$M$8),'ver pressoflex 6p C2 DCpowe'!$G$3/2-('ver pressoflex 6p C2 DCpowe'!$G$3-'ver pressoflex 6p C2 DCpowe'!$M$8))*IF(($G$3/2-$M$8)&gt;0,-1,1)</f>
        <v>-6471.1483151429684</v>
      </c>
      <c r="V149" s="29">
        <f>N149*IF(($G$3/2-$M$9)&gt;0,('ver pressoflex 6p C2 DCpowe'!$G$3/2-'ver pressoflex 6p C2 DCpowe'!$M$9),'ver pressoflex 6p C2 DCpowe'!$G$3/2-('ver pressoflex 6p C2 DCpowe'!$G$3-'ver pressoflex 6p C2 DCpowe'!$M$9))*IF(($G$3/2-$M$9)&gt;0,-1,1)</f>
        <v>0</v>
      </c>
      <c r="W149" s="29">
        <f>O149*IF(($G$3/2-$M$10)&gt;0,('ver pressoflex 6p C2 DCpowe'!$G$3/2-'ver pressoflex 6p C2 DCpowe'!$M$10),'ver pressoflex 6p C2 DCpowe'!$G$3/2-('ver pressoflex 6p C2 DCpowe'!$G$3-'ver pressoflex 6p C2 DCpowe'!$M$10))*IF(($G$3/2-$M$10)&gt;0,-1,1)</f>
        <v>0</v>
      </c>
      <c r="X149" s="29">
        <f>P149*IF(($G$3/2-$M$11)&gt;0,('ver pressoflex 6p C2 DCpowe'!$G$3/2-'ver pressoflex 6p C2 DCpowe'!$M$11),'ver pressoflex 6p C2 DCpowe'!$G$3/2-('ver pressoflex 6p C2 DCpowe'!$G$3-'ver pressoflex 6p C2 DCpowe'!$M$11))*IF(($G$3/2-$M$11)&gt;0,-1,1)</f>
        <v>0</v>
      </c>
      <c r="Y149" s="29">
        <f>Q149*IF(($G$3/2-$M$12)&gt;0,('ver pressoflex 6p C2 DCpowe'!$G$3/2-'ver pressoflex 6p C2 DCpowe'!$M$12),'ver pressoflex 6p C2 DCpowe'!$G$3/2-('ver pressoflex 6p C2 DCpowe'!$G$3-'ver pressoflex 6p C2 DCpowe'!$M$12))*IF(($G$3/2-$M$12)&gt;0,-1,1)</f>
        <v>0</v>
      </c>
      <c r="Z149" s="29">
        <f>R149*IF(($G$3/2-$M$13)&gt;0,('ver pressoflex 6p C2 DCpowe'!$G$3/2-'ver pressoflex 6p C2 DCpowe'!$M$13),'ver pressoflex 6p C2 DCpowe'!$G$3/2-('ver pressoflex 6p C2 DCpowe'!$G$3-'ver pressoflex 6p C2 DCpowe'!$M$13))*IF(($G$3/2-$M$13)&gt;0,-1,1)</f>
        <v>18248587.500000004</v>
      </c>
      <c r="AA149" s="113">
        <f t="shared" si="29"/>
        <v>18250332.618602205</v>
      </c>
      <c r="AB149" s="193">
        <f t="shared" si="30"/>
        <v>4.7342595242193285E-5</v>
      </c>
      <c r="AC149" s="191">
        <f t="shared" si="31"/>
        <v>1.7203928143017457E-5</v>
      </c>
      <c r="AD149" s="194">
        <f t="shared" si="32"/>
        <v>5.3717147702797014E-10</v>
      </c>
      <c r="AE149" s="191">
        <f t="shared" si="33"/>
        <v>1.2902946107263091E-3</v>
      </c>
      <c r="AF149" s="191">
        <f t="shared" si="34"/>
        <v>0.34047196250254119</v>
      </c>
    </row>
    <row r="150" spans="2:32">
      <c r="B150" s="116">
        <f t="shared" si="19"/>
        <v>59802.837485154203</v>
      </c>
      <c r="C150" s="115">
        <f t="shared" si="21"/>
        <v>1.8500000000000012</v>
      </c>
      <c r="D150" s="68">
        <f>'ver pressoflex 6p C2 DCpowe'!$G$3/2/$C$557*C150</f>
        <v>22.662500000000016</v>
      </c>
      <c r="E150" s="114">
        <f t="shared" si="22"/>
        <v>3.7455052353118208E-4</v>
      </c>
      <c r="F150" s="114">
        <f t="shared" si="23"/>
        <v>5.4351671445241755E-4</v>
      </c>
      <c r="G150" s="114">
        <f t="shared" si="24"/>
        <v>7.1248290537365285E-4</v>
      </c>
      <c r="H150" s="114">
        <f t="shared" si="25"/>
        <v>4.3663767840453676E-3</v>
      </c>
      <c r="I150" s="114">
        <f t="shared" si="26"/>
        <v>4.5353429749666026E-3</v>
      </c>
      <c r="J150" s="114">
        <f t="shared" si="27"/>
        <v>4.7043091658878385E-3</v>
      </c>
      <c r="K150" s="114">
        <f t="shared" si="28"/>
        <v>5.1267246431909268E-3</v>
      </c>
      <c r="L150" s="113">
        <f>-'ver pressoflex 6p C2 DCpowe'!$G$2*'ver pressoflex 6p C2 DCpowe'!D150*'ver pressoflex 6p C2 DCpowe'!$G$17*'ver pressoflex 6p C2 DCpowe'!$G$13*'ver pressoflex 6p C2 DCpowe'!AE150</f>
        <v>-6.9677726447797621</v>
      </c>
      <c r="M150" s="31">
        <f>IF(ABS(E150)&lt;'ver pressoflex 6p C2 DCpowe'!$G$7,'ver pressoflex 6p C2 DCpowe'!$G$16*E150*'ver pressoflex 6p C2 DCpowe'!$O$8,SIGN(E150)*'ver pressoflex 6p C2 DCpowe'!$G$15*'ver pressoflex 6p C2 DCpowe'!$O$8)</f>
        <v>6.3052577989777534</v>
      </c>
      <c r="N150" s="31">
        <f>IF(ABS(F150)&lt;'ver pressoflex 6p C2 DCpowe'!$G$7,'ver pressoflex 6p C2 DCpowe'!$G$16*F150*'ver pressoflex 6p C2 DCpowe'!$O$9,SIGN(F150)*'ver pressoflex 6p C2 DCpowe'!$G$15*'ver pressoflex 6p C2 DCpowe'!$O$9)</f>
        <v>0</v>
      </c>
      <c r="O150" s="31">
        <f>IF(ABS(G150)&lt;'ver pressoflex 6p C2 DCpowe'!$G$7,'ver pressoflex 6p C2 DCpowe'!$G$16*G150*'ver pressoflex 6p C2 DCpowe'!$O$10,SIGN(G150)*'ver pressoflex 6p C2 DCpowe'!$G$15*'ver pressoflex 6p C2 DCpowe'!$O$10)</f>
        <v>0</v>
      </c>
      <c r="P150" s="31">
        <f>IF(ABS(H150)&lt;'ver pressoflex 6p C2 DCpowe'!$G$7,'ver pressoflex 6p C2 DCpowe'!$G$16*H150*'ver pressoflex 6p C2 DCpowe'!$O$11,SIGN(H150)*'ver pressoflex 6p C2 DCpowe'!$G$15*'ver pressoflex 6p C2 DCpowe'!$O$11)</f>
        <v>0</v>
      </c>
      <c r="Q150" s="31">
        <f>IF(ABS(I150)&lt;'ver pressoflex 6p C2 DCpowe'!$G$7,'ver pressoflex 6p C2 DCpowe'!$G$16*I150*'ver pressoflex 6p C2 DCpowe'!$O$12,SIGN(I150)*'ver pressoflex 6p C2 DCpowe'!$G$15*'ver pressoflex 6p C2 DCpowe'!$O$12)</f>
        <v>0</v>
      </c>
      <c r="R150" s="31">
        <f>IF(ABS(J150)&lt;'ver pressoflex 6p C2 DCpowe'!$G$7,'ver pressoflex 6p C2 DCpowe'!$G$16*J150*'ver pressoflex 6p C2 DCpowe'!$O$13,SIGN(J150)*'ver pressoflex 6p C2 DCpowe'!$G$15*'ver pressoflex 6p C2 DCpowe'!$O$13)</f>
        <v>17803.500000000004</v>
      </c>
      <c r="S150" s="113">
        <f t="shared" si="20"/>
        <v>17802.837485154203</v>
      </c>
      <c r="T150" s="362">
        <f>-L150*('ver pressoflex 6p C2 DCpowe'!$G$3/2-'ver pressoflex 6p C2 DCpowe'!AF150*'ver pressoflex 6p C2 DCpowe'!D150)</f>
        <v>8481.7450177118026</v>
      </c>
      <c r="U150" s="29">
        <f>M150*IF(($G$3/2-$M$8)&gt;0,('ver pressoflex 6p C2 DCpowe'!$G$3/2-'ver pressoflex 6p C2 DCpowe'!$M$8),'ver pressoflex 6p C2 DCpowe'!$G$3/2-('ver pressoflex 6p C2 DCpowe'!$G$3-'ver pressoflex 6p C2 DCpowe'!$M$8))*IF(($G$3/2-$M$8)&gt;0,-1,1)</f>
        <v>-6462.8892439521969</v>
      </c>
      <c r="V150" s="29">
        <f>N150*IF(($G$3/2-$M$9)&gt;0,('ver pressoflex 6p C2 DCpowe'!$G$3/2-'ver pressoflex 6p C2 DCpowe'!$M$9),'ver pressoflex 6p C2 DCpowe'!$G$3/2-('ver pressoflex 6p C2 DCpowe'!$G$3-'ver pressoflex 6p C2 DCpowe'!$M$9))*IF(($G$3/2-$M$9)&gt;0,-1,1)</f>
        <v>0</v>
      </c>
      <c r="W150" s="29">
        <f>O150*IF(($G$3/2-$M$10)&gt;0,('ver pressoflex 6p C2 DCpowe'!$G$3/2-'ver pressoflex 6p C2 DCpowe'!$M$10),'ver pressoflex 6p C2 DCpowe'!$G$3/2-('ver pressoflex 6p C2 DCpowe'!$G$3-'ver pressoflex 6p C2 DCpowe'!$M$10))*IF(($G$3/2-$M$10)&gt;0,-1,1)</f>
        <v>0</v>
      </c>
      <c r="X150" s="29">
        <f>P150*IF(($G$3/2-$M$11)&gt;0,('ver pressoflex 6p C2 DCpowe'!$G$3/2-'ver pressoflex 6p C2 DCpowe'!$M$11),'ver pressoflex 6p C2 DCpowe'!$G$3/2-('ver pressoflex 6p C2 DCpowe'!$G$3-'ver pressoflex 6p C2 DCpowe'!$M$11))*IF(($G$3/2-$M$11)&gt;0,-1,1)</f>
        <v>0</v>
      </c>
      <c r="Y150" s="29">
        <f>Q150*IF(($G$3/2-$M$12)&gt;0,('ver pressoflex 6p C2 DCpowe'!$G$3/2-'ver pressoflex 6p C2 DCpowe'!$M$12),'ver pressoflex 6p C2 DCpowe'!$G$3/2-('ver pressoflex 6p C2 DCpowe'!$G$3-'ver pressoflex 6p C2 DCpowe'!$M$12))*IF(($G$3/2-$M$12)&gt;0,-1,1)</f>
        <v>0</v>
      </c>
      <c r="Z150" s="29">
        <f>R150*IF(($G$3/2-$M$13)&gt;0,('ver pressoflex 6p C2 DCpowe'!$G$3/2-'ver pressoflex 6p C2 DCpowe'!$M$13),'ver pressoflex 6p C2 DCpowe'!$G$3/2-('ver pressoflex 6p C2 DCpowe'!$G$3-'ver pressoflex 6p C2 DCpowe'!$M$13))*IF(($G$3/2-$M$13)&gt;0,-1,1)</f>
        <v>18248587.500000004</v>
      </c>
      <c r="AA150" s="113">
        <f t="shared" si="29"/>
        <v>18250606.355773762</v>
      </c>
      <c r="AB150" s="193">
        <f t="shared" si="30"/>
        <v>4.7864953771906236E-5</v>
      </c>
      <c r="AC150" s="191">
        <f t="shared" si="31"/>
        <v>1.7569042993692557E-5</v>
      </c>
      <c r="AD150" s="194">
        <f t="shared" si="32"/>
        <v>5.5455247288912294E-10</v>
      </c>
      <c r="AE150" s="191">
        <f t="shared" si="33"/>
        <v>1.3176782245269416E-3</v>
      </c>
      <c r="AF150" s="191">
        <f t="shared" si="34"/>
        <v>0.3405575553328386</v>
      </c>
    </row>
    <row r="151" spans="2:32">
      <c r="B151" s="116">
        <f t="shared" si="19"/>
        <v>59802.606313397584</v>
      </c>
      <c r="C151" s="115">
        <f t="shared" si="21"/>
        <v>1.8700000000000012</v>
      </c>
      <c r="D151" s="68">
        <f>'ver pressoflex 6p C2 DCpowe'!$G$3/2/$C$557*C151</f>
        <v>22.907500000000017</v>
      </c>
      <c r="E151" s="114">
        <f t="shared" si="22"/>
        <v>3.7407177793009774E-4</v>
      </c>
      <c r="F151" s="114">
        <f t="shared" si="23"/>
        <v>5.4305545727511694E-4</v>
      </c>
      <c r="G151" s="114">
        <f t="shared" si="24"/>
        <v>7.1203913662013624E-4</v>
      </c>
      <c r="H151" s="114">
        <f t="shared" si="25"/>
        <v>4.366311202456178E-3</v>
      </c>
      <c r="I151" s="114">
        <f t="shared" si="26"/>
        <v>4.5352948818011968E-3</v>
      </c>
      <c r="J151" s="114">
        <f t="shared" si="27"/>
        <v>4.7042785611462164E-3</v>
      </c>
      <c r="K151" s="114">
        <f t="shared" si="28"/>
        <v>5.1267377595087642E-3</v>
      </c>
      <c r="L151" s="113">
        <f>-'ver pressoflex 6p C2 DCpowe'!$G$2*'ver pressoflex 6p C2 DCpowe'!D151*'ver pressoflex 6p C2 DCpowe'!$G$17*'ver pressoflex 6p C2 DCpowe'!$G$13*'ver pressoflex 6p C2 DCpowe'!AE151</f>
        <v>-7.1908851029958338</v>
      </c>
      <c r="M151" s="31">
        <f>IF(ABS(E151)&lt;'ver pressoflex 6p C2 DCpowe'!$G$7,'ver pressoflex 6p C2 DCpowe'!$G$16*E151*'ver pressoflex 6p C2 DCpowe'!$O$8,SIGN(E151)*'ver pressoflex 6p C2 DCpowe'!$G$15*'ver pressoflex 6p C2 DCpowe'!$O$8)</f>
        <v>6.2971985005778892</v>
      </c>
      <c r="N151" s="31">
        <f>IF(ABS(F151)&lt;'ver pressoflex 6p C2 DCpowe'!$G$7,'ver pressoflex 6p C2 DCpowe'!$G$16*F151*'ver pressoflex 6p C2 DCpowe'!$O$9,SIGN(F151)*'ver pressoflex 6p C2 DCpowe'!$G$15*'ver pressoflex 6p C2 DCpowe'!$O$9)</f>
        <v>0</v>
      </c>
      <c r="O151" s="31">
        <f>IF(ABS(G151)&lt;'ver pressoflex 6p C2 DCpowe'!$G$7,'ver pressoflex 6p C2 DCpowe'!$G$16*G151*'ver pressoflex 6p C2 DCpowe'!$O$10,SIGN(G151)*'ver pressoflex 6p C2 DCpowe'!$G$15*'ver pressoflex 6p C2 DCpowe'!$O$10)</f>
        <v>0</v>
      </c>
      <c r="P151" s="31">
        <f>IF(ABS(H151)&lt;'ver pressoflex 6p C2 DCpowe'!$G$7,'ver pressoflex 6p C2 DCpowe'!$G$16*H151*'ver pressoflex 6p C2 DCpowe'!$O$11,SIGN(H151)*'ver pressoflex 6p C2 DCpowe'!$G$15*'ver pressoflex 6p C2 DCpowe'!$O$11)</f>
        <v>0</v>
      </c>
      <c r="Q151" s="31">
        <f>IF(ABS(I151)&lt;'ver pressoflex 6p C2 DCpowe'!$G$7,'ver pressoflex 6p C2 DCpowe'!$G$16*I151*'ver pressoflex 6p C2 DCpowe'!$O$12,SIGN(I151)*'ver pressoflex 6p C2 DCpowe'!$G$15*'ver pressoflex 6p C2 DCpowe'!$O$12)</f>
        <v>0</v>
      </c>
      <c r="R151" s="31">
        <f>IF(ABS(J151)&lt;'ver pressoflex 6p C2 DCpowe'!$G$7,'ver pressoflex 6p C2 DCpowe'!$G$16*J151*'ver pressoflex 6p C2 DCpowe'!$O$13,SIGN(J151)*'ver pressoflex 6p C2 DCpowe'!$G$15*'ver pressoflex 6p C2 DCpowe'!$O$13)</f>
        <v>17803.500000000004</v>
      </c>
      <c r="S151" s="113">
        <f t="shared" si="20"/>
        <v>17802.606313397584</v>
      </c>
      <c r="T151" s="362">
        <f>-L151*('ver pressoflex 6p C2 DCpowe'!$G$3/2-'ver pressoflex 6p C2 DCpowe'!AF151*'ver pressoflex 6p C2 DCpowe'!D151)</f>
        <v>8752.7217106608023</v>
      </c>
      <c r="U151" s="29">
        <f>M151*IF(($G$3/2-$M$8)&gt;0,('ver pressoflex 6p C2 DCpowe'!$G$3/2-'ver pressoflex 6p C2 DCpowe'!$M$8),'ver pressoflex 6p C2 DCpowe'!$G$3/2-('ver pressoflex 6p C2 DCpowe'!$G$3-'ver pressoflex 6p C2 DCpowe'!$M$8))*IF(($G$3/2-$M$8)&gt;0,-1,1)</f>
        <v>-6454.6284630923365</v>
      </c>
      <c r="V151" s="29">
        <f>N151*IF(($G$3/2-$M$9)&gt;0,('ver pressoflex 6p C2 DCpowe'!$G$3/2-'ver pressoflex 6p C2 DCpowe'!$M$9),'ver pressoflex 6p C2 DCpowe'!$G$3/2-('ver pressoflex 6p C2 DCpowe'!$G$3-'ver pressoflex 6p C2 DCpowe'!$M$9))*IF(($G$3/2-$M$9)&gt;0,-1,1)</f>
        <v>0</v>
      </c>
      <c r="W151" s="29">
        <f>O151*IF(($G$3/2-$M$10)&gt;0,('ver pressoflex 6p C2 DCpowe'!$G$3/2-'ver pressoflex 6p C2 DCpowe'!$M$10),'ver pressoflex 6p C2 DCpowe'!$G$3/2-('ver pressoflex 6p C2 DCpowe'!$G$3-'ver pressoflex 6p C2 DCpowe'!$M$10))*IF(($G$3/2-$M$10)&gt;0,-1,1)</f>
        <v>0</v>
      </c>
      <c r="X151" s="29">
        <f>P151*IF(($G$3/2-$M$11)&gt;0,('ver pressoflex 6p C2 DCpowe'!$G$3/2-'ver pressoflex 6p C2 DCpowe'!$M$11),'ver pressoflex 6p C2 DCpowe'!$G$3/2-('ver pressoflex 6p C2 DCpowe'!$G$3-'ver pressoflex 6p C2 DCpowe'!$M$11))*IF(($G$3/2-$M$11)&gt;0,-1,1)</f>
        <v>0</v>
      </c>
      <c r="Y151" s="29">
        <f>Q151*IF(($G$3/2-$M$12)&gt;0,('ver pressoflex 6p C2 DCpowe'!$G$3/2-'ver pressoflex 6p C2 DCpowe'!$M$12),'ver pressoflex 6p C2 DCpowe'!$G$3/2-('ver pressoflex 6p C2 DCpowe'!$G$3-'ver pressoflex 6p C2 DCpowe'!$M$12))*IF(($G$3/2-$M$12)&gt;0,-1,1)</f>
        <v>0</v>
      </c>
      <c r="Z151" s="29">
        <f>R151*IF(($G$3/2-$M$13)&gt;0,('ver pressoflex 6p C2 DCpowe'!$G$3/2-'ver pressoflex 6p C2 DCpowe'!$M$13),'ver pressoflex 6p C2 DCpowe'!$G$3/2-('ver pressoflex 6p C2 DCpowe'!$G$3-'ver pressoflex 6p C2 DCpowe'!$M$13))*IF(($G$3/2-$M$13)&gt;0,-1,1)</f>
        <v>18248587.500000004</v>
      </c>
      <c r="AA151" s="113">
        <f t="shared" si="29"/>
        <v>18250885.593247574</v>
      </c>
      <c r="AB151" s="193">
        <f t="shared" si="30"/>
        <v>4.8387420432450393E-5</v>
      </c>
      <c r="AC151" s="191">
        <f t="shared" si="31"/>
        <v>1.7937693775889566E-5</v>
      </c>
      <c r="AD151" s="194">
        <f t="shared" si="32"/>
        <v>5.7229437982523387E-10</v>
      </c>
      <c r="AE151" s="191">
        <f t="shared" si="33"/>
        <v>1.3453270331917173E-3</v>
      </c>
      <c r="AF151" s="191">
        <f t="shared" si="34"/>
        <v>0.34064332803867281</v>
      </c>
    </row>
    <row r="152" spans="2:32">
      <c r="B152" s="116">
        <f t="shared" si="19"/>
        <v>59802.37055007962</v>
      </c>
      <c r="C152" s="115">
        <f t="shared" si="21"/>
        <v>1.8900000000000012</v>
      </c>
      <c r="D152" s="68">
        <f>'ver pressoflex 6p C2 DCpowe'!$G$3/2/$C$557*C152</f>
        <v>23.152500000000014</v>
      </c>
      <c r="E152" s="114">
        <f t="shared" si="22"/>
        <v>3.7359293321601836E-4</v>
      </c>
      <c r="F152" s="114">
        <f t="shared" si="23"/>
        <v>5.4259410460538759E-4</v>
      </c>
      <c r="G152" s="114">
        <f t="shared" si="24"/>
        <v>7.1159527599475676E-4</v>
      </c>
      <c r="H152" s="114">
        <f t="shared" si="25"/>
        <v>4.3662456072898655E-3</v>
      </c>
      <c r="I152" s="114">
        <f t="shared" si="26"/>
        <v>4.5352467786792345E-3</v>
      </c>
      <c r="J152" s="114">
        <f t="shared" si="27"/>
        <v>4.7042479500686036E-3</v>
      </c>
      <c r="K152" s="114">
        <f t="shared" si="28"/>
        <v>5.1267508785420267E-3</v>
      </c>
      <c r="L152" s="113">
        <f>-'ver pressoflex 6p C2 DCpowe'!$G$2*'ver pressoflex 6p C2 DCpowe'!D152*'ver pressoflex 6p C2 DCpowe'!$G$17*'ver pressoflex 6p C2 DCpowe'!$G$13*'ver pressoflex 6p C2 DCpowe'!AE152</f>
        <v>-7.4185874540738954</v>
      </c>
      <c r="M152" s="31">
        <f>IF(ABS(E152)&lt;'ver pressoflex 6p C2 DCpowe'!$G$7,'ver pressoflex 6p C2 DCpowe'!$G$16*E152*'ver pressoflex 6p C2 DCpowe'!$O$8,SIGN(E152)*'ver pressoflex 6p C2 DCpowe'!$G$15*'ver pressoflex 6p C2 DCpowe'!$O$8)</f>
        <v>6.2891375336902078</v>
      </c>
      <c r="N152" s="31">
        <f>IF(ABS(F152)&lt;'ver pressoflex 6p C2 DCpowe'!$G$7,'ver pressoflex 6p C2 DCpowe'!$G$16*F152*'ver pressoflex 6p C2 DCpowe'!$O$9,SIGN(F152)*'ver pressoflex 6p C2 DCpowe'!$G$15*'ver pressoflex 6p C2 DCpowe'!$O$9)</f>
        <v>0</v>
      </c>
      <c r="O152" s="31">
        <f>IF(ABS(G152)&lt;'ver pressoflex 6p C2 DCpowe'!$G$7,'ver pressoflex 6p C2 DCpowe'!$G$16*G152*'ver pressoflex 6p C2 DCpowe'!$O$10,SIGN(G152)*'ver pressoflex 6p C2 DCpowe'!$G$15*'ver pressoflex 6p C2 DCpowe'!$O$10)</f>
        <v>0</v>
      </c>
      <c r="P152" s="31">
        <f>IF(ABS(H152)&lt;'ver pressoflex 6p C2 DCpowe'!$G$7,'ver pressoflex 6p C2 DCpowe'!$G$16*H152*'ver pressoflex 6p C2 DCpowe'!$O$11,SIGN(H152)*'ver pressoflex 6p C2 DCpowe'!$G$15*'ver pressoflex 6p C2 DCpowe'!$O$11)</f>
        <v>0</v>
      </c>
      <c r="Q152" s="31">
        <f>IF(ABS(I152)&lt;'ver pressoflex 6p C2 DCpowe'!$G$7,'ver pressoflex 6p C2 DCpowe'!$G$16*I152*'ver pressoflex 6p C2 DCpowe'!$O$12,SIGN(I152)*'ver pressoflex 6p C2 DCpowe'!$G$15*'ver pressoflex 6p C2 DCpowe'!$O$12)</f>
        <v>0</v>
      </c>
      <c r="R152" s="31">
        <f>IF(ABS(J152)&lt;'ver pressoflex 6p C2 DCpowe'!$G$7,'ver pressoflex 6p C2 DCpowe'!$G$16*J152*'ver pressoflex 6p C2 DCpowe'!$O$13,SIGN(J152)*'ver pressoflex 6p C2 DCpowe'!$G$15*'ver pressoflex 6p C2 DCpowe'!$O$13)</f>
        <v>17803.500000000004</v>
      </c>
      <c r="S152" s="113">
        <f t="shared" si="20"/>
        <v>17802.37055007962</v>
      </c>
      <c r="T152" s="362">
        <f>-L152*('ver pressoflex 6p C2 DCpowe'!$G$3/2-'ver pressoflex 6p C2 DCpowe'!AF152*'ver pressoflex 6p C2 DCpowe'!D152)</f>
        <v>9029.246363094946</v>
      </c>
      <c r="U152" s="29">
        <f>M152*IF(($G$3/2-$M$8)&gt;0,('ver pressoflex 6p C2 DCpowe'!$G$3/2-'ver pressoflex 6p C2 DCpowe'!$M$8),'ver pressoflex 6p C2 DCpowe'!$G$3/2-('ver pressoflex 6p C2 DCpowe'!$G$3-'ver pressoflex 6p C2 DCpowe'!$M$8))*IF(($G$3/2-$M$8)&gt;0,-1,1)</f>
        <v>-6446.3659720324631</v>
      </c>
      <c r="V152" s="29">
        <f>N152*IF(($G$3/2-$M$9)&gt;0,('ver pressoflex 6p C2 DCpowe'!$G$3/2-'ver pressoflex 6p C2 DCpowe'!$M$9),'ver pressoflex 6p C2 DCpowe'!$G$3/2-('ver pressoflex 6p C2 DCpowe'!$G$3-'ver pressoflex 6p C2 DCpowe'!$M$9))*IF(($G$3/2-$M$9)&gt;0,-1,1)</f>
        <v>0</v>
      </c>
      <c r="W152" s="29">
        <f>O152*IF(($G$3/2-$M$10)&gt;0,('ver pressoflex 6p C2 DCpowe'!$G$3/2-'ver pressoflex 6p C2 DCpowe'!$M$10),'ver pressoflex 6p C2 DCpowe'!$G$3/2-('ver pressoflex 6p C2 DCpowe'!$G$3-'ver pressoflex 6p C2 DCpowe'!$M$10))*IF(($G$3/2-$M$10)&gt;0,-1,1)</f>
        <v>0</v>
      </c>
      <c r="X152" s="29">
        <f>P152*IF(($G$3/2-$M$11)&gt;0,('ver pressoflex 6p C2 DCpowe'!$G$3/2-'ver pressoflex 6p C2 DCpowe'!$M$11),'ver pressoflex 6p C2 DCpowe'!$G$3/2-('ver pressoflex 6p C2 DCpowe'!$G$3-'ver pressoflex 6p C2 DCpowe'!$M$11))*IF(($G$3/2-$M$11)&gt;0,-1,1)</f>
        <v>0</v>
      </c>
      <c r="Y152" s="29">
        <f>Q152*IF(($G$3/2-$M$12)&gt;0,('ver pressoflex 6p C2 DCpowe'!$G$3/2-'ver pressoflex 6p C2 DCpowe'!$M$12),'ver pressoflex 6p C2 DCpowe'!$G$3/2-('ver pressoflex 6p C2 DCpowe'!$G$3-'ver pressoflex 6p C2 DCpowe'!$M$12))*IF(($G$3/2-$M$12)&gt;0,-1,1)</f>
        <v>0</v>
      </c>
      <c r="Z152" s="29">
        <f>R152*IF(($G$3/2-$M$13)&gt;0,('ver pressoflex 6p C2 DCpowe'!$G$3/2-'ver pressoflex 6p C2 DCpowe'!$M$13),'ver pressoflex 6p C2 DCpowe'!$G$3/2-('ver pressoflex 6p C2 DCpowe'!$G$3-'ver pressoflex 6p C2 DCpowe'!$M$13))*IF(($G$3/2-$M$13)&gt;0,-1,1)</f>
        <v>18248587.500000004</v>
      </c>
      <c r="AA152" s="113">
        <f t="shared" si="29"/>
        <v>18251170.380391065</v>
      </c>
      <c r="AB152" s="193">
        <f t="shared" si="30"/>
        <v>4.8909995257404663E-5</v>
      </c>
      <c r="AC152" s="191">
        <f t="shared" si="31"/>
        <v>1.8309870773779793E-5</v>
      </c>
      <c r="AD152" s="194">
        <f t="shared" si="32"/>
        <v>5.9040045985454166E-10</v>
      </c>
      <c r="AE152" s="191">
        <f t="shared" si="33"/>
        <v>1.3732403080334843E-3</v>
      </c>
      <c r="AF152" s="191">
        <f t="shared" si="34"/>
        <v>0.34072928118766033</v>
      </c>
    </row>
    <row r="153" spans="2:32">
      <c r="B153" s="116">
        <f t="shared" si="19"/>
        <v>59802.130153827544</v>
      </c>
      <c r="C153" s="115">
        <f t="shared" si="21"/>
        <v>1.9100000000000013</v>
      </c>
      <c r="D153" s="68">
        <f>'ver pressoflex 6p C2 DCpowe'!$G$3/2/$C$557*C153</f>
        <v>23.397500000000015</v>
      </c>
      <c r="E153" s="114">
        <f t="shared" si="22"/>
        <v>3.7311398935816219E-4</v>
      </c>
      <c r="F153" s="114">
        <f t="shared" si="23"/>
        <v>5.4213265641357168E-4</v>
      </c>
      <c r="G153" s="114">
        <f t="shared" si="24"/>
        <v>7.1115132346898135E-4</v>
      </c>
      <c r="H153" s="114">
        <f t="shared" si="25"/>
        <v>4.3661799985422146E-3</v>
      </c>
      <c r="I153" s="114">
        <f t="shared" si="26"/>
        <v>4.5351986655976237E-3</v>
      </c>
      <c r="J153" s="114">
        <f t="shared" si="27"/>
        <v>4.7042173326530328E-3</v>
      </c>
      <c r="K153" s="114">
        <f t="shared" si="28"/>
        <v>5.1267640002915574E-3</v>
      </c>
      <c r="L153" s="113">
        <f>-'ver pressoflex 6p C2 DCpowe'!$G$2*'ver pressoflex 6p C2 DCpowe'!D153*'ver pressoflex 6p C2 DCpowe'!$G$17*'ver pressoflex 6p C2 DCpowe'!$G$13*'ver pressoflex 6p C2 DCpowe'!AE153</f>
        <v>-7.65092107025926</v>
      </c>
      <c r="M153" s="31">
        <f>IF(ABS(E153)&lt;'ver pressoflex 6p C2 DCpowe'!$G$7,'ver pressoflex 6p C2 DCpowe'!$G$16*E153*'ver pressoflex 6p C2 DCpowe'!$O$8,SIGN(E153)*'ver pressoflex 6p C2 DCpowe'!$G$15*'ver pressoflex 6p C2 DCpowe'!$O$8)</f>
        <v>6.2810748977965263</v>
      </c>
      <c r="N153" s="31">
        <f>IF(ABS(F153)&lt;'ver pressoflex 6p C2 DCpowe'!$G$7,'ver pressoflex 6p C2 DCpowe'!$G$16*F153*'ver pressoflex 6p C2 DCpowe'!$O$9,SIGN(F153)*'ver pressoflex 6p C2 DCpowe'!$G$15*'ver pressoflex 6p C2 DCpowe'!$O$9)</f>
        <v>0</v>
      </c>
      <c r="O153" s="31">
        <f>IF(ABS(G153)&lt;'ver pressoflex 6p C2 DCpowe'!$G$7,'ver pressoflex 6p C2 DCpowe'!$G$16*G153*'ver pressoflex 6p C2 DCpowe'!$O$10,SIGN(G153)*'ver pressoflex 6p C2 DCpowe'!$G$15*'ver pressoflex 6p C2 DCpowe'!$O$10)</f>
        <v>0</v>
      </c>
      <c r="P153" s="31">
        <f>IF(ABS(H153)&lt;'ver pressoflex 6p C2 DCpowe'!$G$7,'ver pressoflex 6p C2 DCpowe'!$G$16*H153*'ver pressoflex 6p C2 DCpowe'!$O$11,SIGN(H153)*'ver pressoflex 6p C2 DCpowe'!$G$15*'ver pressoflex 6p C2 DCpowe'!$O$11)</f>
        <v>0</v>
      </c>
      <c r="Q153" s="31">
        <f>IF(ABS(I153)&lt;'ver pressoflex 6p C2 DCpowe'!$G$7,'ver pressoflex 6p C2 DCpowe'!$G$16*I153*'ver pressoflex 6p C2 DCpowe'!$O$12,SIGN(I153)*'ver pressoflex 6p C2 DCpowe'!$G$15*'ver pressoflex 6p C2 DCpowe'!$O$12)</f>
        <v>0</v>
      </c>
      <c r="R153" s="31">
        <f>IF(ABS(J153)&lt;'ver pressoflex 6p C2 DCpowe'!$G$7,'ver pressoflex 6p C2 DCpowe'!$G$16*J153*'ver pressoflex 6p C2 DCpowe'!$O$13,SIGN(J153)*'ver pressoflex 6p C2 DCpowe'!$G$15*'ver pressoflex 6p C2 DCpowe'!$O$13)</f>
        <v>17803.500000000004</v>
      </c>
      <c r="S153" s="113">
        <f t="shared" si="20"/>
        <v>17802.13015382754</v>
      </c>
      <c r="T153" s="362">
        <f>-L153*('ver pressoflex 6p C2 DCpowe'!$G$3/2-'ver pressoflex 6p C2 DCpowe'!AF153*'ver pressoflex 6p C2 DCpowe'!D153)</f>
        <v>9311.3681168357634</v>
      </c>
      <c r="U153" s="29">
        <f>M153*IF(($G$3/2-$M$8)&gt;0,('ver pressoflex 6p C2 DCpowe'!$G$3/2-'ver pressoflex 6p C2 DCpowe'!$M$8),'ver pressoflex 6p C2 DCpowe'!$G$3/2-('ver pressoflex 6p C2 DCpowe'!$G$3-'ver pressoflex 6p C2 DCpowe'!$M$8))*IF(($G$3/2-$M$8)&gt;0,-1,1)</f>
        <v>-6438.1017702414392</v>
      </c>
      <c r="V153" s="29">
        <f>N153*IF(($G$3/2-$M$9)&gt;0,('ver pressoflex 6p C2 DCpowe'!$G$3/2-'ver pressoflex 6p C2 DCpowe'!$M$9),'ver pressoflex 6p C2 DCpowe'!$G$3/2-('ver pressoflex 6p C2 DCpowe'!$G$3-'ver pressoflex 6p C2 DCpowe'!$M$9))*IF(($G$3/2-$M$9)&gt;0,-1,1)</f>
        <v>0</v>
      </c>
      <c r="W153" s="29">
        <f>O153*IF(($G$3/2-$M$10)&gt;0,('ver pressoflex 6p C2 DCpowe'!$G$3/2-'ver pressoflex 6p C2 DCpowe'!$M$10),'ver pressoflex 6p C2 DCpowe'!$G$3/2-('ver pressoflex 6p C2 DCpowe'!$G$3-'ver pressoflex 6p C2 DCpowe'!$M$10))*IF(($G$3/2-$M$10)&gt;0,-1,1)</f>
        <v>0</v>
      </c>
      <c r="X153" s="29">
        <f>P153*IF(($G$3/2-$M$11)&gt;0,('ver pressoflex 6p C2 DCpowe'!$G$3/2-'ver pressoflex 6p C2 DCpowe'!$M$11),'ver pressoflex 6p C2 DCpowe'!$G$3/2-('ver pressoflex 6p C2 DCpowe'!$G$3-'ver pressoflex 6p C2 DCpowe'!$M$11))*IF(($G$3/2-$M$11)&gt;0,-1,1)</f>
        <v>0</v>
      </c>
      <c r="Y153" s="29">
        <f>Q153*IF(($G$3/2-$M$12)&gt;0,('ver pressoflex 6p C2 DCpowe'!$G$3/2-'ver pressoflex 6p C2 DCpowe'!$M$12),'ver pressoflex 6p C2 DCpowe'!$G$3/2-('ver pressoflex 6p C2 DCpowe'!$G$3-'ver pressoflex 6p C2 DCpowe'!$M$12))*IF(($G$3/2-$M$12)&gt;0,-1,1)</f>
        <v>0</v>
      </c>
      <c r="Z153" s="29">
        <f>R153*IF(($G$3/2-$M$13)&gt;0,('ver pressoflex 6p C2 DCpowe'!$G$3/2-'ver pressoflex 6p C2 DCpowe'!$M$13),'ver pressoflex 6p C2 DCpowe'!$G$3/2-('ver pressoflex 6p C2 DCpowe'!$G$3-'ver pressoflex 6p C2 DCpowe'!$M$13))*IF(($G$3/2-$M$13)&gt;0,-1,1)</f>
        <v>18248587.500000004</v>
      </c>
      <c r="AA153" s="113">
        <f t="shared" si="29"/>
        <v>18251460.7663466</v>
      </c>
      <c r="AB153" s="193">
        <f t="shared" si="30"/>
        <v>4.9432678280361859E-5</v>
      </c>
      <c r="AC153" s="191">
        <f t="shared" si="31"/>
        <v>1.8685564258108785E-5</v>
      </c>
      <c r="AD153" s="194">
        <f t="shared" si="32"/>
        <v>6.0887396026162983E-10</v>
      </c>
      <c r="AE153" s="191">
        <f t="shared" si="33"/>
        <v>1.4014173193581589E-3</v>
      </c>
      <c r="AF153" s="191">
        <f t="shared" si="34"/>
        <v>0.3408154153498073</v>
      </c>
    </row>
    <row r="154" spans="2:32">
      <c r="B154" s="116">
        <f t="shared" si="19"/>
        <v>59801.885083441004</v>
      </c>
      <c r="C154" s="115">
        <f t="shared" si="21"/>
        <v>1.9300000000000013</v>
      </c>
      <c r="D154" s="68">
        <f>'ver pressoflex 6p C2 DCpowe'!$G$3/2/$C$557*C154</f>
        <v>23.642500000000016</v>
      </c>
      <c r="E154" s="114">
        <f t="shared" si="22"/>
        <v>3.7263494632573478E-4</v>
      </c>
      <c r="F154" s="114">
        <f t="shared" si="23"/>
        <v>5.4167111267000015E-4</v>
      </c>
      <c r="G154" s="114">
        <f t="shared" si="24"/>
        <v>7.1070727901426545E-4</v>
      </c>
      <c r="H154" s="114">
        <f t="shared" si="25"/>
        <v>4.3661143762090049E-3</v>
      </c>
      <c r="I154" s="114">
        <f t="shared" si="26"/>
        <v>4.5351505425532705E-3</v>
      </c>
      <c r="J154" s="114">
        <f t="shared" si="27"/>
        <v>4.7041867088975352E-3</v>
      </c>
      <c r="K154" s="114">
        <f t="shared" si="28"/>
        <v>5.1267771247581993E-3</v>
      </c>
      <c r="L154" s="113">
        <f>-'ver pressoflex 6p C2 DCpowe'!$G$2*'ver pressoflex 6p C2 DCpowe'!D154*'ver pressoflex 6p C2 DCpowe'!$G$17*'ver pressoflex 6p C2 DCpowe'!$G$13*'ver pressoflex 6p C2 DCpowe'!AE154</f>
        <v>-7.887927151379766</v>
      </c>
      <c r="M154" s="31">
        <f>IF(ABS(E154)&lt;'ver pressoflex 6p C2 DCpowe'!$G$7,'ver pressoflex 6p C2 DCpowe'!$G$16*E154*'ver pressoflex 6p C2 DCpowe'!$O$8,SIGN(E154)*'ver pressoflex 6p C2 DCpowe'!$G$15*'ver pressoflex 6p C2 DCpowe'!$O$8)</f>
        <v>6.2730105923784416</v>
      </c>
      <c r="N154" s="31">
        <f>IF(ABS(F154)&lt;'ver pressoflex 6p C2 DCpowe'!$G$7,'ver pressoflex 6p C2 DCpowe'!$G$16*F154*'ver pressoflex 6p C2 DCpowe'!$O$9,SIGN(F154)*'ver pressoflex 6p C2 DCpowe'!$G$15*'ver pressoflex 6p C2 DCpowe'!$O$9)</f>
        <v>0</v>
      </c>
      <c r="O154" s="31">
        <f>IF(ABS(G154)&lt;'ver pressoflex 6p C2 DCpowe'!$G$7,'ver pressoflex 6p C2 DCpowe'!$G$16*G154*'ver pressoflex 6p C2 DCpowe'!$O$10,SIGN(G154)*'ver pressoflex 6p C2 DCpowe'!$G$15*'ver pressoflex 6p C2 DCpowe'!$O$10)</f>
        <v>0</v>
      </c>
      <c r="P154" s="31">
        <f>IF(ABS(H154)&lt;'ver pressoflex 6p C2 DCpowe'!$G$7,'ver pressoflex 6p C2 DCpowe'!$G$16*H154*'ver pressoflex 6p C2 DCpowe'!$O$11,SIGN(H154)*'ver pressoflex 6p C2 DCpowe'!$G$15*'ver pressoflex 6p C2 DCpowe'!$O$11)</f>
        <v>0</v>
      </c>
      <c r="Q154" s="31">
        <f>IF(ABS(I154)&lt;'ver pressoflex 6p C2 DCpowe'!$G$7,'ver pressoflex 6p C2 DCpowe'!$G$16*I154*'ver pressoflex 6p C2 DCpowe'!$O$12,SIGN(I154)*'ver pressoflex 6p C2 DCpowe'!$G$15*'ver pressoflex 6p C2 DCpowe'!$O$12)</f>
        <v>0</v>
      </c>
      <c r="R154" s="31">
        <f>IF(ABS(J154)&lt;'ver pressoflex 6p C2 DCpowe'!$G$7,'ver pressoflex 6p C2 DCpowe'!$G$16*J154*'ver pressoflex 6p C2 DCpowe'!$O$13,SIGN(J154)*'ver pressoflex 6p C2 DCpowe'!$G$15*'ver pressoflex 6p C2 DCpowe'!$O$13)</f>
        <v>17803.500000000004</v>
      </c>
      <c r="S154" s="113">
        <f t="shared" si="20"/>
        <v>17801.885083441004</v>
      </c>
      <c r="T154" s="362">
        <f>-L154*('ver pressoflex 6p C2 DCpowe'!$G$3/2-'ver pressoflex 6p C2 DCpowe'!AF154*'ver pressoflex 6p C2 DCpowe'!D154)</f>
        <v>9599.135888311368</v>
      </c>
      <c r="U154" s="29">
        <f>M154*IF(($G$3/2-$M$8)&gt;0,('ver pressoflex 6p C2 DCpowe'!$G$3/2-'ver pressoflex 6p C2 DCpowe'!$M$8),'ver pressoflex 6p C2 DCpowe'!$G$3/2-('ver pressoflex 6p C2 DCpowe'!$G$3-'ver pressoflex 6p C2 DCpowe'!$M$8))*IF(($G$3/2-$M$8)&gt;0,-1,1)</f>
        <v>-6429.8358571879025</v>
      </c>
      <c r="V154" s="29">
        <f>N154*IF(($G$3/2-$M$9)&gt;0,('ver pressoflex 6p C2 DCpowe'!$G$3/2-'ver pressoflex 6p C2 DCpowe'!$M$9),'ver pressoflex 6p C2 DCpowe'!$G$3/2-('ver pressoflex 6p C2 DCpowe'!$G$3-'ver pressoflex 6p C2 DCpowe'!$M$9))*IF(($G$3/2-$M$9)&gt;0,-1,1)</f>
        <v>0</v>
      </c>
      <c r="W154" s="29">
        <f>O154*IF(($G$3/2-$M$10)&gt;0,('ver pressoflex 6p C2 DCpowe'!$G$3/2-'ver pressoflex 6p C2 DCpowe'!$M$10),'ver pressoflex 6p C2 DCpowe'!$G$3/2-('ver pressoflex 6p C2 DCpowe'!$G$3-'ver pressoflex 6p C2 DCpowe'!$M$10))*IF(($G$3/2-$M$10)&gt;0,-1,1)</f>
        <v>0</v>
      </c>
      <c r="X154" s="29">
        <f>P154*IF(($G$3/2-$M$11)&gt;0,('ver pressoflex 6p C2 DCpowe'!$G$3/2-'ver pressoflex 6p C2 DCpowe'!$M$11),'ver pressoflex 6p C2 DCpowe'!$G$3/2-('ver pressoflex 6p C2 DCpowe'!$G$3-'ver pressoflex 6p C2 DCpowe'!$M$11))*IF(($G$3/2-$M$11)&gt;0,-1,1)</f>
        <v>0</v>
      </c>
      <c r="Y154" s="29">
        <f>Q154*IF(($G$3/2-$M$12)&gt;0,('ver pressoflex 6p C2 DCpowe'!$G$3/2-'ver pressoflex 6p C2 DCpowe'!$M$12),'ver pressoflex 6p C2 DCpowe'!$G$3/2-('ver pressoflex 6p C2 DCpowe'!$G$3-'ver pressoflex 6p C2 DCpowe'!$M$12))*IF(($G$3/2-$M$12)&gt;0,-1,1)</f>
        <v>0</v>
      </c>
      <c r="Z154" s="29">
        <f>R154*IF(($G$3/2-$M$13)&gt;0,('ver pressoflex 6p C2 DCpowe'!$G$3/2-'ver pressoflex 6p C2 DCpowe'!$M$13),'ver pressoflex 6p C2 DCpowe'!$G$3/2-('ver pressoflex 6p C2 DCpowe'!$G$3-'ver pressoflex 6p C2 DCpowe'!$M$13))*IF(($G$3/2-$M$13)&gt;0,-1,1)</f>
        <v>18248587.500000004</v>
      </c>
      <c r="AA154" s="113">
        <f t="shared" si="29"/>
        <v>18251756.800031126</v>
      </c>
      <c r="AB154" s="193">
        <f t="shared" si="30"/>
        <v>4.9955469534928718E-5</v>
      </c>
      <c r="AC154" s="191">
        <f t="shared" si="31"/>
        <v>1.9064764486181996E-5</v>
      </c>
      <c r="AD154" s="194">
        <f t="shared" si="32"/>
        <v>6.277181135628118E-10</v>
      </c>
      <c r="AE154" s="191">
        <f t="shared" si="33"/>
        <v>1.4298573364636496E-3</v>
      </c>
      <c r="AF154" s="191">
        <f t="shared" si="34"/>
        <v>0.34090173109752453</v>
      </c>
    </row>
    <row r="155" spans="2:32">
      <c r="B155" s="116">
        <f t="shared" si="19"/>
        <v>59801.635297892368</v>
      </c>
      <c r="C155" s="115">
        <f t="shared" si="21"/>
        <v>1.9500000000000013</v>
      </c>
      <c r="D155" s="68">
        <f>'ver pressoflex 6p C2 DCpowe'!$G$3/2/$C$557*C155</f>
        <v>23.887500000000017</v>
      </c>
      <c r="E155" s="114">
        <f t="shared" si="22"/>
        <v>3.7215580408792899E-4</v>
      </c>
      <c r="F155" s="114">
        <f t="shared" si="23"/>
        <v>5.4120947334499088E-4</v>
      </c>
      <c r="G155" s="114">
        <f t="shared" si="24"/>
        <v>7.1026314260205282E-4</v>
      </c>
      <c r="H155" s="114">
        <f t="shared" si="25"/>
        <v>4.3660487402860174E-3</v>
      </c>
      <c r="I155" s="114">
        <f t="shared" si="26"/>
        <v>4.5351024095430801E-3</v>
      </c>
      <c r="J155" s="114">
        <f t="shared" si="27"/>
        <v>4.7041560788001419E-3</v>
      </c>
      <c r="K155" s="114">
        <f t="shared" si="28"/>
        <v>5.1267902519427965E-3</v>
      </c>
      <c r="L155" s="113">
        <f>-'ver pressoflex 6p C2 DCpowe'!$G$2*'ver pressoflex 6p C2 DCpowe'!D155*'ver pressoflex 6p C2 DCpowe'!$G$17*'ver pressoflex 6p C2 DCpowe'!$G$13*'ver pressoflex 6p C2 DCpowe'!AE155</f>
        <v>-8.1296467245516357</v>
      </c>
      <c r="M155" s="31">
        <f>IF(ABS(E155)&lt;'ver pressoflex 6p C2 DCpowe'!$G$7,'ver pressoflex 6p C2 DCpowe'!$G$16*E155*'ver pressoflex 6p C2 DCpowe'!$O$8,SIGN(E155)*'ver pressoflex 6p C2 DCpowe'!$G$15*'ver pressoflex 6p C2 DCpowe'!$O$8)</f>
        <v>6.2649446169173411</v>
      </c>
      <c r="N155" s="31">
        <f>IF(ABS(F155)&lt;'ver pressoflex 6p C2 DCpowe'!$G$7,'ver pressoflex 6p C2 DCpowe'!$G$16*F155*'ver pressoflex 6p C2 DCpowe'!$O$9,SIGN(F155)*'ver pressoflex 6p C2 DCpowe'!$G$15*'ver pressoflex 6p C2 DCpowe'!$O$9)</f>
        <v>0</v>
      </c>
      <c r="O155" s="31">
        <f>IF(ABS(G155)&lt;'ver pressoflex 6p C2 DCpowe'!$G$7,'ver pressoflex 6p C2 DCpowe'!$G$16*G155*'ver pressoflex 6p C2 DCpowe'!$O$10,SIGN(G155)*'ver pressoflex 6p C2 DCpowe'!$G$15*'ver pressoflex 6p C2 DCpowe'!$O$10)</f>
        <v>0</v>
      </c>
      <c r="P155" s="31">
        <f>IF(ABS(H155)&lt;'ver pressoflex 6p C2 DCpowe'!$G$7,'ver pressoflex 6p C2 DCpowe'!$G$16*H155*'ver pressoflex 6p C2 DCpowe'!$O$11,SIGN(H155)*'ver pressoflex 6p C2 DCpowe'!$G$15*'ver pressoflex 6p C2 DCpowe'!$O$11)</f>
        <v>0</v>
      </c>
      <c r="Q155" s="31">
        <f>IF(ABS(I155)&lt;'ver pressoflex 6p C2 DCpowe'!$G$7,'ver pressoflex 6p C2 DCpowe'!$G$16*I155*'ver pressoflex 6p C2 DCpowe'!$O$12,SIGN(I155)*'ver pressoflex 6p C2 DCpowe'!$G$15*'ver pressoflex 6p C2 DCpowe'!$O$12)</f>
        <v>0</v>
      </c>
      <c r="R155" s="31">
        <f>IF(ABS(J155)&lt;'ver pressoflex 6p C2 DCpowe'!$G$7,'ver pressoflex 6p C2 DCpowe'!$G$16*J155*'ver pressoflex 6p C2 DCpowe'!$O$13,SIGN(J155)*'ver pressoflex 6p C2 DCpowe'!$G$15*'ver pressoflex 6p C2 DCpowe'!$O$13)</f>
        <v>17803.500000000004</v>
      </c>
      <c r="S155" s="113">
        <f t="shared" si="20"/>
        <v>17801.635297892368</v>
      </c>
      <c r="T155" s="362">
        <f>-L155*('ver pressoflex 6p C2 DCpowe'!$G$3/2-'ver pressoflex 6p C2 DCpowe'!AF155*'ver pressoflex 6p C2 DCpowe'!D155)</f>
        <v>9892.5983682455335</v>
      </c>
      <c r="U155" s="29">
        <f>M155*IF(($G$3/2-$M$8)&gt;0,('ver pressoflex 6p C2 DCpowe'!$G$3/2-'ver pressoflex 6p C2 DCpowe'!$M$8),'ver pressoflex 6p C2 DCpowe'!$G$3/2-('ver pressoflex 6p C2 DCpowe'!$G$3-'ver pressoflex 6p C2 DCpowe'!$M$8))*IF(($G$3/2-$M$8)&gt;0,-1,1)</f>
        <v>-6421.5682323402743</v>
      </c>
      <c r="V155" s="29">
        <f>N155*IF(($G$3/2-$M$9)&gt;0,('ver pressoflex 6p C2 DCpowe'!$G$3/2-'ver pressoflex 6p C2 DCpowe'!$M$9),'ver pressoflex 6p C2 DCpowe'!$G$3/2-('ver pressoflex 6p C2 DCpowe'!$G$3-'ver pressoflex 6p C2 DCpowe'!$M$9))*IF(($G$3/2-$M$9)&gt;0,-1,1)</f>
        <v>0</v>
      </c>
      <c r="W155" s="29">
        <f>O155*IF(($G$3/2-$M$10)&gt;0,('ver pressoflex 6p C2 DCpowe'!$G$3/2-'ver pressoflex 6p C2 DCpowe'!$M$10),'ver pressoflex 6p C2 DCpowe'!$G$3/2-('ver pressoflex 6p C2 DCpowe'!$G$3-'ver pressoflex 6p C2 DCpowe'!$M$10))*IF(($G$3/2-$M$10)&gt;0,-1,1)</f>
        <v>0</v>
      </c>
      <c r="X155" s="29">
        <f>P155*IF(($G$3/2-$M$11)&gt;0,('ver pressoflex 6p C2 DCpowe'!$G$3/2-'ver pressoflex 6p C2 DCpowe'!$M$11),'ver pressoflex 6p C2 DCpowe'!$G$3/2-('ver pressoflex 6p C2 DCpowe'!$G$3-'ver pressoflex 6p C2 DCpowe'!$M$11))*IF(($G$3/2-$M$11)&gt;0,-1,1)</f>
        <v>0</v>
      </c>
      <c r="Y155" s="29">
        <f>Q155*IF(($G$3/2-$M$12)&gt;0,('ver pressoflex 6p C2 DCpowe'!$G$3/2-'ver pressoflex 6p C2 DCpowe'!$M$12),'ver pressoflex 6p C2 DCpowe'!$G$3/2-('ver pressoflex 6p C2 DCpowe'!$G$3-'ver pressoflex 6p C2 DCpowe'!$M$12))*IF(($G$3/2-$M$12)&gt;0,-1,1)</f>
        <v>0</v>
      </c>
      <c r="Z155" s="29">
        <f>R155*IF(($G$3/2-$M$13)&gt;0,('ver pressoflex 6p C2 DCpowe'!$G$3/2-'ver pressoflex 6p C2 DCpowe'!$M$13),'ver pressoflex 6p C2 DCpowe'!$G$3/2-('ver pressoflex 6p C2 DCpowe'!$G$3-'ver pressoflex 6p C2 DCpowe'!$M$13))*IF(($G$3/2-$M$13)&gt;0,-1,1)</f>
        <v>18248587.500000004</v>
      </c>
      <c r="AA155" s="113">
        <f t="shared" si="29"/>
        <v>18252058.530135907</v>
      </c>
      <c r="AB155" s="193">
        <f t="shared" si="30"/>
        <v>5.0478369054725873E-5</v>
      </c>
      <c r="AC155" s="191">
        <f t="shared" si="31"/>
        <v>1.9447461701850351E-5</v>
      </c>
      <c r="AD155" s="194">
        <f t="shared" si="32"/>
        <v>6.4693613747146025E-10</v>
      </c>
      <c r="AE155" s="191">
        <f t="shared" si="33"/>
        <v>1.4585596276387764E-3</v>
      </c>
      <c r="AF155" s="191">
        <f t="shared" si="34"/>
        <v>0.34098822900563741</v>
      </c>
    </row>
    <row r="156" spans="2:32">
      <c r="B156" s="116">
        <f t="shared" si="19"/>
        <v>59801.380756327009</v>
      </c>
      <c r="C156" s="115">
        <f t="shared" si="21"/>
        <v>1.9700000000000013</v>
      </c>
      <c r="D156" s="68">
        <f>'ver pressoflex 6p C2 DCpowe'!$G$3/2/$C$557*C156</f>
        <v>24.132500000000014</v>
      </c>
      <c r="E156" s="114">
        <f t="shared" si="22"/>
        <v>3.7167656261392489E-4</v>
      </c>
      <c r="F156" s="114">
        <f t="shared" si="23"/>
        <v>5.4074773840885007E-4</v>
      </c>
      <c r="G156" s="114">
        <f t="shared" si="24"/>
        <v>7.0981891420377526E-4</v>
      </c>
      <c r="H156" s="114">
        <f t="shared" si="25"/>
        <v>4.3659830907690307E-3</v>
      </c>
      <c r="I156" s="114">
        <f t="shared" si="26"/>
        <v>4.535054266563956E-3</v>
      </c>
      <c r="J156" s="114">
        <f t="shared" si="27"/>
        <v>4.7041254423588813E-3</v>
      </c>
      <c r="K156" s="114">
        <f t="shared" si="28"/>
        <v>5.1268033818461945E-3</v>
      </c>
      <c r="L156" s="113">
        <f>-'ver pressoflex 6p C2 DCpowe'!$G$2*'ver pressoflex 6p C2 DCpowe'!D156*'ver pressoflex 6p C2 DCpowe'!$G$17*'ver pressoflex 6p C2 DCpowe'!$G$13*'ver pressoflex 6p C2 DCpowe'!AE156</f>
        <v>-8.3761206438849687</v>
      </c>
      <c r="M156" s="31">
        <f>IF(ABS(E156)&lt;'ver pressoflex 6p C2 DCpowe'!$G$7,'ver pressoflex 6p C2 DCpowe'!$G$16*E156*'ver pressoflex 6p C2 DCpowe'!$O$8,SIGN(E156)*'ver pressoflex 6p C2 DCpowe'!$G$15*'ver pressoflex 6p C2 DCpowe'!$O$8)</f>
        <v>6.256876970894397</v>
      </c>
      <c r="N156" s="31">
        <f>IF(ABS(F156)&lt;'ver pressoflex 6p C2 DCpowe'!$G$7,'ver pressoflex 6p C2 DCpowe'!$G$16*F156*'ver pressoflex 6p C2 DCpowe'!$O$9,SIGN(F156)*'ver pressoflex 6p C2 DCpowe'!$G$15*'ver pressoflex 6p C2 DCpowe'!$O$9)</f>
        <v>0</v>
      </c>
      <c r="O156" s="31">
        <f>IF(ABS(G156)&lt;'ver pressoflex 6p C2 DCpowe'!$G$7,'ver pressoflex 6p C2 DCpowe'!$G$16*G156*'ver pressoflex 6p C2 DCpowe'!$O$10,SIGN(G156)*'ver pressoflex 6p C2 DCpowe'!$G$15*'ver pressoflex 6p C2 DCpowe'!$O$10)</f>
        <v>0</v>
      </c>
      <c r="P156" s="31">
        <f>IF(ABS(H156)&lt;'ver pressoflex 6p C2 DCpowe'!$G$7,'ver pressoflex 6p C2 DCpowe'!$G$16*H156*'ver pressoflex 6p C2 DCpowe'!$O$11,SIGN(H156)*'ver pressoflex 6p C2 DCpowe'!$G$15*'ver pressoflex 6p C2 DCpowe'!$O$11)</f>
        <v>0</v>
      </c>
      <c r="Q156" s="31">
        <f>IF(ABS(I156)&lt;'ver pressoflex 6p C2 DCpowe'!$G$7,'ver pressoflex 6p C2 DCpowe'!$G$16*I156*'ver pressoflex 6p C2 DCpowe'!$O$12,SIGN(I156)*'ver pressoflex 6p C2 DCpowe'!$G$15*'ver pressoflex 6p C2 DCpowe'!$O$12)</f>
        <v>0</v>
      </c>
      <c r="R156" s="31">
        <f>IF(ABS(J156)&lt;'ver pressoflex 6p C2 DCpowe'!$G$7,'ver pressoflex 6p C2 DCpowe'!$G$16*J156*'ver pressoflex 6p C2 DCpowe'!$O$13,SIGN(J156)*'ver pressoflex 6p C2 DCpowe'!$G$15*'ver pressoflex 6p C2 DCpowe'!$O$13)</f>
        <v>17803.500000000004</v>
      </c>
      <c r="S156" s="113">
        <f t="shared" si="20"/>
        <v>17801.380756327013</v>
      </c>
      <c r="T156" s="362">
        <f>-L156*('ver pressoflex 6p C2 DCpowe'!$G$3/2-'ver pressoflex 6p C2 DCpowe'!AF156*'ver pressoflex 6p C2 DCpowe'!D156)</f>
        <v>10191.804021346452</v>
      </c>
      <c r="U156" s="29">
        <f>M156*IF(($G$3/2-$M$8)&gt;0,('ver pressoflex 6p C2 DCpowe'!$G$3/2-'ver pressoflex 6p C2 DCpowe'!$M$8),'ver pressoflex 6p C2 DCpowe'!$G$3/2-('ver pressoflex 6p C2 DCpowe'!$G$3-'ver pressoflex 6p C2 DCpowe'!$M$8))*IF(($G$3/2-$M$8)&gt;0,-1,1)</f>
        <v>-6413.2988951667567</v>
      </c>
      <c r="V156" s="29">
        <f>N156*IF(($G$3/2-$M$9)&gt;0,('ver pressoflex 6p C2 DCpowe'!$G$3/2-'ver pressoflex 6p C2 DCpowe'!$M$9),'ver pressoflex 6p C2 DCpowe'!$G$3/2-('ver pressoflex 6p C2 DCpowe'!$G$3-'ver pressoflex 6p C2 DCpowe'!$M$9))*IF(($G$3/2-$M$9)&gt;0,-1,1)</f>
        <v>0</v>
      </c>
      <c r="W156" s="29">
        <f>O156*IF(($G$3/2-$M$10)&gt;0,('ver pressoflex 6p C2 DCpowe'!$G$3/2-'ver pressoflex 6p C2 DCpowe'!$M$10),'ver pressoflex 6p C2 DCpowe'!$G$3/2-('ver pressoflex 6p C2 DCpowe'!$G$3-'ver pressoflex 6p C2 DCpowe'!$M$10))*IF(($G$3/2-$M$10)&gt;0,-1,1)</f>
        <v>0</v>
      </c>
      <c r="X156" s="29">
        <f>P156*IF(($G$3/2-$M$11)&gt;0,('ver pressoflex 6p C2 DCpowe'!$G$3/2-'ver pressoflex 6p C2 DCpowe'!$M$11),'ver pressoflex 6p C2 DCpowe'!$G$3/2-('ver pressoflex 6p C2 DCpowe'!$G$3-'ver pressoflex 6p C2 DCpowe'!$M$11))*IF(($G$3/2-$M$11)&gt;0,-1,1)</f>
        <v>0</v>
      </c>
      <c r="Y156" s="29">
        <f>Q156*IF(($G$3/2-$M$12)&gt;0,('ver pressoflex 6p C2 DCpowe'!$G$3/2-'ver pressoflex 6p C2 DCpowe'!$M$12),'ver pressoflex 6p C2 DCpowe'!$G$3/2-('ver pressoflex 6p C2 DCpowe'!$G$3-'ver pressoflex 6p C2 DCpowe'!$M$12))*IF(($G$3/2-$M$12)&gt;0,-1,1)</f>
        <v>0</v>
      </c>
      <c r="Z156" s="29">
        <f>R156*IF(($G$3/2-$M$13)&gt;0,('ver pressoflex 6p C2 DCpowe'!$G$3/2-'ver pressoflex 6p C2 DCpowe'!$M$13),'ver pressoflex 6p C2 DCpowe'!$G$3/2-('ver pressoflex 6p C2 DCpowe'!$G$3-'ver pressoflex 6p C2 DCpowe'!$M$13))*IF(($G$3/2-$M$13)&gt;0,-1,1)</f>
        <v>18248587.500000004</v>
      </c>
      <c r="AA156" s="113">
        <f t="shared" si="29"/>
        <v>18252366.005126182</v>
      </c>
      <c r="AB156" s="193">
        <f t="shared" si="30"/>
        <v>5.1001376873387914E-5</v>
      </c>
      <c r="AC156" s="191">
        <f t="shared" si="31"/>
        <v>1.9833646135495912E-5</v>
      </c>
      <c r="AD156" s="194">
        <f t="shared" si="32"/>
        <v>6.6653123486328131E-10</v>
      </c>
      <c r="AE156" s="191">
        <f t="shared" si="33"/>
        <v>1.4875234601621932E-3</v>
      </c>
      <c r="AF156" s="191">
        <f t="shared" si="34"/>
        <v>0.34107490965140153</v>
      </c>
    </row>
    <row r="157" spans="2:32">
      <c r="B157" s="116">
        <f t="shared" si="19"/>
        <v>59801.121418063602</v>
      </c>
      <c r="C157" s="115">
        <f t="shared" si="21"/>
        <v>1.9900000000000013</v>
      </c>
      <c r="D157" s="68">
        <f>'ver pressoflex 6p C2 DCpowe'!$G$3/2/$C$557*C157</f>
        <v>24.377500000000015</v>
      </c>
      <c r="E157" s="114">
        <f t="shared" si="22"/>
        <v>3.7119722187288967E-4</v>
      </c>
      <c r="F157" s="114">
        <f t="shared" si="23"/>
        <v>5.4028590783187092E-4</v>
      </c>
      <c r="G157" s="114">
        <f t="shared" si="24"/>
        <v>7.0937459379085213E-4</v>
      </c>
      <c r="H157" s="114">
        <f t="shared" si="25"/>
        <v>4.3659174276538208E-3</v>
      </c>
      <c r="I157" s="114">
        <f t="shared" si="26"/>
        <v>4.5350061136128017E-3</v>
      </c>
      <c r="J157" s="114">
        <f t="shared" si="27"/>
        <v>4.7040947995717827E-3</v>
      </c>
      <c r="K157" s="114">
        <f t="shared" si="28"/>
        <v>5.1268165144692365E-3</v>
      </c>
      <c r="L157" s="113">
        <f>-'ver pressoflex 6p C2 DCpowe'!$G$2*'ver pressoflex 6p C2 DCpowe'!D157*'ver pressoflex 6p C2 DCpowe'!$G$17*'ver pressoflex 6p C2 DCpowe'!$G$13*'ver pressoflex 6p C2 DCpowe'!AE157</f>
        <v>-8.6273895901888551</v>
      </c>
      <c r="M157" s="31">
        <f>IF(ABS(E157)&lt;'ver pressoflex 6p C2 DCpowe'!$G$7,'ver pressoflex 6p C2 DCpowe'!$G$16*E157*'ver pressoflex 6p C2 DCpowe'!$O$8,SIGN(E157)*'ver pressoflex 6p C2 DCpowe'!$G$15*'ver pressoflex 6p C2 DCpowe'!$O$8)</f>
        <v>6.2488076537905632</v>
      </c>
      <c r="N157" s="31">
        <f>IF(ABS(F157)&lt;'ver pressoflex 6p C2 DCpowe'!$G$7,'ver pressoflex 6p C2 DCpowe'!$G$16*F157*'ver pressoflex 6p C2 DCpowe'!$O$9,SIGN(F157)*'ver pressoflex 6p C2 DCpowe'!$G$15*'ver pressoflex 6p C2 DCpowe'!$O$9)</f>
        <v>0</v>
      </c>
      <c r="O157" s="31">
        <f>IF(ABS(G157)&lt;'ver pressoflex 6p C2 DCpowe'!$G$7,'ver pressoflex 6p C2 DCpowe'!$G$16*G157*'ver pressoflex 6p C2 DCpowe'!$O$10,SIGN(G157)*'ver pressoflex 6p C2 DCpowe'!$G$15*'ver pressoflex 6p C2 DCpowe'!$O$10)</f>
        <v>0</v>
      </c>
      <c r="P157" s="31">
        <f>IF(ABS(H157)&lt;'ver pressoflex 6p C2 DCpowe'!$G$7,'ver pressoflex 6p C2 DCpowe'!$G$16*H157*'ver pressoflex 6p C2 DCpowe'!$O$11,SIGN(H157)*'ver pressoflex 6p C2 DCpowe'!$G$15*'ver pressoflex 6p C2 DCpowe'!$O$11)</f>
        <v>0</v>
      </c>
      <c r="Q157" s="31">
        <f>IF(ABS(I157)&lt;'ver pressoflex 6p C2 DCpowe'!$G$7,'ver pressoflex 6p C2 DCpowe'!$G$16*I157*'ver pressoflex 6p C2 DCpowe'!$O$12,SIGN(I157)*'ver pressoflex 6p C2 DCpowe'!$G$15*'ver pressoflex 6p C2 DCpowe'!$O$12)</f>
        <v>0</v>
      </c>
      <c r="R157" s="31">
        <f>IF(ABS(J157)&lt;'ver pressoflex 6p C2 DCpowe'!$G$7,'ver pressoflex 6p C2 DCpowe'!$G$16*J157*'ver pressoflex 6p C2 DCpowe'!$O$13,SIGN(J157)*'ver pressoflex 6p C2 DCpowe'!$G$15*'ver pressoflex 6p C2 DCpowe'!$O$13)</f>
        <v>17803.500000000004</v>
      </c>
      <c r="S157" s="113">
        <f t="shared" si="20"/>
        <v>17801.121418063605</v>
      </c>
      <c r="T157" s="362">
        <f>-L157*('ver pressoflex 6p C2 DCpowe'!$G$3/2-'ver pressoflex 6p C2 DCpowe'!AF157*'ver pressoflex 6p C2 DCpowe'!D157)</f>
        <v>10496.801085995114</v>
      </c>
      <c r="U157" s="29">
        <f>M157*IF(($G$3/2-$M$8)&gt;0,('ver pressoflex 6p C2 DCpowe'!$G$3/2-'ver pressoflex 6p C2 DCpowe'!$M$8),'ver pressoflex 6p C2 DCpowe'!$G$3/2-('ver pressoflex 6p C2 DCpowe'!$G$3-'ver pressoflex 6p C2 DCpowe'!$M$8))*IF(($G$3/2-$M$8)&gt;0,-1,1)</f>
        <v>-6405.027845135327</v>
      </c>
      <c r="V157" s="29">
        <f>N157*IF(($G$3/2-$M$9)&gt;0,('ver pressoflex 6p C2 DCpowe'!$G$3/2-'ver pressoflex 6p C2 DCpowe'!$M$9),'ver pressoflex 6p C2 DCpowe'!$G$3/2-('ver pressoflex 6p C2 DCpowe'!$G$3-'ver pressoflex 6p C2 DCpowe'!$M$9))*IF(($G$3/2-$M$9)&gt;0,-1,1)</f>
        <v>0</v>
      </c>
      <c r="W157" s="29">
        <f>O157*IF(($G$3/2-$M$10)&gt;0,('ver pressoflex 6p C2 DCpowe'!$G$3/2-'ver pressoflex 6p C2 DCpowe'!$M$10),'ver pressoflex 6p C2 DCpowe'!$G$3/2-('ver pressoflex 6p C2 DCpowe'!$G$3-'ver pressoflex 6p C2 DCpowe'!$M$10))*IF(($G$3/2-$M$10)&gt;0,-1,1)</f>
        <v>0</v>
      </c>
      <c r="X157" s="29">
        <f>P157*IF(($G$3/2-$M$11)&gt;0,('ver pressoflex 6p C2 DCpowe'!$G$3/2-'ver pressoflex 6p C2 DCpowe'!$M$11),'ver pressoflex 6p C2 DCpowe'!$G$3/2-('ver pressoflex 6p C2 DCpowe'!$G$3-'ver pressoflex 6p C2 DCpowe'!$M$11))*IF(($G$3/2-$M$11)&gt;0,-1,1)</f>
        <v>0</v>
      </c>
      <c r="Y157" s="29">
        <f>Q157*IF(($G$3/2-$M$12)&gt;0,('ver pressoflex 6p C2 DCpowe'!$G$3/2-'ver pressoflex 6p C2 DCpowe'!$M$12),'ver pressoflex 6p C2 DCpowe'!$G$3/2-('ver pressoflex 6p C2 DCpowe'!$G$3-'ver pressoflex 6p C2 DCpowe'!$M$12))*IF(($G$3/2-$M$12)&gt;0,-1,1)</f>
        <v>0</v>
      </c>
      <c r="Z157" s="29">
        <f>R157*IF(($G$3/2-$M$13)&gt;0,('ver pressoflex 6p C2 DCpowe'!$G$3/2-'ver pressoflex 6p C2 DCpowe'!$M$13),'ver pressoflex 6p C2 DCpowe'!$G$3/2-('ver pressoflex 6p C2 DCpowe'!$G$3-'ver pressoflex 6p C2 DCpowe'!$M$13))*IF(($G$3/2-$M$13)&gt;0,-1,1)</f>
        <v>18248587.500000004</v>
      </c>
      <c r="AA157" s="113">
        <f t="shared" si="29"/>
        <v>18252679.273240864</v>
      </c>
      <c r="AB157" s="193">
        <f t="shared" si="30"/>
        <v>5.1524493024563337E-5</v>
      </c>
      <c r="AC157" s="191">
        <f t="shared" si="31"/>
        <v>2.0223308004017401E-5</v>
      </c>
      <c r="AD157" s="194">
        <f t="shared" si="32"/>
        <v>6.8650659374153111E-10</v>
      </c>
      <c r="AE157" s="191">
        <f t="shared" si="33"/>
        <v>1.5167481003013051E-3</v>
      </c>
      <c r="AF157" s="191">
        <f t="shared" si="34"/>
        <v>0.34116177361451305</v>
      </c>
    </row>
    <row r="158" spans="2:32">
      <c r="B158" s="116">
        <f t="shared" si="19"/>
        <v>59800.857242594415</v>
      </c>
      <c r="C158" s="115">
        <f t="shared" si="21"/>
        <v>2.0100000000000011</v>
      </c>
      <c r="D158" s="68">
        <f>'ver pressoflex 6p C2 DCpowe'!$G$3/2/$C$557*C158</f>
        <v>24.622500000000013</v>
      </c>
      <c r="E158" s="114">
        <f t="shared" si="22"/>
        <v>3.7071778183397788E-4</v>
      </c>
      <c r="F158" s="114">
        <f t="shared" si="23"/>
        <v>5.3982398158433479E-4</v>
      </c>
      <c r="G158" s="114">
        <f t="shared" si="24"/>
        <v>7.0893018133469181E-4</v>
      </c>
      <c r="H158" s="114">
        <f t="shared" si="25"/>
        <v>4.3658517509361609E-3</v>
      </c>
      <c r="I158" s="114">
        <f t="shared" si="26"/>
        <v>4.5349579506865183E-3</v>
      </c>
      <c r="J158" s="114">
        <f t="shared" si="27"/>
        <v>4.7040641504368756E-3</v>
      </c>
      <c r="K158" s="114">
        <f t="shared" si="28"/>
        <v>5.1268296498127681E-3</v>
      </c>
      <c r="L158" s="113">
        <f>-'ver pressoflex 6p C2 DCpowe'!$G$2*'ver pressoflex 6p C2 DCpowe'!D158*'ver pressoflex 6p C2 DCpowe'!$G$17*'ver pressoflex 6p C2 DCpowe'!$G$13*'ver pressoflex 6p C2 DCpowe'!AE158</f>
        <v>-8.8834940706760932</v>
      </c>
      <c r="M158" s="31">
        <f>IF(ABS(E158)&lt;'ver pressoflex 6p C2 DCpowe'!$G$7,'ver pressoflex 6p C2 DCpowe'!$G$16*E158*'ver pressoflex 6p C2 DCpowe'!$O$8,SIGN(E158)*'ver pressoflex 6p C2 DCpowe'!$G$15*'ver pressoflex 6p C2 DCpowe'!$O$8)</f>
        <v>6.2407366650865814</v>
      </c>
      <c r="N158" s="31">
        <f>IF(ABS(F158)&lt;'ver pressoflex 6p C2 DCpowe'!$G$7,'ver pressoflex 6p C2 DCpowe'!$G$16*F158*'ver pressoflex 6p C2 DCpowe'!$O$9,SIGN(F158)*'ver pressoflex 6p C2 DCpowe'!$G$15*'ver pressoflex 6p C2 DCpowe'!$O$9)</f>
        <v>0</v>
      </c>
      <c r="O158" s="31">
        <f>IF(ABS(G158)&lt;'ver pressoflex 6p C2 DCpowe'!$G$7,'ver pressoflex 6p C2 DCpowe'!$G$16*G158*'ver pressoflex 6p C2 DCpowe'!$O$10,SIGN(G158)*'ver pressoflex 6p C2 DCpowe'!$G$15*'ver pressoflex 6p C2 DCpowe'!$O$10)</f>
        <v>0</v>
      </c>
      <c r="P158" s="31">
        <f>IF(ABS(H158)&lt;'ver pressoflex 6p C2 DCpowe'!$G$7,'ver pressoflex 6p C2 DCpowe'!$G$16*H158*'ver pressoflex 6p C2 DCpowe'!$O$11,SIGN(H158)*'ver pressoflex 6p C2 DCpowe'!$G$15*'ver pressoflex 6p C2 DCpowe'!$O$11)</f>
        <v>0</v>
      </c>
      <c r="Q158" s="31">
        <f>IF(ABS(I158)&lt;'ver pressoflex 6p C2 DCpowe'!$G$7,'ver pressoflex 6p C2 DCpowe'!$G$16*I158*'ver pressoflex 6p C2 DCpowe'!$O$12,SIGN(I158)*'ver pressoflex 6p C2 DCpowe'!$G$15*'ver pressoflex 6p C2 DCpowe'!$O$12)</f>
        <v>0</v>
      </c>
      <c r="R158" s="31">
        <f>IF(ABS(J158)&lt;'ver pressoflex 6p C2 DCpowe'!$G$7,'ver pressoflex 6p C2 DCpowe'!$G$16*J158*'ver pressoflex 6p C2 DCpowe'!$O$13,SIGN(J158)*'ver pressoflex 6p C2 DCpowe'!$G$15*'ver pressoflex 6p C2 DCpowe'!$O$13)</f>
        <v>17803.500000000004</v>
      </c>
      <c r="S158" s="113">
        <f t="shared" si="20"/>
        <v>17800.857242594415</v>
      </c>
      <c r="T158" s="362">
        <f>-L158*('ver pressoflex 6p C2 DCpowe'!$G$3/2-'ver pressoflex 6p C2 DCpowe'!AF158*'ver pressoflex 6p C2 DCpowe'!D158)</f>
        <v>10807.63757393332</v>
      </c>
      <c r="U158" s="29">
        <f>M158*IF(($G$3/2-$M$8)&gt;0,('ver pressoflex 6p C2 DCpowe'!$G$3/2-'ver pressoflex 6p C2 DCpowe'!$M$8),'ver pressoflex 6p C2 DCpowe'!$G$3/2-('ver pressoflex 6p C2 DCpowe'!$G$3-'ver pressoflex 6p C2 DCpowe'!$M$8))*IF(($G$3/2-$M$8)&gt;0,-1,1)</f>
        <v>-6396.7550817137462</v>
      </c>
      <c r="V158" s="29">
        <f>N158*IF(($G$3/2-$M$9)&gt;0,('ver pressoflex 6p C2 DCpowe'!$G$3/2-'ver pressoflex 6p C2 DCpowe'!$M$9),'ver pressoflex 6p C2 DCpowe'!$G$3/2-('ver pressoflex 6p C2 DCpowe'!$G$3-'ver pressoflex 6p C2 DCpowe'!$M$9))*IF(($G$3/2-$M$9)&gt;0,-1,1)</f>
        <v>0</v>
      </c>
      <c r="W158" s="29">
        <f>O158*IF(($G$3/2-$M$10)&gt;0,('ver pressoflex 6p C2 DCpowe'!$G$3/2-'ver pressoflex 6p C2 DCpowe'!$M$10),'ver pressoflex 6p C2 DCpowe'!$G$3/2-('ver pressoflex 6p C2 DCpowe'!$G$3-'ver pressoflex 6p C2 DCpowe'!$M$10))*IF(($G$3/2-$M$10)&gt;0,-1,1)</f>
        <v>0</v>
      </c>
      <c r="X158" s="29">
        <f>P158*IF(($G$3/2-$M$11)&gt;0,('ver pressoflex 6p C2 DCpowe'!$G$3/2-'ver pressoflex 6p C2 DCpowe'!$M$11),'ver pressoflex 6p C2 DCpowe'!$G$3/2-('ver pressoflex 6p C2 DCpowe'!$G$3-'ver pressoflex 6p C2 DCpowe'!$M$11))*IF(($G$3/2-$M$11)&gt;0,-1,1)</f>
        <v>0</v>
      </c>
      <c r="Y158" s="29">
        <f>Q158*IF(($G$3/2-$M$12)&gt;0,('ver pressoflex 6p C2 DCpowe'!$G$3/2-'ver pressoflex 6p C2 DCpowe'!$M$12),'ver pressoflex 6p C2 DCpowe'!$G$3/2-('ver pressoflex 6p C2 DCpowe'!$G$3-'ver pressoflex 6p C2 DCpowe'!$M$12))*IF(($G$3/2-$M$12)&gt;0,-1,1)</f>
        <v>0</v>
      </c>
      <c r="Z158" s="29">
        <f>R158*IF(($G$3/2-$M$13)&gt;0,('ver pressoflex 6p C2 DCpowe'!$G$3/2-'ver pressoflex 6p C2 DCpowe'!$M$13),'ver pressoflex 6p C2 DCpowe'!$G$3/2-('ver pressoflex 6p C2 DCpowe'!$G$3-'ver pressoflex 6p C2 DCpowe'!$M$13))*IF(($G$3/2-$M$13)&gt;0,-1,1)</f>
        <v>18248587.500000004</v>
      </c>
      <c r="AA158" s="113">
        <f t="shared" si="29"/>
        <v>18252998.382492222</v>
      </c>
      <c r="AB158" s="193">
        <f t="shared" si="30"/>
        <v>5.2047717541914583E-5</v>
      </c>
      <c r="AC158" s="191">
        <f t="shared" si="31"/>
        <v>2.0616437510815805E-5</v>
      </c>
      <c r="AD158" s="194">
        <f t="shared" si="32"/>
        <v>7.0686538720217738E-10</v>
      </c>
      <c r="AE158" s="191">
        <f t="shared" si="33"/>
        <v>1.5462328133111854E-3</v>
      </c>
      <c r="AF158" s="191">
        <f t="shared" si="34"/>
        <v>0.34124882147712321</v>
      </c>
    </row>
    <row r="159" spans="2:32">
      <c r="B159" s="116">
        <f t="shared" si="19"/>
        <v>59800.5881895856</v>
      </c>
      <c r="C159" s="115">
        <f t="shared" si="21"/>
        <v>2.0300000000000011</v>
      </c>
      <c r="D159" s="68">
        <f>'ver pressoflex 6p C2 DCpowe'!$G$3/2/$C$557*C159</f>
        <v>24.867500000000014</v>
      </c>
      <c r="E159" s="114">
        <f t="shared" si="22"/>
        <v>3.7023824246633114E-4</v>
      </c>
      <c r="F159" s="114">
        <f t="shared" si="23"/>
        <v>5.393619596365108E-4</v>
      </c>
      <c r="G159" s="114">
        <f t="shared" si="24"/>
        <v>7.0848567680669046E-4</v>
      </c>
      <c r="H159" s="114">
        <f t="shared" si="25"/>
        <v>4.3657860606118263E-3</v>
      </c>
      <c r="I159" s="114">
        <f t="shared" si="26"/>
        <v>4.5349097777820056E-3</v>
      </c>
      <c r="J159" s="114">
        <f t="shared" si="27"/>
        <v>4.7040334949521858E-3</v>
      </c>
      <c r="K159" s="114">
        <f t="shared" si="28"/>
        <v>5.126842787877635E-3</v>
      </c>
      <c r="L159" s="113">
        <f>-'ver pressoflex 6p C2 DCpowe'!$G$2*'ver pressoflex 6p C2 DCpowe'!D159*'ver pressoflex 6p C2 DCpowe'!$G$17*'ver pressoflex 6p C2 DCpowe'!$G$13*'ver pressoflex 6p C2 DCpowe'!AE159</f>
        <v>-9.144474418667583</v>
      </c>
      <c r="M159" s="31">
        <f>IF(ABS(E159)&lt;'ver pressoflex 6p C2 DCpowe'!$G$7,'ver pressoflex 6p C2 DCpowe'!$G$16*E159*'ver pressoflex 6p C2 DCpowe'!$O$8,SIGN(E159)*'ver pressoflex 6p C2 DCpowe'!$G$15*'ver pressoflex 6p C2 DCpowe'!$O$8)</f>
        <v>6.2326640042629755</v>
      </c>
      <c r="N159" s="31">
        <f>IF(ABS(F159)&lt;'ver pressoflex 6p C2 DCpowe'!$G$7,'ver pressoflex 6p C2 DCpowe'!$G$16*F159*'ver pressoflex 6p C2 DCpowe'!$O$9,SIGN(F159)*'ver pressoflex 6p C2 DCpowe'!$G$15*'ver pressoflex 6p C2 DCpowe'!$O$9)</f>
        <v>0</v>
      </c>
      <c r="O159" s="31">
        <f>IF(ABS(G159)&lt;'ver pressoflex 6p C2 DCpowe'!$G$7,'ver pressoflex 6p C2 DCpowe'!$G$16*G159*'ver pressoflex 6p C2 DCpowe'!$O$10,SIGN(G159)*'ver pressoflex 6p C2 DCpowe'!$G$15*'ver pressoflex 6p C2 DCpowe'!$O$10)</f>
        <v>0</v>
      </c>
      <c r="P159" s="31">
        <f>IF(ABS(H159)&lt;'ver pressoflex 6p C2 DCpowe'!$G$7,'ver pressoflex 6p C2 DCpowe'!$G$16*H159*'ver pressoflex 6p C2 DCpowe'!$O$11,SIGN(H159)*'ver pressoflex 6p C2 DCpowe'!$G$15*'ver pressoflex 6p C2 DCpowe'!$O$11)</f>
        <v>0</v>
      </c>
      <c r="Q159" s="31">
        <f>IF(ABS(I159)&lt;'ver pressoflex 6p C2 DCpowe'!$G$7,'ver pressoflex 6p C2 DCpowe'!$G$16*I159*'ver pressoflex 6p C2 DCpowe'!$O$12,SIGN(I159)*'ver pressoflex 6p C2 DCpowe'!$G$15*'ver pressoflex 6p C2 DCpowe'!$O$12)</f>
        <v>0</v>
      </c>
      <c r="R159" s="31">
        <f>IF(ABS(J159)&lt;'ver pressoflex 6p C2 DCpowe'!$G$7,'ver pressoflex 6p C2 DCpowe'!$G$16*J159*'ver pressoflex 6p C2 DCpowe'!$O$13,SIGN(J159)*'ver pressoflex 6p C2 DCpowe'!$G$15*'ver pressoflex 6p C2 DCpowe'!$O$13)</f>
        <v>17803.500000000004</v>
      </c>
      <c r="S159" s="113">
        <f t="shared" si="20"/>
        <v>17800.5881895856</v>
      </c>
      <c r="T159" s="362">
        <f>-L159*('ver pressoflex 6p C2 DCpowe'!$G$3/2-'ver pressoflex 6p C2 DCpowe'!AF159*'ver pressoflex 6p C2 DCpowe'!D159)</f>
        <v>11124.361269951398</v>
      </c>
      <c r="U159" s="29">
        <f>M159*IF(($G$3/2-$M$8)&gt;0,('ver pressoflex 6p C2 DCpowe'!$G$3/2-'ver pressoflex 6p C2 DCpowe'!$M$8),'ver pressoflex 6p C2 DCpowe'!$G$3/2-('ver pressoflex 6p C2 DCpowe'!$G$3-'ver pressoflex 6p C2 DCpowe'!$M$8))*IF(($G$3/2-$M$8)&gt;0,-1,1)</f>
        <v>-6388.4806043695498</v>
      </c>
      <c r="V159" s="29">
        <f>N159*IF(($G$3/2-$M$9)&gt;0,('ver pressoflex 6p C2 DCpowe'!$G$3/2-'ver pressoflex 6p C2 DCpowe'!$M$9),'ver pressoflex 6p C2 DCpowe'!$G$3/2-('ver pressoflex 6p C2 DCpowe'!$G$3-'ver pressoflex 6p C2 DCpowe'!$M$9))*IF(($G$3/2-$M$9)&gt;0,-1,1)</f>
        <v>0</v>
      </c>
      <c r="W159" s="29">
        <f>O159*IF(($G$3/2-$M$10)&gt;0,('ver pressoflex 6p C2 DCpowe'!$G$3/2-'ver pressoflex 6p C2 DCpowe'!$M$10),'ver pressoflex 6p C2 DCpowe'!$G$3/2-('ver pressoflex 6p C2 DCpowe'!$G$3-'ver pressoflex 6p C2 DCpowe'!$M$10))*IF(($G$3/2-$M$10)&gt;0,-1,1)</f>
        <v>0</v>
      </c>
      <c r="X159" s="29">
        <f>P159*IF(($G$3/2-$M$11)&gt;0,('ver pressoflex 6p C2 DCpowe'!$G$3/2-'ver pressoflex 6p C2 DCpowe'!$M$11),'ver pressoflex 6p C2 DCpowe'!$G$3/2-('ver pressoflex 6p C2 DCpowe'!$G$3-'ver pressoflex 6p C2 DCpowe'!$M$11))*IF(($G$3/2-$M$11)&gt;0,-1,1)</f>
        <v>0</v>
      </c>
      <c r="Y159" s="29">
        <f>Q159*IF(($G$3/2-$M$12)&gt;0,('ver pressoflex 6p C2 DCpowe'!$G$3/2-'ver pressoflex 6p C2 DCpowe'!$M$12),'ver pressoflex 6p C2 DCpowe'!$G$3/2-('ver pressoflex 6p C2 DCpowe'!$G$3-'ver pressoflex 6p C2 DCpowe'!$M$12))*IF(($G$3/2-$M$12)&gt;0,-1,1)</f>
        <v>0</v>
      </c>
      <c r="Z159" s="29">
        <f>R159*IF(($G$3/2-$M$13)&gt;0,('ver pressoflex 6p C2 DCpowe'!$G$3/2-'ver pressoflex 6p C2 DCpowe'!$M$13),'ver pressoflex 6p C2 DCpowe'!$G$3/2-('ver pressoflex 6p C2 DCpowe'!$G$3-'ver pressoflex 6p C2 DCpowe'!$M$13))*IF(($G$3/2-$M$13)&gt;0,-1,1)</f>
        <v>18248587.500000004</v>
      </c>
      <c r="AA159" s="113">
        <f t="shared" si="29"/>
        <v>18253323.380665585</v>
      </c>
      <c r="AB159" s="193">
        <f t="shared" si="30"/>
        <v>5.2571050459118067E-5</v>
      </c>
      <c r="AC159" s="191">
        <f t="shared" si="31"/>
        <v>2.1013024845779954E-5</v>
      </c>
      <c r="AD159" s="194">
        <f t="shared" si="32"/>
        <v>7.2761077339900637E-10</v>
      </c>
      <c r="AE159" s="191">
        <f t="shared" si="33"/>
        <v>1.5759768634334966E-3</v>
      </c>
      <c r="AF159" s="191">
        <f t="shared" si="34"/>
        <v>0.34133605382385068</v>
      </c>
    </row>
    <row r="160" spans="2:32">
      <c r="B160" s="116">
        <f t="shared" si="19"/>
        <v>59800.314218877509</v>
      </c>
      <c r="C160" s="115">
        <f t="shared" si="21"/>
        <v>2.0500000000000012</v>
      </c>
      <c r="D160" s="68">
        <f>'ver pressoflex 6p C2 DCpowe'!$G$3/2/$C$557*C160</f>
        <v>25.112500000000015</v>
      </c>
      <c r="E160" s="114">
        <f t="shared" si="22"/>
        <v>3.6975860373907851E-4</v>
      </c>
      <c r="F160" s="114">
        <f t="shared" si="23"/>
        <v>5.3889984195865548E-4</v>
      </c>
      <c r="G160" s="114">
        <f t="shared" si="24"/>
        <v>7.0804108017823262E-4</v>
      </c>
      <c r="H160" s="114">
        <f t="shared" si="25"/>
        <v>4.3657203566765867E-3</v>
      </c>
      <c r="I160" s="114">
        <f t="shared" si="26"/>
        <v>4.534861594896163E-3</v>
      </c>
      <c r="J160" s="114">
        <f t="shared" si="27"/>
        <v>4.7040028331157401E-3</v>
      </c>
      <c r="K160" s="114">
        <f t="shared" si="28"/>
        <v>5.126855928664683E-3</v>
      </c>
      <c r="L160" s="113">
        <f>-'ver pressoflex 6p C2 DCpowe'!$G$2*'ver pressoflex 6p C2 DCpowe'!D160*'ver pressoflex 6p C2 DCpowe'!$G$17*'ver pressoflex 6p C2 DCpowe'!$G$13*'ver pressoflex 6p C2 DCpowe'!AE160</f>
        <v>-9.4103707932962681</v>
      </c>
      <c r="M160" s="31">
        <f>IF(ABS(E160)&lt;'ver pressoflex 6p C2 DCpowe'!$G$7,'ver pressoflex 6p C2 DCpowe'!$G$16*E160*'ver pressoflex 6p C2 DCpowe'!$O$8,SIGN(E160)*'ver pressoflex 6p C2 DCpowe'!$G$15*'ver pressoflex 6p C2 DCpowe'!$O$8)</f>
        <v>6.2245896708000572</v>
      </c>
      <c r="N160" s="31">
        <f>IF(ABS(F160)&lt;'ver pressoflex 6p C2 DCpowe'!$G$7,'ver pressoflex 6p C2 DCpowe'!$G$16*F160*'ver pressoflex 6p C2 DCpowe'!$O$9,SIGN(F160)*'ver pressoflex 6p C2 DCpowe'!$G$15*'ver pressoflex 6p C2 DCpowe'!$O$9)</f>
        <v>0</v>
      </c>
      <c r="O160" s="31">
        <f>IF(ABS(G160)&lt;'ver pressoflex 6p C2 DCpowe'!$G$7,'ver pressoflex 6p C2 DCpowe'!$G$16*G160*'ver pressoflex 6p C2 DCpowe'!$O$10,SIGN(G160)*'ver pressoflex 6p C2 DCpowe'!$G$15*'ver pressoflex 6p C2 DCpowe'!$O$10)</f>
        <v>0</v>
      </c>
      <c r="P160" s="31">
        <f>IF(ABS(H160)&lt;'ver pressoflex 6p C2 DCpowe'!$G$7,'ver pressoflex 6p C2 DCpowe'!$G$16*H160*'ver pressoflex 6p C2 DCpowe'!$O$11,SIGN(H160)*'ver pressoflex 6p C2 DCpowe'!$G$15*'ver pressoflex 6p C2 DCpowe'!$O$11)</f>
        <v>0</v>
      </c>
      <c r="Q160" s="31">
        <f>IF(ABS(I160)&lt;'ver pressoflex 6p C2 DCpowe'!$G$7,'ver pressoflex 6p C2 DCpowe'!$G$16*I160*'ver pressoflex 6p C2 DCpowe'!$O$12,SIGN(I160)*'ver pressoflex 6p C2 DCpowe'!$G$15*'ver pressoflex 6p C2 DCpowe'!$O$12)</f>
        <v>0</v>
      </c>
      <c r="R160" s="31">
        <f>IF(ABS(J160)&lt;'ver pressoflex 6p C2 DCpowe'!$G$7,'ver pressoflex 6p C2 DCpowe'!$G$16*J160*'ver pressoflex 6p C2 DCpowe'!$O$13,SIGN(J160)*'ver pressoflex 6p C2 DCpowe'!$G$15*'ver pressoflex 6p C2 DCpowe'!$O$13)</f>
        <v>17803.500000000004</v>
      </c>
      <c r="S160" s="113">
        <f t="shared" si="20"/>
        <v>17800.314218877509</v>
      </c>
      <c r="T160" s="362">
        <f>-L160*('ver pressoflex 6p C2 DCpowe'!$G$3/2-'ver pressoflex 6p C2 DCpowe'!AF160*'ver pressoflex 6p C2 DCpowe'!D160)</f>
        <v>11447.01973157547</v>
      </c>
      <c r="U160" s="29">
        <f>M160*IF(($G$3/2-$M$8)&gt;0,('ver pressoflex 6p C2 DCpowe'!$G$3/2-'ver pressoflex 6p C2 DCpowe'!$M$8),'ver pressoflex 6p C2 DCpowe'!$G$3/2-('ver pressoflex 6p C2 DCpowe'!$G$3-'ver pressoflex 6p C2 DCpowe'!$M$8))*IF(($G$3/2-$M$8)&gt;0,-1,1)</f>
        <v>-6380.2044125700586</v>
      </c>
      <c r="V160" s="29">
        <f>N160*IF(($G$3/2-$M$9)&gt;0,('ver pressoflex 6p C2 DCpowe'!$G$3/2-'ver pressoflex 6p C2 DCpowe'!$M$9),'ver pressoflex 6p C2 DCpowe'!$G$3/2-('ver pressoflex 6p C2 DCpowe'!$G$3-'ver pressoflex 6p C2 DCpowe'!$M$9))*IF(($G$3/2-$M$9)&gt;0,-1,1)</f>
        <v>0</v>
      </c>
      <c r="W160" s="29">
        <f>O160*IF(($G$3/2-$M$10)&gt;0,('ver pressoflex 6p C2 DCpowe'!$G$3/2-'ver pressoflex 6p C2 DCpowe'!$M$10),'ver pressoflex 6p C2 DCpowe'!$G$3/2-('ver pressoflex 6p C2 DCpowe'!$G$3-'ver pressoflex 6p C2 DCpowe'!$M$10))*IF(($G$3/2-$M$10)&gt;0,-1,1)</f>
        <v>0</v>
      </c>
      <c r="X160" s="29">
        <f>P160*IF(($G$3/2-$M$11)&gt;0,('ver pressoflex 6p C2 DCpowe'!$G$3/2-'ver pressoflex 6p C2 DCpowe'!$M$11),'ver pressoflex 6p C2 DCpowe'!$G$3/2-('ver pressoflex 6p C2 DCpowe'!$G$3-'ver pressoflex 6p C2 DCpowe'!$M$11))*IF(($G$3/2-$M$11)&gt;0,-1,1)</f>
        <v>0</v>
      </c>
      <c r="Y160" s="29">
        <f>Q160*IF(($G$3/2-$M$12)&gt;0,('ver pressoflex 6p C2 DCpowe'!$G$3/2-'ver pressoflex 6p C2 DCpowe'!$M$12),'ver pressoflex 6p C2 DCpowe'!$G$3/2-('ver pressoflex 6p C2 DCpowe'!$G$3-'ver pressoflex 6p C2 DCpowe'!$M$12))*IF(($G$3/2-$M$12)&gt;0,-1,1)</f>
        <v>0</v>
      </c>
      <c r="Z160" s="29">
        <f>R160*IF(($G$3/2-$M$13)&gt;0,('ver pressoflex 6p C2 DCpowe'!$G$3/2-'ver pressoflex 6p C2 DCpowe'!$M$13),'ver pressoflex 6p C2 DCpowe'!$G$3/2-('ver pressoflex 6p C2 DCpowe'!$G$3-'ver pressoflex 6p C2 DCpowe'!$M$13))*IF(($G$3/2-$M$13)&gt;0,-1,1)</f>
        <v>18248587.500000004</v>
      </c>
      <c r="AA160" s="113">
        <f t="shared" si="29"/>
        <v>18253654.315319009</v>
      </c>
      <c r="AB160" s="193">
        <f t="shared" si="30"/>
        <v>5.3094491809864145E-5</v>
      </c>
      <c r="AC160" s="191">
        <f t="shared" si="31"/>
        <v>2.1413060185272015E-5</v>
      </c>
      <c r="AD160" s="194">
        <f t="shared" si="32"/>
        <v>7.4874589550866948E-10</v>
      </c>
      <c r="AE160" s="191">
        <f t="shared" si="33"/>
        <v>1.6059795138954011E-3</v>
      </c>
      <c r="AF160" s="191">
        <f t="shared" si="34"/>
        <v>0.34142347124179462</v>
      </c>
    </row>
    <row r="161" spans="2:32">
      <c r="B161" s="116">
        <f t="shared" si="19"/>
        <v>59800.035290484971</v>
      </c>
      <c r="C161" s="115">
        <f t="shared" si="21"/>
        <v>2.0700000000000012</v>
      </c>
      <c r="D161" s="68">
        <f>'ver pressoflex 6p C2 DCpowe'!$G$3/2/$C$557*C161</f>
        <v>25.357500000000016</v>
      </c>
      <c r="E161" s="114">
        <f t="shared" si="22"/>
        <v>3.6927886562133596E-4</v>
      </c>
      <c r="F161" s="114">
        <f t="shared" si="23"/>
        <v>5.3843762852101313E-4</v>
      </c>
      <c r="G161" s="114">
        <f t="shared" si="24"/>
        <v>7.0759639142069046E-4</v>
      </c>
      <c r="H161" s="114">
        <f t="shared" si="25"/>
        <v>4.3656546391262104E-3</v>
      </c>
      <c r="I161" s="114">
        <f t="shared" si="26"/>
        <v>4.5348134020258878E-3</v>
      </c>
      <c r="J161" s="114">
        <f t="shared" si="27"/>
        <v>4.7039721649255644E-3</v>
      </c>
      <c r="K161" s="114">
        <f t="shared" si="28"/>
        <v>5.1268690721747575E-3</v>
      </c>
      <c r="L161" s="113">
        <f>-'ver pressoflex 6p C2 DCpowe'!$G$2*'ver pressoflex 6p C2 DCpowe'!D161*'ver pressoflex 6p C2 DCpowe'!$G$17*'ver pressoflex 6p C2 DCpowe'!$G$13*'ver pressoflex 6p C2 DCpowe'!AE161</f>
        <v>-9.6812231792107415</v>
      </c>
      <c r="M161" s="31">
        <f>IF(ABS(E161)&lt;'ver pressoflex 6p C2 DCpowe'!$G$7,'ver pressoflex 6p C2 DCpowe'!$G$16*E161*'ver pressoflex 6p C2 DCpowe'!$O$8,SIGN(E161)*'ver pressoflex 6p C2 DCpowe'!$G$15*'ver pressoflex 6p C2 DCpowe'!$O$8)</f>
        <v>6.216513664177918</v>
      </c>
      <c r="N161" s="31">
        <f>IF(ABS(F161)&lt;'ver pressoflex 6p C2 DCpowe'!$G$7,'ver pressoflex 6p C2 DCpowe'!$G$16*F161*'ver pressoflex 6p C2 DCpowe'!$O$9,SIGN(F161)*'ver pressoflex 6p C2 DCpowe'!$G$15*'ver pressoflex 6p C2 DCpowe'!$O$9)</f>
        <v>0</v>
      </c>
      <c r="O161" s="31">
        <f>IF(ABS(G161)&lt;'ver pressoflex 6p C2 DCpowe'!$G$7,'ver pressoflex 6p C2 DCpowe'!$G$16*G161*'ver pressoflex 6p C2 DCpowe'!$O$10,SIGN(G161)*'ver pressoflex 6p C2 DCpowe'!$G$15*'ver pressoflex 6p C2 DCpowe'!$O$10)</f>
        <v>0</v>
      </c>
      <c r="P161" s="31">
        <f>IF(ABS(H161)&lt;'ver pressoflex 6p C2 DCpowe'!$G$7,'ver pressoflex 6p C2 DCpowe'!$G$16*H161*'ver pressoflex 6p C2 DCpowe'!$O$11,SIGN(H161)*'ver pressoflex 6p C2 DCpowe'!$G$15*'ver pressoflex 6p C2 DCpowe'!$O$11)</f>
        <v>0</v>
      </c>
      <c r="Q161" s="31">
        <f>IF(ABS(I161)&lt;'ver pressoflex 6p C2 DCpowe'!$G$7,'ver pressoflex 6p C2 DCpowe'!$G$16*I161*'ver pressoflex 6p C2 DCpowe'!$O$12,SIGN(I161)*'ver pressoflex 6p C2 DCpowe'!$G$15*'ver pressoflex 6p C2 DCpowe'!$O$12)</f>
        <v>0</v>
      </c>
      <c r="R161" s="31">
        <f>IF(ABS(J161)&lt;'ver pressoflex 6p C2 DCpowe'!$G$7,'ver pressoflex 6p C2 DCpowe'!$G$16*J161*'ver pressoflex 6p C2 DCpowe'!$O$13,SIGN(J161)*'ver pressoflex 6p C2 DCpowe'!$G$15*'ver pressoflex 6p C2 DCpowe'!$O$13)</f>
        <v>17803.500000000004</v>
      </c>
      <c r="S161" s="113">
        <f t="shared" si="20"/>
        <v>17800.035290484971</v>
      </c>
      <c r="T161" s="362">
        <f>-L161*('ver pressoflex 6p C2 DCpowe'!$G$3/2-'ver pressoflex 6p C2 DCpowe'!AF161*'ver pressoflex 6p C2 DCpowe'!D161)</f>
        <v>11775.660288754429</v>
      </c>
      <c r="U161" s="29">
        <f>M161*IF(($G$3/2-$M$8)&gt;0,('ver pressoflex 6p C2 DCpowe'!$G$3/2-'ver pressoflex 6p C2 DCpowe'!$M$8),'ver pressoflex 6p C2 DCpowe'!$G$3/2-('ver pressoflex 6p C2 DCpowe'!$G$3-'ver pressoflex 6p C2 DCpowe'!$M$8))*IF(($G$3/2-$M$8)&gt;0,-1,1)</f>
        <v>-6371.9265057823659</v>
      </c>
      <c r="V161" s="29">
        <f>N161*IF(($G$3/2-$M$9)&gt;0,('ver pressoflex 6p C2 DCpowe'!$G$3/2-'ver pressoflex 6p C2 DCpowe'!$M$9),'ver pressoflex 6p C2 DCpowe'!$G$3/2-('ver pressoflex 6p C2 DCpowe'!$G$3-'ver pressoflex 6p C2 DCpowe'!$M$9))*IF(($G$3/2-$M$9)&gt;0,-1,1)</f>
        <v>0</v>
      </c>
      <c r="W161" s="29">
        <f>O161*IF(($G$3/2-$M$10)&gt;0,('ver pressoflex 6p C2 DCpowe'!$G$3/2-'ver pressoflex 6p C2 DCpowe'!$M$10),'ver pressoflex 6p C2 DCpowe'!$G$3/2-('ver pressoflex 6p C2 DCpowe'!$G$3-'ver pressoflex 6p C2 DCpowe'!$M$10))*IF(($G$3/2-$M$10)&gt;0,-1,1)</f>
        <v>0</v>
      </c>
      <c r="X161" s="29">
        <f>P161*IF(($G$3/2-$M$11)&gt;0,('ver pressoflex 6p C2 DCpowe'!$G$3/2-'ver pressoflex 6p C2 DCpowe'!$M$11),'ver pressoflex 6p C2 DCpowe'!$G$3/2-('ver pressoflex 6p C2 DCpowe'!$G$3-'ver pressoflex 6p C2 DCpowe'!$M$11))*IF(($G$3/2-$M$11)&gt;0,-1,1)</f>
        <v>0</v>
      </c>
      <c r="Y161" s="29">
        <f>Q161*IF(($G$3/2-$M$12)&gt;0,('ver pressoflex 6p C2 DCpowe'!$G$3/2-'ver pressoflex 6p C2 DCpowe'!$M$12),'ver pressoflex 6p C2 DCpowe'!$G$3/2-('ver pressoflex 6p C2 DCpowe'!$G$3-'ver pressoflex 6p C2 DCpowe'!$M$12))*IF(($G$3/2-$M$12)&gt;0,-1,1)</f>
        <v>0</v>
      </c>
      <c r="Z161" s="29">
        <f>R161*IF(($G$3/2-$M$13)&gt;0,('ver pressoflex 6p C2 DCpowe'!$G$3/2-'ver pressoflex 6p C2 DCpowe'!$M$13),'ver pressoflex 6p C2 DCpowe'!$G$3/2-('ver pressoflex 6p C2 DCpowe'!$G$3-'ver pressoflex 6p C2 DCpowe'!$M$13))*IF(($G$3/2-$M$13)&gt;0,-1,1)</f>
        <v>18248587.500000004</v>
      </c>
      <c r="AA161" s="113">
        <f t="shared" si="29"/>
        <v>18253991.233782977</v>
      </c>
      <c r="AB161" s="193">
        <f t="shared" si="30"/>
        <v>5.36180416278571E-5</v>
      </c>
      <c r="AC161" s="191">
        <f t="shared" si="31"/>
        <v>2.1816533692113037E-5</v>
      </c>
      <c r="AD161" s="194">
        <f t="shared" si="32"/>
        <v>7.7027388169567599E-10</v>
      </c>
      <c r="AE161" s="191">
        <f t="shared" si="33"/>
        <v>1.6362400269084778E-3</v>
      </c>
      <c r="AF161" s="191">
        <f t="shared" si="34"/>
        <v>0.34151107432054839</v>
      </c>
    </row>
    <row r="162" spans="2:32">
      <c r="B162" s="116">
        <f t="shared" si="19"/>
        <v>59799.7513645976</v>
      </c>
      <c r="C162" s="115">
        <f t="shared" si="21"/>
        <v>2.0900000000000012</v>
      </c>
      <c r="D162" s="68">
        <f>'ver pressoflex 6p C2 DCpowe'!$G$3/2/$C$557*C162</f>
        <v>25.602500000000013</v>
      </c>
      <c r="E162" s="114">
        <f t="shared" si="22"/>
        <v>3.6879902808220697E-4</v>
      </c>
      <c r="F162" s="114">
        <f t="shared" si="23"/>
        <v>5.3797531929381578E-4</v>
      </c>
      <c r="G162" s="114">
        <f t="shared" si="24"/>
        <v>7.0715161050542469E-4</v>
      </c>
      <c r="H162" s="114">
        <f t="shared" si="25"/>
        <v>4.3655889079564671E-3</v>
      </c>
      <c r="I162" s="114">
        <f t="shared" si="26"/>
        <v>4.5347651991680758E-3</v>
      </c>
      <c r="J162" s="114">
        <f t="shared" si="27"/>
        <v>4.7039414903796853E-3</v>
      </c>
      <c r="K162" s="114">
        <f t="shared" si="28"/>
        <v>5.1268822184087071E-3</v>
      </c>
      <c r="L162" s="113">
        <f>-'ver pressoflex 6p C2 DCpowe'!$G$2*'ver pressoflex 6p C2 DCpowe'!D162*'ver pressoflex 6p C2 DCpowe'!$G$17*'ver pressoflex 6p C2 DCpowe'!$G$13*'ver pressoflex 6p C2 DCpowe'!AE162</f>
        <v>-9.9570713862784856</v>
      </c>
      <c r="M162" s="31">
        <f>IF(ABS(E162)&lt;'ver pressoflex 6p C2 DCpowe'!$G$7,'ver pressoflex 6p C2 DCpowe'!$G$16*E162*'ver pressoflex 6p C2 DCpowe'!$O$8,SIGN(E162)*'ver pressoflex 6p C2 DCpowe'!$G$15*'ver pressoflex 6p C2 DCpowe'!$O$8)</f>
        <v>6.2084359838764422</v>
      </c>
      <c r="N162" s="31">
        <f>IF(ABS(F162)&lt;'ver pressoflex 6p C2 DCpowe'!$G$7,'ver pressoflex 6p C2 DCpowe'!$G$16*F162*'ver pressoflex 6p C2 DCpowe'!$O$9,SIGN(F162)*'ver pressoflex 6p C2 DCpowe'!$G$15*'ver pressoflex 6p C2 DCpowe'!$O$9)</f>
        <v>0</v>
      </c>
      <c r="O162" s="31">
        <f>IF(ABS(G162)&lt;'ver pressoflex 6p C2 DCpowe'!$G$7,'ver pressoflex 6p C2 DCpowe'!$G$16*G162*'ver pressoflex 6p C2 DCpowe'!$O$10,SIGN(G162)*'ver pressoflex 6p C2 DCpowe'!$G$15*'ver pressoflex 6p C2 DCpowe'!$O$10)</f>
        <v>0</v>
      </c>
      <c r="P162" s="31">
        <f>IF(ABS(H162)&lt;'ver pressoflex 6p C2 DCpowe'!$G$7,'ver pressoflex 6p C2 DCpowe'!$G$16*H162*'ver pressoflex 6p C2 DCpowe'!$O$11,SIGN(H162)*'ver pressoflex 6p C2 DCpowe'!$G$15*'ver pressoflex 6p C2 DCpowe'!$O$11)</f>
        <v>0</v>
      </c>
      <c r="Q162" s="31">
        <f>IF(ABS(I162)&lt;'ver pressoflex 6p C2 DCpowe'!$G$7,'ver pressoflex 6p C2 DCpowe'!$G$16*I162*'ver pressoflex 6p C2 DCpowe'!$O$12,SIGN(I162)*'ver pressoflex 6p C2 DCpowe'!$G$15*'ver pressoflex 6p C2 DCpowe'!$O$12)</f>
        <v>0</v>
      </c>
      <c r="R162" s="31">
        <f>IF(ABS(J162)&lt;'ver pressoflex 6p C2 DCpowe'!$G$7,'ver pressoflex 6p C2 DCpowe'!$G$16*J162*'ver pressoflex 6p C2 DCpowe'!$O$13,SIGN(J162)*'ver pressoflex 6p C2 DCpowe'!$G$15*'ver pressoflex 6p C2 DCpowe'!$O$13)</f>
        <v>17803.500000000004</v>
      </c>
      <c r="S162" s="113">
        <f t="shared" si="20"/>
        <v>17799.751364597603</v>
      </c>
      <c r="T162" s="362">
        <f>-L162*('ver pressoflex 6p C2 DCpowe'!$G$3/2-'ver pressoflex 6p C2 DCpowe'!AF162*'ver pressoflex 6p C2 DCpowe'!D162)</f>
        <v>12110.330043546537</v>
      </c>
      <c r="U162" s="29">
        <f>M162*IF(($G$3/2-$M$8)&gt;0,('ver pressoflex 6p C2 DCpowe'!$G$3/2-'ver pressoflex 6p C2 DCpowe'!$M$8),'ver pressoflex 6p C2 DCpowe'!$G$3/2-('ver pressoflex 6p C2 DCpowe'!$G$3-'ver pressoflex 6p C2 DCpowe'!$M$8))*IF(($G$3/2-$M$8)&gt;0,-1,1)</f>
        <v>-6363.6468834733532</v>
      </c>
      <c r="V162" s="29">
        <f>N162*IF(($G$3/2-$M$9)&gt;0,('ver pressoflex 6p C2 DCpowe'!$G$3/2-'ver pressoflex 6p C2 DCpowe'!$M$9),'ver pressoflex 6p C2 DCpowe'!$G$3/2-('ver pressoflex 6p C2 DCpowe'!$G$3-'ver pressoflex 6p C2 DCpowe'!$M$9))*IF(($G$3/2-$M$9)&gt;0,-1,1)</f>
        <v>0</v>
      </c>
      <c r="W162" s="29">
        <f>O162*IF(($G$3/2-$M$10)&gt;0,('ver pressoflex 6p C2 DCpowe'!$G$3/2-'ver pressoflex 6p C2 DCpowe'!$M$10),'ver pressoflex 6p C2 DCpowe'!$G$3/2-('ver pressoflex 6p C2 DCpowe'!$G$3-'ver pressoflex 6p C2 DCpowe'!$M$10))*IF(($G$3/2-$M$10)&gt;0,-1,1)</f>
        <v>0</v>
      </c>
      <c r="X162" s="29">
        <f>P162*IF(($G$3/2-$M$11)&gt;0,('ver pressoflex 6p C2 DCpowe'!$G$3/2-'ver pressoflex 6p C2 DCpowe'!$M$11),'ver pressoflex 6p C2 DCpowe'!$G$3/2-('ver pressoflex 6p C2 DCpowe'!$G$3-'ver pressoflex 6p C2 DCpowe'!$M$11))*IF(($G$3/2-$M$11)&gt;0,-1,1)</f>
        <v>0</v>
      </c>
      <c r="Y162" s="29">
        <f>Q162*IF(($G$3/2-$M$12)&gt;0,('ver pressoflex 6p C2 DCpowe'!$G$3/2-'ver pressoflex 6p C2 DCpowe'!$M$12),'ver pressoflex 6p C2 DCpowe'!$G$3/2-('ver pressoflex 6p C2 DCpowe'!$G$3-'ver pressoflex 6p C2 DCpowe'!$M$12))*IF(($G$3/2-$M$12)&gt;0,-1,1)</f>
        <v>0</v>
      </c>
      <c r="Z162" s="29">
        <f>R162*IF(($G$3/2-$M$13)&gt;0,('ver pressoflex 6p C2 DCpowe'!$G$3/2-'ver pressoflex 6p C2 DCpowe'!$M$13),'ver pressoflex 6p C2 DCpowe'!$G$3/2-('ver pressoflex 6p C2 DCpowe'!$G$3-'ver pressoflex 6p C2 DCpowe'!$M$13))*IF(($G$3/2-$M$13)&gt;0,-1,1)</f>
        <v>18248587.500000004</v>
      </c>
      <c r="AA162" s="113">
        <f t="shared" si="29"/>
        <v>18254334.183160078</v>
      </c>
      <c r="AB162" s="193">
        <f t="shared" si="30"/>
        <v>5.4141699946815225E-5</v>
      </c>
      <c r="AC162" s="191">
        <f t="shared" si="31"/>
        <v>2.2223435515568471E-5</v>
      </c>
      <c r="AD162" s="194">
        <f t="shared" si="32"/>
        <v>7.9219784507733066E-10</v>
      </c>
      <c r="AE162" s="191">
        <f t="shared" si="33"/>
        <v>1.6667576636676352E-3</v>
      </c>
      <c r="AF162" s="191">
        <f t="shared" si="34"/>
        <v>0.34159886365221215</v>
      </c>
    </row>
    <row r="163" spans="2:32">
      <c r="B163" s="116">
        <f t="shared" si="19"/>
        <v>59799.462401580095</v>
      </c>
      <c r="C163" s="115">
        <f t="shared" si="21"/>
        <v>2.1100000000000012</v>
      </c>
      <c r="D163" s="68">
        <f>'ver pressoflex 6p C2 DCpowe'!$G$3/2/$C$557*C163</f>
        <v>25.847500000000014</v>
      </c>
      <c r="E163" s="114">
        <f t="shared" si="22"/>
        <v>3.6831909109078193E-4</v>
      </c>
      <c r="F163" s="114">
        <f t="shared" si="23"/>
        <v>5.3751291424728299E-4</v>
      </c>
      <c r="G163" s="114">
        <f t="shared" si="24"/>
        <v>7.0670673740378417E-4</v>
      </c>
      <c r="H163" s="114">
        <f t="shared" si="25"/>
        <v>4.3655231631631207E-3</v>
      </c>
      <c r="I163" s="114">
        <f t="shared" si="26"/>
        <v>4.5347169863196217E-3</v>
      </c>
      <c r="J163" s="114">
        <f t="shared" si="27"/>
        <v>4.7039108094761237E-3</v>
      </c>
      <c r="K163" s="114">
        <f t="shared" si="28"/>
        <v>5.1268953673673763E-3</v>
      </c>
      <c r="L163" s="113">
        <f>-'ver pressoflex 6p C2 DCpowe'!$G$2*'ver pressoflex 6p C2 DCpowe'!D163*'ver pressoflex 6p C2 DCpowe'!$G$17*'ver pressoflex 6p C2 DCpowe'!$G$13*'ver pressoflex 6p C2 DCpowe'!AE163</f>
        <v>-10.237955049288704</v>
      </c>
      <c r="M163" s="31">
        <f>IF(ABS(E163)&lt;'ver pressoflex 6p C2 DCpowe'!$G$7,'ver pressoflex 6p C2 DCpowe'!$G$16*E163*'ver pressoflex 6p C2 DCpowe'!$O$8,SIGN(E163)*'ver pressoflex 6p C2 DCpowe'!$G$15*'ver pressoflex 6p C2 DCpowe'!$O$8)</f>
        <v>6.2003566293752899</v>
      </c>
      <c r="N163" s="31">
        <f>IF(ABS(F163)&lt;'ver pressoflex 6p C2 DCpowe'!$G$7,'ver pressoflex 6p C2 DCpowe'!$G$16*F163*'ver pressoflex 6p C2 DCpowe'!$O$9,SIGN(F163)*'ver pressoflex 6p C2 DCpowe'!$G$15*'ver pressoflex 6p C2 DCpowe'!$O$9)</f>
        <v>0</v>
      </c>
      <c r="O163" s="31">
        <f>IF(ABS(G163)&lt;'ver pressoflex 6p C2 DCpowe'!$G$7,'ver pressoflex 6p C2 DCpowe'!$G$16*G163*'ver pressoflex 6p C2 DCpowe'!$O$10,SIGN(G163)*'ver pressoflex 6p C2 DCpowe'!$G$15*'ver pressoflex 6p C2 DCpowe'!$O$10)</f>
        <v>0</v>
      </c>
      <c r="P163" s="31">
        <f>IF(ABS(H163)&lt;'ver pressoflex 6p C2 DCpowe'!$G$7,'ver pressoflex 6p C2 DCpowe'!$G$16*H163*'ver pressoflex 6p C2 DCpowe'!$O$11,SIGN(H163)*'ver pressoflex 6p C2 DCpowe'!$G$15*'ver pressoflex 6p C2 DCpowe'!$O$11)</f>
        <v>0</v>
      </c>
      <c r="Q163" s="31">
        <f>IF(ABS(I163)&lt;'ver pressoflex 6p C2 DCpowe'!$G$7,'ver pressoflex 6p C2 DCpowe'!$G$16*I163*'ver pressoflex 6p C2 DCpowe'!$O$12,SIGN(I163)*'ver pressoflex 6p C2 DCpowe'!$G$15*'ver pressoflex 6p C2 DCpowe'!$O$12)</f>
        <v>0</v>
      </c>
      <c r="R163" s="31">
        <f>IF(ABS(J163)&lt;'ver pressoflex 6p C2 DCpowe'!$G$7,'ver pressoflex 6p C2 DCpowe'!$G$16*J163*'ver pressoflex 6p C2 DCpowe'!$O$13,SIGN(J163)*'ver pressoflex 6p C2 DCpowe'!$G$15*'ver pressoflex 6p C2 DCpowe'!$O$13)</f>
        <v>17803.500000000004</v>
      </c>
      <c r="S163" s="113">
        <f t="shared" si="20"/>
        <v>17799.462401580091</v>
      </c>
      <c r="T163" s="362">
        <f>-L163*('ver pressoflex 6p C2 DCpowe'!$G$3/2-'ver pressoflex 6p C2 DCpowe'!AF163*'ver pressoflex 6p C2 DCpowe'!D163)</f>
        <v>12451.075869805687</v>
      </c>
      <c r="U163" s="29">
        <f>M163*IF(($G$3/2-$M$8)&gt;0,('ver pressoflex 6p C2 DCpowe'!$G$3/2-'ver pressoflex 6p C2 DCpowe'!$M$8),'ver pressoflex 6p C2 DCpowe'!$G$3/2-('ver pressoflex 6p C2 DCpowe'!$G$3-'ver pressoflex 6p C2 DCpowe'!$M$8))*IF(($G$3/2-$M$8)&gt;0,-1,1)</f>
        <v>-6355.365545109672</v>
      </c>
      <c r="V163" s="29">
        <f>N163*IF(($G$3/2-$M$9)&gt;0,('ver pressoflex 6p C2 DCpowe'!$G$3/2-'ver pressoflex 6p C2 DCpowe'!$M$9),'ver pressoflex 6p C2 DCpowe'!$G$3/2-('ver pressoflex 6p C2 DCpowe'!$G$3-'ver pressoflex 6p C2 DCpowe'!$M$9))*IF(($G$3/2-$M$9)&gt;0,-1,1)</f>
        <v>0</v>
      </c>
      <c r="W163" s="29">
        <f>O163*IF(($G$3/2-$M$10)&gt;0,('ver pressoflex 6p C2 DCpowe'!$G$3/2-'ver pressoflex 6p C2 DCpowe'!$M$10),'ver pressoflex 6p C2 DCpowe'!$G$3/2-('ver pressoflex 6p C2 DCpowe'!$G$3-'ver pressoflex 6p C2 DCpowe'!$M$10))*IF(($G$3/2-$M$10)&gt;0,-1,1)</f>
        <v>0</v>
      </c>
      <c r="X163" s="29">
        <f>P163*IF(($G$3/2-$M$11)&gt;0,('ver pressoflex 6p C2 DCpowe'!$G$3/2-'ver pressoflex 6p C2 DCpowe'!$M$11),'ver pressoflex 6p C2 DCpowe'!$G$3/2-('ver pressoflex 6p C2 DCpowe'!$G$3-'ver pressoflex 6p C2 DCpowe'!$M$11))*IF(($G$3/2-$M$11)&gt;0,-1,1)</f>
        <v>0</v>
      </c>
      <c r="Y163" s="29">
        <f>Q163*IF(($G$3/2-$M$12)&gt;0,('ver pressoflex 6p C2 DCpowe'!$G$3/2-'ver pressoflex 6p C2 DCpowe'!$M$12),'ver pressoflex 6p C2 DCpowe'!$G$3/2-('ver pressoflex 6p C2 DCpowe'!$G$3-'ver pressoflex 6p C2 DCpowe'!$M$12))*IF(($G$3/2-$M$12)&gt;0,-1,1)</f>
        <v>0</v>
      </c>
      <c r="Z163" s="29">
        <f>R163*IF(($G$3/2-$M$13)&gt;0,('ver pressoflex 6p C2 DCpowe'!$G$3/2-'ver pressoflex 6p C2 DCpowe'!$M$13),'ver pressoflex 6p C2 DCpowe'!$G$3/2-('ver pressoflex 6p C2 DCpowe'!$G$3-'ver pressoflex 6p C2 DCpowe'!$M$13))*IF(($G$3/2-$M$13)&gt;0,-1,1)</f>
        <v>18248587.500000004</v>
      </c>
      <c r="AA163" s="113">
        <f t="shared" si="29"/>
        <v>18254683.210324701</v>
      </c>
      <c r="AB163" s="193">
        <f t="shared" si="30"/>
        <v>5.4665466800470801E-5</v>
      </c>
      <c r="AC163" s="191">
        <f t="shared" si="31"/>
        <v>2.2633755791333674E-5</v>
      </c>
      <c r="AD163" s="194">
        <f t="shared" si="32"/>
        <v>8.1452088368861351E-10</v>
      </c>
      <c r="AE163" s="191">
        <f t="shared" si="33"/>
        <v>1.6975316843500254E-3</v>
      </c>
      <c r="AF163" s="191">
        <f t="shared" si="34"/>
        <v>0.34168683983140635</v>
      </c>
    </row>
    <row r="164" spans="2:32">
      <c r="B164" s="116">
        <f t="shared" si="19"/>
        <v>59799.168361972508</v>
      </c>
      <c r="C164" s="115">
        <f t="shared" si="21"/>
        <v>2.1300000000000012</v>
      </c>
      <c r="D164" s="68">
        <f>'ver pressoflex 6p C2 DCpowe'!$G$3/2/$C$557*C164</f>
        <v>26.092500000000015</v>
      </c>
      <c r="E164" s="114">
        <f t="shared" si="22"/>
        <v>3.6783905461613872E-4</v>
      </c>
      <c r="F164" s="114">
        <f t="shared" si="23"/>
        <v>5.3705041335162232E-4</v>
      </c>
      <c r="G164" s="114">
        <f t="shared" si="24"/>
        <v>7.0626177208710575E-4</v>
      </c>
      <c r="H164" s="114">
        <f t="shared" si="25"/>
        <v>4.3654574047419367E-3</v>
      </c>
      <c r="I164" s="114">
        <f t="shared" si="26"/>
        <v>4.5346687634774206E-3</v>
      </c>
      <c r="J164" s="114">
        <f t="shared" si="27"/>
        <v>4.7038801222129044E-3</v>
      </c>
      <c r="K164" s="114">
        <f t="shared" si="28"/>
        <v>5.1269085190516128E-3</v>
      </c>
      <c r="L164" s="113">
        <f>-'ver pressoflex 6p C2 DCpowe'!$G$2*'ver pressoflex 6p C2 DCpowe'!D164*'ver pressoflex 6p C2 DCpowe'!$G$17*'ver pressoflex 6p C2 DCpowe'!$G$13*'ver pressoflex 6p C2 DCpowe'!AE164</f>
        <v>-10.523913627654787</v>
      </c>
      <c r="M164" s="31">
        <f>IF(ABS(E164)&lt;'ver pressoflex 6p C2 DCpowe'!$G$7,'ver pressoflex 6p C2 DCpowe'!$G$16*E164*'ver pressoflex 6p C2 DCpowe'!$O$8,SIGN(E164)*'ver pressoflex 6p C2 DCpowe'!$G$15*'ver pressoflex 6p C2 DCpowe'!$O$8)</f>
        <v>6.1922756001539119</v>
      </c>
      <c r="N164" s="31">
        <f>IF(ABS(F164)&lt;'ver pressoflex 6p C2 DCpowe'!$G$7,'ver pressoflex 6p C2 DCpowe'!$G$16*F164*'ver pressoflex 6p C2 DCpowe'!$O$9,SIGN(F164)*'ver pressoflex 6p C2 DCpowe'!$G$15*'ver pressoflex 6p C2 DCpowe'!$O$9)</f>
        <v>0</v>
      </c>
      <c r="O164" s="31">
        <f>IF(ABS(G164)&lt;'ver pressoflex 6p C2 DCpowe'!$G$7,'ver pressoflex 6p C2 DCpowe'!$G$16*G164*'ver pressoflex 6p C2 DCpowe'!$O$10,SIGN(G164)*'ver pressoflex 6p C2 DCpowe'!$G$15*'ver pressoflex 6p C2 DCpowe'!$O$10)</f>
        <v>0</v>
      </c>
      <c r="P164" s="31">
        <f>IF(ABS(H164)&lt;'ver pressoflex 6p C2 DCpowe'!$G$7,'ver pressoflex 6p C2 DCpowe'!$G$16*H164*'ver pressoflex 6p C2 DCpowe'!$O$11,SIGN(H164)*'ver pressoflex 6p C2 DCpowe'!$G$15*'ver pressoflex 6p C2 DCpowe'!$O$11)</f>
        <v>0</v>
      </c>
      <c r="Q164" s="31">
        <f>IF(ABS(I164)&lt;'ver pressoflex 6p C2 DCpowe'!$G$7,'ver pressoflex 6p C2 DCpowe'!$G$16*I164*'ver pressoflex 6p C2 DCpowe'!$O$12,SIGN(I164)*'ver pressoflex 6p C2 DCpowe'!$G$15*'ver pressoflex 6p C2 DCpowe'!$O$12)</f>
        <v>0</v>
      </c>
      <c r="R164" s="31">
        <f>IF(ABS(J164)&lt;'ver pressoflex 6p C2 DCpowe'!$G$7,'ver pressoflex 6p C2 DCpowe'!$G$16*J164*'ver pressoflex 6p C2 DCpowe'!$O$13,SIGN(J164)*'ver pressoflex 6p C2 DCpowe'!$G$15*'ver pressoflex 6p C2 DCpowe'!$O$13)</f>
        <v>17803.500000000004</v>
      </c>
      <c r="S164" s="113">
        <f t="shared" si="20"/>
        <v>17799.168361972504</v>
      </c>
      <c r="T164" s="362">
        <f>-L164*('ver pressoflex 6p C2 DCpowe'!$G$3/2-'ver pressoflex 6p C2 DCpowe'!AF164*'ver pressoflex 6p C2 DCpowe'!D164)</f>
        <v>12797.944412867268</v>
      </c>
      <c r="U164" s="29">
        <f>M164*IF(($G$3/2-$M$8)&gt;0,('ver pressoflex 6p C2 DCpowe'!$G$3/2-'ver pressoflex 6p C2 DCpowe'!$M$8),'ver pressoflex 6p C2 DCpowe'!$G$3/2-('ver pressoflex 6p C2 DCpowe'!$G$3-'ver pressoflex 6p C2 DCpowe'!$M$8))*IF(($G$3/2-$M$8)&gt;0,-1,1)</f>
        <v>-6347.0824901577598</v>
      </c>
      <c r="V164" s="29">
        <f>N164*IF(($G$3/2-$M$9)&gt;0,('ver pressoflex 6p C2 DCpowe'!$G$3/2-'ver pressoflex 6p C2 DCpowe'!$M$9),'ver pressoflex 6p C2 DCpowe'!$G$3/2-('ver pressoflex 6p C2 DCpowe'!$G$3-'ver pressoflex 6p C2 DCpowe'!$M$9))*IF(($G$3/2-$M$9)&gt;0,-1,1)</f>
        <v>0</v>
      </c>
      <c r="W164" s="29">
        <f>O164*IF(($G$3/2-$M$10)&gt;0,('ver pressoflex 6p C2 DCpowe'!$G$3/2-'ver pressoflex 6p C2 DCpowe'!$M$10),'ver pressoflex 6p C2 DCpowe'!$G$3/2-('ver pressoflex 6p C2 DCpowe'!$G$3-'ver pressoflex 6p C2 DCpowe'!$M$10))*IF(($G$3/2-$M$10)&gt;0,-1,1)</f>
        <v>0</v>
      </c>
      <c r="X164" s="29">
        <f>P164*IF(($G$3/2-$M$11)&gt;0,('ver pressoflex 6p C2 DCpowe'!$G$3/2-'ver pressoflex 6p C2 DCpowe'!$M$11),'ver pressoflex 6p C2 DCpowe'!$G$3/2-('ver pressoflex 6p C2 DCpowe'!$G$3-'ver pressoflex 6p C2 DCpowe'!$M$11))*IF(($G$3/2-$M$11)&gt;0,-1,1)</f>
        <v>0</v>
      </c>
      <c r="Y164" s="29">
        <f>Q164*IF(($G$3/2-$M$12)&gt;0,('ver pressoflex 6p C2 DCpowe'!$G$3/2-'ver pressoflex 6p C2 DCpowe'!$M$12),'ver pressoflex 6p C2 DCpowe'!$G$3/2-('ver pressoflex 6p C2 DCpowe'!$G$3-'ver pressoflex 6p C2 DCpowe'!$M$12))*IF(($G$3/2-$M$12)&gt;0,-1,1)</f>
        <v>0</v>
      </c>
      <c r="Z164" s="29">
        <f>R164*IF(($G$3/2-$M$13)&gt;0,('ver pressoflex 6p C2 DCpowe'!$G$3/2-'ver pressoflex 6p C2 DCpowe'!$M$13),'ver pressoflex 6p C2 DCpowe'!$G$3/2-('ver pressoflex 6p C2 DCpowe'!$G$3-'ver pressoflex 6p C2 DCpowe'!$M$13))*IF(($G$3/2-$M$13)&gt;0,-1,1)</f>
        <v>18248587.500000004</v>
      </c>
      <c r="AA164" s="113">
        <f t="shared" si="29"/>
        <v>18255038.361922715</v>
      </c>
      <c r="AB164" s="193">
        <f t="shared" si="30"/>
        <v>5.5189342222570089E-5</v>
      </c>
      <c r="AC164" s="191">
        <f t="shared" si="31"/>
        <v>2.3047484641519388E-5</v>
      </c>
      <c r="AD164" s="194">
        <f t="shared" si="32"/>
        <v>8.3724608044700188E-10</v>
      </c>
      <c r="AE164" s="191">
        <f t="shared" si="33"/>
        <v>1.7285613481139541E-3</v>
      </c>
      <c r="AF164" s="191">
        <f t="shared" si="34"/>
        <v>0.34177500345528533</v>
      </c>
    </row>
    <row r="165" spans="2:32">
      <c r="B165" s="116">
        <f t="shared" si="19"/>
        <v>59798.869206490577</v>
      </c>
      <c r="C165" s="115">
        <f t="shared" si="21"/>
        <v>2.1500000000000012</v>
      </c>
      <c r="D165" s="68">
        <f>'ver pressoflex 6p C2 DCpowe'!$G$3/2/$C$557*C165</f>
        <v>26.337500000000016</v>
      </c>
      <c r="E165" s="114">
        <f t="shared" si="22"/>
        <v>3.6735891862734214E-4</v>
      </c>
      <c r="F165" s="114">
        <f t="shared" si="23"/>
        <v>5.3658781657702826E-4</v>
      </c>
      <c r="G165" s="114">
        <f t="shared" si="24"/>
        <v>7.0581671452671433E-4</v>
      </c>
      <c r="H165" s="114">
        <f t="shared" si="25"/>
        <v>4.3653916326886772E-3</v>
      </c>
      <c r="I165" s="114">
        <f t="shared" si="26"/>
        <v>4.5346205306383636E-3</v>
      </c>
      <c r="J165" s="114">
        <f t="shared" si="27"/>
        <v>4.7038494285880491E-3</v>
      </c>
      <c r="K165" s="114">
        <f t="shared" si="28"/>
        <v>5.1269216734622647E-3</v>
      </c>
      <c r="L165" s="113">
        <f>-'ver pressoflex 6p C2 DCpowe'!$G$2*'ver pressoflex 6p C2 DCpowe'!D165*'ver pressoflex 6p C2 DCpowe'!$G$17*'ver pressoflex 6p C2 DCpowe'!$G$13*'ver pressoflex 6p C2 DCpowe'!AE165</f>
        <v>-10.81498640511635</v>
      </c>
      <c r="M165" s="31">
        <f>IF(ABS(E165)&lt;'ver pressoflex 6p C2 DCpowe'!$G$7,'ver pressoflex 6p C2 DCpowe'!$G$16*E165*'ver pressoflex 6p C2 DCpowe'!$O$8,SIGN(E165)*'ver pressoflex 6p C2 DCpowe'!$G$15*'ver pressoflex 6p C2 DCpowe'!$O$8)</f>
        <v>6.1841928956915391</v>
      </c>
      <c r="N165" s="31">
        <f>IF(ABS(F165)&lt;'ver pressoflex 6p C2 DCpowe'!$G$7,'ver pressoflex 6p C2 DCpowe'!$G$16*F165*'ver pressoflex 6p C2 DCpowe'!$O$9,SIGN(F165)*'ver pressoflex 6p C2 DCpowe'!$G$15*'ver pressoflex 6p C2 DCpowe'!$O$9)</f>
        <v>0</v>
      </c>
      <c r="O165" s="31">
        <f>IF(ABS(G165)&lt;'ver pressoflex 6p C2 DCpowe'!$G$7,'ver pressoflex 6p C2 DCpowe'!$G$16*G165*'ver pressoflex 6p C2 DCpowe'!$O$10,SIGN(G165)*'ver pressoflex 6p C2 DCpowe'!$G$15*'ver pressoflex 6p C2 DCpowe'!$O$10)</f>
        <v>0</v>
      </c>
      <c r="P165" s="31">
        <f>IF(ABS(H165)&lt;'ver pressoflex 6p C2 DCpowe'!$G$7,'ver pressoflex 6p C2 DCpowe'!$G$16*H165*'ver pressoflex 6p C2 DCpowe'!$O$11,SIGN(H165)*'ver pressoflex 6p C2 DCpowe'!$G$15*'ver pressoflex 6p C2 DCpowe'!$O$11)</f>
        <v>0</v>
      </c>
      <c r="Q165" s="31">
        <f>IF(ABS(I165)&lt;'ver pressoflex 6p C2 DCpowe'!$G$7,'ver pressoflex 6p C2 DCpowe'!$G$16*I165*'ver pressoflex 6p C2 DCpowe'!$O$12,SIGN(I165)*'ver pressoflex 6p C2 DCpowe'!$G$15*'ver pressoflex 6p C2 DCpowe'!$O$12)</f>
        <v>0</v>
      </c>
      <c r="R165" s="31">
        <f>IF(ABS(J165)&lt;'ver pressoflex 6p C2 DCpowe'!$G$7,'ver pressoflex 6p C2 DCpowe'!$G$16*J165*'ver pressoflex 6p C2 DCpowe'!$O$13,SIGN(J165)*'ver pressoflex 6p C2 DCpowe'!$G$15*'ver pressoflex 6p C2 DCpowe'!$O$13)</f>
        <v>17803.500000000004</v>
      </c>
      <c r="S165" s="113">
        <f t="shared" si="20"/>
        <v>17798.869206490577</v>
      </c>
      <c r="T165" s="362">
        <f>-L165*('ver pressoflex 6p C2 DCpowe'!$G$3/2-'ver pressoflex 6p C2 DCpowe'!AF165*'ver pressoflex 6p C2 DCpowe'!D165)</f>
        <v>13150.982089233647</v>
      </c>
      <c r="U165" s="29">
        <f>M165*IF(($G$3/2-$M$8)&gt;0,('ver pressoflex 6p C2 DCpowe'!$G$3/2-'ver pressoflex 6p C2 DCpowe'!$M$8),'ver pressoflex 6p C2 DCpowe'!$G$3/2-('ver pressoflex 6p C2 DCpowe'!$G$3-'ver pressoflex 6p C2 DCpowe'!$M$8))*IF(($G$3/2-$M$8)&gt;0,-1,1)</f>
        <v>-6338.7977180838279</v>
      </c>
      <c r="V165" s="29">
        <f>N165*IF(($G$3/2-$M$9)&gt;0,('ver pressoflex 6p C2 DCpowe'!$G$3/2-'ver pressoflex 6p C2 DCpowe'!$M$9),'ver pressoflex 6p C2 DCpowe'!$G$3/2-('ver pressoflex 6p C2 DCpowe'!$G$3-'ver pressoflex 6p C2 DCpowe'!$M$9))*IF(($G$3/2-$M$9)&gt;0,-1,1)</f>
        <v>0</v>
      </c>
      <c r="W165" s="29">
        <f>O165*IF(($G$3/2-$M$10)&gt;0,('ver pressoflex 6p C2 DCpowe'!$G$3/2-'ver pressoflex 6p C2 DCpowe'!$M$10),'ver pressoflex 6p C2 DCpowe'!$G$3/2-('ver pressoflex 6p C2 DCpowe'!$G$3-'ver pressoflex 6p C2 DCpowe'!$M$10))*IF(($G$3/2-$M$10)&gt;0,-1,1)</f>
        <v>0</v>
      </c>
      <c r="X165" s="29">
        <f>P165*IF(($G$3/2-$M$11)&gt;0,('ver pressoflex 6p C2 DCpowe'!$G$3/2-'ver pressoflex 6p C2 DCpowe'!$M$11),'ver pressoflex 6p C2 DCpowe'!$G$3/2-('ver pressoflex 6p C2 DCpowe'!$G$3-'ver pressoflex 6p C2 DCpowe'!$M$11))*IF(($G$3/2-$M$11)&gt;0,-1,1)</f>
        <v>0</v>
      </c>
      <c r="Y165" s="29">
        <f>Q165*IF(($G$3/2-$M$12)&gt;0,('ver pressoflex 6p C2 DCpowe'!$G$3/2-'ver pressoflex 6p C2 DCpowe'!$M$12),'ver pressoflex 6p C2 DCpowe'!$G$3/2-('ver pressoflex 6p C2 DCpowe'!$G$3-'ver pressoflex 6p C2 DCpowe'!$M$12))*IF(($G$3/2-$M$12)&gt;0,-1,1)</f>
        <v>0</v>
      </c>
      <c r="Z165" s="29">
        <f>R165*IF(($G$3/2-$M$13)&gt;0,('ver pressoflex 6p C2 DCpowe'!$G$3/2-'ver pressoflex 6p C2 DCpowe'!$M$13),'ver pressoflex 6p C2 DCpowe'!$G$3/2-('ver pressoflex 6p C2 DCpowe'!$G$3-'ver pressoflex 6p C2 DCpowe'!$M$13))*IF(($G$3/2-$M$13)&gt;0,-1,1)</f>
        <v>18248587.500000004</v>
      </c>
      <c r="AA165" s="113">
        <f t="shared" si="29"/>
        <v>18255399.684371155</v>
      </c>
      <c r="AB165" s="193">
        <f t="shared" si="30"/>
        <v>5.5713326246873274E-5</v>
      </c>
      <c r="AC165" s="191">
        <f t="shared" si="31"/>
        <v>2.3464612174637128E-5</v>
      </c>
      <c r="AD165" s="194">
        <f t="shared" si="32"/>
        <v>8.6037650311723335E-10</v>
      </c>
      <c r="AE165" s="191">
        <f t="shared" si="33"/>
        <v>1.7598459130977846E-3</v>
      </c>
      <c r="AF165" s="191">
        <f t="shared" si="34"/>
        <v>0.34186335512355126</v>
      </c>
    </row>
    <row r="166" spans="2:32">
      <c r="B166" s="116">
        <f t="shared" si="19"/>
        <v>59798.56489602603</v>
      </c>
      <c r="C166" s="115">
        <f t="shared" si="21"/>
        <v>2.1700000000000013</v>
      </c>
      <c r="D166" s="68">
        <f>'ver pressoflex 6p C2 DCpowe'!$G$3/2/$C$557*C166</f>
        <v>26.582500000000014</v>
      </c>
      <c r="E166" s="114">
        <f t="shared" si="22"/>
        <v>3.6687868309344412E-4</v>
      </c>
      <c r="F166" s="114">
        <f t="shared" si="23"/>
        <v>5.3612512389368354E-4</v>
      </c>
      <c r="G166" s="114">
        <f t="shared" si="24"/>
        <v>7.0537156469392302E-4</v>
      </c>
      <c r="H166" s="114">
        <f t="shared" si="25"/>
        <v>4.3653258469991017E-3</v>
      </c>
      <c r="I166" s="114">
        <f t="shared" si="26"/>
        <v>4.5345722877993414E-3</v>
      </c>
      <c r="J166" s="114">
        <f t="shared" si="27"/>
        <v>4.7038187285995811E-3</v>
      </c>
      <c r="K166" s="114">
        <f t="shared" si="28"/>
        <v>5.1269348306001794E-3</v>
      </c>
      <c r="L166" s="113">
        <f>-'ver pressoflex 6p C2 DCpowe'!$G$2*'ver pressoflex 6p C2 DCpowe'!D166*'ver pressoflex 6p C2 DCpowe'!$G$17*'ver pressoflex 6p C2 DCpowe'!$G$13*'ver pressoflex 6p C2 DCpowe'!AE166</f>
        <v>-11.111212489440994</v>
      </c>
      <c r="M166" s="31">
        <f>IF(ABS(E166)&lt;'ver pressoflex 6p C2 DCpowe'!$G$7,'ver pressoflex 6p C2 DCpowe'!$G$16*E166*'ver pressoflex 6p C2 DCpowe'!$O$8,SIGN(E166)*'ver pressoflex 6p C2 DCpowe'!$G$15*'ver pressoflex 6p C2 DCpowe'!$O$8)</f>
        <v>6.1761085154671855</v>
      </c>
      <c r="N166" s="31">
        <f>IF(ABS(F166)&lt;'ver pressoflex 6p C2 DCpowe'!$G$7,'ver pressoflex 6p C2 DCpowe'!$G$16*F166*'ver pressoflex 6p C2 DCpowe'!$O$9,SIGN(F166)*'ver pressoflex 6p C2 DCpowe'!$G$15*'ver pressoflex 6p C2 DCpowe'!$O$9)</f>
        <v>0</v>
      </c>
      <c r="O166" s="31">
        <f>IF(ABS(G166)&lt;'ver pressoflex 6p C2 DCpowe'!$G$7,'ver pressoflex 6p C2 DCpowe'!$G$16*G166*'ver pressoflex 6p C2 DCpowe'!$O$10,SIGN(G166)*'ver pressoflex 6p C2 DCpowe'!$G$15*'ver pressoflex 6p C2 DCpowe'!$O$10)</f>
        <v>0</v>
      </c>
      <c r="P166" s="31">
        <f>IF(ABS(H166)&lt;'ver pressoflex 6p C2 DCpowe'!$G$7,'ver pressoflex 6p C2 DCpowe'!$G$16*H166*'ver pressoflex 6p C2 DCpowe'!$O$11,SIGN(H166)*'ver pressoflex 6p C2 DCpowe'!$G$15*'ver pressoflex 6p C2 DCpowe'!$O$11)</f>
        <v>0</v>
      </c>
      <c r="Q166" s="31">
        <f>IF(ABS(I166)&lt;'ver pressoflex 6p C2 DCpowe'!$G$7,'ver pressoflex 6p C2 DCpowe'!$G$16*I166*'ver pressoflex 6p C2 DCpowe'!$O$12,SIGN(I166)*'ver pressoflex 6p C2 DCpowe'!$G$15*'ver pressoflex 6p C2 DCpowe'!$O$12)</f>
        <v>0</v>
      </c>
      <c r="R166" s="31">
        <f>IF(ABS(J166)&lt;'ver pressoflex 6p C2 DCpowe'!$G$7,'ver pressoflex 6p C2 DCpowe'!$G$16*J166*'ver pressoflex 6p C2 DCpowe'!$O$13,SIGN(J166)*'ver pressoflex 6p C2 DCpowe'!$G$15*'ver pressoflex 6p C2 DCpowe'!$O$13)</f>
        <v>17803.500000000004</v>
      </c>
      <c r="S166" s="113">
        <f t="shared" si="20"/>
        <v>17798.56489602603</v>
      </c>
      <c r="T166" s="362">
        <f>-L166*('ver pressoflex 6p C2 DCpowe'!$G$3/2-'ver pressoflex 6p C2 DCpowe'!AF166*'ver pressoflex 6p C2 DCpowe'!D166)</f>
        <v>13510.235086259407</v>
      </c>
      <c r="U166" s="29">
        <f>M166*IF(($G$3/2-$M$8)&gt;0,('ver pressoflex 6p C2 DCpowe'!$G$3/2-'ver pressoflex 6p C2 DCpowe'!$M$8),'ver pressoflex 6p C2 DCpowe'!$G$3/2-('ver pressoflex 6p C2 DCpowe'!$G$3-'ver pressoflex 6p C2 DCpowe'!$M$8))*IF(($G$3/2-$M$8)&gt;0,-1,1)</f>
        <v>-6330.5112283538656</v>
      </c>
      <c r="V166" s="29">
        <f>N166*IF(($G$3/2-$M$9)&gt;0,('ver pressoflex 6p C2 DCpowe'!$G$3/2-'ver pressoflex 6p C2 DCpowe'!$M$9),'ver pressoflex 6p C2 DCpowe'!$G$3/2-('ver pressoflex 6p C2 DCpowe'!$G$3-'ver pressoflex 6p C2 DCpowe'!$M$9))*IF(($G$3/2-$M$9)&gt;0,-1,1)</f>
        <v>0</v>
      </c>
      <c r="W166" s="29">
        <f>O166*IF(($G$3/2-$M$10)&gt;0,('ver pressoflex 6p C2 DCpowe'!$G$3/2-'ver pressoflex 6p C2 DCpowe'!$M$10),'ver pressoflex 6p C2 DCpowe'!$G$3/2-('ver pressoflex 6p C2 DCpowe'!$G$3-'ver pressoflex 6p C2 DCpowe'!$M$10))*IF(($G$3/2-$M$10)&gt;0,-1,1)</f>
        <v>0</v>
      </c>
      <c r="X166" s="29">
        <f>P166*IF(($G$3/2-$M$11)&gt;0,('ver pressoflex 6p C2 DCpowe'!$G$3/2-'ver pressoflex 6p C2 DCpowe'!$M$11),'ver pressoflex 6p C2 DCpowe'!$G$3/2-('ver pressoflex 6p C2 DCpowe'!$G$3-'ver pressoflex 6p C2 DCpowe'!$M$11))*IF(($G$3/2-$M$11)&gt;0,-1,1)</f>
        <v>0</v>
      </c>
      <c r="Y166" s="29">
        <f>Q166*IF(($G$3/2-$M$12)&gt;0,('ver pressoflex 6p C2 DCpowe'!$G$3/2-'ver pressoflex 6p C2 DCpowe'!$M$12),'ver pressoflex 6p C2 DCpowe'!$G$3/2-('ver pressoflex 6p C2 DCpowe'!$G$3-'ver pressoflex 6p C2 DCpowe'!$M$12))*IF(($G$3/2-$M$12)&gt;0,-1,1)</f>
        <v>0</v>
      </c>
      <c r="Z166" s="29">
        <f>R166*IF(($G$3/2-$M$13)&gt;0,('ver pressoflex 6p C2 DCpowe'!$G$3/2-'ver pressoflex 6p C2 DCpowe'!$M$13),'ver pressoflex 6p C2 DCpowe'!$G$3/2-('ver pressoflex 6p C2 DCpowe'!$G$3-'ver pressoflex 6p C2 DCpowe'!$M$13))*IF(($G$3/2-$M$13)&gt;0,-1,1)</f>
        <v>18248587.500000004</v>
      </c>
      <c r="AA166" s="113">
        <f t="shared" si="29"/>
        <v>18255767.223857909</v>
      </c>
      <c r="AB166" s="193">
        <f t="shared" si="30"/>
        <v>5.6237418907154608E-5</v>
      </c>
      <c r="AC166" s="191">
        <f t="shared" si="31"/>
        <v>2.3885128485584747E-5</v>
      </c>
      <c r="AD166" s="194">
        <f t="shared" si="32"/>
        <v>8.8391520427602147E-10</v>
      </c>
      <c r="AE166" s="191">
        <f t="shared" si="33"/>
        <v>1.7913846364188558E-3</v>
      </c>
      <c r="AF166" s="191">
        <f t="shared" si="34"/>
        <v>0.3419518954384666</v>
      </c>
    </row>
    <row r="167" spans="2:32">
      <c r="B167" s="116">
        <f t="shared" si="19"/>
        <v>59798.255391646839</v>
      </c>
      <c r="C167" s="115">
        <f t="shared" si="21"/>
        <v>2.1900000000000013</v>
      </c>
      <c r="D167" s="68">
        <f>'ver pressoflex 6p C2 DCpowe'!$G$3/2/$C$557*C167</f>
        <v>26.827500000000015</v>
      </c>
      <c r="E167" s="114">
        <f t="shared" si="22"/>
        <v>3.6639834798348403E-4</v>
      </c>
      <c r="F167" s="114">
        <f t="shared" si="23"/>
        <v>5.356623352717585E-4</v>
      </c>
      <c r="G167" s="114">
        <f t="shared" si="24"/>
        <v>7.0492632256003319E-4</v>
      </c>
      <c r="H167" s="114">
        <f t="shared" si="25"/>
        <v>4.3652600476689705E-3</v>
      </c>
      <c r="I167" s="114">
        <f t="shared" si="26"/>
        <v>4.5345240349572444E-3</v>
      </c>
      <c r="J167" s="114">
        <f t="shared" si="27"/>
        <v>4.7037880222455192E-3</v>
      </c>
      <c r="K167" s="114">
        <f t="shared" si="28"/>
        <v>5.1269479904662062E-3</v>
      </c>
      <c r="L167" s="113">
        <f>-'ver pressoflex 6p C2 DCpowe'!$G$2*'ver pressoflex 6p C2 DCpowe'!D167*'ver pressoflex 6p C2 DCpowe'!$G$17*'ver pressoflex 6p C2 DCpowe'!$G$13*'ver pressoflex 6p C2 DCpowe'!AE167</f>
        <v>-11.412630812125602</v>
      </c>
      <c r="M167" s="31">
        <f>IF(ABS(E167)&lt;'ver pressoflex 6p C2 DCpowe'!$G$7,'ver pressoflex 6p C2 DCpowe'!$G$16*E167*'ver pressoflex 6p C2 DCpowe'!$O$8,SIGN(E167)*'ver pressoflex 6p C2 DCpowe'!$G$15*'ver pressoflex 6p C2 DCpowe'!$O$8)</f>
        <v>6.1680224589596548</v>
      </c>
      <c r="N167" s="31">
        <f>IF(ABS(F167)&lt;'ver pressoflex 6p C2 DCpowe'!$G$7,'ver pressoflex 6p C2 DCpowe'!$G$16*F167*'ver pressoflex 6p C2 DCpowe'!$O$9,SIGN(F167)*'ver pressoflex 6p C2 DCpowe'!$G$15*'ver pressoflex 6p C2 DCpowe'!$O$9)</f>
        <v>0</v>
      </c>
      <c r="O167" s="31">
        <f>IF(ABS(G167)&lt;'ver pressoflex 6p C2 DCpowe'!$G$7,'ver pressoflex 6p C2 DCpowe'!$G$16*G167*'ver pressoflex 6p C2 DCpowe'!$O$10,SIGN(G167)*'ver pressoflex 6p C2 DCpowe'!$G$15*'ver pressoflex 6p C2 DCpowe'!$O$10)</f>
        <v>0</v>
      </c>
      <c r="P167" s="31">
        <f>IF(ABS(H167)&lt;'ver pressoflex 6p C2 DCpowe'!$G$7,'ver pressoflex 6p C2 DCpowe'!$G$16*H167*'ver pressoflex 6p C2 DCpowe'!$O$11,SIGN(H167)*'ver pressoflex 6p C2 DCpowe'!$G$15*'ver pressoflex 6p C2 DCpowe'!$O$11)</f>
        <v>0</v>
      </c>
      <c r="Q167" s="31">
        <f>IF(ABS(I167)&lt;'ver pressoflex 6p C2 DCpowe'!$G$7,'ver pressoflex 6p C2 DCpowe'!$G$16*I167*'ver pressoflex 6p C2 DCpowe'!$O$12,SIGN(I167)*'ver pressoflex 6p C2 DCpowe'!$G$15*'ver pressoflex 6p C2 DCpowe'!$O$12)</f>
        <v>0</v>
      </c>
      <c r="R167" s="31">
        <f>IF(ABS(J167)&lt;'ver pressoflex 6p C2 DCpowe'!$G$7,'ver pressoflex 6p C2 DCpowe'!$G$16*J167*'ver pressoflex 6p C2 DCpowe'!$O$13,SIGN(J167)*'ver pressoflex 6p C2 DCpowe'!$G$15*'ver pressoflex 6p C2 DCpowe'!$O$13)</f>
        <v>17803.500000000004</v>
      </c>
      <c r="S167" s="113">
        <f t="shared" si="20"/>
        <v>17798.255391646839</v>
      </c>
      <c r="T167" s="362">
        <f>-L167*('ver pressoflex 6p C2 DCpowe'!$G$3/2-'ver pressoflex 6p C2 DCpowe'!AF167*'ver pressoflex 6p C2 DCpowe'!D167)</f>
        <v>13875.74936183612</v>
      </c>
      <c r="U167" s="29">
        <f>M167*IF(($G$3/2-$M$8)&gt;0,('ver pressoflex 6p C2 DCpowe'!$G$3/2-'ver pressoflex 6p C2 DCpowe'!$M$8),'ver pressoflex 6p C2 DCpowe'!$G$3/2-('ver pressoflex 6p C2 DCpowe'!$G$3-'ver pressoflex 6p C2 DCpowe'!$M$8))*IF(($G$3/2-$M$8)&gt;0,-1,1)</f>
        <v>-6322.2230204336465</v>
      </c>
      <c r="V167" s="29">
        <f>N167*IF(($G$3/2-$M$9)&gt;0,('ver pressoflex 6p C2 DCpowe'!$G$3/2-'ver pressoflex 6p C2 DCpowe'!$M$9),'ver pressoflex 6p C2 DCpowe'!$G$3/2-('ver pressoflex 6p C2 DCpowe'!$G$3-'ver pressoflex 6p C2 DCpowe'!$M$9))*IF(($G$3/2-$M$9)&gt;0,-1,1)</f>
        <v>0</v>
      </c>
      <c r="W167" s="29">
        <f>O167*IF(($G$3/2-$M$10)&gt;0,('ver pressoflex 6p C2 DCpowe'!$G$3/2-'ver pressoflex 6p C2 DCpowe'!$M$10),'ver pressoflex 6p C2 DCpowe'!$G$3/2-('ver pressoflex 6p C2 DCpowe'!$G$3-'ver pressoflex 6p C2 DCpowe'!$M$10))*IF(($G$3/2-$M$10)&gt;0,-1,1)</f>
        <v>0</v>
      </c>
      <c r="X167" s="29">
        <f>P167*IF(($G$3/2-$M$11)&gt;0,('ver pressoflex 6p C2 DCpowe'!$G$3/2-'ver pressoflex 6p C2 DCpowe'!$M$11),'ver pressoflex 6p C2 DCpowe'!$G$3/2-('ver pressoflex 6p C2 DCpowe'!$G$3-'ver pressoflex 6p C2 DCpowe'!$M$11))*IF(($G$3/2-$M$11)&gt;0,-1,1)</f>
        <v>0</v>
      </c>
      <c r="Y167" s="29">
        <f>Q167*IF(($G$3/2-$M$12)&gt;0,('ver pressoflex 6p C2 DCpowe'!$G$3/2-'ver pressoflex 6p C2 DCpowe'!$M$12),'ver pressoflex 6p C2 DCpowe'!$G$3/2-('ver pressoflex 6p C2 DCpowe'!$G$3-'ver pressoflex 6p C2 DCpowe'!$M$12))*IF(($G$3/2-$M$12)&gt;0,-1,1)</f>
        <v>0</v>
      </c>
      <c r="Z167" s="29">
        <f>R167*IF(($G$3/2-$M$13)&gt;0,('ver pressoflex 6p C2 DCpowe'!$G$3/2-'ver pressoflex 6p C2 DCpowe'!$M$13),'ver pressoflex 6p C2 DCpowe'!$G$3/2-('ver pressoflex 6p C2 DCpowe'!$G$3-'ver pressoflex 6p C2 DCpowe'!$M$13))*IF(($G$3/2-$M$13)&gt;0,-1,1)</f>
        <v>18248587.500000004</v>
      </c>
      <c r="AA167" s="113">
        <f t="shared" si="29"/>
        <v>18256141.026341405</v>
      </c>
      <c r="AB167" s="193">
        <f t="shared" si="30"/>
        <v>5.6761620237202351E-5</v>
      </c>
      <c r="AC167" s="191">
        <f t="shared" si="31"/>
        <v>2.4309023655631823E-5</v>
      </c>
      <c r="AD167" s="194">
        <f t="shared" si="32"/>
        <v>9.0786522127670581E-10</v>
      </c>
      <c r="AE167" s="191">
        <f t="shared" si="33"/>
        <v>1.8231767741723865E-3</v>
      </c>
      <c r="AF167" s="191">
        <f t="shared" si="34"/>
        <v>0.34204062500486865</v>
      </c>
    </row>
    <row r="168" spans="2:32">
      <c r="B168" s="116">
        <f t="shared" si="19"/>
        <v>59797.940654597551</v>
      </c>
      <c r="C168" s="115">
        <f t="shared" si="21"/>
        <v>2.2100000000000013</v>
      </c>
      <c r="D168" s="68">
        <f>'ver pressoflex 6p C2 DCpowe'!$G$3/2/$C$557*C168</f>
        <v>27.072500000000016</v>
      </c>
      <c r="E168" s="114">
        <f t="shared" si="22"/>
        <v>3.6591791326648831E-4</v>
      </c>
      <c r="F168" s="114">
        <f t="shared" si="23"/>
        <v>5.3519945068141112E-4</v>
      </c>
      <c r="G168" s="114">
        <f t="shared" si="24"/>
        <v>7.0448098809633398E-4</v>
      </c>
      <c r="H168" s="114">
        <f t="shared" si="25"/>
        <v>4.3651942346940396E-3</v>
      </c>
      <c r="I168" s="114">
        <f t="shared" si="26"/>
        <v>4.5344757721089623E-3</v>
      </c>
      <c r="J168" s="114">
        <f t="shared" si="27"/>
        <v>4.7037573095238851E-3</v>
      </c>
      <c r="K168" s="114">
        <f t="shared" si="28"/>
        <v>5.1269611530611924E-3</v>
      </c>
      <c r="L168" s="113">
        <f>-'ver pressoflex 6p C2 DCpowe'!$G$2*'ver pressoflex 6p C2 DCpowe'!D168*'ver pressoflex 6p C2 DCpowe'!$G$17*'ver pressoflex 6p C2 DCpowe'!$G$13*'ver pressoflex 6p C2 DCpowe'!AE168</f>
        <v>-11.719280128097266</v>
      </c>
      <c r="M168" s="31">
        <f>IF(ABS(E168)&lt;'ver pressoflex 6p C2 DCpowe'!$G$7,'ver pressoflex 6p C2 DCpowe'!$G$16*E168*'ver pressoflex 6p C2 DCpowe'!$O$8,SIGN(E168)*'ver pressoflex 6p C2 DCpowe'!$G$15*'ver pressoflex 6p C2 DCpowe'!$O$8)</f>
        <v>6.1599347256475294</v>
      </c>
      <c r="N168" s="31">
        <f>IF(ABS(F168)&lt;'ver pressoflex 6p C2 DCpowe'!$G$7,'ver pressoflex 6p C2 DCpowe'!$G$16*F168*'ver pressoflex 6p C2 DCpowe'!$O$9,SIGN(F168)*'ver pressoflex 6p C2 DCpowe'!$G$15*'ver pressoflex 6p C2 DCpowe'!$O$9)</f>
        <v>0</v>
      </c>
      <c r="O168" s="31">
        <f>IF(ABS(G168)&lt;'ver pressoflex 6p C2 DCpowe'!$G$7,'ver pressoflex 6p C2 DCpowe'!$G$16*G168*'ver pressoflex 6p C2 DCpowe'!$O$10,SIGN(G168)*'ver pressoflex 6p C2 DCpowe'!$G$15*'ver pressoflex 6p C2 DCpowe'!$O$10)</f>
        <v>0</v>
      </c>
      <c r="P168" s="31">
        <f>IF(ABS(H168)&lt;'ver pressoflex 6p C2 DCpowe'!$G$7,'ver pressoflex 6p C2 DCpowe'!$G$16*H168*'ver pressoflex 6p C2 DCpowe'!$O$11,SIGN(H168)*'ver pressoflex 6p C2 DCpowe'!$G$15*'ver pressoflex 6p C2 DCpowe'!$O$11)</f>
        <v>0</v>
      </c>
      <c r="Q168" s="31">
        <f>IF(ABS(I168)&lt;'ver pressoflex 6p C2 DCpowe'!$G$7,'ver pressoflex 6p C2 DCpowe'!$G$16*I168*'ver pressoflex 6p C2 DCpowe'!$O$12,SIGN(I168)*'ver pressoflex 6p C2 DCpowe'!$G$15*'ver pressoflex 6p C2 DCpowe'!$O$12)</f>
        <v>0</v>
      </c>
      <c r="R168" s="31">
        <f>IF(ABS(J168)&lt;'ver pressoflex 6p C2 DCpowe'!$G$7,'ver pressoflex 6p C2 DCpowe'!$G$16*J168*'ver pressoflex 6p C2 DCpowe'!$O$13,SIGN(J168)*'ver pressoflex 6p C2 DCpowe'!$G$15*'ver pressoflex 6p C2 DCpowe'!$O$13)</f>
        <v>17803.500000000004</v>
      </c>
      <c r="S168" s="113">
        <f t="shared" si="20"/>
        <v>17797.940654597554</v>
      </c>
      <c r="T168" s="362">
        <f>-L168*('ver pressoflex 6p C2 DCpowe'!$G$3/2-'ver pressoflex 6p C2 DCpowe'!AF168*'ver pressoflex 6p C2 DCpowe'!D168)</f>
        <v>14247.57064407679</v>
      </c>
      <c r="U168" s="29">
        <f>M168*IF(($G$3/2-$M$8)&gt;0,('ver pressoflex 6p C2 DCpowe'!$G$3/2-'ver pressoflex 6p C2 DCpowe'!$M$8),'ver pressoflex 6p C2 DCpowe'!$G$3/2-('ver pressoflex 6p C2 DCpowe'!$G$3-'ver pressoflex 6p C2 DCpowe'!$M$8))*IF(($G$3/2-$M$8)&gt;0,-1,1)</f>
        <v>-6313.933093788718</v>
      </c>
      <c r="V168" s="29">
        <f>N168*IF(($G$3/2-$M$9)&gt;0,('ver pressoflex 6p C2 DCpowe'!$G$3/2-'ver pressoflex 6p C2 DCpowe'!$M$9),'ver pressoflex 6p C2 DCpowe'!$G$3/2-('ver pressoflex 6p C2 DCpowe'!$G$3-'ver pressoflex 6p C2 DCpowe'!$M$9))*IF(($G$3/2-$M$9)&gt;0,-1,1)</f>
        <v>0</v>
      </c>
      <c r="W168" s="29">
        <f>O168*IF(($G$3/2-$M$10)&gt;0,('ver pressoflex 6p C2 DCpowe'!$G$3/2-'ver pressoflex 6p C2 DCpowe'!$M$10),'ver pressoflex 6p C2 DCpowe'!$G$3/2-('ver pressoflex 6p C2 DCpowe'!$G$3-'ver pressoflex 6p C2 DCpowe'!$M$10))*IF(($G$3/2-$M$10)&gt;0,-1,1)</f>
        <v>0</v>
      </c>
      <c r="X168" s="29">
        <f>P168*IF(($G$3/2-$M$11)&gt;0,('ver pressoflex 6p C2 DCpowe'!$G$3/2-'ver pressoflex 6p C2 DCpowe'!$M$11),'ver pressoflex 6p C2 DCpowe'!$G$3/2-('ver pressoflex 6p C2 DCpowe'!$G$3-'ver pressoflex 6p C2 DCpowe'!$M$11))*IF(($G$3/2-$M$11)&gt;0,-1,1)</f>
        <v>0</v>
      </c>
      <c r="Y168" s="29">
        <f>Q168*IF(($G$3/2-$M$12)&gt;0,('ver pressoflex 6p C2 DCpowe'!$G$3/2-'ver pressoflex 6p C2 DCpowe'!$M$12),'ver pressoflex 6p C2 DCpowe'!$G$3/2-('ver pressoflex 6p C2 DCpowe'!$G$3-'ver pressoflex 6p C2 DCpowe'!$M$12))*IF(($G$3/2-$M$12)&gt;0,-1,1)</f>
        <v>0</v>
      </c>
      <c r="Z168" s="29">
        <f>R168*IF(($G$3/2-$M$13)&gt;0,('ver pressoflex 6p C2 DCpowe'!$G$3/2-'ver pressoflex 6p C2 DCpowe'!$M$13),'ver pressoflex 6p C2 DCpowe'!$G$3/2-('ver pressoflex 6p C2 DCpowe'!$G$3-'ver pressoflex 6p C2 DCpowe'!$M$13))*IF(($G$3/2-$M$13)&gt;0,-1,1)</f>
        <v>18248587.500000004</v>
      </c>
      <c r="AA168" s="113">
        <f t="shared" si="29"/>
        <v>18256521.137550291</v>
      </c>
      <c r="AB168" s="193">
        <f t="shared" si="30"/>
        <v>5.7285930270818756E-5</v>
      </c>
      <c r="AC168" s="191">
        <f t="shared" si="31"/>
        <v>2.4736287752405069E-5</v>
      </c>
      <c r="AD168" s="194">
        <f t="shared" si="32"/>
        <v>9.3222957621384626E-10</v>
      </c>
      <c r="AE168" s="191">
        <f t="shared" si="33"/>
        <v>1.85522158143038E-3</v>
      </c>
      <c r="AF168" s="191">
        <f t="shared" si="34"/>
        <v>0.34212954443018306</v>
      </c>
    </row>
    <row r="169" spans="2:32">
      <c r="B169" s="116">
        <f t="shared" si="19"/>
        <v>59797.620646299598</v>
      </c>
      <c r="C169" s="115">
        <f t="shared" si="21"/>
        <v>2.2300000000000013</v>
      </c>
      <c r="D169" s="68">
        <f>'ver pressoflex 6p C2 DCpowe'!$G$3/2/$C$557*C169</f>
        <v>27.317500000000017</v>
      </c>
      <c r="E169" s="114">
        <f t="shared" si="22"/>
        <v>3.6543737891147032E-4</v>
      </c>
      <c r="F169" s="114">
        <f t="shared" si="23"/>
        <v>5.3473647009278649E-4</v>
      </c>
      <c r="G169" s="114">
        <f t="shared" si="24"/>
        <v>7.040355612741026E-4</v>
      </c>
      <c r="H169" s="114">
        <f t="shared" si="25"/>
        <v>4.365128408070065E-3</v>
      </c>
      <c r="I169" s="114">
        <f t="shared" si="26"/>
        <v>4.5344274992513813E-3</v>
      </c>
      <c r="J169" s="114">
        <f t="shared" si="27"/>
        <v>4.7037265904326967E-3</v>
      </c>
      <c r="K169" s="114">
        <f t="shared" si="28"/>
        <v>5.1269743183859871E-3</v>
      </c>
      <c r="L169" s="113">
        <f>-'ver pressoflex 6p C2 DCpowe'!$G$2*'ver pressoflex 6p C2 DCpowe'!D169*'ver pressoflex 6p C2 DCpowe'!$G$17*'ver pressoflex 6p C2 DCpowe'!$G$13*'ver pressoflex 6p C2 DCpowe'!AE169</f>
        <v>-12.031199015413826</v>
      </c>
      <c r="M169" s="31">
        <f>IF(ABS(E169)&lt;'ver pressoflex 6p C2 DCpowe'!$G$7,'ver pressoflex 6p C2 DCpowe'!$G$16*E169*'ver pressoflex 6p C2 DCpowe'!$O$8,SIGN(E169)*'ver pressoflex 6p C2 DCpowe'!$G$15*'ver pressoflex 6p C2 DCpowe'!$O$8)</f>
        <v>6.1518453150091768</v>
      </c>
      <c r="N169" s="31">
        <f>IF(ABS(F169)&lt;'ver pressoflex 6p C2 DCpowe'!$G$7,'ver pressoflex 6p C2 DCpowe'!$G$16*F169*'ver pressoflex 6p C2 DCpowe'!$O$9,SIGN(F169)*'ver pressoflex 6p C2 DCpowe'!$G$15*'ver pressoflex 6p C2 DCpowe'!$O$9)</f>
        <v>0</v>
      </c>
      <c r="O169" s="31">
        <f>IF(ABS(G169)&lt;'ver pressoflex 6p C2 DCpowe'!$G$7,'ver pressoflex 6p C2 DCpowe'!$G$16*G169*'ver pressoflex 6p C2 DCpowe'!$O$10,SIGN(G169)*'ver pressoflex 6p C2 DCpowe'!$G$15*'ver pressoflex 6p C2 DCpowe'!$O$10)</f>
        <v>0</v>
      </c>
      <c r="P169" s="31">
        <f>IF(ABS(H169)&lt;'ver pressoflex 6p C2 DCpowe'!$G$7,'ver pressoflex 6p C2 DCpowe'!$G$16*H169*'ver pressoflex 6p C2 DCpowe'!$O$11,SIGN(H169)*'ver pressoflex 6p C2 DCpowe'!$G$15*'ver pressoflex 6p C2 DCpowe'!$O$11)</f>
        <v>0</v>
      </c>
      <c r="Q169" s="31">
        <f>IF(ABS(I169)&lt;'ver pressoflex 6p C2 DCpowe'!$G$7,'ver pressoflex 6p C2 DCpowe'!$G$16*I169*'ver pressoflex 6p C2 DCpowe'!$O$12,SIGN(I169)*'ver pressoflex 6p C2 DCpowe'!$G$15*'ver pressoflex 6p C2 DCpowe'!$O$12)</f>
        <v>0</v>
      </c>
      <c r="R169" s="31">
        <f>IF(ABS(J169)&lt;'ver pressoflex 6p C2 DCpowe'!$G$7,'ver pressoflex 6p C2 DCpowe'!$G$16*J169*'ver pressoflex 6p C2 DCpowe'!$O$13,SIGN(J169)*'ver pressoflex 6p C2 DCpowe'!$G$15*'ver pressoflex 6p C2 DCpowe'!$O$13)</f>
        <v>17803.500000000004</v>
      </c>
      <c r="S169" s="113">
        <f t="shared" si="20"/>
        <v>17797.620646299598</v>
      </c>
      <c r="T169" s="362">
        <f>-L169*('ver pressoflex 6p C2 DCpowe'!$G$3/2-'ver pressoflex 6p C2 DCpowe'!AF169*'ver pressoflex 6p C2 DCpowe'!D169)</f>
        <v>14625.744430999912</v>
      </c>
      <c r="U169" s="29">
        <f>M169*IF(($G$3/2-$M$8)&gt;0,('ver pressoflex 6p C2 DCpowe'!$G$3/2-'ver pressoflex 6p C2 DCpowe'!$M$8),'ver pressoflex 6p C2 DCpowe'!$G$3/2-('ver pressoflex 6p C2 DCpowe'!$G$3-'ver pressoflex 6p C2 DCpowe'!$M$8))*IF(($G$3/2-$M$8)&gt;0,-1,1)</f>
        <v>-6305.6414478844063</v>
      </c>
      <c r="V169" s="29">
        <f>N169*IF(($G$3/2-$M$9)&gt;0,('ver pressoflex 6p C2 DCpowe'!$G$3/2-'ver pressoflex 6p C2 DCpowe'!$M$9),'ver pressoflex 6p C2 DCpowe'!$G$3/2-('ver pressoflex 6p C2 DCpowe'!$G$3-'ver pressoflex 6p C2 DCpowe'!$M$9))*IF(($G$3/2-$M$9)&gt;0,-1,1)</f>
        <v>0</v>
      </c>
      <c r="W169" s="29">
        <f>O169*IF(($G$3/2-$M$10)&gt;0,('ver pressoflex 6p C2 DCpowe'!$G$3/2-'ver pressoflex 6p C2 DCpowe'!$M$10),'ver pressoflex 6p C2 DCpowe'!$G$3/2-('ver pressoflex 6p C2 DCpowe'!$G$3-'ver pressoflex 6p C2 DCpowe'!$M$10))*IF(($G$3/2-$M$10)&gt;0,-1,1)</f>
        <v>0</v>
      </c>
      <c r="X169" s="29">
        <f>P169*IF(($G$3/2-$M$11)&gt;0,('ver pressoflex 6p C2 DCpowe'!$G$3/2-'ver pressoflex 6p C2 DCpowe'!$M$11),'ver pressoflex 6p C2 DCpowe'!$G$3/2-('ver pressoflex 6p C2 DCpowe'!$G$3-'ver pressoflex 6p C2 DCpowe'!$M$11))*IF(($G$3/2-$M$11)&gt;0,-1,1)</f>
        <v>0</v>
      </c>
      <c r="Y169" s="29">
        <f>Q169*IF(($G$3/2-$M$12)&gt;0,('ver pressoflex 6p C2 DCpowe'!$G$3/2-'ver pressoflex 6p C2 DCpowe'!$M$12),'ver pressoflex 6p C2 DCpowe'!$G$3/2-('ver pressoflex 6p C2 DCpowe'!$G$3-'ver pressoflex 6p C2 DCpowe'!$M$12))*IF(($G$3/2-$M$12)&gt;0,-1,1)</f>
        <v>0</v>
      </c>
      <c r="Z169" s="29">
        <f>R169*IF(($G$3/2-$M$13)&gt;0,('ver pressoflex 6p C2 DCpowe'!$G$3/2-'ver pressoflex 6p C2 DCpowe'!$M$13),'ver pressoflex 6p C2 DCpowe'!$G$3/2-('ver pressoflex 6p C2 DCpowe'!$G$3-'ver pressoflex 6p C2 DCpowe'!$M$13))*IF(($G$3/2-$M$13)&gt;0,-1,1)</f>
        <v>18248587.500000004</v>
      </c>
      <c r="AA169" s="113">
        <f t="shared" si="29"/>
        <v>18256907.602983121</v>
      </c>
      <c r="AB169" s="193">
        <f t="shared" si="30"/>
        <v>5.7810349041820089E-5</v>
      </c>
      <c r="AC169" s="191">
        <f t="shared" si="31"/>
        <v>2.5166910829873722E-5</v>
      </c>
      <c r="AD169" s="194">
        <f t="shared" si="32"/>
        <v>9.5701127588776227E-10</v>
      </c>
      <c r="AE169" s="191">
        <f t="shared" si="33"/>
        <v>1.8875183122405289E-3</v>
      </c>
      <c r="AF169" s="191">
        <f t="shared" si="34"/>
        <v>0.34221865432443765</v>
      </c>
    </row>
    <row r="170" spans="2:32">
      <c r="B170" s="116">
        <f t="shared" si="19"/>
        <v>59797.295328351567</v>
      </c>
      <c r="C170" s="115">
        <f t="shared" si="21"/>
        <v>2.2500000000000013</v>
      </c>
      <c r="D170" s="68">
        <f>'ver pressoflex 6p C2 DCpowe'!$G$3/2/$C$557*C170</f>
        <v>27.562500000000018</v>
      </c>
      <c r="E170" s="114">
        <f t="shared" si="22"/>
        <v>3.6495674488743081E-4</v>
      </c>
      <c r="F170" s="114">
        <f t="shared" si="23"/>
        <v>5.3427339347601776E-4</v>
      </c>
      <c r="G170" s="114">
        <f t="shared" si="24"/>
        <v>7.0359004206460487E-4</v>
      </c>
      <c r="H170" s="114">
        <f t="shared" si="25"/>
        <v>4.3650625677927992E-3</v>
      </c>
      <c r="I170" s="114">
        <f t="shared" si="26"/>
        <v>4.5343792163813857E-3</v>
      </c>
      <c r="J170" s="114">
        <f t="shared" si="27"/>
        <v>4.7036958649699732E-3</v>
      </c>
      <c r="K170" s="114">
        <f t="shared" si="28"/>
        <v>5.1269874864414405E-3</v>
      </c>
      <c r="L170" s="113">
        <f>-'ver pressoflex 6p C2 DCpowe'!$G$2*'ver pressoflex 6p C2 DCpowe'!D170*'ver pressoflex 6p C2 DCpowe'!$G$17*'ver pressoflex 6p C2 DCpowe'!$G$13*'ver pressoflex 6p C2 DCpowe'!AE170</f>
        <v>-12.348425874964084</v>
      </c>
      <c r="M170" s="31">
        <f>IF(ABS(E170)&lt;'ver pressoflex 6p C2 DCpowe'!$G$7,'ver pressoflex 6p C2 DCpowe'!$G$16*E170*'ver pressoflex 6p C2 DCpowe'!$O$8,SIGN(E170)*'ver pressoflex 6p C2 DCpowe'!$G$15*'ver pressoflex 6p C2 DCpowe'!$O$8)</f>
        <v>6.1437542265227467</v>
      </c>
      <c r="N170" s="31">
        <f>IF(ABS(F170)&lt;'ver pressoflex 6p C2 DCpowe'!$G$7,'ver pressoflex 6p C2 DCpowe'!$G$16*F170*'ver pressoflex 6p C2 DCpowe'!$O$9,SIGN(F170)*'ver pressoflex 6p C2 DCpowe'!$G$15*'ver pressoflex 6p C2 DCpowe'!$O$9)</f>
        <v>0</v>
      </c>
      <c r="O170" s="31">
        <f>IF(ABS(G170)&lt;'ver pressoflex 6p C2 DCpowe'!$G$7,'ver pressoflex 6p C2 DCpowe'!$G$16*G170*'ver pressoflex 6p C2 DCpowe'!$O$10,SIGN(G170)*'ver pressoflex 6p C2 DCpowe'!$G$15*'ver pressoflex 6p C2 DCpowe'!$O$10)</f>
        <v>0</v>
      </c>
      <c r="P170" s="31">
        <f>IF(ABS(H170)&lt;'ver pressoflex 6p C2 DCpowe'!$G$7,'ver pressoflex 6p C2 DCpowe'!$G$16*H170*'ver pressoflex 6p C2 DCpowe'!$O$11,SIGN(H170)*'ver pressoflex 6p C2 DCpowe'!$G$15*'ver pressoflex 6p C2 DCpowe'!$O$11)</f>
        <v>0</v>
      </c>
      <c r="Q170" s="31">
        <f>IF(ABS(I170)&lt;'ver pressoflex 6p C2 DCpowe'!$G$7,'ver pressoflex 6p C2 DCpowe'!$G$16*I170*'ver pressoflex 6p C2 DCpowe'!$O$12,SIGN(I170)*'ver pressoflex 6p C2 DCpowe'!$G$15*'ver pressoflex 6p C2 DCpowe'!$O$12)</f>
        <v>0</v>
      </c>
      <c r="R170" s="31">
        <f>IF(ABS(J170)&lt;'ver pressoflex 6p C2 DCpowe'!$G$7,'ver pressoflex 6p C2 DCpowe'!$G$16*J170*'ver pressoflex 6p C2 DCpowe'!$O$13,SIGN(J170)*'ver pressoflex 6p C2 DCpowe'!$G$15*'ver pressoflex 6p C2 DCpowe'!$O$13)</f>
        <v>17803.500000000004</v>
      </c>
      <c r="S170" s="113">
        <f t="shared" si="20"/>
        <v>17797.295328351564</v>
      </c>
      <c r="T170" s="362">
        <f>-L170*('ver pressoflex 6p C2 DCpowe'!$G$3/2-'ver pressoflex 6p C2 DCpowe'!AF170*'ver pressoflex 6p C2 DCpowe'!D170)</f>
        <v>15010.315990213237</v>
      </c>
      <c r="U170" s="29">
        <f>M170*IF(($G$3/2-$M$8)&gt;0,('ver pressoflex 6p C2 DCpowe'!$G$3/2-'ver pressoflex 6p C2 DCpowe'!$M$8),'ver pressoflex 6p C2 DCpowe'!$G$3/2-('ver pressoflex 6p C2 DCpowe'!$G$3-'ver pressoflex 6p C2 DCpowe'!$M$8))*IF(($G$3/2-$M$8)&gt;0,-1,1)</f>
        <v>-6297.3480821858157</v>
      </c>
      <c r="V170" s="29">
        <f>N170*IF(($G$3/2-$M$9)&gt;0,('ver pressoflex 6p C2 DCpowe'!$G$3/2-'ver pressoflex 6p C2 DCpowe'!$M$9),'ver pressoflex 6p C2 DCpowe'!$G$3/2-('ver pressoflex 6p C2 DCpowe'!$G$3-'ver pressoflex 6p C2 DCpowe'!$M$9))*IF(($G$3/2-$M$9)&gt;0,-1,1)</f>
        <v>0</v>
      </c>
      <c r="W170" s="29">
        <f>O170*IF(($G$3/2-$M$10)&gt;0,('ver pressoflex 6p C2 DCpowe'!$G$3/2-'ver pressoflex 6p C2 DCpowe'!$M$10),'ver pressoflex 6p C2 DCpowe'!$G$3/2-('ver pressoflex 6p C2 DCpowe'!$G$3-'ver pressoflex 6p C2 DCpowe'!$M$10))*IF(($G$3/2-$M$10)&gt;0,-1,1)</f>
        <v>0</v>
      </c>
      <c r="X170" s="29">
        <f>P170*IF(($G$3/2-$M$11)&gt;0,('ver pressoflex 6p C2 DCpowe'!$G$3/2-'ver pressoflex 6p C2 DCpowe'!$M$11),'ver pressoflex 6p C2 DCpowe'!$G$3/2-('ver pressoflex 6p C2 DCpowe'!$G$3-'ver pressoflex 6p C2 DCpowe'!$M$11))*IF(($G$3/2-$M$11)&gt;0,-1,1)</f>
        <v>0</v>
      </c>
      <c r="Y170" s="29">
        <f>Q170*IF(($G$3/2-$M$12)&gt;0,('ver pressoflex 6p C2 DCpowe'!$G$3/2-'ver pressoflex 6p C2 DCpowe'!$M$12),'ver pressoflex 6p C2 DCpowe'!$G$3/2-('ver pressoflex 6p C2 DCpowe'!$G$3-'ver pressoflex 6p C2 DCpowe'!$M$12))*IF(($G$3/2-$M$12)&gt;0,-1,1)</f>
        <v>0</v>
      </c>
      <c r="Z170" s="29">
        <f>R170*IF(($G$3/2-$M$13)&gt;0,('ver pressoflex 6p C2 DCpowe'!$G$3/2-'ver pressoflex 6p C2 DCpowe'!$M$13),'ver pressoflex 6p C2 DCpowe'!$G$3/2-('ver pressoflex 6p C2 DCpowe'!$G$3-'ver pressoflex 6p C2 DCpowe'!$M$13))*IF(($G$3/2-$M$13)&gt;0,-1,1)</f>
        <v>18248587.500000004</v>
      </c>
      <c r="AA170" s="113">
        <f t="shared" si="29"/>
        <v>18257300.467908032</v>
      </c>
      <c r="AB170" s="193">
        <f t="shared" si="30"/>
        <v>5.8334876584036655E-5</v>
      </c>
      <c r="AC170" s="191">
        <f t="shared" si="31"/>
        <v>2.5600882928334983E-5</v>
      </c>
      <c r="AD170" s="194">
        <f t="shared" si="32"/>
        <v>9.8221331176901458E-10</v>
      </c>
      <c r="AE170" s="191">
        <f t="shared" si="33"/>
        <v>1.9200662196251236E-3</v>
      </c>
      <c r="AF170" s="191">
        <f t="shared" si="34"/>
        <v>0.34230795530027747</v>
      </c>
    </row>
    <row r="171" spans="2:32">
      <c r="B171" s="116">
        <f t="shared" si="19"/>
        <v>59796.964662529499</v>
      </c>
      <c r="C171" s="115">
        <f t="shared" si="21"/>
        <v>2.2700000000000014</v>
      </c>
      <c r="D171" s="68">
        <f>'ver pressoflex 6p C2 DCpowe'!$G$3/2/$C$557*C171</f>
        <v>27.807500000000015</v>
      </c>
      <c r="E171" s="114">
        <f t="shared" si="22"/>
        <v>3.6447601116335775E-4</v>
      </c>
      <c r="F171" s="114">
        <f t="shared" si="23"/>
        <v>5.3381022080122595E-4</v>
      </c>
      <c r="G171" s="114">
        <f t="shared" si="24"/>
        <v>7.0314443043909425E-4</v>
      </c>
      <c r="H171" s="114">
        <f t="shared" si="25"/>
        <v>4.3649967138579939E-3</v>
      </c>
      <c r="I171" s="114">
        <f t="shared" si="26"/>
        <v>4.5343309234958627E-3</v>
      </c>
      <c r="J171" s="114">
        <f t="shared" si="27"/>
        <v>4.7036651331337307E-3</v>
      </c>
      <c r="K171" s="114">
        <f t="shared" si="28"/>
        <v>5.1270006572284015E-3</v>
      </c>
      <c r="L171" s="113">
        <f>-'ver pressoflex 6p C2 DCpowe'!$G$2*'ver pressoflex 6p C2 DCpowe'!D171*'ver pressoflex 6p C2 DCpowe'!$G$17*'ver pressoflex 6p C2 DCpowe'!$G$13*'ver pressoflex 6p C2 DCpowe'!AE171</f>
        <v>-12.670998930167544</v>
      </c>
      <c r="M171" s="31">
        <f>IF(ABS(E171)&lt;'ver pressoflex 6p C2 DCpowe'!$G$7,'ver pressoflex 6p C2 DCpowe'!$G$16*E171*'ver pressoflex 6p C2 DCpowe'!$O$8,SIGN(E171)*'ver pressoflex 6p C2 DCpowe'!$G$15*'ver pressoflex 6p C2 DCpowe'!$O$8)</f>
        <v>6.1356614596661796</v>
      </c>
      <c r="N171" s="31">
        <f>IF(ABS(F171)&lt;'ver pressoflex 6p C2 DCpowe'!$G$7,'ver pressoflex 6p C2 DCpowe'!$G$16*F171*'ver pressoflex 6p C2 DCpowe'!$O$9,SIGN(F171)*'ver pressoflex 6p C2 DCpowe'!$G$15*'ver pressoflex 6p C2 DCpowe'!$O$9)</f>
        <v>0</v>
      </c>
      <c r="O171" s="31">
        <f>IF(ABS(G171)&lt;'ver pressoflex 6p C2 DCpowe'!$G$7,'ver pressoflex 6p C2 DCpowe'!$G$16*G171*'ver pressoflex 6p C2 DCpowe'!$O$10,SIGN(G171)*'ver pressoflex 6p C2 DCpowe'!$G$15*'ver pressoflex 6p C2 DCpowe'!$O$10)</f>
        <v>0</v>
      </c>
      <c r="P171" s="31">
        <f>IF(ABS(H171)&lt;'ver pressoflex 6p C2 DCpowe'!$G$7,'ver pressoflex 6p C2 DCpowe'!$G$16*H171*'ver pressoflex 6p C2 DCpowe'!$O$11,SIGN(H171)*'ver pressoflex 6p C2 DCpowe'!$G$15*'ver pressoflex 6p C2 DCpowe'!$O$11)</f>
        <v>0</v>
      </c>
      <c r="Q171" s="31">
        <f>IF(ABS(I171)&lt;'ver pressoflex 6p C2 DCpowe'!$G$7,'ver pressoflex 6p C2 DCpowe'!$G$16*I171*'ver pressoflex 6p C2 DCpowe'!$O$12,SIGN(I171)*'ver pressoflex 6p C2 DCpowe'!$G$15*'ver pressoflex 6p C2 DCpowe'!$O$12)</f>
        <v>0</v>
      </c>
      <c r="R171" s="31">
        <f>IF(ABS(J171)&lt;'ver pressoflex 6p C2 DCpowe'!$G$7,'ver pressoflex 6p C2 DCpowe'!$G$16*J171*'ver pressoflex 6p C2 DCpowe'!$O$13,SIGN(J171)*'ver pressoflex 6p C2 DCpowe'!$G$15*'ver pressoflex 6p C2 DCpowe'!$O$13)</f>
        <v>17803.500000000004</v>
      </c>
      <c r="S171" s="113">
        <f t="shared" si="20"/>
        <v>17796.964662529503</v>
      </c>
      <c r="T171" s="362">
        <f>-L171*('ver pressoflex 6p C2 DCpowe'!$G$3/2-'ver pressoflex 6p C2 DCpowe'!AF171*'ver pressoflex 6p C2 DCpowe'!D171)</f>
        <v>15401.330358597092</v>
      </c>
      <c r="U171" s="29">
        <f>M171*IF(($G$3/2-$M$8)&gt;0,('ver pressoflex 6p C2 DCpowe'!$G$3/2-'ver pressoflex 6p C2 DCpowe'!$M$8),'ver pressoflex 6p C2 DCpowe'!$G$3/2-('ver pressoflex 6p C2 DCpowe'!$G$3-'ver pressoflex 6p C2 DCpowe'!$M$8))*IF(($G$3/2-$M$8)&gt;0,-1,1)</f>
        <v>-6289.0529961578341</v>
      </c>
      <c r="V171" s="29">
        <f>N171*IF(($G$3/2-$M$9)&gt;0,('ver pressoflex 6p C2 DCpowe'!$G$3/2-'ver pressoflex 6p C2 DCpowe'!$M$9),'ver pressoflex 6p C2 DCpowe'!$G$3/2-('ver pressoflex 6p C2 DCpowe'!$G$3-'ver pressoflex 6p C2 DCpowe'!$M$9))*IF(($G$3/2-$M$9)&gt;0,-1,1)</f>
        <v>0</v>
      </c>
      <c r="W171" s="29">
        <f>O171*IF(($G$3/2-$M$10)&gt;0,('ver pressoflex 6p C2 DCpowe'!$G$3/2-'ver pressoflex 6p C2 DCpowe'!$M$10),'ver pressoflex 6p C2 DCpowe'!$G$3/2-('ver pressoflex 6p C2 DCpowe'!$G$3-'ver pressoflex 6p C2 DCpowe'!$M$10))*IF(($G$3/2-$M$10)&gt;0,-1,1)</f>
        <v>0</v>
      </c>
      <c r="X171" s="29">
        <f>P171*IF(($G$3/2-$M$11)&gt;0,('ver pressoflex 6p C2 DCpowe'!$G$3/2-'ver pressoflex 6p C2 DCpowe'!$M$11),'ver pressoflex 6p C2 DCpowe'!$G$3/2-('ver pressoflex 6p C2 DCpowe'!$G$3-'ver pressoflex 6p C2 DCpowe'!$M$11))*IF(($G$3/2-$M$11)&gt;0,-1,1)</f>
        <v>0</v>
      </c>
      <c r="Y171" s="29">
        <f>Q171*IF(($G$3/2-$M$12)&gt;0,('ver pressoflex 6p C2 DCpowe'!$G$3/2-'ver pressoflex 6p C2 DCpowe'!$M$12),'ver pressoflex 6p C2 DCpowe'!$G$3/2-('ver pressoflex 6p C2 DCpowe'!$G$3-'ver pressoflex 6p C2 DCpowe'!$M$12))*IF(($G$3/2-$M$12)&gt;0,-1,1)</f>
        <v>0</v>
      </c>
      <c r="Z171" s="29">
        <f>R171*IF(($G$3/2-$M$13)&gt;0,('ver pressoflex 6p C2 DCpowe'!$G$3/2-'ver pressoflex 6p C2 DCpowe'!$M$13),'ver pressoflex 6p C2 DCpowe'!$G$3/2-('ver pressoflex 6p C2 DCpowe'!$G$3-'ver pressoflex 6p C2 DCpowe'!$M$13))*IF(($G$3/2-$M$13)&gt;0,-1,1)</f>
        <v>18248587.500000004</v>
      </c>
      <c r="AA171" s="113">
        <f t="shared" si="29"/>
        <v>18257699.777362444</v>
      </c>
      <c r="AB171" s="193">
        <f t="shared" si="30"/>
        <v>5.8859512931312787E-5</v>
      </c>
      <c r="AC171" s="191">
        <f t="shared" si="31"/>
        <v>2.6038194074399326E-5</v>
      </c>
      <c r="AD171" s="194">
        <f t="shared" si="32"/>
        <v>1.0078386599628302E-9</v>
      </c>
      <c r="AE171" s="191">
        <f t="shared" si="33"/>
        <v>1.9528645555799494E-3</v>
      </c>
      <c r="AF171" s="191">
        <f t="shared" si="34"/>
        <v>0.34239744797297611</v>
      </c>
    </row>
    <row r="172" spans="2:32">
      <c r="B172" s="116">
        <f t="shared" si="19"/>
        <v>59796.628610787244</v>
      </c>
      <c r="C172" s="115">
        <f t="shared" si="21"/>
        <v>2.2900000000000014</v>
      </c>
      <c r="D172" s="68">
        <f>'ver pressoflex 6p C2 DCpowe'!$G$3/2/$C$557*C172</f>
        <v>28.052500000000016</v>
      </c>
      <c r="E172" s="114">
        <f t="shared" si="22"/>
        <v>3.6399517770822594E-4</v>
      </c>
      <c r="F172" s="114">
        <f t="shared" si="23"/>
        <v>5.3334695203851906E-4</v>
      </c>
      <c r="G172" s="114">
        <f t="shared" si="24"/>
        <v>7.0269872636881229E-4</v>
      </c>
      <c r="H172" s="114">
        <f t="shared" si="25"/>
        <v>4.3649308462614007E-3</v>
      </c>
      <c r="I172" s="114">
        <f t="shared" si="26"/>
        <v>4.5342826205916941E-3</v>
      </c>
      <c r="J172" s="114">
        <f t="shared" si="27"/>
        <v>4.7036343949219874E-3</v>
      </c>
      <c r="K172" s="114">
        <f t="shared" si="28"/>
        <v>5.1270138307477203E-3</v>
      </c>
      <c r="L172" s="113">
        <f>-'ver pressoflex 6p C2 DCpowe'!$G$2*'ver pressoflex 6p C2 DCpowe'!D172*'ver pressoflex 6p C2 DCpowe'!$G$17*'ver pressoflex 6p C2 DCpowe'!$G$13*'ver pressoflex 6p C2 DCpowe'!AE172</f>
        <v>-12.998956226673869</v>
      </c>
      <c r="M172" s="31">
        <f>IF(ABS(E172)&lt;'ver pressoflex 6p C2 DCpowe'!$G$7,'ver pressoflex 6p C2 DCpowe'!$G$16*E172*'ver pressoflex 6p C2 DCpowe'!$O$8,SIGN(E172)*'ver pressoflex 6p C2 DCpowe'!$G$15*'ver pressoflex 6p C2 DCpowe'!$O$8)</f>
        <v>6.1275670139171892</v>
      </c>
      <c r="N172" s="31">
        <f>IF(ABS(F172)&lt;'ver pressoflex 6p C2 DCpowe'!$G$7,'ver pressoflex 6p C2 DCpowe'!$G$16*F172*'ver pressoflex 6p C2 DCpowe'!$O$9,SIGN(F172)*'ver pressoflex 6p C2 DCpowe'!$G$15*'ver pressoflex 6p C2 DCpowe'!$O$9)</f>
        <v>0</v>
      </c>
      <c r="O172" s="31">
        <f>IF(ABS(G172)&lt;'ver pressoflex 6p C2 DCpowe'!$G$7,'ver pressoflex 6p C2 DCpowe'!$G$16*G172*'ver pressoflex 6p C2 DCpowe'!$O$10,SIGN(G172)*'ver pressoflex 6p C2 DCpowe'!$G$15*'ver pressoflex 6p C2 DCpowe'!$O$10)</f>
        <v>0</v>
      </c>
      <c r="P172" s="31">
        <f>IF(ABS(H172)&lt;'ver pressoflex 6p C2 DCpowe'!$G$7,'ver pressoflex 6p C2 DCpowe'!$G$16*H172*'ver pressoflex 6p C2 DCpowe'!$O$11,SIGN(H172)*'ver pressoflex 6p C2 DCpowe'!$G$15*'ver pressoflex 6p C2 DCpowe'!$O$11)</f>
        <v>0</v>
      </c>
      <c r="Q172" s="31">
        <f>IF(ABS(I172)&lt;'ver pressoflex 6p C2 DCpowe'!$G$7,'ver pressoflex 6p C2 DCpowe'!$G$16*I172*'ver pressoflex 6p C2 DCpowe'!$O$12,SIGN(I172)*'ver pressoflex 6p C2 DCpowe'!$G$15*'ver pressoflex 6p C2 DCpowe'!$O$12)</f>
        <v>0</v>
      </c>
      <c r="R172" s="31">
        <f>IF(ABS(J172)&lt;'ver pressoflex 6p C2 DCpowe'!$G$7,'ver pressoflex 6p C2 DCpowe'!$G$16*J172*'ver pressoflex 6p C2 DCpowe'!$O$13,SIGN(J172)*'ver pressoflex 6p C2 DCpowe'!$G$15*'ver pressoflex 6p C2 DCpowe'!$O$13)</f>
        <v>17803.500000000004</v>
      </c>
      <c r="S172" s="113">
        <f t="shared" si="20"/>
        <v>17796.628610787247</v>
      </c>
      <c r="T172" s="362">
        <f>-L172*('ver pressoflex 6p C2 DCpowe'!$G$3/2-'ver pressoflex 6p C2 DCpowe'!AF172*'ver pressoflex 6p C2 DCpowe'!D172)</f>
        <v>15798.832341987432</v>
      </c>
      <c r="U172" s="29">
        <f>M172*IF(($G$3/2-$M$8)&gt;0,('ver pressoflex 6p C2 DCpowe'!$G$3/2-'ver pressoflex 6p C2 DCpowe'!$M$8),'ver pressoflex 6p C2 DCpowe'!$G$3/2-('ver pressoflex 6p C2 DCpowe'!$G$3-'ver pressoflex 6p C2 DCpowe'!$M$8))*IF(($G$3/2-$M$8)&gt;0,-1,1)</f>
        <v>-6280.7561892651192</v>
      </c>
      <c r="V172" s="29">
        <f>N172*IF(($G$3/2-$M$9)&gt;0,('ver pressoflex 6p C2 DCpowe'!$G$3/2-'ver pressoflex 6p C2 DCpowe'!$M$9),'ver pressoflex 6p C2 DCpowe'!$G$3/2-('ver pressoflex 6p C2 DCpowe'!$G$3-'ver pressoflex 6p C2 DCpowe'!$M$9))*IF(($G$3/2-$M$9)&gt;0,-1,1)</f>
        <v>0</v>
      </c>
      <c r="W172" s="29">
        <f>O172*IF(($G$3/2-$M$10)&gt;0,('ver pressoflex 6p C2 DCpowe'!$G$3/2-'ver pressoflex 6p C2 DCpowe'!$M$10),'ver pressoflex 6p C2 DCpowe'!$G$3/2-('ver pressoflex 6p C2 DCpowe'!$G$3-'ver pressoflex 6p C2 DCpowe'!$M$10))*IF(($G$3/2-$M$10)&gt;0,-1,1)</f>
        <v>0</v>
      </c>
      <c r="X172" s="29">
        <f>P172*IF(($G$3/2-$M$11)&gt;0,('ver pressoflex 6p C2 DCpowe'!$G$3/2-'ver pressoflex 6p C2 DCpowe'!$M$11),'ver pressoflex 6p C2 DCpowe'!$G$3/2-('ver pressoflex 6p C2 DCpowe'!$G$3-'ver pressoflex 6p C2 DCpowe'!$M$11))*IF(($G$3/2-$M$11)&gt;0,-1,1)</f>
        <v>0</v>
      </c>
      <c r="Y172" s="29">
        <f>Q172*IF(($G$3/2-$M$12)&gt;0,('ver pressoflex 6p C2 DCpowe'!$G$3/2-'ver pressoflex 6p C2 DCpowe'!$M$12),'ver pressoflex 6p C2 DCpowe'!$G$3/2-('ver pressoflex 6p C2 DCpowe'!$G$3-'ver pressoflex 6p C2 DCpowe'!$M$12))*IF(($G$3/2-$M$12)&gt;0,-1,1)</f>
        <v>0</v>
      </c>
      <c r="Z172" s="29">
        <f>R172*IF(($G$3/2-$M$13)&gt;0,('ver pressoflex 6p C2 DCpowe'!$G$3/2-'ver pressoflex 6p C2 DCpowe'!$M$13),'ver pressoflex 6p C2 DCpowe'!$G$3/2-('ver pressoflex 6p C2 DCpowe'!$G$3-'ver pressoflex 6p C2 DCpowe'!$M$13))*IF(($G$3/2-$M$13)&gt;0,-1,1)</f>
        <v>18248587.500000004</v>
      </c>
      <c r="AA172" s="113">
        <f t="shared" si="29"/>
        <v>18258105.576152727</v>
      </c>
      <c r="AB172" s="193">
        <f t="shared" si="30"/>
        <v>5.9384258117506894E-5</v>
      </c>
      <c r="AC172" s="191">
        <f t="shared" si="31"/>
        <v>2.6478834280975947E-5</v>
      </c>
      <c r="AD172" s="194">
        <f t="shared" si="32"/>
        <v>1.0338902811734699E-9</v>
      </c>
      <c r="AE172" s="191">
        <f t="shared" si="33"/>
        <v>1.9859125710731959E-3</v>
      </c>
      <c r="AF172" s="191">
        <f t="shared" si="34"/>
        <v>0.34248713296045297</v>
      </c>
    </row>
    <row r="173" spans="2:32">
      <c r="B173" s="116">
        <f t="shared" si="19"/>
        <v>59796.287135256694</v>
      </c>
      <c r="C173" s="115">
        <f t="shared" si="21"/>
        <v>2.3100000000000014</v>
      </c>
      <c r="D173" s="68">
        <f>'ver pressoflex 6p C2 DCpowe'!$G$3/2/$C$557*C173</f>
        <v>28.297500000000017</v>
      </c>
      <c r="E173" s="114">
        <f t="shared" si="22"/>
        <v>3.6351424449099749E-4</v>
      </c>
      <c r="F173" s="114">
        <f t="shared" si="23"/>
        <v>5.3288358715799296E-4</v>
      </c>
      <c r="G173" s="114">
        <f t="shared" si="24"/>
        <v>7.022529298249886E-4</v>
      </c>
      <c r="H173" s="114">
        <f t="shared" si="25"/>
        <v>4.3648649649987662E-3</v>
      </c>
      <c r="I173" s="114">
        <f t="shared" si="26"/>
        <v>4.5342343076657625E-3</v>
      </c>
      <c r="J173" s="114">
        <f t="shared" si="27"/>
        <v>4.7036036503327579E-3</v>
      </c>
      <c r="K173" s="114">
        <f t="shared" si="28"/>
        <v>5.1270270070002469E-3</v>
      </c>
      <c r="L173" s="113">
        <f>-'ver pressoflex 6p C2 DCpowe'!$G$2*'ver pressoflex 6p C2 DCpowe'!D173*'ver pressoflex 6p C2 DCpowe'!$G$17*'ver pressoflex 6p C2 DCpowe'!$G$13*'ver pressoflex 6p C2 DCpowe'!AE173</f>
        <v>-13.332335632061822</v>
      </c>
      <c r="M173" s="31">
        <f>IF(ABS(E173)&lt;'ver pressoflex 6p C2 DCpowe'!$G$7,'ver pressoflex 6p C2 DCpowe'!$G$16*E173*'ver pressoflex 6p C2 DCpowe'!$O$8,SIGN(E173)*'ver pressoflex 6p C2 DCpowe'!$G$15*'ver pressoflex 6p C2 DCpowe'!$O$8)</f>
        <v>6.1194708887532769</v>
      </c>
      <c r="N173" s="31">
        <f>IF(ABS(F173)&lt;'ver pressoflex 6p C2 DCpowe'!$G$7,'ver pressoflex 6p C2 DCpowe'!$G$16*F173*'ver pressoflex 6p C2 DCpowe'!$O$9,SIGN(F173)*'ver pressoflex 6p C2 DCpowe'!$G$15*'ver pressoflex 6p C2 DCpowe'!$O$9)</f>
        <v>0</v>
      </c>
      <c r="O173" s="31">
        <f>IF(ABS(G173)&lt;'ver pressoflex 6p C2 DCpowe'!$G$7,'ver pressoflex 6p C2 DCpowe'!$G$16*G173*'ver pressoflex 6p C2 DCpowe'!$O$10,SIGN(G173)*'ver pressoflex 6p C2 DCpowe'!$G$15*'ver pressoflex 6p C2 DCpowe'!$O$10)</f>
        <v>0</v>
      </c>
      <c r="P173" s="31">
        <f>IF(ABS(H173)&lt;'ver pressoflex 6p C2 DCpowe'!$G$7,'ver pressoflex 6p C2 DCpowe'!$G$16*H173*'ver pressoflex 6p C2 DCpowe'!$O$11,SIGN(H173)*'ver pressoflex 6p C2 DCpowe'!$G$15*'ver pressoflex 6p C2 DCpowe'!$O$11)</f>
        <v>0</v>
      </c>
      <c r="Q173" s="31">
        <f>IF(ABS(I173)&lt;'ver pressoflex 6p C2 DCpowe'!$G$7,'ver pressoflex 6p C2 DCpowe'!$G$16*I173*'ver pressoflex 6p C2 DCpowe'!$O$12,SIGN(I173)*'ver pressoflex 6p C2 DCpowe'!$G$15*'ver pressoflex 6p C2 DCpowe'!$O$12)</f>
        <v>0</v>
      </c>
      <c r="R173" s="31">
        <f>IF(ABS(J173)&lt;'ver pressoflex 6p C2 DCpowe'!$G$7,'ver pressoflex 6p C2 DCpowe'!$G$16*J173*'ver pressoflex 6p C2 DCpowe'!$O$13,SIGN(J173)*'ver pressoflex 6p C2 DCpowe'!$G$15*'ver pressoflex 6p C2 DCpowe'!$O$13)</f>
        <v>17803.500000000004</v>
      </c>
      <c r="S173" s="113">
        <f t="shared" si="20"/>
        <v>17796.287135256694</v>
      </c>
      <c r="T173" s="362">
        <f>-L173*('ver pressoflex 6p C2 DCpowe'!$G$3/2-'ver pressoflex 6p C2 DCpowe'!AF173*'ver pressoflex 6p C2 DCpowe'!D173)</f>
        <v>16202.866514858391</v>
      </c>
      <c r="U173" s="29">
        <f>M173*IF(($G$3/2-$M$8)&gt;0,('ver pressoflex 6p C2 DCpowe'!$G$3/2-'ver pressoflex 6p C2 DCpowe'!$M$8),'ver pressoflex 6p C2 DCpowe'!$G$3/2-('ver pressoflex 6p C2 DCpowe'!$G$3-'ver pressoflex 6p C2 DCpowe'!$M$8))*IF(($G$3/2-$M$8)&gt;0,-1,1)</f>
        <v>-6272.4576609721089</v>
      </c>
      <c r="V173" s="29">
        <f>N173*IF(($G$3/2-$M$9)&gt;0,('ver pressoflex 6p C2 DCpowe'!$G$3/2-'ver pressoflex 6p C2 DCpowe'!$M$9),'ver pressoflex 6p C2 DCpowe'!$G$3/2-('ver pressoflex 6p C2 DCpowe'!$G$3-'ver pressoflex 6p C2 DCpowe'!$M$9))*IF(($G$3/2-$M$9)&gt;0,-1,1)</f>
        <v>0</v>
      </c>
      <c r="W173" s="29">
        <f>O173*IF(($G$3/2-$M$10)&gt;0,('ver pressoflex 6p C2 DCpowe'!$G$3/2-'ver pressoflex 6p C2 DCpowe'!$M$10),'ver pressoflex 6p C2 DCpowe'!$G$3/2-('ver pressoflex 6p C2 DCpowe'!$G$3-'ver pressoflex 6p C2 DCpowe'!$M$10))*IF(($G$3/2-$M$10)&gt;0,-1,1)</f>
        <v>0</v>
      </c>
      <c r="X173" s="29">
        <f>P173*IF(($G$3/2-$M$11)&gt;0,('ver pressoflex 6p C2 DCpowe'!$G$3/2-'ver pressoflex 6p C2 DCpowe'!$M$11),'ver pressoflex 6p C2 DCpowe'!$G$3/2-('ver pressoflex 6p C2 DCpowe'!$G$3-'ver pressoflex 6p C2 DCpowe'!$M$11))*IF(($G$3/2-$M$11)&gt;0,-1,1)</f>
        <v>0</v>
      </c>
      <c r="Y173" s="29">
        <f>Q173*IF(($G$3/2-$M$12)&gt;0,('ver pressoflex 6p C2 DCpowe'!$G$3/2-'ver pressoflex 6p C2 DCpowe'!$M$12),'ver pressoflex 6p C2 DCpowe'!$G$3/2-('ver pressoflex 6p C2 DCpowe'!$G$3-'ver pressoflex 6p C2 DCpowe'!$M$12))*IF(($G$3/2-$M$12)&gt;0,-1,1)</f>
        <v>0</v>
      </c>
      <c r="Z173" s="29">
        <f>R173*IF(($G$3/2-$M$13)&gt;0,('ver pressoflex 6p C2 DCpowe'!$G$3/2-'ver pressoflex 6p C2 DCpowe'!$M$13),'ver pressoflex 6p C2 DCpowe'!$G$3/2-('ver pressoflex 6p C2 DCpowe'!$G$3-'ver pressoflex 6p C2 DCpowe'!$M$13))*IF(($G$3/2-$M$13)&gt;0,-1,1)</f>
        <v>18248587.500000004</v>
      </c>
      <c r="AA173" s="113">
        <f t="shared" si="29"/>
        <v>18258517.908853889</v>
      </c>
      <c r="AB173" s="193">
        <f t="shared" si="30"/>
        <v>5.9909112176491368E-5</v>
      </c>
      <c r="AC173" s="191">
        <f t="shared" si="31"/>
        <v>2.6922793547257965E-5</v>
      </c>
      <c r="AD173" s="194">
        <f t="shared" si="32"/>
        <v>1.0603711206685339E-9</v>
      </c>
      <c r="AE173" s="191">
        <f t="shared" si="33"/>
        <v>2.0192095160443471E-3</v>
      </c>
      <c r="AF173" s="191">
        <f t="shared" si="34"/>
        <v>0.34257701088328485</v>
      </c>
    </row>
    <row r="174" spans="2:32">
      <c r="B174" s="116">
        <f t="shared" si="19"/>
        <v>59795.940198248121</v>
      </c>
      <c r="C174" s="115">
        <f t="shared" si="21"/>
        <v>2.3300000000000014</v>
      </c>
      <c r="D174" s="68">
        <f>'ver pressoflex 6p C2 DCpowe'!$G$3/2/$C$557*C174</f>
        <v>28.542500000000018</v>
      </c>
      <c r="E174" s="114">
        <f t="shared" si="22"/>
        <v>3.6303321148062161E-4</v>
      </c>
      <c r="F174" s="114">
        <f t="shared" si="23"/>
        <v>5.3242012612973125E-4</v>
      </c>
      <c r="G174" s="114">
        <f t="shared" si="24"/>
        <v>7.0180704077884106E-4</v>
      </c>
      <c r="H174" s="114">
        <f t="shared" si="25"/>
        <v>4.3647990700658385E-3</v>
      </c>
      <c r="I174" s="114">
        <f t="shared" si="26"/>
        <v>4.5341859847149481E-3</v>
      </c>
      <c r="J174" s="114">
        <f t="shared" si="27"/>
        <v>4.7035728993640577E-3</v>
      </c>
      <c r="K174" s="114">
        <f t="shared" si="28"/>
        <v>5.1270401859868321E-3</v>
      </c>
      <c r="L174" s="113">
        <f>-'ver pressoflex 6p C2 DCpowe'!$G$2*'ver pressoflex 6p C2 DCpowe'!D174*'ver pressoflex 6p C2 DCpowe'!$G$17*'ver pressoflex 6p C2 DCpowe'!$G$13*'ver pressoflex 6p C2 DCpowe'!AE174</f>
        <v>-13.671174835537991</v>
      </c>
      <c r="M174" s="31">
        <f>IF(ABS(E174)&lt;'ver pressoflex 6p C2 DCpowe'!$G$7,'ver pressoflex 6p C2 DCpowe'!$G$16*E174*'ver pressoflex 6p C2 DCpowe'!$O$8,SIGN(E174)*'ver pressoflex 6p C2 DCpowe'!$G$15*'ver pressoflex 6p C2 DCpowe'!$O$8)</f>
        <v>6.1113730836517286</v>
      </c>
      <c r="N174" s="31">
        <f>IF(ABS(F174)&lt;'ver pressoflex 6p C2 DCpowe'!$G$7,'ver pressoflex 6p C2 DCpowe'!$G$16*F174*'ver pressoflex 6p C2 DCpowe'!$O$9,SIGN(F174)*'ver pressoflex 6p C2 DCpowe'!$G$15*'ver pressoflex 6p C2 DCpowe'!$O$9)</f>
        <v>0</v>
      </c>
      <c r="O174" s="31">
        <f>IF(ABS(G174)&lt;'ver pressoflex 6p C2 DCpowe'!$G$7,'ver pressoflex 6p C2 DCpowe'!$G$16*G174*'ver pressoflex 6p C2 DCpowe'!$O$10,SIGN(G174)*'ver pressoflex 6p C2 DCpowe'!$G$15*'ver pressoflex 6p C2 DCpowe'!$O$10)</f>
        <v>0</v>
      </c>
      <c r="P174" s="31">
        <f>IF(ABS(H174)&lt;'ver pressoflex 6p C2 DCpowe'!$G$7,'ver pressoflex 6p C2 DCpowe'!$G$16*H174*'ver pressoflex 6p C2 DCpowe'!$O$11,SIGN(H174)*'ver pressoflex 6p C2 DCpowe'!$G$15*'ver pressoflex 6p C2 DCpowe'!$O$11)</f>
        <v>0</v>
      </c>
      <c r="Q174" s="31">
        <f>IF(ABS(I174)&lt;'ver pressoflex 6p C2 DCpowe'!$G$7,'ver pressoflex 6p C2 DCpowe'!$G$16*I174*'ver pressoflex 6p C2 DCpowe'!$O$12,SIGN(I174)*'ver pressoflex 6p C2 DCpowe'!$G$15*'ver pressoflex 6p C2 DCpowe'!$O$12)</f>
        <v>0</v>
      </c>
      <c r="R174" s="31">
        <f>IF(ABS(J174)&lt;'ver pressoflex 6p C2 DCpowe'!$G$7,'ver pressoflex 6p C2 DCpowe'!$G$16*J174*'ver pressoflex 6p C2 DCpowe'!$O$13,SIGN(J174)*'ver pressoflex 6p C2 DCpowe'!$G$15*'ver pressoflex 6p C2 DCpowe'!$O$13)</f>
        <v>17803.500000000004</v>
      </c>
      <c r="S174" s="113">
        <f t="shared" si="20"/>
        <v>17795.940198248118</v>
      </c>
      <c r="T174" s="362">
        <f>-L174*('ver pressoflex 6p C2 DCpowe'!$G$3/2-'ver pressoflex 6p C2 DCpowe'!AF174*'ver pressoflex 6p C2 DCpowe'!D174)</f>
        <v>16613.477220004654</v>
      </c>
      <c r="U174" s="29">
        <f>M174*IF(($G$3/2-$M$8)&gt;0,('ver pressoflex 6p C2 DCpowe'!$G$3/2-'ver pressoflex 6p C2 DCpowe'!$M$8),'ver pressoflex 6p C2 DCpowe'!$G$3/2-('ver pressoflex 6p C2 DCpowe'!$G$3-'ver pressoflex 6p C2 DCpowe'!$M$8))*IF(($G$3/2-$M$8)&gt;0,-1,1)</f>
        <v>-6264.1574107430215</v>
      </c>
      <c r="V174" s="29">
        <f>N174*IF(($G$3/2-$M$9)&gt;0,('ver pressoflex 6p C2 DCpowe'!$G$3/2-'ver pressoflex 6p C2 DCpowe'!$M$9),'ver pressoflex 6p C2 DCpowe'!$G$3/2-('ver pressoflex 6p C2 DCpowe'!$G$3-'ver pressoflex 6p C2 DCpowe'!$M$9))*IF(($G$3/2-$M$9)&gt;0,-1,1)</f>
        <v>0</v>
      </c>
      <c r="W174" s="29">
        <f>O174*IF(($G$3/2-$M$10)&gt;0,('ver pressoflex 6p C2 DCpowe'!$G$3/2-'ver pressoflex 6p C2 DCpowe'!$M$10),'ver pressoflex 6p C2 DCpowe'!$G$3/2-('ver pressoflex 6p C2 DCpowe'!$G$3-'ver pressoflex 6p C2 DCpowe'!$M$10))*IF(($G$3/2-$M$10)&gt;0,-1,1)</f>
        <v>0</v>
      </c>
      <c r="X174" s="29">
        <f>P174*IF(($G$3/2-$M$11)&gt;0,('ver pressoflex 6p C2 DCpowe'!$G$3/2-'ver pressoflex 6p C2 DCpowe'!$M$11),'ver pressoflex 6p C2 DCpowe'!$G$3/2-('ver pressoflex 6p C2 DCpowe'!$G$3-'ver pressoflex 6p C2 DCpowe'!$M$11))*IF(($G$3/2-$M$11)&gt;0,-1,1)</f>
        <v>0</v>
      </c>
      <c r="Y174" s="29">
        <f>Q174*IF(($G$3/2-$M$12)&gt;0,('ver pressoflex 6p C2 DCpowe'!$G$3/2-'ver pressoflex 6p C2 DCpowe'!$M$12),'ver pressoflex 6p C2 DCpowe'!$G$3/2-('ver pressoflex 6p C2 DCpowe'!$G$3-'ver pressoflex 6p C2 DCpowe'!$M$12))*IF(($G$3/2-$M$12)&gt;0,-1,1)</f>
        <v>0</v>
      </c>
      <c r="Z174" s="29">
        <f>R174*IF(($G$3/2-$M$13)&gt;0,('ver pressoflex 6p C2 DCpowe'!$G$3/2-'ver pressoflex 6p C2 DCpowe'!$M$13),'ver pressoflex 6p C2 DCpowe'!$G$3/2-('ver pressoflex 6p C2 DCpowe'!$G$3-'ver pressoflex 6p C2 DCpowe'!$M$13))*IF(($G$3/2-$M$13)&gt;0,-1,1)</f>
        <v>18248587.500000004</v>
      </c>
      <c r="AA174" s="113">
        <f t="shared" si="29"/>
        <v>18258936.819809265</v>
      </c>
      <c r="AB174" s="193">
        <f t="shared" si="30"/>
        <v>6.0434075142152718E-5</v>
      </c>
      <c r="AC174" s="191">
        <f t="shared" si="31"/>
        <v>2.7370061858707908E-5</v>
      </c>
      <c r="AD174" s="194">
        <f t="shared" si="32"/>
        <v>1.0872841082432194E-9</v>
      </c>
      <c r="AE174" s="191">
        <f t="shared" si="33"/>
        <v>2.0527546394030929E-3</v>
      </c>
      <c r="AF174" s="191">
        <f t="shared" si="34"/>
        <v>0.34266708236472299</v>
      </c>
    </row>
    <row r="175" spans="2:32">
      <c r="B175" s="116">
        <f t="shared" si="19"/>
        <v>59795.587762250463</v>
      </c>
      <c r="C175" s="115">
        <f t="shared" si="21"/>
        <v>2.3500000000000014</v>
      </c>
      <c r="D175" s="68">
        <f>'ver pressoflex 6p C2 DCpowe'!$G$3/2/$C$557*C175</f>
        <v>28.787500000000016</v>
      </c>
      <c r="E175" s="114">
        <f t="shared" si="22"/>
        <v>3.625520786460346E-4</v>
      </c>
      <c r="F175" s="114">
        <f t="shared" si="23"/>
        <v>5.3195656892380497E-4</v>
      </c>
      <c r="G175" s="114">
        <f t="shared" si="24"/>
        <v>7.0136105920157545E-4</v>
      </c>
      <c r="H175" s="114">
        <f t="shared" si="25"/>
        <v>4.3647331614583614E-3</v>
      </c>
      <c r="I175" s="114">
        <f t="shared" si="26"/>
        <v>4.5341376517361309E-3</v>
      </c>
      <c r="J175" s="114">
        <f t="shared" si="27"/>
        <v>4.7035421420139013E-3</v>
      </c>
      <c r="K175" s="114">
        <f t="shared" si="28"/>
        <v>5.1270533677083277E-3</v>
      </c>
      <c r="L175" s="113">
        <f>-'ver pressoflex 6p C2 DCpowe'!$G$2*'ver pressoflex 6p C2 DCpowe'!D175*'ver pressoflex 6p C2 DCpowe'!$G$17*'ver pressoflex 6p C2 DCpowe'!$G$13*'ver pressoflex 6p C2 DCpowe'!AE175</f>
        <v>-14.015511347634966</v>
      </c>
      <c r="M175" s="31">
        <f>IF(ABS(E175)&lt;'ver pressoflex 6p C2 DCpowe'!$G$7,'ver pressoflex 6p C2 DCpowe'!$G$16*E175*'ver pressoflex 6p C2 DCpowe'!$O$8,SIGN(E175)*'ver pressoflex 6p C2 DCpowe'!$G$15*'ver pressoflex 6p C2 DCpowe'!$O$8)</f>
        <v>6.1032735980896113</v>
      </c>
      <c r="N175" s="31">
        <f>IF(ABS(F175)&lt;'ver pressoflex 6p C2 DCpowe'!$G$7,'ver pressoflex 6p C2 DCpowe'!$G$16*F175*'ver pressoflex 6p C2 DCpowe'!$O$9,SIGN(F175)*'ver pressoflex 6p C2 DCpowe'!$G$15*'ver pressoflex 6p C2 DCpowe'!$O$9)</f>
        <v>0</v>
      </c>
      <c r="O175" s="31">
        <f>IF(ABS(G175)&lt;'ver pressoflex 6p C2 DCpowe'!$G$7,'ver pressoflex 6p C2 DCpowe'!$G$16*G175*'ver pressoflex 6p C2 DCpowe'!$O$10,SIGN(G175)*'ver pressoflex 6p C2 DCpowe'!$G$15*'ver pressoflex 6p C2 DCpowe'!$O$10)</f>
        <v>0</v>
      </c>
      <c r="P175" s="31">
        <f>IF(ABS(H175)&lt;'ver pressoflex 6p C2 DCpowe'!$G$7,'ver pressoflex 6p C2 DCpowe'!$G$16*H175*'ver pressoflex 6p C2 DCpowe'!$O$11,SIGN(H175)*'ver pressoflex 6p C2 DCpowe'!$G$15*'ver pressoflex 6p C2 DCpowe'!$O$11)</f>
        <v>0</v>
      </c>
      <c r="Q175" s="31">
        <f>IF(ABS(I175)&lt;'ver pressoflex 6p C2 DCpowe'!$G$7,'ver pressoflex 6p C2 DCpowe'!$G$16*I175*'ver pressoflex 6p C2 DCpowe'!$O$12,SIGN(I175)*'ver pressoflex 6p C2 DCpowe'!$G$15*'ver pressoflex 6p C2 DCpowe'!$O$12)</f>
        <v>0</v>
      </c>
      <c r="R175" s="31">
        <f>IF(ABS(J175)&lt;'ver pressoflex 6p C2 DCpowe'!$G$7,'ver pressoflex 6p C2 DCpowe'!$G$16*J175*'ver pressoflex 6p C2 DCpowe'!$O$13,SIGN(J175)*'ver pressoflex 6p C2 DCpowe'!$G$15*'ver pressoflex 6p C2 DCpowe'!$O$13)</f>
        <v>17803.500000000004</v>
      </c>
      <c r="S175" s="113">
        <f t="shared" si="20"/>
        <v>17795.587762250459</v>
      </c>
      <c r="T175" s="362">
        <f>-L175*('ver pressoflex 6p C2 DCpowe'!$G$3/2-'ver pressoflex 6p C2 DCpowe'!AF175*'ver pressoflex 6p C2 DCpowe'!D175)</f>
        <v>17030.708568223276</v>
      </c>
      <c r="U175" s="29">
        <f>M175*IF(($G$3/2-$M$8)&gt;0,('ver pressoflex 6p C2 DCpowe'!$G$3/2-'ver pressoflex 6p C2 DCpowe'!$M$8),'ver pressoflex 6p C2 DCpowe'!$G$3/2-('ver pressoflex 6p C2 DCpowe'!$G$3-'ver pressoflex 6p C2 DCpowe'!$M$8))*IF(($G$3/2-$M$8)&gt;0,-1,1)</f>
        <v>-6255.8554380418518</v>
      </c>
      <c r="V175" s="29">
        <f>N175*IF(($G$3/2-$M$9)&gt;0,('ver pressoflex 6p C2 DCpowe'!$G$3/2-'ver pressoflex 6p C2 DCpowe'!$M$9),'ver pressoflex 6p C2 DCpowe'!$G$3/2-('ver pressoflex 6p C2 DCpowe'!$G$3-'ver pressoflex 6p C2 DCpowe'!$M$9))*IF(($G$3/2-$M$9)&gt;0,-1,1)</f>
        <v>0</v>
      </c>
      <c r="W175" s="29">
        <f>O175*IF(($G$3/2-$M$10)&gt;0,('ver pressoflex 6p C2 DCpowe'!$G$3/2-'ver pressoflex 6p C2 DCpowe'!$M$10),'ver pressoflex 6p C2 DCpowe'!$G$3/2-('ver pressoflex 6p C2 DCpowe'!$G$3-'ver pressoflex 6p C2 DCpowe'!$M$10))*IF(($G$3/2-$M$10)&gt;0,-1,1)</f>
        <v>0</v>
      </c>
      <c r="X175" s="29">
        <f>P175*IF(($G$3/2-$M$11)&gt;0,('ver pressoflex 6p C2 DCpowe'!$G$3/2-'ver pressoflex 6p C2 DCpowe'!$M$11),'ver pressoflex 6p C2 DCpowe'!$G$3/2-('ver pressoflex 6p C2 DCpowe'!$G$3-'ver pressoflex 6p C2 DCpowe'!$M$11))*IF(($G$3/2-$M$11)&gt;0,-1,1)</f>
        <v>0</v>
      </c>
      <c r="Y175" s="29">
        <f>Q175*IF(($G$3/2-$M$12)&gt;0,('ver pressoflex 6p C2 DCpowe'!$G$3/2-'ver pressoflex 6p C2 DCpowe'!$M$12),'ver pressoflex 6p C2 DCpowe'!$G$3/2-('ver pressoflex 6p C2 DCpowe'!$G$3-'ver pressoflex 6p C2 DCpowe'!$M$12))*IF(($G$3/2-$M$12)&gt;0,-1,1)</f>
        <v>0</v>
      </c>
      <c r="Z175" s="29">
        <f>R175*IF(($G$3/2-$M$13)&gt;0,('ver pressoflex 6p C2 DCpowe'!$G$3/2-'ver pressoflex 6p C2 DCpowe'!$M$13),'ver pressoflex 6p C2 DCpowe'!$G$3/2-('ver pressoflex 6p C2 DCpowe'!$G$3-'ver pressoflex 6p C2 DCpowe'!$M$13))*IF(($G$3/2-$M$13)&gt;0,-1,1)</f>
        <v>18248587.500000004</v>
      </c>
      <c r="AA175" s="113">
        <f t="shared" si="29"/>
        <v>18259362.353130184</v>
      </c>
      <c r="AB175" s="193">
        <f t="shared" si="30"/>
        <v>6.0959147048391486E-5</v>
      </c>
      <c r="AC175" s="191">
        <f t="shared" si="31"/>
        <v>2.7820629187042905E-5</v>
      </c>
      <c r="AD175" s="194">
        <f t="shared" si="32"/>
        <v>1.1146321581845119E-9</v>
      </c>
      <c r="AE175" s="191">
        <f t="shared" si="33"/>
        <v>2.0865471890282178E-3</v>
      </c>
      <c r="AF175" s="191">
        <f t="shared" si="34"/>
        <v>0.34275734803070423</v>
      </c>
    </row>
    <row r="176" spans="2:32">
      <c r="B176" s="116">
        <f t="shared" si="19"/>
        <v>59795.22978993164</v>
      </c>
      <c r="C176" s="115">
        <f t="shared" si="21"/>
        <v>2.3700000000000014</v>
      </c>
      <c r="D176" s="68">
        <f>'ver pressoflex 6p C2 DCpowe'!$G$3/2/$C$557*C176</f>
        <v>29.032500000000017</v>
      </c>
      <c r="E176" s="114">
        <f t="shared" si="22"/>
        <v>3.6207084595615987E-4</v>
      </c>
      <c r="F176" s="114">
        <f t="shared" si="23"/>
        <v>5.3149291551027268E-4</v>
      </c>
      <c r="G176" s="114">
        <f t="shared" si="24"/>
        <v>7.009149850643856E-4</v>
      </c>
      <c r="H176" s="114">
        <f t="shared" si="25"/>
        <v>4.3646672391720771E-3</v>
      </c>
      <c r="I176" s="114">
        <f t="shared" si="26"/>
        <v>4.5340893087261903E-3</v>
      </c>
      <c r="J176" s="114">
        <f t="shared" si="27"/>
        <v>4.7035113782803025E-3</v>
      </c>
      <c r="K176" s="114">
        <f t="shared" si="28"/>
        <v>5.1270665521655854E-3</v>
      </c>
      <c r="L176" s="113">
        <f>-'ver pressoflex 6p C2 DCpowe'!$G$2*'ver pressoflex 6p C2 DCpowe'!D176*'ver pressoflex 6p C2 DCpowe'!$G$17*'ver pressoflex 6p C2 DCpowe'!$G$13*'ver pressoflex 6p C2 DCpowe'!AE176</f>
        <v>-14.365382499909243</v>
      </c>
      <c r="M176" s="31">
        <f>IF(ABS(E176)&lt;'ver pressoflex 6p C2 DCpowe'!$G$7,'ver pressoflex 6p C2 DCpowe'!$G$16*E176*'ver pressoflex 6p C2 DCpowe'!$O$8,SIGN(E176)*'ver pressoflex 6p C2 DCpowe'!$G$15*'ver pressoflex 6p C2 DCpowe'!$O$8)</f>
        <v>6.0951724315437774</v>
      </c>
      <c r="N176" s="31">
        <f>IF(ABS(F176)&lt;'ver pressoflex 6p C2 DCpowe'!$G$7,'ver pressoflex 6p C2 DCpowe'!$G$16*F176*'ver pressoflex 6p C2 DCpowe'!$O$9,SIGN(F176)*'ver pressoflex 6p C2 DCpowe'!$G$15*'ver pressoflex 6p C2 DCpowe'!$O$9)</f>
        <v>0</v>
      </c>
      <c r="O176" s="31">
        <f>IF(ABS(G176)&lt;'ver pressoflex 6p C2 DCpowe'!$G$7,'ver pressoflex 6p C2 DCpowe'!$G$16*G176*'ver pressoflex 6p C2 DCpowe'!$O$10,SIGN(G176)*'ver pressoflex 6p C2 DCpowe'!$G$15*'ver pressoflex 6p C2 DCpowe'!$O$10)</f>
        <v>0</v>
      </c>
      <c r="P176" s="31">
        <f>IF(ABS(H176)&lt;'ver pressoflex 6p C2 DCpowe'!$G$7,'ver pressoflex 6p C2 DCpowe'!$G$16*H176*'ver pressoflex 6p C2 DCpowe'!$O$11,SIGN(H176)*'ver pressoflex 6p C2 DCpowe'!$G$15*'ver pressoflex 6p C2 DCpowe'!$O$11)</f>
        <v>0</v>
      </c>
      <c r="Q176" s="31">
        <f>IF(ABS(I176)&lt;'ver pressoflex 6p C2 DCpowe'!$G$7,'ver pressoflex 6p C2 DCpowe'!$G$16*I176*'ver pressoflex 6p C2 DCpowe'!$O$12,SIGN(I176)*'ver pressoflex 6p C2 DCpowe'!$G$15*'ver pressoflex 6p C2 DCpowe'!$O$12)</f>
        <v>0</v>
      </c>
      <c r="R176" s="31">
        <f>IF(ABS(J176)&lt;'ver pressoflex 6p C2 DCpowe'!$G$7,'ver pressoflex 6p C2 DCpowe'!$G$16*J176*'ver pressoflex 6p C2 DCpowe'!$O$13,SIGN(J176)*'ver pressoflex 6p C2 DCpowe'!$G$15*'ver pressoflex 6p C2 DCpowe'!$O$13)</f>
        <v>17803.500000000004</v>
      </c>
      <c r="S176" s="113">
        <f t="shared" si="20"/>
        <v>17795.22978993164</v>
      </c>
      <c r="T176" s="362">
        <f>-L176*('ver pressoflex 6p C2 DCpowe'!$G$3/2-'ver pressoflex 6p C2 DCpowe'!AF176*'ver pressoflex 6p C2 DCpowe'!D176)</f>
        <v>17454.604437995298</v>
      </c>
      <c r="U176" s="29">
        <f>M176*IF(($G$3/2-$M$8)&gt;0,('ver pressoflex 6p C2 DCpowe'!$G$3/2-'ver pressoflex 6p C2 DCpowe'!$M$8),'ver pressoflex 6p C2 DCpowe'!$G$3/2-('ver pressoflex 6p C2 DCpowe'!$G$3-'ver pressoflex 6p C2 DCpowe'!$M$8))*IF(($G$3/2-$M$8)&gt;0,-1,1)</f>
        <v>-6247.5517423323718</v>
      </c>
      <c r="V176" s="29">
        <f>N176*IF(($G$3/2-$M$9)&gt;0,('ver pressoflex 6p C2 DCpowe'!$G$3/2-'ver pressoflex 6p C2 DCpowe'!$M$9),'ver pressoflex 6p C2 DCpowe'!$G$3/2-('ver pressoflex 6p C2 DCpowe'!$G$3-'ver pressoflex 6p C2 DCpowe'!$M$9))*IF(($G$3/2-$M$9)&gt;0,-1,1)</f>
        <v>0</v>
      </c>
      <c r="W176" s="29">
        <f>O176*IF(($G$3/2-$M$10)&gt;0,('ver pressoflex 6p C2 DCpowe'!$G$3/2-'ver pressoflex 6p C2 DCpowe'!$M$10),'ver pressoflex 6p C2 DCpowe'!$G$3/2-('ver pressoflex 6p C2 DCpowe'!$G$3-'ver pressoflex 6p C2 DCpowe'!$M$10))*IF(($G$3/2-$M$10)&gt;0,-1,1)</f>
        <v>0</v>
      </c>
      <c r="X176" s="29">
        <f>P176*IF(($G$3/2-$M$11)&gt;0,('ver pressoflex 6p C2 DCpowe'!$G$3/2-'ver pressoflex 6p C2 DCpowe'!$M$11),'ver pressoflex 6p C2 DCpowe'!$G$3/2-('ver pressoflex 6p C2 DCpowe'!$G$3-'ver pressoflex 6p C2 DCpowe'!$M$11))*IF(($G$3/2-$M$11)&gt;0,-1,1)</f>
        <v>0</v>
      </c>
      <c r="Y176" s="29">
        <f>Q176*IF(($G$3/2-$M$12)&gt;0,('ver pressoflex 6p C2 DCpowe'!$G$3/2-'ver pressoflex 6p C2 DCpowe'!$M$12),'ver pressoflex 6p C2 DCpowe'!$G$3/2-('ver pressoflex 6p C2 DCpowe'!$G$3-'ver pressoflex 6p C2 DCpowe'!$M$12))*IF(($G$3/2-$M$12)&gt;0,-1,1)</f>
        <v>0</v>
      </c>
      <c r="Z176" s="29">
        <f>R176*IF(($G$3/2-$M$13)&gt;0,('ver pressoflex 6p C2 DCpowe'!$G$3/2-'ver pressoflex 6p C2 DCpowe'!$M$13),'ver pressoflex 6p C2 DCpowe'!$G$3/2-('ver pressoflex 6p C2 DCpowe'!$G$3-'ver pressoflex 6p C2 DCpowe'!$M$13))*IF(($G$3/2-$M$13)&gt;0,-1,1)</f>
        <v>18248587.500000004</v>
      </c>
      <c r="AA176" s="113">
        <f t="shared" si="29"/>
        <v>18259794.552695666</v>
      </c>
      <c r="AB176" s="193">
        <f t="shared" si="30"/>
        <v>6.1484327929122302E-5</v>
      </c>
      <c r="AC176" s="191">
        <f t="shared" si="31"/>
        <v>2.8274485490220041E-5</v>
      </c>
      <c r="AD176" s="194">
        <f t="shared" si="32"/>
        <v>1.142418169235323E-9</v>
      </c>
      <c r="AE176" s="191">
        <f t="shared" si="33"/>
        <v>2.1205864117665031E-3</v>
      </c>
      <c r="AF176" s="191">
        <f t="shared" si="34"/>
        <v>0.34284780850986851</v>
      </c>
    </row>
    <row r="177" spans="2:32">
      <c r="B177" s="116">
        <f t="shared" si="19"/>
        <v>59794.866244138859</v>
      </c>
      <c r="C177" s="115">
        <f t="shared" si="21"/>
        <v>2.3900000000000015</v>
      </c>
      <c r="D177" s="68">
        <f>'ver pressoflex 6p C2 DCpowe'!$G$3/2/$C$557*C177</f>
        <v>29.277500000000018</v>
      </c>
      <c r="E177" s="114">
        <f t="shared" si="22"/>
        <v>3.6158951337990803E-4</v>
      </c>
      <c r="F177" s="114">
        <f t="shared" si="23"/>
        <v>5.310291658591808E-4</v>
      </c>
      <c r="G177" s="114">
        <f t="shared" si="24"/>
        <v>7.0046881833845363E-4</v>
      </c>
      <c r="H177" s="114">
        <f t="shared" si="25"/>
        <v>4.3646013032027278E-3</v>
      </c>
      <c r="I177" s="114">
        <f t="shared" si="26"/>
        <v>4.5340409556820001E-3</v>
      </c>
      <c r="J177" s="114">
        <f t="shared" si="27"/>
        <v>4.7034806081612725E-3</v>
      </c>
      <c r="K177" s="114">
        <f t="shared" si="28"/>
        <v>5.1270797393594544E-3</v>
      </c>
      <c r="L177" s="113">
        <f>-'ver pressoflex 6p C2 DCpowe'!$G$2*'ver pressoflex 6p C2 DCpowe'!D177*'ver pressoflex 6p C2 DCpowe'!$G$17*'ver pressoflex 6p C2 DCpowe'!$G$13*'ver pressoflex 6p C2 DCpowe'!AE177</f>
        <v>-14.720825444638697</v>
      </c>
      <c r="M177" s="31">
        <f>IF(ABS(E177)&lt;'ver pressoflex 6p C2 DCpowe'!$G$7,'ver pressoflex 6p C2 DCpowe'!$G$16*E177*'ver pressoflex 6p C2 DCpowe'!$O$8,SIGN(E177)*'ver pressoflex 6p C2 DCpowe'!$G$15*'ver pressoflex 6p C2 DCpowe'!$O$8)</f>
        <v>6.0870695834908597</v>
      </c>
      <c r="N177" s="31">
        <f>IF(ABS(F177)&lt;'ver pressoflex 6p C2 DCpowe'!$G$7,'ver pressoflex 6p C2 DCpowe'!$G$16*F177*'ver pressoflex 6p C2 DCpowe'!$O$9,SIGN(F177)*'ver pressoflex 6p C2 DCpowe'!$G$15*'ver pressoflex 6p C2 DCpowe'!$O$9)</f>
        <v>0</v>
      </c>
      <c r="O177" s="31">
        <f>IF(ABS(G177)&lt;'ver pressoflex 6p C2 DCpowe'!$G$7,'ver pressoflex 6p C2 DCpowe'!$G$16*G177*'ver pressoflex 6p C2 DCpowe'!$O$10,SIGN(G177)*'ver pressoflex 6p C2 DCpowe'!$G$15*'ver pressoflex 6p C2 DCpowe'!$O$10)</f>
        <v>0</v>
      </c>
      <c r="P177" s="31">
        <f>IF(ABS(H177)&lt;'ver pressoflex 6p C2 DCpowe'!$G$7,'ver pressoflex 6p C2 DCpowe'!$G$16*H177*'ver pressoflex 6p C2 DCpowe'!$O$11,SIGN(H177)*'ver pressoflex 6p C2 DCpowe'!$G$15*'ver pressoflex 6p C2 DCpowe'!$O$11)</f>
        <v>0</v>
      </c>
      <c r="Q177" s="31">
        <f>IF(ABS(I177)&lt;'ver pressoflex 6p C2 DCpowe'!$G$7,'ver pressoflex 6p C2 DCpowe'!$G$16*I177*'ver pressoflex 6p C2 DCpowe'!$O$12,SIGN(I177)*'ver pressoflex 6p C2 DCpowe'!$G$15*'ver pressoflex 6p C2 DCpowe'!$O$12)</f>
        <v>0</v>
      </c>
      <c r="R177" s="31">
        <f>IF(ABS(J177)&lt;'ver pressoflex 6p C2 DCpowe'!$G$7,'ver pressoflex 6p C2 DCpowe'!$G$16*J177*'ver pressoflex 6p C2 DCpowe'!$O$13,SIGN(J177)*'ver pressoflex 6p C2 DCpowe'!$G$15*'ver pressoflex 6p C2 DCpowe'!$O$13)</f>
        <v>17803.500000000004</v>
      </c>
      <c r="S177" s="113">
        <f t="shared" si="20"/>
        <v>17794.866244138855</v>
      </c>
      <c r="T177" s="362">
        <f>-L177*('ver pressoflex 6p C2 DCpowe'!$G$3/2-'ver pressoflex 6p C2 DCpowe'!AF177*'ver pressoflex 6p C2 DCpowe'!D177)</f>
        <v>17885.208475166906</v>
      </c>
      <c r="U177" s="29">
        <f>M177*IF(($G$3/2-$M$8)&gt;0,('ver pressoflex 6p C2 DCpowe'!$G$3/2-'ver pressoflex 6p C2 DCpowe'!$M$8),'ver pressoflex 6p C2 DCpowe'!$G$3/2-('ver pressoflex 6p C2 DCpowe'!$G$3-'ver pressoflex 6p C2 DCpowe'!$M$8))*IF(($G$3/2-$M$8)&gt;0,-1,1)</f>
        <v>-6239.2463230781314</v>
      </c>
      <c r="V177" s="29">
        <f>N177*IF(($G$3/2-$M$9)&gt;0,('ver pressoflex 6p C2 DCpowe'!$G$3/2-'ver pressoflex 6p C2 DCpowe'!$M$9),'ver pressoflex 6p C2 DCpowe'!$G$3/2-('ver pressoflex 6p C2 DCpowe'!$G$3-'ver pressoflex 6p C2 DCpowe'!$M$9))*IF(($G$3/2-$M$9)&gt;0,-1,1)</f>
        <v>0</v>
      </c>
      <c r="W177" s="29">
        <f>O177*IF(($G$3/2-$M$10)&gt;0,('ver pressoflex 6p C2 DCpowe'!$G$3/2-'ver pressoflex 6p C2 DCpowe'!$M$10),'ver pressoflex 6p C2 DCpowe'!$G$3/2-('ver pressoflex 6p C2 DCpowe'!$G$3-'ver pressoflex 6p C2 DCpowe'!$M$10))*IF(($G$3/2-$M$10)&gt;0,-1,1)</f>
        <v>0</v>
      </c>
      <c r="X177" s="29">
        <f>P177*IF(($G$3/2-$M$11)&gt;0,('ver pressoflex 6p C2 DCpowe'!$G$3/2-'ver pressoflex 6p C2 DCpowe'!$M$11),'ver pressoflex 6p C2 DCpowe'!$G$3/2-('ver pressoflex 6p C2 DCpowe'!$G$3-'ver pressoflex 6p C2 DCpowe'!$M$11))*IF(($G$3/2-$M$11)&gt;0,-1,1)</f>
        <v>0</v>
      </c>
      <c r="Y177" s="29">
        <f>Q177*IF(($G$3/2-$M$12)&gt;0,('ver pressoflex 6p C2 DCpowe'!$G$3/2-'ver pressoflex 6p C2 DCpowe'!$M$12),'ver pressoflex 6p C2 DCpowe'!$G$3/2-('ver pressoflex 6p C2 DCpowe'!$G$3-'ver pressoflex 6p C2 DCpowe'!$M$12))*IF(($G$3/2-$M$12)&gt;0,-1,1)</f>
        <v>0</v>
      </c>
      <c r="Z177" s="29">
        <f>R177*IF(($G$3/2-$M$13)&gt;0,('ver pressoflex 6p C2 DCpowe'!$G$3/2-'ver pressoflex 6p C2 DCpowe'!$M$13),'ver pressoflex 6p C2 DCpowe'!$G$3/2-('ver pressoflex 6p C2 DCpowe'!$G$3-'ver pressoflex 6p C2 DCpowe'!$M$13))*IF(($G$3/2-$M$13)&gt;0,-1,1)</f>
        <v>18248587.500000004</v>
      </c>
      <c r="AA177" s="113">
        <f t="shared" si="29"/>
        <v>18260233.462152094</v>
      </c>
      <c r="AB177" s="193">
        <f t="shared" si="30"/>
        <v>6.2009617818273898E-5</v>
      </c>
      <c r="AC177" s="191">
        <f t="shared" si="31"/>
        <v>2.8731620712421661E-5</v>
      </c>
      <c r="AD177" s="194">
        <f t="shared" si="32"/>
        <v>1.1706450245585715E-9</v>
      </c>
      <c r="AE177" s="191">
        <f t="shared" si="33"/>
        <v>2.1548715534316244E-3</v>
      </c>
      <c r="AF177" s="191">
        <f t="shared" si="34"/>
        <v>0.34293846443357179</v>
      </c>
    </row>
    <row r="178" spans="2:32">
      <c r="B178" s="116">
        <f t="shared" si="19"/>
        <v>59794.49708789889</v>
      </c>
      <c r="C178" s="115">
        <f t="shared" si="21"/>
        <v>2.4100000000000015</v>
      </c>
      <c r="D178" s="68">
        <f>'ver pressoflex 6p C2 DCpowe'!$G$3/2/$C$557*C178</f>
        <v>29.522500000000019</v>
      </c>
      <c r="E178" s="114">
        <f t="shared" si="22"/>
        <v>3.6110808088617662E-4</v>
      </c>
      <c r="F178" s="114">
        <f t="shared" si="23"/>
        <v>5.3056531994056285E-4</v>
      </c>
      <c r="G178" s="114">
        <f t="shared" si="24"/>
        <v>7.0002255899494908E-4</v>
      </c>
      <c r="H178" s="114">
        <f t="shared" si="25"/>
        <v>4.3645353535460519E-3</v>
      </c>
      <c r="I178" s="114">
        <f t="shared" si="26"/>
        <v>4.533992592600438E-3</v>
      </c>
      <c r="J178" s="114">
        <f t="shared" si="27"/>
        <v>4.7034498316548242E-3</v>
      </c>
      <c r="K178" s="114">
        <f t="shared" si="28"/>
        <v>5.1270929292907899E-3</v>
      </c>
      <c r="L178" s="113">
        <f>-'ver pressoflex 6p C2 DCpowe'!$G$2*'ver pressoflex 6p C2 DCpowe'!D178*'ver pressoflex 6p C2 DCpowe'!$G$17*'ver pressoflex 6p C2 DCpowe'!$G$13*'ver pressoflex 6p C2 DCpowe'!AE178</f>
        <v>-15.081877154519628</v>
      </c>
      <c r="M178" s="31">
        <f>IF(ABS(E178)&lt;'ver pressoflex 6p C2 DCpowe'!$G$7,'ver pressoflex 6p C2 DCpowe'!$G$16*E178*'ver pressoflex 6p C2 DCpowe'!$O$8,SIGN(E178)*'ver pressoflex 6p C2 DCpowe'!$G$15*'ver pressoflex 6p C2 DCpowe'!$O$8)</f>
        <v>6.0789650534072734</v>
      </c>
      <c r="N178" s="31">
        <f>IF(ABS(F178)&lt;'ver pressoflex 6p C2 DCpowe'!$G$7,'ver pressoflex 6p C2 DCpowe'!$G$16*F178*'ver pressoflex 6p C2 DCpowe'!$O$9,SIGN(F178)*'ver pressoflex 6p C2 DCpowe'!$G$15*'ver pressoflex 6p C2 DCpowe'!$O$9)</f>
        <v>0</v>
      </c>
      <c r="O178" s="31">
        <f>IF(ABS(G178)&lt;'ver pressoflex 6p C2 DCpowe'!$G$7,'ver pressoflex 6p C2 DCpowe'!$G$16*G178*'ver pressoflex 6p C2 DCpowe'!$O$10,SIGN(G178)*'ver pressoflex 6p C2 DCpowe'!$G$15*'ver pressoflex 6p C2 DCpowe'!$O$10)</f>
        <v>0</v>
      </c>
      <c r="P178" s="31">
        <f>IF(ABS(H178)&lt;'ver pressoflex 6p C2 DCpowe'!$G$7,'ver pressoflex 6p C2 DCpowe'!$G$16*H178*'ver pressoflex 6p C2 DCpowe'!$O$11,SIGN(H178)*'ver pressoflex 6p C2 DCpowe'!$G$15*'ver pressoflex 6p C2 DCpowe'!$O$11)</f>
        <v>0</v>
      </c>
      <c r="Q178" s="31">
        <f>IF(ABS(I178)&lt;'ver pressoflex 6p C2 DCpowe'!$G$7,'ver pressoflex 6p C2 DCpowe'!$G$16*I178*'ver pressoflex 6p C2 DCpowe'!$O$12,SIGN(I178)*'ver pressoflex 6p C2 DCpowe'!$G$15*'ver pressoflex 6p C2 DCpowe'!$O$12)</f>
        <v>0</v>
      </c>
      <c r="R178" s="31">
        <f>IF(ABS(J178)&lt;'ver pressoflex 6p C2 DCpowe'!$G$7,'ver pressoflex 6p C2 DCpowe'!$G$16*J178*'ver pressoflex 6p C2 DCpowe'!$O$13,SIGN(J178)*'ver pressoflex 6p C2 DCpowe'!$G$15*'ver pressoflex 6p C2 DCpowe'!$O$13)</f>
        <v>17803.500000000004</v>
      </c>
      <c r="S178" s="113">
        <f t="shared" si="20"/>
        <v>17794.49708789889</v>
      </c>
      <c r="T178" s="362">
        <f>-L178*('ver pressoflex 6p C2 DCpowe'!$G$3/2-'ver pressoflex 6p C2 DCpowe'!AF178*'ver pressoflex 6p C2 DCpowe'!D178)</f>
        <v>18322.564092630186</v>
      </c>
      <c r="U178" s="29">
        <f>M178*IF(($G$3/2-$M$8)&gt;0,('ver pressoflex 6p C2 DCpowe'!$G$3/2-'ver pressoflex 6p C2 DCpowe'!$M$8),'ver pressoflex 6p C2 DCpowe'!$G$3/2-('ver pressoflex 6p C2 DCpowe'!$G$3-'ver pressoflex 6p C2 DCpowe'!$M$8))*IF(($G$3/2-$M$8)&gt;0,-1,1)</f>
        <v>-6230.9391797424551</v>
      </c>
      <c r="V178" s="29">
        <f>N178*IF(($G$3/2-$M$9)&gt;0,('ver pressoflex 6p C2 DCpowe'!$G$3/2-'ver pressoflex 6p C2 DCpowe'!$M$9),'ver pressoflex 6p C2 DCpowe'!$G$3/2-('ver pressoflex 6p C2 DCpowe'!$G$3-'ver pressoflex 6p C2 DCpowe'!$M$9))*IF(($G$3/2-$M$9)&gt;0,-1,1)</f>
        <v>0</v>
      </c>
      <c r="W178" s="29">
        <f>O178*IF(($G$3/2-$M$10)&gt;0,('ver pressoflex 6p C2 DCpowe'!$G$3/2-'ver pressoflex 6p C2 DCpowe'!$M$10),'ver pressoflex 6p C2 DCpowe'!$G$3/2-('ver pressoflex 6p C2 DCpowe'!$G$3-'ver pressoflex 6p C2 DCpowe'!$M$10))*IF(($G$3/2-$M$10)&gt;0,-1,1)</f>
        <v>0</v>
      </c>
      <c r="X178" s="29">
        <f>P178*IF(($G$3/2-$M$11)&gt;0,('ver pressoflex 6p C2 DCpowe'!$G$3/2-'ver pressoflex 6p C2 DCpowe'!$M$11),'ver pressoflex 6p C2 DCpowe'!$G$3/2-('ver pressoflex 6p C2 DCpowe'!$G$3-'ver pressoflex 6p C2 DCpowe'!$M$11))*IF(($G$3/2-$M$11)&gt;0,-1,1)</f>
        <v>0</v>
      </c>
      <c r="Y178" s="29">
        <f>Q178*IF(($G$3/2-$M$12)&gt;0,('ver pressoflex 6p C2 DCpowe'!$G$3/2-'ver pressoflex 6p C2 DCpowe'!$M$12),'ver pressoflex 6p C2 DCpowe'!$G$3/2-('ver pressoflex 6p C2 DCpowe'!$G$3-'ver pressoflex 6p C2 DCpowe'!$M$12))*IF(($G$3/2-$M$12)&gt;0,-1,1)</f>
        <v>0</v>
      </c>
      <c r="Z178" s="29">
        <f>R178*IF(($G$3/2-$M$13)&gt;0,('ver pressoflex 6p C2 DCpowe'!$G$3/2-'ver pressoflex 6p C2 DCpowe'!$M$13),'ver pressoflex 6p C2 DCpowe'!$G$3/2-('ver pressoflex 6p C2 DCpowe'!$G$3-'ver pressoflex 6p C2 DCpowe'!$M$13))*IF(($G$3/2-$M$13)&gt;0,-1,1)</f>
        <v>18248587.500000004</v>
      </c>
      <c r="AA178" s="113">
        <f t="shared" si="29"/>
        <v>18260679.124912892</v>
      </c>
      <c r="AB178" s="193">
        <f t="shared" si="30"/>
        <v>6.2535016749789012E-5</v>
      </c>
      <c r="AC178" s="191">
        <f t="shared" si="31"/>
        <v>2.9192024784040493E-5</v>
      </c>
      <c r="AD178" s="194">
        <f t="shared" si="32"/>
        <v>1.1993155917011988E-9</v>
      </c>
      <c r="AE178" s="191">
        <f t="shared" si="33"/>
        <v>2.1894018588030366E-3</v>
      </c>
      <c r="AF178" s="191">
        <f t="shared" si="34"/>
        <v>0.34302931643590073</v>
      </c>
    </row>
    <row r="179" spans="2:32">
      <c r="B179" s="116">
        <f t="shared" si="19"/>
        <v>59794.122284418409</v>
      </c>
      <c r="C179" s="115">
        <f t="shared" si="21"/>
        <v>2.4300000000000015</v>
      </c>
      <c r="D179" s="68">
        <f>'ver pressoflex 6p C2 DCpowe'!$G$3/2/$C$557*C179</f>
        <v>29.76750000000002</v>
      </c>
      <c r="E179" s="114">
        <f t="shared" si="22"/>
        <v>3.606265484438503E-4</v>
      </c>
      <c r="F179" s="114">
        <f t="shared" si="23"/>
        <v>5.3010137772444021E-4</v>
      </c>
      <c r="G179" s="114">
        <f t="shared" si="24"/>
        <v>6.9957620700503013E-4</v>
      </c>
      <c r="H179" s="114">
        <f t="shared" si="25"/>
        <v>4.3644693901977874E-3</v>
      </c>
      <c r="I179" s="114">
        <f t="shared" si="26"/>
        <v>4.533944219478378E-3</v>
      </c>
      <c r="J179" s="114">
        <f t="shared" si="27"/>
        <v>4.7034190487589677E-3</v>
      </c>
      <c r="K179" s="114">
        <f t="shared" si="28"/>
        <v>5.1271061219604428E-3</v>
      </c>
      <c r="L179" s="113">
        <f>-'ver pressoflex 6p C2 DCpowe'!$G$2*'ver pressoflex 6p C2 DCpowe'!D179*'ver pressoflex 6p C2 DCpowe'!$G$17*'ver pressoflex 6p C2 DCpowe'!$G$13*'ver pressoflex 6p C2 DCpowe'!AE179</f>
        <v>-15.448574422363537</v>
      </c>
      <c r="M179" s="31">
        <f>IF(ABS(E179)&lt;'ver pressoflex 6p C2 DCpowe'!$G$7,'ver pressoflex 6p C2 DCpowe'!$G$16*E179*'ver pressoflex 6p C2 DCpowe'!$O$8,SIGN(E179)*'ver pressoflex 6p C2 DCpowe'!$G$15*'ver pressoflex 6p C2 DCpowe'!$O$8)</f>
        <v>6.0708588407692181</v>
      </c>
      <c r="N179" s="31">
        <f>IF(ABS(F179)&lt;'ver pressoflex 6p C2 DCpowe'!$G$7,'ver pressoflex 6p C2 DCpowe'!$G$16*F179*'ver pressoflex 6p C2 DCpowe'!$O$9,SIGN(F179)*'ver pressoflex 6p C2 DCpowe'!$G$15*'ver pressoflex 6p C2 DCpowe'!$O$9)</f>
        <v>0</v>
      </c>
      <c r="O179" s="31">
        <f>IF(ABS(G179)&lt;'ver pressoflex 6p C2 DCpowe'!$G$7,'ver pressoflex 6p C2 DCpowe'!$G$16*G179*'ver pressoflex 6p C2 DCpowe'!$O$10,SIGN(G179)*'ver pressoflex 6p C2 DCpowe'!$G$15*'ver pressoflex 6p C2 DCpowe'!$O$10)</f>
        <v>0</v>
      </c>
      <c r="P179" s="31">
        <f>IF(ABS(H179)&lt;'ver pressoflex 6p C2 DCpowe'!$G$7,'ver pressoflex 6p C2 DCpowe'!$G$16*H179*'ver pressoflex 6p C2 DCpowe'!$O$11,SIGN(H179)*'ver pressoflex 6p C2 DCpowe'!$G$15*'ver pressoflex 6p C2 DCpowe'!$O$11)</f>
        <v>0</v>
      </c>
      <c r="Q179" s="31">
        <f>IF(ABS(I179)&lt;'ver pressoflex 6p C2 DCpowe'!$G$7,'ver pressoflex 6p C2 DCpowe'!$G$16*I179*'ver pressoflex 6p C2 DCpowe'!$O$12,SIGN(I179)*'ver pressoflex 6p C2 DCpowe'!$G$15*'ver pressoflex 6p C2 DCpowe'!$O$12)</f>
        <v>0</v>
      </c>
      <c r="R179" s="31">
        <f>IF(ABS(J179)&lt;'ver pressoflex 6p C2 DCpowe'!$G$7,'ver pressoflex 6p C2 DCpowe'!$G$16*J179*'ver pressoflex 6p C2 DCpowe'!$O$13,SIGN(J179)*'ver pressoflex 6p C2 DCpowe'!$G$15*'ver pressoflex 6p C2 DCpowe'!$O$13)</f>
        <v>17803.500000000004</v>
      </c>
      <c r="S179" s="113">
        <f t="shared" si="20"/>
        <v>17794.122284418409</v>
      </c>
      <c r="T179" s="362">
        <f>-L179*('ver pressoflex 6p C2 DCpowe'!$G$3/2-'ver pressoflex 6p C2 DCpowe'!AF179*'ver pressoflex 6p C2 DCpowe'!D179)</f>
        <v>18766.714470003702</v>
      </c>
      <c r="U179" s="29">
        <f>M179*IF(($G$3/2-$M$8)&gt;0,('ver pressoflex 6p C2 DCpowe'!$G$3/2-'ver pressoflex 6p C2 DCpowe'!$M$8),'ver pressoflex 6p C2 DCpowe'!$G$3/2-('ver pressoflex 6p C2 DCpowe'!$G$3-'ver pressoflex 6p C2 DCpowe'!$M$8))*IF(($G$3/2-$M$8)&gt;0,-1,1)</f>
        <v>-6222.6303117884481</v>
      </c>
      <c r="V179" s="29">
        <f>N179*IF(($G$3/2-$M$9)&gt;0,('ver pressoflex 6p C2 DCpowe'!$G$3/2-'ver pressoflex 6p C2 DCpowe'!$M$9),'ver pressoflex 6p C2 DCpowe'!$G$3/2-('ver pressoflex 6p C2 DCpowe'!$G$3-'ver pressoflex 6p C2 DCpowe'!$M$9))*IF(($G$3/2-$M$9)&gt;0,-1,1)</f>
        <v>0</v>
      </c>
      <c r="W179" s="29">
        <f>O179*IF(($G$3/2-$M$10)&gt;0,('ver pressoflex 6p C2 DCpowe'!$G$3/2-'ver pressoflex 6p C2 DCpowe'!$M$10),'ver pressoflex 6p C2 DCpowe'!$G$3/2-('ver pressoflex 6p C2 DCpowe'!$G$3-'ver pressoflex 6p C2 DCpowe'!$M$10))*IF(($G$3/2-$M$10)&gt;0,-1,1)</f>
        <v>0</v>
      </c>
      <c r="X179" s="29">
        <f>P179*IF(($G$3/2-$M$11)&gt;0,('ver pressoflex 6p C2 DCpowe'!$G$3/2-'ver pressoflex 6p C2 DCpowe'!$M$11),'ver pressoflex 6p C2 DCpowe'!$G$3/2-('ver pressoflex 6p C2 DCpowe'!$G$3-'ver pressoflex 6p C2 DCpowe'!$M$11))*IF(($G$3/2-$M$11)&gt;0,-1,1)</f>
        <v>0</v>
      </c>
      <c r="Y179" s="29">
        <f>Q179*IF(($G$3/2-$M$12)&gt;0,('ver pressoflex 6p C2 DCpowe'!$G$3/2-'ver pressoflex 6p C2 DCpowe'!$M$12),'ver pressoflex 6p C2 DCpowe'!$G$3/2-('ver pressoflex 6p C2 DCpowe'!$G$3-'ver pressoflex 6p C2 DCpowe'!$M$12))*IF(($G$3/2-$M$12)&gt;0,-1,1)</f>
        <v>0</v>
      </c>
      <c r="Z179" s="29">
        <f>R179*IF(($G$3/2-$M$13)&gt;0,('ver pressoflex 6p C2 DCpowe'!$G$3/2-'ver pressoflex 6p C2 DCpowe'!$M$13),'ver pressoflex 6p C2 DCpowe'!$G$3/2-('ver pressoflex 6p C2 DCpowe'!$G$3-'ver pressoflex 6p C2 DCpowe'!$M$13))*IF(($G$3/2-$M$13)&gt;0,-1,1)</f>
        <v>18248587.500000004</v>
      </c>
      <c r="AA179" s="113">
        <f t="shared" si="29"/>
        <v>18261131.584158219</v>
      </c>
      <c r="AB179" s="193">
        <f t="shared" si="30"/>
        <v>6.3060524757624557E-5</v>
      </c>
      <c r="AC179" s="191">
        <f t="shared" si="31"/>
        <v>2.9655687621665099E-5</v>
      </c>
      <c r="AD179" s="194">
        <f t="shared" si="32"/>
        <v>1.228432722558141E-9</v>
      </c>
      <c r="AE179" s="191">
        <f t="shared" si="33"/>
        <v>2.2241765716248824E-3</v>
      </c>
      <c r="AF179" s="191">
        <f t="shared" si="34"/>
        <v>0.34312036515368871</v>
      </c>
    </row>
    <row r="180" spans="2:32">
      <c r="B180" s="116">
        <f t="shared" si="19"/>
        <v>59793.741797084265</v>
      </c>
      <c r="C180" s="115">
        <f t="shared" si="21"/>
        <v>2.4500000000000015</v>
      </c>
      <c r="D180" s="68">
        <f>'ver pressoflex 6p C2 DCpowe'!$G$3/2/$C$557*C180</f>
        <v>30.012500000000017</v>
      </c>
      <c r="E180" s="114">
        <f t="shared" si="22"/>
        <v>3.6014491602180091E-4</v>
      </c>
      <c r="F180" s="114">
        <f t="shared" si="23"/>
        <v>5.296373391808219E-4</v>
      </c>
      <c r="G180" s="114">
        <f t="shared" si="24"/>
        <v>6.9912976233984278E-4</v>
      </c>
      <c r="H180" s="114">
        <f t="shared" si="25"/>
        <v>4.3644034131536712E-3</v>
      </c>
      <c r="I180" s="114">
        <f t="shared" si="26"/>
        <v>4.5338958363126923E-3</v>
      </c>
      <c r="J180" s="114">
        <f t="shared" si="27"/>
        <v>4.7033882594717134E-3</v>
      </c>
      <c r="K180" s="114">
        <f t="shared" si="28"/>
        <v>5.1271193173692657E-3</v>
      </c>
      <c r="L180" s="113">
        <f>-'ver pressoflex 6p C2 DCpowe'!$G$2*'ver pressoflex 6p C2 DCpowe'!D180*'ver pressoflex 6p C2 DCpowe'!$G$17*'ver pressoflex 6p C2 DCpowe'!$G$13*'ver pressoflex 6p C2 DCpowe'!AE180</f>
        <v>-15.820953860793383</v>
      </c>
      <c r="M180" s="31">
        <f>IF(ABS(E180)&lt;'ver pressoflex 6p C2 DCpowe'!$G$7,'ver pressoflex 6p C2 DCpowe'!$G$16*E180*'ver pressoflex 6p C2 DCpowe'!$O$8,SIGN(E180)*'ver pressoflex 6p C2 DCpowe'!$G$15*'ver pressoflex 6p C2 DCpowe'!$O$8)</f>
        <v>6.0627509450526746</v>
      </c>
      <c r="N180" s="31">
        <f>IF(ABS(F180)&lt;'ver pressoflex 6p C2 DCpowe'!$G$7,'ver pressoflex 6p C2 DCpowe'!$G$16*F180*'ver pressoflex 6p C2 DCpowe'!$O$9,SIGN(F180)*'ver pressoflex 6p C2 DCpowe'!$G$15*'ver pressoflex 6p C2 DCpowe'!$O$9)</f>
        <v>0</v>
      </c>
      <c r="O180" s="31">
        <f>IF(ABS(G180)&lt;'ver pressoflex 6p C2 DCpowe'!$G$7,'ver pressoflex 6p C2 DCpowe'!$G$16*G180*'ver pressoflex 6p C2 DCpowe'!$O$10,SIGN(G180)*'ver pressoflex 6p C2 DCpowe'!$G$15*'ver pressoflex 6p C2 DCpowe'!$O$10)</f>
        <v>0</v>
      </c>
      <c r="P180" s="31">
        <f>IF(ABS(H180)&lt;'ver pressoflex 6p C2 DCpowe'!$G$7,'ver pressoflex 6p C2 DCpowe'!$G$16*H180*'ver pressoflex 6p C2 DCpowe'!$O$11,SIGN(H180)*'ver pressoflex 6p C2 DCpowe'!$G$15*'ver pressoflex 6p C2 DCpowe'!$O$11)</f>
        <v>0</v>
      </c>
      <c r="Q180" s="31">
        <f>IF(ABS(I180)&lt;'ver pressoflex 6p C2 DCpowe'!$G$7,'ver pressoflex 6p C2 DCpowe'!$G$16*I180*'ver pressoflex 6p C2 DCpowe'!$O$12,SIGN(I180)*'ver pressoflex 6p C2 DCpowe'!$G$15*'ver pressoflex 6p C2 DCpowe'!$O$12)</f>
        <v>0</v>
      </c>
      <c r="R180" s="31">
        <f>IF(ABS(J180)&lt;'ver pressoflex 6p C2 DCpowe'!$G$7,'ver pressoflex 6p C2 DCpowe'!$G$16*J180*'ver pressoflex 6p C2 DCpowe'!$O$13,SIGN(J180)*'ver pressoflex 6p C2 DCpowe'!$G$15*'ver pressoflex 6p C2 DCpowe'!$O$13)</f>
        <v>17803.500000000004</v>
      </c>
      <c r="S180" s="113">
        <f t="shared" si="20"/>
        <v>17793.741797084262</v>
      </c>
      <c r="T180" s="362">
        <f>-L180*('ver pressoflex 6p C2 DCpowe'!$G$3/2-'ver pressoflex 6p C2 DCpowe'!AF180*'ver pressoflex 6p C2 DCpowe'!D180)</f>
        <v>19217.702553312469</v>
      </c>
      <c r="U180" s="29">
        <f>M180*IF(($G$3/2-$M$8)&gt;0,('ver pressoflex 6p C2 DCpowe'!$G$3/2-'ver pressoflex 6p C2 DCpowe'!$M$8),'ver pressoflex 6p C2 DCpowe'!$G$3/2-('ver pressoflex 6p C2 DCpowe'!$G$3-'ver pressoflex 6p C2 DCpowe'!$M$8))*IF(($G$3/2-$M$8)&gt;0,-1,1)</f>
        <v>-6214.3197186789912</v>
      </c>
      <c r="V180" s="29">
        <f>N180*IF(($G$3/2-$M$9)&gt;0,('ver pressoflex 6p C2 DCpowe'!$G$3/2-'ver pressoflex 6p C2 DCpowe'!$M$9),'ver pressoflex 6p C2 DCpowe'!$G$3/2-('ver pressoflex 6p C2 DCpowe'!$G$3-'ver pressoflex 6p C2 DCpowe'!$M$9))*IF(($G$3/2-$M$9)&gt;0,-1,1)</f>
        <v>0</v>
      </c>
      <c r="W180" s="29">
        <f>O180*IF(($G$3/2-$M$10)&gt;0,('ver pressoflex 6p C2 DCpowe'!$G$3/2-'ver pressoflex 6p C2 DCpowe'!$M$10),'ver pressoflex 6p C2 DCpowe'!$G$3/2-('ver pressoflex 6p C2 DCpowe'!$G$3-'ver pressoflex 6p C2 DCpowe'!$M$10))*IF(($G$3/2-$M$10)&gt;0,-1,1)</f>
        <v>0</v>
      </c>
      <c r="X180" s="29">
        <f>P180*IF(($G$3/2-$M$11)&gt;0,('ver pressoflex 6p C2 DCpowe'!$G$3/2-'ver pressoflex 6p C2 DCpowe'!$M$11),'ver pressoflex 6p C2 DCpowe'!$G$3/2-('ver pressoflex 6p C2 DCpowe'!$G$3-'ver pressoflex 6p C2 DCpowe'!$M$11))*IF(($G$3/2-$M$11)&gt;0,-1,1)</f>
        <v>0</v>
      </c>
      <c r="Y180" s="29">
        <f>Q180*IF(($G$3/2-$M$12)&gt;0,('ver pressoflex 6p C2 DCpowe'!$G$3/2-'ver pressoflex 6p C2 DCpowe'!$M$12),'ver pressoflex 6p C2 DCpowe'!$G$3/2-('ver pressoflex 6p C2 DCpowe'!$G$3-'ver pressoflex 6p C2 DCpowe'!$M$12))*IF(($G$3/2-$M$12)&gt;0,-1,1)</f>
        <v>0</v>
      </c>
      <c r="Z180" s="29">
        <f>R180*IF(($G$3/2-$M$13)&gt;0,('ver pressoflex 6p C2 DCpowe'!$G$3/2-'ver pressoflex 6p C2 DCpowe'!$M$13),'ver pressoflex 6p C2 DCpowe'!$G$3/2-('ver pressoflex 6p C2 DCpowe'!$G$3-'ver pressoflex 6p C2 DCpowe'!$M$13))*IF(($G$3/2-$M$13)&gt;0,-1,1)</f>
        <v>18248587.500000004</v>
      </c>
      <c r="AA180" s="113">
        <f t="shared" si="29"/>
        <v>18261590.882834636</v>
      </c>
      <c r="AB180" s="193">
        <f t="shared" si="30"/>
        <v>6.3586141875751501E-5</v>
      </c>
      <c r="AC180" s="191">
        <f t="shared" si="31"/>
        <v>3.012259912806497E-5</v>
      </c>
      <c r="AD180" s="194">
        <f t="shared" si="32"/>
        <v>1.257999253336228E-9</v>
      </c>
      <c r="AE180" s="191">
        <f t="shared" si="33"/>
        <v>2.2591949346048726E-3</v>
      </c>
      <c r="AF180" s="191">
        <f t="shared" si="34"/>
        <v>0.3432116112265291</v>
      </c>
    </row>
    <row r="181" spans="2:32">
      <c r="B181" s="116">
        <f t="shared" si="19"/>
        <v>59793.355589463798</v>
      </c>
      <c r="C181" s="115">
        <f t="shared" si="21"/>
        <v>2.4700000000000015</v>
      </c>
      <c r="D181" s="68">
        <f>'ver pressoflex 6p C2 DCpowe'!$G$3/2/$C$557*C181</f>
        <v>30.257500000000018</v>
      </c>
      <c r="E181" s="114">
        <f t="shared" si="22"/>
        <v>3.5966318358888734E-4</v>
      </c>
      <c r="F181" s="114">
        <f t="shared" si="23"/>
        <v>5.2917320427970423E-4</v>
      </c>
      <c r="G181" s="114">
        <f t="shared" si="24"/>
        <v>6.9868322497052123E-4</v>
      </c>
      <c r="H181" s="114">
        <f t="shared" si="25"/>
        <v>4.3643374224094367E-3</v>
      </c>
      <c r="I181" s="114">
        <f t="shared" si="26"/>
        <v>4.5338474431002532E-3</v>
      </c>
      <c r="J181" s="114">
        <f t="shared" si="27"/>
        <v>4.7033574637910707E-3</v>
      </c>
      <c r="K181" s="114">
        <f t="shared" si="28"/>
        <v>5.127132515518113E-3</v>
      </c>
      <c r="L181" s="113">
        <f>-'ver pressoflex 6p C2 DCpowe'!$G$2*'ver pressoflex 6p C2 DCpowe'!D181*'ver pressoflex 6p C2 DCpowe'!$G$17*'ver pressoflex 6p C2 DCpowe'!$G$13*'ver pressoflex 6p C2 DCpowe'!AE181</f>
        <v>-16.199051901939544</v>
      </c>
      <c r="M181" s="31">
        <f>IF(ABS(E181)&lt;'ver pressoflex 6p C2 DCpowe'!$G$7,'ver pressoflex 6p C2 DCpowe'!$G$16*E181*'ver pressoflex 6p C2 DCpowe'!$O$8,SIGN(E181)*'ver pressoflex 6p C2 DCpowe'!$G$15*'ver pressoflex 6p C2 DCpowe'!$O$8)</f>
        <v>6.0546413657334091</v>
      </c>
      <c r="N181" s="31">
        <f>IF(ABS(F181)&lt;'ver pressoflex 6p C2 DCpowe'!$G$7,'ver pressoflex 6p C2 DCpowe'!$G$16*F181*'ver pressoflex 6p C2 DCpowe'!$O$9,SIGN(F181)*'ver pressoflex 6p C2 DCpowe'!$G$15*'ver pressoflex 6p C2 DCpowe'!$O$9)</f>
        <v>0</v>
      </c>
      <c r="O181" s="31">
        <f>IF(ABS(G181)&lt;'ver pressoflex 6p C2 DCpowe'!$G$7,'ver pressoflex 6p C2 DCpowe'!$G$16*G181*'ver pressoflex 6p C2 DCpowe'!$O$10,SIGN(G181)*'ver pressoflex 6p C2 DCpowe'!$G$15*'ver pressoflex 6p C2 DCpowe'!$O$10)</f>
        <v>0</v>
      </c>
      <c r="P181" s="31">
        <f>IF(ABS(H181)&lt;'ver pressoflex 6p C2 DCpowe'!$G$7,'ver pressoflex 6p C2 DCpowe'!$G$16*H181*'ver pressoflex 6p C2 DCpowe'!$O$11,SIGN(H181)*'ver pressoflex 6p C2 DCpowe'!$G$15*'ver pressoflex 6p C2 DCpowe'!$O$11)</f>
        <v>0</v>
      </c>
      <c r="Q181" s="31">
        <f>IF(ABS(I181)&lt;'ver pressoflex 6p C2 DCpowe'!$G$7,'ver pressoflex 6p C2 DCpowe'!$G$16*I181*'ver pressoflex 6p C2 DCpowe'!$O$12,SIGN(I181)*'ver pressoflex 6p C2 DCpowe'!$G$15*'ver pressoflex 6p C2 DCpowe'!$O$12)</f>
        <v>0</v>
      </c>
      <c r="R181" s="31">
        <f>IF(ABS(J181)&lt;'ver pressoflex 6p C2 DCpowe'!$G$7,'ver pressoflex 6p C2 DCpowe'!$G$16*J181*'ver pressoflex 6p C2 DCpowe'!$O$13,SIGN(J181)*'ver pressoflex 6p C2 DCpowe'!$G$15*'ver pressoflex 6p C2 DCpowe'!$O$13)</f>
        <v>17803.500000000004</v>
      </c>
      <c r="S181" s="113">
        <f t="shared" si="20"/>
        <v>17793.355589463798</v>
      </c>
      <c r="T181" s="362">
        <f>-L181*('ver pressoflex 6p C2 DCpowe'!$G$3/2-'ver pressoflex 6p C2 DCpowe'!AF181*'ver pressoflex 6p C2 DCpowe'!D181)</f>
        <v>19675.571054667736</v>
      </c>
      <c r="U181" s="29">
        <f>M181*IF(($G$3/2-$M$8)&gt;0,('ver pressoflex 6p C2 DCpowe'!$G$3/2-'ver pressoflex 6p C2 DCpowe'!$M$8),'ver pressoflex 6p C2 DCpowe'!$G$3/2-('ver pressoflex 6p C2 DCpowe'!$G$3-'ver pressoflex 6p C2 DCpowe'!$M$8))*IF(($G$3/2-$M$8)&gt;0,-1,1)</f>
        <v>-6206.0073998767439</v>
      </c>
      <c r="V181" s="29">
        <f>N181*IF(($G$3/2-$M$9)&gt;0,('ver pressoflex 6p C2 DCpowe'!$G$3/2-'ver pressoflex 6p C2 DCpowe'!$M$9),'ver pressoflex 6p C2 DCpowe'!$G$3/2-('ver pressoflex 6p C2 DCpowe'!$G$3-'ver pressoflex 6p C2 DCpowe'!$M$9))*IF(($G$3/2-$M$9)&gt;0,-1,1)</f>
        <v>0</v>
      </c>
      <c r="W181" s="29">
        <f>O181*IF(($G$3/2-$M$10)&gt;0,('ver pressoflex 6p C2 DCpowe'!$G$3/2-'ver pressoflex 6p C2 DCpowe'!$M$10),'ver pressoflex 6p C2 DCpowe'!$G$3/2-('ver pressoflex 6p C2 DCpowe'!$G$3-'ver pressoflex 6p C2 DCpowe'!$M$10))*IF(($G$3/2-$M$10)&gt;0,-1,1)</f>
        <v>0</v>
      </c>
      <c r="X181" s="29">
        <f>P181*IF(($G$3/2-$M$11)&gt;0,('ver pressoflex 6p C2 DCpowe'!$G$3/2-'ver pressoflex 6p C2 DCpowe'!$M$11),'ver pressoflex 6p C2 DCpowe'!$G$3/2-('ver pressoflex 6p C2 DCpowe'!$G$3-'ver pressoflex 6p C2 DCpowe'!$M$11))*IF(($G$3/2-$M$11)&gt;0,-1,1)</f>
        <v>0</v>
      </c>
      <c r="Y181" s="29">
        <f>Q181*IF(($G$3/2-$M$12)&gt;0,('ver pressoflex 6p C2 DCpowe'!$G$3/2-'ver pressoflex 6p C2 DCpowe'!$M$12),'ver pressoflex 6p C2 DCpowe'!$G$3/2-('ver pressoflex 6p C2 DCpowe'!$G$3-'ver pressoflex 6p C2 DCpowe'!$M$12))*IF(($G$3/2-$M$12)&gt;0,-1,1)</f>
        <v>0</v>
      </c>
      <c r="Z181" s="29">
        <f>R181*IF(($G$3/2-$M$13)&gt;0,('ver pressoflex 6p C2 DCpowe'!$G$3/2-'ver pressoflex 6p C2 DCpowe'!$M$13),'ver pressoflex 6p C2 DCpowe'!$G$3/2-('ver pressoflex 6p C2 DCpowe'!$G$3-'ver pressoflex 6p C2 DCpowe'!$M$13))*IF(($G$3/2-$M$13)&gt;0,-1,1)</f>
        <v>18248587.500000004</v>
      </c>
      <c r="AA181" s="113">
        <f t="shared" si="29"/>
        <v>18262057.063654795</v>
      </c>
      <c r="AB181" s="193">
        <f t="shared" si="30"/>
        <v>6.4111868138154947E-5</v>
      </c>
      <c r="AC181" s="191">
        <f t="shared" si="31"/>
        <v>3.0592749192175794E-5</v>
      </c>
      <c r="AD181" s="194">
        <f t="shared" si="32"/>
        <v>1.2880180045180351E-9</v>
      </c>
      <c r="AE181" s="191">
        <f t="shared" si="33"/>
        <v>2.2944561894131842E-3</v>
      </c>
      <c r="AF181" s="191">
        <f t="shared" si="34"/>
        <v>0.3433030552967915</v>
      </c>
    </row>
    <row r="182" spans="2:32">
      <c r="B182" s="116">
        <f t="shared" si="19"/>
        <v>59792.963625305158</v>
      </c>
      <c r="C182" s="115">
        <f t="shared" si="21"/>
        <v>2.4900000000000015</v>
      </c>
      <c r="D182" s="68">
        <f>'ver pressoflex 6p C2 DCpowe'!$G$3/2/$C$557*C182</f>
        <v>30.502500000000019</v>
      </c>
      <c r="E182" s="114">
        <f t="shared" si="22"/>
        <v>3.5918135111395532E-4</v>
      </c>
      <c r="F182" s="114">
        <f t="shared" si="23"/>
        <v>5.287089729910712E-4</v>
      </c>
      <c r="G182" s="114">
        <f t="shared" si="24"/>
        <v>6.9823659486818702E-4</v>
      </c>
      <c r="H182" s="114">
        <f t="shared" si="25"/>
        <v>4.3642714179608164E-3</v>
      </c>
      <c r="I182" s="114">
        <f t="shared" si="26"/>
        <v>4.5337990398379314E-3</v>
      </c>
      <c r="J182" s="114">
        <f t="shared" si="27"/>
        <v>4.7033266617150472E-3</v>
      </c>
      <c r="K182" s="114">
        <f t="shared" si="28"/>
        <v>5.1271457164078372E-3</v>
      </c>
      <c r="L182" s="113">
        <f>-'ver pressoflex 6p C2 DCpowe'!$G$2*'ver pressoflex 6p C2 DCpowe'!D182*'ver pressoflex 6p C2 DCpowe'!$G$17*'ver pressoflex 6p C2 DCpowe'!$G$13*'ver pressoflex 6p C2 DCpowe'!AE182</f>
        <v>-16.582904797135331</v>
      </c>
      <c r="M182" s="31">
        <f>IF(ABS(E182)&lt;'ver pressoflex 6p C2 DCpowe'!$G$7,'ver pressoflex 6p C2 DCpowe'!$G$16*E182*'ver pressoflex 6p C2 DCpowe'!$O$8,SIGN(E182)*'ver pressoflex 6p C2 DCpowe'!$G$15*'ver pressoflex 6p C2 DCpowe'!$O$8)</f>
        <v>6.0465301022869626</v>
      </c>
      <c r="N182" s="31">
        <f>IF(ABS(F182)&lt;'ver pressoflex 6p C2 DCpowe'!$G$7,'ver pressoflex 6p C2 DCpowe'!$G$16*F182*'ver pressoflex 6p C2 DCpowe'!$O$9,SIGN(F182)*'ver pressoflex 6p C2 DCpowe'!$G$15*'ver pressoflex 6p C2 DCpowe'!$O$9)</f>
        <v>0</v>
      </c>
      <c r="O182" s="31">
        <f>IF(ABS(G182)&lt;'ver pressoflex 6p C2 DCpowe'!$G$7,'ver pressoflex 6p C2 DCpowe'!$G$16*G182*'ver pressoflex 6p C2 DCpowe'!$O$10,SIGN(G182)*'ver pressoflex 6p C2 DCpowe'!$G$15*'ver pressoflex 6p C2 DCpowe'!$O$10)</f>
        <v>0</v>
      </c>
      <c r="P182" s="31">
        <f>IF(ABS(H182)&lt;'ver pressoflex 6p C2 DCpowe'!$G$7,'ver pressoflex 6p C2 DCpowe'!$G$16*H182*'ver pressoflex 6p C2 DCpowe'!$O$11,SIGN(H182)*'ver pressoflex 6p C2 DCpowe'!$G$15*'ver pressoflex 6p C2 DCpowe'!$O$11)</f>
        <v>0</v>
      </c>
      <c r="Q182" s="31">
        <f>IF(ABS(I182)&lt;'ver pressoflex 6p C2 DCpowe'!$G$7,'ver pressoflex 6p C2 DCpowe'!$G$16*I182*'ver pressoflex 6p C2 DCpowe'!$O$12,SIGN(I182)*'ver pressoflex 6p C2 DCpowe'!$G$15*'ver pressoflex 6p C2 DCpowe'!$O$12)</f>
        <v>0</v>
      </c>
      <c r="R182" s="31">
        <f>IF(ABS(J182)&lt;'ver pressoflex 6p C2 DCpowe'!$G$7,'ver pressoflex 6p C2 DCpowe'!$G$16*J182*'ver pressoflex 6p C2 DCpowe'!$O$13,SIGN(J182)*'ver pressoflex 6p C2 DCpowe'!$G$15*'ver pressoflex 6p C2 DCpowe'!$O$13)</f>
        <v>17803.500000000004</v>
      </c>
      <c r="S182" s="113">
        <f t="shared" si="20"/>
        <v>17792.963625305154</v>
      </c>
      <c r="T182" s="362">
        <f>-L182*('ver pressoflex 6p C2 DCpowe'!$G$3/2-'ver pressoflex 6p C2 DCpowe'!AF182*'ver pressoflex 6p C2 DCpowe'!D182)</f>
        <v>20140.362451946305</v>
      </c>
      <c r="U182" s="29">
        <f>M182*IF(($G$3/2-$M$8)&gt;0,('ver pressoflex 6p C2 DCpowe'!$G$3/2-'ver pressoflex 6p C2 DCpowe'!$M$8),'ver pressoflex 6p C2 DCpowe'!$G$3/2-('ver pressoflex 6p C2 DCpowe'!$G$3-'ver pressoflex 6p C2 DCpowe'!$M$8))*IF(($G$3/2-$M$8)&gt;0,-1,1)</f>
        <v>-6197.6933548441366</v>
      </c>
      <c r="V182" s="29">
        <f>N182*IF(($G$3/2-$M$9)&gt;0,('ver pressoflex 6p C2 DCpowe'!$G$3/2-'ver pressoflex 6p C2 DCpowe'!$M$9),'ver pressoflex 6p C2 DCpowe'!$G$3/2-('ver pressoflex 6p C2 DCpowe'!$G$3-'ver pressoflex 6p C2 DCpowe'!$M$9))*IF(($G$3/2-$M$9)&gt;0,-1,1)</f>
        <v>0</v>
      </c>
      <c r="W182" s="29">
        <f>O182*IF(($G$3/2-$M$10)&gt;0,('ver pressoflex 6p C2 DCpowe'!$G$3/2-'ver pressoflex 6p C2 DCpowe'!$M$10),'ver pressoflex 6p C2 DCpowe'!$G$3/2-('ver pressoflex 6p C2 DCpowe'!$G$3-'ver pressoflex 6p C2 DCpowe'!$M$10))*IF(($G$3/2-$M$10)&gt;0,-1,1)</f>
        <v>0</v>
      </c>
      <c r="X182" s="29">
        <f>P182*IF(($G$3/2-$M$11)&gt;0,('ver pressoflex 6p C2 DCpowe'!$G$3/2-'ver pressoflex 6p C2 DCpowe'!$M$11),'ver pressoflex 6p C2 DCpowe'!$G$3/2-('ver pressoflex 6p C2 DCpowe'!$G$3-'ver pressoflex 6p C2 DCpowe'!$M$11))*IF(($G$3/2-$M$11)&gt;0,-1,1)</f>
        <v>0</v>
      </c>
      <c r="Y182" s="29">
        <f>Q182*IF(($G$3/2-$M$12)&gt;0,('ver pressoflex 6p C2 DCpowe'!$G$3/2-'ver pressoflex 6p C2 DCpowe'!$M$12),'ver pressoflex 6p C2 DCpowe'!$G$3/2-('ver pressoflex 6p C2 DCpowe'!$G$3-'ver pressoflex 6p C2 DCpowe'!$M$12))*IF(($G$3/2-$M$12)&gt;0,-1,1)</f>
        <v>0</v>
      </c>
      <c r="Z182" s="29">
        <f>R182*IF(($G$3/2-$M$13)&gt;0,('ver pressoflex 6p C2 DCpowe'!$G$3/2-'ver pressoflex 6p C2 DCpowe'!$M$13),'ver pressoflex 6p C2 DCpowe'!$G$3/2-('ver pressoflex 6p C2 DCpowe'!$G$3-'ver pressoflex 6p C2 DCpowe'!$M$13))*IF(($G$3/2-$M$13)&gt;0,-1,1)</f>
        <v>18248587.500000004</v>
      </c>
      <c r="AA182" s="113">
        <f t="shared" si="29"/>
        <v>18262530.169097107</v>
      </c>
      <c r="AB182" s="193">
        <f t="shared" si="30"/>
        <v>6.4637703578834094E-5</v>
      </c>
      <c r="AC182" s="191">
        <f t="shared" si="31"/>
        <v>3.1066127689084631E-5</v>
      </c>
      <c r="AD182" s="194">
        <f t="shared" si="32"/>
        <v>1.3184917808256691E-9</v>
      </c>
      <c r="AE182" s="191">
        <f t="shared" si="33"/>
        <v>2.3299595766813471E-3</v>
      </c>
      <c r="AF182" s="191">
        <f t="shared" si="34"/>
        <v>0.34339469800963596</v>
      </c>
    </row>
    <row r="183" spans="2:32">
      <c r="B183" s="116">
        <f t="shared" si="19"/>
        <v>59792.565868537582</v>
      </c>
      <c r="C183" s="115">
        <f t="shared" si="21"/>
        <v>2.5100000000000016</v>
      </c>
      <c r="D183" s="68">
        <f>'ver pressoflex 6p C2 DCpowe'!$G$3/2/$C$557*C183</f>
        <v>30.74750000000002</v>
      </c>
      <c r="E183" s="114">
        <f t="shared" si="22"/>
        <v>3.5869941856583805E-4</v>
      </c>
      <c r="F183" s="114">
        <f t="shared" si="23"/>
        <v>5.2824464528489418E-4</v>
      </c>
      <c r="G183" s="114">
        <f t="shared" si="24"/>
        <v>6.9778987200395037E-4</v>
      </c>
      <c r="H183" s="114">
        <f t="shared" si="25"/>
        <v>4.3642053998035396E-3</v>
      </c>
      <c r="I183" s="114">
        <f t="shared" si="26"/>
        <v>4.5337506265225964E-3</v>
      </c>
      <c r="J183" s="114">
        <f t="shared" si="27"/>
        <v>4.7032958532416515E-3</v>
      </c>
      <c r="K183" s="114">
        <f t="shared" si="28"/>
        <v>5.1271589200392919E-3</v>
      </c>
      <c r="L183" s="113">
        <f>-'ver pressoflex 6p C2 DCpowe'!$G$2*'ver pressoflex 6p C2 DCpowe'!D183*'ver pressoflex 6p C2 DCpowe'!$G$17*'ver pressoflex 6p C2 DCpowe'!$G$13*'ver pressoflex 6p C2 DCpowe'!AE183</f>
        <v>-16.972548616612151</v>
      </c>
      <c r="M183" s="31">
        <f>IF(ABS(E183)&lt;'ver pressoflex 6p C2 DCpowe'!$G$7,'ver pressoflex 6p C2 DCpowe'!$G$16*E183*'ver pressoflex 6p C2 DCpowe'!$O$8,SIGN(E183)*'ver pressoflex 6p C2 DCpowe'!$G$15*'ver pressoflex 6p C2 DCpowe'!$O$8)</f>
        <v>6.038417154188668</v>
      </c>
      <c r="N183" s="31">
        <f>IF(ABS(F183)&lt;'ver pressoflex 6p C2 DCpowe'!$G$7,'ver pressoflex 6p C2 DCpowe'!$G$16*F183*'ver pressoflex 6p C2 DCpowe'!$O$9,SIGN(F183)*'ver pressoflex 6p C2 DCpowe'!$G$15*'ver pressoflex 6p C2 DCpowe'!$O$9)</f>
        <v>0</v>
      </c>
      <c r="O183" s="31">
        <f>IF(ABS(G183)&lt;'ver pressoflex 6p C2 DCpowe'!$G$7,'ver pressoflex 6p C2 DCpowe'!$G$16*G183*'ver pressoflex 6p C2 DCpowe'!$O$10,SIGN(G183)*'ver pressoflex 6p C2 DCpowe'!$G$15*'ver pressoflex 6p C2 DCpowe'!$O$10)</f>
        <v>0</v>
      </c>
      <c r="P183" s="31">
        <f>IF(ABS(H183)&lt;'ver pressoflex 6p C2 DCpowe'!$G$7,'ver pressoflex 6p C2 DCpowe'!$G$16*H183*'ver pressoflex 6p C2 DCpowe'!$O$11,SIGN(H183)*'ver pressoflex 6p C2 DCpowe'!$G$15*'ver pressoflex 6p C2 DCpowe'!$O$11)</f>
        <v>0</v>
      </c>
      <c r="Q183" s="31">
        <f>IF(ABS(I183)&lt;'ver pressoflex 6p C2 DCpowe'!$G$7,'ver pressoflex 6p C2 DCpowe'!$G$16*I183*'ver pressoflex 6p C2 DCpowe'!$O$12,SIGN(I183)*'ver pressoflex 6p C2 DCpowe'!$G$15*'ver pressoflex 6p C2 DCpowe'!$O$12)</f>
        <v>0</v>
      </c>
      <c r="R183" s="31">
        <f>IF(ABS(J183)&lt;'ver pressoflex 6p C2 DCpowe'!$G$7,'ver pressoflex 6p C2 DCpowe'!$G$16*J183*'ver pressoflex 6p C2 DCpowe'!$O$13,SIGN(J183)*'ver pressoflex 6p C2 DCpowe'!$G$15*'ver pressoflex 6p C2 DCpowe'!$O$13)</f>
        <v>17803.500000000004</v>
      </c>
      <c r="S183" s="113">
        <f t="shared" si="20"/>
        <v>17792.565868537578</v>
      </c>
      <c r="T183" s="362">
        <f>-L183*('ver pressoflex 6p C2 DCpowe'!$G$3/2-'ver pressoflex 6p C2 DCpowe'!AF183*'ver pressoflex 6p C2 DCpowe'!D183)</f>
        <v>20612.118988469552</v>
      </c>
      <c r="U183" s="29">
        <f>M183*IF(($G$3/2-$M$8)&gt;0,('ver pressoflex 6p C2 DCpowe'!$G$3/2-'ver pressoflex 6p C2 DCpowe'!$M$8),'ver pressoflex 6p C2 DCpowe'!$G$3/2-('ver pressoflex 6p C2 DCpowe'!$G$3-'ver pressoflex 6p C2 DCpowe'!$M$8))*IF(($G$3/2-$M$8)&gt;0,-1,1)</f>
        <v>-6189.3775830433851</v>
      </c>
      <c r="V183" s="29">
        <f>N183*IF(($G$3/2-$M$9)&gt;0,('ver pressoflex 6p C2 DCpowe'!$G$3/2-'ver pressoflex 6p C2 DCpowe'!$M$9),'ver pressoflex 6p C2 DCpowe'!$G$3/2-('ver pressoflex 6p C2 DCpowe'!$G$3-'ver pressoflex 6p C2 DCpowe'!$M$9))*IF(($G$3/2-$M$9)&gt;0,-1,1)</f>
        <v>0</v>
      </c>
      <c r="W183" s="29">
        <f>O183*IF(($G$3/2-$M$10)&gt;0,('ver pressoflex 6p C2 DCpowe'!$G$3/2-'ver pressoflex 6p C2 DCpowe'!$M$10),'ver pressoflex 6p C2 DCpowe'!$G$3/2-('ver pressoflex 6p C2 DCpowe'!$G$3-'ver pressoflex 6p C2 DCpowe'!$M$10))*IF(($G$3/2-$M$10)&gt;0,-1,1)</f>
        <v>0</v>
      </c>
      <c r="X183" s="29">
        <f>P183*IF(($G$3/2-$M$11)&gt;0,('ver pressoflex 6p C2 DCpowe'!$G$3/2-'ver pressoflex 6p C2 DCpowe'!$M$11),'ver pressoflex 6p C2 DCpowe'!$G$3/2-('ver pressoflex 6p C2 DCpowe'!$G$3-'ver pressoflex 6p C2 DCpowe'!$M$11))*IF(($G$3/2-$M$11)&gt;0,-1,1)</f>
        <v>0</v>
      </c>
      <c r="Y183" s="29">
        <f>Q183*IF(($G$3/2-$M$12)&gt;0,('ver pressoflex 6p C2 DCpowe'!$G$3/2-'ver pressoflex 6p C2 DCpowe'!$M$12),'ver pressoflex 6p C2 DCpowe'!$G$3/2-('ver pressoflex 6p C2 DCpowe'!$G$3-'ver pressoflex 6p C2 DCpowe'!$M$12))*IF(($G$3/2-$M$12)&gt;0,-1,1)</f>
        <v>0</v>
      </c>
      <c r="Z183" s="29">
        <f>R183*IF(($G$3/2-$M$13)&gt;0,('ver pressoflex 6p C2 DCpowe'!$G$3/2-'ver pressoflex 6p C2 DCpowe'!$M$13),'ver pressoflex 6p C2 DCpowe'!$G$3/2-('ver pressoflex 6p C2 DCpowe'!$G$3-'ver pressoflex 6p C2 DCpowe'!$M$13))*IF(($G$3/2-$M$13)&gt;0,-1,1)</f>
        <v>18248587.500000004</v>
      </c>
      <c r="AA183" s="113">
        <f t="shared" si="29"/>
        <v>18263010.241405431</v>
      </c>
      <c r="AB183" s="193">
        <f t="shared" si="30"/>
        <v>6.5163648231802274E-5</v>
      </c>
      <c r="AC183" s="191">
        <f t="shared" si="31"/>
        <v>3.1542724480015134E-5</v>
      </c>
      <c r="AD183" s="194">
        <f t="shared" si="32"/>
        <v>1.3494233711845022E-9</v>
      </c>
      <c r="AE183" s="191">
        <f t="shared" si="33"/>
        <v>2.3657043360011351E-3</v>
      </c>
      <c r="AF183" s="191">
        <f t="shared" si="34"/>
        <v>0.34348654001302881</v>
      </c>
    </row>
    <row r="184" spans="2:32">
      <c r="B184" s="116">
        <f t="shared" si="19"/>
        <v>59792.162283271726</v>
      </c>
      <c r="C184" s="115">
        <f t="shared" si="21"/>
        <v>2.5300000000000016</v>
      </c>
      <c r="D184" s="68">
        <f>'ver pressoflex 6p C2 DCpowe'!$G$3/2/$C$557*C184</f>
        <v>30.992500000000021</v>
      </c>
      <c r="E184" s="114">
        <f t="shared" si="22"/>
        <v>3.582173859133555E-4</v>
      </c>
      <c r="F184" s="114">
        <f t="shared" si="23"/>
        <v>5.2778022113113244E-4</v>
      </c>
      <c r="G184" s="114">
        <f t="shared" si="24"/>
        <v>6.9734305634890938E-4</v>
      </c>
      <c r="H184" s="114">
        <f t="shared" si="25"/>
        <v>4.364139367933337E-3</v>
      </c>
      <c r="I184" s="114">
        <f t="shared" si="26"/>
        <v>4.5337022031511137E-3</v>
      </c>
      <c r="J184" s="114">
        <f t="shared" si="27"/>
        <v>4.7032650383688904E-3</v>
      </c>
      <c r="K184" s="114">
        <f t="shared" si="28"/>
        <v>5.1271721264133331E-3</v>
      </c>
      <c r="L184" s="113">
        <f>-'ver pressoflex 6p C2 DCpowe'!$G$2*'ver pressoflex 6p C2 DCpowe'!D184*'ver pressoflex 6p C2 DCpowe'!$G$17*'ver pressoflex 6p C2 DCpowe'!$G$13*'ver pressoflex 6p C2 DCpowe'!AE184</f>
        <v>-17.368019249194298</v>
      </c>
      <c r="M184" s="31">
        <f>IF(ABS(E184)&lt;'ver pressoflex 6p C2 DCpowe'!$G$7,'ver pressoflex 6p C2 DCpowe'!$G$16*E184*'ver pressoflex 6p C2 DCpowe'!$O$8,SIGN(E184)*'ver pressoflex 6p C2 DCpowe'!$G$15*'ver pressoflex 6p C2 DCpowe'!$O$8)</f>
        <v>6.0303025209136329</v>
      </c>
      <c r="N184" s="31">
        <f>IF(ABS(F184)&lt;'ver pressoflex 6p C2 DCpowe'!$G$7,'ver pressoflex 6p C2 DCpowe'!$G$16*F184*'ver pressoflex 6p C2 DCpowe'!$O$9,SIGN(F184)*'ver pressoflex 6p C2 DCpowe'!$G$15*'ver pressoflex 6p C2 DCpowe'!$O$9)</f>
        <v>0</v>
      </c>
      <c r="O184" s="31">
        <f>IF(ABS(G184)&lt;'ver pressoflex 6p C2 DCpowe'!$G$7,'ver pressoflex 6p C2 DCpowe'!$G$16*G184*'ver pressoflex 6p C2 DCpowe'!$O$10,SIGN(G184)*'ver pressoflex 6p C2 DCpowe'!$G$15*'ver pressoflex 6p C2 DCpowe'!$O$10)</f>
        <v>0</v>
      </c>
      <c r="P184" s="31">
        <f>IF(ABS(H184)&lt;'ver pressoflex 6p C2 DCpowe'!$G$7,'ver pressoflex 6p C2 DCpowe'!$G$16*H184*'ver pressoflex 6p C2 DCpowe'!$O$11,SIGN(H184)*'ver pressoflex 6p C2 DCpowe'!$G$15*'ver pressoflex 6p C2 DCpowe'!$O$11)</f>
        <v>0</v>
      </c>
      <c r="Q184" s="31">
        <f>IF(ABS(I184)&lt;'ver pressoflex 6p C2 DCpowe'!$G$7,'ver pressoflex 6p C2 DCpowe'!$G$16*I184*'ver pressoflex 6p C2 DCpowe'!$O$12,SIGN(I184)*'ver pressoflex 6p C2 DCpowe'!$G$15*'ver pressoflex 6p C2 DCpowe'!$O$12)</f>
        <v>0</v>
      </c>
      <c r="R184" s="31">
        <f>IF(ABS(J184)&lt;'ver pressoflex 6p C2 DCpowe'!$G$7,'ver pressoflex 6p C2 DCpowe'!$G$16*J184*'ver pressoflex 6p C2 DCpowe'!$O$13,SIGN(J184)*'ver pressoflex 6p C2 DCpowe'!$G$15*'ver pressoflex 6p C2 DCpowe'!$O$13)</f>
        <v>17803.500000000004</v>
      </c>
      <c r="S184" s="113">
        <f t="shared" si="20"/>
        <v>17792.162283271722</v>
      </c>
      <c r="T184" s="362">
        <f>-L184*('ver pressoflex 6p C2 DCpowe'!$G$3/2-'ver pressoflex 6p C2 DCpowe'!AF184*'ver pressoflex 6p C2 DCpowe'!D184)</f>
        <v>21090.882672682052</v>
      </c>
      <c r="U184" s="29">
        <f>M184*IF(($G$3/2-$M$8)&gt;0,('ver pressoflex 6p C2 DCpowe'!$G$3/2-'ver pressoflex 6p C2 DCpowe'!$M$8),'ver pressoflex 6p C2 DCpowe'!$G$3/2-('ver pressoflex 6p C2 DCpowe'!$G$3-'ver pressoflex 6p C2 DCpowe'!$M$8))*IF(($G$3/2-$M$8)&gt;0,-1,1)</f>
        <v>-6181.0600839364733</v>
      </c>
      <c r="V184" s="29">
        <f>N184*IF(($G$3/2-$M$9)&gt;0,('ver pressoflex 6p C2 DCpowe'!$G$3/2-'ver pressoflex 6p C2 DCpowe'!$M$9),'ver pressoflex 6p C2 DCpowe'!$G$3/2-('ver pressoflex 6p C2 DCpowe'!$G$3-'ver pressoflex 6p C2 DCpowe'!$M$9))*IF(($G$3/2-$M$9)&gt;0,-1,1)</f>
        <v>0</v>
      </c>
      <c r="W184" s="29">
        <f>O184*IF(($G$3/2-$M$10)&gt;0,('ver pressoflex 6p C2 DCpowe'!$G$3/2-'ver pressoflex 6p C2 DCpowe'!$M$10),'ver pressoflex 6p C2 DCpowe'!$G$3/2-('ver pressoflex 6p C2 DCpowe'!$G$3-'ver pressoflex 6p C2 DCpowe'!$M$10))*IF(($G$3/2-$M$10)&gt;0,-1,1)</f>
        <v>0</v>
      </c>
      <c r="X184" s="29">
        <f>P184*IF(($G$3/2-$M$11)&gt;0,('ver pressoflex 6p C2 DCpowe'!$G$3/2-'ver pressoflex 6p C2 DCpowe'!$M$11),'ver pressoflex 6p C2 DCpowe'!$G$3/2-('ver pressoflex 6p C2 DCpowe'!$G$3-'ver pressoflex 6p C2 DCpowe'!$M$11))*IF(($G$3/2-$M$11)&gt;0,-1,1)</f>
        <v>0</v>
      </c>
      <c r="Y184" s="29">
        <f>Q184*IF(($G$3/2-$M$12)&gt;0,('ver pressoflex 6p C2 DCpowe'!$G$3/2-'ver pressoflex 6p C2 DCpowe'!$M$12),'ver pressoflex 6p C2 DCpowe'!$G$3/2-('ver pressoflex 6p C2 DCpowe'!$G$3-'ver pressoflex 6p C2 DCpowe'!$M$12))*IF(($G$3/2-$M$12)&gt;0,-1,1)</f>
        <v>0</v>
      </c>
      <c r="Z184" s="29">
        <f>R184*IF(($G$3/2-$M$13)&gt;0,('ver pressoflex 6p C2 DCpowe'!$G$3/2-'ver pressoflex 6p C2 DCpowe'!$M$13),'ver pressoflex 6p C2 DCpowe'!$G$3/2-('ver pressoflex 6p C2 DCpowe'!$G$3-'ver pressoflex 6p C2 DCpowe'!$M$13))*IF(($G$3/2-$M$13)&gt;0,-1,1)</f>
        <v>18248587.500000004</v>
      </c>
      <c r="AA184" s="113">
        <f t="shared" si="29"/>
        <v>18263497.322588749</v>
      </c>
      <c r="AB184" s="193">
        <f t="shared" si="30"/>
        <v>6.5689702131086956E-5</v>
      </c>
      <c r="AC184" s="191">
        <f t="shared" si="31"/>
        <v>3.2022529412312728E-5</v>
      </c>
      <c r="AD184" s="194">
        <f t="shared" si="32"/>
        <v>1.3808155486868442E-9</v>
      </c>
      <c r="AE184" s="191">
        <f t="shared" si="33"/>
        <v>2.4016897059234545E-3</v>
      </c>
      <c r="AF184" s="191">
        <f t="shared" si="34"/>
        <v>0.34357858195775781</v>
      </c>
    </row>
    <row r="185" spans="2:32">
      <c r="B185" s="116">
        <f t="shared" si="19"/>
        <v>59791.752833799947</v>
      </c>
      <c r="C185" s="115">
        <f t="shared" si="21"/>
        <v>2.5500000000000016</v>
      </c>
      <c r="D185" s="68">
        <f>'ver pressoflex 6p C2 DCpowe'!$G$3/2/$C$557*C185</f>
        <v>31.237500000000018</v>
      </c>
      <c r="E185" s="114">
        <f t="shared" si="22"/>
        <v>3.5773525312531468E-4</v>
      </c>
      <c r="F185" s="114">
        <f t="shared" si="23"/>
        <v>5.2731570049973243E-4</v>
      </c>
      <c r="G185" s="114">
        <f t="shared" si="24"/>
        <v>6.9689614787415012E-4</v>
      </c>
      <c r="H185" s="114">
        <f t="shared" si="25"/>
        <v>4.3640733223459334E-3</v>
      </c>
      <c r="I185" s="114">
        <f t="shared" si="26"/>
        <v>4.5336537697203512E-3</v>
      </c>
      <c r="J185" s="114">
        <f t="shared" si="27"/>
        <v>4.703234217094769E-3</v>
      </c>
      <c r="K185" s="114">
        <f t="shared" si="28"/>
        <v>5.1271853355308135E-3</v>
      </c>
      <c r="L185" s="113">
        <f>-'ver pressoflex 6p C2 DCpowe'!$G$2*'ver pressoflex 6p C2 DCpowe'!D185*'ver pressoflex 6p C2 DCpowe'!$G$17*'ver pressoflex 6p C2 DCpowe'!$G$13*'ver pressoflex 6p C2 DCpowe'!AE185</f>
        <v>-17.769352401993245</v>
      </c>
      <c r="M185" s="31">
        <f>IF(ABS(E185)&lt;'ver pressoflex 6p C2 DCpowe'!$G$7,'ver pressoflex 6p C2 DCpowe'!$G$16*E185*'ver pressoflex 6p C2 DCpowe'!$O$8,SIGN(E185)*'ver pressoflex 6p C2 DCpowe'!$G$15*'ver pressoflex 6p C2 DCpowe'!$O$8)</f>
        <v>6.0221862019367522</v>
      </c>
      <c r="N185" s="31">
        <f>IF(ABS(F185)&lt;'ver pressoflex 6p C2 DCpowe'!$G$7,'ver pressoflex 6p C2 DCpowe'!$G$16*F185*'ver pressoflex 6p C2 DCpowe'!$O$9,SIGN(F185)*'ver pressoflex 6p C2 DCpowe'!$G$15*'ver pressoflex 6p C2 DCpowe'!$O$9)</f>
        <v>0</v>
      </c>
      <c r="O185" s="31">
        <f>IF(ABS(G185)&lt;'ver pressoflex 6p C2 DCpowe'!$G$7,'ver pressoflex 6p C2 DCpowe'!$G$16*G185*'ver pressoflex 6p C2 DCpowe'!$O$10,SIGN(G185)*'ver pressoflex 6p C2 DCpowe'!$G$15*'ver pressoflex 6p C2 DCpowe'!$O$10)</f>
        <v>0</v>
      </c>
      <c r="P185" s="31">
        <f>IF(ABS(H185)&lt;'ver pressoflex 6p C2 DCpowe'!$G$7,'ver pressoflex 6p C2 DCpowe'!$G$16*H185*'ver pressoflex 6p C2 DCpowe'!$O$11,SIGN(H185)*'ver pressoflex 6p C2 DCpowe'!$G$15*'ver pressoflex 6p C2 DCpowe'!$O$11)</f>
        <v>0</v>
      </c>
      <c r="Q185" s="31">
        <f>IF(ABS(I185)&lt;'ver pressoflex 6p C2 DCpowe'!$G$7,'ver pressoflex 6p C2 DCpowe'!$G$16*I185*'ver pressoflex 6p C2 DCpowe'!$O$12,SIGN(I185)*'ver pressoflex 6p C2 DCpowe'!$G$15*'ver pressoflex 6p C2 DCpowe'!$O$12)</f>
        <v>0</v>
      </c>
      <c r="R185" s="31">
        <f>IF(ABS(J185)&lt;'ver pressoflex 6p C2 DCpowe'!$G$7,'ver pressoflex 6p C2 DCpowe'!$G$16*J185*'ver pressoflex 6p C2 DCpowe'!$O$13,SIGN(J185)*'ver pressoflex 6p C2 DCpowe'!$G$15*'ver pressoflex 6p C2 DCpowe'!$O$13)</f>
        <v>17803.500000000004</v>
      </c>
      <c r="S185" s="113">
        <f t="shared" si="20"/>
        <v>17791.752833799947</v>
      </c>
      <c r="T185" s="362">
        <f>-L185*('ver pressoflex 6p C2 DCpowe'!$G$3/2-'ver pressoflex 6p C2 DCpowe'!AF185*'ver pressoflex 6p C2 DCpowe'!D185)</f>
        <v>21576.695277829778</v>
      </c>
      <c r="U185" s="29">
        <f>M185*IF(($G$3/2-$M$8)&gt;0,('ver pressoflex 6p C2 DCpowe'!$G$3/2-'ver pressoflex 6p C2 DCpowe'!$M$8),'ver pressoflex 6p C2 DCpowe'!$G$3/2-('ver pressoflex 6p C2 DCpowe'!$G$3-'ver pressoflex 6p C2 DCpowe'!$M$8))*IF(($G$3/2-$M$8)&gt;0,-1,1)</f>
        <v>-6172.7408569851714</v>
      </c>
      <c r="V185" s="29">
        <f>N185*IF(($G$3/2-$M$9)&gt;0,('ver pressoflex 6p C2 DCpowe'!$G$3/2-'ver pressoflex 6p C2 DCpowe'!$M$9),'ver pressoflex 6p C2 DCpowe'!$G$3/2-('ver pressoflex 6p C2 DCpowe'!$G$3-'ver pressoflex 6p C2 DCpowe'!$M$9))*IF(($G$3/2-$M$9)&gt;0,-1,1)</f>
        <v>0</v>
      </c>
      <c r="W185" s="29">
        <f>O185*IF(($G$3/2-$M$10)&gt;0,('ver pressoflex 6p C2 DCpowe'!$G$3/2-'ver pressoflex 6p C2 DCpowe'!$M$10),'ver pressoflex 6p C2 DCpowe'!$G$3/2-('ver pressoflex 6p C2 DCpowe'!$G$3-'ver pressoflex 6p C2 DCpowe'!$M$10))*IF(($G$3/2-$M$10)&gt;0,-1,1)</f>
        <v>0</v>
      </c>
      <c r="X185" s="29">
        <f>P185*IF(($G$3/2-$M$11)&gt;0,('ver pressoflex 6p C2 DCpowe'!$G$3/2-'ver pressoflex 6p C2 DCpowe'!$M$11),'ver pressoflex 6p C2 DCpowe'!$G$3/2-('ver pressoflex 6p C2 DCpowe'!$G$3-'ver pressoflex 6p C2 DCpowe'!$M$11))*IF(($G$3/2-$M$11)&gt;0,-1,1)</f>
        <v>0</v>
      </c>
      <c r="Y185" s="29">
        <f>Q185*IF(($G$3/2-$M$12)&gt;0,('ver pressoflex 6p C2 DCpowe'!$G$3/2-'ver pressoflex 6p C2 DCpowe'!$M$12),'ver pressoflex 6p C2 DCpowe'!$G$3/2-('ver pressoflex 6p C2 DCpowe'!$G$3-'ver pressoflex 6p C2 DCpowe'!$M$12))*IF(($G$3/2-$M$12)&gt;0,-1,1)</f>
        <v>0</v>
      </c>
      <c r="Z185" s="29">
        <f>R185*IF(($G$3/2-$M$13)&gt;0,('ver pressoflex 6p C2 DCpowe'!$G$3/2-'ver pressoflex 6p C2 DCpowe'!$M$13),'ver pressoflex 6p C2 DCpowe'!$G$3/2-('ver pressoflex 6p C2 DCpowe'!$G$3-'ver pressoflex 6p C2 DCpowe'!$M$13))*IF(($G$3/2-$M$13)&gt;0,-1,1)</f>
        <v>18248587.500000004</v>
      </c>
      <c r="AA185" s="113">
        <f t="shared" si="29"/>
        <v>18263991.45442085</v>
      </c>
      <c r="AB185" s="193">
        <f t="shared" si="30"/>
        <v>6.6215865310729715E-5</v>
      </c>
      <c r="AC185" s="191">
        <f t="shared" si="31"/>
        <v>3.2505532319429687E-5</v>
      </c>
      <c r="AD185" s="194">
        <f t="shared" si="32"/>
        <v>1.4126710705555556E-9</v>
      </c>
      <c r="AE185" s="191">
        <f t="shared" si="33"/>
        <v>2.4379149239572265E-3</v>
      </c>
      <c r="AF185" s="191">
        <f t="shared" si="34"/>
        <v>0.34367082449744646</v>
      </c>
    </row>
    <row r="186" spans="2:32">
      <c r="B186" s="116">
        <f t="shared" ref="B186:B249" si="35">ABS(+S186-$C$53)</f>
        <v>59791.337484596632</v>
      </c>
      <c r="C186" s="115">
        <f t="shared" si="21"/>
        <v>2.5700000000000016</v>
      </c>
      <c r="D186" s="68">
        <f>'ver pressoflex 6p C2 DCpowe'!$G$3/2/$C$557*C186</f>
        <v>31.482500000000019</v>
      </c>
      <c r="E186" s="114">
        <f t="shared" si="22"/>
        <v>3.5725302017050966E-4</v>
      </c>
      <c r="F186" s="114">
        <f t="shared" si="23"/>
        <v>5.2685108336062803E-4</v>
      </c>
      <c r="G186" s="114">
        <f t="shared" si="24"/>
        <v>6.9644914655074639E-4</v>
      </c>
      <c r="H186" s="114">
        <f t="shared" si="25"/>
        <v>4.3640072630370562E-3</v>
      </c>
      <c r="I186" s="114">
        <f t="shared" si="26"/>
        <v>4.5336053262271751E-3</v>
      </c>
      <c r="J186" s="114">
        <f t="shared" si="27"/>
        <v>4.7032033894172931E-3</v>
      </c>
      <c r="K186" s="114">
        <f t="shared" si="28"/>
        <v>5.1271985473925891E-3</v>
      </c>
      <c r="L186" s="113">
        <f>-'ver pressoflex 6p C2 DCpowe'!$G$2*'ver pressoflex 6p C2 DCpowe'!D186*'ver pressoflex 6p C2 DCpowe'!$G$17*'ver pressoflex 6p C2 DCpowe'!$G$13*'ver pressoflex 6p C2 DCpowe'!AE186</f>
        <v>-18.176583600101701</v>
      </c>
      <c r="M186" s="31">
        <f>IF(ABS(E186)&lt;'ver pressoflex 6p C2 DCpowe'!$G$7,'ver pressoflex 6p C2 DCpowe'!$G$16*E186*'ver pressoflex 6p C2 DCpowe'!$O$8,SIGN(E186)*'ver pressoflex 6p C2 DCpowe'!$G$15*'ver pressoflex 6p C2 DCpowe'!$O$8)</f>
        <v>6.0140681967326941</v>
      </c>
      <c r="N186" s="31">
        <f>IF(ABS(F186)&lt;'ver pressoflex 6p C2 DCpowe'!$G$7,'ver pressoflex 6p C2 DCpowe'!$G$16*F186*'ver pressoflex 6p C2 DCpowe'!$O$9,SIGN(F186)*'ver pressoflex 6p C2 DCpowe'!$G$15*'ver pressoflex 6p C2 DCpowe'!$O$9)</f>
        <v>0</v>
      </c>
      <c r="O186" s="31">
        <f>IF(ABS(G186)&lt;'ver pressoflex 6p C2 DCpowe'!$G$7,'ver pressoflex 6p C2 DCpowe'!$G$16*G186*'ver pressoflex 6p C2 DCpowe'!$O$10,SIGN(G186)*'ver pressoflex 6p C2 DCpowe'!$G$15*'ver pressoflex 6p C2 DCpowe'!$O$10)</f>
        <v>0</v>
      </c>
      <c r="P186" s="31">
        <f>IF(ABS(H186)&lt;'ver pressoflex 6p C2 DCpowe'!$G$7,'ver pressoflex 6p C2 DCpowe'!$G$16*H186*'ver pressoflex 6p C2 DCpowe'!$O$11,SIGN(H186)*'ver pressoflex 6p C2 DCpowe'!$G$15*'ver pressoflex 6p C2 DCpowe'!$O$11)</f>
        <v>0</v>
      </c>
      <c r="Q186" s="31">
        <f>IF(ABS(I186)&lt;'ver pressoflex 6p C2 DCpowe'!$G$7,'ver pressoflex 6p C2 DCpowe'!$G$16*I186*'ver pressoflex 6p C2 DCpowe'!$O$12,SIGN(I186)*'ver pressoflex 6p C2 DCpowe'!$G$15*'ver pressoflex 6p C2 DCpowe'!$O$12)</f>
        <v>0</v>
      </c>
      <c r="R186" s="31">
        <f>IF(ABS(J186)&lt;'ver pressoflex 6p C2 DCpowe'!$G$7,'ver pressoflex 6p C2 DCpowe'!$G$16*J186*'ver pressoflex 6p C2 DCpowe'!$O$13,SIGN(J186)*'ver pressoflex 6p C2 DCpowe'!$G$15*'ver pressoflex 6p C2 DCpowe'!$O$13)</f>
        <v>17803.500000000004</v>
      </c>
      <c r="S186" s="113">
        <f t="shared" ref="S186:S249" si="36">L186+M186+N186+O186+P186+Q186+R186</f>
        <v>17791.337484596635</v>
      </c>
      <c r="T186" s="362">
        <f>-L186*('ver pressoflex 6p C2 DCpowe'!$G$3/2-'ver pressoflex 6p C2 DCpowe'!AF186*'ver pressoflex 6p C2 DCpowe'!D186)</f>
        <v>22069.598341638037</v>
      </c>
      <c r="U186" s="29">
        <f>M186*IF(($G$3/2-$M$8)&gt;0,('ver pressoflex 6p C2 DCpowe'!$G$3/2-'ver pressoflex 6p C2 DCpowe'!$M$8),'ver pressoflex 6p C2 DCpowe'!$G$3/2-('ver pressoflex 6p C2 DCpowe'!$G$3-'ver pressoflex 6p C2 DCpowe'!$M$8))*IF(($G$3/2-$M$8)&gt;0,-1,1)</f>
        <v>-6164.4199016510111</v>
      </c>
      <c r="V186" s="29">
        <f>N186*IF(($G$3/2-$M$9)&gt;0,('ver pressoflex 6p C2 DCpowe'!$G$3/2-'ver pressoflex 6p C2 DCpowe'!$M$9),'ver pressoflex 6p C2 DCpowe'!$G$3/2-('ver pressoflex 6p C2 DCpowe'!$G$3-'ver pressoflex 6p C2 DCpowe'!$M$9))*IF(($G$3/2-$M$9)&gt;0,-1,1)</f>
        <v>0</v>
      </c>
      <c r="W186" s="29">
        <f>O186*IF(($G$3/2-$M$10)&gt;0,('ver pressoflex 6p C2 DCpowe'!$G$3/2-'ver pressoflex 6p C2 DCpowe'!$M$10),'ver pressoflex 6p C2 DCpowe'!$G$3/2-('ver pressoflex 6p C2 DCpowe'!$G$3-'ver pressoflex 6p C2 DCpowe'!$M$10))*IF(($G$3/2-$M$10)&gt;0,-1,1)</f>
        <v>0</v>
      </c>
      <c r="X186" s="29">
        <f>P186*IF(($G$3/2-$M$11)&gt;0,('ver pressoflex 6p C2 DCpowe'!$G$3/2-'ver pressoflex 6p C2 DCpowe'!$M$11),'ver pressoflex 6p C2 DCpowe'!$G$3/2-('ver pressoflex 6p C2 DCpowe'!$G$3-'ver pressoflex 6p C2 DCpowe'!$M$11))*IF(($G$3/2-$M$11)&gt;0,-1,1)</f>
        <v>0</v>
      </c>
      <c r="Y186" s="29">
        <f>Q186*IF(($G$3/2-$M$12)&gt;0,('ver pressoflex 6p C2 DCpowe'!$G$3/2-'ver pressoflex 6p C2 DCpowe'!$M$12),'ver pressoflex 6p C2 DCpowe'!$G$3/2-('ver pressoflex 6p C2 DCpowe'!$G$3-'ver pressoflex 6p C2 DCpowe'!$M$12))*IF(($G$3/2-$M$12)&gt;0,-1,1)</f>
        <v>0</v>
      </c>
      <c r="Z186" s="29">
        <f>R186*IF(($G$3/2-$M$13)&gt;0,('ver pressoflex 6p C2 DCpowe'!$G$3/2-'ver pressoflex 6p C2 DCpowe'!$M$13),'ver pressoflex 6p C2 DCpowe'!$G$3/2-('ver pressoflex 6p C2 DCpowe'!$G$3-'ver pressoflex 6p C2 DCpowe'!$M$13))*IF(($G$3/2-$M$13)&gt;0,-1,1)</f>
        <v>18248587.500000004</v>
      </c>
      <c r="AA186" s="113">
        <f t="shared" si="29"/>
        <v>18264492.67843999</v>
      </c>
      <c r="AB186" s="193">
        <f t="shared" si="30"/>
        <v>6.6742137804786305E-5</v>
      </c>
      <c r="AC186" s="191">
        <f t="shared" si="31"/>
        <v>3.2991723020910371E-5</v>
      </c>
      <c r="AD186" s="194">
        <f t="shared" si="32"/>
        <v>1.4449926781076049E-9</v>
      </c>
      <c r="AE186" s="191">
        <f t="shared" si="33"/>
        <v>2.4743792265682777E-3</v>
      </c>
      <c r="AF186" s="191">
        <f t="shared" si="34"/>
        <v>0.34376326828857173</v>
      </c>
    </row>
    <row r="187" spans="2:32">
      <c r="B187" s="116">
        <f t="shared" si="35"/>
        <v>59790.91620031849</v>
      </c>
      <c r="C187" s="115">
        <f t="shared" ref="C187:C250" si="37">+C186+0.02</f>
        <v>2.5900000000000016</v>
      </c>
      <c r="D187" s="68">
        <f>'ver pressoflex 6p C2 DCpowe'!$G$3/2/$C$557*C187</f>
        <v>31.72750000000002</v>
      </c>
      <c r="E187" s="114">
        <f t="shared" ref="E187:E250" si="38">$G$8*($M$8-D187)/($G$5-D187)</f>
        <v>3.5677068701772159E-4</v>
      </c>
      <c r="F187" s="114">
        <f t="shared" ref="F187:F250" si="39">$G$8*($M$9-D187)/($G$5-D187)</f>
        <v>5.2638636968374087E-4</v>
      </c>
      <c r="G187" s="114">
        <f t="shared" ref="G187:G250" si="40">$G$8*($M$10-D187)/($G$5-D187)</f>
        <v>6.960020523497602E-4</v>
      </c>
      <c r="H187" s="114">
        <f t="shared" ref="H187:H250" si="41">$G$8*($M$11-D187)/($G$5-D187)</f>
        <v>4.3639411900024275E-3</v>
      </c>
      <c r="I187" s="114">
        <f t="shared" ref="I187:I250" si="42">$G$8*($M$12-D187)/($G$5-D187)</f>
        <v>4.5335568726684473E-3</v>
      </c>
      <c r="J187" s="114">
        <f t="shared" ref="J187:J250" si="43">$G$8*($M$13-D187)/($G$5-D187)</f>
        <v>4.7031725553344662E-3</v>
      </c>
      <c r="K187" s="114">
        <f t="shared" ref="K187:K250" si="44">$G$8*($G$3-D187)/($G$5-D187)</f>
        <v>5.1272117619995143E-3</v>
      </c>
      <c r="L187" s="113">
        <f>-'ver pressoflex 6p C2 DCpowe'!$G$2*'ver pressoflex 6p C2 DCpowe'!D187*'ver pressoflex 6p C2 DCpowe'!$G$17*'ver pressoflex 6p C2 DCpowe'!$G$13*'ver pressoflex 6p C2 DCpowe'!AE187</f>
        <v>-18.58974818628716</v>
      </c>
      <c r="M187" s="31">
        <f>IF(ABS(E187)&lt;'ver pressoflex 6p C2 DCpowe'!$G$7,'ver pressoflex 6p C2 DCpowe'!$G$16*E187*'ver pressoflex 6p C2 DCpowe'!$O$8,SIGN(E187)*'ver pressoflex 6p C2 DCpowe'!$G$15*'ver pressoflex 6p C2 DCpowe'!$O$8)</f>
        <v>6.0059485047759171</v>
      </c>
      <c r="N187" s="31">
        <f>IF(ABS(F187)&lt;'ver pressoflex 6p C2 DCpowe'!$G$7,'ver pressoflex 6p C2 DCpowe'!$G$16*F187*'ver pressoflex 6p C2 DCpowe'!$O$9,SIGN(F187)*'ver pressoflex 6p C2 DCpowe'!$G$15*'ver pressoflex 6p C2 DCpowe'!$O$9)</f>
        <v>0</v>
      </c>
      <c r="O187" s="31">
        <f>IF(ABS(G187)&lt;'ver pressoflex 6p C2 DCpowe'!$G$7,'ver pressoflex 6p C2 DCpowe'!$G$16*G187*'ver pressoflex 6p C2 DCpowe'!$O$10,SIGN(G187)*'ver pressoflex 6p C2 DCpowe'!$G$15*'ver pressoflex 6p C2 DCpowe'!$O$10)</f>
        <v>0</v>
      </c>
      <c r="P187" s="31">
        <f>IF(ABS(H187)&lt;'ver pressoflex 6p C2 DCpowe'!$G$7,'ver pressoflex 6p C2 DCpowe'!$G$16*H187*'ver pressoflex 6p C2 DCpowe'!$O$11,SIGN(H187)*'ver pressoflex 6p C2 DCpowe'!$G$15*'ver pressoflex 6p C2 DCpowe'!$O$11)</f>
        <v>0</v>
      </c>
      <c r="Q187" s="31">
        <f>IF(ABS(I187)&lt;'ver pressoflex 6p C2 DCpowe'!$G$7,'ver pressoflex 6p C2 DCpowe'!$G$16*I187*'ver pressoflex 6p C2 DCpowe'!$O$12,SIGN(I187)*'ver pressoflex 6p C2 DCpowe'!$G$15*'ver pressoflex 6p C2 DCpowe'!$O$12)</f>
        <v>0</v>
      </c>
      <c r="R187" s="31">
        <f>IF(ABS(J187)&lt;'ver pressoflex 6p C2 DCpowe'!$G$7,'ver pressoflex 6p C2 DCpowe'!$G$16*J187*'ver pressoflex 6p C2 DCpowe'!$O$13,SIGN(J187)*'ver pressoflex 6p C2 DCpowe'!$G$15*'ver pressoflex 6p C2 DCpowe'!$O$13)</f>
        <v>17803.500000000004</v>
      </c>
      <c r="S187" s="113">
        <f t="shared" si="36"/>
        <v>17790.916200318494</v>
      </c>
      <c r="T187" s="362">
        <f>-L187*('ver pressoflex 6p C2 DCpowe'!$G$3/2-'ver pressoflex 6p C2 DCpowe'!AF187*'ver pressoflex 6p C2 DCpowe'!D187)</f>
        <v>22569.633165988984</v>
      </c>
      <c r="U187" s="29">
        <f>M187*IF(($G$3/2-$M$8)&gt;0,('ver pressoflex 6p C2 DCpowe'!$G$3/2-'ver pressoflex 6p C2 DCpowe'!$M$8),'ver pressoflex 6p C2 DCpowe'!$G$3/2-('ver pressoflex 6p C2 DCpowe'!$G$3-'ver pressoflex 6p C2 DCpowe'!$M$8))*IF(($G$3/2-$M$8)&gt;0,-1,1)</f>
        <v>-6156.0972173953151</v>
      </c>
      <c r="V187" s="29">
        <f>N187*IF(($G$3/2-$M$9)&gt;0,('ver pressoflex 6p C2 DCpowe'!$G$3/2-'ver pressoflex 6p C2 DCpowe'!$M$9),'ver pressoflex 6p C2 DCpowe'!$G$3/2-('ver pressoflex 6p C2 DCpowe'!$G$3-'ver pressoflex 6p C2 DCpowe'!$M$9))*IF(($G$3/2-$M$9)&gt;0,-1,1)</f>
        <v>0</v>
      </c>
      <c r="W187" s="29">
        <f>O187*IF(($G$3/2-$M$10)&gt;0,('ver pressoflex 6p C2 DCpowe'!$G$3/2-'ver pressoflex 6p C2 DCpowe'!$M$10),'ver pressoflex 6p C2 DCpowe'!$G$3/2-('ver pressoflex 6p C2 DCpowe'!$G$3-'ver pressoflex 6p C2 DCpowe'!$M$10))*IF(($G$3/2-$M$10)&gt;0,-1,1)</f>
        <v>0</v>
      </c>
      <c r="X187" s="29">
        <f>P187*IF(($G$3/2-$M$11)&gt;0,('ver pressoflex 6p C2 DCpowe'!$G$3/2-'ver pressoflex 6p C2 DCpowe'!$M$11),'ver pressoflex 6p C2 DCpowe'!$G$3/2-('ver pressoflex 6p C2 DCpowe'!$G$3-'ver pressoflex 6p C2 DCpowe'!$M$11))*IF(($G$3/2-$M$11)&gt;0,-1,1)</f>
        <v>0</v>
      </c>
      <c r="Y187" s="29">
        <f>Q187*IF(($G$3/2-$M$12)&gt;0,('ver pressoflex 6p C2 DCpowe'!$G$3/2-'ver pressoflex 6p C2 DCpowe'!$M$12),'ver pressoflex 6p C2 DCpowe'!$G$3/2-('ver pressoflex 6p C2 DCpowe'!$G$3-'ver pressoflex 6p C2 DCpowe'!$M$12))*IF(($G$3/2-$M$12)&gt;0,-1,1)</f>
        <v>0</v>
      </c>
      <c r="Z187" s="29">
        <f>R187*IF(($G$3/2-$M$13)&gt;0,('ver pressoflex 6p C2 DCpowe'!$G$3/2-'ver pressoflex 6p C2 DCpowe'!$M$13),'ver pressoflex 6p C2 DCpowe'!$G$3/2-('ver pressoflex 6p C2 DCpowe'!$G$3-'ver pressoflex 6p C2 DCpowe'!$M$13))*IF(($G$3/2-$M$13)&gt;0,-1,1)</f>
        <v>18248587.500000004</v>
      </c>
      <c r="AA187" s="113">
        <f t="shared" ref="AA187:AA250" si="45">T187+U187+V187+W187+X187+Y187+Z187</f>
        <v>18265001.035948597</v>
      </c>
      <c r="AB187" s="193">
        <f t="shared" ref="AB187:AB250" si="46">$G$8*D187/($G$5-D187)</f>
        <v>6.7268519647326627E-5</v>
      </c>
      <c r="AC187" s="191">
        <f t="shared" ref="AC187:AC250" si="47">IF(AB187&lt;ABS($G$10),$G$17/ABS($G$10)*(ABS(AB187)^2-ABS(AB187)^3/(3*ABS($G$10))),$G$17*(AB187-ABS($G$10))+$G$17/ABS($G$10)*(ABS($G$10)^2-ABS($G$10)^3/(3*ABS($G$10))))</f>
        <v>3.3481091322376304E-5</v>
      </c>
      <c r="AD187" s="194">
        <f t="shared" ref="AD187:AD250" si="48">IF(AB187&lt;ABS($G$10),2*$G$17/ABS($G$10)*(ABS(AB187)^3/3-ABS(AB187)^4/(8*ABS($G$10))),$G$17/2*(AB187^2-ABS($G$10)^2)+2*$G$17/ABS($G$10)*(ABS($G$10)^3/3-ABS($G$10)^4/(8*ABS($G$10))))</f>
        <v>1.477783096717567E-9</v>
      </c>
      <c r="AE187" s="191">
        <f t="shared" ref="AE187:AE250" si="49">AC187/(ABS($G$9)*$G$17)</f>
        <v>2.5110818491782226E-3</v>
      </c>
      <c r="AF187" s="191">
        <f t="shared" ref="AF187:AF250" si="50">1-AD187/(AC187*AB187)</f>
        <v>0.34385591399047699</v>
      </c>
    </row>
    <row r="188" spans="2:32">
      <c r="B188" s="116">
        <f t="shared" si="35"/>
        <v>59790.488945804856</v>
      </c>
      <c r="C188" s="115">
        <f t="shared" si="37"/>
        <v>2.6100000000000017</v>
      </c>
      <c r="D188" s="68">
        <f>'ver pressoflex 6p C2 DCpowe'!$G$3/2/$C$557*C188</f>
        <v>31.972500000000021</v>
      </c>
      <c r="E188" s="114">
        <f t="shared" si="38"/>
        <v>3.5628825363571878E-4</v>
      </c>
      <c r="F188" s="114">
        <f t="shared" si="39"/>
        <v>5.2592155943898022E-4</v>
      </c>
      <c r="G188" s="114">
        <f t="shared" si="40"/>
        <v>6.9555486524224149E-4</v>
      </c>
      <c r="H188" s="114">
        <f t="shared" si="41"/>
        <v>4.3638751032377696E-3</v>
      </c>
      <c r="I188" s="114">
        <f t="shared" si="42"/>
        <v>4.5335084090410314E-3</v>
      </c>
      <c r="J188" s="114">
        <f t="shared" si="43"/>
        <v>4.7031417148442924E-3</v>
      </c>
      <c r="K188" s="114">
        <f t="shared" si="44"/>
        <v>5.127224979352446E-3</v>
      </c>
      <c r="L188" s="113">
        <f>-'ver pressoflex 6p C2 DCpowe'!$G$2*'ver pressoflex 6p C2 DCpowe'!D188*'ver pressoflex 6p C2 DCpowe'!$G$17*'ver pressoflex 6p C2 DCpowe'!$G$13*'ver pressoflex 6p C2 DCpowe'!AE188</f>
        <v>-19.008881320685116</v>
      </c>
      <c r="M188" s="31">
        <f>IF(ABS(E188)&lt;'ver pressoflex 6p C2 DCpowe'!$G$7,'ver pressoflex 6p C2 DCpowe'!$G$16*E188*'ver pressoflex 6p C2 DCpowe'!$O$8,SIGN(E188)*'ver pressoflex 6p C2 DCpowe'!$G$15*'ver pressoflex 6p C2 DCpowe'!$O$8)</f>
        <v>5.9978271255406614</v>
      </c>
      <c r="N188" s="31">
        <f>IF(ABS(F188)&lt;'ver pressoflex 6p C2 DCpowe'!$G$7,'ver pressoflex 6p C2 DCpowe'!$G$16*F188*'ver pressoflex 6p C2 DCpowe'!$O$9,SIGN(F188)*'ver pressoflex 6p C2 DCpowe'!$G$15*'ver pressoflex 6p C2 DCpowe'!$O$9)</f>
        <v>0</v>
      </c>
      <c r="O188" s="31">
        <f>IF(ABS(G188)&lt;'ver pressoflex 6p C2 DCpowe'!$G$7,'ver pressoflex 6p C2 DCpowe'!$G$16*G188*'ver pressoflex 6p C2 DCpowe'!$O$10,SIGN(G188)*'ver pressoflex 6p C2 DCpowe'!$G$15*'ver pressoflex 6p C2 DCpowe'!$O$10)</f>
        <v>0</v>
      </c>
      <c r="P188" s="31">
        <f>IF(ABS(H188)&lt;'ver pressoflex 6p C2 DCpowe'!$G$7,'ver pressoflex 6p C2 DCpowe'!$G$16*H188*'ver pressoflex 6p C2 DCpowe'!$O$11,SIGN(H188)*'ver pressoflex 6p C2 DCpowe'!$G$15*'ver pressoflex 6p C2 DCpowe'!$O$11)</f>
        <v>0</v>
      </c>
      <c r="Q188" s="31">
        <f>IF(ABS(I188)&lt;'ver pressoflex 6p C2 DCpowe'!$G$7,'ver pressoflex 6p C2 DCpowe'!$G$16*I188*'ver pressoflex 6p C2 DCpowe'!$O$12,SIGN(I188)*'ver pressoflex 6p C2 DCpowe'!$G$15*'ver pressoflex 6p C2 DCpowe'!$O$12)</f>
        <v>0</v>
      </c>
      <c r="R188" s="31">
        <f>IF(ABS(J188)&lt;'ver pressoflex 6p C2 DCpowe'!$G$7,'ver pressoflex 6p C2 DCpowe'!$G$16*J188*'ver pressoflex 6p C2 DCpowe'!$O$13,SIGN(J188)*'ver pressoflex 6p C2 DCpowe'!$G$15*'ver pressoflex 6p C2 DCpowe'!$O$13)</f>
        <v>17803.500000000004</v>
      </c>
      <c r="S188" s="113">
        <f t="shared" si="36"/>
        <v>17790.48894580486</v>
      </c>
      <c r="T188" s="362">
        <f>-L188*('ver pressoflex 6p C2 DCpowe'!$G$3/2-'ver pressoflex 6p C2 DCpowe'!AF188*'ver pressoflex 6p C2 DCpowe'!D188)</f>
        <v>23076.840816598753</v>
      </c>
      <c r="U188" s="29">
        <f>M188*IF(($G$3/2-$M$8)&gt;0,('ver pressoflex 6p C2 DCpowe'!$G$3/2-'ver pressoflex 6p C2 DCpowe'!$M$8),'ver pressoflex 6p C2 DCpowe'!$G$3/2-('ver pressoflex 6p C2 DCpowe'!$G$3-'ver pressoflex 6p C2 DCpowe'!$M$8))*IF(($G$3/2-$M$8)&gt;0,-1,1)</f>
        <v>-6147.7728036791777</v>
      </c>
      <c r="V188" s="29">
        <f>N188*IF(($G$3/2-$M$9)&gt;0,('ver pressoflex 6p C2 DCpowe'!$G$3/2-'ver pressoflex 6p C2 DCpowe'!$M$9),'ver pressoflex 6p C2 DCpowe'!$G$3/2-('ver pressoflex 6p C2 DCpowe'!$G$3-'ver pressoflex 6p C2 DCpowe'!$M$9))*IF(($G$3/2-$M$9)&gt;0,-1,1)</f>
        <v>0</v>
      </c>
      <c r="W188" s="29">
        <f>O188*IF(($G$3/2-$M$10)&gt;0,('ver pressoflex 6p C2 DCpowe'!$G$3/2-'ver pressoflex 6p C2 DCpowe'!$M$10),'ver pressoflex 6p C2 DCpowe'!$G$3/2-('ver pressoflex 6p C2 DCpowe'!$G$3-'ver pressoflex 6p C2 DCpowe'!$M$10))*IF(($G$3/2-$M$10)&gt;0,-1,1)</f>
        <v>0</v>
      </c>
      <c r="X188" s="29">
        <f>P188*IF(($G$3/2-$M$11)&gt;0,('ver pressoflex 6p C2 DCpowe'!$G$3/2-'ver pressoflex 6p C2 DCpowe'!$M$11),'ver pressoflex 6p C2 DCpowe'!$G$3/2-('ver pressoflex 6p C2 DCpowe'!$G$3-'ver pressoflex 6p C2 DCpowe'!$M$11))*IF(($G$3/2-$M$11)&gt;0,-1,1)</f>
        <v>0</v>
      </c>
      <c r="Y188" s="29">
        <f>Q188*IF(($G$3/2-$M$12)&gt;0,('ver pressoflex 6p C2 DCpowe'!$G$3/2-'ver pressoflex 6p C2 DCpowe'!$M$12),'ver pressoflex 6p C2 DCpowe'!$G$3/2-('ver pressoflex 6p C2 DCpowe'!$G$3-'ver pressoflex 6p C2 DCpowe'!$M$12))*IF(($G$3/2-$M$12)&gt;0,-1,1)</f>
        <v>0</v>
      </c>
      <c r="Z188" s="29">
        <f>R188*IF(($G$3/2-$M$13)&gt;0,('ver pressoflex 6p C2 DCpowe'!$G$3/2-'ver pressoflex 6p C2 DCpowe'!$M$13),'ver pressoflex 6p C2 DCpowe'!$G$3/2-('ver pressoflex 6p C2 DCpowe'!$G$3-'ver pressoflex 6p C2 DCpowe'!$M$13))*IF(($G$3/2-$M$13)&gt;0,-1,1)</f>
        <v>18248587.500000004</v>
      </c>
      <c r="AA188" s="113">
        <f t="shared" si="45"/>
        <v>18265516.568012923</v>
      </c>
      <c r="AB188" s="193">
        <f t="shared" si="46"/>
        <v>6.7795010872434731E-5</v>
      </c>
      <c r="AC188" s="191">
        <f t="shared" si="47"/>
        <v>3.3973627015511284E-5</v>
      </c>
      <c r="AD188" s="194">
        <f t="shared" si="48"/>
        <v>1.5110450357810599E-9</v>
      </c>
      <c r="AE188" s="191">
        <f t="shared" si="49"/>
        <v>2.5480220261633463E-3</v>
      </c>
      <c r="AF188" s="191">
        <f t="shared" si="50"/>
        <v>0.34394876226538973</v>
      </c>
    </row>
    <row r="189" spans="2:32">
      <c r="B189" s="116">
        <f t="shared" si="35"/>
        <v>59790.055686078013</v>
      </c>
      <c r="C189" s="115">
        <f t="shared" si="37"/>
        <v>2.6300000000000017</v>
      </c>
      <c r="D189" s="68">
        <f>'ver pressoflex 6p C2 DCpowe'!$G$3/2/$C$557*C189</f>
        <v>32.217500000000022</v>
      </c>
      <c r="E189" s="114">
        <f t="shared" si="38"/>
        <v>3.5580571999325631E-4</v>
      </c>
      <c r="F189" s="114">
        <f t="shared" si="39"/>
        <v>5.2545665259624244E-4</v>
      </c>
      <c r="G189" s="114">
        <f t="shared" si="40"/>
        <v>6.9510758519922852E-4</v>
      </c>
      <c r="H189" s="114">
        <f t="shared" si="41"/>
        <v>4.363809002738802E-3</v>
      </c>
      <c r="I189" s="114">
        <f t="shared" si="42"/>
        <v>4.5334599353417885E-3</v>
      </c>
      <c r="J189" s="114">
        <f t="shared" si="43"/>
        <v>4.7031108679447741E-3</v>
      </c>
      <c r="K189" s="114">
        <f t="shared" si="44"/>
        <v>5.1272381994522396E-3</v>
      </c>
      <c r="L189" s="113">
        <f>-'ver pressoflex 6p C2 DCpowe'!$G$2*'ver pressoflex 6p C2 DCpowe'!D189*'ver pressoflex 6p C2 DCpowe'!$G$17*'ver pressoflex 6p C2 DCpowe'!$G$13*'ver pressoflex 6p C2 DCpowe'!AE189</f>
        <v>-19.434017980491863</v>
      </c>
      <c r="M189" s="31">
        <f>IF(ABS(E189)&lt;'ver pressoflex 6p C2 DCpowe'!$G$7,'ver pressoflex 6p C2 DCpowe'!$G$16*E189*'ver pressoflex 6p C2 DCpowe'!$O$8,SIGN(E189)*'ver pressoflex 6p C2 DCpowe'!$G$15*'ver pressoflex 6p C2 DCpowe'!$O$8)</f>
        <v>5.9897040585009433</v>
      </c>
      <c r="N189" s="31">
        <f>IF(ABS(F189)&lt;'ver pressoflex 6p C2 DCpowe'!$G$7,'ver pressoflex 6p C2 DCpowe'!$G$16*F189*'ver pressoflex 6p C2 DCpowe'!$O$9,SIGN(F189)*'ver pressoflex 6p C2 DCpowe'!$G$15*'ver pressoflex 6p C2 DCpowe'!$O$9)</f>
        <v>0</v>
      </c>
      <c r="O189" s="31">
        <f>IF(ABS(G189)&lt;'ver pressoflex 6p C2 DCpowe'!$G$7,'ver pressoflex 6p C2 DCpowe'!$G$16*G189*'ver pressoflex 6p C2 DCpowe'!$O$10,SIGN(G189)*'ver pressoflex 6p C2 DCpowe'!$G$15*'ver pressoflex 6p C2 DCpowe'!$O$10)</f>
        <v>0</v>
      </c>
      <c r="P189" s="31">
        <f>IF(ABS(H189)&lt;'ver pressoflex 6p C2 DCpowe'!$G$7,'ver pressoflex 6p C2 DCpowe'!$G$16*H189*'ver pressoflex 6p C2 DCpowe'!$O$11,SIGN(H189)*'ver pressoflex 6p C2 DCpowe'!$G$15*'ver pressoflex 6p C2 DCpowe'!$O$11)</f>
        <v>0</v>
      </c>
      <c r="Q189" s="31">
        <f>IF(ABS(I189)&lt;'ver pressoflex 6p C2 DCpowe'!$G$7,'ver pressoflex 6p C2 DCpowe'!$G$16*I189*'ver pressoflex 6p C2 DCpowe'!$O$12,SIGN(I189)*'ver pressoflex 6p C2 DCpowe'!$G$15*'ver pressoflex 6p C2 DCpowe'!$O$12)</f>
        <v>0</v>
      </c>
      <c r="R189" s="31">
        <f>IF(ABS(J189)&lt;'ver pressoflex 6p C2 DCpowe'!$G$7,'ver pressoflex 6p C2 DCpowe'!$G$16*J189*'ver pressoflex 6p C2 DCpowe'!$O$13,SIGN(J189)*'ver pressoflex 6p C2 DCpowe'!$G$15*'ver pressoflex 6p C2 DCpowe'!$O$13)</f>
        <v>17803.500000000004</v>
      </c>
      <c r="S189" s="113">
        <f t="shared" si="36"/>
        <v>17790.055686078013</v>
      </c>
      <c r="T189" s="362">
        <f>-L189*('ver pressoflex 6p C2 DCpowe'!$G$3/2-'ver pressoflex 6p C2 DCpowe'!AF189*'ver pressoflex 6p C2 DCpowe'!D189)</f>
        <v>23591.262122694261</v>
      </c>
      <c r="U189" s="29">
        <f>M189*IF(($G$3/2-$M$8)&gt;0,('ver pressoflex 6p C2 DCpowe'!$G$3/2-'ver pressoflex 6p C2 DCpowe'!$M$8),'ver pressoflex 6p C2 DCpowe'!$G$3/2-('ver pressoflex 6p C2 DCpowe'!$G$3-'ver pressoflex 6p C2 DCpowe'!$M$8))*IF(($G$3/2-$M$8)&gt;0,-1,1)</f>
        <v>-6139.446659963467</v>
      </c>
      <c r="V189" s="29">
        <f>N189*IF(($G$3/2-$M$9)&gt;0,('ver pressoflex 6p C2 DCpowe'!$G$3/2-'ver pressoflex 6p C2 DCpowe'!$M$9),'ver pressoflex 6p C2 DCpowe'!$G$3/2-('ver pressoflex 6p C2 DCpowe'!$G$3-'ver pressoflex 6p C2 DCpowe'!$M$9))*IF(($G$3/2-$M$9)&gt;0,-1,1)</f>
        <v>0</v>
      </c>
      <c r="W189" s="29">
        <f>O189*IF(($G$3/2-$M$10)&gt;0,('ver pressoflex 6p C2 DCpowe'!$G$3/2-'ver pressoflex 6p C2 DCpowe'!$M$10),'ver pressoflex 6p C2 DCpowe'!$G$3/2-('ver pressoflex 6p C2 DCpowe'!$G$3-'ver pressoflex 6p C2 DCpowe'!$M$10))*IF(($G$3/2-$M$10)&gt;0,-1,1)</f>
        <v>0</v>
      </c>
      <c r="X189" s="29">
        <f>P189*IF(($G$3/2-$M$11)&gt;0,('ver pressoflex 6p C2 DCpowe'!$G$3/2-'ver pressoflex 6p C2 DCpowe'!$M$11),'ver pressoflex 6p C2 DCpowe'!$G$3/2-('ver pressoflex 6p C2 DCpowe'!$G$3-'ver pressoflex 6p C2 DCpowe'!$M$11))*IF(($G$3/2-$M$11)&gt;0,-1,1)</f>
        <v>0</v>
      </c>
      <c r="Y189" s="29">
        <f>Q189*IF(($G$3/2-$M$12)&gt;0,('ver pressoflex 6p C2 DCpowe'!$G$3/2-'ver pressoflex 6p C2 DCpowe'!$M$12),'ver pressoflex 6p C2 DCpowe'!$G$3/2-('ver pressoflex 6p C2 DCpowe'!$G$3-'ver pressoflex 6p C2 DCpowe'!$M$12))*IF(($G$3/2-$M$12)&gt;0,-1,1)</f>
        <v>0</v>
      </c>
      <c r="Z189" s="29">
        <f>R189*IF(($G$3/2-$M$13)&gt;0,('ver pressoflex 6p C2 DCpowe'!$G$3/2-'ver pressoflex 6p C2 DCpowe'!$M$13),'ver pressoflex 6p C2 DCpowe'!$G$3/2-('ver pressoflex 6p C2 DCpowe'!$G$3-'ver pressoflex 6p C2 DCpowe'!$M$13))*IF(($G$3/2-$M$13)&gt;0,-1,1)</f>
        <v>18248587.500000004</v>
      </c>
      <c r="AA189" s="113">
        <f t="shared" si="45"/>
        <v>18266039.315462735</v>
      </c>
      <c r="AB189" s="193">
        <f t="shared" si="46"/>
        <v>6.8321611514208844E-5</v>
      </c>
      <c r="AC189" s="191">
        <f t="shared" si="47"/>
        <v>3.4469319878046487E-5</v>
      </c>
      <c r="AD189" s="194">
        <f t="shared" si="48"/>
        <v>1.5447811886781257E-9</v>
      </c>
      <c r="AE189" s="191">
        <f t="shared" si="49"/>
        <v>2.5851989908534864E-3</v>
      </c>
      <c r="AF189" s="191">
        <f t="shared" si="50"/>
        <v>0.34404181377843668</v>
      </c>
    </row>
    <row r="190" spans="2:32">
      <c r="B190" s="116">
        <f t="shared" si="35"/>
        <v>59789.616386343478</v>
      </c>
      <c r="C190" s="115">
        <f t="shared" si="37"/>
        <v>2.6500000000000017</v>
      </c>
      <c r="D190" s="68">
        <f>'ver pressoflex 6p C2 DCpowe'!$G$3/2/$C$557*C190</f>
        <v>32.46250000000002</v>
      </c>
      <c r="E190" s="114">
        <f t="shared" si="38"/>
        <v>3.5532308605907642E-4</v>
      </c>
      <c r="F190" s="114">
        <f t="shared" si="39"/>
        <v>5.2499164912541156E-4</v>
      </c>
      <c r="G190" s="114">
        <f t="shared" si="40"/>
        <v>6.9466021219174664E-4</v>
      </c>
      <c r="H190" s="114">
        <f t="shared" si="41"/>
        <v>4.3637428885012434E-3</v>
      </c>
      <c r="I190" s="114">
        <f t="shared" si="42"/>
        <v>4.5334114515675787E-3</v>
      </c>
      <c r="J190" s="114">
        <f t="shared" si="43"/>
        <v>4.7030800146339131E-3</v>
      </c>
      <c r="K190" s="114">
        <f t="shared" si="44"/>
        <v>5.1272514222997509E-3</v>
      </c>
      <c r="L190" s="113">
        <f>-'ver pressoflex 6p C2 DCpowe'!$G$2*'ver pressoflex 6p C2 DCpowe'!D190*'ver pressoflex 6p C2 DCpowe'!$G$17*'ver pressoflex 6p C2 DCpowe'!$G$13*'ver pressoflex 6p C2 DCpowe'!AE190</f>
        <v>-19.86519295965687</v>
      </c>
      <c r="M190" s="31">
        <f>IF(ABS(E190)&lt;'ver pressoflex 6p C2 DCpowe'!$G$7,'ver pressoflex 6p C2 DCpowe'!$G$16*E190*'ver pressoflex 6p C2 DCpowe'!$O$8,SIGN(E190)*'ver pressoflex 6p C2 DCpowe'!$G$15*'ver pressoflex 6p C2 DCpowe'!$O$8)</f>
        <v>5.9815793031305615</v>
      </c>
      <c r="N190" s="31">
        <f>IF(ABS(F190)&lt;'ver pressoflex 6p C2 DCpowe'!$G$7,'ver pressoflex 6p C2 DCpowe'!$G$16*F190*'ver pressoflex 6p C2 DCpowe'!$O$9,SIGN(F190)*'ver pressoflex 6p C2 DCpowe'!$G$15*'ver pressoflex 6p C2 DCpowe'!$O$9)</f>
        <v>0</v>
      </c>
      <c r="O190" s="31">
        <f>IF(ABS(G190)&lt;'ver pressoflex 6p C2 DCpowe'!$G$7,'ver pressoflex 6p C2 DCpowe'!$G$16*G190*'ver pressoflex 6p C2 DCpowe'!$O$10,SIGN(G190)*'ver pressoflex 6p C2 DCpowe'!$G$15*'ver pressoflex 6p C2 DCpowe'!$O$10)</f>
        <v>0</v>
      </c>
      <c r="P190" s="31">
        <f>IF(ABS(H190)&lt;'ver pressoflex 6p C2 DCpowe'!$G$7,'ver pressoflex 6p C2 DCpowe'!$G$16*H190*'ver pressoflex 6p C2 DCpowe'!$O$11,SIGN(H190)*'ver pressoflex 6p C2 DCpowe'!$G$15*'ver pressoflex 6p C2 DCpowe'!$O$11)</f>
        <v>0</v>
      </c>
      <c r="Q190" s="31">
        <f>IF(ABS(I190)&lt;'ver pressoflex 6p C2 DCpowe'!$G$7,'ver pressoflex 6p C2 DCpowe'!$G$16*I190*'ver pressoflex 6p C2 DCpowe'!$O$12,SIGN(I190)*'ver pressoflex 6p C2 DCpowe'!$G$15*'ver pressoflex 6p C2 DCpowe'!$O$12)</f>
        <v>0</v>
      </c>
      <c r="R190" s="31">
        <f>IF(ABS(J190)&lt;'ver pressoflex 6p C2 DCpowe'!$G$7,'ver pressoflex 6p C2 DCpowe'!$G$16*J190*'ver pressoflex 6p C2 DCpowe'!$O$13,SIGN(J190)*'ver pressoflex 6p C2 DCpowe'!$G$15*'ver pressoflex 6p C2 DCpowe'!$O$13)</f>
        <v>17803.500000000004</v>
      </c>
      <c r="S190" s="113">
        <f t="shared" si="36"/>
        <v>17789.616386343478</v>
      </c>
      <c r="T190" s="362">
        <f>-L190*('ver pressoflex 6p C2 DCpowe'!$G$3/2-'ver pressoflex 6p C2 DCpowe'!AF190*'ver pressoflex 6p C2 DCpowe'!D190)</f>
        <v>24112.937676689551</v>
      </c>
      <c r="U190" s="29">
        <f>M190*IF(($G$3/2-$M$8)&gt;0,('ver pressoflex 6p C2 DCpowe'!$G$3/2-'ver pressoflex 6p C2 DCpowe'!$M$8),'ver pressoflex 6p C2 DCpowe'!$G$3/2-('ver pressoflex 6p C2 DCpowe'!$G$3-'ver pressoflex 6p C2 DCpowe'!$M$8))*IF(($G$3/2-$M$8)&gt;0,-1,1)</f>
        <v>-6131.1187857088253</v>
      </c>
      <c r="V190" s="29">
        <f>N190*IF(($G$3/2-$M$9)&gt;0,('ver pressoflex 6p C2 DCpowe'!$G$3/2-'ver pressoflex 6p C2 DCpowe'!$M$9),'ver pressoflex 6p C2 DCpowe'!$G$3/2-('ver pressoflex 6p C2 DCpowe'!$G$3-'ver pressoflex 6p C2 DCpowe'!$M$9))*IF(($G$3/2-$M$9)&gt;0,-1,1)</f>
        <v>0</v>
      </c>
      <c r="W190" s="29">
        <f>O190*IF(($G$3/2-$M$10)&gt;0,('ver pressoflex 6p C2 DCpowe'!$G$3/2-'ver pressoflex 6p C2 DCpowe'!$M$10),'ver pressoflex 6p C2 DCpowe'!$G$3/2-('ver pressoflex 6p C2 DCpowe'!$G$3-'ver pressoflex 6p C2 DCpowe'!$M$10))*IF(($G$3/2-$M$10)&gt;0,-1,1)</f>
        <v>0</v>
      </c>
      <c r="X190" s="29">
        <f>P190*IF(($G$3/2-$M$11)&gt;0,('ver pressoflex 6p C2 DCpowe'!$G$3/2-'ver pressoflex 6p C2 DCpowe'!$M$11),'ver pressoflex 6p C2 DCpowe'!$G$3/2-('ver pressoflex 6p C2 DCpowe'!$G$3-'ver pressoflex 6p C2 DCpowe'!$M$11))*IF(($G$3/2-$M$11)&gt;0,-1,1)</f>
        <v>0</v>
      </c>
      <c r="Y190" s="29">
        <f>Q190*IF(($G$3/2-$M$12)&gt;0,('ver pressoflex 6p C2 DCpowe'!$G$3/2-'ver pressoflex 6p C2 DCpowe'!$M$12),'ver pressoflex 6p C2 DCpowe'!$G$3/2-('ver pressoflex 6p C2 DCpowe'!$G$3-'ver pressoflex 6p C2 DCpowe'!$M$12))*IF(($G$3/2-$M$12)&gt;0,-1,1)</f>
        <v>0</v>
      </c>
      <c r="Z190" s="29">
        <f>R190*IF(($G$3/2-$M$13)&gt;0,('ver pressoflex 6p C2 DCpowe'!$G$3/2-'ver pressoflex 6p C2 DCpowe'!$M$13),'ver pressoflex 6p C2 DCpowe'!$G$3/2-('ver pressoflex 6p C2 DCpowe'!$G$3-'ver pressoflex 6p C2 DCpowe'!$M$13))*IF(($G$3/2-$M$13)&gt;0,-1,1)</f>
        <v>18248587.500000004</v>
      </c>
      <c r="AA190" s="113">
        <f t="shared" si="45"/>
        <v>18266569.318890985</v>
      </c>
      <c r="AB190" s="193">
        <f t="shared" si="46"/>
        <v>6.8848321606761339E-5</v>
      </c>
      <c r="AC190" s="191">
        <f t="shared" si="47"/>
        <v>3.49681596737455E-5</v>
      </c>
      <c r="AD190" s="194">
        <f t="shared" si="48"/>
        <v>1.5789942327365512E-9</v>
      </c>
      <c r="AE190" s="191">
        <f t="shared" si="49"/>
        <v>2.6226119755309125E-3</v>
      </c>
      <c r="AF190" s="191">
        <f t="shared" si="50"/>
        <v>0.34413506919765846</v>
      </c>
    </row>
    <row r="191" spans="2:32">
      <c r="B191" s="116">
        <f t="shared" si="35"/>
        <v>59789.171011990329</v>
      </c>
      <c r="C191" s="115">
        <f t="shared" si="37"/>
        <v>2.6700000000000017</v>
      </c>
      <c r="D191" s="68">
        <f>'ver pressoflex 6p C2 DCpowe'!$G$3/2/$C$557*C191</f>
        <v>32.707500000000024</v>
      </c>
      <c r="E191" s="114">
        <f t="shared" si="38"/>
        <v>3.5484035180190823E-4</v>
      </c>
      <c r="F191" s="114">
        <f t="shared" si="39"/>
        <v>5.245265489963591E-4</v>
      </c>
      <c r="G191" s="114">
        <f t="shared" si="40"/>
        <v>6.9421274619080992E-4</v>
      </c>
      <c r="H191" s="114">
        <f t="shared" si="41"/>
        <v>4.3636767605208099E-3</v>
      </c>
      <c r="I191" s="114">
        <f t="shared" si="42"/>
        <v>4.5333629577152604E-3</v>
      </c>
      <c r="J191" s="114">
        <f t="shared" si="43"/>
        <v>4.7030491549097109E-3</v>
      </c>
      <c r="K191" s="114">
        <f t="shared" si="44"/>
        <v>5.127264647895838E-3</v>
      </c>
      <c r="L191" s="113">
        <f>-'ver pressoflex 6p C2 DCpowe'!$G$2*'ver pressoflex 6p C2 DCpowe'!D191*'ver pressoflex 6p C2 DCpowe'!$G$17*'ver pressoflex 6p C2 DCpowe'!$G$13*'ver pressoflex 6p C2 DCpowe'!AE191</f>
        <v>-20.302440868574902</v>
      </c>
      <c r="M191" s="31">
        <f>IF(ABS(E191)&lt;'ver pressoflex 6p C2 DCpowe'!$G$7,'ver pressoflex 6p C2 DCpowe'!$G$16*E191*'ver pressoflex 6p C2 DCpowe'!$O$8,SIGN(E191)*'ver pressoflex 6p C2 DCpowe'!$G$15*'ver pressoflex 6p C2 DCpowe'!$O$8)</f>
        <v>5.973452858903098</v>
      </c>
      <c r="N191" s="31">
        <f>IF(ABS(F191)&lt;'ver pressoflex 6p C2 DCpowe'!$G$7,'ver pressoflex 6p C2 DCpowe'!$G$16*F191*'ver pressoflex 6p C2 DCpowe'!$O$9,SIGN(F191)*'ver pressoflex 6p C2 DCpowe'!$G$15*'ver pressoflex 6p C2 DCpowe'!$O$9)</f>
        <v>0</v>
      </c>
      <c r="O191" s="31">
        <f>IF(ABS(G191)&lt;'ver pressoflex 6p C2 DCpowe'!$G$7,'ver pressoflex 6p C2 DCpowe'!$G$16*G191*'ver pressoflex 6p C2 DCpowe'!$O$10,SIGN(G191)*'ver pressoflex 6p C2 DCpowe'!$G$15*'ver pressoflex 6p C2 DCpowe'!$O$10)</f>
        <v>0</v>
      </c>
      <c r="P191" s="31">
        <f>IF(ABS(H191)&lt;'ver pressoflex 6p C2 DCpowe'!$G$7,'ver pressoflex 6p C2 DCpowe'!$G$16*H191*'ver pressoflex 6p C2 DCpowe'!$O$11,SIGN(H191)*'ver pressoflex 6p C2 DCpowe'!$G$15*'ver pressoflex 6p C2 DCpowe'!$O$11)</f>
        <v>0</v>
      </c>
      <c r="Q191" s="31">
        <f>IF(ABS(I191)&lt;'ver pressoflex 6p C2 DCpowe'!$G$7,'ver pressoflex 6p C2 DCpowe'!$G$16*I191*'ver pressoflex 6p C2 DCpowe'!$O$12,SIGN(I191)*'ver pressoflex 6p C2 DCpowe'!$G$15*'ver pressoflex 6p C2 DCpowe'!$O$12)</f>
        <v>0</v>
      </c>
      <c r="R191" s="31">
        <f>IF(ABS(J191)&lt;'ver pressoflex 6p C2 DCpowe'!$G$7,'ver pressoflex 6p C2 DCpowe'!$G$16*J191*'ver pressoflex 6p C2 DCpowe'!$O$13,SIGN(J191)*'ver pressoflex 6p C2 DCpowe'!$G$15*'ver pressoflex 6p C2 DCpowe'!$O$13)</f>
        <v>17803.500000000004</v>
      </c>
      <c r="S191" s="113">
        <f t="shared" si="36"/>
        <v>17789.171011990333</v>
      </c>
      <c r="T191" s="362">
        <f>-L191*('ver pressoflex 6p C2 DCpowe'!$G$3/2-'ver pressoflex 6p C2 DCpowe'!AF191*'ver pressoflex 6p C2 DCpowe'!D191)</f>
        <v>24641.907833861969</v>
      </c>
      <c r="U191" s="29">
        <f>M191*IF(($G$3/2-$M$8)&gt;0,('ver pressoflex 6p C2 DCpowe'!$G$3/2-'ver pressoflex 6p C2 DCpowe'!$M$8),'ver pressoflex 6p C2 DCpowe'!$G$3/2-('ver pressoflex 6p C2 DCpowe'!$G$3-'ver pressoflex 6p C2 DCpowe'!$M$8))*IF(($G$3/2-$M$8)&gt;0,-1,1)</f>
        <v>-6122.7891803756756</v>
      </c>
      <c r="V191" s="29">
        <f>N191*IF(($G$3/2-$M$9)&gt;0,('ver pressoflex 6p C2 DCpowe'!$G$3/2-'ver pressoflex 6p C2 DCpowe'!$M$9),'ver pressoflex 6p C2 DCpowe'!$G$3/2-('ver pressoflex 6p C2 DCpowe'!$G$3-'ver pressoflex 6p C2 DCpowe'!$M$9))*IF(($G$3/2-$M$9)&gt;0,-1,1)</f>
        <v>0</v>
      </c>
      <c r="W191" s="29">
        <f>O191*IF(($G$3/2-$M$10)&gt;0,('ver pressoflex 6p C2 DCpowe'!$G$3/2-'ver pressoflex 6p C2 DCpowe'!$M$10),'ver pressoflex 6p C2 DCpowe'!$G$3/2-('ver pressoflex 6p C2 DCpowe'!$G$3-'ver pressoflex 6p C2 DCpowe'!$M$10))*IF(($G$3/2-$M$10)&gt;0,-1,1)</f>
        <v>0</v>
      </c>
      <c r="X191" s="29">
        <f>P191*IF(($G$3/2-$M$11)&gt;0,('ver pressoflex 6p C2 DCpowe'!$G$3/2-'ver pressoflex 6p C2 DCpowe'!$M$11),'ver pressoflex 6p C2 DCpowe'!$G$3/2-('ver pressoflex 6p C2 DCpowe'!$G$3-'ver pressoflex 6p C2 DCpowe'!$M$11))*IF(($G$3/2-$M$11)&gt;0,-1,1)</f>
        <v>0</v>
      </c>
      <c r="Y191" s="29">
        <f>Q191*IF(($G$3/2-$M$12)&gt;0,('ver pressoflex 6p C2 DCpowe'!$G$3/2-'ver pressoflex 6p C2 DCpowe'!$M$12),'ver pressoflex 6p C2 DCpowe'!$G$3/2-('ver pressoflex 6p C2 DCpowe'!$G$3-'ver pressoflex 6p C2 DCpowe'!$M$12))*IF(($G$3/2-$M$12)&gt;0,-1,1)</f>
        <v>0</v>
      </c>
      <c r="Z191" s="29">
        <f>R191*IF(($G$3/2-$M$13)&gt;0,('ver pressoflex 6p C2 DCpowe'!$G$3/2-'ver pressoflex 6p C2 DCpowe'!$M$13),'ver pressoflex 6p C2 DCpowe'!$G$3/2-('ver pressoflex 6p C2 DCpowe'!$G$3-'ver pressoflex 6p C2 DCpowe'!$M$13))*IF(($G$3/2-$M$13)&gt;0,-1,1)</f>
        <v>18248587.500000004</v>
      </c>
      <c r="AA191" s="113">
        <f t="shared" si="45"/>
        <v>18267106.618653491</v>
      </c>
      <c r="AB191" s="193">
        <f t="shared" si="46"/>
        <v>6.9375141184218808E-5</v>
      </c>
      <c r="AC191" s="191">
        <f t="shared" si="47"/>
        <v>3.547013615238949E-5</v>
      </c>
      <c r="AD191" s="194">
        <f t="shared" si="48"/>
        <v>1.6136868291951322E-9</v>
      </c>
      <c r="AE191" s="191">
        <f t="shared" si="49"/>
        <v>2.6602602114292116E-3</v>
      </c>
      <c r="AF191" s="191">
        <f t="shared" si="50"/>
        <v>0.34422852919402835</v>
      </c>
    </row>
    <row r="192" spans="2:32">
      <c r="B192" s="116">
        <f t="shared" si="35"/>
        <v>59788.719528591522</v>
      </c>
      <c r="C192" s="115">
        <f t="shared" si="37"/>
        <v>2.6900000000000017</v>
      </c>
      <c r="D192" s="68">
        <f>'ver pressoflex 6p C2 DCpowe'!$G$3/2/$C$557*C192</f>
        <v>32.952500000000022</v>
      </c>
      <c r="E192" s="114">
        <f t="shared" si="38"/>
        <v>3.543575171904681E-4</v>
      </c>
      <c r="F192" s="114">
        <f t="shared" si="39"/>
        <v>5.2406135217894414E-4</v>
      </c>
      <c r="G192" s="114">
        <f t="shared" si="40"/>
        <v>6.9376518716742018E-4</v>
      </c>
      <c r="H192" s="114">
        <f t="shared" si="41"/>
        <v>4.363610618793215E-3</v>
      </c>
      <c r="I192" s="114">
        <f t="shared" si="42"/>
        <v>4.5333144537816911E-3</v>
      </c>
      <c r="J192" s="114">
        <f t="shared" si="43"/>
        <v>4.7030182887701673E-3</v>
      </c>
      <c r="K192" s="114">
        <f t="shared" si="44"/>
        <v>5.1272778762413576E-3</v>
      </c>
      <c r="L192" s="113">
        <f>-'ver pressoflex 6p C2 DCpowe'!$G$2*'ver pressoflex 6p C2 DCpowe'!D192*'ver pressoflex 6p C2 DCpowe'!$G$17*'ver pressoflex 6p C2 DCpowe'!$G$13*'ver pressoflex 6p C2 DCpowe'!AE192</f>
        <v>-20.745796133777517</v>
      </c>
      <c r="M192" s="31">
        <f>IF(ABS(E192)&lt;'ver pressoflex 6p C2 DCpowe'!$G$7,'ver pressoflex 6p C2 DCpowe'!$G$16*E192*'ver pressoflex 6p C2 DCpowe'!$O$8,SIGN(E192)*'ver pressoflex 6p C2 DCpowe'!$G$15*'ver pressoflex 6p C2 DCpowe'!$O$8)</f>
        <v>5.965324725291917</v>
      </c>
      <c r="N192" s="31">
        <f>IF(ABS(F192)&lt;'ver pressoflex 6p C2 DCpowe'!$G$7,'ver pressoflex 6p C2 DCpowe'!$G$16*F192*'ver pressoflex 6p C2 DCpowe'!$O$9,SIGN(F192)*'ver pressoflex 6p C2 DCpowe'!$G$15*'ver pressoflex 6p C2 DCpowe'!$O$9)</f>
        <v>0</v>
      </c>
      <c r="O192" s="31">
        <f>IF(ABS(G192)&lt;'ver pressoflex 6p C2 DCpowe'!$G$7,'ver pressoflex 6p C2 DCpowe'!$G$16*G192*'ver pressoflex 6p C2 DCpowe'!$O$10,SIGN(G192)*'ver pressoflex 6p C2 DCpowe'!$G$15*'ver pressoflex 6p C2 DCpowe'!$O$10)</f>
        <v>0</v>
      </c>
      <c r="P192" s="31">
        <f>IF(ABS(H192)&lt;'ver pressoflex 6p C2 DCpowe'!$G$7,'ver pressoflex 6p C2 DCpowe'!$G$16*H192*'ver pressoflex 6p C2 DCpowe'!$O$11,SIGN(H192)*'ver pressoflex 6p C2 DCpowe'!$G$15*'ver pressoflex 6p C2 DCpowe'!$O$11)</f>
        <v>0</v>
      </c>
      <c r="Q192" s="31">
        <f>IF(ABS(I192)&lt;'ver pressoflex 6p C2 DCpowe'!$G$7,'ver pressoflex 6p C2 DCpowe'!$G$16*I192*'ver pressoflex 6p C2 DCpowe'!$O$12,SIGN(I192)*'ver pressoflex 6p C2 DCpowe'!$G$15*'ver pressoflex 6p C2 DCpowe'!$O$12)</f>
        <v>0</v>
      </c>
      <c r="R192" s="31">
        <f>IF(ABS(J192)&lt;'ver pressoflex 6p C2 DCpowe'!$G$7,'ver pressoflex 6p C2 DCpowe'!$G$16*J192*'ver pressoflex 6p C2 DCpowe'!$O$13,SIGN(J192)*'ver pressoflex 6p C2 DCpowe'!$G$15*'ver pressoflex 6p C2 DCpowe'!$O$13)</f>
        <v>17803.500000000004</v>
      </c>
      <c r="S192" s="113">
        <f t="shared" si="36"/>
        <v>17788.719528591519</v>
      </c>
      <c r="T192" s="362">
        <f>-L192*('ver pressoflex 6p C2 DCpowe'!$G$3/2-'ver pressoflex 6p C2 DCpowe'!AF192*'ver pressoflex 6p C2 DCpowe'!D192)</f>
        <v>25178.212712027664</v>
      </c>
      <c r="U192" s="29">
        <f>M192*IF(($G$3/2-$M$8)&gt;0,('ver pressoflex 6p C2 DCpowe'!$G$3/2-'ver pressoflex 6p C2 DCpowe'!$M$8),'ver pressoflex 6p C2 DCpowe'!$G$3/2-('ver pressoflex 6p C2 DCpowe'!$G$3-'ver pressoflex 6p C2 DCpowe'!$M$8))*IF(($G$3/2-$M$8)&gt;0,-1,1)</f>
        <v>-6114.4578434242148</v>
      </c>
      <c r="V192" s="29">
        <f>N192*IF(($G$3/2-$M$9)&gt;0,('ver pressoflex 6p C2 DCpowe'!$G$3/2-'ver pressoflex 6p C2 DCpowe'!$M$9),'ver pressoflex 6p C2 DCpowe'!$G$3/2-('ver pressoflex 6p C2 DCpowe'!$G$3-'ver pressoflex 6p C2 DCpowe'!$M$9))*IF(($G$3/2-$M$9)&gt;0,-1,1)</f>
        <v>0</v>
      </c>
      <c r="W192" s="29">
        <f>O192*IF(($G$3/2-$M$10)&gt;0,('ver pressoflex 6p C2 DCpowe'!$G$3/2-'ver pressoflex 6p C2 DCpowe'!$M$10),'ver pressoflex 6p C2 DCpowe'!$G$3/2-('ver pressoflex 6p C2 DCpowe'!$G$3-'ver pressoflex 6p C2 DCpowe'!$M$10))*IF(($G$3/2-$M$10)&gt;0,-1,1)</f>
        <v>0</v>
      </c>
      <c r="X192" s="29">
        <f>P192*IF(($G$3/2-$M$11)&gt;0,('ver pressoflex 6p C2 DCpowe'!$G$3/2-'ver pressoflex 6p C2 DCpowe'!$M$11),'ver pressoflex 6p C2 DCpowe'!$G$3/2-('ver pressoflex 6p C2 DCpowe'!$G$3-'ver pressoflex 6p C2 DCpowe'!$M$11))*IF(($G$3/2-$M$11)&gt;0,-1,1)</f>
        <v>0</v>
      </c>
      <c r="Y192" s="29">
        <f>Q192*IF(($G$3/2-$M$12)&gt;0,('ver pressoflex 6p C2 DCpowe'!$G$3/2-'ver pressoflex 6p C2 DCpowe'!$M$12),'ver pressoflex 6p C2 DCpowe'!$G$3/2-('ver pressoflex 6p C2 DCpowe'!$G$3-'ver pressoflex 6p C2 DCpowe'!$M$12))*IF(($G$3/2-$M$12)&gt;0,-1,1)</f>
        <v>0</v>
      </c>
      <c r="Z192" s="29">
        <f>R192*IF(($G$3/2-$M$13)&gt;0,('ver pressoflex 6p C2 DCpowe'!$G$3/2-'ver pressoflex 6p C2 DCpowe'!$M$13),'ver pressoflex 6p C2 DCpowe'!$G$3/2-('ver pressoflex 6p C2 DCpowe'!$G$3-'ver pressoflex 6p C2 DCpowe'!$M$13))*IF(($G$3/2-$M$13)&gt;0,-1,1)</f>
        <v>18248587.500000004</v>
      </c>
      <c r="AA192" s="113">
        <f t="shared" si="45"/>
        <v>18267651.254868608</v>
      </c>
      <c r="AB192" s="193">
        <f t="shared" si="46"/>
        <v>6.9902070280722007E-5</v>
      </c>
      <c r="AC192" s="191">
        <f t="shared" si="47"/>
        <v>3.5975239049762109E-5</v>
      </c>
      <c r="AD192" s="194">
        <f t="shared" si="48"/>
        <v>1.6488616231668736E-9</v>
      </c>
      <c r="AE192" s="191">
        <f t="shared" si="49"/>
        <v>2.6981429287321582E-3</v>
      </c>
      <c r="AF192" s="191">
        <f t="shared" si="50"/>
        <v>0.34432219444146528</v>
      </c>
    </row>
    <row r="193" spans="2:32">
      <c r="B193" s="116">
        <f t="shared" si="35"/>
        <v>59788.261901904145</v>
      </c>
      <c r="C193" s="115">
        <f t="shared" si="37"/>
        <v>2.7100000000000017</v>
      </c>
      <c r="D193" s="68">
        <f>'ver pressoflex 6p C2 DCpowe'!$G$3/2/$C$557*C193</f>
        <v>33.197500000000019</v>
      </c>
      <c r="E193" s="114">
        <f t="shared" si="38"/>
        <v>3.5387458219345914E-4</v>
      </c>
      <c r="F193" s="114">
        <f t="shared" si="39"/>
        <v>5.2359605864301317E-4</v>
      </c>
      <c r="G193" s="114">
        <f t="shared" si="40"/>
        <v>6.933175350925673E-4</v>
      </c>
      <c r="H193" s="114">
        <f t="shared" si="41"/>
        <v>4.3635444633141722E-3</v>
      </c>
      <c r="I193" s="114">
        <f t="shared" si="42"/>
        <v>4.5332659397637268E-3</v>
      </c>
      <c r="J193" s="114">
        <f t="shared" si="43"/>
        <v>4.7029874162132805E-3</v>
      </c>
      <c r="K193" s="114">
        <f t="shared" si="44"/>
        <v>5.127291107337166E-3</v>
      </c>
      <c r="L193" s="113">
        <f>-'ver pressoflex 6p C2 DCpowe'!$G$2*'ver pressoflex 6p C2 DCpowe'!D193*'ver pressoflex 6p C2 DCpowe'!$G$17*'ver pressoflex 6p C2 DCpowe'!$G$13*'ver pressoflex 6p C2 DCpowe'!AE193</f>
        <v>-21.19529299762441</v>
      </c>
      <c r="M193" s="31">
        <f>IF(ABS(E193)&lt;'ver pressoflex 6p C2 DCpowe'!$G$7,'ver pressoflex 6p C2 DCpowe'!$G$16*E193*'ver pressoflex 6p C2 DCpowe'!$O$8,SIGN(E193)*'ver pressoflex 6p C2 DCpowe'!$G$15*'ver pressoflex 6p C2 DCpowe'!$O$8)</f>
        <v>5.9571949017701611</v>
      </c>
      <c r="N193" s="31">
        <f>IF(ABS(F193)&lt;'ver pressoflex 6p C2 DCpowe'!$G$7,'ver pressoflex 6p C2 DCpowe'!$G$16*F193*'ver pressoflex 6p C2 DCpowe'!$O$9,SIGN(F193)*'ver pressoflex 6p C2 DCpowe'!$G$15*'ver pressoflex 6p C2 DCpowe'!$O$9)</f>
        <v>0</v>
      </c>
      <c r="O193" s="31">
        <f>IF(ABS(G193)&lt;'ver pressoflex 6p C2 DCpowe'!$G$7,'ver pressoflex 6p C2 DCpowe'!$G$16*G193*'ver pressoflex 6p C2 DCpowe'!$O$10,SIGN(G193)*'ver pressoflex 6p C2 DCpowe'!$G$15*'ver pressoflex 6p C2 DCpowe'!$O$10)</f>
        <v>0</v>
      </c>
      <c r="P193" s="31">
        <f>IF(ABS(H193)&lt;'ver pressoflex 6p C2 DCpowe'!$G$7,'ver pressoflex 6p C2 DCpowe'!$G$16*H193*'ver pressoflex 6p C2 DCpowe'!$O$11,SIGN(H193)*'ver pressoflex 6p C2 DCpowe'!$G$15*'ver pressoflex 6p C2 DCpowe'!$O$11)</f>
        <v>0</v>
      </c>
      <c r="Q193" s="31">
        <f>IF(ABS(I193)&lt;'ver pressoflex 6p C2 DCpowe'!$G$7,'ver pressoflex 6p C2 DCpowe'!$G$16*I193*'ver pressoflex 6p C2 DCpowe'!$O$12,SIGN(I193)*'ver pressoflex 6p C2 DCpowe'!$G$15*'ver pressoflex 6p C2 DCpowe'!$O$12)</f>
        <v>0</v>
      </c>
      <c r="R193" s="31">
        <f>IF(ABS(J193)&lt;'ver pressoflex 6p C2 DCpowe'!$G$7,'ver pressoflex 6p C2 DCpowe'!$G$16*J193*'ver pressoflex 6p C2 DCpowe'!$O$13,SIGN(J193)*'ver pressoflex 6p C2 DCpowe'!$G$15*'ver pressoflex 6p C2 DCpowe'!$O$13)</f>
        <v>17803.500000000004</v>
      </c>
      <c r="S193" s="113">
        <f t="shared" si="36"/>
        <v>17788.261901904149</v>
      </c>
      <c r="T193" s="362">
        <f>-L193*('ver pressoflex 6p C2 DCpowe'!$G$3/2-'ver pressoflex 6p C2 DCpowe'!AF193*'ver pressoflex 6p C2 DCpowe'!D193)</f>
        <v>25721.89219121703</v>
      </c>
      <c r="U193" s="29">
        <f>M193*IF(($G$3/2-$M$8)&gt;0,('ver pressoflex 6p C2 DCpowe'!$G$3/2-'ver pressoflex 6p C2 DCpowe'!$M$8),'ver pressoflex 6p C2 DCpowe'!$G$3/2-('ver pressoflex 6p C2 DCpowe'!$G$3-'ver pressoflex 6p C2 DCpowe'!$M$8))*IF(($G$3/2-$M$8)&gt;0,-1,1)</f>
        <v>-6106.1247743144149</v>
      </c>
      <c r="V193" s="29">
        <f>N193*IF(($G$3/2-$M$9)&gt;0,('ver pressoflex 6p C2 DCpowe'!$G$3/2-'ver pressoflex 6p C2 DCpowe'!$M$9),'ver pressoflex 6p C2 DCpowe'!$G$3/2-('ver pressoflex 6p C2 DCpowe'!$G$3-'ver pressoflex 6p C2 DCpowe'!$M$9))*IF(($G$3/2-$M$9)&gt;0,-1,1)</f>
        <v>0</v>
      </c>
      <c r="W193" s="29">
        <f>O193*IF(($G$3/2-$M$10)&gt;0,('ver pressoflex 6p C2 DCpowe'!$G$3/2-'ver pressoflex 6p C2 DCpowe'!$M$10),'ver pressoflex 6p C2 DCpowe'!$G$3/2-('ver pressoflex 6p C2 DCpowe'!$G$3-'ver pressoflex 6p C2 DCpowe'!$M$10))*IF(($G$3/2-$M$10)&gt;0,-1,1)</f>
        <v>0</v>
      </c>
      <c r="X193" s="29">
        <f>P193*IF(($G$3/2-$M$11)&gt;0,('ver pressoflex 6p C2 DCpowe'!$G$3/2-'ver pressoflex 6p C2 DCpowe'!$M$11),'ver pressoflex 6p C2 DCpowe'!$G$3/2-('ver pressoflex 6p C2 DCpowe'!$G$3-'ver pressoflex 6p C2 DCpowe'!$M$11))*IF(($G$3/2-$M$11)&gt;0,-1,1)</f>
        <v>0</v>
      </c>
      <c r="Y193" s="29">
        <f>Q193*IF(($G$3/2-$M$12)&gt;0,('ver pressoflex 6p C2 DCpowe'!$G$3/2-'ver pressoflex 6p C2 DCpowe'!$M$12),'ver pressoflex 6p C2 DCpowe'!$G$3/2-('ver pressoflex 6p C2 DCpowe'!$G$3-'ver pressoflex 6p C2 DCpowe'!$M$12))*IF(($G$3/2-$M$12)&gt;0,-1,1)</f>
        <v>0</v>
      </c>
      <c r="Z193" s="29">
        <f>R193*IF(($G$3/2-$M$13)&gt;0,('ver pressoflex 6p C2 DCpowe'!$G$3/2-'ver pressoflex 6p C2 DCpowe'!$M$13),'ver pressoflex 6p C2 DCpowe'!$G$3/2-('ver pressoflex 6p C2 DCpowe'!$G$3-'ver pressoflex 6p C2 DCpowe'!$M$13))*IF(($G$3/2-$M$13)&gt;0,-1,1)</f>
        <v>18248587.500000004</v>
      </c>
      <c r="AA193" s="113">
        <f t="shared" si="45"/>
        <v>18268203.267416906</v>
      </c>
      <c r="AB193" s="193">
        <f t="shared" si="46"/>
        <v>7.0429108930425904E-5</v>
      </c>
      <c r="AC193" s="191">
        <f t="shared" si="47"/>
        <v>3.6483458087634655E-5</v>
      </c>
      <c r="AD193" s="194">
        <f t="shared" si="48"/>
        <v>1.6845212436021367E-9</v>
      </c>
      <c r="AE193" s="191">
        <f t="shared" si="49"/>
        <v>2.7362593565725987E-3</v>
      </c>
      <c r="AF193" s="191">
        <f t="shared" si="50"/>
        <v>0.34441606561685267</v>
      </c>
    </row>
    <row r="194" spans="2:32">
      <c r="B194" s="116">
        <f t="shared" si="35"/>
        <v>59787.798097869818</v>
      </c>
      <c r="C194" s="115">
        <f t="shared" si="37"/>
        <v>2.7300000000000018</v>
      </c>
      <c r="D194" s="68">
        <f>'ver pressoflex 6p C2 DCpowe'!$G$3/2/$C$557*C194</f>
        <v>33.442500000000024</v>
      </c>
      <c r="E194" s="114">
        <f t="shared" si="38"/>
        <v>3.5339154677957143E-4</v>
      </c>
      <c r="F194" s="114">
        <f t="shared" si="39"/>
        <v>5.2313066835839989E-4</v>
      </c>
      <c r="G194" s="114">
        <f t="shared" si="40"/>
        <v>6.928697899372284E-4</v>
      </c>
      <c r="H194" s="114">
        <f t="shared" si="41"/>
        <v>4.3634782940793933E-3</v>
      </c>
      <c r="I194" s="114">
        <f t="shared" si="42"/>
        <v>4.5332174156582222E-3</v>
      </c>
      <c r="J194" s="114">
        <f t="shared" si="43"/>
        <v>4.7029565372370503E-3</v>
      </c>
      <c r="K194" s="114">
        <f t="shared" si="44"/>
        <v>5.1273043411841218E-3</v>
      </c>
      <c r="L194" s="113">
        <f>-'ver pressoflex 6p C2 DCpowe'!$G$2*'ver pressoflex 6p C2 DCpowe'!D194*'ver pressoflex 6p C2 DCpowe'!$G$17*'ver pressoflex 6p C2 DCpowe'!$G$13*'ver pressoflex 6p C2 DCpowe'!AE194</f>
        <v>-21.650965517994212</v>
      </c>
      <c r="M194" s="31">
        <f>IF(ABS(E194)&lt;'ver pressoflex 6p C2 DCpowe'!$G$7,'ver pressoflex 6p C2 DCpowe'!$G$16*E194*'ver pressoflex 6p C2 DCpowe'!$O$8,SIGN(E194)*'ver pressoflex 6p C2 DCpowe'!$G$15*'ver pressoflex 6p C2 DCpowe'!$O$8)</f>
        <v>5.9490633878107513</v>
      </c>
      <c r="N194" s="31">
        <f>IF(ABS(F194)&lt;'ver pressoflex 6p C2 DCpowe'!$G$7,'ver pressoflex 6p C2 DCpowe'!$G$16*F194*'ver pressoflex 6p C2 DCpowe'!$O$9,SIGN(F194)*'ver pressoflex 6p C2 DCpowe'!$G$15*'ver pressoflex 6p C2 DCpowe'!$O$9)</f>
        <v>0</v>
      </c>
      <c r="O194" s="31">
        <f>IF(ABS(G194)&lt;'ver pressoflex 6p C2 DCpowe'!$G$7,'ver pressoflex 6p C2 DCpowe'!$G$16*G194*'ver pressoflex 6p C2 DCpowe'!$O$10,SIGN(G194)*'ver pressoflex 6p C2 DCpowe'!$G$15*'ver pressoflex 6p C2 DCpowe'!$O$10)</f>
        <v>0</v>
      </c>
      <c r="P194" s="31">
        <f>IF(ABS(H194)&lt;'ver pressoflex 6p C2 DCpowe'!$G$7,'ver pressoflex 6p C2 DCpowe'!$G$16*H194*'ver pressoflex 6p C2 DCpowe'!$O$11,SIGN(H194)*'ver pressoflex 6p C2 DCpowe'!$G$15*'ver pressoflex 6p C2 DCpowe'!$O$11)</f>
        <v>0</v>
      </c>
      <c r="Q194" s="31">
        <f>IF(ABS(I194)&lt;'ver pressoflex 6p C2 DCpowe'!$G$7,'ver pressoflex 6p C2 DCpowe'!$G$16*I194*'ver pressoflex 6p C2 DCpowe'!$O$12,SIGN(I194)*'ver pressoflex 6p C2 DCpowe'!$G$15*'ver pressoflex 6p C2 DCpowe'!$O$12)</f>
        <v>0</v>
      </c>
      <c r="R194" s="31">
        <f>IF(ABS(J194)&lt;'ver pressoflex 6p C2 DCpowe'!$G$7,'ver pressoflex 6p C2 DCpowe'!$G$16*J194*'ver pressoflex 6p C2 DCpowe'!$O$13,SIGN(J194)*'ver pressoflex 6p C2 DCpowe'!$G$15*'ver pressoflex 6p C2 DCpowe'!$O$13)</f>
        <v>17803.500000000004</v>
      </c>
      <c r="S194" s="113">
        <f t="shared" si="36"/>
        <v>17787.798097869822</v>
      </c>
      <c r="T194" s="362">
        <f>-L194*('ver pressoflex 6p C2 DCpowe'!$G$3/2-'ver pressoflex 6p C2 DCpowe'!AF194*'ver pressoflex 6p C2 DCpowe'!D194)</f>
        <v>26272.985913349592</v>
      </c>
      <c r="U194" s="29">
        <f>M194*IF(($G$3/2-$M$8)&gt;0,('ver pressoflex 6p C2 DCpowe'!$G$3/2-'ver pressoflex 6p C2 DCpowe'!$M$8),'ver pressoflex 6p C2 DCpowe'!$G$3/2-('ver pressoflex 6p C2 DCpowe'!$G$3-'ver pressoflex 6p C2 DCpowe'!$M$8))*IF(($G$3/2-$M$8)&gt;0,-1,1)</f>
        <v>-6097.7899725060197</v>
      </c>
      <c r="V194" s="29">
        <f>N194*IF(($G$3/2-$M$9)&gt;0,('ver pressoflex 6p C2 DCpowe'!$G$3/2-'ver pressoflex 6p C2 DCpowe'!$M$9),'ver pressoflex 6p C2 DCpowe'!$G$3/2-('ver pressoflex 6p C2 DCpowe'!$G$3-'ver pressoflex 6p C2 DCpowe'!$M$9))*IF(($G$3/2-$M$9)&gt;0,-1,1)</f>
        <v>0</v>
      </c>
      <c r="W194" s="29">
        <f>O194*IF(($G$3/2-$M$10)&gt;0,('ver pressoflex 6p C2 DCpowe'!$G$3/2-'ver pressoflex 6p C2 DCpowe'!$M$10),'ver pressoflex 6p C2 DCpowe'!$G$3/2-('ver pressoflex 6p C2 DCpowe'!$G$3-'ver pressoflex 6p C2 DCpowe'!$M$10))*IF(($G$3/2-$M$10)&gt;0,-1,1)</f>
        <v>0</v>
      </c>
      <c r="X194" s="29">
        <f>P194*IF(($G$3/2-$M$11)&gt;0,('ver pressoflex 6p C2 DCpowe'!$G$3/2-'ver pressoflex 6p C2 DCpowe'!$M$11),'ver pressoflex 6p C2 DCpowe'!$G$3/2-('ver pressoflex 6p C2 DCpowe'!$G$3-'ver pressoflex 6p C2 DCpowe'!$M$11))*IF(($G$3/2-$M$11)&gt;0,-1,1)</f>
        <v>0</v>
      </c>
      <c r="Y194" s="29">
        <f>Q194*IF(($G$3/2-$M$12)&gt;0,('ver pressoflex 6p C2 DCpowe'!$G$3/2-'ver pressoflex 6p C2 DCpowe'!$M$12),'ver pressoflex 6p C2 DCpowe'!$G$3/2-('ver pressoflex 6p C2 DCpowe'!$G$3-'ver pressoflex 6p C2 DCpowe'!$M$12))*IF(($G$3/2-$M$12)&gt;0,-1,1)</f>
        <v>0</v>
      </c>
      <c r="Z194" s="29">
        <f>R194*IF(($G$3/2-$M$13)&gt;0,('ver pressoflex 6p C2 DCpowe'!$G$3/2-'ver pressoflex 6p C2 DCpowe'!$M$13),'ver pressoflex 6p C2 DCpowe'!$G$3/2-('ver pressoflex 6p C2 DCpowe'!$G$3-'ver pressoflex 6p C2 DCpowe'!$M$13))*IF(($G$3/2-$M$13)&gt;0,-1,1)</f>
        <v>18248587.500000004</v>
      </c>
      <c r="AA194" s="113">
        <f t="shared" si="45"/>
        <v>18268762.695940848</v>
      </c>
      <c r="AB194" s="193">
        <f t="shared" si="46"/>
        <v>7.0956257167499687E-5</v>
      </c>
      <c r="AC194" s="191">
        <f t="shared" si="47"/>
        <v>3.6994782973751012E-5</v>
      </c>
      <c r="AD194" s="194">
        <f t="shared" si="48"/>
        <v>1.7206683032517242E-9</v>
      </c>
      <c r="AE194" s="191">
        <f t="shared" si="49"/>
        <v>2.7746087230313258E-3</v>
      </c>
      <c r="AF194" s="191">
        <f t="shared" si="50"/>
        <v>0.34451014340005237</v>
      </c>
    </row>
    <row r="195" spans="2:32">
      <c r="B195" s="116">
        <f t="shared" si="35"/>
        <v>59787.328082614913</v>
      </c>
      <c r="C195" s="115">
        <f t="shared" si="37"/>
        <v>2.7500000000000018</v>
      </c>
      <c r="D195" s="68">
        <f>'ver pressoflex 6p C2 DCpowe'!$G$3/2/$C$557*C195</f>
        <v>33.687500000000021</v>
      </c>
      <c r="E195" s="114">
        <f t="shared" si="38"/>
        <v>3.5290841091748225E-4</v>
      </c>
      <c r="F195" s="114">
        <f t="shared" si="39"/>
        <v>5.2266518129492586E-4</v>
      </c>
      <c r="G195" s="114">
        <f t="shared" si="40"/>
        <v>6.9242195167236941E-4</v>
      </c>
      <c r="H195" s="114">
        <f t="shared" si="41"/>
        <v>4.3634121110845865E-3</v>
      </c>
      <c r="I195" s="114">
        <f t="shared" si="42"/>
        <v>4.5331688814620298E-3</v>
      </c>
      <c r="J195" s="114">
        <f t="shared" si="43"/>
        <v>4.7029256518394741E-3</v>
      </c>
      <c r="K195" s="114">
        <f t="shared" si="44"/>
        <v>5.1273175777830828E-3</v>
      </c>
      <c r="L195" s="113">
        <f>-'ver pressoflex 6p C2 DCpowe'!$G$2*'ver pressoflex 6p C2 DCpowe'!D195*'ver pressoflex 6p C2 DCpowe'!$G$17*'ver pressoflex 6p C2 DCpowe'!$G$13*'ver pressoflex 6p C2 DCpowe'!AE195</f>
        <v>-22.11284756797485</v>
      </c>
      <c r="M195" s="31">
        <f>IF(ABS(E195)&lt;'ver pressoflex 6p C2 DCpowe'!$G$7,'ver pressoflex 6p C2 DCpowe'!$G$16*E195*'ver pressoflex 6p C2 DCpowe'!$O$8,SIGN(E195)*'ver pressoflex 6p C2 DCpowe'!$G$15*'ver pressoflex 6p C2 DCpowe'!$O$8)</f>
        <v>5.9409301828863956</v>
      </c>
      <c r="N195" s="31">
        <f>IF(ABS(F195)&lt;'ver pressoflex 6p C2 DCpowe'!$G$7,'ver pressoflex 6p C2 DCpowe'!$G$16*F195*'ver pressoflex 6p C2 DCpowe'!$O$9,SIGN(F195)*'ver pressoflex 6p C2 DCpowe'!$G$15*'ver pressoflex 6p C2 DCpowe'!$O$9)</f>
        <v>0</v>
      </c>
      <c r="O195" s="31">
        <f>IF(ABS(G195)&lt;'ver pressoflex 6p C2 DCpowe'!$G$7,'ver pressoflex 6p C2 DCpowe'!$G$16*G195*'ver pressoflex 6p C2 DCpowe'!$O$10,SIGN(G195)*'ver pressoflex 6p C2 DCpowe'!$G$15*'ver pressoflex 6p C2 DCpowe'!$O$10)</f>
        <v>0</v>
      </c>
      <c r="P195" s="31">
        <f>IF(ABS(H195)&lt;'ver pressoflex 6p C2 DCpowe'!$G$7,'ver pressoflex 6p C2 DCpowe'!$G$16*H195*'ver pressoflex 6p C2 DCpowe'!$O$11,SIGN(H195)*'ver pressoflex 6p C2 DCpowe'!$G$15*'ver pressoflex 6p C2 DCpowe'!$O$11)</f>
        <v>0</v>
      </c>
      <c r="Q195" s="31">
        <f>IF(ABS(I195)&lt;'ver pressoflex 6p C2 DCpowe'!$G$7,'ver pressoflex 6p C2 DCpowe'!$G$16*I195*'ver pressoflex 6p C2 DCpowe'!$O$12,SIGN(I195)*'ver pressoflex 6p C2 DCpowe'!$G$15*'ver pressoflex 6p C2 DCpowe'!$O$12)</f>
        <v>0</v>
      </c>
      <c r="R195" s="31">
        <f>IF(ABS(J195)&lt;'ver pressoflex 6p C2 DCpowe'!$G$7,'ver pressoflex 6p C2 DCpowe'!$G$16*J195*'ver pressoflex 6p C2 DCpowe'!$O$13,SIGN(J195)*'ver pressoflex 6p C2 DCpowe'!$G$15*'ver pressoflex 6p C2 DCpowe'!$O$13)</f>
        <v>17803.500000000004</v>
      </c>
      <c r="S195" s="113">
        <f t="shared" si="36"/>
        <v>17787.328082614917</v>
      </c>
      <c r="T195" s="362">
        <f>-L195*('ver pressoflex 6p C2 DCpowe'!$G$3/2-'ver pressoflex 6p C2 DCpowe'!AF195*'ver pressoflex 6p C2 DCpowe'!D195)</f>
        <v>26831.533281908436</v>
      </c>
      <c r="U195" s="29">
        <f>M195*IF(($G$3/2-$M$8)&gt;0,('ver pressoflex 6p C2 DCpowe'!$G$3/2-'ver pressoflex 6p C2 DCpowe'!$M$8),'ver pressoflex 6p C2 DCpowe'!$G$3/2-('ver pressoflex 6p C2 DCpowe'!$G$3-'ver pressoflex 6p C2 DCpowe'!$M$8))*IF(($G$3/2-$M$8)&gt;0,-1,1)</f>
        <v>-6089.4534374585555</v>
      </c>
      <c r="V195" s="29">
        <f>N195*IF(($G$3/2-$M$9)&gt;0,('ver pressoflex 6p C2 DCpowe'!$G$3/2-'ver pressoflex 6p C2 DCpowe'!$M$9),'ver pressoflex 6p C2 DCpowe'!$G$3/2-('ver pressoflex 6p C2 DCpowe'!$G$3-'ver pressoflex 6p C2 DCpowe'!$M$9))*IF(($G$3/2-$M$9)&gt;0,-1,1)</f>
        <v>0</v>
      </c>
      <c r="W195" s="29">
        <f>O195*IF(($G$3/2-$M$10)&gt;0,('ver pressoflex 6p C2 DCpowe'!$G$3/2-'ver pressoflex 6p C2 DCpowe'!$M$10),'ver pressoflex 6p C2 DCpowe'!$G$3/2-('ver pressoflex 6p C2 DCpowe'!$G$3-'ver pressoflex 6p C2 DCpowe'!$M$10))*IF(($G$3/2-$M$10)&gt;0,-1,1)</f>
        <v>0</v>
      </c>
      <c r="X195" s="29">
        <f>P195*IF(($G$3/2-$M$11)&gt;0,('ver pressoflex 6p C2 DCpowe'!$G$3/2-'ver pressoflex 6p C2 DCpowe'!$M$11),'ver pressoflex 6p C2 DCpowe'!$G$3/2-('ver pressoflex 6p C2 DCpowe'!$G$3-'ver pressoflex 6p C2 DCpowe'!$M$11))*IF(($G$3/2-$M$11)&gt;0,-1,1)</f>
        <v>0</v>
      </c>
      <c r="Y195" s="29">
        <f>Q195*IF(($G$3/2-$M$12)&gt;0,('ver pressoflex 6p C2 DCpowe'!$G$3/2-'ver pressoflex 6p C2 DCpowe'!$M$12),'ver pressoflex 6p C2 DCpowe'!$G$3/2-('ver pressoflex 6p C2 DCpowe'!$G$3-'ver pressoflex 6p C2 DCpowe'!$M$12))*IF(($G$3/2-$M$12)&gt;0,-1,1)</f>
        <v>0</v>
      </c>
      <c r="Z195" s="29">
        <f>R195*IF(($G$3/2-$M$13)&gt;0,('ver pressoflex 6p C2 DCpowe'!$G$3/2-'ver pressoflex 6p C2 DCpowe'!$M$13),'ver pressoflex 6p C2 DCpowe'!$G$3/2-('ver pressoflex 6p C2 DCpowe'!$G$3-'ver pressoflex 6p C2 DCpowe'!$M$13))*IF(($G$3/2-$M$13)&gt;0,-1,1)</f>
        <v>18248587.500000004</v>
      </c>
      <c r="AA195" s="113">
        <f t="shared" si="45"/>
        <v>18269329.579844452</v>
      </c>
      <c r="AB195" s="193">
        <f t="shared" si="46"/>
        <v>7.1483515026126665E-5</v>
      </c>
      <c r="AC195" s="191">
        <f t="shared" si="47"/>
        <v>3.7509203401812601E-5</v>
      </c>
      <c r="AD195" s="194">
        <f t="shared" si="48"/>
        <v>1.7573053986298988E-9</v>
      </c>
      <c r="AE195" s="191">
        <f t="shared" si="49"/>
        <v>2.8131902551359451E-3</v>
      </c>
      <c r="AF195" s="191">
        <f t="shared" si="50"/>
        <v>0.34460442847392303</v>
      </c>
    </row>
    <row r="196" spans="2:32">
      <c r="B196" s="116">
        <f t="shared" si="35"/>
        <v>59786.851822450917</v>
      </c>
      <c r="C196" s="115">
        <f t="shared" si="37"/>
        <v>2.7700000000000018</v>
      </c>
      <c r="D196" s="68">
        <f>'ver pressoflex 6p C2 DCpowe'!$G$3/2/$C$557*C196</f>
        <v>33.932500000000019</v>
      </c>
      <c r="E196" s="114">
        <f t="shared" si="38"/>
        <v>3.5242517457585569E-4</v>
      </c>
      <c r="F196" s="114">
        <f t="shared" si="39"/>
        <v>5.2219959742239985E-4</v>
      </c>
      <c r="G196" s="114">
        <f t="shared" si="40"/>
        <v>6.919740202689439E-4</v>
      </c>
      <c r="H196" s="114">
        <f t="shared" si="41"/>
        <v>4.3633459143254593E-3</v>
      </c>
      <c r="I196" s="114">
        <f t="shared" si="42"/>
        <v>4.5331203371720037E-3</v>
      </c>
      <c r="J196" s="114">
        <f t="shared" si="43"/>
        <v>4.7028947600185481E-3</v>
      </c>
      <c r="K196" s="114">
        <f t="shared" si="44"/>
        <v>5.1273308171349077E-3</v>
      </c>
      <c r="L196" s="113">
        <f>-'ver pressoflex 6p C2 DCpowe'!$G$2*'ver pressoflex 6p C2 DCpowe'!D196*'ver pressoflex 6p C2 DCpowe'!$G$17*'ver pressoflex 6p C2 DCpowe'!$G$13*'ver pressoflex 6p C2 DCpowe'!AE196</f>
        <v>-22.580972835553773</v>
      </c>
      <c r="M196" s="31">
        <f>IF(ABS(E196)&lt;'ver pressoflex 6p C2 DCpowe'!$G$7,'ver pressoflex 6p C2 DCpowe'!$G$16*E196*'ver pressoflex 6p C2 DCpowe'!$O$8,SIGN(E196)*'ver pressoflex 6p C2 DCpowe'!$G$15*'ver pressoflex 6p C2 DCpowe'!$O$8)</f>
        <v>5.9327952864695801</v>
      </c>
      <c r="N196" s="31">
        <f>IF(ABS(F196)&lt;'ver pressoflex 6p C2 DCpowe'!$G$7,'ver pressoflex 6p C2 DCpowe'!$G$16*F196*'ver pressoflex 6p C2 DCpowe'!$O$9,SIGN(F196)*'ver pressoflex 6p C2 DCpowe'!$G$15*'ver pressoflex 6p C2 DCpowe'!$O$9)</f>
        <v>0</v>
      </c>
      <c r="O196" s="31">
        <f>IF(ABS(G196)&lt;'ver pressoflex 6p C2 DCpowe'!$G$7,'ver pressoflex 6p C2 DCpowe'!$G$16*G196*'ver pressoflex 6p C2 DCpowe'!$O$10,SIGN(G196)*'ver pressoflex 6p C2 DCpowe'!$G$15*'ver pressoflex 6p C2 DCpowe'!$O$10)</f>
        <v>0</v>
      </c>
      <c r="P196" s="31">
        <f>IF(ABS(H196)&lt;'ver pressoflex 6p C2 DCpowe'!$G$7,'ver pressoflex 6p C2 DCpowe'!$G$16*H196*'ver pressoflex 6p C2 DCpowe'!$O$11,SIGN(H196)*'ver pressoflex 6p C2 DCpowe'!$G$15*'ver pressoflex 6p C2 DCpowe'!$O$11)</f>
        <v>0</v>
      </c>
      <c r="Q196" s="31">
        <f>IF(ABS(I196)&lt;'ver pressoflex 6p C2 DCpowe'!$G$7,'ver pressoflex 6p C2 DCpowe'!$G$16*I196*'ver pressoflex 6p C2 DCpowe'!$O$12,SIGN(I196)*'ver pressoflex 6p C2 DCpowe'!$G$15*'ver pressoflex 6p C2 DCpowe'!$O$12)</f>
        <v>0</v>
      </c>
      <c r="R196" s="31">
        <f>IF(ABS(J196)&lt;'ver pressoflex 6p C2 DCpowe'!$G$7,'ver pressoflex 6p C2 DCpowe'!$G$16*J196*'ver pressoflex 6p C2 DCpowe'!$O$13,SIGN(J196)*'ver pressoflex 6p C2 DCpowe'!$G$15*'ver pressoflex 6p C2 DCpowe'!$O$13)</f>
        <v>17803.500000000004</v>
      </c>
      <c r="S196" s="113">
        <f t="shared" si="36"/>
        <v>17786.851822450921</v>
      </c>
      <c r="T196" s="362">
        <f>-L196*('ver pressoflex 6p C2 DCpowe'!$G$3/2-'ver pressoflex 6p C2 DCpowe'!AF196*'ver pressoflex 6p C2 DCpowe'!D196)</f>
        <v>27397.573461614636</v>
      </c>
      <c r="U196" s="29">
        <f>M196*IF(($G$3/2-$M$8)&gt;0,('ver pressoflex 6p C2 DCpowe'!$G$3/2-'ver pressoflex 6p C2 DCpowe'!$M$8),'ver pressoflex 6p C2 DCpowe'!$G$3/2-('ver pressoflex 6p C2 DCpowe'!$G$3-'ver pressoflex 6p C2 DCpowe'!$M$8))*IF(($G$3/2-$M$8)&gt;0,-1,1)</f>
        <v>-6081.1151686313196</v>
      </c>
      <c r="V196" s="29">
        <f>N196*IF(($G$3/2-$M$9)&gt;0,('ver pressoflex 6p C2 DCpowe'!$G$3/2-'ver pressoflex 6p C2 DCpowe'!$M$9),'ver pressoflex 6p C2 DCpowe'!$G$3/2-('ver pressoflex 6p C2 DCpowe'!$G$3-'ver pressoflex 6p C2 DCpowe'!$M$9))*IF(($G$3/2-$M$9)&gt;0,-1,1)</f>
        <v>0</v>
      </c>
      <c r="W196" s="29">
        <f>O196*IF(($G$3/2-$M$10)&gt;0,('ver pressoflex 6p C2 DCpowe'!$G$3/2-'ver pressoflex 6p C2 DCpowe'!$M$10),'ver pressoflex 6p C2 DCpowe'!$G$3/2-('ver pressoflex 6p C2 DCpowe'!$G$3-'ver pressoflex 6p C2 DCpowe'!$M$10))*IF(($G$3/2-$M$10)&gt;0,-1,1)</f>
        <v>0</v>
      </c>
      <c r="X196" s="29">
        <f>P196*IF(($G$3/2-$M$11)&gt;0,('ver pressoflex 6p C2 DCpowe'!$G$3/2-'ver pressoflex 6p C2 DCpowe'!$M$11),'ver pressoflex 6p C2 DCpowe'!$G$3/2-('ver pressoflex 6p C2 DCpowe'!$G$3-'ver pressoflex 6p C2 DCpowe'!$M$11))*IF(($G$3/2-$M$11)&gt;0,-1,1)</f>
        <v>0</v>
      </c>
      <c r="Y196" s="29">
        <f>Q196*IF(($G$3/2-$M$12)&gt;0,('ver pressoflex 6p C2 DCpowe'!$G$3/2-'ver pressoflex 6p C2 DCpowe'!$M$12),'ver pressoflex 6p C2 DCpowe'!$G$3/2-('ver pressoflex 6p C2 DCpowe'!$G$3-'ver pressoflex 6p C2 DCpowe'!$M$12))*IF(($G$3/2-$M$12)&gt;0,-1,1)</f>
        <v>0</v>
      </c>
      <c r="Z196" s="29">
        <f>R196*IF(($G$3/2-$M$13)&gt;0,('ver pressoflex 6p C2 DCpowe'!$G$3/2-'ver pressoflex 6p C2 DCpowe'!$M$13),'ver pressoflex 6p C2 DCpowe'!$G$3/2-('ver pressoflex 6p C2 DCpowe'!$G$3-'ver pressoflex 6p C2 DCpowe'!$M$13))*IF(($G$3/2-$M$13)&gt;0,-1,1)</f>
        <v>18248587.500000004</v>
      </c>
      <c r="AA196" s="113">
        <f t="shared" si="45"/>
        <v>18269903.958292987</v>
      </c>
      <c r="AB196" s="193">
        <f t="shared" si="46"/>
        <v>7.20108825405045E-5</v>
      </c>
      <c r="AC196" s="191">
        <f t="shared" si="47"/>
        <v>3.8026709051463531E-5</v>
      </c>
      <c r="AD196" s="194">
        <f t="shared" si="48"/>
        <v>1.794435109977363E-9</v>
      </c>
      <c r="AE196" s="191">
        <f t="shared" si="49"/>
        <v>2.8520031788597648E-3</v>
      </c>
      <c r="AF196" s="191">
        <f t="shared" si="50"/>
        <v>0.34469892152433568</v>
      </c>
    </row>
    <row r="197" spans="2:32">
      <c r="B197" s="116">
        <f t="shared" si="35"/>
        <v>59786.36928387473</v>
      </c>
      <c r="C197" s="115">
        <f t="shared" si="37"/>
        <v>2.7900000000000018</v>
      </c>
      <c r="D197" s="68">
        <f>'ver pressoflex 6p C2 DCpowe'!$G$3/2/$C$557*C197</f>
        <v>34.177500000000023</v>
      </c>
      <c r="E197" s="114">
        <f t="shared" si="38"/>
        <v>3.5194183772334294E-4</v>
      </c>
      <c r="F197" s="114">
        <f t="shared" si="39"/>
        <v>5.2173391671061814E-4</v>
      </c>
      <c r="G197" s="114">
        <f t="shared" si="40"/>
        <v>6.9152599569789329E-4</v>
      </c>
      <c r="H197" s="114">
        <f t="shared" si="41"/>
        <v>4.3632797037977183E-3</v>
      </c>
      <c r="I197" s="114">
        <f t="shared" si="42"/>
        <v>4.5330717827849936E-3</v>
      </c>
      <c r="J197" s="114">
        <f t="shared" si="43"/>
        <v>4.7028638617722688E-3</v>
      </c>
      <c r="K197" s="114">
        <f t="shared" si="44"/>
        <v>5.1273440592404561E-3</v>
      </c>
      <c r="L197" s="113">
        <f>-'ver pressoflex 6p C2 DCpowe'!$G$2*'ver pressoflex 6p C2 DCpowe'!D197*'ver pressoflex 6p C2 DCpowe'!$G$17*'ver pressoflex 6p C2 DCpowe'!$G$13*'ver pressoflex 6p C2 DCpowe'!AE197</f>
        <v>-23.055374823307474</v>
      </c>
      <c r="M197" s="31">
        <f>IF(ABS(E197)&lt;'ver pressoflex 6p C2 DCpowe'!$G$7,'ver pressoflex 6p C2 DCpowe'!$G$16*E197*'ver pressoflex 6p C2 DCpowe'!$O$8,SIGN(E197)*'ver pressoflex 6p C2 DCpowe'!$G$15*'ver pressoflex 6p C2 DCpowe'!$O$8)</f>
        <v>5.9246586980325713</v>
      </c>
      <c r="N197" s="31">
        <f>IF(ABS(F197)&lt;'ver pressoflex 6p C2 DCpowe'!$G$7,'ver pressoflex 6p C2 DCpowe'!$G$16*F197*'ver pressoflex 6p C2 DCpowe'!$O$9,SIGN(F197)*'ver pressoflex 6p C2 DCpowe'!$G$15*'ver pressoflex 6p C2 DCpowe'!$O$9)</f>
        <v>0</v>
      </c>
      <c r="O197" s="31">
        <f>IF(ABS(G197)&lt;'ver pressoflex 6p C2 DCpowe'!$G$7,'ver pressoflex 6p C2 DCpowe'!$G$16*G197*'ver pressoflex 6p C2 DCpowe'!$O$10,SIGN(G197)*'ver pressoflex 6p C2 DCpowe'!$G$15*'ver pressoflex 6p C2 DCpowe'!$O$10)</f>
        <v>0</v>
      </c>
      <c r="P197" s="31">
        <f>IF(ABS(H197)&lt;'ver pressoflex 6p C2 DCpowe'!$G$7,'ver pressoflex 6p C2 DCpowe'!$G$16*H197*'ver pressoflex 6p C2 DCpowe'!$O$11,SIGN(H197)*'ver pressoflex 6p C2 DCpowe'!$G$15*'ver pressoflex 6p C2 DCpowe'!$O$11)</f>
        <v>0</v>
      </c>
      <c r="Q197" s="31">
        <f>IF(ABS(I197)&lt;'ver pressoflex 6p C2 DCpowe'!$G$7,'ver pressoflex 6p C2 DCpowe'!$G$16*I197*'ver pressoflex 6p C2 DCpowe'!$O$12,SIGN(I197)*'ver pressoflex 6p C2 DCpowe'!$G$15*'ver pressoflex 6p C2 DCpowe'!$O$12)</f>
        <v>0</v>
      </c>
      <c r="R197" s="31">
        <f>IF(ABS(J197)&lt;'ver pressoflex 6p C2 DCpowe'!$G$7,'ver pressoflex 6p C2 DCpowe'!$G$16*J197*'ver pressoflex 6p C2 DCpowe'!$O$13,SIGN(J197)*'ver pressoflex 6p C2 DCpowe'!$G$15*'ver pressoflex 6p C2 DCpowe'!$O$13)</f>
        <v>17803.500000000004</v>
      </c>
      <c r="S197" s="113">
        <f t="shared" si="36"/>
        <v>17786.36928387473</v>
      </c>
      <c r="T197" s="362">
        <f>-L197*('ver pressoflex 6p C2 DCpowe'!$G$3/2-'ver pressoflex 6p C2 DCpowe'!AF197*'ver pressoflex 6p C2 DCpowe'!D197)</f>
        <v>27971.145378100897</v>
      </c>
      <c r="U197" s="29">
        <f>M197*IF(($G$3/2-$M$8)&gt;0,('ver pressoflex 6p C2 DCpowe'!$G$3/2-'ver pressoflex 6p C2 DCpowe'!$M$8),'ver pressoflex 6p C2 DCpowe'!$G$3/2-('ver pressoflex 6p C2 DCpowe'!$G$3-'ver pressoflex 6p C2 DCpowe'!$M$8))*IF(($G$3/2-$M$8)&gt;0,-1,1)</f>
        <v>-6072.7751654833855</v>
      </c>
      <c r="V197" s="29">
        <f>N197*IF(($G$3/2-$M$9)&gt;0,('ver pressoflex 6p C2 DCpowe'!$G$3/2-'ver pressoflex 6p C2 DCpowe'!$M$9),'ver pressoflex 6p C2 DCpowe'!$G$3/2-('ver pressoflex 6p C2 DCpowe'!$G$3-'ver pressoflex 6p C2 DCpowe'!$M$9))*IF(($G$3/2-$M$9)&gt;0,-1,1)</f>
        <v>0</v>
      </c>
      <c r="W197" s="29">
        <f>O197*IF(($G$3/2-$M$10)&gt;0,('ver pressoflex 6p C2 DCpowe'!$G$3/2-'ver pressoflex 6p C2 DCpowe'!$M$10),'ver pressoflex 6p C2 DCpowe'!$G$3/2-('ver pressoflex 6p C2 DCpowe'!$G$3-'ver pressoflex 6p C2 DCpowe'!$M$10))*IF(($G$3/2-$M$10)&gt;0,-1,1)</f>
        <v>0</v>
      </c>
      <c r="X197" s="29">
        <f>P197*IF(($G$3/2-$M$11)&gt;0,('ver pressoflex 6p C2 DCpowe'!$G$3/2-'ver pressoflex 6p C2 DCpowe'!$M$11),'ver pressoflex 6p C2 DCpowe'!$G$3/2-('ver pressoflex 6p C2 DCpowe'!$G$3-'ver pressoflex 6p C2 DCpowe'!$M$11))*IF(($G$3/2-$M$11)&gt;0,-1,1)</f>
        <v>0</v>
      </c>
      <c r="Y197" s="29">
        <f>Q197*IF(($G$3/2-$M$12)&gt;0,('ver pressoflex 6p C2 DCpowe'!$G$3/2-'ver pressoflex 6p C2 DCpowe'!$M$12),'ver pressoflex 6p C2 DCpowe'!$G$3/2-('ver pressoflex 6p C2 DCpowe'!$G$3-'ver pressoflex 6p C2 DCpowe'!$M$12))*IF(($G$3/2-$M$12)&gt;0,-1,1)</f>
        <v>0</v>
      </c>
      <c r="Z197" s="29">
        <f>R197*IF(($G$3/2-$M$13)&gt;0,('ver pressoflex 6p C2 DCpowe'!$G$3/2-'ver pressoflex 6p C2 DCpowe'!$M$13),'ver pressoflex 6p C2 DCpowe'!$G$3/2-('ver pressoflex 6p C2 DCpowe'!$G$3-'ver pressoflex 6p C2 DCpowe'!$M$13))*IF(($G$3/2-$M$13)&gt;0,-1,1)</f>
        <v>18248587.500000004</v>
      </c>
      <c r="AA197" s="113">
        <f t="shared" si="45"/>
        <v>18270485.870212622</v>
      </c>
      <c r="AB197" s="193">
        <f t="shared" si="46"/>
        <v>7.2538359744845013E-5</v>
      </c>
      <c r="AC197" s="191">
        <f t="shared" si="47"/>
        <v>3.8547289588275433E-5</v>
      </c>
      <c r="AD197" s="194">
        <f t="shared" si="48"/>
        <v>1.8320600012241557E-9</v>
      </c>
      <c r="AE197" s="191">
        <f t="shared" si="49"/>
        <v>2.8910467191206571E-3</v>
      </c>
      <c r="AF197" s="191">
        <f t="shared" si="50"/>
        <v>0.34479362324019058</v>
      </c>
    </row>
    <row r="198" spans="2:32">
      <c r="B198" s="116">
        <f t="shared" si="35"/>
        <v>59785.880433568964</v>
      </c>
      <c r="C198" s="115">
        <f t="shared" si="37"/>
        <v>2.8100000000000018</v>
      </c>
      <c r="D198" s="68">
        <f>'ver pressoflex 6p C2 DCpowe'!$G$3/2/$C$557*C198</f>
        <v>34.422500000000021</v>
      </c>
      <c r="E198" s="114">
        <f t="shared" si="38"/>
        <v>3.5145840032858188E-4</v>
      </c>
      <c r="F198" s="114">
        <f t="shared" si="39"/>
        <v>5.2126813912936425E-4</v>
      </c>
      <c r="G198" s="114">
        <f t="shared" si="40"/>
        <v>6.9107787793014667E-4</v>
      </c>
      <c r="H198" s="114">
        <f t="shared" si="41"/>
        <v>4.3632134794970665E-3</v>
      </c>
      <c r="I198" s="114">
        <f t="shared" si="42"/>
        <v>4.5330232182978483E-3</v>
      </c>
      <c r="J198" s="114">
        <f t="shared" si="43"/>
        <v>4.7028329570986309E-3</v>
      </c>
      <c r="K198" s="114">
        <f t="shared" si="44"/>
        <v>5.1273573041005866E-3</v>
      </c>
      <c r="L198" s="113">
        <f>-'ver pressoflex 6p C2 DCpowe'!$G$2*'ver pressoflex 6p C2 DCpowe'!D198*'ver pressoflex 6p C2 DCpowe'!$G$17*'ver pressoflex 6p C2 DCpowe'!$G$13*'ver pressoflex 6p C2 DCpowe'!AE198</f>
        <v>-23.536086848090729</v>
      </c>
      <c r="M198" s="31">
        <f>IF(ABS(E198)&lt;'ver pressoflex 6p C2 DCpowe'!$G$7,'ver pressoflex 6p C2 DCpowe'!$G$16*E198*'ver pressoflex 6p C2 DCpowe'!$O$8,SIGN(E198)*'ver pressoflex 6p C2 DCpowe'!$G$15*'ver pressoflex 6p C2 DCpowe'!$O$8)</f>
        <v>5.9165204170474137</v>
      </c>
      <c r="N198" s="31">
        <f>IF(ABS(F198)&lt;'ver pressoflex 6p C2 DCpowe'!$G$7,'ver pressoflex 6p C2 DCpowe'!$G$16*F198*'ver pressoflex 6p C2 DCpowe'!$O$9,SIGN(F198)*'ver pressoflex 6p C2 DCpowe'!$G$15*'ver pressoflex 6p C2 DCpowe'!$O$9)</f>
        <v>0</v>
      </c>
      <c r="O198" s="31">
        <f>IF(ABS(G198)&lt;'ver pressoflex 6p C2 DCpowe'!$G$7,'ver pressoflex 6p C2 DCpowe'!$G$16*G198*'ver pressoflex 6p C2 DCpowe'!$O$10,SIGN(G198)*'ver pressoflex 6p C2 DCpowe'!$G$15*'ver pressoflex 6p C2 DCpowe'!$O$10)</f>
        <v>0</v>
      </c>
      <c r="P198" s="31">
        <f>IF(ABS(H198)&lt;'ver pressoflex 6p C2 DCpowe'!$G$7,'ver pressoflex 6p C2 DCpowe'!$G$16*H198*'ver pressoflex 6p C2 DCpowe'!$O$11,SIGN(H198)*'ver pressoflex 6p C2 DCpowe'!$G$15*'ver pressoflex 6p C2 DCpowe'!$O$11)</f>
        <v>0</v>
      </c>
      <c r="Q198" s="31">
        <f>IF(ABS(I198)&lt;'ver pressoflex 6p C2 DCpowe'!$G$7,'ver pressoflex 6p C2 DCpowe'!$G$16*I198*'ver pressoflex 6p C2 DCpowe'!$O$12,SIGN(I198)*'ver pressoflex 6p C2 DCpowe'!$G$15*'ver pressoflex 6p C2 DCpowe'!$O$12)</f>
        <v>0</v>
      </c>
      <c r="R198" s="31">
        <f>IF(ABS(J198)&lt;'ver pressoflex 6p C2 DCpowe'!$G$7,'ver pressoflex 6p C2 DCpowe'!$G$16*J198*'ver pressoflex 6p C2 DCpowe'!$O$13,SIGN(J198)*'ver pressoflex 6p C2 DCpowe'!$G$15*'ver pressoflex 6p C2 DCpowe'!$O$13)</f>
        <v>17803.500000000004</v>
      </c>
      <c r="S198" s="113">
        <f t="shared" si="36"/>
        <v>17785.88043356896</v>
      </c>
      <c r="T198" s="362">
        <f>-L198*('ver pressoflex 6p C2 DCpowe'!$G$3/2-'ver pressoflex 6p C2 DCpowe'!AF198*'ver pressoflex 6p C2 DCpowe'!D198)</f>
        <v>28552.287717584972</v>
      </c>
      <c r="U198" s="29">
        <f>M198*IF(($G$3/2-$M$8)&gt;0,('ver pressoflex 6p C2 DCpowe'!$G$3/2-'ver pressoflex 6p C2 DCpowe'!$M$8),'ver pressoflex 6p C2 DCpowe'!$G$3/2-('ver pressoflex 6p C2 DCpowe'!$G$3-'ver pressoflex 6p C2 DCpowe'!$M$8))*IF(($G$3/2-$M$8)&gt;0,-1,1)</f>
        <v>-6064.4334274735993</v>
      </c>
      <c r="V198" s="29">
        <f>N198*IF(($G$3/2-$M$9)&gt;0,('ver pressoflex 6p C2 DCpowe'!$G$3/2-'ver pressoflex 6p C2 DCpowe'!$M$9),'ver pressoflex 6p C2 DCpowe'!$G$3/2-('ver pressoflex 6p C2 DCpowe'!$G$3-'ver pressoflex 6p C2 DCpowe'!$M$9))*IF(($G$3/2-$M$9)&gt;0,-1,1)</f>
        <v>0</v>
      </c>
      <c r="W198" s="29">
        <f>O198*IF(($G$3/2-$M$10)&gt;0,('ver pressoflex 6p C2 DCpowe'!$G$3/2-'ver pressoflex 6p C2 DCpowe'!$M$10),'ver pressoflex 6p C2 DCpowe'!$G$3/2-('ver pressoflex 6p C2 DCpowe'!$G$3-'ver pressoflex 6p C2 DCpowe'!$M$10))*IF(($G$3/2-$M$10)&gt;0,-1,1)</f>
        <v>0</v>
      </c>
      <c r="X198" s="29">
        <f>P198*IF(($G$3/2-$M$11)&gt;0,('ver pressoflex 6p C2 DCpowe'!$G$3/2-'ver pressoflex 6p C2 DCpowe'!$M$11),'ver pressoflex 6p C2 DCpowe'!$G$3/2-('ver pressoflex 6p C2 DCpowe'!$G$3-'ver pressoflex 6p C2 DCpowe'!$M$11))*IF(($G$3/2-$M$11)&gt;0,-1,1)</f>
        <v>0</v>
      </c>
      <c r="Y198" s="29">
        <f>Q198*IF(($G$3/2-$M$12)&gt;0,('ver pressoflex 6p C2 DCpowe'!$G$3/2-'ver pressoflex 6p C2 DCpowe'!$M$12),'ver pressoflex 6p C2 DCpowe'!$G$3/2-('ver pressoflex 6p C2 DCpowe'!$G$3-'ver pressoflex 6p C2 DCpowe'!$M$12))*IF(($G$3/2-$M$12)&gt;0,-1,1)</f>
        <v>0</v>
      </c>
      <c r="Z198" s="29">
        <f>R198*IF(($G$3/2-$M$13)&gt;0,('ver pressoflex 6p C2 DCpowe'!$G$3/2-'ver pressoflex 6p C2 DCpowe'!$M$13),'ver pressoflex 6p C2 DCpowe'!$G$3/2-('ver pressoflex 6p C2 DCpowe'!$G$3-'ver pressoflex 6p C2 DCpowe'!$M$13))*IF(($G$3/2-$M$13)&gt;0,-1,1)</f>
        <v>18248587.500000004</v>
      </c>
      <c r="AA198" s="113">
        <f t="shared" si="45"/>
        <v>18271075.354290117</v>
      </c>
      <c r="AB198" s="193">
        <f t="shared" si="46"/>
        <v>7.3065946673374205E-5</v>
      </c>
      <c r="AC198" s="191">
        <f t="shared" si="47"/>
        <v>3.9070934663732339E-5</v>
      </c>
      <c r="AD198" s="194">
        <f t="shared" si="48"/>
        <v>1.8701826199524983E-9</v>
      </c>
      <c r="AE198" s="191">
        <f t="shared" si="49"/>
        <v>2.9303200997799254E-3</v>
      </c>
      <c r="AF198" s="191">
        <f t="shared" si="50"/>
        <v>0.34488853431343325</v>
      </c>
    </row>
    <row r="199" spans="2:32">
      <c r="B199" s="116">
        <f t="shared" si="35"/>
        <v>59785.385238402261</v>
      </c>
      <c r="C199" s="115">
        <f t="shared" si="37"/>
        <v>2.8300000000000018</v>
      </c>
      <c r="D199" s="68">
        <f>'ver pressoflex 6p C2 DCpowe'!$G$3/2/$C$557*C199</f>
        <v>34.667500000000025</v>
      </c>
      <c r="E199" s="114">
        <f t="shared" si="38"/>
        <v>3.5097486236019756E-4</v>
      </c>
      <c r="F199" s="114">
        <f t="shared" si="39"/>
        <v>5.2080226464840953E-4</v>
      </c>
      <c r="G199" s="114">
        <f t="shared" si="40"/>
        <v>6.9062966693662139E-4</v>
      </c>
      <c r="H199" s="114">
        <f t="shared" si="41"/>
        <v>4.3631472414192053E-3</v>
      </c>
      <c r="I199" s="114">
        <f t="shared" si="42"/>
        <v>4.5329746437074176E-3</v>
      </c>
      <c r="J199" s="114">
        <f t="shared" si="43"/>
        <v>4.702802045995629E-3</v>
      </c>
      <c r="K199" s="114">
        <f t="shared" si="44"/>
        <v>5.1273705517161589E-3</v>
      </c>
      <c r="L199" s="113">
        <f>-'ver pressoflex 6p C2 DCpowe'!$G$2*'ver pressoflex 6p C2 DCpowe'!D199*'ver pressoflex 6p C2 DCpowe'!$G$17*'ver pressoflex 6p C2 DCpowe'!$G$13*'ver pressoflex 6p C2 DCpowe'!AE199</f>
        <v>-24.023142040725556</v>
      </c>
      <c r="M199" s="31">
        <f>IF(ABS(E199)&lt;'ver pressoflex 6p C2 DCpowe'!$G$7,'ver pressoflex 6p C2 DCpowe'!$G$16*E199*'ver pressoflex 6p C2 DCpowe'!$O$8,SIGN(E199)*'ver pressoflex 6p C2 DCpowe'!$G$15*'ver pressoflex 6p C2 DCpowe'!$O$8)</f>
        <v>5.9083804429859352</v>
      </c>
      <c r="N199" s="31">
        <f>IF(ABS(F199)&lt;'ver pressoflex 6p C2 DCpowe'!$G$7,'ver pressoflex 6p C2 DCpowe'!$G$16*F199*'ver pressoflex 6p C2 DCpowe'!$O$9,SIGN(F199)*'ver pressoflex 6p C2 DCpowe'!$G$15*'ver pressoflex 6p C2 DCpowe'!$O$9)</f>
        <v>0</v>
      </c>
      <c r="O199" s="31">
        <f>IF(ABS(G199)&lt;'ver pressoflex 6p C2 DCpowe'!$G$7,'ver pressoflex 6p C2 DCpowe'!$G$16*G199*'ver pressoflex 6p C2 DCpowe'!$O$10,SIGN(G199)*'ver pressoflex 6p C2 DCpowe'!$G$15*'ver pressoflex 6p C2 DCpowe'!$O$10)</f>
        <v>0</v>
      </c>
      <c r="P199" s="31">
        <f>IF(ABS(H199)&lt;'ver pressoflex 6p C2 DCpowe'!$G$7,'ver pressoflex 6p C2 DCpowe'!$G$16*H199*'ver pressoflex 6p C2 DCpowe'!$O$11,SIGN(H199)*'ver pressoflex 6p C2 DCpowe'!$G$15*'ver pressoflex 6p C2 DCpowe'!$O$11)</f>
        <v>0</v>
      </c>
      <c r="Q199" s="31">
        <f>IF(ABS(I199)&lt;'ver pressoflex 6p C2 DCpowe'!$G$7,'ver pressoflex 6p C2 DCpowe'!$G$16*I199*'ver pressoflex 6p C2 DCpowe'!$O$12,SIGN(I199)*'ver pressoflex 6p C2 DCpowe'!$G$15*'ver pressoflex 6p C2 DCpowe'!$O$12)</f>
        <v>0</v>
      </c>
      <c r="R199" s="31">
        <f>IF(ABS(J199)&lt;'ver pressoflex 6p C2 DCpowe'!$G$7,'ver pressoflex 6p C2 DCpowe'!$G$16*J199*'ver pressoflex 6p C2 DCpowe'!$O$13,SIGN(J199)*'ver pressoflex 6p C2 DCpowe'!$G$15*'ver pressoflex 6p C2 DCpowe'!$O$13)</f>
        <v>17803.500000000004</v>
      </c>
      <c r="S199" s="113">
        <f t="shared" si="36"/>
        <v>17785.385238402265</v>
      </c>
      <c r="T199" s="362">
        <f>-L199*('ver pressoflex 6p C2 DCpowe'!$G$3/2-'ver pressoflex 6p C2 DCpowe'!AF199*'ver pressoflex 6p C2 DCpowe'!D199)</f>
        <v>29141.038926542838</v>
      </c>
      <c r="U199" s="29">
        <f>M199*IF(($G$3/2-$M$8)&gt;0,('ver pressoflex 6p C2 DCpowe'!$G$3/2-'ver pressoflex 6p C2 DCpowe'!$M$8),'ver pressoflex 6p C2 DCpowe'!$G$3/2-('ver pressoflex 6p C2 DCpowe'!$G$3-'ver pressoflex 6p C2 DCpowe'!$M$8))*IF(($G$3/2-$M$8)&gt;0,-1,1)</f>
        <v>-6056.0899540605833</v>
      </c>
      <c r="V199" s="29">
        <f>N199*IF(($G$3/2-$M$9)&gt;0,('ver pressoflex 6p C2 DCpowe'!$G$3/2-'ver pressoflex 6p C2 DCpowe'!$M$9),'ver pressoflex 6p C2 DCpowe'!$G$3/2-('ver pressoflex 6p C2 DCpowe'!$G$3-'ver pressoflex 6p C2 DCpowe'!$M$9))*IF(($G$3/2-$M$9)&gt;0,-1,1)</f>
        <v>0</v>
      </c>
      <c r="W199" s="29">
        <f>O199*IF(($G$3/2-$M$10)&gt;0,('ver pressoflex 6p C2 DCpowe'!$G$3/2-'ver pressoflex 6p C2 DCpowe'!$M$10),'ver pressoflex 6p C2 DCpowe'!$G$3/2-('ver pressoflex 6p C2 DCpowe'!$G$3-'ver pressoflex 6p C2 DCpowe'!$M$10))*IF(($G$3/2-$M$10)&gt;0,-1,1)</f>
        <v>0</v>
      </c>
      <c r="X199" s="29">
        <f>P199*IF(($G$3/2-$M$11)&gt;0,('ver pressoflex 6p C2 DCpowe'!$G$3/2-'ver pressoflex 6p C2 DCpowe'!$M$11),'ver pressoflex 6p C2 DCpowe'!$G$3/2-('ver pressoflex 6p C2 DCpowe'!$G$3-'ver pressoflex 6p C2 DCpowe'!$M$11))*IF(($G$3/2-$M$11)&gt;0,-1,1)</f>
        <v>0</v>
      </c>
      <c r="Y199" s="29">
        <f>Q199*IF(($G$3/2-$M$12)&gt;0,('ver pressoflex 6p C2 DCpowe'!$G$3/2-'ver pressoflex 6p C2 DCpowe'!$M$12),'ver pressoflex 6p C2 DCpowe'!$G$3/2-('ver pressoflex 6p C2 DCpowe'!$G$3-'ver pressoflex 6p C2 DCpowe'!$M$12))*IF(($G$3/2-$M$12)&gt;0,-1,1)</f>
        <v>0</v>
      </c>
      <c r="Z199" s="29">
        <f>R199*IF(($G$3/2-$M$13)&gt;0,('ver pressoflex 6p C2 DCpowe'!$G$3/2-'ver pressoflex 6p C2 DCpowe'!$M$13),'ver pressoflex 6p C2 DCpowe'!$G$3/2-('ver pressoflex 6p C2 DCpowe'!$G$3-'ver pressoflex 6p C2 DCpowe'!$M$13))*IF(($G$3/2-$M$13)&gt;0,-1,1)</f>
        <v>18248587.500000004</v>
      </c>
      <c r="AA199" s="113">
        <f t="shared" si="45"/>
        <v>18271672.448972486</v>
      </c>
      <c r="AB199" s="193">
        <f t="shared" si="46"/>
        <v>7.35936433603324E-5</v>
      </c>
      <c r="AC199" s="191">
        <f t="shared" si="47"/>
        <v>3.9597633915215839E-5</v>
      </c>
      <c r="AD199" s="194">
        <f t="shared" si="48"/>
        <v>1.9088054973595911E-9</v>
      </c>
      <c r="AE199" s="191">
        <f t="shared" si="49"/>
        <v>2.9698225436411876E-3</v>
      </c>
      <c r="AF199" s="191">
        <f t="shared" si="50"/>
        <v>0.34498365543907306</v>
      </c>
    </row>
    <row r="200" spans="2:32">
      <c r="B200" s="116">
        <f t="shared" si="35"/>
        <v>59784.883665429632</v>
      </c>
      <c r="C200" s="115">
        <f t="shared" si="37"/>
        <v>2.8500000000000019</v>
      </c>
      <c r="D200" s="68">
        <f>'ver pressoflex 6p C2 DCpowe'!$G$3/2/$C$557*C200</f>
        <v>34.912500000000023</v>
      </c>
      <c r="E200" s="114">
        <f t="shared" si="38"/>
        <v>3.5049122378680194E-4</v>
      </c>
      <c r="F200" s="114">
        <f t="shared" si="39"/>
        <v>5.2033629323751233E-4</v>
      </c>
      <c r="G200" s="114">
        <f t="shared" si="40"/>
        <v>6.9018136268822277E-4</v>
      </c>
      <c r="H200" s="114">
        <f t="shared" si="41"/>
        <v>4.3630809895598361E-3</v>
      </c>
      <c r="I200" s="114">
        <f t="shared" si="42"/>
        <v>4.5329260590105469E-3</v>
      </c>
      <c r="J200" s="114">
        <f t="shared" si="43"/>
        <v>4.7027711284612569E-3</v>
      </c>
      <c r="K200" s="114">
        <f t="shared" si="44"/>
        <v>5.1273838020880333E-3</v>
      </c>
      <c r="L200" s="113">
        <f>-'ver pressoflex 6p C2 DCpowe'!$G$2*'ver pressoflex 6p C2 DCpowe'!D200*'ver pressoflex 6p C2 DCpowe'!$G$17*'ver pressoflex 6p C2 DCpowe'!$G$13*'ver pressoflex 6p C2 DCpowe'!AE200</f>
        <v>-24.516573345689626</v>
      </c>
      <c r="M200" s="31">
        <f>IF(ABS(E200)&lt;'ver pressoflex 6p C2 DCpowe'!$G$7,'ver pressoflex 6p C2 DCpowe'!$G$16*E200*'ver pressoflex 6p C2 DCpowe'!$O$8,SIGN(E200)*'ver pressoflex 6p C2 DCpowe'!$G$15*'ver pressoflex 6p C2 DCpowe'!$O$8)</f>
        <v>5.9002387753197425</v>
      </c>
      <c r="N200" s="31">
        <f>IF(ABS(F200)&lt;'ver pressoflex 6p C2 DCpowe'!$G$7,'ver pressoflex 6p C2 DCpowe'!$G$16*F200*'ver pressoflex 6p C2 DCpowe'!$O$9,SIGN(F200)*'ver pressoflex 6p C2 DCpowe'!$G$15*'ver pressoflex 6p C2 DCpowe'!$O$9)</f>
        <v>0</v>
      </c>
      <c r="O200" s="31">
        <f>IF(ABS(G200)&lt;'ver pressoflex 6p C2 DCpowe'!$G$7,'ver pressoflex 6p C2 DCpowe'!$G$16*G200*'ver pressoflex 6p C2 DCpowe'!$O$10,SIGN(G200)*'ver pressoflex 6p C2 DCpowe'!$G$15*'ver pressoflex 6p C2 DCpowe'!$O$10)</f>
        <v>0</v>
      </c>
      <c r="P200" s="31">
        <f>IF(ABS(H200)&lt;'ver pressoflex 6p C2 DCpowe'!$G$7,'ver pressoflex 6p C2 DCpowe'!$G$16*H200*'ver pressoflex 6p C2 DCpowe'!$O$11,SIGN(H200)*'ver pressoflex 6p C2 DCpowe'!$G$15*'ver pressoflex 6p C2 DCpowe'!$O$11)</f>
        <v>0</v>
      </c>
      <c r="Q200" s="31">
        <f>IF(ABS(I200)&lt;'ver pressoflex 6p C2 DCpowe'!$G$7,'ver pressoflex 6p C2 DCpowe'!$G$16*I200*'ver pressoflex 6p C2 DCpowe'!$O$12,SIGN(I200)*'ver pressoflex 6p C2 DCpowe'!$G$15*'ver pressoflex 6p C2 DCpowe'!$O$12)</f>
        <v>0</v>
      </c>
      <c r="R200" s="31">
        <f>IF(ABS(J200)&lt;'ver pressoflex 6p C2 DCpowe'!$G$7,'ver pressoflex 6p C2 DCpowe'!$G$16*J200*'ver pressoflex 6p C2 DCpowe'!$O$13,SIGN(J200)*'ver pressoflex 6p C2 DCpowe'!$G$15*'ver pressoflex 6p C2 DCpowe'!$O$13)</f>
        <v>17803.500000000004</v>
      </c>
      <c r="S200" s="113">
        <f t="shared" si="36"/>
        <v>17784.883665429632</v>
      </c>
      <c r="T200" s="362">
        <f>-L200*('ver pressoflex 6p C2 DCpowe'!$G$3/2-'ver pressoflex 6p C2 DCpowe'!AF200*'ver pressoflex 6p C2 DCpowe'!D200)</f>
        <v>29737.437211381337</v>
      </c>
      <c r="U200" s="29">
        <f>M200*IF(($G$3/2-$M$8)&gt;0,('ver pressoflex 6p C2 DCpowe'!$G$3/2-'ver pressoflex 6p C2 DCpowe'!$M$8),'ver pressoflex 6p C2 DCpowe'!$G$3/2-('ver pressoflex 6p C2 DCpowe'!$G$3-'ver pressoflex 6p C2 DCpowe'!$M$8))*IF(($G$3/2-$M$8)&gt;0,-1,1)</f>
        <v>-6047.7447447027362</v>
      </c>
      <c r="V200" s="29">
        <f>N200*IF(($G$3/2-$M$9)&gt;0,('ver pressoflex 6p C2 DCpowe'!$G$3/2-'ver pressoflex 6p C2 DCpowe'!$M$9),'ver pressoflex 6p C2 DCpowe'!$G$3/2-('ver pressoflex 6p C2 DCpowe'!$G$3-'ver pressoflex 6p C2 DCpowe'!$M$9))*IF(($G$3/2-$M$9)&gt;0,-1,1)</f>
        <v>0</v>
      </c>
      <c r="W200" s="29">
        <f>O200*IF(($G$3/2-$M$10)&gt;0,('ver pressoflex 6p C2 DCpowe'!$G$3/2-'ver pressoflex 6p C2 DCpowe'!$M$10),'ver pressoflex 6p C2 DCpowe'!$G$3/2-('ver pressoflex 6p C2 DCpowe'!$G$3-'ver pressoflex 6p C2 DCpowe'!$M$10))*IF(($G$3/2-$M$10)&gt;0,-1,1)</f>
        <v>0</v>
      </c>
      <c r="X200" s="29">
        <f>P200*IF(($G$3/2-$M$11)&gt;0,('ver pressoflex 6p C2 DCpowe'!$G$3/2-'ver pressoflex 6p C2 DCpowe'!$M$11),'ver pressoflex 6p C2 DCpowe'!$G$3/2-('ver pressoflex 6p C2 DCpowe'!$G$3-'ver pressoflex 6p C2 DCpowe'!$M$11))*IF(($G$3/2-$M$11)&gt;0,-1,1)</f>
        <v>0</v>
      </c>
      <c r="Y200" s="29">
        <f>Q200*IF(($G$3/2-$M$12)&gt;0,('ver pressoflex 6p C2 DCpowe'!$G$3/2-'ver pressoflex 6p C2 DCpowe'!$M$12),'ver pressoflex 6p C2 DCpowe'!$G$3/2-('ver pressoflex 6p C2 DCpowe'!$G$3-'ver pressoflex 6p C2 DCpowe'!$M$12))*IF(($G$3/2-$M$12)&gt;0,-1,1)</f>
        <v>0</v>
      </c>
      <c r="Z200" s="29">
        <f>R200*IF(($G$3/2-$M$13)&gt;0,('ver pressoflex 6p C2 DCpowe'!$G$3/2-'ver pressoflex 6p C2 DCpowe'!$M$13),'ver pressoflex 6p C2 DCpowe'!$G$3/2-('ver pressoflex 6p C2 DCpowe'!$G$3-'ver pressoflex 6p C2 DCpowe'!$M$13))*IF(($G$3/2-$M$13)&gt;0,-1,1)</f>
        <v>18248587.500000004</v>
      </c>
      <c r="AA200" s="113">
        <f t="shared" si="45"/>
        <v>18272277.192466684</v>
      </c>
      <c r="AB200" s="193">
        <f t="shared" si="46"/>
        <v>7.4121449839974153E-5</v>
      </c>
      <c r="AC200" s="191">
        <f t="shared" si="47"/>
        <v>4.012737696598984E-5</v>
      </c>
      <c r="AD200" s="194">
        <f t="shared" si="48"/>
        <v>1.9479311482203365E-9</v>
      </c>
      <c r="AE200" s="191">
        <f t="shared" si="49"/>
        <v>3.009553272449238E-3</v>
      </c>
      <c r="AF200" s="191">
        <f t="shared" si="50"/>
        <v>0.34507898731519826</v>
      </c>
    </row>
    <row r="201" spans="2:32">
      <c r="B201" s="116">
        <f t="shared" si="35"/>
        <v>59784.375681892721</v>
      </c>
      <c r="C201" s="115">
        <f t="shared" si="37"/>
        <v>2.8700000000000019</v>
      </c>
      <c r="D201" s="68">
        <f>'ver pressoflex 6p C2 DCpowe'!$G$3/2/$C$557*C201</f>
        <v>35.15750000000002</v>
      </c>
      <c r="E201" s="114">
        <f t="shared" si="38"/>
        <v>3.5000748457699393E-4</v>
      </c>
      <c r="F201" s="114">
        <f t="shared" si="39"/>
        <v>5.1987022486641886E-4</v>
      </c>
      <c r="G201" s="114">
        <f t="shared" si="40"/>
        <v>6.8973296515584368E-4</v>
      </c>
      <c r="H201" s="114">
        <f t="shared" si="41"/>
        <v>4.3630147239146566E-3</v>
      </c>
      <c r="I201" s="114">
        <f t="shared" si="42"/>
        <v>4.5328774642040817E-3</v>
      </c>
      <c r="J201" s="114">
        <f t="shared" si="43"/>
        <v>4.7027402044935067E-3</v>
      </c>
      <c r="K201" s="114">
        <f t="shared" si="44"/>
        <v>5.1273970552170693E-3</v>
      </c>
      <c r="L201" s="113">
        <f>-'ver pressoflex 6p C2 DCpowe'!$G$2*'ver pressoflex 6p C2 DCpowe'!D201*'ver pressoflex 6p C2 DCpowe'!$G$17*'ver pressoflex 6p C2 DCpowe'!$G$13*'ver pressoflex 6p C2 DCpowe'!AE201</f>
        <v>-25.016413520804281</v>
      </c>
      <c r="M201" s="31">
        <f>IF(ABS(E201)&lt;'ver pressoflex 6p C2 DCpowe'!$G$7,'ver pressoflex 6p C2 DCpowe'!$G$16*E201*'ver pressoflex 6p C2 DCpowe'!$O$8,SIGN(E201)*'ver pressoflex 6p C2 DCpowe'!$G$15*'ver pressoflex 6p C2 DCpowe'!$O$8)</f>
        <v>5.8920954135202246</v>
      </c>
      <c r="N201" s="31">
        <f>IF(ABS(F201)&lt;'ver pressoflex 6p C2 DCpowe'!$G$7,'ver pressoflex 6p C2 DCpowe'!$G$16*F201*'ver pressoflex 6p C2 DCpowe'!$O$9,SIGN(F201)*'ver pressoflex 6p C2 DCpowe'!$G$15*'ver pressoflex 6p C2 DCpowe'!$O$9)</f>
        <v>0</v>
      </c>
      <c r="O201" s="31">
        <f>IF(ABS(G201)&lt;'ver pressoflex 6p C2 DCpowe'!$G$7,'ver pressoflex 6p C2 DCpowe'!$G$16*G201*'ver pressoflex 6p C2 DCpowe'!$O$10,SIGN(G201)*'ver pressoflex 6p C2 DCpowe'!$G$15*'ver pressoflex 6p C2 DCpowe'!$O$10)</f>
        <v>0</v>
      </c>
      <c r="P201" s="31">
        <f>IF(ABS(H201)&lt;'ver pressoflex 6p C2 DCpowe'!$G$7,'ver pressoflex 6p C2 DCpowe'!$G$16*H201*'ver pressoflex 6p C2 DCpowe'!$O$11,SIGN(H201)*'ver pressoflex 6p C2 DCpowe'!$G$15*'ver pressoflex 6p C2 DCpowe'!$O$11)</f>
        <v>0</v>
      </c>
      <c r="Q201" s="31">
        <f>IF(ABS(I201)&lt;'ver pressoflex 6p C2 DCpowe'!$G$7,'ver pressoflex 6p C2 DCpowe'!$G$16*I201*'ver pressoflex 6p C2 DCpowe'!$O$12,SIGN(I201)*'ver pressoflex 6p C2 DCpowe'!$G$15*'ver pressoflex 6p C2 DCpowe'!$O$12)</f>
        <v>0</v>
      </c>
      <c r="R201" s="31">
        <f>IF(ABS(J201)&lt;'ver pressoflex 6p C2 DCpowe'!$G$7,'ver pressoflex 6p C2 DCpowe'!$G$16*J201*'ver pressoflex 6p C2 DCpowe'!$O$13,SIGN(J201)*'ver pressoflex 6p C2 DCpowe'!$G$15*'ver pressoflex 6p C2 DCpowe'!$O$13)</f>
        <v>17803.500000000004</v>
      </c>
      <c r="S201" s="113">
        <f t="shared" si="36"/>
        <v>17784.375681892721</v>
      </c>
      <c r="T201" s="362">
        <f>-L201*('ver pressoflex 6p C2 DCpowe'!$G$3/2-'ver pressoflex 6p C2 DCpowe'!AF201*'ver pressoflex 6p C2 DCpowe'!D201)</f>
        <v>30341.520538110457</v>
      </c>
      <c r="U201" s="29">
        <f>M201*IF(($G$3/2-$M$8)&gt;0,('ver pressoflex 6p C2 DCpowe'!$G$3/2-'ver pressoflex 6p C2 DCpowe'!$M$8),'ver pressoflex 6p C2 DCpowe'!$G$3/2-('ver pressoflex 6p C2 DCpowe'!$G$3-'ver pressoflex 6p C2 DCpowe'!$M$8))*IF(($G$3/2-$M$8)&gt;0,-1,1)</f>
        <v>-6039.3977988582301</v>
      </c>
      <c r="V201" s="29">
        <f>N201*IF(($G$3/2-$M$9)&gt;0,('ver pressoflex 6p C2 DCpowe'!$G$3/2-'ver pressoflex 6p C2 DCpowe'!$M$9),'ver pressoflex 6p C2 DCpowe'!$G$3/2-('ver pressoflex 6p C2 DCpowe'!$G$3-'ver pressoflex 6p C2 DCpowe'!$M$9))*IF(($G$3/2-$M$9)&gt;0,-1,1)</f>
        <v>0</v>
      </c>
      <c r="W201" s="29">
        <f>O201*IF(($G$3/2-$M$10)&gt;0,('ver pressoflex 6p C2 DCpowe'!$G$3/2-'ver pressoflex 6p C2 DCpowe'!$M$10),'ver pressoflex 6p C2 DCpowe'!$G$3/2-('ver pressoflex 6p C2 DCpowe'!$G$3-'ver pressoflex 6p C2 DCpowe'!$M$10))*IF(($G$3/2-$M$10)&gt;0,-1,1)</f>
        <v>0</v>
      </c>
      <c r="X201" s="29">
        <f>P201*IF(($G$3/2-$M$11)&gt;0,('ver pressoflex 6p C2 DCpowe'!$G$3/2-'ver pressoflex 6p C2 DCpowe'!$M$11),'ver pressoflex 6p C2 DCpowe'!$G$3/2-('ver pressoflex 6p C2 DCpowe'!$G$3-'ver pressoflex 6p C2 DCpowe'!$M$11))*IF(($G$3/2-$M$11)&gt;0,-1,1)</f>
        <v>0</v>
      </c>
      <c r="Y201" s="29">
        <f>Q201*IF(($G$3/2-$M$12)&gt;0,('ver pressoflex 6p C2 DCpowe'!$G$3/2-'ver pressoflex 6p C2 DCpowe'!$M$12),'ver pressoflex 6p C2 DCpowe'!$G$3/2-('ver pressoflex 6p C2 DCpowe'!$G$3-'ver pressoflex 6p C2 DCpowe'!$M$12))*IF(($G$3/2-$M$12)&gt;0,-1,1)</f>
        <v>0</v>
      </c>
      <c r="Z201" s="29">
        <f>R201*IF(($G$3/2-$M$13)&gt;0,('ver pressoflex 6p C2 DCpowe'!$G$3/2-'ver pressoflex 6p C2 DCpowe'!$M$13),'ver pressoflex 6p C2 DCpowe'!$G$3/2-('ver pressoflex 6p C2 DCpowe'!$G$3-'ver pressoflex 6p C2 DCpowe'!$M$13))*IF(($G$3/2-$M$13)&gt;0,-1,1)</f>
        <v>18248587.500000004</v>
      </c>
      <c r="AA201" s="113">
        <f t="shared" si="45"/>
        <v>18272889.622739255</v>
      </c>
      <c r="AB201" s="193">
        <f t="shared" si="46"/>
        <v>7.4649366146568221E-5</v>
      </c>
      <c r="AC201" s="191">
        <f t="shared" si="47"/>
        <v>4.0660153425185473E-5</v>
      </c>
      <c r="AD201" s="194">
        <f t="shared" si="48"/>
        <v>1.9875620708500042E-9</v>
      </c>
      <c r="AE201" s="191">
        <f t="shared" si="49"/>
        <v>3.0495115068889102E-3</v>
      </c>
      <c r="AF201" s="191">
        <f t="shared" si="50"/>
        <v>0.34517453064299441</v>
      </c>
    </row>
    <row r="202" spans="2:32">
      <c r="B202" s="116">
        <f t="shared" si="35"/>
        <v>59783.861255220138</v>
      </c>
      <c r="C202" s="115">
        <f t="shared" si="37"/>
        <v>2.8900000000000019</v>
      </c>
      <c r="D202" s="68">
        <f>'ver pressoflex 6p C2 DCpowe'!$G$3/2/$C$557*C202</f>
        <v>35.402500000000025</v>
      </c>
      <c r="E202" s="114">
        <f t="shared" si="38"/>
        <v>3.495236446993594E-4</v>
      </c>
      <c r="F202" s="114">
        <f t="shared" si="39"/>
        <v>5.194040595048623E-4</v>
      </c>
      <c r="G202" s="114">
        <f t="shared" si="40"/>
        <v>6.8928447431036515E-4</v>
      </c>
      <c r="H202" s="114">
        <f t="shared" si="41"/>
        <v>4.3629484444793641E-3</v>
      </c>
      <c r="I202" s="114">
        <f t="shared" si="42"/>
        <v>4.5328288592848672E-3</v>
      </c>
      <c r="J202" s="114">
        <f t="shared" si="43"/>
        <v>4.7027092740903704E-3</v>
      </c>
      <c r="K202" s="114">
        <f t="shared" si="44"/>
        <v>5.1274103111041275E-3</v>
      </c>
      <c r="L202" s="113">
        <f>-'ver pressoflex 6p C2 DCpowe'!$G$2*'ver pressoflex 6p C2 DCpowe'!D202*'ver pressoflex 6p C2 DCpowe'!$G$17*'ver pressoflex 6p C2 DCpowe'!$G$13*'ver pressoflex 6p C2 DCpowe'!AE202</f>
        <v>-25.522695136922358</v>
      </c>
      <c r="M202" s="31">
        <f>IF(ABS(E202)&lt;'ver pressoflex 6p C2 DCpowe'!$G$7,'ver pressoflex 6p C2 DCpowe'!$G$16*E202*'ver pressoflex 6p C2 DCpowe'!$O$8,SIGN(E202)*'ver pressoflex 6p C2 DCpowe'!$G$15*'ver pressoflex 6p C2 DCpowe'!$O$8)</f>
        <v>5.8839503570585485</v>
      </c>
      <c r="N202" s="31">
        <f>IF(ABS(F202)&lt;'ver pressoflex 6p C2 DCpowe'!$G$7,'ver pressoflex 6p C2 DCpowe'!$G$16*F202*'ver pressoflex 6p C2 DCpowe'!$O$9,SIGN(F202)*'ver pressoflex 6p C2 DCpowe'!$G$15*'ver pressoflex 6p C2 DCpowe'!$O$9)</f>
        <v>0</v>
      </c>
      <c r="O202" s="31">
        <f>IF(ABS(G202)&lt;'ver pressoflex 6p C2 DCpowe'!$G$7,'ver pressoflex 6p C2 DCpowe'!$G$16*G202*'ver pressoflex 6p C2 DCpowe'!$O$10,SIGN(G202)*'ver pressoflex 6p C2 DCpowe'!$G$15*'ver pressoflex 6p C2 DCpowe'!$O$10)</f>
        <v>0</v>
      </c>
      <c r="P202" s="31">
        <f>IF(ABS(H202)&lt;'ver pressoflex 6p C2 DCpowe'!$G$7,'ver pressoflex 6p C2 DCpowe'!$G$16*H202*'ver pressoflex 6p C2 DCpowe'!$O$11,SIGN(H202)*'ver pressoflex 6p C2 DCpowe'!$G$15*'ver pressoflex 6p C2 DCpowe'!$O$11)</f>
        <v>0</v>
      </c>
      <c r="Q202" s="31">
        <f>IF(ABS(I202)&lt;'ver pressoflex 6p C2 DCpowe'!$G$7,'ver pressoflex 6p C2 DCpowe'!$G$16*I202*'ver pressoflex 6p C2 DCpowe'!$O$12,SIGN(I202)*'ver pressoflex 6p C2 DCpowe'!$G$15*'ver pressoflex 6p C2 DCpowe'!$O$12)</f>
        <v>0</v>
      </c>
      <c r="R202" s="31">
        <f>IF(ABS(J202)&lt;'ver pressoflex 6p C2 DCpowe'!$G$7,'ver pressoflex 6p C2 DCpowe'!$G$16*J202*'ver pressoflex 6p C2 DCpowe'!$O$13,SIGN(J202)*'ver pressoflex 6p C2 DCpowe'!$G$15*'ver pressoflex 6p C2 DCpowe'!$O$13)</f>
        <v>17803.500000000004</v>
      </c>
      <c r="S202" s="113">
        <f t="shared" si="36"/>
        <v>17783.861255220141</v>
      </c>
      <c r="T202" s="362">
        <f>-L202*('ver pressoflex 6p C2 DCpowe'!$G$3/2-'ver pressoflex 6p C2 DCpowe'!AF202*'ver pressoflex 6p C2 DCpowe'!D202)</f>
        <v>30953.326632015403</v>
      </c>
      <c r="U202" s="29">
        <f>M202*IF(($G$3/2-$M$8)&gt;0,('ver pressoflex 6p C2 DCpowe'!$G$3/2-'ver pressoflex 6p C2 DCpowe'!$M$8),'ver pressoflex 6p C2 DCpowe'!$G$3/2-('ver pressoflex 6p C2 DCpowe'!$G$3-'ver pressoflex 6p C2 DCpowe'!$M$8))*IF(($G$3/2-$M$8)&gt;0,-1,1)</f>
        <v>-6031.0491159850126</v>
      </c>
      <c r="V202" s="29">
        <f>N202*IF(($G$3/2-$M$9)&gt;0,('ver pressoflex 6p C2 DCpowe'!$G$3/2-'ver pressoflex 6p C2 DCpowe'!$M$9),'ver pressoflex 6p C2 DCpowe'!$G$3/2-('ver pressoflex 6p C2 DCpowe'!$G$3-'ver pressoflex 6p C2 DCpowe'!$M$9))*IF(($G$3/2-$M$9)&gt;0,-1,1)</f>
        <v>0</v>
      </c>
      <c r="W202" s="29">
        <f>O202*IF(($G$3/2-$M$10)&gt;0,('ver pressoflex 6p C2 DCpowe'!$G$3/2-'ver pressoflex 6p C2 DCpowe'!$M$10),'ver pressoflex 6p C2 DCpowe'!$G$3/2-('ver pressoflex 6p C2 DCpowe'!$G$3-'ver pressoflex 6p C2 DCpowe'!$M$10))*IF(($G$3/2-$M$10)&gt;0,-1,1)</f>
        <v>0</v>
      </c>
      <c r="X202" s="29">
        <f>P202*IF(($G$3/2-$M$11)&gt;0,('ver pressoflex 6p C2 DCpowe'!$G$3/2-'ver pressoflex 6p C2 DCpowe'!$M$11),'ver pressoflex 6p C2 DCpowe'!$G$3/2-('ver pressoflex 6p C2 DCpowe'!$G$3-'ver pressoflex 6p C2 DCpowe'!$M$11))*IF(($G$3/2-$M$11)&gt;0,-1,1)</f>
        <v>0</v>
      </c>
      <c r="Y202" s="29">
        <f>Q202*IF(($G$3/2-$M$12)&gt;0,('ver pressoflex 6p C2 DCpowe'!$G$3/2-'ver pressoflex 6p C2 DCpowe'!$M$12),'ver pressoflex 6p C2 DCpowe'!$G$3/2-('ver pressoflex 6p C2 DCpowe'!$G$3-'ver pressoflex 6p C2 DCpowe'!$M$12))*IF(($G$3/2-$M$12)&gt;0,-1,1)</f>
        <v>0</v>
      </c>
      <c r="Z202" s="29">
        <f>R202*IF(($G$3/2-$M$13)&gt;0,('ver pressoflex 6p C2 DCpowe'!$G$3/2-'ver pressoflex 6p C2 DCpowe'!$M$13),'ver pressoflex 6p C2 DCpowe'!$G$3/2-('ver pressoflex 6p C2 DCpowe'!$G$3-'ver pressoflex 6p C2 DCpowe'!$M$13))*IF(($G$3/2-$M$13)&gt;0,-1,1)</f>
        <v>18248587.500000004</v>
      </c>
      <c r="AA202" s="113">
        <f t="shared" si="45"/>
        <v>18273509.777516034</v>
      </c>
      <c r="AB202" s="193">
        <f t="shared" si="46"/>
        <v>7.517739231439774E-5</v>
      </c>
      <c r="AC202" s="191">
        <f t="shared" si="47"/>
        <v>4.119595288778612E-5</v>
      </c>
      <c r="AD202" s="194">
        <f t="shared" si="48"/>
        <v>2.0277007470668521E-9</v>
      </c>
      <c r="AE202" s="191">
        <f t="shared" si="49"/>
        <v>3.0896964665839588E-3</v>
      </c>
      <c r="AF202" s="191">
        <f t="shared" si="50"/>
        <v>0.34527028612676047</v>
      </c>
    </row>
    <row r="203" spans="2:32">
      <c r="B203" s="116">
        <f t="shared" si="35"/>
        <v>59783.340353027794</v>
      </c>
      <c r="C203" s="115">
        <f t="shared" si="37"/>
        <v>2.9100000000000019</v>
      </c>
      <c r="D203" s="68">
        <f>'ver pressoflex 6p C2 DCpowe'!$G$3/2/$C$557*C203</f>
        <v>35.647500000000022</v>
      </c>
      <c r="E203" s="114">
        <f t="shared" si="38"/>
        <v>3.4903970412247099E-4</v>
      </c>
      <c r="F203" s="114">
        <f t="shared" si="39"/>
        <v>5.189377971225634E-4</v>
      </c>
      <c r="G203" s="114">
        <f t="shared" si="40"/>
        <v>6.8883589012265576E-4</v>
      </c>
      <c r="H203" s="114">
        <f t="shared" si="41"/>
        <v>4.3628821512496536E-3</v>
      </c>
      <c r="I203" s="114">
        <f t="shared" si="42"/>
        <v>4.5327802442497456E-3</v>
      </c>
      <c r="J203" s="114">
        <f t="shared" si="43"/>
        <v>4.7026783372498384E-3</v>
      </c>
      <c r="K203" s="114">
        <f t="shared" si="44"/>
        <v>5.127423569750069E-3</v>
      </c>
      <c r="L203" s="113">
        <f>-'ver pressoflex 6p C2 DCpowe'!$G$2*'ver pressoflex 6p C2 DCpowe'!D203*'ver pressoflex 6p C2 DCpowe'!$G$17*'ver pressoflex 6p C2 DCpowe'!$G$13*'ver pressoflex 6p C2 DCpowe'!AE203</f>
        <v>-26.035450577615197</v>
      </c>
      <c r="M203" s="31">
        <f>IF(ABS(E203)&lt;'ver pressoflex 6p C2 DCpowe'!$G$7,'ver pressoflex 6p C2 DCpowe'!$G$16*E203*'ver pressoflex 6p C2 DCpowe'!$O$8,SIGN(E203)*'ver pressoflex 6p C2 DCpowe'!$G$15*'ver pressoflex 6p C2 DCpowe'!$O$8)</f>
        <v>5.8758036054056619</v>
      </c>
      <c r="N203" s="31">
        <f>IF(ABS(F203)&lt;'ver pressoflex 6p C2 DCpowe'!$G$7,'ver pressoflex 6p C2 DCpowe'!$G$16*F203*'ver pressoflex 6p C2 DCpowe'!$O$9,SIGN(F203)*'ver pressoflex 6p C2 DCpowe'!$G$15*'ver pressoflex 6p C2 DCpowe'!$O$9)</f>
        <v>0</v>
      </c>
      <c r="O203" s="31">
        <f>IF(ABS(G203)&lt;'ver pressoflex 6p C2 DCpowe'!$G$7,'ver pressoflex 6p C2 DCpowe'!$G$16*G203*'ver pressoflex 6p C2 DCpowe'!$O$10,SIGN(G203)*'ver pressoflex 6p C2 DCpowe'!$G$15*'ver pressoflex 6p C2 DCpowe'!$O$10)</f>
        <v>0</v>
      </c>
      <c r="P203" s="31">
        <f>IF(ABS(H203)&lt;'ver pressoflex 6p C2 DCpowe'!$G$7,'ver pressoflex 6p C2 DCpowe'!$G$16*H203*'ver pressoflex 6p C2 DCpowe'!$O$11,SIGN(H203)*'ver pressoflex 6p C2 DCpowe'!$G$15*'ver pressoflex 6p C2 DCpowe'!$O$11)</f>
        <v>0</v>
      </c>
      <c r="Q203" s="31">
        <f>IF(ABS(I203)&lt;'ver pressoflex 6p C2 DCpowe'!$G$7,'ver pressoflex 6p C2 DCpowe'!$G$16*I203*'ver pressoflex 6p C2 DCpowe'!$O$12,SIGN(I203)*'ver pressoflex 6p C2 DCpowe'!$G$15*'ver pressoflex 6p C2 DCpowe'!$O$12)</f>
        <v>0</v>
      </c>
      <c r="R203" s="31">
        <f>IF(ABS(J203)&lt;'ver pressoflex 6p C2 DCpowe'!$G$7,'ver pressoflex 6p C2 DCpowe'!$G$16*J203*'ver pressoflex 6p C2 DCpowe'!$O$13,SIGN(J203)*'ver pressoflex 6p C2 DCpowe'!$G$15*'ver pressoflex 6p C2 DCpowe'!$O$13)</f>
        <v>17803.500000000004</v>
      </c>
      <c r="S203" s="113">
        <f t="shared" si="36"/>
        <v>17783.340353027794</v>
      </c>
      <c r="T203" s="362">
        <f>-L203*('ver pressoflex 6p C2 DCpowe'!$G$3/2-'ver pressoflex 6p C2 DCpowe'!AF203*'ver pressoflex 6p C2 DCpowe'!D203)</f>
        <v>31572.892977327923</v>
      </c>
      <c r="U203" s="29">
        <f>M203*IF(($G$3/2-$M$8)&gt;0,('ver pressoflex 6p C2 DCpowe'!$G$3/2-'ver pressoflex 6p C2 DCpowe'!$M$8),'ver pressoflex 6p C2 DCpowe'!$G$3/2-('ver pressoflex 6p C2 DCpowe'!$G$3-'ver pressoflex 6p C2 DCpowe'!$M$8))*IF(($G$3/2-$M$8)&gt;0,-1,1)</f>
        <v>-6022.6986955408038</v>
      </c>
      <c r="V203" s="29">
        <f>N203*IF(($G$3/2-$M$9)&gt;0,('ver pressoflex 6p C2 DCpowe'!$G$3/2-'ver pressoflex 6p C2 DCpowe'!$M$9),'ver pressoflex 6p C2 DCpowe'!$G$3/2-('ver pressoflex 6p C2 DCpowe'!$G$3-'ver pressoflex 6p C2 DCpowe'!$M$9))*IF(($G$3/2-$M$9)&gt;0,-1,1)</f>
        <v>0</v>
      </c>
      <c r="W203" s="29">
        <f>O203*IF(($G$3/2-$M$10)&gt;0,('ver pressoflex 6p C2 DCpowe'!$G$3/2-'ver pressoflex 6p C2 DCpowe'!$M$10),'ver pressoflex 6p C2 DCpowe'!$G$3/2-('ver pressoflex 6p C2 DCpowe'!$G$3-'ver pressoflex 6p C2 DCpowe'!$M$10))*IF(($G$3/2-$M$10)&gt;0,-1,1)</f>
        <v>0</v>
      </c>
      <c r="X203" s="29">
        <f>P203*IF(($G$3/2-$M$11)&gt;0,('ver pressoflex 6p C2 DCpowe'!$G$3/2-'ver pressoflex 6p C2 DCpowe'!$M$11),'ver pressoflex 6p C2 DCpowe'!$G$3/2-('ver pressoflex 6p C2 DCpowe'!$G$3-'ver pressoflex 6p C2 DCpowe'!$M$11))*IF(($G$3/2-$M$11)&gt;0,-1,1)</f>
        <v>0</v>
      </c>
      <c r="Y203" s="29">
        <f>Q203*IF(($G$3/2-$M$12)&gt;0,('ver pressoflex 6p C2 DCpowe'!$G$3/2-'ver pressoflex 6p C2 DCpowe'!$M$12),'ver pressoflex 6p C2 DCpowe'!$G$3/2-('ver pressoflex 6p C2 DCpowe'!$G$3-'ver pressoflex 6p C2 DCpowe'!$M$12))*IF(($G$3/2-$M$12)&gt;0,-1,1)</f>
        <v>0</v>
      </c>
      <c r="Z203" s="29">
        <f>R203*IF(($G$3/2-$M$13)&gt;0,('ver pressoflex 6p C2 DCpowe'!$G$3/2-'ver pressoflex 6p C2 DCpowe'!$M$13),'ver pressoflex 6p C2 DCpowe'!$G$3/2-('ver pressoflex 6p C2 DCpowe'!$G$3-'ver pressoflex 6p C2 DCpowe'!$M$13))*IF(($G$3/2-$M$13)&gt;0,-1,1)</f>
        <v>18248587.500000004</v>
      </c>
      <c r="AA203" s="113">
        <f t="shared" si="45"/>
        <v>18274137.69428179</v>
      </c>
      <c r="AB203" s="193">
        <f t="shared" si="46"/>
        <v>7.5705528377759956E-5</v>
      </c>
      <c r="AC203" s="191">
        <f t="shared" si="47"/>
        <v>4.1734764934612014E-5</v>
      </c>
      <c r="AD203" s="194">
        <f t="shared" si="48"/>
        <v>2.0683496421546507E-9</v>
      </c>
      <c r="AE203" s="191">
        <f t="shared" si="49"/>
        <v>3.130107370095901E-3</v>
      </c>
      <c r="AF203" s="191">
        <f t="shared" si="50"/>
        <v>0.34536625447392788</v>
      </c>
    </row>
    <row r="204" spans="2:32">
      <c r="B204" s="116">
        <f t="shared" si="35"/>
        <v>59782.812943119177</v>
      </c>
      <c r="C204" s="115">
        <f t="shared" si="37"/>
        <v>2.9300000000000019</v>
      </c>
      <c r="D204" s="68">
        <f>'ver pressoflex 6p C2 DCpowe'!$G$3/2/$C$557*C204</f>
        <v>35.892500000000027</v>
      </c>
      <c r="E204" s="114">
        <f t="shared" si="38"/>
        <v>3.4855566281488833E-4</v>
      </c>
      <c r="F204" s="114">
        <f t="shared" si="39"/>
        <v>5.1847143768923029E-4</v>
      </c>
      <c r="G204" s="114">
        <f t="shared" si="40"/>
        <v>6.8838721256357226E-4</v>
      </c>
      <c r="H204" s="114">
        <f t="shared" si="41"/>
        <v>4.362815844221218E-3</v>
      </c>
      <c r="I204" s="114">
        <f t="shared" si="42"/>
        <v>4.5327316190955595E-3</v>
      </c>
      <c r="J204" s="114">
        <f t="shared" si="43"/>
        <v>4.7026473939699017E-3</v>
      </c>
      <c r="K204" s="114">
        <f t="shared" si="44"/>
        <v>5.1274368311557562E-3</v>
      </c>
      <c r="L204" s="113">
        <f>-'ver pressoflex 6p C2 DCpowe'!$G$2*'ver pressoflex 6p C2 DCpowe'!D204*'ver pressoflex 6p C2 DCpowe'!$G$17*'ver pressoflex 6p C2 DCpowe'!$G$13*'ver pressoflex 6p C2 DCpowe'!AE204</f>
        <v>-26.55471203885979</v>
      </c>
      <c r="M204" s="31">
        <f>IF(ABS(E204)&lt;'ver pressoflex 6p C2 DCpowe'!$G$7,'ver pressoflex 6p C2 DCpowe'!$G$16*E204*'ver pressoflex 6p C2 DCpowe'!$O$8,SIGN(E204)*'ver pressoflex 6p C2 DCpowe'!$G$15*'ver pressoflex 6p C2 DCpowe'!$O$8)</f>
        <v>5.8676551580322895</v>
      </c>
      <c r="N204" s="31">
        <f>IF(ABS(F204)&lt;'ver pressoflex 6p C2 DCpowe'!$G$7,'ver pressoflex 6p C2 DCpowe'!$G$16*F204*'ver pressoflex 6p C2 DCpowe'!$O$9,SIGN(F204)*'ver pressoflex 6p C2 DCpowe'!$G$15*'ver pressoflex 6p C2 DCpowe'!$O$9)</f>
        <v>0</v>
      </c>
      <c r="O204" s="31">
        <f>IF(ABS(G204)&lt;'ver pressoflex 6p C2 DCpowe'!$G$7,'ver pressoflex 6p C2 DCpowe'!$G$16*G204*'ver pressoflex 6p C2 DCpowe'!$O$10,SIGN(G204)*'ver pressoflex 6p C2 DCpowe'!$G$15*'ver pressoflex 6p C2 DCpowe'!$O$10)</f>
        <v>0</v>
      </c>
      <c r="P204" s="31">
        <f>IF(ABS(H204)&lt;'ver pressoflex 6p C2 DCpowe'!$G$7,'ver pressoflex 6p C2 DCpowe'!$G$16*H204*'ver pressoflex 6p C2 DCpowe'!$O$11,SIGN(H204)*'ver pressoflex 6p C2 DCpowe'!$G$15*'ver pressoflex 6p C2 DCpowe'!$O$11)</f>
        <v>0</v>
      </c>
      <c r="Q204" s="31">
        <f>IF(ABS(I204)&lt;'ver pressoflex 6p C2 DCpowe'!$G$7,'ver pressoflex 6p C2 DCpowe'!$G$16*I204*'ver pressoflex 6p C2 DCpowe'!$O$12,SIGN(I204)*'ver pressoflex 6p C2 DCpowe'!$G$15*'ver pressoflex 6p C2 DCpowe'!$O$12)</f>
        <v>0</v>
      </c>
      <c r="R204" s="31">
        <f>IF(ABS(J204)&lt;'ver pressoflex 6p C2 DCpowe'!$G$7,'ver pressoflex 6p C2 DCpowe'!$G$16*J204*'ver pressoflex 6p C2 DCpowe'!$O$13,SIGN(J204)*'ver pressoflex 6p C2 DCpowe'!$G$15*'ver pressoflex 6p C2 DCpowe'!$O$13)</f>
        <v>17803.500000000004</v>
      </c>
      <c r="S204" s="113">
        <f t="shared" si="36"/>
        <v>17782.812943119177</v>
      </c>
      <c r="T204" s="362">
        <f>-L204*('ver pressoflex 6p C2 DCpowe'!$G$3/2-'ver pressoflex 6p C2 DCpowe'!AF204*'ver pressoflex 6p C2 DCpowe'!D204)</f>
        <v>32200.256816897796</v>
      </c>
      <c r="U204" s="29">
        <f>M204*IF(($G$3/2-$M$8)&gt;0,('ver pressoflex 6p C2 DCpowe'!$G$3/2-'ver pressoflex 6p C2 DCpowe'!$M$8),'ver pressoflex 6p C2 DCpowe'!$G$3/2-('ver pressoflex 6p C2 DCpowe'!$G$3-'ver pressoflex 6p C2 DCpowe'!$M$8))*IF(($G$3/2-$M$8)&gt;0,-1,1)</f>
        <v>-6014.3465369830965</v>
      </c>
      <c r="V204" s="29">
        <f>N204*IF(($G$3/2-$M$9)&gt;0,('ver pressoflex 6p C2 DCpowe'!$G$3/2-'ver pressoflex 6p C2 DCpowe'!$M$9),'ver pressoflex 6p C2 DCpowe'!$G$3/2-('ver pressoflex 6p C2 DCpowe'!$G$3-'ver pressoflex 6p C2 DCpowe'!$M$9))*IF(($G$3/2-$M$9)&gt;0,-1,1)</f>
        <v>0</v>
      </c>
      <c r="W204" s="29">
        <f>O204*IF(($G$3/2-$M$10)&gt;0,('ver pressoflex 6p C2 DCpowe'!$G$3/2-'ver pressoflex 6p C2 DCpowe'!$M$10),'ver pressoflex 6p C2 DCpowe'!$G$3/2-('ver pressoflex 6p C2 DCpowe'!$G$3-'ver pressoflex 6p C2 DCpowe'!$M$10))*IF(($G$3/2-$M$10)&gt;0,-1,1)</f>
        <v>0</v>
      </c>
      <c r="X204" s="29">
        <f>P204*IF(($G$3/2-$M$11)&gt;0,('ver pressoflex 6p C2 DCpowe'!$G$3/2-'ver pressoflex 6p C2 DCpowe'!$M$11),'ver pressoflex 6p C2 DCpowe'!$G$3/2-('ver pressoflex 6p C2 DCpowe'!$G$3-'ver pressoflex 6p C2 DCpowe'!$M$11))*IF(($G$3/2-$M$11)&gt;0,-1,1)</f>
        <v>0</v>
      </c>
      <c r="Y204" s="29">
        <f>Q204*IF(($G$3/2-$M$12)&gt;0,('ver pressoflex 6p C2 DCpowe'!$G$3/2-'ver pressoflex 6p C2 DCpowe'!$M$12),'ver pressoflex 6p C2 DCpowe'!$G$3/2-('ver pressoflex 6p C2 DCpowe'!$G$3-'ver pressoflex 6p C2 DCpowe'!$M$12))*IF(($G$3/2-$M$12)&gt;0,-1,1)</f>
        <v>0</v>
      </c>
      <c r="Z204" s="29">
        <f>R204*IF(($G$3/2-$M$13)&gt;0,('ver pressoflex 6p C2 DCpowe'!$G$3/2-'ver pressoflex 6p C2 DCpowe'!$M$13),'ver pressoflex 6p C2 DCpowe'!$G$3/2-('ver pressoflex 6p C2 DCpowe'!$G$3-'ver pressoflex 6p C2 DCpowe'!$M$13))*IF(($G$3/2-$M$13)&gt;0,-1,1)</f>
        <v>18248587.500000004</v>
      </c>
      <c r="AA204" s="113">
        <f t="shared" si="45"/>
        <v>18274773.410279918</v>
      </c>
      <c r="AB204" s="193">
        <f t="shared" si="46"/>
        <v>7.6233774370966547E-5</v>
      </c>
      <c r="AC204" s="191">
        <f t="shared" si="47"/>
        <v>4.2276579132305425E-5</v>
      </c>
      <c r="AD204" s="194">
        <f t="shared" si="48"/>
        <v>2.1095112048252027E-9</v>
      </c>
      <c r="AE204" s="191">
        <f t="shared" si="49"/>
        <v>3.1707434349229069E-3</v>
      </c>
      <c r="AF204" s="191">
        <f t="shared" si="50"/>
        <v>0.3454624363950749</v>
      </c>
    </row>
    <row r="205" spans="2:32">
      <c r="B205" s="116">
        <f t="shared" si="35"/>
        <v>59782.278993485685</v>
      </c>
      <c r="C205" s="115">
        <f t="shared" si="37"/>
        <v>2.950000000000002</v>
      </c>
      <c r="D205" s="68">
        <f>'ver pressoflex 6p C2 DCpowe'!$G$3/2/$C$557*C205</f>
        <v>36.137500000000024</v>
      </c>
      <c r="E205" s="114">
        <f t="shared" si="38"/>
        <v>3.4807152074515813E-4</v>
      </c>
      <c r="F205" s="114">
        <f t="shared" si="39"/>
        <v>5.1800498117455878E-4</v>
      </c>
      <c r="G205" s="114">
        <f t="shared" si="40"/>
        <v>6.8793844160395926E-4</v>
      </c>
      <c r="H205" s="114">
        <f t="shared" si="41"/>
        <v>4.3627495233897482E-3</v>
      </c>
      <c r="I205" s="114">
        <f t="shared" si="42"/>
        <v>4.5326829838191491E-3</v>
      </c>
      <c r="J205" s="114">
        <f t="shared" si="43"/>
        <v>4.7026164442485491E-3</v>
      </c>
      <c r="K205" s="114">
        <f t="shared" si="44"/>
        <v>5.1274500953220501E-3</v>
      </c>
      <c r="L205" s="113">
        <f>-'ver pressoflex 6p C2 DCpowe'!$G$2*'ver pressoflex 6p C2 DCpowe'!D205*'ver pressoflex 6p C2 DCpowe'!$G$17*'ver pressoflex 6p C2 DCpowe'!$G$13*'ver pressoflex 6p C2 DCpowe'!AE205</f>
        <v>-27.080511528725022</v>
      </c>
      <c r="M205" s="31">
        <f>IF(ABS(E205)&lt;'ver pressoflex 6p C2 DCpowe'!$G$7,'ver pressoflex 6p C2 DCpowe'!$G$16*E205*'ver pressoflex 6p C2 DCpowe'!$O$8,SIGN(E205)*'ver pressoflex 6p C2 DCpowe'!$G$15*'ver pressoflex 6p C2 DCpowe'!$O$8)</f>
        <v>5.8595050144089402</v>
      </c>
      <c r="N205" s="31">
        <f>IF(ABS(F205)&lt;'ver pressoflex 6p C2 DCpowe'!$G$7,'ver pressoflex 6p C2 DCpowe'!$G$16*F205*'ver pressoflex 6p C2 DCpowe'!$O$9,SIGN(F205)*'ver pressoflex 6p C2 DCpowe'!$G$15*'ver pressoflex 6p C2 DCpowe'!$O$9)</f>
        <v>0</v>
      </c>
      <c r="O205" s="31">
        <f>IF(ABS(G205)&lt;'ver pressoflex 6p C2 DCpowe'!$G$7,'ver pressoflex 6p C2 DCpowe'!$G$16*G205*'ver pressoflex 6p C2 DCpowe'!$O$10,SIGN(G205)*'ver pressoflex 6p C2 DCpowe'!$G$15*'ver pressoflex 6p C2 DCpowe'!$O$10)</f>
        <v>0</v>
      </c>
      <c r="P205" s="31">
        <f>IF(ABS(H205)&lt;'ver pressoflex 6p C2 DCpowe'!$G$7,'ver pressoflex 6p C2 DCpowe'!$G$16*H205*'ver pressoflex 6p C2 DCpowe'!$O$11,SIGN(H205)*'ver pressoflex 6p C2 DCpowe'!$G$15*'ver pressoflex 6p C2 DCpowe'!$O$11)</f>
        <v>0</v>
      </c>
      <c r="Q205" s="31">
        <f>IF(ABS(I205)&lt;'ver pressoflex 6p C2 DCpowe'!$G$7,'ver pressoflex 6p C2 DCpowe'!$G$16*I205*'ver pressoflex 6p C2 DCpowe'!$O$12,SIGN(I205)*'ver pressoflex 6p C2 DCpowe'!$G$15*'ver pressoflex 6p C2 DCpowe'!$O$12)</f>
        <v>0</v>
      </c>
      <c r="R205" s="31">
        <f>IF(ABS(J205)&lt;'ver pressoflex 6p C2 DCpowe'!$G$7,'ver pressoflex 6p C2 DCpowe'!$G$16*J205*'ver pressoflex 6p C2 DCpowe'!$O$13,SIGN(J205)*'ver pressoflex 6p C2 DCpowe'!$G$15*'ver pressoflex 6p C2 DCpowe'!$O$13)</f>
        <v>17803.500000000004</v>
      </c>
      <c r="S205" s="113">
        <f t="shared" si="36"/>
        <v>17782.278993485688</v>
      </c>
      <c r="T205" s="362">
        <f>-L205*('ver pressoflex 6p C2 DCpowe'!$G$3/2-'ver pressoflex 6p C2 DCpowe'!AF205*'ver pressoflex 6p C2 DCpowe'!D205)</f>
        <v>32835.455151863374</v>
      </c>
      <c r="U205" s="29">
        <f>M205*IF(($G$3/2-$M$8)&gt;0,('ver pressoflex 6p C2 DCpowe'!$G$3/2-'ver pressoflex 6p C2 DCpowe'!$M$8),'ver pressoflex 6p C2 DCpowe'!$G$3/2-('ver pressoflex 6p C2 DCpowe'!$G$3-'ver pressoflex 6p C2 DCpowe'!$M$8))*IF(($G$3/2-$M$8)&gt;0,-1,1)</f>
        <v>-6005.9926397691634</v>
      </c>
      <c r="V205" s="29">
        <f>N205*IF(($G$3/2-$M$9)&gt;0,('ver pressoflex 6p C2 DCpowe'!$G$3/2-'ver pressoflex 6p C2 DCpowe'!$M$9),'ver pressoflex 6p C2 DCpowe'!$G$3/2-('ver pressoflex 6p C2 DCpowe'!$G$3-'ver pressoflex 6p C2 DCpowe'!$M$9))*IF(($G$3/2-$M$9)&gt;0,-1,1)</f>
        <v>0</v>
      </c>
      <c r="W205" s="29">
        <f>O205*IF(($G$3/2-$M$10)&gt;0,('ver pressoflex 6p C2 DCpowe'!$G$3/2-'ver pressoflex 6p C2 DCpowe'!$M$10),'ver pressoflex 6p C2 DCpowe'!$G$3/2-('ver pressoflex 6p C2 DCpowe'!$G$3-'ver pressoflex 6p C2 DCpowe'!$M$10))*IF(($G$3/2-$M$10)&gt;0,-1,1)</f>
        <v>0</v>
      </c>
      <c r="X205" s="29">
        <f>P205*IF(($G$3/2-$M$11)&gt;0,('ver pressoflex 6p C2 DCpowe'!$G$3/2-'ver pressoflex 6p C2 DCpowe'!$M$11),'ver pressoflex 6p C2 DCpowe'!$G$3/2-('ver pressoflex 6p C2 DCpowe'!$G$3-'ver pressoflex 6p C2 DCpowe'!$M$11))*IF(($G$3/2-$M$11)&gt;0,-1,1)</f>
        <v>0</v>
      </c>
      <c r="Y205" s="29">
        <f>Q205*IF(($G$3/2-$M$12)&gt;0,('ver pressoflex 6p C2 DCpowe'!$G$3/2-'ver pressoflex 6p C2 DCpowe'!$M$12),'ver pressoflex 6p C2 DCpowe'!$G$3/2-('ver pressoflex 6p C2 DCpowe'!$G$3-'ver pressoflex 6p C2 DCpowe'!$M$12))*IF(($G$3/2-$M$12)&gt;0,-1,1)</f>
        <v>0</v>
      </c>
      <c r="Z205" s="29">
        <f>R205*IF(($G$3/2-$M$13)&gt;0,('ver pressoflex 6p C2 DCpowe'!$G$3/2-'ver pressoflex 6p C2 DCpowe'!$M$13),'ver pressoflex 6p C2 DCpowe'!$G$3/2-('ver pressoflex 6p C2 DCpowe'!$G$3-'ver pressoflex 6p C2 DCpowe'!$M$13))*IF(($G$3/2-$M$13)&gt;0,-1,1)</f>
        <v>18248587.500000004</v>
      </c>
      <c r="AA205" s="113">
        <f t="shared" si="45"/>
        <v>18275416.962512098</v>
      </c>
      <c r="AB205" s="193">
        <f t="shared" si="46"/>
        <v>7.6762130328343354E-5</v>
      </c>
      <c r="AC205" s="191">
        <f t="shared" si="47"/>
        <v>4.2821385033315224E-5</v>
      </c>
      <c r="AD205" s="194">
        <f t="shared" si="48"/>
        <v>2.1511878671807428E-9</v>
      </c>
      <c r="AE205" s="191">
        <f t="shared" si="49"/>
        <v>3.2116038774986414E-3</v>
      </c>
      <c r="AF205" s="191">
        <f t="shared" si="50"/>
        <v>0.3455588326039476</v>
      </c>
    </row>
    <row r="206" spans="2:32">
      <c r="B206" s="116">
        <f t="shared" si="35"/>
        <v>59781.738472306955</v>
      </c>
      <c r="C206" s="115">
        <f t="shared" si="37"/>
        <v>2.970000000000002</v>
      </c>
      <c r="D206" s="68">
        <f>'ver pressoflex 6p C2 DCpowe'!$G$3/2/$C$557*C206</f>
        <v>36.382500000000022</v>
      </c>
      <c r="E206" s="114">
        <f t="shared" si="38"/>
        <v>3.4758727788181381E-4</v>
      </c>
      <c r="F206" s="114">
        <f t="shared" si="39"/>
        <v>5.1753842754823163E-4</v>
      </c>
      <c r="G206" s="114">
        <f t="shared" si="40"/>
        <v>6.8748957721464924E-4</v>
      </c>
      <c r="H206" s="114">
        <f t="shared" si="41"/>
        <v>4.3626831887509333E-3</v>
      </c>
      <c r="I206" s="114">
        <f t="shared" si="42"/>
        <v>4.5326343384173512E-3</v>
      </c>
      <c r="J206" s="114">
        <f t="shared" si="43"/>
        <v>4.7025854880837692E-3</v>
      </c>
      <c r="K206" s="114">
        <f t="shared" si="44"/>
        <v>5.1274633622498131E-3</v>
      </c>
      <c r="L206" s="113">
        <f>-'ver pressoflex 6p C2 DCpowe'!$G$2*'ver pressoflex 6p C2 DCpowe'!D206*'ver pressoflex 6p C2 DCpowe'!$G$17*'ver pressoflex 6p C2 DCpowe'!$G$13*'ver pressoflex 6p C2 DCpowe'!AE206</f>
        <v>-27.612880867057925</v>
      </c>
      <c r="M206" s="31">
        <f>IF(ABS(E206)&lt;'ver pressoflex 6p C2 DCpowe'!$G$7,'ver pressoflex 6p C2 DCpowe'!$G$16*E206*'ver pressoflex 6p C2 DCpowe'!$O$8,SIGN(E206)*'ver pressoflex 6p C2 DCpowe'!$G$15*'ver pressoflex 6p C2 DCpowe'!$O$8)</f>
        <v>5.8513531740059017</v>
      </c>
      <c r="N206" s="31">
        <f>IF(ABS(F206)&lt;'ver pressoflex 6p C2 DCpowe'!$G$7,'ver pressoflex 6p C2 DCpowe'!$G$16*F206*'ver pressoflex 6p C2 DCpowe'!$O$9,SIGN(F206)*'ver pressoflex 6p C2 DCpowe'!$G$15*'ver pressoflex 6p C2 DCpowe'!$O$9)</f>
        <v>0</v>
      </c>
      <c r="O206" s="31">
        <f>IF(ABS(G206)&lt;'ver pressoflex 6p C2 DCpowe'!$G$7,'ver pressoflex 6p C2 DCpowe'!$G$16*G206*'ver pressoflex 6p C2 DCpowe'!$O$10,SIGN(G206)*'ver pressoflex 6p C2 DCpowe'!$G$15*'ver pressoflex 6p C2 DCpowe'!$O$10)</f>
        <v>0</v>
      </c>
      <c r="P206" s="31">
        <f>IF(ABS(H206)&lt;'ver pressoflex 6p C2 DCpowe'!$G$7,'ver pressoflex 6p C2 DCpowe'!$G$16*H206*'ver pressoflex 6p C2 DCpowe'!$O$11,SIGN(H206)*'ver pressoflex 6p C2 DCpowe'!$G$15*'ver pressoflex 6p C2 DCpowe'!$O$11)</f>
        <v>0</v>
      </c>
      <c r="Q206" s="31">
        <f>IF(ABS(I206)&lt;'ver pressoflex 6p C2 DCpowe'!$G$7,'ver pressoflex 6p C2 DCpowe'!$G$16*I206*'ver pressoflex 6p C2 DCpowe'!$O$12,SIGN(I206)*'ver pressoflex 6p C2 DCpowe'!$G$15*'ver pressoflex 6p C2 DCpowe'!$O$12)</f>
        <v>0</v>
      </c>
      <c r="R206" s="31">
        <f>IF(ABS(J206)&lt;'ver pressoflex 6p C2 DCpowe'!$G$7,'ver pressoflex 6p C2 DCpowe'!$G$16*J206*'ver pressoflex 6p C2 DCpowe'!$O$13,SIGN(J206)*'ver pressoflex 6p C2 DCpowe'!$G$15*'ver pressoflex 6p C2 DCpowe'!$O$13)</f>
        <v>17803.500000000004</v>
      </c>
      <c r="S206" s="113">
        <f t="shared" si="36"/>
        <v>17781.738472306952</v>
      </c>
      <c r="T206" s="362">
        <f>-L206*('ver pressoflex 6p C2 DCpowe'!$G$3/2-'ver pressoflex 6p C2 DCpowe'!AF206*'ver pressoflex 6p C2 DCpowe'!D206)</f>
        <v>33478.524741322282</v>
      </c>
      <c r="U206" s="29">
        <f>M206*IF(($G$3/2-$M$8)&gt;0,('ver pressoflex 6p C2 DCpowe'!$G$3/2-'ver pressoflex 6p C2 DCpowe'!$M$8),'ver pressoflex 6p C2 DCpowe'!$G$3/2-('ver pressoflex 6p C2 DCpowe'!$G$3-'ver pressoflex 6p C2 DCpowe'!$M$8))*IF(($G$3/2-$M$8)&gt;0,-1,1)</f>
        <v>-5997.6370033560488</v>
      </c>
      <c r="V206" s="29">
        <f>N206*IF(($G$3/2-$M$9)&gt;0,('ver pressoflex 6p C2 DCpowe'!$G$3/2-'ver pressoflex 6p C2 DCpowe'!$M$9),'ver pressoflex 6p C2 DCpowe'!$G$3/2-('ver pressoflex 6p C2 DCpowe'!$G$3-'ver pressoflex 6p C2 DCpowe'!$M$9))*IF(($G$3/2-$M$9)&gt;0,-1,1)</f>
        <v>0</v>
      </c>
      <c r="W206" s="29">
        <f>O206*IF(($G$3/2-$M$10)&gt;0,('ver pressoflex 6p C2 DCpowe'!$G$3/2-'ver pressoflex 6p C2 DCpowe'!$M$10),'ver pressoflex 6p C2 DCpowe'!$G$3/2-('ver pressoflex 6p C2 DCpowe'!$G$3-'ver pressoflex 6p C2 DCpowe'!$M$10))*IF(($G$3/2-$M$10)&gt;0,-1,1)</f>
        <v>0</v>
      </c>
      <c r="X206" s="29">
        <f>P206*IF(($G$3/2-$M$11)&gt;0,('ver pressoflex 6p C2 DCpowe'!$G$3/2-'ver pressoflex 6p C2 DCpowe'!$M$11),'ver pressoflex 6p C2 DCpowe'!$G$3/2-('ver pressoflex 6p C2 DCpowe'!$G$3-'ver pressoflex 6p C2 DCpowe'!$M$11))*IF(($G$3/2-$M$11)&gt;0,-1,1)</f>
        <v>0</v>
      </c>
      <c r="Y206" s="29">
        <f>Q206*IF(($G$3/2-$M$12)&gt;0,('ver pressoflex 6p C2 DCpowe'!$G$3/2-'ver pressoflex 6p C2 DCpowe'!$M$12),'ver pressoflex 6p C2 DCpowe'!$G$3/2-('ver pressoflex 6p C2 DCpowe'!$G$3-'ver pressoflex 6p C2 DCpowe'!$M$12))*IF(($G$3/2-$M$12)&gt;0,-1,1)</f>
        <v>0</v>
      </c>
      <c r="Z206" s="29">
        <f>R206*IF(($G$3/2-$M$13)&gt;0,('ver pressoflex 6p C2 DCpowe'!$G$3/2-'ver pressoflex 6p C2 DCpowe'!$M$13),'ver pressoflex 6p C2 DCpowe'!$G$3/2-('ver pressoflex 6p C2 DCpowe'!$G$3-'ver pressoflex 6p C2 DCpowe'!$M$13))*IF(($G$3/2-$M$13)&gt;0,-1,1)</f>
        <v>18248587.500000004</v>
      </c>
      <c r="AA206" s="113">
        <f t="shared" si="45"/>
        <v>18276068.387737971</v>
      </c>
      <c r="AB206" s="193">
        <f t="shared" si="46"/>
        <v>7.729059628423061E-5</v>
      </c>
      <c r="AC206" s="191">
        <f t="shared" si="47"/>
        <v>4.3369172175881907E-5</v>
      </c>
      <c r="AD206" s="194">
        <f t="shared" si="48"/>
        <v>2.1933820446763259E-9</v>
      </c>
      <c r="AE206" s="191">
        <f t="shared" si="49"/>
        <v>3.2526879131911427E-3</v>
      </c>
      <c r="AF206" s="191">
        <f t="shared" si="50"/>
        <v>0.3456554438174757</v>
      </c>
    </row>
    <row r="207" spans="2:32">
      <c r="B207" s="116">
        <f t="shared" si="35"/>
        <v>59781.191347951128</v>
      </c>
      <c r="C207" s="115">
        <f t="shared" si="37"/>
        <v>2.990000000000002</v>
      </c>
      <c r="D207" s="68">
        <f>'ver pressoflex 6p C2 DCpowe'!$G$3/2/$C$557*C207</f>
        <v>36.627500000000026</v>
      </c>
      <c r="E207" s="114">
        <f t="shared" si="38"/>
        <v>3.4710293419337566E-4</v>
      </c>
      <c r="F207" s="114">
        <f t="shared" si="39"/>
        <v>5.1707177677991906E-4</v>
      </c>
      <c r="G207" s="114">
        <f t="shared" si="40"/>
        <v>6.870406193664624E-4</v>
      </c>
      <c r="H207" s="114">
        <f t="shared" si="41"/>
        <v>4.3626168403004626E-3</v>
      </c>
      <c r="I207" s="114">
        <f t="shared" si="42"/>
        <v>4.5325856828870061E-3</v>
      </c>
      <c r="J207" s="114">
        <f t="shared" si="43"/>
        <v>4.7025545254735486E-3</v>
      </c>
      <c r="K207" s="114">
        <f t="shared" si="44"/>
        <v>5.1274766319399073E-3</v>
      </c>
      <c r="L207" s="113">
        <f>-'ver pressoflex 6p C2 DCpowe'!$G$2*'ver pressoflex 6p C2 DCpowe'!D207*'ver pressoflex 6p C2 DCpowe'!$G$17*'ver pressoflex 6p C2 DCpowe'!$G$13*'ver pressoflex 6p C2 DCpowe'!AE207</f>
        <v>-28.151851685169213</v>
      </c>
      <c r="M207" s="31">
        <f>IF(ABS(E207)&lt;'ver pressoflex 6p C2 DCpowe'!$G$7,'ver pressoflex 6p C2 DCpowe'!$G$16*E207*'ver pressoflex 6p C2 DCpowe'!$O$8,SIGN(E207)*'ver pressoflex 6p C2 DCpowe'!$G$15*'ver pressoflex 6p C2 DCpowe'!$O$8)</f>
        <v>5.8431996362932352</v>
      </c>
      <c r="N207" s="31">
        <f>IF(ABS(F207)&lt;'ver pressoflex 6p C2 DCpowe'!$G$7,'ver pressoflex 6p C2 DCpowe'!$G$16*F207*'ver pressoflex 6p C2 DCpowe'!$O$9,SIGN(F207)*'ver pressoflex 6p C2 DCpowe'!$G$15*'ver pressoflex 6p C2 DCpowe'!$O$9)</f>
        <v>0</v>
      </c>
      <c r="O207" s="31">
        <f>IF(ABS(G207)&lt;'ver pressoflex 6p C2 DCpowe'!$G$7,'ver pressoflex 6p C2 DCpowe'!$G$16*G207*'ver pressoflex 6p C2 DCpowe'!$O$10,SIGN(G207)*'ver pressoflex 6p C2 DCpowe'!$G$15*'ver pressoflex 6p C2 DCpowe'!$O$10)</f>
        <v>0</v>
      </c>
      <c r="P207" s="31">
        <f>IF(ABS(H207)&lt;'ver pressoflex 6p C2 DCpowe'!$G$7,'ver pressoflex 6p C2 DCpowe'!$G$16*H207*'ver pressoflex 6p C2 DCpowe'!$O$11,SIGN(H207)*'ver pressoflex 6p C2 DCpowe'!$G$15*'ver pressoflex 6p C2 DCpowe'!$O$11)</f>
        <v>0</v>
      </c>
      <c r="Q207" s="31">
        <f>IF(ABS(I207)&lt;'ver pressoflex 6p C2 DCpowe'!$G$7,'ver pressoflex 6p C2 DCpowe'!$G$16*I207*'ver pressoflex 6p C2 DCpowe'!$O$12,SIGN(I207)*'ver pressoflex 6p C2 DCpowe'!$G$15*'ver pressoflex 6p C2 DCpowe'!$O$12)</f>
        <v>0</v>
      </c>
      <c r="R207" s="31">
        <f>IF(ABS(J207)&lt;'ver pressoflex 6p C2 DCpowe'!$G$7,'ver pressoflex 6p C2 DCpowe'!$G$16*J207*'ver pressoflex 6p C2 DCpowe'!$O$13,SIGN(J207)*'ver pressoflex 6p C2 DCpowe'!$G$15*'ver pressoflex 6p C2 DCpowe'!$O$13)</f>
        <v>17803.500000000004</v>
      </c>
      <c r="S207" s="113">
        <f t="shared" si="36"/>
        <v>17781.191347951128</v>
      </c>
      <c r="T207" s="362">
        <f>-L207*('ver pressoflex 6p C2 DCpowe'!$G$3/2-'ver pressoflex 6p C2 DCpowe'!AF207*'ver pressoflex 6p C2 DCpowe'!D207)</f>
        <v>34129.50210200125</v>
      </c>
      <c r="U207" s="29">
        <f>M207*IF(($G$3/2-$M$8)&gt;0,('ver pressoflex 6p C2 DCpowe'!$G$3/2-'ver pressoflex 6p C2 DCpowe'!$M$8),'ver pressoflex 6p C2 DCpowe'!$G$3/2-('ver pressoflex 6p C2 DCpowe'!$G$3-'ver pressoflex 6p C2 DCpowe'!$M$8))*IF(($G$3/2-$M$8)&gt;0,-1,1)</f>
        <v>-5989.2796272005662</v>
      </c>
      <c r="V207" s="29">
        <f>N207*IF(($G$3/2-$M$9)&gt;0,('ver pressoflex 6p C2 DCpowe'!$G$3/2-'ver pressoflex 6p C2 DCpowe'!$M$9),'ver pressoflex 6p C2 DCpowe'!$G$3/2-('ver pressoflex 6p C2 DCpowe'!$G$3-'ver pressoflex 6p C2 DCpowe'!$M$9))*IF(($G$3/2-$M$9)&gt;0,-1,1)</f>
        <v>0</v>
      </c>
      <c r="W207" s="29">
        <f>O207*IF(($G$3/2-$M$10)&gt;0,('ver pressoflex 6p C2 DCpowe'!$G$3/2-'ver pressoflex 6p C2 DCpowe'!$M$10),'ver pressoflex 6p C2 DCpowe'!$G$3/2-('ver pressoflex 6p C2 DCpowe'!$G$3-'ver pressoflex 6p C2 DCpowe'!$M$10))*IF(($G$3/2-$M$10)&gt;0,-1,1)</f>
        <v>0</v>
      </c>
      <c r="X207" s="29">
        <f>P207*IF(($G$3/2-$M$11)&gt;0,('ver pressoflex 6p C2 DCpowe'!$G$3/2-'ver pressoflex 6p C2 DCpowe'!$M$11),'ver pressoflex 6p C2 DCpowe'!$G$3/2-('ver pressoflex 6p C2 DCpowe'!$G$3-'ver pressoflex 6p C2 DCpowe'!$M$11))*IF(($G$3/2-$M$11)&gt;0,-1,1)</f>
        <v>0</v>
      </c>
      <c r="Y207" s="29">
        <f>Q207*IF(($G$3/2-$M$12)&gt;0,('ver pressoflex 6p C2 DCpowe'!$G$3/2-'ver pressoflex 6p C2 DCpowe'!$M$12),'ver pressoflex 6p C2 DCpowe'!$G$3/2-('ver pressoflex 6p C2 DCpowe'!$G$3-'ver pressoflex 6p C2 DCpowe'!$M$12))*IF(($G$3/2-$M$12)&gt;0,-1,1)</f>
        <v>0</v>
      </c>
      <c r="Z207" s="29">
        <f>R207*IF(($G$3/2-$M$13)&gt;0,('ver pressoflex 6p C2 DCpowe'!$G$3/2-'ver pressoflex 6p C2 DCpowe'!$M$13),'ver pressoflex 6p C2 DCpowe'!$G$3/2-('ver pressoflex 6p C2 DCpowe'!$G$3-'ver pressoflex 6p C2 DCpowe'!$M$13))*IF(($G$3/2-$M$13)&gt;0,-1,1)</f>
        <v>18248587.500000004</v>
      </c>
      <c r="AA207" s="113">
        <f t="shared" si="45"/>
        <v>18276727.722474806</v>
      </c>
      <c r="AB207" s="193">
        <f t="shared" si="46"/>
        <v>7.781917227298278E-5</v>
      </c>
      <c r="AC207" s="191">
        <f t="shared" si="47"/>
        <v>4.3919930084022255E-5</v>
      </c>
      <c r="AD207" s="194">
        <f t="shared" si="48"/>
        <v>2.2360961360821231E-9</v>
      </c>
      <c r="AE207" s="191">
        <f t="shared" si="49"/>
        <v>3.293994756301669E-3</v>
      </c>
      <c r="AF207" s="191">
        <f t="shared" si="50"/>
        <v>0.34575227075579018</v>
      </c>
    </row>
    <row r="208" spans="2:32">
      <c r="B208" s="116">
        <f t="shared" si="35"/>
        <v>59780.637588975223</v>
      </c>
      <c r="C208" s="115">
        <f t="shared" si="37"/>
        <v>3.010000000000002</v>
      </c>
      <c r="D208" s="68">
        <f>'ver pressoflex 6p C2 DCpowe'!$G$3/2/$C$557*C208</f>
        <v>36.872500000000024</v>
      </c>
      <c r="E208" s="114">
        <f t="shared" si="38"/>
        <v>3.4661848964835093E-4</v>
      </c>
      <c r="F208" s="114">
        <f t="shared" si="39"/>
        <v>5.1660502883927879E-4</v>
      </c>
      <c r="G208" s="114">
        <f t="shared" si="40"/>
        <v>6.865915680302066E-4</v>
      </c>
      <c r="H208" s="114">
        <f t="shared" si="41"/>
        <v>4.362550478034021E-3</v>
      </c>
      <c r="I208" s="114">
        <f t="shared" si="42"/>
        <v>4.5325370172249486E-3</v>
      </c>
      <c r="J208" s="114">
        <f t="shared" si="43"/>
        <v>4.702523556415877E-3</v>
      </c>
      <c r="K208" s="114">
        <f t="shared" si="44"/>
        <v>5.1274899043931964E-3</v>
      </c>
      <c r="L208" s="113">
        <f>-'ver pressoflex 6p C2 DCpowe'!$G$2*'ver pressoflex 6p C2 DCpowe'!D208*'ver pressoflex 6p C2 DCpowe'!$G$17*'ver pressoflex 6p C2 DCpowe'!$G$13*'ver pressoflex 6p C2 DCpowe'!AE208</f>
        <v>-28.697455425518552</v>
      </c>
      <c r="M208" s="31">
        <f>IF(ABS(E208)&lt;'ver pressoflex 6p C2 DCpowe'!$G$7,'ver pressoflex 6p C2 DCpowe'!$G$16*E208*'ver pressoflex 6p C2 DCpowe'!$O$8,SIGN(E208)*'ver pressoflex 6p C2 DCpowe'!$G$15*'ver pressoflex 6p C2 DCpowe'!$O$8)</f>
        <v>5.835044400740788</v>
      </c>
      <c r="N208" s="31">
        <f>IF(ABS(F208)&lt;'ver pressoflex 6p C2 DCpowe'!$G$7,'ver pressoflex 6p C2 DCpowe'!$G$16*F208*'ver pressoflex 6p C2 DCpowe'!$O$9,SIGN(F208)*'ver pressoflex 6p C2 DCpowe'!$G$15*'ver pressoflex 6p C2 DCpowe'!$O$9)</f>
        <v>0</v>
      </c>
      <c r="O208" s="31">
        <f>IF(ABS(G208)&lt;'ver pressoflex 6p C2 DCpowe'!$G$7,'ver pressoflex 6p C2 DCpowe'!$G$16*G208*'ver pressoflex 6p C2 DCpowe'!$O$10,SIGN(G208)*'ver pressoflex 6p C2 DCpowe'!$G$15*'ver pressoflex 6p C2 DCpowe'!$O$10)</f>
        <v>0</v>
      </c>
      <c r="P208" s="31">
        <f>IF(ABS(H208)&lt;'ver pressoflex 6p C2 DCpowe'!$G$7,'ver pressoflex 6p C2 DCpowe'!$G$16*H208*'ver pressoflex 6p C2 DCpowe'!$O$11,SIGN(H208)*'ver pressoflex 6p C2 DCpowe'!$G$15*'ver pressoflex 6p C2 DCpowe'!$O$11)</f>
        <v>0</v>
      </c>
      <c r="Q208" s="31">
        <f>IF(ABS(I208)&lt;'ver pressoflex 6p C2 DCpowe'!$G$7,'ver pressoflex 6p C2 DCpowe'!$G$16*I208*'ver pressoflex 6p C2 DCpowe'!$O$12,SIGN(I208)*'ver pressoflex 6p C2 DCpowe'!$G$15*'ver pressoflex 6p C2 DCpowe'!$O$12)</f>
        <v>0</v>
      </c>
      <c r="R208" s="31">
        <f>IF(ABS(J208)&lt;'ver pressoflex 6p C2 DCpowe'!$G$7,'ver pressoflex 6p C2 DCpowe'!$G$16*J208*'ver pressoflex 6p C2 DCpowe'!$O$13,SIGN(J208)*'ver pressoflex 6p C2 DCpowe'!$G$15*'ver pressoflex 6p C2 DCpowe'!$O$13)</f>
        <v>17803.500000000004</v>
      </c>
      <c r="S208" s="113">
        <f t="shared" si="36"/>
        <v>17780.637588975227</v>
      </c>
      <c r="T208" s="362">
        <f>-L208*('ver pressoflex 6p C2 DCpowe'!$G$3/2-'ver pressoflex 6p C2 DCpowe'!AF208*'ver pressoflex 6p C2 DCpowe'!D208)</f>
        <v>34788.423507925887</v>
      </c>
      <c r="U208" s="29">
        <f>M208*IF(($G$3/2-$M$8)&gt;0,('ver pressoflex 6p C2 DCpowe'!$G$3/2-'ver pressoflex 6p C2 DCpowe'!$M$8),'ver pressoflex 6p C2 DCpowe'!$G$3/2-('ver pressoflex 6p C2 DCpowe'!$G$3-'ver pressoflex 6p C2 DCpowe'!$M$8))*IF(($G$3/2-$M$8)&gt;0,-1,1)</f>
        <v>-5980.9205107593079</v>
      </c>
      <c r="V208" s="29">
        <f>N208*IF(($G$3/2-$M$9)&gt;0,('ver pressoflex 6p C2 DCpowe'!$G$3/2-'ver pressoflex 6p C2 DCpowe'!$M$9),'ver pressoflex 6p C2 DCpowe'!$G$3/2-('ver pressoflex 6p C2 DCpowe'!$G$3-'ver pressoflex 6p C2 DCpowe'!$M$9))*IF(($G$3/2-$M$9)&gt;0,-1,1)</f>
        <v>0</v>
      </c>
      <c r="W208" s="29">
        <f>O208*IF(($G$3/2-$M$10)&gt;0,('ver pressoflex 6p C2 DCpowe'!$G$3/2-'ver pressoflex 6p C2 DCpowe'!$M$10),'ver pressoflex 6p C2 DCpowe'!$G$3/2-('ver pressoflex 6p C2 DCpowe'!$G$3-'ver pressoflex 6p C2 DCpowe'!$M$10))*IF(($G$3/2-$M$10)&gt;0,-1,1)</f>
        <v>0</v>
      </c>
      <c r="X208" s="29">
        <f>P208*IF(($G$3/2-$M$11)&gt;0,('ver pressoflex 6p C2 DCpowe'!$G$3/2-'ver pressoflex 6p C2 DCpowe'!$M$11),'ver pressoflex 6p C2 DCpowe'!$G$3/2-('ver pressoflex 6p C2 DCpowe'!$G$3-'ver pressoflex 6p C2 DCpowe'!$M$11))*IF(($G$3/2-$M$11)&gt;0,-1,1)</f>
        <v>0</v>
      </c>
      <c r="Y208" s="29">
        <f>Q208*IF(($G$3/2-$M$12)&gt;0,('ver pressoflex 6p C2 DCpowe'!$G$3/2-'ver pressoflex 6p C2 DCpowe'!$M$12),'ver pressoflex 6p C2 DCpowe'!$G$3/2-('ver pressoflex 6p C2 DCpowe'!$G$3-'ver pressoflex 6p C2 DCpowe'!$M$12))*IF(($G$3/2-$M$12)&gt;0,-1,1)</f>
        <v>0</v>
      </c>
      <c r="Z208" s="29">
        <f>R208*IF(($G$3/2-$M$13)&gt;0,('ver pressoflex 6p C2 DCpowe'!$G$3/2-'ver pressoflex 6p C2 DCpowe'!$M$13),'ver pressoflex 6p C2 DCpowe'!$G$3/2-('ver pressoflex 6p C2 DCpowe'!$G$3-'ver pressoflex 6p C2 DCpowe'!$M$13))*IF(($G$3/2-$M$13)&gt;0,-1,1)</f>
        <v>18248587.500000004</v>
      </c>
      <c r="AA208" s="113">
        <f t="shared" si="45"/>
        <v>18277395.002997171</v>
      </c>
      <c r="AB208" s="193">
        <f t="shared" si="46"/>
        <v>7.8347858328968624E-5</v>
      </c>
      <c r="AC208" s="191">
        <f t="shared" si="47"/>
        <v>4.4473648267514172E-5</v>
      </c>
      <c r="AD208" s="194">
        <f t="shared" si="48"/>
        <v>2.2793325234456695E-9</v>
      </c>
      <c r="AE208" s="191">
        <f t="shared" si="49"/>
        <v>3.3355236200635625E-3</v>
      </c>
      <c r="AF208" s="191">
        <f t="shared" si="50"/>
        <v>0.34584931414224207</v>
      </c>
    </row>
    <row r="209" spans="2:32">
      <c r="B209" s="116">
        <f t="shared" si="35"/>
        <v>59780.077164125425</v>
      </c>
      <c r="C209" s="115">
        <f t="shared" si="37"/>
        <v>3.030000000000002</v>
      </c>
      <c r="D209" s="68">
        <f>'ver pressoflex 6p C2 DCpowe'!$G$3/2/$C$557*C209</f>
        <v>37.117500000000028</v>
      </c>
      <c r="E209" s="114">
        <f t="shared" si="38"/>
        <v>3.4613394421523377E-4</v>
      </c>
      <c r="F209" s="114">
        <f t="shared" si="39"/>
        <v>5.1613818369595588E-4</v>
      </c>
      <c r="G209" s="114">
        <f t="shared" si="40"/>
        <v>6.8614242317667788E-4</v>
      </c>
      <c r="H209" s="114">
        <f t="shared" si="41"/>
        <v>4.3624841019472924E-3</v>
      </c>
      <c r="I209" s="114">
        <f t="shared" si="42"/>
        <v>4.5324883414280146E-3</v>
      </c>
      <c r="J209" s="114">
        <f t="shared" si="43"/>
        <v>4.7024925809087369E-3</v>
      </c>
      <c r="K209" s="114">
        <f t="shared" si="44"/>
        <v>5.127503179610542E-3</v>
      </c>
      <c r="L209" s="113">
        <f>-'ver pressoflex 6p C2 DCpowe'!$G$2*'ver pressoflex 6p C2 DCpowe'!D209*'ver pressoflex 6p C2 DCpowe'!$G$17*'ver pressoflex 6p C2 DCpowe'!$G$13*'ver pressoflex 6p C2 DCpowe'!AE209</f>
        <v>-29.24972334139958</v>
      </c>
      <c r="M209" s="31">
        <f>IF(ABS(E209)&lt;'ver pressoflex 6p C2 DCpowe'!$G$7,'ver pressoflex 6p C2 DCpowe'!$G$16*E209*'ver pressoflex 6p C2 DCpowe'!$O$8,SIGN(E209)*'ver pressoflex 6p C2 DCpowe'!$G$15*'ver pressoflex 6p C2 DCpowe'!$O$8)</f>
        <v>5.8268874668181816</v>
      </c>
      <c r="N209" s="31">
        <f>IF(ABS(F209)&lt;'ver pressoflex 6p C2 DCpowe'!$G$7,'ver pressoflex 6p C2 DCpowe'!$G$16*F209*'ver pressoflex 6p C2 DCpowe'!$O$9,SIGN(F209)*'ver pressoflex 6p C2 DCpowe'!$G$15*'ver pressoflex 6p C2 DCpowe'!$O$9)</f>
        <v>0</v>
      </c>
      <c r="O209" s="31">
        <f>IF(ABS(G209)&lt;'ver pressoflex 6p C2 DCpowe'!$G$7,'ver pressoflex 6p C2 DCpowe'!$G$16*G209*'ver pressoflex 6p C2 DCpowe'!$O$10,SIGN(G209)*'ver pressoflex 6p C2 DCpowe'!$G$15*'ver pressoflex 6p C2 DCpowe'!$O$10)</f>
        <v>0</v>
      </c>
      <c r="P209" s="31">
        <f>IF(ABS(H209)&lt;'ver pressoflex 6p C2 DCpowe'!$G$7,'ver pressoflex 6p C2 DCpowe'!$G$16*H209*'ver pressoflex 6p C2 DCpowe'!$O$11,SIGN(H209)*'ver pressoflex 6p C2 DCpowe'!$G$15*'ver pressoflex 6p C2 DCpowe'!$O$11)</f>
        <v>0</v>
      </c>
      <c r="Q209" s="31">
        <f>IF(ABS(I209)&lt;'ver pressoflex 6p C2 DCpowe'!$G$7,'ver pressoflex 6p C2 DCpowe'!$G$16*I209*'ver pressoflex 6p C2 DCpowe'!$O$12,SIGN(I209)*'ver pressoflex 6p C2 DCpowe'!$G$15*'ver pressoflex 6p C2 DCpowe'!$O$12)</f>
        <v>0</v>
      </c>
      <c r="R209" s="31">
        <f>IF(ABS(J209)&lt;'ver pressoflex 6p C2 DCpowe'!$G$7,'ver pressoflex 6p C2 DCpowe'!$G$16*J209*'ver pressoflex 6p C2 DCpowe'!$O$13,SIGN(J209)*'ver pressoflex 6p C2 DCpowe'!$G$15*'ver pressoflex 6p C2 DCpowe'!$O$13)</f>
        <v>17803.500000000004</v>
      </c>
      <c r="S209" s="113">
        <f t="shared" si="36"/>
        <v>17780.077164125421</v>
      </c>
      <c r="T209" s="362">
        <f>-L209*('ver pressoflex 6p C2 DCpowe'!$G$3/2-'ver pressoflex 6p C2 DCpowe'!AF209*'ver pressoflex 6p C2 DCpowe'!D209)</f>
        <v>35455.324990090121</v>
      </c>
      <c r="U209" s="29">
        <f>M209*IF(($G$3/2-$M$8)&gt;0,('ver pressoflex 6p C2 DCpowe'!$G$3/2-'ver pressoflex 6p C2 DCpowe'!$M$8),'ver pressoflex 6p C2 DCpowe'!$G$3/2-('ver pressoflex 6p C2 DCpowe'!$G$3-'ver pressoflex 6p C2 DCpowe'!$M$8))*IF(($G$3/2-$M$8)&gt;0,-1,1)</f>
        <v>-5972.5596534886363</v>
      </c>
      <c r="V209" s="29">
        <f>N209*IF(($G$3/2-$M$9)&gt;0,('ver pressoflex 6p C2 DCpowe'!$G$3/2-'ver pressoflex 6p C2 DCpowe'!$M$9),'ver pressoflex 6p C2 DCpowe'!$G$3/2-('ver pressoflex 6p C2 DCpowe'!$G$3-'ver pressoflex 6p C2 DCpowe'!$M$9))*IF(($G$3/2-$M$9)&gt;0,-1,1)</f>
        <v>0</v>
      </c>
      <c r="W209" s="29">
        <f>O209*IF(($G$3/2-$M$10)&gt;0,('ver pressoflex 6p C2 DCpowe'!$G$3/2-'ver pressoflex 6p C2 DCpowe'!$M$10),'ver pressoflex 6p C2 DCpowe'!$G$3/2-('ver pressoflex 6p C2 DCpowe'!$G$3-'ver pressoflex 6p C2 DCpowe'!$M$10))*IF(($G$3/2-$M$10)&gt;0,-1,1)</f>
        <v>0</v>
      </c>
      <c r="X209" s="29">
        <f>P209*IF(($G$3/2-$M$11)&gt;0,('ver pressoflex 6p C2 DCpowe'!$G$3/2-'ver pressoflex 6p C2 DCpowe'!$M$11),'ver pressoflex 6p C2 DCpowe'!$G$3/2-('ver pressoflex 6p C2 DCpowe'!$G$3-'ver pressoflex 6p C2 DCpowe'!$M$11))*IF(($G$3/2-$M$11)&gt;0,-1,1)</f>
        <v>0</v>
      </c>
      <c r="Y209" s="29">
        <f>Q209*IF(($G$3/2-$M$12)&gt;0,('ver pressoflex 6p C2 DCpowe'!$G$3/2-'ver pressoflex 6p C2 DCpowe'!$M$12),'ver pressoflex 6p C2 DCpowe'!$G$3/2-('ver pressoflex 6p C2 DCpowe'!$G$3-'ver pressoflex 6p C2 DCpowe'!$M$12))*IF(($G$3/2-$M$12)&gt;0,-1,1)</f>
        <v>0</v>
      </c>
      <c r="Z209" s="29">
        <f>R209*IF(($G$3/2-$M$13)&gt;0,('ver pressoflex 6p C2 DCpowe'!$G$3/2-'ver pressoflex 6p C2 DCpowe'!$M$13),'ver pressoflex 6p C2 DCpowe'!$G$3/2-('ver pressoflex 6p C2 DCpowe'!$G$3-'ver pressoflex 6p C2 DCpowe'!$M$13))*IF(($G$3/2-$M$13)&gt;0,-1,1)</f>
        <v>18248587.500000004</v>
      </c>
      <c r="AA209" s="113">
        <f t="shared" si="45"/>
        <v>18278070.265336607</v>
      </c>
      <c r="AB209" s="193">
        <f t="shared" si="46"/>
        <v>7.8876654486571325E-5</v>
      </c>
      <c r="AC209" s="191">
        <f t="shared" si="47"/>
        <v>4.5030316221881567E-5</v>
      </c>
      <c r="AD209" s="194">
        <f t="shared" si="48"/>
        <v>2.3230935720540645E-9</v>
      </c>
      <c r="AE209" s="191">
        <f t="shared" si="49"/>
        <v>3.3772737166411172E-3</v>
      </c>
      <c r="AF209" s="191">
        <f t="shared" si="50"/>
        <v>0.34594657470341938</v>
      </c>
    </row>
    <row r="210" spans="2:32">
      <c r="B210" s="116">
        <f t="shared" si="35"/>
        <v>59779.510042337373</v>
      </c>
      <c r="C210" s="115">
        <f t="shared" si="37"/>
        <v>3.050000000000002</v>
      </c>
      <c r="D210" s="68">
        <f>'ver pressoflex 6p C2 DCpowe'!$G$3/2/$C$557*C210</f>
        <v>37.362500000000026</v>
      </c>
      <c r="E210" s="114">
        <f t="shared" si="38"/>
        <v>3.456492978625054E-4</v>
      </c>
      <c r="F210" s="114">
        <f t="shared" si="39"/>
        <v>5.156712413195828E-4</v>
      </c>
      <c r="G210" s="114">
        <f t="shared" si="40"/>
        <v>6.8569318477666025E-4</v>
      </c>
      <c r="H210" s="114">
        <f t="shared" si="41"/>
        <v>4.3624177120359592E-3</v>
      </c>
      <c r="I210" s="114">
        <f t="shared" si="42"/>
        <v>4.5324396554930375E-3</v>
      </c>
      <c r="J210" s="114">
        <f t="shared" si="43"/>
        <v>4.702461598950115E-3</v>
      </c>
      <c r="K210" s="114">
        <f t="shared" si="44"/>
        <v>5.1275164575928086E-3</v>
      </c>
      <c r="L210" s="113">
        <f>-'ver pressoflex 6p C2 DCpowe'!$G$2*'ver pressoflex 6p C2 DCpowe'!D210*'ver pressoflex 6p C2 DCpowe'!$G$17*'ver pressoflex 6p C2 DCpowe'!$G$13*'ver pressoflex 6p C2 DCpowe'!AE210</f>
        <v>-29.808686496624148</v>
      </c>
      <c r="M210" s="31">
        <f>IF(ABS(E210)&lt;'ver pressoflex 6p C2 DCpowe'!$G$7,'ver pressoflex 6p C2 DCpowe'!$G$16*E210*'ver pressoflex 6p C2 DCpowe'!$O$8,SIGN(E210)*'ver pressoflex 6p C2 DCpowe'!$G$15*'ver pressoflex 6p C2 DCpowe'!$O$8)</f>
        <v>5.8187288339948262</v>
      </c>
      <c r="N210" s="31">
        <f>IF(ABS(F210)&lt;'ver pressoflex 6p C2 DCpowe'!$G$7,'ver pressoflex 6p C2 DCpowe'!$G$16*F210*'ver pressoflex 6p C2 DCpowe'!$O$9,SIGN(F210)*'ver pressoflex 6p C2 DCpowe'!$G$15*'ver pressoflex 6p C2 DCpowe'!$O$9)</f>
        <v>0</v>
      </c>
      <c r="O210" s="31">
        <f>IF(ABS(G210)&lt;'ver pressoflex 6p C2 DCpowe'!$G$7,'ver pressoflex 6p C2 DCpowe'!$G$16*G210*'ver pressoflex 6p C2 DCpowe'!$O$10,SIGN(G210)*'ver pressoflex 6p C2 DCpowe'!$G$15*'ver pressoflex 6p C2 DCpowe'!$O$10)</f>
        <v>0</v>
      </c>
      <c r="P210" s="31">
        <f>IF(ABS(H210)&lt;'ver pressoflex 6p C2 DCpowe'!$G$7,'ver pressoflex 6p C2 DCpowe'!$G$16*H210*'ver pressoflex 6p C2 DCpowe'!$O$11,SIGN(H210)*'ver pressoflex 6p C2 DCpowe'!$G$15*'ver pressoflex 6p C2 DCpowe'!$O$11)</f>
        <v>0</v>
      </c>
      <c r="Q210" s="31">
        <f>IF(ABS(I210)&lt;'ver pressoflex 6p C2 DCpowe'!$G$7,'ver pressoflex 6p C2 DCpowe'!$G$16*I210*'ver pressoflex 6p C2 DCpowe'!$O$12,SIGN(I210)*'ver pressoflex 6p C2 DCpowe'!$G$15*'ver pressoflex 6p C2 DCpowe'!$O$12)</f>
        <v>0</v>
      </c>
      <c r="R210" s="31">
        <f>IF(ABS(J210)&lt;'ver pressoflex 6p C2 DCpowe'!$G$7,'ver pressoflex 6p C2 DCpowe'!$G$16*J210*'ver pressoflex 6p C2 DCpowe'!$O$13,SIGN(J210)*'ver pressoflex 6p C2 DCpowe'!$G$15*'ver pressoflex 6p C2 DCpowe'!$O$13)</f>
        <v>17803.500000000004</v>
      </c>
      <c r="S210" s="113">
        <f t="shared" si="36"/>
        <v>17779.510042337373</v>
      </c>
      <c r="T210" s="362">
        <f>-L210*('ver pressoflex 6p C2 DCpowe'!$G$3/2-'ver pressoflex 6p C2 DCpowe'!AF210*'ver pressoflex 6p C2 DCpowe'!D210)</f>
        <v>36130.242336124851</v>
      </c>
      <c r="U210" s="29">
        <f>M210*IF(($G$3/2-$M$8)&gt;0,('ver pressoflex 6p C2 DCpowe'!$G$3/2-'ver pressoflex 6p C2 DCpowe'!$M$8),'ver pressoflex 6p C2 DCpowe'!$G$3/2-('ver pressoflex 6p C2 DCpowe'!$G$3-'ver pressoflex 6p C2 DCpowe'!$M$8))*IF(($G$3/2-$M$8)&gt;0,-1,1)</f>
        <v>-5964.197054844697</v>
      </c>
      <c r="V210" s="29">
        <f>N210*IF(($G$3/2-$M$9)&gt;0,('ver pressoflex 6p C2 DCpowe'!$G$3/2-'ver pressoflex 6p C2 DCpowe'!$M$9),'ver pressoflex 6p C2 DCpowe'!$G$3/2-('ver pressoflex 6p C2 DCpowe'!$G$3-'ver pressoflex 6p C2 DCpowe'!$M$9))*IF(($G$3/2-$M$9)&gt;0,-1,1)</f>
        <v>0</v>
      </c>
      <c r="W210" s="29">
        <f>O210*IF(($G$3/2-$M$10)&gt;0,('ver pressoflex 6p C2 DCpowe'!$G$3/2-'ver pressoflex 6p C2 DCpowe'!$M$10),'ver pressoflex 6p C2 DCpowe'!$G$3/2-('ver pressoflex 6p C2 DCpowe'!$G$3-'ver pressoflex 6p C2 DCpowe'!$M$10))*IF(($G$3/2-$M$10)&gt;0,-1,1)</f>
        <v>0</v>
      </c>
      <c r="X210" s="29">
        <f>P210*IF(($G$3/2-$M$11)&gt;0,('ver pressoflex 6p C2 DCpowe'!$G$3/2-'ver pressoflex 6p C2 DCpowe'!$M$11),'ver pressoflex 6p C2 DCpowe'!$G$3/2-('ver pressoflex 6p C2 DCpowe'!$G$3-'ver pressoflex 6p C2 DCpowe'!$M$11))*IF(($G$3/2-$M$11)&gt;0,-1,1)</f>
        <v>0</v>
      </c>
      <c r="Y210" s="29">
        <f>Q210*IF(($G$3/2-$M$12)&gt;0,('ver pressoflex 6p C2 DCpowe'!$G$3/2-'ver pressoflex 6p C2 DCpowe'!$M$12),'ver pressoflex 6p C2 DCpowe'!$G$3/2-('ver pressoflex 6p C2 DCpowe'!$G$3-'ver pressoflex 6p C2 DCpowe'!$M$12))*IF(($G$3/2-$M$12)&gt;0,-1,1)</f>
        <v>0</v>
      </c>
      <c r="Z210" s="29">
        <f>R210*IF(($G$3/2-$M$13)&gt;0,('ver pressoflex 6p C2 DCpowe'!$G$3/2-'ver pressoflex 6p C2 DCpowe'!$M$13),'ver pressoflex 6p C2 DCpowe'!$G$3/2-('ver pressoflex 6p C2 DCpowe'!$G$3-'ver pressoflex 6p C2 DCpowe'!$M$13))*IF(($G$3/2-$M$13)&gt;0,-1,1)</f>
        <v>18248587.500000004</v>
      </c>
      <c r="AA210" s="113">
        <f t="shared" si="45"/>
        <v>18278753.545281284</v>
      </c>
      <c r="AB210" s="193">
        <f t="shared" si="46"/>
        <v>7.9405560780188253E-5</v>
      </c>
      <c r="AC210" s="191">
        <f t="shared" si="47"/>
        <v>4.5589923428378915E-5</v>
      </c>
      <c r="AD210" s="194">
        <f t="shared" si="48"/>
        <v>2.367381630396077E-9</v>
      </c>
      <c r="AE210" s="191">
        <f t="shared" si="49"/>
        <v>3.4192442571284185E-3</v>
      </c>
      <c r="AF210" s="191">
        <f t="shared" si="50"/>
        <v>0.34604405316916642</v>
      </c>
    </row>
    <row r="211" spans="2:32">
      <c r="B211" s="116">
        <f t="shared" si="35"/>
        <v>59778.936192736539</v>
      </c>
      <c r="C211" s="115">
        <f t="shared" si="37"/>
        <v>3.0700000000000021</v>
      </c>
      <c r="D211" s="68">
        <f>'ver pressoflex 6p C2 DCpowe'!$G$3/2/$C$557*C211</f>
        <v>37.607500000000023</v>
      </c>
      <c r="E211" s="114">
        <f t="shared" si="38"/>
        <v>3.4516455055863337E-4</v>
      </c>
      <c r="F211" s="114">
        <f t="shared" si="39"/>
        <v>5.1520420167977922E-4</v>
      </c>
      <c r="G211" s="114">
        <f t="shared" si="40"/>
        <v>6.8524385280092502E-4</v>
      </c>
      <c r="H211" s="114">
        <f t="shared" si="41"/>
        <v>4.3623513082957028E-3</v>
      </c>
      <c r="I211" s="114">
        <f t="shared" si="42"/>
        <v>4.5323909594168488E-3</v>
      </c>
      <c r="J211" s="114">
        <f t="shared" si="43"/>
        <v>4.7024306105379948E-3</v>
      </c>
      <c r="K211" s="114">
        <f t="shared" si="44"/>
        <v>5.1275297383408594E-3</v>
      </c>
      <c r="L211" s="113">
        <f>-'ver pressoflex 6p C2 DCpowe'!$G$2*'ver pressoflex 6p C2 DCpowe'!D211*'ver pressoflex 6p C2 DCpowe'!$G$17*'ver pressoflex 6p C2 DCpowe'!$G$13*'ver pressoflex 6p C2 DCpowe'!AE211</f>
        <v>-30.374375765206537</v>
      </c>
      <c r="M211" s="31">
        <f>IF(ABS(E211)&lt;'ver pressoflex 6p C2 DCpowe'!$G$7,'ver pressoflex 6p C2 DCpowe'!$G$16*E211*'ver pressoflex 6p C2 DCpowe'!$O$8,SIGN(E211)*'ver pressoflex 6p C2 DCpowe'!$G$15*'ver pressoflex 6p C2 DCpowe'!$O$8)</f>
        <v>5.8105685017398958</v>
      </c>
      <c r="N211" s="31">
        <f>IF(ABS(F211)&lt;'ver pressoflex 6p C2 DCpowe'!$G$7,'ver pressoflex 6p C2 DCpowe'!$G$16*F211*'ver pressoflex 6p C2 DCpowe'!$O$9,SIGN(F211)*'ver pressoflex 6p C2 DCpowe'!$G$15*'ver pressoflex 6p C2 DCpowe'!$O$9)</f>
        <v>0</v>
      </c>
      <c r="O211" s="31">
        <f>IF(ABS(G211)&lt;'ver pressoflex 6p C2 DCpowe'!$G$7,'ver pressoflex 6p C2 DCpowe'!$G$16*G211*'ver pressoflex 6p C2 DCpowe'!$O$10,SIGN(G211)*'ver pressoflex 6p C2 DCpowe'!$G$15*'ver pressoflex 6p C2 DCpowe'!$O$10)</f>
        <v>0</v>
      </c>
      <c r="P211" s="31">
        <f>IF(ABS(H211)&lt;'ver pressoflex 6p C2 DCpowe'!$G$7,'ver pressoflex 6p C2 DCpowe'!$G$16*H211*'ver pressoflex 6p C2 DCpowe'!$O$11,SIGN(H211)*'ver pressoflex 6p C2 DCpowe'!$G$15*'ver pressoflex 6p C2 DCpowe'!$O$11)</f>
        <v>0</v>
      </c>
      <c r="Q211" s="31">
        <f>IF(ABS(I211)&lt;'ver pressoflex 6p C2 DCpowe'!$G$7,'ver pressoflex 6p C2 DCpowe'!$G$16*I211*'ver pressoflex 6p C2 DCpowe'!$O$12,SIGN(I211)*'ver pressoflex 6p C2 DCpowe'!$G$15*'ver pressoflex 6p C2 DCpowe'!$O$12)</f>
        <v>0</v>
      </c>
      <c r="R211" s="31">
        <f>IF(ABS(J211)&lt;'ver pressoflex 6p C2 DCpowe'!$G$7,'ver pressoflex 6p C2 DCpowe'!$G$16*J211*'ver pressoflex 6p C2 DCpowe'!$O$13,SIGN(J211)*'ver pressoflex 6p C2 DCpowe'!$G$15*'ver pressoflex 6p C2 DCpowe'!$O$13)</f>
        <v>17803.500000000004</v>
      </c>
      <c r="S211" s="113">
        <f t="shared" si="36"/>
        <v>17778.936192736535</v>
      </c>
      <c r="T211" s="362">
        <f>-L211*('ver pressoflex 6p C2 DCpowe'!$G$3/2-'ver pressoflex 6p C2 DCpowe'!AF211*'ver pressoflex 6p C2 DCpowe'!D211)</f>
        <v>36813.21108996676</v>
      </c>
      <c r="U211" s="29">
        <f>M211*IF(($G$3/2-$M$8)&gt;0,('ver pressoflex 6p C2 DCpowe'!$G$3/2-'ver pressoflex 6p C2 DCpowe'!$M$8),'ver pressoflex 6p C2 DCpowe'!$G$3/2-('ver pressoflex 6p C2 DCpowe'!$G$3-'ver pressoflex 6p C2 DCpowe'!$M$8))*IF(($G$3/2-$M$8)&gt;0,-1,1)</f>
        <v>-5955.8327142833932</v>
      </c>
      <c r="V211" s="29">
        <f>N211*IF(($G$3/2-$M$9)&gt;0,('ver pressoflex 6p C2 DCpowe'!$G$3/2-'ver pressoflex 6p C2 DCpowe'!$M$9),'ver pressoflex 6p C2 DCpowe'!$G$3/2-('ver pressoflex 6p C2 DCpowe'!$G$3-'ver pressoflex 6p C2 DCpowe'!$M$9))*IF(($G$3/2-$M$9)&gt;0,-1,1)</f>
        <v>0</v>
      </c>
      <c r="W211" s="29">
        <f>O211*IF(($G$3/2-$M$10)&gt;0,('ver pressoflex 6p C2 DCpowe'!$G$3/2-'ver pressoflex 6p C2 DCpowe'!$M$10),'ver pressoflex 6p C2 DCpowe'!$G$3/2-('ver pressoflex 6p C2 DCpowe'!$G$3-'ver pressoflex 6p C2 DCpowe'!$M$10))*IF(($G$3/2-$M$10)&gt;0,-1,1)</f>
        <v>0</v>
      </c>
      <c r="X211" s="29">
        <f>P211*IF(($G$3/2-$M$11)&gt;0,('ver pressoflex 6p C2 DCpowe'!$G$3/2-'ver pressoflex 6p C2 DCpowe'!$M$11),'ver pressoflex 6p C2 DCpowe'!$G$3/2-('ver pressoflex 6p C2 DCpowe'!$G$3-'ver pressoflex 6p C2 DCpowe'!$M$11))*IF(($G$3/2-$M$11)&gt;0,-1,1)</f>
        <v>0</v>
      </c>
      <c r="Y211" s="29">
        <f>Q211*IF(($G$3/2-$M$12)&gt;0,('ver pressoflex 6p C2 DCpowe'!$G$3/2-'ver pressoflex 6p C2 DCpowe'!$M$12),'ver pressoflex 6p C2 DCpowe'!$G$3/2-('ver pressoflex 6p C2 DCpowe'!$G$3-'ver pressoflex 6p C2 DCpowe'!$M$12))*IF(($G$3/2-$M$12)&gt;0,-1,1)</f>
        <v>0</v>
      </c>
      <c r="Z211" s="29">
        <f>R211*IF(($G$3/2-$M$13)&gt;0,('ver pressoflex 6p C2 DCpowe'!$G$3/2-'ver pressoflex 6p C2 DCpowe'!$M$13),'ver pressoflex 6p C2 DCpowe'!$G$3/2-('ver pressoflex 6p C2 DCpowe'!$G$3-'ver pressoflex 6p C2 DCpowe'!$M$13))*IF(($G$3/2-$M$13)&gt;0,-1,1)</f>
        <v>18248587.500000004</v>
      </c>
      <c r="AA211" s="113">
        <f t="shared" si="45"/>
        <v>18279444.878375687</v>
      </c>
      <c r="AB211" s="193">
        <f t="shared" si="46"/>
        <v>7.9934577244231185E-5</v>
      </c>
      <c r="AC211" s="191">
        <f t="shared" si="47"/>
        <v>4.6152459353976156E-5</v>
      </c>
      <c r="AD211" s="194">
        <f t="shared" si="48"/>
        <v>2.4121990301242264E-9</v>
      </c>
      <c r="AE211" s="191">
        <f t="shared" si="49"/>
        <v>3.4614344515482114E-3</v>
      </c>
      <c r="AF211" s="191">
        <f t="shared" si="50"/>
        <v>0.3461417502726013</v>
      </c>
    </row>
    <row r="212" spans="2:32">
      <c r="B212" s="116">
        <f t="shared" si="35"/>
        <v>59778.355584638484</v>
      </c>
      <c r="C212" s="115">
        <f t="shared" si="37"/>
        <v>3.0900000000000021</v>
      </c>
      <c r="D212" s="68">
        <f>'ver pressoflex 6p C2 DCpowe'!$G$3/2/$C$557*C212</f>
        <v>37.852500000000028</v>
      </c>
      <c r="E212" s="114">
        <f t="shared" si="38"/>
        <v>3.4467970227207261E-4</v>
      </c>
      <c r="F212" s="114">
        <f t="shared" si="39"/>
        <v>5.1473706474615215E-4</v>
      </c>
      <c r="G212" s="114">
        <f t="shared" si="40"/>
        <v>6.847944272202317E-4</v>
      </c>
      <c r="H212" s="114">
        <f t="shared" si="41"/>
        <v>4.3622848907222019E-3</v>
      </c>
      <c r="I212" s="114">
        <f t="shared" si="42"/>
        <v>4.5323422531962807E-3</v>
      </c>
      <c r="J212" s="114">
        <f t="shared" si="43"/>
        <v>4.7023996156703605E-3</v>
      </c>
      <c r="K212" s="114">
        <f t="shared" si="44"/>
        <v>5.1275430218555599E-3</v>
      </c>
      <c r="L212" s="113">
        <f>-'ver pressoflex 6p C2 DCpowe'!$G$2*'ver pressoflex 6p C2 DCpowe'!D212*'ver pressoflex 6p C2 DCpowe'!$G$17*'ver pressoflex 6p C2 DCpowe'!$G$13*'ver pressoflex 6p C2 DCpowe'!AE212</f>
        <v>-30.946821831047128</v>
      </c>
      <c r="M212" s="31">
        <f>IF(ABS(E212)&lt;'ver pressoflex 6p C2 DCpowe'!$G$7,'ver pressoflex 6p C2 DCpowe'!$G$16*E212*'ver pressoflex 6p C2 DCpowe'!$O$8,SIGN(E212)*'ver pressoflex 6p C2 DCpowe'!$G$15*'ver pressoflex 6p C2 DCpowe'!$O$8)</f>
        <v>5.8024064695223547</v>
      </c>
      <c r="N212" s="31">
        <f>IF(ABS(F212)&lt;'ver pressoflex 6p C2 DCpowe'!$G$7,'ver pressoflex 6p C2 DCpowe'!$G$16*F212*'ver pressoflex 6p C2 DCpowe'!$O$9,SIGN(F212)*'ver pressoflex 6p C2 DCpowe'!$G$15*'ver pressoflex 6p C2 DCpowe'!$O$9)</f>
        <v>0</v>
      </c>
      <c r="O212" s="31">
        <f>IF(ABS(G212)&lt;'ver pressoflex 6p C2 DCpowe'!$G$7,'ver pressoflex 6p C2 DCpowe'!$G$16*G212*'ver pressoflex 6p C2 DCpowe'!$O$10,SIGN(G212)*'ver pressoflex 6p C2 DCpowe'!$G$15*'ver pressoflex 6p C2 DCpowe'!$O$10)</f>
        <v>0</v>
      </c>
      <c r="P212" s="31">
        <f>IF(ABS(H212)&lt;'ver pressoflex 6p C2 DCpowe'!$G$7,'ver pressoflex 6p C2 DCpowe'!$G$16*H212*'ver pressoflex 6p C2 DCpowe'!$O$11,SIGN(H212)*'ver pressoflex 6p C2 DCpowe'!$G$15*'ver pressoflex 6p C2 DCpowe'!$O$11)</f>
        <v>0</v>
      </c>
      <c r="Q212" s="31">
        <f>IF(ABS(I212)&lt;'ver pressoflex 6p C2 DCpowe'!$G$7,'ver pressoflex 6p C2 DCpowe'!$G$16*I212*'ver pressoflex 6p C2 DCpowe'!$O$12,SIGN(I212)*'ver pressoflex 6p C2 DCpowe'!$G$15*'ver pressoflex 6p C2 DCpowe'!$O$12)</f>
        <v>0</v>
      </c>
      <c r="R212" s="31">
        <f>IF(ABS(J212)&lt;'ver pressoflex 6p C2 DCpowe'!$G$7,'ver pressoflex 6p C2 DCpowe'!$G$16*J212*'ver pressoflex 6p C2 DCpowe'!$O$13,SIGN(J212)*'ver pressoflex 6p C2 DCpowe'!$G$15*'ver pressoflex 6p C2 DCpowe'!$O$13)</f>
        <v>17803.500000000004</v>
      </c>
      <c r="S212" s="113">
        <f t="shared" si="36"/>
        <v>17778.355584638481</v>
      </c>
      <c r="T212" s="362">
        <f>-L212*('ver pressoflex 6p C2 DCpowe'!$G$3/2-'ver pressoflex 6p C2 DCpowe'!AF212*'ver pressoflex 6p C2 DCpowe'!D212)</f>
        <v>37504.266551526409</v>
      </c>
      <c r="U212" s="29">
        <f>M212*IF(($G$3/2-$M$8)&gt;0,('ver pressoflex 6p C2 DCpowe'!$G$3/2-'ver pressoflex 6p C2 DCpowe'!$M$8),'ver pressoflex 6p C2 DCpowe'!$G$3/2-('ver pressoflex 6p C2 DCpowe'!$G$3-'ver pressoflex 6p C2 DCpowe'!$M$8))*IF(($G$3/2-$M$8)&gt;0,-1,1)</f>
        <v>-5947.466631260414</v>
      </c>
      <c r="V212" s="29">
        <f>N212*IF(($G$3/2-$M$9)&gt;0,('ver pressoflex 6p C2 DCpowe'!$G$3/2-'ver pressoflex 6p C2 DCpowe'!$M$9),'ver pressoflex 6p C2 DCpowe'!$G$3/2-('ver pressoflex 6p C2 DCpowe'!$G$3-'ver pressoflex 6p C2 DCpowe'!$M$9))*IF(($G$3/2-$M$9)&gt;0,-1,1)</f>
        <v>0</v>
      </c>
      <c r="W212" s="29">
        <f>O212*IF(($G$3/2-$M$10)&gt;0,('ver pressoflex 6p C2 DCpowe'!$G$3/2-'ver pressoflex 6p C2 DCpowe'!$M$10),'ver pressoflex 6p C2 DCpowe'!$G$3/2-('ver pressoflex 6p C2 DCpowe'!$G$3-'ver pressoflex 6p C2 DCpowe'!$M$10))*IF(($G$3/2-$M$10)&gt;0,-1,1)</f>
        <v>0</v>
      </c>
      <c r="X212" s="29">
        <f>P212*IF(($G$3/2-$M$11)&gt;0,('ver pressoflex 6p C2 DCpowe'!$G$3/2-'ver pressoflex 6p C2 DCpowe'!$M$11),'ver pressoflex 6p C2 DCpowe'!$G$3/2-('ver pressoflex 6p C2 DCpowe'!$G$3-'ver pressoflex 6p C2 DCpowe'!$M$11))*IF(($G$3/2-$M$11)&gt;0,-1,1)</f>
        <v>0</v>
      </c>
      <c r="Y212" s="29">
        <f>Q212*IF(($G$3/2-$M$12)&gt;0,('ver pressoflex 6p C2 DCpowe'!$G$3/2-'ver pressoflex 6p C2 DCpowe'!$M$12),'ver pressoflex 6p C2 DCpowe'!$G$3/2-('ver pressoflex 6p C2 DCpowe'!$G$3-'ver pressoflex 6p C2 DCpowe'!$M$12))*IF(($G$3/2-$M$12)&gt;0,-1,1)</f>
        <v>0</v>
      </c>
      <c r="Z212" s="29">
        <f>R212*IF(($G$3/2-$M$13)&gt;0,('ver pressoflex 6p C2 DCpowe'!$G$3/2-'ver pressoflex 6p C2 DCpowe'!$M$13),'ver pressoflex 6p C2 DCpowe'!$G$3/2-('ver pressoflex 6p C2 DCpowe'!$G$3-'ver pressoflex 6p C2 DCpowe'!$M$13))*IF(($G$3/2-$M$13)&gt;0,-1,1)</f>
        <v>18248587.500000004</v>
      </c>
      <c r="AA212" s="113">
        <f t="shared" si="45"/>
        <v>18280144.299920268</v>
      </c>
      <c r="AB212" s="193">
        <f t="shared" si="46"/>
        <v>8.0463703913126252E-5</v>
      </c>
      <c r="AC212" s="191">
        <f t="shared" si="47"/>
        <v>4.6717913451343435E-5</v>
      </c>
      <c r="AD212" s="194">
        <f t="shared" si="48"/>
        <v>2.4575480860167846E-9</v>
      </c>
      <c r="AE212" s="191">
        <f t="shared" si="49"/>
        <v>3.5038435088507575E-3</v>
      </c>
      <c r="AF212" s="191">
        <f t="shared" si="50"/>
        <v>0.34623966675013462</v>
      </c>
    </row>
    <row r="213" spans="2:32">
      <c r="B213" s="116">
        <f t="shared" si="35"/>
        <v>59777.768187549198</v>
      </c>
      <c r="C213" s="115">
        <f t="shared" si="37"/>
        <v>3.1100000000000021</v>
      </c>
      <c r="D213" s="68">
        <f>'ver pressoflex 6p C2 DCpowe'!$G$3/2/$C$557*C213</f>
        <v>38.097500000000025</v>
      </c>
      <c r="E213" s="114">
        <f t="shared" si="38"/>
        <v>3.4419475297126469E-4</v>
      </c>
      <c r="F213" s="114">
        <f t="shared" si="39"/>
        <v>5.1426983048829611E-4</v>
      </c>
      <c r="G213" s="114">
        <f t="shared" si="40"/>
        <v>6.8434490800532754E-4</v>
      </c>
      <c r="H213" s="114">
        <f t="shared" si="41"/>
        <v>4.3622184593111327E-3</v>
      </c>
      <c r="I213" s="114">
        <f t="shared" si="42"/>
        <v>4.5322935368281641E-3</v>
      </c>
      <c r="J213" s="114">
        <f t="shared" si="43"/>
        <v>4.7023686143451947E-3</v>
      </c>
      <c r="K213" s="114">
        <f t="shared" si="44"/>
        <v>5.1275563081377732E-3</v>
      </c>
      <c r="L213" s="113">
        <f>-'ver pressoflex 6p C2 DCpowe'!$G$2*'ver pressoflex 6p C2 DCpowe'!D213*'ver pressoflex 6p C2 DCpowe'!$G$17*'ver pressoflex 6p C2 DCpowe'!$G$13*'ver pressoflex 6p C2 DCpowe'!AE213</f>
        <v>-31.526055187615469</v>
      </c>
      <c r="M213" s="31">
        <f>IF(ABS(E213)&lt;'ver pressoflex 6p C2 DCpowe'!$G$7,'ver pressoflex 6p C2 DCpowe'!$G$16*E213*'ver pressoflex 6p C2 DCpowe'!$O$8,SIGN(E213)*'ver pressoflex 6p C2 DCpowe'!$G$15*'ver pressoflex 6p C2 DCpowe'!$O$8)</f>
        <v>5.7942427368109435</v>
      </c>
      <c r="N213" s="31">
        <f>IF(ABS(F213)&lt;'ver pressoflex 6p C2 DCpowe'!$G$7,'ver pressoflex 6p C2 DCpowe'!$G$16*F213*'ver pressoflex 6p C2 DCpowe'!$O$9,SIGN(F213)*'ver pressoflex 6p C2 DCpowe'!$G$15*'ver pressoflex 6p C2 DCpowe'!$O$9)</f>
        <v>0</v>
      </c>
      <c r="O213" s="31">
        <f>IF(ABS(G213)&lt;'ver pressoflex 6p C2 DCpowe'!$G$7,'ver pressoflex 6p C2 DCpowe'!$G$16*G213*'ver pressoflex 6p C2 DCpowe'!$O$10,SIGN(G213)*'ver pressoflex 6p C2 DCpowe'!$G$15*'ver pressoflex 6p C2 DCpowe'!$O$10)</f>
        <v>0</v>
      </c>
      <c r="P213" s="31">
        <f>IF(ABS(H213)&lt;'ver pressoflex 6p C2 DCpowe'!$G$7,'ver pressoflex 6p C2 DCpowe'!$G$16*H213*'ver pressoflex 6p C2 DCpowe'!$O$11,SIGN(H213)*'ver pressoflex 6p C2 DCpowe'!$G$15*'ver pressoflex 6p C2 DCpowe'!$O$11)</f>
        <v>0</v>
      </c>
      <c r="Q213" s="31">
        <f>IF(ABS(I213)&lt;'ver pressoflex 6p C2 DCpowe'!$G$7,'ver pressoflex 6p C2 DCpowe'!$G$16*I213*'ver pressoflex 6p C2 DCpowe'!$O$12,SIGN(I213)*'ver pressoflex 6p C2 DCpowe'!$G$15*'ver pressoflex 6p C2 DCpowe'!$O$12)</f>
        <v>0</v>
      </c>
      <c r="R213" s="31">
        <f>IF(ABS(J213)&lt;'ver pressoflex 6p C2 DCpowe'!$G$7,'ver pressoflex 6p C2 DCpowe'!$G$16*J213*'ver pressoflex 6p C2 DCpowe'!$O$13,SIGN(J213)*'ver pressoflex 6p C2 DCpowe'!$G$15*'ver pressoflex 6p C2 DCpowe'!$O$13)</f>
        <v>17803.500000000004</v>
      </c>
      <c r="S213" s="113">
        <f t="shared" si="36"/>
        <v>17777.768187549198</v>
      </c>
      <c r="T213" s="362">
        <f>-L213*('ver pressoflex 6p C2 DCpowe'!$G$3/2-'ver pressoflex 6p C2 DCpowe'!AF213*'ver pressoflex 6p C2 DCpowe'!D213)</f>
        <v>38203.443776355889</v>
      </c>
      <c r="U213" s="29">
        <f>M213*IF(($G$3/2-$M$8)&gt;0,('ver pressoflex 6p C2 DCpowe'!$G$3/2-'ver pressoflex 6p C2 DCpowe'!$M$8),'ver pressoflex 6p C2 DCpowe'!$G$3/2-('ver pressoflex 6p C2 DCpowe'!$G$3-'ver pressoflex 6p C2 DCpowe'!$M$8))*IF(($G$3/2-$M$8)&gt;0,-1,1)</f>
        <v>-5939.0988052312168</v>
      </c>
      <c r="V213" s="29">
        <f>N213*IF(($G$3/2-$M$9)&gt;0,('ver pressoflex 6p C2 DCpowe'!$G$3/2-'ver pressoflex 6p C2 DCpowe'!$M$9),'ver pressoflex 6p C2 DCpowe'!$G$3/2-('ver pressoflex 6p C2 DCpowe'!$G$3-'ver pressoflex 6p C2 DCpowe'!$M$9))*IF(($G$3/2-$M$9)&gt;0,-1,1)</f>
        <v>0</v>
      </c>
      <c r="W213" s="29">
        <f>O213*IF(($G$3/2-$M$10)&gt;0,('ver pressoflex 6p C2 DCpowe'!$G$3/2-'ver pressoflex 6p C2 DCpowe'!$M$10),'ver pressoflex 6p C2 DCpowe'!$G$3/2-('ver pressoflex 6p C2 DCpowe'!$G$3-'ver pressoflex 6p C2 DCpowe'!$M$10))*IF(($G$3/2-$M$10)&gt;0,-1,1)</f>
        <v>0</v>
      </c>
      <c r="X213" s="29">
        <f>P213*IF(($G$3/2-$M$11)&gt;0,('ver pressoflex 6p C2 DCpowe'!$G$3/2-'ver pressoflex 6p C2 DCpowe'!$M$11),'ver pressoflex 6p C2 DCpowe'!$G$3/2-('ver pressoflex 6p C2 DCpowe'!$G$3-'ver pressoflex 6p C2 DCpowe'!$M$11))*IF(($G$3/2-$M$11)&gt;0,-1,1)</f>
        <v>0</v>
      </c>
      <c r="Y213" s="29">
        <f>Q213*IF(($G$3/2-$M$12)&gt;0,('ver pressoflex 6p C2 DCpowe'!$G$3/2-'ver pressoflex 6p C2 DCpowe'!$M$12),'ver pressoflex 6p C2 DCpowe'!$G$3/2-('ver pressoflex 6p C2 DCpowe'!$G$3-'ver pressoflex 6p C2 DCpowe'!$M$12))*IF(($G$3/2-$M$12)&gt;0,-1,1)</f>
        <v>0</v>
      </c>
      <c r="Z213" s="29">
        <f>R213*IF(($G$3/2-$M$13)&gt;0,('ver pressoflex 6p C2 DCpowe'!$G$3/2-'ver pressoflex 6p C2 DCpowe'!$M$13),'ver pressoflex 6p C2 DCpowe'!$G$3/2-('ver pressoflex 6p C2 DCpowe'!$G$3-'ver pressoflex 6p C2 DCpowe'!$M$13))*IF(($G$3/2-$M$13)&gt;0,-1,1)</f>
        <v>18248587.500000004</v>
      </c>
      <c r="AA213" s="113">
        <f t="shared" si="45"/>
        <v>18280851.844971128</v>
      </c>
      <c r="AB213" s="193">
        <f t="shared" si="46"/>
        <v>8.0992940821313867E-5</v>
      </c>
      <c r="AC213" s="191">
        <f t="shared" si="47"/>
        <v>4.7286275158835618E-5</v>
      </c>
      <c r="AD213" s="194">
        <f t="shared" si="48"/>
        <v>2.5034310959397127E-9</v>
      </c>
      <c r="AE213" s="191">
        <f t="shared" si="49"/>
        <v>3.546470636912671E-3</v>
      </c>
      <c r="AF213" s="191">
        <f t="shared" si="50"/>
        <v>0.34633780334148745</v>
      </c>
    </row>
    <row r="214" spans="2:32">
      <c r="B214" s="116">
        <f t="shared" si="35"/>
        <v>59777.173971165445</v>
      </c>
      <c r="C214" s="115">
        <f t="shared" si="37"/>
        <v>3.1300000000000021</v>
      </c>
      <c r="D214" s="68">
        <f>'ver pressoflex 6p C2 DCpowe'!$G$3/2/$C$557*C214</f>
        <v>38.342500000000022</v>
      </c>
      <c r="E214" s="114">
        <f t="shared" si="38"/>
        <v>3.4370970262463809E-4</v>
      </c>
      <c r="F214" s="114">
        <f t="shared" si="39"/>
        <v>5.1380249887579294E-4</v>
      </c>
      <c r="G214" s="114">
        <f t="shared" si="40"/>
        <v>6.8389529512694774E-4</v>
      </c>
      <c r="H214" s="114">
        <f t="shared" si="41"/>
        <v>4.3621520140581698E-3</v>
      </c>
      <c r="I214" s="114">
        <f t="shared" si="42"/>
        <v>4.5322448103093244E-3</v>
      </c>
      <c r="J214" s="114">
        <f t="shared" si="43"/>
        <v>4.7023376065604789E-3</v>
      </c>
      <c r="K214" s="114">
        <f t="shared" si="44"/>
        <v>5.1275695971883658E-3</v>
      </c>
      <c r="L214" s="113">
        <f>-'ver pressoflex 6p C2 DCpowe'!$G$2*'ver pressoflex 6p C2 DCpowe'!D214*'ver pressoflex 6p C2 DCpowe'!$G$17*'ver pressoflex 6p C2 DCpowe'!$G$13*'ver pressoflex 6p C2 DCpowe'!AE214</f>
        <v>-32.112106137633361</v>
      </c>
      <c r="M214" s="31">
        <f>IF(ABS(E214)&lt;'ver pressoflex 6p C2 DCpowe'!$G$7,'ver pressoflex 6p C2 DCpowe'!$G$16*E214*'ver pressoflex 6p C2 DCpowe'!$O$8,SIGN(E214)*'ver pressoflex 6p C2 DCpowe'!$G$15*'ver pressoflex 6p C2 DCpowe'!$O$8)</f>
        <v>5.7860773030741797</v>
      </c>
      <c r="N214" s="31">
        <f>IF(ABS(F214)&lt;'ver pressoflex 6p C2 DCpowe'!$G$7,'ver pressoflex 6p C2 DCpowe'!$G$16*F214*'ver pressoflex 6p C2 DCpowe'!$O$9,SIGN(F214)*'ver pressoflex 6p C2 DCpowe'!$G$15*'ver pressoflex 6p C2 DCpowe'!$O$9)</f>
        <v>0</v>
      </c>
      <c r="O214" s="31">
        <f>IF(ABS(G214)&lt;'ver pressoflex 6p C2 DCpowe'!$G$7,'ver pressoflex 6p C2 DCpowe'!$G$16*G214*'ver pressoflex 6p C2 DCpowe'!$O$10,SIGN(G214)*'ver pressoflex 6p C2 DCpowe'!$G$15*'ver pressoflex 6p C2 DCpowe'!$O$10)</f>
        <v>0</v>
      </c>
      <c r="P214" s="31">
        <f>IF(ABS(H214)&lt;'ver pressoflex 6p C2 DCpowe'!$G$7,'ver pressoflex 6p C2 DCpowe'!$G$16*H214*'ver pressoflex 6p C2 DCpowe'!$O$11,SIGN(H214)*'ver pressoflex 6p C2 DCpowe'!$G$15*'ver pressoflex 6p C2 DCpowe'!$O$11)</f>
        <v>0</v>
      </c>
      <c r="Q214" s="31">
        <f>IF(ABS(I214)&lt;'ver pressoflex 6p C2 DCpowe'!$G$7,'ver pressoflex 6p C2 DCpowe'!$G$16*I214*'ver pressoflex 6p C2 DCpowe'!$O$12,SIGN(I214)*'ver pressoflex 6p C2 DCpowe'!$G$15*'ver pressoflex 6p C2 DCpowe'!$O$12)</f>
        <v>0</v>
      </c>
      <c r="R214" s="31">
        <f>IF(ABS(J214)&lt;'ver pressoflex 6p C2 DCpowe'!$G$7,'ver pressoflex 6p C2 DCpowe'!$G$16*J214*'ver pressoflex 6p C2 DCpowe'!$O$13,SIGN(J214)*'ver pressoflex 6p C2 DCpowe'!$G$15*'ver pressoflex 6p C2 DCpowe'!$O$13)</f>
        <v>17803.500000000004</v>
      </c>
      <c r="S214" s="113">
        <f t="shared" si="36"/>
        <v>17777.173971165445</v>
      </c>
      <c r="T214" s="362">
        <f>-L214*('ver pressoflex 6p C2 DCpowe'!$G$3/2-'ver pressoflex 6p C2 DCpowe'!AF214*'ver pressoflex 6p C2 DCpowe'!D214)</f>
        <v>38910.777575316439</v>
      </c>
      <c r="U214" s="29">
        <f>M214*IF(($G$3/2-$M$8)&gt;0,('ver pressoflex 6p C2 DCpowe'!$G$3/2-'ver pressoflex 6p C2 DCpowe'!$M$8),'ver pressoflex 6p C2 DCpowe'!$G$3/2-('ver pressoflex 6p C2 DCpowe'!$G$3-'ver pressoflex 6p C2 DCpowe'!$M$8))*IF(($G$3/2-$M$8)&gt;0,-1,1)</f>
        <v>-5930.7292356510343</v>
      </c>
      <c r="V214" s="29">
        <f>N214*IF(($G$3/2-$M$9)&gt;0,('ver pressoflex 6p C2 DCpowe'!$G$3/2-'ver pressoflex 6p C2 DCpowe'!$M$9),'ver pressoflex 6p C2 DCpowe'!$G$3/2-('ver pressoflex 6p C2 DCpowe'!$G$3-'ver pressoflex 6p C2 DCpowe'!$M$9))*IF(($G$3/2-$M$9)&gt;0,-1,1)</f>
        <v>0</v>
      </c>
      <c r="W214" s="29">
        <f>O214*IF(($G$3/2-$M$10)&gt;0,('ver pressoflex 6p C2 DCpowe'!$G$3/2-'ver pressoflex 6p C2 DCpowe'!$M$10),'ver pressoflex 6p C2 DCpowe'!$G$3/2-('ver pressoflex 6p C2 DCpowe'!$G$3-'ver pressoflex 6p C2 DCpowe'!$M$10))*IF(($G$3/2-$M$10)&gt;0,-1,1)</f>
        <v>0</v>
      </c>
      <c r="X214" s="29">
        <f>P214*IF(($G$3/2-$M$11)&gt;0,('ver pressoflex 6p C2 DCpowe'!$G$3/2-'ver pressoflex 6p C2 DCpowe'!$M$11),'ver pressoflex 6p C2 DCpowe'!$G$3/2-('ver pressoflex 6p C2 DCpowe'!$G$3-'ver pressoflex 6p C2 DCpowe'!$M$11))*IF(($G$3/2-$M$11)&gt;0,-1,1)</f>
        <v>0</v>
      </c>
      <c r="Y214" s="29">
        <f>Q214*IF(($G$3/2-$M$12)&gt;0,('ver pressoflex 6p C2 DCpowe'!$G$3/2-'ver pressoflex 6p C2 DCpowe'!$M$12),'ver pressoflex 6p C2 DCpowe'!$G$3/2-('ver pressoflex 6p C2 DCpowe'!$G$3-'ver pressoflex 6p C2 DCpowe'!$M$12))*IF(($G$3/2-$M$12)&gt;0,-1,1)</f>
        <v>0</v>
      </c>
      <c r="Z214" s="29">
        <f>R214*IF(($G$3/2-$M$13)&gt;0,('ver pressoflex 6p C2 DCpowe'!$G$3/2-'ver pressoflex 6p C2 DCpowe'!$M$13),'ver pressoflex 6p C2 DCpowe'!$G$3/2-('ver pressoflex 6p C2 DCpowe'!$G$3-'ver pressoflex 6p C2 DCpowe'!$M$13))*IF(($G$3/2-$M$13)&gt;0,-1,1)</f>
        <v>18248587.500000004</v>
      </c>
      <c r="AA214" s="113">
        <f t="shared" si="45"/>
        <v>18281567.548339669</v>
      </c>
      <c r="AB214" s="193">
        <f t="shared" si="46"/>
        <v>8.1522288003248836E-5</v>
      </c>
      <c r="AC214" s="191">
        <f t="shared" si="47"/>
        <v>4.7857533900477227E-5</v>
      </c>
      <c r="AD214" s="194">
        <f t="shared" si="48"/>
        <v>2.5498503408085526E-9</v>
      </c>
      <c r="AE214" s="191">
        <f t="shared" si="49"/>
        <v>3.5893150425357918E-3</v>
      </c>
      <c r="AF214" s="191">
        <f t="shared" si="50"/>
        <v>0.34643616078971062</v>
      </c>
    </row>
    <row r="215" spans="2:32">
      <c r="B215" s="116">
        <f t="shared" si="35"/>
        <v>59776.572905375026</v>
      </c>
      <c r="C215" s="115">
        <f t="shared" si="37"/>
        <v>3.1500000000000021</v>
      </c>
      <c r="D215" s="68">
        <f>'ver pressoflex 6p C2 DCpowe'!$G$3/2/$C$557*C215</f>
        <v>38.587500000000027</v>
      </c>
      <c r="E215" s="114">
        <f t="shared" si="38"/>
        <v>3.4322455120060804E-4</v>
      </c>
      <c r="F215" s="114">
        <f t="shared" si="39"/>
        <v>5.1333506987821147E-4</v>
      </c>
      <c r="G215" s="114">
        <f t="shared" si="40"/>
        <v>6.8344558855581484E-4</v>
      </c>
      <c r="H215" s="114">
        <f t="shared" si="41"/>
        <v>4.3620855549589875E-3</v>
      </c>
      <c r="I215" s="114">
        <f t="shared" si="42"/>
        <v>4.5321960736365912E-3</v>
      </c>
      <c r="J215" s="114">
        <f t="shared" si="43"/>
        <v>4.7023065923141941E-3</v>
      </c>
      <c r="K215" s="114">
        <f t="shared" si="44"/>
        <v>5.1275828890082033E-3</v>
      </c>
      <c r="L215" s="113">
        <f>-'ver pressoflex 6p C2 DCpowe'!$G$2*'ver pressoflex 6p C2 DCpowe'!D215*'ver pressoflex 6p C2 DCpowe'!$G$17*'ver pressoflex 6p C2 DCpowe'!$G$13*'ver pressoflex 6p C2 DCpowe'!AE215</f>
        <v>-32.705004792757144</v>
      </c>
      <c r="M215" s="31">
        <f>IF(ABS(E215)&lt;'ver pressoflex 6p C2 DCpowe'!$G$7,'ver pressoflex 6p C2 DCpowe'!$G$16*E215*'ver pressoflex 6p C2 DCpowe'!$O$8,SIGN(E215)*'ver pressoflex 6p C2 DCpowe'!$G$15*'ver pressoflex 6p C2 DCpowe'!$O$8)</f>
        <v>5.7779101677803579</v>
      </c>
      <c r="N215" s="31">
        <f>IF(ABS(F215)&lt;'ver pressoflex 6p C2 DCpowe'!$G$7,'ver pressoflex 6p C2 DCpowe'!$G$16*F215*'ver pressoflex 6p C2 DCpowe'!$O$9,SIGN(F215)*'ver pressoflex 6p C2 DCpowe'!$G$15*'ver pressoflex 6p C2 DCpowe'!$O$9)</f>
        <v>0</v>
      </c>
      <c r="O215" s="31">
        <f>IF(ABS(G215)&lt;'ver pressoflex 6p C2 DCpowe'!$G$7,'ver pressoflex 6p C2 DCpowe'!$G$16*G215*'ver pressoflex 6p C2 DCpowe'!$O$10,SIGN(G215)*'ver pressoflex 6p C2 DCpowe'!$G$15*'ver pressoflex 6p C2 DCpowe'!$O$10)</f>
        <v>0</v>
      </c>
      <c r="P215" s="31">
        <f>IF(ABS(H215)&lt;'ver pressoflex 6p C2 DCpowe'!$G$7,'ver pressoflex 6p C2 DCpowe'!$G$16*H215*'ver pressoflex 6p C2 DCpowe'!$O$11,SIGN(H215)*'ver pressoflex 6p C2 DCpowe'!$G$15*'ver pressoflex 6p C2 DCpowe'!$O$11)</f>
        <v>0</v>
      </c>
      <c r="Q215" s="31">
        <f>IF(ABS(I215)&lt;'ver pressoflex 6p C2 DCpowe'!$G$7,'ver pressoflex 6p C2 DCpowe'!$G$16*I215*'ver pressoflex 6p C2 DCpowe'!$O$12,SIGN(I215)*'ver pressoflex 6p C2 DCpowe'!$G$15*'ver pressoflex 6p C2 DCpowe'!$O$12)</f>
        <v>0</v>
      </c>
      <c r="R215" s="31">
        <f>IF(ABS(J215)&lt;'ver pressoflex 6p C2 DCpowe'!$G$7,'ver pressoflex 6p C2 DCpowe'!$G$16*J215*'ver pressoflex 6p C2 DCpowe'!$O$13,SIGN(J215)*'ver pressoflex 6p C2 DCpowe'!$G$15*'ver pressoflex 6p C2 DCpowe'!$O$13)</f>
        <v>17803.500000000004</v>
      </c>
      <c r="S215" s="113">
        <f t="shared" si="36"/>
        <v>17776.572905375026</v>
      </c>
      <c r="T215" s="362">
        <f>-L215*('ver pressoflex 6p C2 DCpowe'!$G$3/2-'ver pressoflex 6p C2 DCpowe'!AF215*'ver pressoflex 6p C2 DCpowe'!D215)</f>
        <v>39626.30251424537</v>
      </c>
      <c r="U215" s="29">
        <f>M215*IF(($G$3/2-$M$8)&gt;0,('ver pressoflex 6p C2 DCpowe'!$G$3/2-'ver pressoflex 6p C2 DCpowe'!$M$8),'ver pressoflex 6p C2 DCpowe'!$G$3/2-('ver pressoflex 6p C2 DCpowe'!$G$3-'ver pressoflex 6p C2 DCpowe'!$M$8))*IF(($G$3/2-$M$8)&gt;0,-1,1)</f>
        <v>-5922.3579219748672</v>
      </c>
      <c r="V215" s="29">
        <f>N215*IF(($G$3/2-$M$9)&gt;0,('ver pressoflex 6p C2 DCpowe'!$G$3/2-'ver pressoflex 6p C2 DCpowe'!$M$9),'ver pressoflex 6p C2 DCpowe'!$G$3/2-('ver pressoflex 6p C2 DCpowe'!$G$3-'ver pressoflex 6p C2 DCpowe'!$M$9))*IF(($G$3/2-$M$9)&gt;0,-1,1)</f>
        <v>0</v>
      </c>
      <c r="W215" s="29">
        <f>O215*IF(($G$3/2-$M$10)&gt;0,('ver pressoflex 6p C2 DCpowe'!$G$3/2-'ver pressoflex 6p C2 DCpowe'!$M$10),'ver pressoflex 6p C2 DCpowe'!$G$3/2-('ver pressoflex 6p C2 DCpowe'!$G$3-'ver pressoflex 6p C2 DCpowe'!$M$10))*IF(($G$3/2-$M$10)&gt;0,-1,1)</f>
        <v>0</v>
      </c>
      <c r="X215" s="29">
        <f>P215*IF(($G$3/2-$M$11)&gt;0,('ver pressoflex 6p C2 DCpowe'!$G$3/2-'ver pressoflex 6p C2 DCpowe'!$M$11),'ver pressoflex 6p C2 DCpowe'!$G$3/2-('ver pressoflex 6p C2 DCpowe'!$G$3-'ver pressoflex 6p C2 DCpowe'!$M$11))*IF(($G$3/2-$M$11)&gt;0,-1,1)</f>
        <v>0</v>
      </c>
      <c r="Y215" s="29">
        <f>Q215*IF(($G$3/2-$M$12)&gt;0,('ver pressoflex 6p C2 DCpowe'!$G$3/2-'ver pressoflex 6p C2 DCpowe'!$M$12),'ver pressoflex 6p C2 DCpowe'!$G$3/2-('ver pressoflex 6p C2 DCpowe'!$G$3-'ver pressoflex 6p C2 DCpowe'!$M$12))*IF(($G$3/2-$M$12)&gt;0,-1,1)</f>
        <v>0</v>
      </c>
      <c r="Z215" s="29">
        <f>R215*IF(($G$3/2-$M$13)&gt;0,('ver pressoflex 6p C2 DCpowe'!$G$3/2-'ver pressoflex 6p C2 DCpowe'!$M$13),'ver pressoflex 6p C2 DCpowe'!$G$3/2-('ver pressoflex 6p C2 DCpowe'!$G$3-'ver pressoflex 6p C2 DCpowe'!$M$13))*IF(($G$3/2-$M$13)&gt;0,-1,1)</f>
        <v>18248587.500000004</v>
      </c>
      <c r="AA215" s="113">
        <f t="shared" si="45"/>
        <v>18282291.444592275</v>
      </c>
      <c r="AB215" s="193">
        <f t="shared" si="46"/>
        <v>8.2051745493400306E-5</v>
      </c>
      <c r="AC215" s="191">
        <f t="shared" si="47"/>
        <v>4.8431679085946958E-5</v>
      </c>
      <c r="AD215" s="194">
        <f t="shared" si="48"/>
        <v>2.5968080845502419E-9</v>
      </c>
      <c r="AE215" s="191">
        <f t="shared" si="49"/>
        <v>3.6323759314460216E-3</v>
      </c>
      <c r="AF215" s="191">
        <f t="shared" si="50"/>
        <v>0.34653473984120342</v>
      </c>
    </row>
    <row r="216" spans="2:32">
      <c r="B216" s="116">
        <f t="shared" si="35"/>
        <v>59775.964960257144</v>
      </c>
      <c r="C216" s="115">
        <f t="shared" si="37"/>
        <v>3.1700000000000021</v>
      </c>
      <c r="D216" s="68">
        <f>'ver pressoflex 6p C2 DCpowe'!$G$3/2/$C$557*C216</f>
        <v>38.832500000000024</v>
      </c>
      <c r="E216" s="114">
        <f t="shared" si="38"/>
        <v>3.4273929866757678E-4</v>
      </c>
      <c r="F216" s="114">
        <f t="shared" si="39"/>
        <v>5.1286754346510828E-4</v>
      </c>
      <c r="G216" s="114">
        <f t="shared" si="40"/>
        <v>6.8299578826263967E-4</v>
      </c>
      <c r="H216" s="114">
        <f t="shared" si="41"/>
        <v>4.362019082009257E-3</v>
      </c>
      <c r="I216" s="114">
        <f t="shared" si="42"/>
        <v>4.5321473268067885E-3</v>
      </c>
      <c r="J216" s="114">
        <f t="shared" si="43"/>
        <v>4.70227557160432E-3</v>
      </c>
      <c r="K216" s="114">
        <f t="shared" si="44"/>
        <v>5.1275961835981487E-3</v>
      </c>
      <c r="L216" s="113">
        <f>-'ver pressoflex 6p C2 DCpowe'!$G$2*'ver pressoflex 6p C2 DCpowe'!D216*'ver pressoflex 6p C2 DCpowe'!$G$17*'ver pressoflex 6p C2 DCpowe'!$G$13*'ver pressoflex 6p C2 DCpowe'!AE216</f>
        <v>-33.30478107325979</v>
      </c>
      <c r="M216" s="31">
        <f>IF(ABS(E216)&lt;'ver pressoflex 6p C2 DCpowe'!$G$7,'ver pressoflex 6p C2 DCpowe'!$G$16*E216*'ver pressoflex 6p C2 DCpowe'!$O$8,SIGN(E216)*'ver pressoflex 6p C2 DCpowe'!$G$15*'ver pressoflex 6p C2 DCpowe'!$O$8)</f>
        <v>5.769741330397558</v>
      </c>
      <c r="N216" s="31">
        <f>IF(ABS(F216)&lt;'ver pressoflex 6p C2 DCpowe'!$G$7,'ver pressoflex 6p C2 DCpowe'!$G$16*F216*'ver pressoflex 6p C2 DCpowe'!$O$9,SIGN(F216)*'ver pressoflex 6p C2 DCpowe'!$G$15*'ver pressoflex 6p C2 DCpowe'!$O$9)</f>
        <v>0</v>
      </c>
      <c r="O216" s="31">
        <f>IF(ABS(G216)&lt;'ver pressoflex 6p C2 DCpowe'!$G$7,'ver pressoflex 6p C2 DCpowe'!$G$16*G216*'ver pressoflex 6p C2 DCpowe'!$O$10,SIGN(G216)*'ver pressoflex 6p C2 DCpowe'!$G$15*'ver pressoflex 6p C2 DCpowe'!$O$10)</f>
        <v>0</v>
      </c>
      <c r="P216" s="31">
        <f>IF(ABS(H216)&lt;'ver pressoflex 6p C2 DCpowe'!$G$7,'ver pressoflex 6p C2 DCpowe'!$G$16*H216*'ver pressoflex 6p C2 DCpowe'!$O$11,SIGN(H216)*'ver pressoflex 6p C2 DCpowe'!$G$15*'ver pressoflex 6p C2 DCpowe'!$O$11)</f>
        <v>0</v>
      </c>
      <c r="Q216" s="31">
        <f>IF(ABS(I216)&lt;'ver pressoflex 6p C2 DCpowe'!$G$7,'ver pressoflex 6p C2 DCpowe'!$G$16*I216*'ver pressoflex 6p C2 DCpowe'!$O$12,SIGN(I216)*'ver pressoflex 6p C2 DCpowe'!$G$15*'ver pressoflex 6p C2 DCpowe'!$O$12)</f>
        <v>0</v>
      </c>
      <c r="R216" s="31">
        <f>IF(ABS(J216)&lt;'ver pressoflex 6p C2 DCpowe'!$G$7,'ver pressoflex 6p C2 DCpowe'!$G$16*J216*'ver pressoflex 6p C2 DCpowe'!$O$13,SIGN(J216)*'ver pressoflex 6p C2 DCpowe'!$G$15*'ver pressoflex 6p C2 DCpowe'!$O$13)</f>
        <v>17803.500000000004</v>
      </c>
      <c r="S216" s="113">
        <f t="shared" si="36"/>
        <v>17775.964960257141</v>
      </c>
      <c r="T216" s="362">
        <f>-L216*('ver pressoflex 6p C2 DCpowe'!$G$3/2-'ver pressoflex 6p C2 DCpowe'!AF216*'ver pressoflex 6p C2 DCpowe'!D216)</f>
        <v>40350.052913622705</v>
      </c>
      <c r="U216" s="29">
        <f>M216*IF(($G$3/2-$M$8)&gt;0,('ver pressoflex 6p C2 DCpowe'!$G$3/2-'ver pressoflex 6p C2 DCpowe'!$M$8),'ver pressoflex 6p C2 DCpowe'!$G$3/2-('ver pressoflex 6p C2 DCpowe'!$G$3-'ver pressoflex 6p C2 DCpowe'!$M$8))*IF(($G$3/2-$M$8)&gt;0,-1,1)</f>
        <v>-5913.984863657497</v>
      </c>
      <c r="V216" s="29">
        <f>N216*IF(($G$3/2-$M$9)&gt;0,('ver pressoflex 6p C2 DCpowe'!$G$3/2-'ver pressoflex 6p C2 DCpowe'!$M$9),'ver pressoflex 6p C2 DCpowe'!$G$3/2-('ver pressoflex 6p C2 DCpowe'!$G$3-'ver pressoflex 6p C2 DCpowe'!$M$9))*IF(($G$3/2-$M$9)&gt;0,-1,1)</f>
        <v>0</v>
      </c>
      <c r="W216" s="29">
        <f>O216*IF(($G$3/2-$M$10)&gt;0,('ver pressoflex 6p C2 DCpowe'!$G$3/2-'ver pressoflex 6p C2 DCpowe'!$M$10),'ver pressoflex 6p C2 DCpowe'!$G$3/2-('ver pressoflex 6p C2 DCpowe'!$G$3-'ver pressoflex 6p C2 DCpowe'!$M$10))*IF(($G$3/2-$M$10)&gt;0,-1,1)</f>
        <v>0</v>
      </c>
      <c r="X216" s="29">
        <f>P216*IF(($G$3/2-$M$11)&gt;0,('ver pressoflex 6p C2 DCpowe'!$G$3/2-'ver pressoflex 6p C2 DCpowe'!$M$11),'ver pressoflex 6p C2 DCpowe'!$G$3/2-('ver pressoflex 6p C2 DCpowe'!$G$3-'ver pressoflex 6p C2 DCpowe'!$M$11))*IF(($G$3/2-$M$11)&gt;0,-1,1)</f>
        <v>0</v>
      </c>
      <c r="Y216" s="29">
        <f>Q216*IF(($G$3/2-$M$12)&gt;0,('ver pressoflex 6p C2 DCpowe'!$G$3/2-'ver pressoflex 6p C2 DCpowe'!$M$12),'ver pressoflex 6p C2 DCpowe'!$G$3/2-('ver pressoflex 6p C2 DCpowe'!$G$3-'ver pressoflex 6p C2 DCpowe'!$M$12))*IF(($G$3/2-$M$12)&gt;0,-1,1)</f>
        <v>0</v>
      </c>
      <c r="Z216" s="29">
        <f>R216*IF(($G$3/2-$M$13)&gt;0,('ver pressoflex 6p C2 DCpowe'!$G$3/2-'ver pressoflex 6p C2 DCpowe'!$M$13),'ver pressoflex 6p C2 DCpowe'!$G$3/2-('ver pressoflex 6p C2 DCpowe'!$G$3-'ver pressoflex 6p C2 DCpowe'!$M$13))*IF(($G$3/2-$M$13)&gt;0,-1,1)</f>
        <v>18248587.500000004</v>
      </c>
      <c r="AA216" s="113">
        <f t="shared" si="45"/>
        <v>18283023.568049967</v>
      </c>
      <c r="AB216" s="193">
        <f t="shared" si="46"/>
        <v>8.2581313326251799E-5</v>
      </c>
      <c r="AC216" s="191">
        <f t="shared" si="47"/>
        <v>4.9008700110562415E-5</v>
      </c>
      <c r="AD216" s="194">
        <f t="shared" si="48"/>
        <v>2.6443065740648815E-9</v>
      </c>
      <c r="AE216" s="191">
        <f t="shared" si="49"/>
        <v>3.6756525082921811E-3</v>
      </c>
      <c r="AF216" s="191">
        <f t="shared" si="50"/>
        <v>0.34663354124573176</v>
      </c>
    </row>
    <row r="217" spans="2:32">
      <c r="B217" s="116">
        <f t="shared" si="35"/>
        <v>59775.350106082682</v>
      </c>
      <c r="C217" s="115">
        <f t="shared" si="37"/>
        <v>3.1900000000000022</v>
      </c>
      <c r="D217" s="68">
        <f>'ver pressoflex 6p C2 DCpowe'!$G$3/2/$C$557*C217</f>
        <v>39.077500000000029</v>
      </c>
      <c r="E217" s="114">
        <f t="shared" si="38"/>
        <v>3.4225394499393314E-4</v>
      </c>
      <c r="F217" s="114">
        <f t="shared" si="39"/>
        <v>5.1239991960602693E-4</v>
      </c>
      <c r="G217" s="114">
        <f t="shared" si="40"/>
        <v>6.8254589421812067E-4</v>
      </c>
      <c r="H217" s="114">
        <f t="shared" si="41"/>
        <v>4.3619525952046483E-3</v>
      </c>
      <c r="I217" s="114">
        <f t="shared" si="42"/>
        <v>4.5320985698167424E-3</v>
      </c>
      <c r="J217" s="114">
        <f t="shared" si="43"/>
        <v>4.7022445444288357E-3</v>
      </c>
      <c r="K217" s="114">
        <f t="shared" si="44"/>
        <v>5.1276094809590703E-3</v>
      </c>
      <c r="L217" s="113">
        <f>-'ver pressoflex 6p C2 DCpowe'!$G$2*'ver pressoflex 6p C2 DCpowe'!D217*'ver pressoflex 6p C2 DCpowe'!$G$17*'ver pressoflex 6p C2 DCpowe'!$G$13*'ver pressoflex 6p C2 DCpowe'!AE217</f>
        <v>-33.911464707712568</v>
      </c>
      <c r="M217" s="31">
        <f>IF(ABS(E217)&lt;'ver pressoflex 6p C2 DCpowe'!$G$7,'ver pressoflex 6p C2 DCpowe'!$G$16*E217*'ver pressoflex 6p C2 DCpowe'!$O$8,SIGN(E217)*'ver pressoflex 6p C2 DCpowe'!$G$15*'ver pressoflex 6p C2 DCpowe'!$O$8)</f>
        <v>5.7615707903936277</v>
      </c>
      <c r="N217" s="31">
        <f>IF(ABS(F217)&lt;'ver pressoflex 6p C2 DCpowe'!$G$7,'ver pressoflex 6p C2 DCpowe'!$G$16*F217*'ver pressoflex 6p C2 DCpowe'!$O$9,SIGN(F217)*'ver pressoflex 6p C2 DCpowe'!$G$15*'ver pressoflex 6p C2 DCpowe'!$O$9)</f>
        <v>0</v>
      </c>
      <c r="O217" s="31">
        <f>IF(ABS(G217)&lt;'ver pressoflex 6p C2 DCpowe'!$G$7,'ver pressoflex 6p C2 DCpowe'!$G$16*G217*'ver pressoflex 6p C2 DCpowe'!$O$10,SIGN(G217)*'ver pressoflex 6p C2 DCpowe'!$G$15*'ver pressoflex 6p C2 DCpowe'!$O$10)</f>
        <v>0</v>
      </c>
      <c r="P217" s="31">
        <f>IF(ABS(H217)&lt;'ver pressoflex 6p C2 DCpowe'!$G$7,'ver pressoflex 6p C2 DCpowe'!$G$16*H217*'ver pressoflex 6p C2 DCpowe'!$O$11,SIGN(H217)*'ver pressoflex 6p C2 DCpowe'!$G$15*'ver pressoflex 6p C2 DCpowe'!$O$11)</f>
        <v>0</v>
      </c>
      <c r="Q217" s="31">
        <f>IF(ABS(I217)&lt;'ver pressoflex 6p C2 DCpowe'!$G$7,'ver pressoflex 6p C2 DCpowe'!$G$16*I217*'ver pressoflex 6p C2 DCpowe'!$O$12,SIGN(I217)*'ver pressoflex 6p C2 DCpowe'!$G$15*'ver pressoflex 6p C2 DCpowe'!$O$12)</f>
        <v>0</v>
      </c>
      <c r="R217" s="31">
        <f>IF(ABS(J217)&lt;'ver pressoflex 6p C2 DCpowe'!$G$7,'ver pressoflex 6p C2 DCpowe'!$G$16*J217*'ver pressoflex 6p C2 DCpowe'!$O$13,SIGN(J217)*'ver pressoflex 6p C2 DCpowe'!$G$15*'ver pressoflex 6p C2 DCpowe'!$O$13)</f>
        <v>17803.500000000004</v>
      </c>
      <c r="S217" s="113">
        <f t="shared" si="36"/>
        <v>17775.350106082686</v>
      </c>
      <c r="T217" s="362">
        <f>-L217*('ver pressoflex 6p C2 DCpowe'!$G$3/2-'ver pressoflex 6p C2 DCpowe'!AF217*'ver pressoflex 6p C2 DCpowe'!D217)</f>
        <v>41082.062848237569</v>
      </c>
      <c r="U217" s="29">
        <f>M217*IF(($G$3/2-$M$8)&gt;0,('ver pressoflex 6p C2 DCpowe'!$G$3/2-'ver pressoflex 6p C2 DCpowe'!$M$8),'ver pressoflex 6p C2 DCpowe'!$G$3/2-('ver pressoflex 6p C2 DCpowe'!$G$3-'ver pressoflex 6p C2 DCpowe'!$M$8))*IF(($G$3/2-$M$8)&gt;0,-1,1)</f>
        <v>-5905.6100601534681</v>
      </c>
      <c r="V217" s="29">
        <f>N217*IF(($G$3/2-$M$9)&gt;0,('ver pressoflex 6p C2 DCpowe'!$G$3/2-'ver pressoflex 6p C2 DCpowe'!$M$9),'ver pressoflex 6p C2 DCpowe'!$G$3/2-('ver pressoflex 6p C2 DCpowe'!$G$3-'ver pressoflex 6p C2 DCpowe'!$M$9))*IF(($G$3/2-$M$9)&gt;0,-1,1)</f>
        <v>0</v>
      </c>
      <c r="W217" s="29">
        <f>O217*IF(($G$3/2-$M$10)&gt;0,('ver pressoflex 6p C2 DCpowe'!$G$3/2-'ver pressoflex 6p C2 DCpowe'!$M$10),'ver pressoflex 6p C2 DCpowe'!$G$3/2-('ver pressoflex 6p C2 DCpowe'!$G$3-'ver pressoflex 6p C2 DCpowe'!$M$10))*IF(($G$3/2-$M$10)&gt;0,-1,1)</f>
        <v>0</v>
      </c>
      <c r="X217" s="29">
        <f>P217*IF(($G$3/2-$M$11)&gt;0,('ver pressoflex 6p C2 DCpowe'!$G$3/2-'ver pressoflex 6p C2 DCpowe'!$M$11),'ver pressoflex 6p C2 DCpowe'!$G$3/2-('ver pressoflex 6p C2 DCpowe'!$G$3-'ver pressoflex 6p C2 DCpowe'!$M$11))*IF(($G$3/2-$M$11)&gt;0,-1,1)</f>
        <v>0</v>
      </c>
      <c r="Y217" s="29">
        <f>Q217*IF(($G$3/2-$M$12)&gt;0,('ver pressoflex 6p C2 DCpowe'!$G$3/2-'ver pressoflex 6p C2 DCpowe'!$M$12),'ver pressoflex 6p C2 DCpowe'!$G$3/2-('ver pressoflex 6p C2 DCpowe'!$G$3-'ver pressoflex 6p C2 DCpowe'!$M$12))*IF(($G$3/2-$M$12)&gt;0,-1,1)</f>
        <v>0</v>
      </c>
      <c r="Z217" s="29">
        <f>R217*IF(($G$3/2-$M$13)&gt;0,('ver pressoflex 6p C2 DCpowe'!$G$3/2-'ver pressoflex 6p C2 DCpowe'!$M$13),'ver pressoflex 6p C2 DCpowe'!$G$3/2-('ver pressoflex 6p C2 DCpowe'!$G$3-'ver pressoflex 6p C2 DCpowe'!$M$13))*IF(($G$3/2-$M$13)&gt;0,-1,1)</f>
        <v>18248587.500000004</v>
      </c>
      <c r="AA217" s="113">
        <f t="shared" si="45"/>
        <v>18283763.952788088</v>
      </c>
      <c r="AB217" s="193">
        <f t="shared" si="46"/>
        <v>8.3110991536301234E-5</v>
      </c>
      <c r="AC217" s="191">
        <f t="shared" si="47"/>
        <v>4.9588586355264785E-5</v>
      </c>
      <c r="AD217" s="194">
        <f t="shared" si="48"/>
        <v>2.6923480391874316E-9</v>
      </c>
      <c r="AE217" s="191">
        <f t="shared" si="49"/>
        <v>3.7191439766448586E-3</v>
      </c>
      <c r="AF217" s="191">
        <f t="shared" si="50"/>
        <v>0.34673256575644806</v>
      </c>
    </row>
    <row r="218" spans="2:32">
      <c r="B218" s="116">
        <f t="shared" si="35"/>
        <v>59774.728313314568</v>
      </c>
      <c r="C218" s="115">
        <f t="shared" si="37"/>
        <v>3.2100000000000022</v>
      </c>
      <c r="D218" s="68">
        <f>'ver pressoflex 6p C2 DCpowe'!$G$3/2/$C$557*C218</f>
        <v>39.322500000000026</v>
      </c>
      <c r="E218" s="114">
        <f t="shared" si="38"/>
        <v>3.4176849014805306E-4</v>
      </c>
      <c r="F218" s="114">
        <f t="shared" si="39"/>
        <v>5.1193219827049853E-4</v>
      </c>
      <c r="G218" s="114">
        <f t="shared" si="40"/>
        <v>6.8209590639294407E-4</v>
      </c>
      <c r="H218" s="114">
        <f t="shared" si="41"/>
        <v>4.3618860945408289E-3</v>
      </c>
      <c r="I218" s="114">
        <f t="shared" si="42"/>
        <v>4.5320498026632751E-3</v>
      </c>
      <c r="J218" s="114">
        <f t="shared" si="43"/>
        <v>4.7022135107857204E-3</v>
      </c>
      <c r="K218" s="114">
        <f t="shared" si="44"/>
        <v>5.1276227810918345E-3</v>
      </c>
      <c r="L218" s="113">
        <f>-'ver pressoflex 6p C2 DCpowe'!$G$2*'ver pressoflex 6p C2 DCpowe'!D218*'ver pressoflex 6p C2 DCpowe'!$G$17*'ver pressoflex 6p C2 DCpowe'!$G$13*'ver pressoflex 6p C2 DCpowe'!AE218</f>
        <v>-34.5250852326662</v>
      </c>
      <c r="M218" s="31">
        <f>IF(ABS(E218)&lt;'ver pressoflex 6p C2 DCpowe'!$G$7,'ver pressoflex 6p C2 DCpowe'!$G$16*E218*'ver pressoflex 6p C2 DCpowe'!$O$8,SIGN(E218)*'ver pressoflex 6p C2 DCpowe'!$G$15*'ver pressoflex 6p C2 DCpowe'!$O$8)</f>
        <v>5.7533985472362046</v>
      </c>
      <c r="N218" s="31">
        <f>IF(ABS(F218)&lt;'ver pressoflex 6p C2 DCpowe'!$G$7,'ver pressoflex 6p C2 DCpowe'!$G$16*F218*'ver pressoflex 6p C2 DCpowe'!$O$9,SIGN(F218)*'ver pressoflex 6p C2 DCpowe'!$G$15*'ver pressoflex 6p C2 DCpowe'!$O$9)</f>
        <v>0</v>
      </c>
      <c r="O218" s="31">
        <f>IF(ABS(G218)&lt;'ver pressoflex 6p C2 DCpowe'!$G$7,'ver pressoflex 6p C2 DCpowe'!$G$16*G218*'ver pressoflex 6p C2 DCpowe'!$O$10,SIGN(G218)*'ver pressoflex 6p C2 DCpowe'!$G$15*'ver pressoflex 6p C2 DCpowe'!$O$10)</f>
        <v>0</v>
      </c>
      <c r="P218" s="31">
        <f>IF(ABS(H218)&lt;'ver pressoflex 6p C2 DCpowe'!$G$7,'ver pressoflex 6p C2 DCpowe'!$G$16*H218*'ver pressoflex 6p C2 DCpowe'!$O$11,SIGN(H218)*'ver pressoflex 6p C2 DCpowe'!$G$15*'ver pressoflex 6p C2 DCpowe'!$O$11)</f>
        <v>0</v>
      </c>
      <c r="Q218" s="31">
        <f>IF(ABS(I218)&lt;'ver pressoflex 6p C2 DCpowe'!$G$7,'ver pressoflex 6p C2 DCpowe'!$G$16*I218*'ver pressoflex 6p C2 DCpowe'!$O$12,SIGN(I218)*'ver pressoflex 6p C2 DCpowe'!$G$15*'ver pressoflex 6p C2 DCpowe'!$O$12)</f>
        <v>0</v>
      </c>
      <c r="R218" s="31">
        <f>IF(ABS(J218)&lt;'ver pressoflex 6p C2 DCpowe'!$G$7,'ver pressoflex 6p C2 DCpowe'!$G$16*J218*'ver pressoflex 6p C2 DCpowe'!$O$13,SIGN(J218)*'ver pressoflex 6p C2 DCpowe'!$G$15*'ver pressoflex 6p C2 DCpowe'!$O$13)</f>
        <v>17803.500000000004</v>
      </c>
      <c r="S218" s="113">
        <f t="shared" si="36"/>
        <v>17774.728313314572</v>
      </c>
      <c r="T218" s="362">
        <f>-L218*('ver pressoflex 6p C2 DCpowe'!$G$3/2-'ver pressoflex 6p C2 DCpowe'!AF218*'ver pressoflex 6p C2 DCpowe'!D218)</f>
        <v>41822.366146853899</v>
      </c>
      <c r="U218" s="29">
        <f>M218*IF(($G$3/2-$M$8)&gt;0,('ver pressoflex 6p C2 DCpowe'!$G$3/2-'ver pressoflex 6p C2 DCpowe'!$M$8),'ver pressoflex 6p C2 DCpowe'!$G$3/2-('ver pressoflex 6p C2 DCpowe'!$G$3-'ver pressoflex 6p C2 DCpowe'!$M$8))*IF(($G$3/2-$M$8)&gt;0,-1,1)</f>
        <v>-5897.2335109171099</v>
      </c>
      <c r="V218" s="29">
        <f>N218*IF(($G$3/2-$M$9)&gt;0,('ver pressoflex 6p C2 DCpowe'!$G$3/2-'ver pressoflex 6p C2 DCpowe'!$M$9),'ver pressoflex 6p C2 DCpowe'!$G$3/2-('ver pressoflex 6p C2 DCpowe'!$G$3-'ver pressoflex 6p C2 DCpowe'!$M$9))*IF(($G$3/2-$M$9)&gt;0,-1,1)</f>
        <v>0</v>
      </c>
      <c r="W218" s="29">
        <f>O218*IF(($G$3/2-$M$10)&gt;0,('ver pressoflex 6p C2 DCpowe'!$G$3/2-'ver pressoflex 6p C2 DCpowe'!$M$10),'ver pressoflex 6p C2 DCpowe'!$G$3/2-('ver pressoflex 6p C2 DCpowe'!$G$3-'ver pressoflex 6p C2 DCpowe'!$M$10))*IF(($G$3/2-$M$10)&gt;0,-1,1)</f>
        <v>0</v>
      </c>
      <c r="X218" s="29">
        <f>P218*IF(($G$3/2-$M$11)&gt;0,('ver pressoflex 6p C2 DCpowe'!$G$3/2-'ver pressoflex 6p C2 DCpowe'!$M$11),'ver pressoflex 6p C2 DCpowe'!$G$3/2-('ver pressoflex 6p C2 DCpowe'!$G$3-'ver pressoflex 6p C2 DCpowe'!$M$11))*IF(($G$3/2-$M$11)&gt;0,-1,1)</f>
        <v>0</v>
      </c>
      <c r="Y218" s="29">
        <f>Q218*IF(($G$3/2-$M$12)&gt;0,('ver pressoflex 6p C2 DCpowe'!$G$3/2-'ver pressoflex 6p C2 DCpowe'!$M$12),'ver pressoflex 6p C2 DCpowe'!$G$3/2-('ver pressoflex 6p C2 DCpowe'!$G$3-'ver pressoflex 6p C2 DCpowe'!$M$12))*IF(($G$3/2-$M$12)&gt;0,-1,1)</f>
        <v>0</v>
      </c>
      <c r="Z218" s="29">
        <f>R218*IF(($G$3/2-$M$13)&gt;0,('ver pressoflex 6p C2 DCpowe'!$G$3/2-'ver pressoflex 6p C2 DCpowe'!$M$13),'ver pressoflex 6p C2 DCpowe'!$G$3/2-('ver pressoflex 6p C2 DCpowe'!$G$3-'ver pressoflex 6p C2 DCpowe'!$M$13))*IF(($G$3/2-$M$13)&gt;0,-1,1)</f>
        <v>18248587.500000004</v>
      </c>
      <c r="AA218" s="113">
        <f t="shared" si="45"/>
        <v>18284512.63263594</v>
      </c>
      <c r="AB218" s="193">
        <f t="shared" si="46"/>
        <v>8.364078015806088E-5</v>
      </c>
      <c r="AC218" s="191">
        <f t="shared" si="47"/>
        <v>5.017132718660335E-5</v>
      </c>
      <c r="AD218" s="194">
        <f t="shared" si="48"/>
        <v>2.7409346926493461E-9</v>
      </c>
      <c r="AE218" s="191">
        <f t="shared" si="49"/>
        <v>3.7628495389952512E-3</v>
      </c>
      <c r="AF218" s="191">
        <f t="shared" si="50"/>
        <v>0.34683181412991015</v>
      </c>
    </row>
    <row r="219" spans="2:32">
      <c r="B219" s="116">
        <f t="shared" si="35"/>
        <v>59774.099552608066</v>
      </c>
      <c r="C219" s="115">
        <f t="shared" si="37"/>
        <v>3.2300000000000022</v>
      </c>
      <c r="D219" s="68">
        <f>'ver pressoflex 6p C2 DCpowe'!$G$3/2/$C$557*C219</f>
        <v>39.567500000000024</v>
      </c>
      <c r="E219" s="114">
        <f t="shared" si="38"/>
        <v>3.4128293409829892E-4</v>
      </c>
      <c r="F219" s="114">
        <f t="shared" si="39"/>
        <v>5.1146437942804139E-4</v>
      </c>
      <c r="G219" s="114">
        <f t="shared" si="40"/>
        <v>6.8164582475778402E-4</v>
      </c>
      <c r="H219" s="114">
        <f t="shared" si="41"/>
        <v>4.3618195800134655E-3</v>
      </c>
      <c r="I219" s="114">
        <f t="shared" si="42"/>
        <v>4.5320010253432083E-3</v>
      </c>
      <c r="J219" s="114">
        <f t="shared" si="43"/>
        <v>4.7021824706729503E-3</v>
      </c>
      <c r="K219" s="114">
        <f t="shared" si="44"/>
        <v>5.127636083997307E-3</v>
      </c>
      <c r="L219" s="113">
        <f>-'ver pressoflex 6p C2 DCpowe'!$G$2*'ver pressoflex 6p C2 DCpowe'!D219*'ver pressoflex 6p C2 DCpowe'!$G$17*'ver pressoflex 6p C2 DCpowe'!$G$13*'ver pressoflex 6p C2 DCpowe'!AE219</f>
        <v>-35.145671992331721</v>
      </c>
      <c r="M219" s="31">
        <f>IF(ABS(E219)&lt;'ver pressoflex 6p C2 DCpowe'!$G$7,'ver pressoflex 6p C2 DCpowe'!$G$16*E219*'ver pressoflex 6p C2 DCpowe'!$O$8,SIGN(E219)*'ver pressoflex 6p C2 DCpowe'!$G$15*'ver pressoflex 6p C2 DCpowe'!$O$8)</f>
        <v>5.7452246003926941</v>
      </c>
      <c r="N219" s="31">
        <f>IF(ABS(F219)&lt;'ver pressoflex 6p C2 DCpowe'!$G$7,'ver pressoflex 6p C2 DCpowe'!$G$16*F219*'ver pressoflex 6p C2 DCpowe'!$O$9,SIGN(F219)*'ver pressoflex 6p C2 DCpowe'!$G$15*'ver pressoflex 6p C2 DCpowe'!$O$9)</f>
        <v>0</v>
      </c>
      <c r="O219" s="31">
        <f>IF(ABS(G219)&lt;'ver pressoflex 6p C2 DCpowe'!$G$7,'ver pressoflex 6p C2 DCpowe'!$G$16*G219*'ver pressoflex 6p C2 DCpowe'!$O$10,SIGN(G219)*'ver pressoflex 6p C2 DCpowe'!$G$15*'ver pressoflex 6p C2 DCpowe'!$O$10)</f>
        <v>0</v>
      </c>
      <c r="P219" s="31">
        <f>IF(ABS(H219)&lt;'ver pressoflex 6p C2 DCpowe'!$G$7,'ver pressoflex 6p C2 DCpowe'!$G$16*H219*'ver pressoflex 6p C2 DCpowe'!$O$11,SIGN(H219)*'ver pressoflex 6p C2 DCpowe'!$G$15*'ver pressoflex 6p C2 DCpowe'!$O$11)</f>
        <v>0</v>
      </c>
      <c r="Q219" s="31">
        <f>IF(ABS(I219)&lt;'ver pressoflex 6p C2 DCpowe'!$G$7,'ver pressoflex 6p C2 DCpowe'!$G$16*I219*'ver pressoflex 6p C2 DCpowe'!$O$12,SIGN(I219)*'ver pressoflex 6p C2 DCpowe'!$G$15*'ver pressoflex 6p C2 DCpowe'!$O$12)</f>
        <v>0</v>
      </c>
      <c r="R219" s="31">
        <f>IF(ABS(J219)&lt;'ver pressoflex 6p C2 DCpowe'!$G$7,'ver pressoflex 6p C2 DCpowe'!$G$16*J219*'ver pressoflex 6p C2 DCpowe'!$O$13,SIGN(J219)*'ver pressoflex 6p C2 DCpowe'!$G$15*'ver pressoflex 6p C2 DCpowe'!$O$13)</f>
        <v>17803.500000000004</v>
      </c>
      <c r="S219" s="113">
        <f t="shared" si="36"/>
        <v>17774.099552608066</v>
      </c>
      <c r="T219" s="362">
        <f>-L219*('ver pressoflex 6p C2 DCpowe'!$G$3/2-'ver pressoflex 6p C2 DCpowe'!AF219*'ver pressoflex 6p C2 DCpowe'!D219)</f>
        <v>42570.996391876077</v>
      </c>
      <c r="U219" s="29">
        <f>M219*IF(($G$3/2-$M$8)&gt;0,('ver pressoflex 6p C2 DCpowe'!$G$3/2-'ver pressoflex 6p C2 DCpowe'!$M$8),'ver pressoflex 6p C2 DCpowe'!$G$3/2-('ver pressoflex 6p C2 DCpowe'!$G$3-'ver pressoflex 6p C2 DCpowe'!$M$8))*IF(($G$3/2-$M$8)&gt;0,-1,1)</f>
        <v>-5888.855215402511</v>
      </c>
      <c r="V219" s="29">
        <f>N219*IF(($G$3/2-$M$9)&gt;0,('ver pressoflex 6p C2 DCpowe'!$G$3/2-'ver pressoflex 6p C2 DCpowe'!$M$9),'ver pressoflex 6p C2 DCpowe'!$G$3/2-('ver pressoflex 6p C2 DCpowe'!$G$3-'ver pressoflex 6p C2 DCpowe'!$M$9))*IF(($G$3/2-$M$9)&gt;0,-1,1)</f>
        <v>0</v>
      </c>
      <c r="W219" s="29">
        <f>O219*IF(($G$3/2-$M$10)&gt;0,('ver pressoflex 6p C2 DCpowe'!$G$3/2-'ver pressoflex 6p C2 DCpowe'!$M$10),'ver pressoflex 6p C2 DCpowe'!$G$3/2-('ver pressoflex 6p C2 DCpowe'!$G$3-'ver pressoflex 6p C2 DCpowe'!$M$10))*IF(($G$3/2-$M$10)&gt;0,-1,1)</f>
        <v>0</v>
      </c>
      <c r="X219" s="29">
        <f>P219*IF(($G$3/2-$M$11)&gt;0,('ver pressoflex 6p C2 DCpowe'!$G$3/2-'ver pressoflex 6p C2 DCpowe'!$M$11),'ver pressoflex 6p C2 DCpowe'!$G$3/2-('ver pressoflex 6p C2 DCpowe'!$G$3-'ver pressoflex 6p C2 DCpowe'!$M$11))*IF(($G$3/2-$M$11)&gt;0,-1,1)</f>
        <v>0</v>
      </c>
      <c r="Y219" s="29">
        <f>Q219*IF(($G$3/2-$M$12)&gt;0,('ver pressoflex 6p C2 DCpowe'!$G$3/2-'ver pressoflex 6p C2 DCpowe'!$M$12),'ver pressoflex 6p C2 DCpowe'!$G$3/2-('ver pressoflex 6p C2 DCpowe'!$G$3-'ver pressoflex 6p C2 DCpowe'!$M$12))*IF(($G$3/2-$M$12)&gt;0,-1,1)</f>
        <v>0</v>
      </c>
      <c r="Z219" s="29">
        <f>R219*IF(($G$3/2-$M$13)&gt;0,('ver pressoflex 6p C2 DCpowe'!$G$3/2-'ver pressoflex 6p C2 DCpowe'!$M$13),'ver pressoflex 6p C2 DCpowe'!$G$3/2-('ver pressoflex 6p C2 DCpowe'!$G$3-'ver pressoflex 6p C2 DCpowe'!$M$13))*IF(($G$3/2-$M$13)&gt;0,-1,1)</f>
        <v>18248587.500000004</v>
      </c>
      <c r="AA219" s="113">
        <f t="shared" si="45"/>
        <v>18285269.641176477</v>
      </c>
      <c r="AB219" s="193">
        <f t="shared" si="46"/>
        <v>8.4170679226057386E-5</v>
      </c>
      <c r="AC219" s="191">
        <f t="shared" si="47"/>
        <v>5.0756911956720182E-5</v>
      </c>
      <c r="AD219" s="194">
        <f t="shared" si="48"/>
        <v>2.7900687300401546E-9</v>
      </c>
      <c r="AE219" s="191">
        <f t="shared" si="49"/>
        <v>3.8067683967540132E-3</v>
      </c>
      <c r="AF219" s="191">
        <f t="shared" si="50"/>
        <v>0.34693128712609955</v>
      </c>
    </row>
    <row r="220" spans="2:32">
      <c r="B220" s="116">
        <f t="shared" si="35"/>
        <v>59773.463794811076</v>
      </c>
      <c r="C220" s="115">
        <f t="shared" si="37"/>
        <v>3.2500000000000022</v>
      </c>
      <c r="D220" s="68">
        <f>'ver pressoflex 6p C2 DCpowe'!$G$3/2/$C$557*C220</f>
        <v>39.812500000000028</v>
      </c>
      <c r="E220" s="114">
        <f t="shared" si="38"/>
        <v>3.407972768130202E-4</v>
      </c>
      <c r="F220" s="114">
        <f t="shared" si="39"/>
        <v>5.1099646304816101E-4</v>
      </c>
      <c r="G220" s="114">
        <f t="shared" si="40"/>
        <v>6.8119564928330193E-4</v>
      </c>
      <c r="H220" s="114">
        <f t="shared" si="41"/>
        <v>4.3617530516182222E-3</v>
      </c>
      <c r="I220" s="114">
        <f t="shared" si="42"/>
        <v>4.5319522378533626E-3</v>
      </c>
      <c r="J220" s="114">
        <f t="shared" si="43"/>
        <v>4.7021514240885038E-3</v>
      </c>
      <c r="K220" s="114">
        <f t="shared" si="44"/>
        <v>5.1276493896763552E-3</v>
      </c>
      <c r="L220" s="113">
        <f>-'ver pressoflex 6p C2 DCpowe'!$G$2*'ver pressoflex 6p C2 DCpowe'!D220*'ver pressoflex 6p C2 DCpowe'!$G$17*'ver pressoflex 6p C2 DCpowe'!$G$13*'ver pressoflex 6p C2 DCpowe'!AE220</f>
        <v>-35.773254138260967</v>
      </c>
      <c r="M220" s="31">
        <f>IF(ABS(E220)&lt;'ver pressoflex 6p C2 DCpowe'!$G$7,'ver pressoflex 6p C2 DCpowe'!$G$16*E220*'ver pressoflex 6p C2 DCpowe'!$O$8,SIGN(E220)*'ver pressoflex 6p C2 DCpowe'!$G$15*'ver pressoflex 6p C2 DCpowe'!$O$8)</f>
        <v>5.7370489493302843</v>
      </c>
      <c r="N220" s="31">
        <f>IF(ABS(F220)&lt;'ver pressoflex 6p C2 DCpowe'!$G$7,'ver pressoflex 6p C2 DCpowe'!$G$16*F220*'ver pressoflex 6p C2 DCpowe'!$O$9,SIGN(F220)*'ver pressoflex 6p C2 DCpowe'!$G$15*'ver pressoflex 6p C2 DCpowe'!$O$9)</f>
        <v>0</v>
      </c>
      <c r="O220" s="31">
        <f>IF(ABS(G220)&lt;'ver pressoflex 6p C2 DCpowe'!$G$7,'ver pressoflex 6p C2 DCpowe'!$G$16*G220*'ver pressoflex 6p C2 DCpowe'!$O$10,SIGN(G220)*'ver pressoflex 6p C2 DCpowe'!$G$15*'ver pressoflex 6p C2 DCpowe'!$O$10)</f>
        <v>0</v>
      </c>
      <c r="P220" s="31">
        <f>IF(ABS(H220)&lt;'ver pressoflex 6p C2 DCpowe'!$G$7,'ver pressoflex 6p C2 DCpowe'!$G$16*H220*'ver pressoflex 6p C2 DCpowe'!$O$11,SIGN(H220)*'ver pressoflex 6p C2 DCpowe'!$G$15*'ver pressoflex 6p C2 DCpowe'!$O$11)</f>
        <v>0</v>
      </c>
      <c r="Q220" s="31">
        <f>IF(ABS(I220)&lt;'ver pressoflex 6p C2 DCpowe'!$G$7,'ver pressoflex 6p C2 DCpowe'!$G$16*I220*'ver pressoflex 6p C2 DCpowe'!$O$12,SIGN(I220)*'ver pressoflex 6p C2 DCpowe'!$G$15*'ver pressoflex 6p C2 DCpowe'!$O$12)</f>
        <v>0</v>
      </c>
      <c r="R220" s="31">
        <f>IF(ABS(J220)&lt;'ver pressoflex 6p C2 DCpowe'!$G$7,'ver pressoflex 6p C2 DCpowe'!$G$16*J220*'ver pressoflex 6p C2 DCpowe'!$O$13,SIGN(J220)*'ver pressoflex 6p C2 DCpowe'!$G$15*'ver pressoflex 6p C2 DCpowe'!$O$13)</f>
        <v>17803.500000000004</v>
      </c>
      <c r="S220" s="113">
        <f t="shared" si="36"/>
        <v>17773.463794811072</v>
      </c>
      <c r="T220" s="362">
        <f>-L220*('ver pressoflex 6p C2 DCpowe'!$G$3/2-'ver pressoflex 6p C2 DCpowe'!AF220*'ver pressoflex 6p C2 DCpowe'!D220)</f>
        <v>43327.986919014103</v>
      </c>
      <c r="U220" s="29">
        <f>M220*IF(($G$3/2-$M$8)&gt;0,('ver pressoflex 6p C2 DCpowe'!$G$3/2-'ver pressoflex 6p C2 DCpowe'!$M$8),'ver pressoflex 6p C2 DCpowe'!$G$3/2-('ver pressoflex 6p C2 DCpowe'!$G$3-'ver pressoflex 6p C2 DCpowe'!$M$8))*IF(($G$3/2-$M$8)&gt;0,-1,1)</f>
        <v>-5880.4751730635417</v>
      </c>
      <c r="V220" s="29">
        <f>N220*IF(($G$3/2-$M$9)&gt;0,('ver pressoflex 6p C2 DCpowe'!$G$3/2-'ver pressoflex 6p C2 DCpowe'!$M$9),'ver pressoflex 6p C2 DCpowe'!$G$3/2-('ver pressoflex 6p C2 DCpowe'!$G$3-'ver pressoflex 6p C2 DCpowe'!$M$9))*IF(($G$3/2-$M$9)&gt;0,-1,1)</f>
        <v>0</v>
      </c>
      <c r="W220" s="29">
        <f>O220*IF(($G$3/2-$M$10)&gt;0,('ver pressoflex 6p C2 DCpowe'!$G$3/2-'ver pressoflex 6p C2 DCpowe'!$M$10),'ver pressoflex 6p C2 DCpowe'!$G$3/2-('ver pressoflex 6p C2 DCpowe'!$G$3-'ver pressoflex 6p C2 DCpowe'!$M$10))*IF(($G$3/2-$M$10)&gt;0,-1,1)</f>
        <v>0</v>
      </c>
      <c r="X220" s="29">
        <f>P220*IF(($G$3/2-$M$11)&gt;0,('ver pressoflex 6p C2 DCpowe'!$G$3/2-'ver pressoflex 6p C2 DCpowe'!$M$11),'ver pressoflex 6p C2 DCpowe'!$G$3/2-('ver pressoflex 6p C2 DCpowe'!$G$3-'ver pressoflex 6p C2 DCpowe'!$M$11))*IF(($G$3/2-$M$11)&gt;0,-1,1)</f>
        <v>0</v>
      </c>
      <c r="Y220" s="29">
        <f>Q220*IF(($G$3/2-$M$12)&gt;0,('ver pressoflex 6p C2 DCpowe'!$G$3/2-'ver pressoflex 6p C2 DCpowe'!$M$12),'ver pressoflex 6p C2 DCpowe'!$G$3/2-('ver pressoflex 6p C2 DCpowe'!$G$3-'ver pressoflex 6p C2 DCpowe'!$M$12))*IF(($G$3/2-$M$12)&gt;0,-1,1)</f>
        <v>0</v>
      </c>
      <c r="Z220" s="29">
        <f>R220*IF(($G$3/2-$M$13)&gt;0,('ver pressoflex 6p C2 DCpowe'!$G$3/2-'ver pressoflex 6p C2 DCpowe'!$M$13),'ver pressoflex 6p C2 DCpowe'!$G$3/2-('ver pressoflex 6p C2 DCpowe'!$G$3-'ver pressoflex 6p C2 DCpowe'!$M$13))*IF(($G$3/2-$M$13)&gt;0,-1,1)</f>
        <v>18248587.500000004</v>
      </c>
      <c r="AA220" s="113">
        <f t="shared" si="45"/>
        <v>18286035.011745956</v>
      </c>
      <c r="AB220" s="193">
        <f t="shared" si="46"/>
        <v>8.470068877483186E-5</v>
      </c>
      <c r="AC220" s="191">
        <f t="shared" si="47"/>
        <v>5.1345330003334843E-5</v>
      </c>
      <c r="AD220" s="194">
        <f t="shared" si="48"/>
        <v>2.8397523297689809E-9</v>
      </c>
      <c r="AE220" s="191">
        <f t="shared" si="49"/>
        <v>3.850899750250113E-3</v>
      </c>
      <c r="AF220" s="191">
        <f t="shared" si="50"/>
        <v>0.34703098550844313</v>
      </c>
    </row>
    <row r="221" spans="2:32">
      <c r="B221" s="116">
        <f t="shared" si="35"/>
        <v>59772.821010964493</v>
      </c>
      <c r="C221" s="115">
        <f t="shared" si="37"/>
        <v>3.2700000000000022</v>
      </c>
      <c r="D221" s="68">
        <f>'ver pressoflex 6p C2 DCpowe'!$G$3/2/$C$557*C221</f>
        <v>40.057500000000026</v>
      </c>
      <c r="E221" s="114">
        <f t="shared" si="38"/>
        <v>3.4031151826055311E-4</v>
      </c>
      <c r="F221" s="114">
        <f t="shared" si="39"/>
        <v>5.1052844910035033E-4</v>
      </c>
      <c r="G221" s="114">
        <f t="shared" si="40"/>
        <v>6.8074537994014745E-4</v>
      </c>
      <c r="H221" s="114">
        <f t="shared" si="41"/>
        <v>4.3616865093507613E-3</v>
      </c>
      <c r="I221" s="114">
        <f t="shared" si="42"/>
        <v>4.5319034401905579E-3</v>
      </c>
      <c r="J221" s="114">
        <f t="shared" si="43"/>
        <v>4.7021203710303546E-3</v>
      </c>
      <c r="K221" s="114">
        <f t="shared" si="44"/>
        <v>5.127662698129848E-3</v>
      </c>
      <c r="L221" s="113">
        <f>-'ver pressoflex 6p C2 DCpowe'!$G$2*'ver pressoflex 6p C2 DCpowe'!D221*'ver pressoflex 6p C2 DCpowe'!$G$17*'ver pressoflex 6p C2 DCpowe'!$G$13*'ver pressoflex 6p C2 DCpowe'!AE221</f>
        <v>-36.407860629026402</v>
      </c>
      <c r="M221" s="31">
        <f>IF(ABS(E221)&lt;'ver pressoflex 6p C2 DCpowe'!$G$7,'ver pressoflex 6p C2 DCpowe'!$G$16*E221*'ver pressoflex 6p C2 DCpowe'!$O$8,SIGN(E221)*'ver pressoflex 6p C2 DCpowe'!$G$15*'ver pressoflex 6p C2 DCpowe'!$O$8)</f>
        <v>5.7288715935159411</v>
      </c>
      <c r="N221" s="31">
        <f>IF(ABS(F221)&lt;'ver pressoflex 6p C2 DCpowe'!$G$7,'ver pressoflex 6p C2 DCpowe'!$G$16*F221*'ver pressoflex 6p C2 DCpowe'!$O$9,SIGN(F221)*'ver pressoflex 6p C2 DCpowe'!$G$15*'ver pressoflex 6p C2 DCpowe'!$O$9)</f>
        <v>0</v>
      </c>
      <c r="O221" s="31">
        <f>IF(ABS(G221)&lt;'ver pressoflex 6p C2 DCpowe'!$G$7,'ver pressoflex 6p C2 DCpowe'!$G$16*G221*'ver pressoflex 6p C2 DCpowe'!$O$10,SIGN(G221)*'ver pressoflex 6p C2 DCpowe'!$G$15*'ver pressoflex 6p C2 DCpowe'!$O$10)</f>
        <v>0</v>
      </c>
      <c r="P221" s="31">
        <f>IF(ABS(H221)&lt;'ver pressoflex 6p C2 DCpowe'!$G$7,'ver pressoflex 6p C2 DCpowe'!$G$16*H221*'ver pressoflex 6p C2 DCpowe'!$O$11,SIGN(H221)*'ver pressoflex 6p C2 DCpowe'!$G$15*'ver pressoflex 6p C2 DCpowe'!$O$11)</f>
        <v>0</v>
      </c>
      <c r="Q221" s="31">
        <f>IF(ABS(I221)&lt;'ver pressoflex 6p C2 DCpowe'!$G$7,'ver pressoflex 6p C2 DCpowe'!$G$16*I221*'ver pressoflex 6p C2 DCpowe'!$O$12,SIGN(I221)*'ver pressoflex 6p C2 DCpowe'!$G$15*'ver pressoflex 6p C2 DCpowe'!$O$12)</f>
        <v>0</v>
      </c>
      <c r="R221" s="31">
        <f>IF(ABS(J221)&lt;'ver pressoflex 6p C2 DCpowe'!$G$7,'ver pressoflex 6p C2 DCpowe'!$G$16*J221*'ver pressoflex 6p C2 DCpowe'!$O$13,SIGN(J221)*'ver pressoflex 6p C2 DCpowe'!$G$15*'ver pressoflex 6p C2 DCpowe'!$O$13)</f>
        <v>17803.500000000004</v>
      </c>
      <c r="S221" s="113">
        <f t="shared" si="36"/>
        <v>17772.821010964493</v>
      </c>
      <c r="T221" s="362">
        <f>-L221*('ver pressoflex 6p C2 DCpowe'!$G$3/2-'ver pressoflex 6p C2 DCpowe'!AF221*'ver pressoflex 6p C2 DCpowe'!D221)</f>
        <v>44093.37081694814</v>
      </c>
      <c r="U221" s="29">
        <f>M221*IF(($G$3/2-$M$8)&gt;0,('ver pressoflex 6p C2 DCpowe'!$G$3/2-'ver pressoflex 6p C2 DCpowe'!$M$8),'ver pressoflex 6p C2 DCpowe'!$G$3/2-('ver pressoflex 6p C2 DCpowe'!$G$3-'ver pressoflex 6p C2 DCpowe'!$M$8))*IF(($G$3/2-$M$8)&gt;0,-1,1)</f>
        <v>-5872.0933833538393</v>
      </c>
      <c r="V221" s="29">
        <f>N221*IF(($G$3/2-$M$9)&gt;0,('ver pressoflex 6p C2 DCpowe'!$G$3/2-'ver pressoflex 6p C2 DCpowe'!$M$9),'ver pressoflex 6p C2 DCpowe'!$G$3/2-('ver pressoflex 6p C2 DCpowe'!$G$3-'ver pressoflex 6p C2 DCpowe'!$M$9))*IF(($G$3/2-$M$9)&gt;0,-1,1)</f>
        <v>0</v>
      </c>
      <c r="W221" s="29">
        <f>O221*IF(($G$3/2-$M$10)&gt;0,('ver pressoflex 6p C2 DCpowe'!$G$3/2-'ver pressoflex 6p C2 DCpowe'!$M$10),'ver pressoflex 6p C2 DCpowe'!$G$3/2-('ver pressoflex 6p C2 DCpowe'!$G$3-'ver pressoflex 6p C2 DCpowe'!$M$10))*IF(($G$3/2-$M$10)&gt;0,-1,1)</f>
        <v>0</v>
      </c>
      <c r="X221" s="29">
        <f>P221*IF(($G$3/2-$M$11)&gt;0,('ver pressoflex 6p C2 DCpowe'!$G$3/2-'ver pressoflex 6p C2 DCpowe'!$M$11),'ver pressoflex 6p C2 DCpowe'!$G$3/2-('ver pressoflex 6p C2 DCpowe'!$G$3-'ver pressoflex 6p C2 DCpowe'!$M$11))*IF(($G$3/2-$M$11)&gt;0,-1,1)</f>
        <v>0</v>
      </c>
      <c r="Y221" s="29">
        <f>Q221*IF(($G$3/2-$M$12)&gt;0,('ver pressoflex 6p C2 DCpowe'!$G$3/2-'ver pressoflex 6p C2 DCpowe'!$M$12),'ver pressoflex 6p C2 DCpowe'!$G$3/2-('ver pressoflex 6p C2 DCpowe'!$G$3-'ver pressoflex 6p C2 DCpowe'!$M$12))*IF(($G$3/2-$M$12)&gt;0,-1,1)</f>
        <v>0</v>
      </c>
      <c r="Z221" s="29">
        <f>R221*IF(($G$3/2-$M$13)&gt;0,('ver pressoflex 6p C2 DCpowe'!$G$3/2-'ver pressoflex 6p C2 DCpowe'!$M$13),'ver pressoflex 6p C2 DCpowe'!$G$3/2-('ver pressoflex 6p C2 DCpowe'!$G$3-'ver pressoflex 6p C2 DCpowe'!$M$13))*IF(($G$3/2-$M$13)&gt;0,-1,1)</f>
        <v>18248587.500000004</v>
      </c>
      <c r="AA221" s="113">
        <f t="shared" si="45"/>
        <v>18286808.777433597</v>
      </c>
      <c r="AB221" s="193">
        <f t="shared" si="46"/>
        <v>8.5230808838939736E-5</v>
      </c>
      <c r="AC221" s="191">
        <f t="shared" si="47"/>
        <v>5.1936570649728695E-5</v>
      </c>
      <c r="AD221" s="194">
        <f t="shared" si="48"/>
        <v>2.8899876530259834E-9</v>
      </c>
      <c r="AE221" s="191">
        <f t="shared" si="49"/>
        <v>3.895242798729652E-3</v>
      </c>
      <c r="AF221" s="191">
        <f t="shared" si="50"/>
        <v>0.3471309100438299</v>
      </c>
    </row>
    <row r="222" spans="2:32">
      <c r="B222" s="116">
        <f t="shared" si="35"/>
        <v>59772.171172302522</v>
      </c>
      <c r="C222" s="115">
        <f t="shared" si="37"/>
        <v>3.2900000000000023</v>
      </c>
      <c r="D222" s="68">
        <f>'ver pressoflex 6p C2 DCpowe'!$G$3/2/$C$557*C222</f>
        <v>40.30250000000003</v>
      </c>
      <c r="E222" s="114">
        <f t="shared" si="38"/>
        <v>3.3982565840922073E-4</v>
      </c>
      <c r="F222" s="114">
        <f t="shared" si="39"/>
        <v>5.1006033755408939E-4</v>
      </c>
      <c r="G222" s="114">
        <f t="shared" si="40"/>
        <v>6.8029501669895811E-4</v>
      </c>
      <c r="H222" s="114">
        <f t="shared" si="41"/>
        <v>4.3616199532067424E-3</v>
      </c>
      <c r="I222" s="114">
        <f t="shared" si="42"/>
        <v>4.5318546323516113E-3</v>
      </c>
      <c r="J222" s="114">
        <f t="shared" si="43"/>
        <v>4.7020893114964801E-3</v>
      </c>
      <c r="K222" s="114">
        <f t="shared" si="44"/>
        <v>5.1276760093586513E-3</v>
      </c>
      <c r="L222" s="113">
        <f>-'ver pressoflex 6p C2 DCpowe'!$G$2*'ver pressoflex 6p C2 DCpowe'!D222*'ver pressoflex 6p C2 DCpowe'!$G$17*'ver pressoflex 6p C2 DCpowe'!$G$13*'ver pressoflex 6p C2 DCpowe'!AE222</f>
        <v>-37.049520229900899</v>
      </c>
      <c r="M222" s="31">
        <f>IF(ABS(E222)&lt;'ver pressoflex 6p C2 DCpowe'!$G$7,'ver pressoflex 6p C2 DCpowe'!$G$16*E222*'ver pressoflex 6p C2 DCpowe'!$O$8,SIGN(E222)*'ver pressoflex 6p C2 DCpowe'!$G$15*'ver pressoflex 6p C2 DCpowe'!$O$8)</f>
        <v>5.7206925324164075</v>
      </c>
      <c r="N222" s="31">
        <f>IF(ABS(F222)&lt;'ver pressoflex 6p C2 DCpowe'!$G$7,'ver pressoflex 6p C2 DCpowe'!$G$16*F222*'ver pressoflex 6p C2 DCpowe'!$O$9,SIGN(F222)*'ver pressoflex 6p C2 DCpowe'!$G$15*'ver pressoflex 6p C2 DCpowe'!$O$9)</f>
        <v>0</v>
      </c>
      <c r="O222" s="31">
        <f>IF(ABS(G222)&lt;'ver pressoflex 6p C2 DCpowe'!$G$7,'ver pressoflex 6p C2 DCpowe'!$G$16*G222*'ver pressoflex 6p C2 DCpowe'!$O$10,SIGN(G222)*'ver pressoflex 6p C2 DCpowe'!$G$15*'ver pressoflex 6p C2 DCpowe'!$O$10)</f>
        <v>0</v>
      </c>
      <c r="P222" s="31">
        <f>IF(ABS(H222)&lt;'ver pressoflex 6p C2 DCpowe'!$G$7,'ver pressoflex 6p C2 DCpowe'!$G$16*H222*'ver pressoflex 6p C2 DCpowe'!$O$11,SIGN(H222)*'ver pressoflex 6p C2 DCpowe'!$G$15*'ver pressoflex 6p C2 DCpowe'!$O$11)</f>
        <v>0</v>
      </c>
      <c r="Q222" s="31">
        <f>IF(ABS(I222)&lt;'ver pressoflex 6p C2 DCpowe'!$G$7,'ver pressoflex 6p C2 DCpowe'!$G$16*I222*'ver pressoflex 6p C2 DCpowe'!$O$12,SIGN(I222)*'ver pressoflex 6p C2 DCpowe'!$G$15*'ver pressoflex 6p C2 DCpowe'!$O$12)</f>
        <v>0</v>
      </c>
      <c r="R222" s="31">
        <f>IF(ABS(J222)&lt;'ver pressoflex 6p C2 DCpowe'!$G$7,'ver pressoflex 6p C2 DCpowe'!$G$16*J222*'ver pressoflex 6p C2 DCpowe'!$O$13,SIGN(J222)*'ver pressoflex 6p C2 DCpowe'!$G$15*'ver pressoflex 6p C2 DCpowe'!$O$13)</f>
        <v>17803.500000000004</v>
      </c>
      <c r="S222" s="113">
        <f t="shared" si="36"/>
        <v>17772.171172302518</v>
      </c>
      <c r="T222" s="362">
        <f>-L222*('ver pressoflex 6p C2 DCpowe'!$G$3/2-'ver pressoflex 6p C2 DCpowe'!AF222*'ver pressoflex 6p C2 DCpowe'!D222)</f>
        <v>44867.18092699306</v>
      </c>
      <c r="U222" s="29">
        <f>M222*IF(($G$3/2-$M$8)&gt;0,('ver pressoflex 6p C2 DCpowe'!$G$3/2-'ver pressoflex 6p C2 DCpowe'!$M$8),'ver pressoflex 6p C2 DCpowe'!$G$3/2-('ver pressoflex 6p C2 DCpowe'!$G$3-'ver pressoflex 6p C2 DCpowe'!$M$8))*IF(($G$3/2-$M$8)&gt;0,-1,1)</f>
        <v>-5863.7098457268175</v>
      </c>
      <c r="V222" s="29">
        <f>N222*IF(($G$3/2-$M$9)&gt;0,('ver pressoflex 6p C2 DCpowe'!$G$3/2-'ver pressoflex 6p C2 DCpowe'!$M$9),'ver pressoflex 6p C2 DCpowe'!$G$3/2-('ver pressoflex 6p C2 DCpowe'!$G$3-'ver pressoflex 6p C2 DCpowe'!$M$9))*IF(($G$3/2-$M$9)&gt;0,-1,1)</f>
        <v>0</v>
      </c>
      <c r="W222" s="29">
        <f>O222*IF(($G$3/2-$M$10)&gt;0,('ver pressoflex 6p C2 DCpowe'!$G$3/2-'ver pressoflex 6p C2 DCpowe'!$M$10),'ver pressoflex 6p C2 DCpowe'!$G$3/2-('ver pressoflex 6p C2 DCpowe'!$G$3-'ver pressoflex 6p C2 DCpowe'!$M$10))*IF(($G$3/2-$M$10)&gt;0,-1,1)</f>
        <v>0</v>
      </c>
      <c r="X222" s="29">
        <f>P222*IF(($G$3/2-$M$11)&gt;0,('ver pressoflex 6p C2 DCpowe'!$G$3/2-'ver pressoflex 6p C2 DCpowe'!$M$11),'ver pressoflex 6p C2 DCpowe'!$G$3/2-('ver pressoflex 6p C2 DCpowe'!$G$3-'ver pressoflex 6p C2 DCpowe'!$M$11))*IF(($G$3/2-$M$11)&gt;0,-1,1)</f>
        <v>0</v>
      </c>
      <c r="Y222" s="29">
        <f>Q222*IF(($G$3/2-$M$12)&gt;0,('ver pressoflex 6p C2 DCpowe'!$G$3/2-'ver pressoflex 6p C2 DCpowe'!$M$12),'ver pressoflex 6p C2 DCpowe'!$G$3/2-('ver pressoflex 6p C2 DCpowe'!$G$3-'ver pressoflex 6p C2 DCpowe'!$M$12))*IF(($G$3/2-$M$12)&gt;0,-1,1)</f>
        <v>0</v>
      </c>
      <c r="Z222" s="29">
        <f>R222*IF(($G$3/2-$M$13)&gt;0,('ver pressoflex 6p C2 DCpowe'!$G$3/2-'ver pressoflex 6p C2 DCpowe'!$M$13),'ver pressoflex 6p C2 DCpowe'!$G$3/2-('ver pressoflex 6p C2 DCpowe'!$G$3-'ver pressoflex 6p C2 DCpowe'!$M$13))*IF(($G$3/2-$M$13)&gt;0,-1,1)</f>
        <v>18248587.500000004</v>
      </c>
      <c r="AA222" s="113">
        <f t="shared" si="45"/>
        <v>18287590.971081272</v>
      </c>
      <c r="AB222" s="193">
        <f t="shared" si="46"/>
        <v>8.5761039452950937E-5</v>
      </c>
      <c r="AC222" s="191">
        <f t="shared" si="47"/>
        <v>5.2530623204729765E-5</v>
      </c>
      <c r="AD222" s="194">
        <f t="shared" si="48"/>
        <v>2.9407768437437651E-9</v>
      </c>
      <c r="AE222" s="191">
        <f t="shared" si="49"/>
        <v>3.9397967403547321E-3</v>
      </c>
      <c r="AF222" s="191">
        <f t="shared" si="50"/>
        <v>0.34723106150263261</v>
      </c>
    </row>
    <row r="223" spans="2:32">
      <c r="B223" s="116">
        <f t="shared" si="35"/>
        <v>59771.514250252963</v>
      </c>
      <c r="C223" s="115">
        <f t="shared" si="37"/>
        <v>3.3100000000000023</v>
      </c>
      <c r="D223" s="68">
        <f>'ver pressoflex 6p C2 DCpowe'!$G$3/2/$C$557*C223</f>
        <v>40.547500000000028</v>
      </c>
      <c r="E223" s="114">
        <f t="shared" si="38"/>
        <v>3.3933969722733275E-4</v>
      </c>
      <c r="F223" s="114">
        <f t="shared" si="39"/>
        <v>5.0959212837884565E-4</v>
      </c>
      <c r="G223" s="114">
        <f t="shared" si="40"/>
        <v>6.7984455953035876E-4</v>
      </c>
      <c r="H223" s="114">
        <f t="shared" si="41"/>
        <v>4.3615533831818263E-3</v>
      </c>
      <c r="I223" s="114">
        <f t="shared" si="42"/>
        <v>4.5318058143333393E-3</v>
      </c>
      <c r="J223" s="114">
        <f t="shared" si="43"/>
        <v>4.7020582454848523E-3</v>
      </c>
      <c r="K223" s="114">
        <f t="shared" si="44"/>
        <v>5.1276893233636349E-3</v>
      </c>
      <c r="L223" s="113">
        <f>-'ver pressoflex 6p C2 DCpowe'!$G$2*'ver pressoflex 6p C2 DCpowe'!D223*'ver pressoflex 6p C2 DCpowe'!$G$17*'ver pressoflex 6p C2 DCpowe'!$G$13*'ver pressoflex 6p C2 DCpowe'!AE223</f>
        <v>-37.698261512536789</v>
      </c>
      <c r="M223" s="31">
        <f>IF(ABS(E223)&lt;'ver pressoflex 6p C2 DCpowe'!$G$7,'ver pressoflex 6p C2 DCpowe'!$G$16*E223*'ver pressoflex 6p C2 DCpowe'!$O$8,SIGN(E223)*'ver pressoflex 6p C2 DCpowe'!$G$15*'ver pressoflex 6p C2 DCpowe'!$O$8)</f>
        <v>5.7125117654982036</v>
      </c>
      <c r="N223" s="31">
        <f>IF(ABS(F223)&lt;'ver pressoflex 6p C2 DCpowe'!$G$7,'ver pressoflex 6p C2 DCpowe'!$G$16*F223*'ver pressoflex 6p C2 DCpowe'!$O$9,SIGN(F223)*'ver pressoflex 6p C2 DCpowe'!$G$15*'ver pressoflex 6p C2 DCpowe'!$O$9)</f>
        <v>0</v>
      </c>
      <c r="O223" s="31">
        <f>IF(ABS(G223)&lt;'ver pressoflex 6p C2 DCpowe'!$G$7,'ver pressoflex 6p C2 DCpowe'!$G$16*G223*'ver pressoflex 6p C2 DCpowe'!$O$10,SIGN(G223)*'ver pressoflex 6p C2 DCpowe'!$G$15*'ver pressoflex 6p C2 DCpowe'!$O$10)</f>
        <v>0</v>
      </c>
      <c r="P223" s="31">
        <f>IF(ABS(H223)&lt;'ver pressoflex 6p C2 DCpowe'!$G$7,'ver pressoflex 6p C2 DCpowe'!$G$16*H223*'ver pressoflex 6p C2 DCpowe'!$O$11,SIGN(H223)*'ver pressoflex 6p C2 DCpowe'!$G$15*'ver pressoflex 6p C2 DCpowe'!$O$11)</f>
        <v>0</v>
      </c>
      <c r="Q223" s="31">
        <f>IF(ABS(I223)&lt;'ver pressoflex 6p C2 DCpowe'!$G$7,'ver pressoflex 6p C2 DCpowe'!$G$16*I223*'ver pressoflex 6p C2 DCpowe'!$O$12,SIGN(I223)*'ver pressoflex 6p C2 DCpowe'!$G$15*'ver pressoflex 6p C2 DCpowe'!$O$12)</f>
        <v>0</v>
      </c>
      <c r="R223" s="31">
        <f>IF(ABS(J223)&lt;'ver pressoflex 6p C2 DCpowe'!$G$7,'ver pressoflex 6p C2 DCpowe'!$G$16*J223*'ver pressoflex 6p C2 DCpowe'!$O$13,SIGN(J223)*'ver pressoflex 6p C2 DCpowe'!$G$15*'ver pressoflex 6p C2 DCpowe'!$O$13)</f>
        <v>17803.500000000004</v>
      </c>
      <c r="S223" s="113">
        <f t="shared" si="36"/>
        <v>17771.514250252963</v>
      </c>
      <c r="T223" s="362">
        <f>-L223*('ver pressoflex 6p C2 DCpowe'!$G$3/2-'ver pressoflex 6p C2 DCpowe'!AF223*'ver pressoflex 6p C2 DCpowe'!D223)</f>
        <v>45649.449842762304</v>
      </c>
      <c r="U223" s="29">
        <f>M223*IF(($G$3/2-$M$8)&gt;0,('ver pressoflex 6p C2 DCpowe'!$G$3/2-'ver pressoflex 6p C2 DCpowe'!$M$8),'ver pressoflex 6p C2 DCpowe'!$G$3/2-('ver pressoflex 6p C2 DCpowe'!$G$3-'ver pressoflex 6p C2 DCpowe'!$M$8))*IF(($G$3/2-$M$8)&gt;0,-1,1)</f>
        <v>-5855.3245596356583</v>
      </c>
      <c r="V223" s="29">
        <f>N223*IF(($G$3/2-$M$9)&gt;0,('ver pressoflex 6p C2 DCpowe'!$G$3/2-'ver pressoflex 6p C2 DCpowe'!$M$9),'ver pressoflex 6p C2 DCpowe'!$G$3/2-('ver pressoflex 6p C2 DCpowe'!$G$3-'ver pressoflex 6p C2 DCpowe'!$M$9))*IF(($G$3/2-$M$9)&gt;0,-1,1)</f>
        <v>0</v>
      </c>
      <c r="W223" s="29">
        <f>O223*IF(($G$3/2-$M$10)&gt;0,('ver pressoflex 6p C2 DCpowe'!$G$3/2-'ver pressoflex 6p C2 DCpowe'!$M$10),'ver pressoflex 6p C2 DCpowe'!$G$3/2-('ver pressoflex 6p C2 DCpowe'!$G$3-'ver pressoflex 6p C2 DCpowe'!$M$10))*IF(($G$3/2-$M$10)&gt;0,-1,1)</f>
        <v>0</v>
      </c>
      <c r="X223" s="29">
        <f>P223*IF(($G$3/2-$M$11)&gt;0,('ver pressoflex 6p C2 DCpowe'!$G$3/2-'ver pressoflex 6p C2 DCpowe'!$M$11),'ver pressoflex 6p C2 DCpowe'!$G$3/2-('ver pressoflex 6p C2 DCpowe'!$G$3-'ver pressoflex 6p C2 DCpowe'!$M$11))*IF(($G$3/2-$M$11)&gt;0,-1,1)</f>
        <v>0</v>
      </c>
      <c r="Y223" s="29">
        <f>Q223*IF(($G$3/2-$M$12)&gt;0,('ver pressoflex 6p C2 DCpowe'!$G$3/2-'ver pressoflex 6p C2 DCpowe'!$M$12),'ver pressoflex 6p C2 DCpowe'!$G$3/2-('ver pressoflex 6p C2 DCpowe'!$G$3-'ver pressoflex 6p C2 DCpowe'!$M$12))*IF(($G$3/2-$M$12)&gt;0,-1,1)</f>
        <v>0</v>
      </c>
      <c r="Z223" s="29">
        <f>R223*IF(($G$3/2-$M$13)&gt;0,('ver pressoflex 6p C2 DCpowe'!$G$3/2-'ver pressoflex 6p C2 DCpowe'!$M$13),'ver pressoflex 6p C2 DCpowe'!$G$3/2-('ver pressoflex 6p C2 DCpowe'!$G$3-'ver pressoflex 6p C2 DCpowe'!$M$13))*IF(($G$3/2-$M$13)&gt;0,-1,1)</f>
        <v>18248587.500000004</v>
      </c>
      <c r="AA223" s="113">
        <f t="shared" si="45"/>
        <v>18288381.62528313</v>
      </c>
      <c r="AB223" s="193">
        <f t="shared" si="46"/>
        <v>8.629138065144971E-5</v>
      </c>
      <c r="AC223" s="191">
        <f t="shared" si="47"/>
        <v>5.3127476962697028E-5</v>
      </c>
      <c r="AD223" s="194">
        <f t="shared" si="48"/>
        <v>2.9921220285586836E-9</v>
      </c>
      <c r="AE223" s="191">
        <f t="shared" si="49"/>
        <v>3.9845607722022768E-3</v>
      </c>
      <c r="AF223" s="191">
        <f t="shared" si="50"/>
        <v>0.34733144065872701</v>
      </c>
    </row>
    <row r="224" spans="2:32">
      <c r="B224" s="116">
        <f t="shared" si="35"/>
        <v>59770.850216437582</v>
      </c>
      <c r="C224" s="115">
        <f t="shared" si="37"/>
        <v>3.3300000000000023</v>
      </c>
      <c r="D224" s="68">
        <f>'ver pressoflex 6p C2 DCpowe'!$G$3/2/$C$557*C224</f>
        <v>40.792500000000025</v>
      </c>
      <c r="E224" s="114">
        <f t="shared" si="38"/>
        <v>3.3885363468318569E-4</v>
      </c>
      <c r="F224" s="114">
        <f t="shared" si="39"/>
        <v>5.0912382154407387E-4</v>
      </c>
      <c r="G224" s="114">
        <f t="shared" si="40"/>
        <v>6.793940084049621E-4</v>
      </c>
      <c r="H224" s="114">
        <f t="shared" si="41"/>
        <v>4.3614867992716692E-3</v>
      </c>
      <c r="I224" s="114">
        <f t="shared" si="42"/>
        <v>4.5317569861325572E-3</v>
      </c>
      <c r="J224" s="114">
        <f t="shared" si="43"/>
        <v>4.7020271729934461E-3</v>
      </c>
      <c r="K224" s="114">
        <f t="shared" si="44"/>
        <v>5.1277026401456661E-3</v>
      </c>
      <c r="L224" s="113">
        <f>-'ver pressoflex 6p C2 DCpowe'!$G$2*'ver pressoflex 6p C2 DCpowe'!D224*'ver pressoflex 6p C2 DCpowe'!$G$17*'ver pressoflex 6p C2 DCpowe'!$G$13*'ver pressoflex 6p C2 DCpowe'!AE224</f>
        <v>-38.354112854644789</v>
      </c>
      <c r="M224" s="31">
        <f>IF(ABS(E224)&lt;'ver pressoflex 6p C2 DCpowe'!$G$7,'ver pressoflex 6p C2 DCpowe'!$G$16*E224*'ver pressoflex 6p C2 DCpowe'!$O$8,SIGN(E224)*'ver pressoflex 6p C2 DCpowe'!$G$15*'ver pressoflex 6p C2 DCpowe'!$O$8)</f>
        <v>5.7043292922276274</v>
      </c>
      <c r="N224" s="31">
        <f>IF(ABS(F224)&lt;'ver pressoflex 6p C2 DCpowe'!$G$7,'ver pressoflex 6p C2 DCpowe'!$G$16*F224*'ver pressoflex 6p C2 DCpowe'!$O$9,SIGN(F224)*'ver pressoflex 6p C2 DCpowe'!$G$15*'ver pressoflex 6p C2 DCpowe'!$O$9)</f>
        <v>0</v>
      </c>
      <c r="O224" s="31">
        <f>IF(ABS(G224)&lt;'ver pressoflex 6p C2 DCpowe'!$G$7,'ver pressoflex 6p C2 DCpowe'!$G$16*G224*'ver pressoflex 6p C2 DCpowe'!$O$10,SIGN(G224)*'ver pressoflex 6p C2 DCpowe'!$G$15*'ver pressoflex 6p C2 DCpowe'!$O$10)</f>
        <v>0</v>
      </c>
      <c r="P224" s="31">
        <f>IF(ABS(H224)&lt;'ver pressoflex 6p C2 DCpowe'!$G$7,'ver pressoflex 6p C2 DCpowe'!$G$16*H224*'ver pressoflex 6p C2 DCpowe'!$O$11,SIGN(H224)*'ver pressoflex 6p C2 DCpowe'!$G$15*'ver pressoflex 6p C2 DCpowe'!$O$11)</f>
        <v>0</v>
      </c>
      <c r="Q224" s="31">
        <f>IF(ABS(I224)&lt;'ver pressoflex 6p C2 DCpowe'!$G$7,'ver pressoflex 6p C2 DCpowe'!$G$16*I224*'ver pressoflex 6p C2 DCpowe'!$O$12,SIGN(I224)*'ver pressoflex 6p C2 DCpowe'!$G$15*'ver pressoflex 6p C2 DCpowe'!$O$12)</f>
        <v>0</v>
      </c>
      <c r="R224" s="31">
        <f>IF(ABS(J224)&lt;'ver pressoflex 6p C2 DCpowe'!$G$7,'ver pressoflex 6p C2 DCpowe'!$G$16*J224*'ver pressoflex 6p C2 DCpowe'!$O$13,SIGN(J224)*'ver pressoflex 6p C2 DCpowe'!$G$15*'ver pressoflex 6p C2 DCpowe'!$O$13)</f>
        <v>17803.500000000004</v>
      </c>
      <c r="S224" s="113">
        <f t="shared" si="36"/>
        <v>17770.850216437586</v>
      </c>
      <c r="T224" s="362">
        <f>-L224*('ver pressoflex 6p C2 DCpowe'!$G$3/2-'ver pressoflex 6p C2 DCpowe'!AF224*'ver pressoflex 6p C2 DCpowe'!D224)</f>
        <v>46440.209909831596</v>
      </c>
      <c r="U224" s="29">
        <f>M224*IF(($G$3/2-$M$8)&gt;0,('ver pressoflex 6p C2 DCpowe'!$G$3/2-'ver pressoflex 6p C2 DCpowe'!$M$8),'ver pressoflex 6p C2 DCpowe'!$G$3/2-('ver pressoflex 6p C2 DCpowe'!$G$3-'ver pressoflex 6p C2 DCpowe'!$M$8))*IF(($G$3/2-$M$8)&gt;0,-1,1)</f>
        <v>-5846.9375245333185</v>
      </c>
      <c r="V224" s="29">
        <f>N224*IF(($G$3/2-$M$9)&gt;0,('ver pressoflex 6p C2 DCpowe'!$G$3/2-'ver pressoflex 6p C2 DCpowe'!$M$9),'ver pressoflex 6p C2 DCpowe'!$G$3/2-('ver pressoflex 6p C2 DCpowe'!$G$3-'ver pressoflex 6p C2 DCpowe'!$M$9))*IF(($G$3/2-$M$9)&gt;0,-1,1)</f>
        <v>0</v>
      </c>
      <c r="W224" s="29">
        <f>O224*IF(($G$3/2-$M$10)&gt;0,('ver pressoflex 6p C2 DCpowe'!$G$3/2-'ver pressoflex 6p C2 DCpowe'!$M$10),'ver pressoflex 6p C2 DCpowe'!$G$3/2-('ver pressoflex 6p C2 DCpowe'!$G$3-'ver pressoflex 6p C2 DCpowe'!$M$10))*IF(($G$3/2-$M$10)&gt;0,-1,1)</f>
        <v>0</v>
      </c>
      <c r="X224" s="29">
        <f>P224*IF(($G$3/2-$M$11)&gt;0,('ver pressoflex 6p C2 DCpowe'!$G$3/2-'ver pressoflex 6p C2 DCpowe'!$M$11),'ver pressoflex 6p C2 DCpowe'!$G$3/2-('ver pressoflex 6p C2 DCpowe'!$G$3-'ver pressoflex 6p C2 DCpowe'!$M$11))*IF(($G$3/2-$M$11)&gt;0,-1,1)</f>
        <v>0</v>
      </c>
      <c r="Y224" s="29">
        <f>Q224*IF(($G$3/2-$M$12)&gt;0,('ver pressoflex 6p C2 DCpowe'!$G$3/2-'ver pressoflex 6p C2 DCpowe'!$M$12),'ver pressoflex 6p C2 DCpowe'!$G$3/2-('ver pressoflex 6p C2 DCpowe'!$G$3-'ver pressoflex 6p C2 DCpowe'!$M$12))*IF(($G$3/2-$M$12)&gt;0,-1,1)</f>
        <v>0</v>
      </c>
      <c r="Z224" s="29">
        <f>R224*IF(($G$3/2-$M$13)&gt;0,('ver pressoflex 6p C2 DCpowe'!$G$3/2-'ver pressoflex 6p C2 DCpowe'!$M$13),'ver pressoflex 6p C2 DCpowe'!$G$3/2-('ver pressoflex 6p C2 DCpowe'!$G$3-'ver pressoflex 6p C2 DCpowe'!$M$13))*IF(($G$3/2-$M$13)&gt;0,-1,1)</f>
        <v>18248587.500000004</v>
      </c>
      <c r="AA224" s="113">
        <f t="shared" si="45"/>
        <v>18289180.772385303</v>
      </c>
      <c r="AB224" s="193">
        <f t="shared" si="46"/>
        <v>8.6821832469034828E-5</v>
      </c>
      <c r="AC224" s="191">
        <f t="shared" si="47"/>
        <v>5.3727121203505215E-5</v>
      </c>
      <c r="AD224" s="194">
        <f t="shared" si="48"/>
        <v>3.0440253167721412E-9</v>
      </c>
      <c r="AE224" s="191">
        <f t="shared" si="49"/>
        <v>4.0295340902628913E-3</v>
      </c>
      <c r="AF224" s="191">
        <f t="shared" si="50"/>
        <v>0.34743204828951157</v>
      </c>
    </row>
    <row r="225" spans="2:32">
      <c r="B225" s="116">
        <f t="shared" si="35"/>
        <v>59770.179042672404</v>
      </c>
      <c r="C225" s="115">
        <f t="shared" si="37"/>
        <v>3.3500000000000023</v>
      </c>
      <c r="D225" s="68">
        <f>'ver pressoflex 6p C2 DCpowe'!$G$3/2/$C$557*C225</f>
        <v>41.03750000000003</v>
      </c>
      <c r="E225" s="114">
        <f t="shared" si="38"/>
        <v>3.3836747074506295E-4</v>
      </c>
      <c r="F225" s="114">
        <f t="shared" si="39"/>
        <v>5.0865541701921582E-4</v>
      </c>
      <c r="G225" s="114">
        <f t="shared" si="40"/>
        <v>6.789433632933688E-4</v>
      </c>
      <c r="H225" s="114">
        <f t="shared" si="41"/>
        <v>4.3614202014719263E-3</v>
      </c>
      <c r="I225" s="114">
        <f t="shared" si="42"/>
        <v>4.531708147746079E-3</v>
      </c>
      <c r="J225" s="114">
        <f t="shared" si="43"/>
        <v>4.7019960940202325E-3</v>
      </c>
      <c r="K225" s="114">
        <f t="shared" si="44"/>
        <v>5.127715959705615E-3</v>
      </c>
      <c r="L225" s="113">
        <f>-'ver pressoflex 6p C2 DCpowe'!$G$2*'ver pressoflex 6p C2 DCpowe'!D225*'ver pressoflex 6p C2 DCpowe'!$G$17*'ver pressoflex 6p C2 DCpowe'!$G$13*'ver pressoflex 6p C2 DCpowe'!AE225</f>
        <v>-39.017102439672257</v>
      </c>
      <c r="M225" s="31">
        <f>IF(ABS(E225)&lt;'ver pressoflex 6p C2 DCpowe'!$G$7,'ver pressoflex 6p C2 DCpowe'!$G$16*E225*'ver pressoflex 6p C2 DCpowe'!$O$8,SIGN(E225)*'ver pressoflex 6p C2 DCpowe'!$G$15*'ver pressoflex 6p C2 DCpowe'!$O$8)</f>
        <v>5.6961451120707558</v>
      </c>
      <c r="N225" s="31">
        <f>IF(ABS(F225)&lt;'ver pressoflex 6p C2 DCpowe'!$G$7,'ver pressoflex 6p C2 DCpowe'!$G$16*F225*'ver pressoflex 6p C2 DCpowe'!$O$9,SIGN(F225)*'ver pressoflex 6p C2 DCpowe'!$G$15*'ver pressoflex 6p C2 DCpowe'!$O$9)</f>
        <v>0</v>
      </c>
      <c r="O225" s="31">
        <f>IF(ABS(G225)&lt;'ver pressoflex 6p C2 DCpowe'!$G$7,'ver pressoflex 6p C2 DCpowe'!$G$16*G225*'ver pressoflex 6p C2 DCpowe'!$O$10,SIGN(G225)*'ver pressoflex 6p C2 DCpowe'!$G$15*'ver pressoflex 6p C2 DCpowe'!$O$10)</f>
        <v>0</v>
      </c>
      <c r="P225" s="31">
        <f>IF(ABS(H225)&lt;'ver pressoflex 6p C2 DCpowe'!$G$7,'ver pressoflex 6p C2 DCpowe'!$G$16*H225*'ver pressoflex 6p C2 DCpowe'!$O$11,SIGN(H225)*'ver pressoflex 6p C2 DCpowe'!$G$15*'ver pressoflex 6p C2 DCpowe'!$O$11)</f>
        <v>0</v>
      </c>
      <c r="Q225" s="31">
        <f>IF(ABS(I225)&lt;'ver pressoflex 6p C2 DCpowe'!$G$7,'ver pressoflex 6p C2 DCpowe'!$G$16*I225*'ver pressoflex 6p C2 DCpowe'!$O$12,SIGN(I225)*'ver pressoflex 6p C2 DCpowe'!$G$15*'ver pressoflex 6p C2 DCpowe'!$O$12)</f>
        <v>0</v>
      </c>
      <c r="R225" s="31">
        <f>IF(ABS(J225)&lt;'ver pressoflex 6p C2 DCpowe'!$G$7,'ver pressoflex 6p C2 DCpowe'!$G$16*J225*'ver pressoflex 6p C2 DCpowe'!$O$13,SIGN(J225)*'ver pressoflex 6p C2 DCpowe'!$G$15*'ver pressoflex 6p C2 DCpowe'!$O$13)</f>
        <v>17803.500000000004</v>
      </c>
      <c r="S225" s="113">
        <f t="shared" si="36"/>
        <v>17770.179042672404</v>
      </c>
      <c r="T225" s="362">
        <f>-L225*('ver pressoflex 6p C2 DCpowe'!$G$3/2-'ver pressoflex 6p C2 DCpowe'!AF225*'ver pressoflex 6p C2 DCpowe'!D225)</f>
        <v>47239.49322540206</v>
      </c>
      <c r="U225" s="29">
        <f>M225*IF(($G$3/2-$M$8)&gt;0,('ver pressoflex 6p C2 DCpowe'!$G$3/2-'ver pressoflex 6p C2 DCpowe'!$M$8),'ver pressoflex 6p C2 DCpowe'!$G$3/2-('ver pressoflex 6p C2 DCpowe'!$G$3-'ver pressoflex 6p C2 DCpowe'!$M$8))*IF(($G$3/2-$M$8)&gt;0,-1,1)</f>
        <v>-5838.5487398725245</v>
      </c>
      <c r="V225" s="29">
        <f>N225*IF(($G$3/2-$M$9)&gt;0,('ver pressoflex 6p C2 DCpowe'!$G$3/2-'ver pressoflex 6p C2 DCpowe'!$M$9),'ver pressoflex 6p C2 DCpowe'!$G$3/2-('ver pressoflex 6p C2 DCpowe'!$G$3-'ver pressoflex 6p C2 DCpowe'!$M$9))*IF(($G$3/2-$M$9)&gt;0,-1,1)</f>
        <v>0</v>
      </c>
      <c r="W225" s="29">
        <f>O225*IF(($G$3/2-$M$10)&gt;0,('ver pressoflex 6p C2 DCpowe'!$G$3/2-'ver pressoflex 6p C2 DCpowe'!$M$10),'ver pressoflex 6p C2 DCpowe'!$G$3/2-('ver pressoflex 6p C2 DCpowe'!$G$3-'ver pressoflex 6p C2 DCpowe'!$M$10))*IF(($G$3/2-$M$10)&gt;0,-1,1)</f>
        <v>0</v>
      </c>
      <c r="X225" s="29">
        <f>P225*IF(($G$3/2-$M$11)&gt;0,('ver pressoflex 6p C2 DCpowe'!$G$3/2-'ver pressoflex 6p C2 DCpowe'!$M$11),'ver pressoflex 6p C2 DCpowe'!$G$3/2-('ver pressoflex 6p C2 DCpowe'!$G$3-'ver pressoflex 6p C2 DCpowe'!$M$11))*IF(($G$3/2-$M$11)&gt;0,-1,1)</f>
        <v>0</v>
      </c>
      <c r="Y225" s="29">
        <f>Q225*IF(($G$3/2-$M$12)&gt;0,('ver pressoflex 6p C2 DCpowe'!$G$3/2-'ver pressoflex 6p C2 DCpowe'!$M$12),'ver pressoflex 6p C2 DCpowe'!$G$3/2-('ver pressoflex 6p C2 DCpowe'!$G$3-'ver pressoflex 6p C2 DCpowe'!$M$12))*IF(($G$3/2-$M$12)&gt;0,-1,1)</f>
        <v>0</v>
      </c>
      <c r="Z225" s="29">
        <f>R225*IF(($G$3/2-$M$13)&gt;0,('ver pressoflex 6p C2 DCpowe'!$G$3/2-'ver pressoflex 6p C2 DCpowe'!$M$13),'ver pressoflex 6p C2 DCpowe'!$G$3/2-('ver pressoflex 6p C2 DCpowe'!$G$3-'ver pressoflex 6p C2 DCpowe'!$M$13))*IF(($G$3/2-$M$13)&gt;0,-1,1)</f>
        <v>18248587.500000004</v>
      </c>
      <c r="AA225" s="113">
        <f t="shared" si="45"/>
        <v>18289988.444485534</v>
      </c>
      <c r="AB225" s="193">
        <f t="shared" si="46"/>
        <v>8.7352394940319462E-5</v>
      </c>
      <c r="AC225" s="191">
        <f t="shared" si="47"/>
        <v>5.4329545192529097E-5</v>
      </c>
      <c r="AD225" s="194">
        <f t="shared" si="48"/>
        <v>3.096488800311778E-9</v>
      </c>
      <c r="AE225" s="191">
        <f t="shared" si="49"/>
        <v>4.0747158894396821E-3</v>
      </c>
      <c r="AF225" s="191">
        <f t="shared" si="50"/>
        <v>0.3475328851759274</v>
      </c>
    </row>
    <row r="226" spans="2:32">
      <c r="B226" s="116">
        <f t="shared" si="35"/>
        <v>59769.500700968012</v>
      </c>
      <c r="C226" s="115">
        <f t="shared" si="37"/>
        <v>3.3700000000000023</v>
      </c>
      <c r="D226" s="68">
        <f>'ver pressoflex 6p C2 DCpowe'!$G$3/2/$C$557*C226</f>
        <v>41.282500000000027</v>
      </c>
      <c r="E226" s="114">
        <f t="shared" si="38"/>
        <v>3.3788120538123464E-4</v>
      </c>
      <c r="F226" s="114">
        <f t="shared" si="39"/>
        <v>5.081869147737009E-4</v>
      </c>
      <c r="G226" s="114">
        <f t="shared" si="40"/>
        <v>6.7849262416616737E-4</v>
      </c>
      <c r="H226" s="114">
        <f t="shared" si="41"/>
        <v>4.3613535897782515E-3</v>
      </c>
      <c r="I226" s="114">
        <f t="shared" si="42"/>
        <v>4.5316592991707172E-3</v>
      </c>
      <c r="J226" s="114">
        <f t="shared" si="43"/>
        <v>4.7019650085631838E-3</v>
      </c>
      <c r="K226" s="114">
        <f t="shared" si="44"/>
        <v>5.1277292820443498E-3</v>
      </c>
      <c r="L226" s="113">
        <f>-'ver pressoflex 6p C2 DCpowe'!$G$2*'ver pressoflex 6p C2 DCpowe'!D226*'ver pressoflex 6p C2 DCpowe'!$G$17*'ver pressoflex 6p C2 DCpowe'!$G$13*'ver pressoflex 6p C2 DCpowe'!AE226</f>
        <v>-39.687258256481137</v>
      </c>
      <c r="M226" s="31">
        <f>IF(ABS(E226)&lt;'ver pressoflex 6p C2 DCpowe'!$G$7,'ver pressoflex 6p C2 DCpowe'!$G$16*E226*'ver pressoflex 6p C2 DCpowe'!$O$8,SIGN(E226)*'ver pressoflex 6p C2 DCpowe'!$G$15*'ver pressoflex 6p C2 DCpowe'!$O$8)</f>
        <v>5.6879592244934383</v>
      </c>
      <c r="N226" s="31">
        <f>IF(ABS(F226)&lt;'ver pressoflex 6p C2 DCpowe'!$G$7,'ver pressoflex 6p C2 DCpowe'!$G$16*F226*'ver pressoflex 6p C2 DCpowe'!$O$9,SIGN(F226)*'ver pressoflex 6p C2 DCpowe'!$G$15*'ver pressoflex 6p C2 DCpowe'!$O$9)</f>
        <v>0</v>
      </c>
      <c r="O226" s="31">
        <f>IF(ABS(G226)&lt;'ver pressoflex 6p C2 DCpowe'!$G$7,'ver pressoflex 6p C2 DCpowe'!$G$16*G226*'ver pressoflex 6p C2 DCpowe'!$O$10,SIGN(G226)*'ver pressoflex 6p C2 DCpowe'!$G$15*'ver pressoflex 6p C2 DCpowe'!$O$10)</f>
        <v>0</v>
      </c>
      <c r="P226" s="31">
        <f>IF(ABS(H226)&lt;'ver pressoflex 6p C2 DCpowe'!$G$7,'ver pressoflex 6p C2 DCpowe'!$G$16*H226*'ver pressoflex 6p C2 DCpowe'!$O$11,SIGN(H226)*'ver pressoflex 6p C2 DCpowe'!$G$15*'ver pressoflex 6p C2 DCpowe'!$O$11)</f>
        <v>0</v>
      </c>
      <c r="Q226" s="31">
        <f>IF(ABS(I226)&lt;'ver pressoflex 6p C2 DCpowe'!$G$7,'ver pressoflex 6p C2 DCpowe'!$G$16*I226*'ver pressoflex 6p C2 DCpowe'!$O$12,SIGN(I226)*'ver pressoflex 6p C2 DCpowe'!$G$15*'ver pressoflex 6p C2 DCpowe'!$O$12)</f>
        <v>0</v>
      </c>
      <c r="R226" s="31">
        <f>IF(ABS(J226)&lt;'ver pressoflex 6p C2 DCpowe'!$G$7,'ver pressoflex 6p C2 DCpowe'!$G$16*J226*'ver pressoflex 6p C2 DCpowe'!$O$13,SIGN(J226)*'ver pressoflex 6p C2 DCpowe'!$G$15*'ver pressoflex 6p C2 DCpowe'!$O$13)</f>
        <v>17803.500000000004</v>
      </c>
      <c r="S226" s="113">
        <f t="shared" si="36"/>
        <v>17769.500700968016</v>
      </c>
      <c r="T226" s="362">
        <f>-L226*('ver pressoflex 6p C2 DCpowe'!$G$3/2-'ver pressoflex 6p C2 DCpowe'!AF226*'ver pressoflex 6p C2 DCpowe'!D226)</f>
        <v>48047.331637962976</v>
      </c>
      <c r="U226" s="29">
        <f>M226*IF(($G$3/2-$M$8)&gt;0,('ver pressoflex 6p C2 DCpowe'!$G$3/2-'ver pressoflex 6p C2 DCpowe'!$M$8),'ver pressoflex 6p C2 DCpowe'!$G$3/2-('ver pressoflex 6p C2 DCpowe'!$G$3-'ver pressoflex 6p C2 DCpowe'!$M$8))*IF(($G$3/2-$M$8)&gt;0,-1,1)</f>
        <v>-5830.158205105774</v>
      </c>
      <c r="V226" s="29">
        <f>N226*IF(($G$3/2-$M$9)&gt;0,('ver pressoflex 6p C2 DCpowe'!$G$3/2-'ver pressoflex 6p C2 DCpowe'!$M$9),'ver pressoflex 6p C2 DCpowe'!$G$3/2-('ver pressoflex 6p C2 DCpowe'!$G$3-'ver pressoflex 6p C2 DCpowe'!$M$9))*IF(($G$3/2-$M$9)&gt;0,-1,1)</f>
        <v>0</v>
      </c>
      <c r="W226" s="29">
        <f>O226*IF(($G$3/2-$M$10)&gt;0,('ver pressoflex 6p C2 DCpowe'!$G$3/2-'ver pressoflex 6p C2 DCpowe'!$M$10),'ver pressoflex 6p C2 DCpowe'!$G$3/2-('ver pressoflex 6p C2 DCpowe'!$G$3-'ver pressoflex 6p C2 DCpowe'!$M$10))*IF(($G$3/2-$M$10)&gt;0,-1,1)</f>
        <v>0</v>
      </c>
      <c r="X226" s="29">
        <f>P226*IF(($G$3/2-$M$11)&gt;0,('ver pressoflex 6p C2 DCpowe'!$G$3/2-'ver pressoflex 6p C2 DCpowe'!$M$11),'ver pressoflex 6p C2 DCpowe'!$G$3/2-('ver pressoflex 6p C2 DCpowe'!$G$3-'ver pressoflex 6p C2 DCpowe'!$M$11))*IF(($G$3/2-$M$11)&gt;0,-1,1)</f>
        <v>0</v>
      </c>
      <c r="Y226" s="29">
        <f>Q226*IF(($G$3/2-$M$12)&gt;0,('ver pressoflex 6p C2 DCpowe'!$G$3/2-'ver pressoflex 6p C2 DCpowe'!$M$12),'ver pressoflex 6p C2 DCpowe'!$G$3/2-('ver pressoflex 6p C2 DCpowe'!$G$3-'ver pressoflex 6p C2 DCpowe'!$M$12))*IF(($G$3/2-$M$12)&gt;0,-1,1)</f>
        <v>0</v>
      </c>
      <c r="Z226" s="29">
        <f>R226*IF(($G$3/2-$M$13)&gt;0,('ver pressoflex 6p C2 DCpowe'!$G$3/2-'ver pressoflex 6p C2 DCpowe'!$M$13),'ver pressoflex 6p C2 DCpowe'!$G$3/2-('ver pressoflex 6p C2 DCpowe'!$G$3-'ver pressoflex 6p C2 DCpowe'!$M$13))*IF(($G$3/2-$M$13)&gt;0,-1,1)</f>
        <v>18248587.500000004</v>
      </c>
      <c r="AA226" s="113">
        <f t="shared" si="45"/>
        <v>18290804.673432861</v>
      </c>
      <c r="AB226" s="193">
        <f t="shared" si="46"/>
        <v>8.7883068099931197E-5</v>
      </c>
      <c r="AC226" s="191">
        <f t="shared" si="47"/>
        <v>5.493473818062806E-5</v>
      </c>
      <c r="AD226" s="194">
        <f t="shared" si="48"/>
        <v>3.149514553692612E-9</v>
      </c>
      <c r="AE226" s="191">
        <f t="shared" si="49"/>
        <v>4.1201053635471045E-3</v>
      </c>
      <c r="AF226" s="191">
        <f t="shared" si="50"/>
        <v>0.34763395210247938</v>
      </c>
    </row>
    <row r="227" spans="2:32">
      <c r="B227" s="116">
        <f t="shared" si="35"/>
        <v>59768.815163529944</v>
      </c>
      <c r="C227" s="115">
        <f t="shared" si="37"/>
        <v>3.3900000000000023</v>
      </c>
      <c r="D227" s="68">
        <f>'ver pressoflex 6p C2 DCpowe'!$G$3/2/$C$557*C227</f>
        <v>41.527500000000032</v>
      </c>
      <c r="E227" s="114">
        <f t="shared" si="38"/>
        <v>3.3739483855995756E-4</v>
      </c>
      <c r="F227" s="114">
        <f t="shared" si="39"/>
        <v>5.0771831477694539E-4</v>
      </c>
      <c r="G227" s="114">
        <f t="shared" si="40"/>
        <v>6.7804179099393333E-4</v>
      </c>
      <c r="H227" s="114">
        <f t="shared" si="41"/>
        <v>4.3612869641862948E-3</v>
      </c>
      <c r="I227" s="114">
        <f t="shared" si="42"/>
        <v>4.5316104404032834E-3</v>
      </c>
      <c r="J227" s="114">
        <f t="shared" si="43"/>
        <v>4.7019339166202712E-3</v>
      </c>
      <c r="K227" s="114">
        <f t="shared" si="44"/>
        <v>5.1277426071627413E-3</v>
      </c>
      <c r="L227" s="113">
        <f>-'ver pressoflex 6p C2 DCpowe'!$G$2*'ver pressoflex 6p C2 DCpowe'!D227*'ver pressoflex 6p C2 DCpowe'!$G$17*'ver pressoflex 6p C2 DCpowe'!$G$13*'ver pressoflex 6p C2 DCpowe'!AE227</f>
        <v>-40.364608099025659</v>
      </c>
      <c r="M227" s="31">
        <f>IF(ABS(E227)&lt;'ver pressoflex 6p C2 DCpowe'!$G$7,'ver pressoflex 6p C2 DCpowe'!$G$16*E227*'ver pressoflex 6p C2 DCpowe'!$O$8,SIGN(E227)*'ver pressoflex 6p C2 DCpowe'!$G$15*'ver pressoflex 6p C2 DCpowe'!$O$8)</f>
        <v>5.6797716289613076</v>
      </c>
      <c r="N227" s="31">
        <f>IF(ABS(F227)&lt;'ver pressoflex 6p C2 DCpowe'!$G$7,'ver pressoflex 6p C2 DCpowe'!$G$16*F227*'ver pressoflex 6p C2 DCpowe'!$O$9,SIGN(F227)*'ver pressoflex 6p C2 DCpowe'!$G$15*'ver pressoflex 6p C2 DCpowe'!$O$9)</f>
        <v>0</v>
      </c>
      <c r="O227" s="31">
        <f>IF(ABS(G227)&lt;'ver pressoflex 6p C2 DCpowe'!$G$7,'ver pressoflex 6p C2 DCpowe'!$G$16*G227*'ver pressoflex 6p C2 DCpowe'!$O$10,SIGN(G227)*'ver pressoflex 6p C2 DCpowe'!$G$15*'ver pressoflex 6p C2 DCpowe'!$O$10)</f>
        <v>0</v>
      </c>
      <c r="P227" s="31">
        <f>IF(ABS(H227)&lt;'ver pressoflex 6p C2 DCpowe'!$G$7,'ver pressoflex 6p C2 DCpowe'!$G$16*H227*'ver pressoflex 6p C2 DCpowe'!$O$11,SIGN(H227)*'ver pressoflex 6p C2 DCpowe'!$G$15*'ver pressoflex 6p C2 DCpowe'!$O$11)</f>
        <v>0</v>
      </c>
      <c r="Q227" s="31">
        <f>IF(ABS(I227)&lt;'ver pressoflex 6p C2 DCpowe'!$G$7,'ver pressoflex 6p C2 DCpowe'!$G$16*I227*'ver pressoflex 6p C2 DCpowe'!$O$12,SIGN(I227)*'ver pressoflex 6p C2 DCpowe'!$G$15*'ver pressoflex 6p C2 DCpowe'!$O$12)</f>
        <v>0</v>
      </c>
      <c r="R227" s="31">
        <f>IF(ABS(J227)&lt;'ver pressoflex 6p C2 DCpowe'!$G$7,'ver pressoflex 6p C2 DCpowe'!$G$16*J227*'ver pressoflex 6p C2 DCpowe'!$O$13,SIGN(J227)*'ver pressoflex 6p C2 DCpowe'!$G$15*'ver pressoflex 6p C2 DCpowe'!$O$13)</f>
        <v>17803.500000000004</v>
      </c>
      <c r="S227" s="113">
        <f t="shared" si="36"/>
        <v>17768.81516352994</v>
      </c>
      <c r="T227" s="362">
        <f>-L227*('ver pressoflex 6p C2 DCpowe'!$G$3/2-'ver pressoflex 6p C2 DCpowe'!AF227*'ver pressoflex 6p C2 DCpowe'!D227)</f>
        <v>48863.756746954401</v>
      </c>
      <c r="U227" s="29">
        <f>M227*IF(($G$3/2-$M$8)&gt;0,('ver pressoflex 6p C2 DCpowe'!$G$3/2-'ver pressoflex 6p C2 DCpowe'!$M$8),'ver pressoflex 6p C2 DCpowe'!$G$3/2-('ver pressoflex 6p C2 DCpowe'!$G$3-'ver pressoflex 6p C2 DCpowe'!$M$8))*IF(($G$3/2-$M$8)&gt;0,-1,1)</f>
        <v>-5821.7659196853401</v>
      </c>
      <c r="V227" s="29">
        <f>N227*IF(($G$3/2-$M$9)&gt;0,('ver pressoflex 6p C2 DCpowe'!$G$3/2-'ver pressoflex 6p C2 DCpowe'!$M$9),'ver pressoflex 6p C2 DCpowe'!$G$3/2-('ver pressoflex 6p C2 DCpowe'!$G$3-'ver pressoflex 6p C2 DCpowe'!$M$9))*IF(($G$3/2-$M$9)&gt;0,-1,1)</f>
        <v>0</v>
      </c>
      <c r="W227" s="29">
        <f>O227*IF(($G$3/2-$M$10)&gt;0,('ver pressoflex 6p C2 DCpowe'!$G$3/2-'ver pressoflex 6p C2 DCpowe'!$M$10),'ver pressoflex 6p C2 DCpowe'!$G$3/2-('ver pressoflex 6p C2 DCpowe'!$G$3-'ver pressoflex 6p C2 DCpowe'!$M$10))*IF(($G$3/2-$M$10)&gt;0,-1,1)</f>
        <v>0</v>
      </c>
      <c r="X227" s="29">
        <f>P227*IF(($G$3/2-$M$11)&gt;0,('ver pressoflex 6p C2 DCpowe'!$G$3/2-'ver pressoflex 6p C2 DCpowe'!$M$11),'ver pressoflex 6p C2 DCpowe'!$G$3/2-('ver pressoflex 6p C2 DCpowe'!$G$3-'ver pressoflex 6p C2 DCpowe'!$M$11))*IF(($G$3/2-$M$11)&gt;0,-1,1)</f>
        <v>0</v>
      </c>
      <c r="Y227" s="29">
        <f>Q227*IF(($G$3/2-$M$12)&gt;0,('ver pressoflex 6p C2 DCpowe'!$G$3/2-'ver pressoflex 6p C2 DCpowe'!$M$12),'ver pressoflex 6p C2 DCpowe'!$G$3/2-('ver pressoflex 6p C2 DCpowe'!$G$3-'ver pressoflex 6p C2 DCpowe'!$M$12))*IF(($G$3/2-$M$12)&gt;0,-1,1)</f>
        <v>0</v>
      </c>
      <c r="Z227" s="29">
        <f>R227*IF(($G$3/2-$M$13)&gt;0,('ver pressoflex 6p C2 DCpowe'!$G$3/2-'ver pressoflex 6p C2 DCpowe'!$M$13),'ver pressoflex 6p C2 DCpowe'!$G$3/2-('ver pressoflex 6p C2 DCpowe'!$G$3-'ver pressoflex 6p C2 DCpowe'!$M$13))*IF(($G$3/2-$M$13)&gt;0,-1,1)</f>
        <v>18248587.500000004</v>
      </c>
      <c r="AA227" s="113">
        <f t="shared" si="45"/>
        <v>18291629.490827274</v>
      </c>
      <c r="AB227" s="193">
        <f t="shared" si="46"/>
        <v>8.841385198251211E-5</v>
      </c>
      <c r="AC227" s="191">
        <f t="shared" si="47"/>
        <v>5.5542689404130664E-5</v>
      </c>
      <c r="AD227" s="194">
        <f t="shared" si="48"/>
        <v>3.2031046339781382E-9</v>
      </c>
      <c r="AE227" s="191">
        <f t="shared" si="49"/>
        <v>4.1657017053097992E-3</v>
      </c>
      <c r="AF227" s="191">
        <f t="shared" si="50"/>
        <v>0.34773524985725535</v>
      </c>
    </row>
    <row r="228" spans="2:32">
      <c r="B228" s="116">
        <f t="shared" si="35"/>
        <v>59768.122402758912</v>
      </c>
      <c r="C228" s="115">
        <f t="shared" si="37"/>
        <v>3.4100000000000024</v>
      </c>
      <c r="D228" s="68">
        <f>'ver pressoflex 6p C2 DCpowe'!$G$3/2/$C$557*C228</f>
        <v>41.772500000000029</v>
      </c>
      <c r="E228" s="114">
        <f t="shared" si="38"/>
        <v>3.3690837024947536E-4</v>
      </c>
      <c r="F228" s="114">
        <f t="shared" si="39"/>
        <v>5.0724961699835289E-4</v>
      </c>
      <c r="G228" s="114">
        <f t="shared" si="40"/>
        <v>6.7759086374723058E-4</v>
      </c>
      <c r="H228" s="114">
        <f t="shared" si="41"/>
        <v>4.3612203246917091E-3</v>
      </c>
      <c r="I228" s="114">
        <f t="shared" si="42"/>
        <v>4.5315615714405866E-3</v>
      </c>
      <c r="J228" s="114">
        <f t="shared" si="43"/>
        <v>4.7019028181894641E-3</v>
      </c>
      <c r="K228" s="114">
        <f t="shared" si="44"/>
        <v>5.1277559350616578E-3</v>
      </c>
      <c r="L228" s="113">
        <f>-'ver pressoflex 6p C2 DCpowe'!$G$2*'ver pressoflex 6p C2 DCpowe'!D228*'ver pressoflex 6p C2 DCpowe'!$G$17*'ver pressoflex 6p C2 DCpowe'!$G$13*'ver pressoflex 6p C2 DCpowe'!AE228</f>
        <v>-41.049179566029274</v>
      </c>
      <c r="M228" s="31">
        <f>IF(ABS(E228)&lt;'ver pressoflex 6p C2 DCpowe'!$G$7,'ver pressoflex 6p C2 DCpowe'!$G$16*E228*'ver pressoflex 6p C2 DCpowe'!$O$8,SIGN(E228)*'ver pressoflex 6p C2 DCpowe'!$G$15*'ver pressoflex 6p C2 DCpowe'!$O$8)</f>
        <v>5.6715823249397683</v>
      </c>
      <c r="N228" s="31">
        <f>IF(ABS(F228)&lt;'ver pressoflex 6p C2 DCpowe'!$G$7,'ver pressoflex 6p C2 DCpowe'!$G$16*F228*'ver pressoflex 6p C2 DCpowe'!$O$9,SIGN(F228)*'ver pressoflex 6p C2 DCpowe'!$G$15*'ver pressoflex 6p C2 DCpowe'!$O$9)</f>
        <v>0</v>
      </c>
      <c r="O228" s="31">
        <f>IF(ABS(G228)&lt;'ver pressoflex 6p C2 DCpowe'!$G$7,'ver pressoflex 6p C2 DCpowe'!$G$16*G228*'ver pressoflex 6p C2 DCpowe'!$O$10,SIGN(G228)*'ver pressoflex 6p C2 DCpowe'!$G$15*'ver pressoflex 6p C2 DCpowe'!$O$10)</f>
        <v>0</v>
      </c>
      <c r="P228" s="31">
        <f>IF(ABS(H228)&lt;'ver pressoflex 6p C2 DCpowe'!$G$7,'ver pressoflex 6p C2 DCpowe'!$G$16*H228*'ver pressoflex 6p C2 DCpowe'!$O$11,SIGN(H228)*'ver pressoflex 6p C2 DCpowe'!$G$15*'ver pressoflex 6p C2 DCpowe'!$O$11)</f>
        <v>0</v>
      </c>
      <c r="Q228" s="31">
        <f>IF(ABS(I228)&lt;'ver pressoflex 6p C2 DCpowe'!$G$7,'ver pressoflex 6p C2 DCpowe'!$G$16*I228*'ver pressoflex 6p C2 DCpowe'!$O$12,SIGN(I228)*'ver pressoflex 6p C2 DCpowe'!$G$15*'ver pressoflex 6p C2 DCpowe'!$O$12)</f>
        <v>0</v>
      </c>
      <c r="R228" s="31">
        <f>IF(ABS(J228)&lt;'ver pressoflex 6p C2 DCpowe'!$G$7,'ver pressoflex 6p C2 DCpowe'!$G$16*J228*'ver pressoflex 6p C2 DCpowe'!$O$13,SIGN(J228)*'ver pressoflex 6p C2 DCpowe'!$G$15*'ver pressoflex 6p C2 DCpowe'!$O$13)</f>
        <v>17803.500000000004</v>
      </c>
      <c r="S228" s="113">
        <f t="shared" si="36"/>
        <v>17768.122402758912</v>
      </c>
      <c r="T228" s="362">
        <f>-L228*('ver pressoflex 6p C2 DCpowe'!$G$3/2-'ver pressoflex 6p C2 DCpowe'!AF228*'ver pressoflex 6p C2 DCpowe'!D228)</f>
        <v>49688.799902429033</v>
      </c>
      <c r="U228" s="29">
        <f>M228*IF(($G$3/2-$M$8)&gt;0,('ver pressoflex 6p C2 DCpowe'!$G$3/2-'ver pressoflex 6p C2 DCpowe'!$M$8),'ver pressoflex 6p C2 DCpowe'!$G$3/2-('ver pressoflex 6p C2 DCpowe'!$G$3-'ver pressoflex 6p C2 DCpowe'!$M$8))*IF(($G$3/2-$M$8)&gt;0,-1,1)</f>
        <v>-5813.3718830632624</v>
      </c>
      <c r="V228" s="29">
        <f>N228*IF(($G$3/2-$M$9)&gt;0,('ver pressoflex 6p C2 DCpowe'!$G$3/2-'ver pressoflex 6p C2 DCpowe'!$M$9),'ver pressoflex 6p C2 DCpowe'!$G$3/2-('ver pressoflex 6p C2 DCpowe'!$G$3-'ver pressoflex 6p C2 DCpowe'!$M$9))*IF(($G$3/2-$M$9)&gt;0,-1,1)</f>
        <v>0</v>
      </c>
      <c r="W228" s="29">
        <f>O228*IF(($G$3/2-$M$10)&gt;0,('ver pressoflex 6p C2 DCpowe'!$G$3/2-'ver pressoflex 6p C2 DCpowe'!$M$10),'ver pressoflex 6p C2 DCpowe'!$G$3/2-('ver pressoflex 6p C2 DCpowe'!$G$3-'ver pressoflex 6p C2 DCpowe'!$M$10))*IF(($G$3/2-$M$10)&gt;0,-1,1)</f>
        <v>0</v>
      </c>
      <c r="X228" s="29">
        <f>P228*IF(($G$3/2-$M$11)&gt;0,('ver pressoflex 6p C2 DCpowe'!$G$3/2-'ver pressoflex 6p C2 DCpowe'!$M$11),'ver pressoflex 6p C2 DCpowe'!$G$3/2-('ver pressoflex 6p C2 DCpowe'!$G$3-'ver pressoflex 6p C2 DCpowe'!$M$11))*IF(($G$3/2-$M$11)&gt;0,-1,1)</f>
        <v>0</v>
      </c>
      <c r="Y228" s="29">
        <f>Q228*IF(($G$3/2-$M$12)&gt;0,('ver pressoflex 6p C2 DCpowe'!$G$3/2-'ver pressoflex 6p C2 DCpowe'!$M$12),'ver pressoflex 6p C2 DCpowe'!$G$3/2-('ver pressoflex 6p C2 DCpowe'!$G$3-'ver pressoflex 6p C2 DCpowe'!$M$12))*IF(($G$3/2-$M$12)&gt;0,-1,1)</f>
        <v>0</v>
      </c>
      <c r="Z228" s="29">
        <f>R228*IF(($G$3/2-$M$13)&gt;0,('ver pressoflex 6p C2 DCpowe'!$G$3/2-'ver pressoflex 6p C2 DCpowe'!$M$13),'ver pressoflex 6p C2 DCpowe'!$G$3/2-('ver pressoflex 6p C2 DCpowe'!$G$3-'ver pressoflex 6p C2 DCpowe'!$M$13))*IF(($G$3/2-$M$13)&gt;0,-1,1)</f>
        <v>18248587.500000004</v>
      </c>
      <c r="AA228" s="113">
        <f t="shared" si="45"/>
        <v>18292462.928019371</v>
      </c>
      <c r="AB228" s="193">
        <f t="shared" si="46"/>
        <v>8.8944746622718682E-5</v>
      </c>
      <c r="AC228" s="191">
        <f t="shared" si="47"/>
        <v>5.6153388084818963E-5</v>
      </c>
      <c r="AD228" s="194">
        <f t="shared" si="48"/>
        <v>3.2572610807413294E-9</v>
      </c>
      <c r="AE228" s="191">
        <f t="shared" si="49"/>
        <v>4.2115041063614219E-3</v>
      </c>
      <c r="AF228" s="191">
        <f t="shared" si="50"/>
        <v>0.34783677923194745</v>
      </c>
    </row>
    <row r="229" spans="2:32">
      <c r="B229" s="116">
        <f t="shared" si="35"/>
        <v>59767.422391251239</v>
      </c>
      <c r="C229" s="115">
        <f t="shared" si="37"/>
        <v>3.4300000000000024</v>
      </c>
      <c r="D229" s="68">
        <f>'ver pressoflex 6p C2 DCpowe'!$G$3/2/$C$557*C229</f>
        <v>42.017500000000027</v>
      </c>
      <c r="E229" s="114">
        <f t="shared" si="38"/>
        <v>3.3642180041801837E-4</v>
      </c>
      <c r="F229" s="114">
        <f t="shared" si="39"/>
        <v>5.0678082140731453E-4</v>
      </c>
      <c r="G229" s="114">
        <f t="shared" si="40"/>
        <v>6.7713984239661058E-4</v>
      </c>
      <c r="H229" s="114">
        <f t="shared" si="41"/>
        <v>4.3611536712901394E-3</v>
      </c>
      <c r="I229" s="114">
        <f t="shared" si="42"/>
        <v>4.5315126922794357E-3</v>
      </c>
      <c r="J229" s="114">
        <f t="shared" si="43"/>
        <v>4.7018717132687312E-3</v>
      </c>
      <c r="K229" s="114">
        <f t="shared" si="44"/>
        <v>5.1277692657419717E-3</v>
      </c>
      <c r="L229" s="113">
        <f>-'ver pressoflex 6p C2 DCpowe'!$G$2*'ver pressoflex 6p C2 DCpowe'!D229*'ver pressoflex 6p C2 DCpowe'!$G$17*'ver pressoflex 6p C2 DCpowe'!$G$13*'ver pressoflex 6p C2 DCpowe'!AE229</f>
        <v>-41.741000060661584</v>
      </c>
      <c r="M229" s="31">
        <f>IF(ABS(E229)&lt;'ver pressoflex 6p C2 DCpowe'!$G$7,'ver pressoflex 6p C2 DCpowe'!$G$16*E229*'ver pressoflex 6p C2 DCpowe'!$O$8,SIGN(E229)*'ver pressoflex 6p C2 DCpowe'!$G$15*'ver pressoflex 6p C2 DCpowe'!$O$8)</f>
        <v>5.6633913118940056</v>
      </c>
      <c r="N229" s="31">
        <f>IF(ABS(F229)&lt;'ver pressoflex 6p C2 DCpowe'!$G$7,'ver pressoflex 6p C2 DCpowe'!$G$16*F229*'ver pressoflex 6p C2 DCpowe'!$O$9,SIGN(F229)*'ver pressoflex 6p C2 DCpowe'!$G$15*'ver pressoflex 6p C2 DCpowe'!$O$9)</f>
        <v>0</v>
      </c>
      <c r="O229" s="31">
        <f>IF(ABS(G229)&lt;'ver pressoflex 6p C2 DCpowe'!$G$7,'ver pressoflex 6p C2 DCpowe'!$G$16*G229*'ver pressoflex 6p C2 DCpowe'!$O$10,SIGN(G229)*'ver pressoflex 6p C2 DCpowe'!$G$15*'ver pressoflex 6p C2 DCpowe'!$O$10)</f>
        <v>0</v>
      </c>
      <c r="P229" s="31">
        <f>IF(ABS(H229)&lt;'ver pressoflex 6p C2 DCpowe'!$G$7,'ver pressoflex 6p C2 DCpowe'!$G$16*H229*'ver pressoflex 6p C2 DCpowe'!$O$11,SIGN(H229)*'ver pressoflex 6p C2 DCpowe'!$G$15*'ver pressoflex 6p C2 DCpowe'!$O$11)</f>
        <v>0</v>
      </c>
      <c r="Q229" s="31">
        <f>IF(ABS(I229)&lt;'ver pressoflex 6p C2 DCpowe'!$G$7,'ver pressoflex 6p C2 DCpowe'!$G$16*I229*'ver pressoflex 6p C2 DCpowe'!$O$12,SIGN(I229)*'ver pressoflex 6p C2 DCpowe'!$G$15*'ver pressoflex 6p C2 DCpowe'!$O$12)</f>
        <v>0</v>
      </c>
      <c r="R229" s="31">
        <f>IF(ABS(J229)&lt;'ver pressoflex 6p C2 DCpowe'!$G$7,'ver pressoflex 6p C2 DCpowe'!$G$16*J229*'ver pressoflex 6p C2 DCpowe'!$O$13,SIGN(J229)*'ver pressoflex 6p C2 DCpowe'!$G$15*'ver pressoflex 6p C2 DCpowe'!$O$13)</f>
        <v>17803.500000000004</v>
      </c>
      <c r="S229" s="113">
        <f t="shared" si="36"/>
        <v>17767.422391251235</v>
      </c>
      <c r="T229" s="362">
        <f>-L229*('ver pressoflex 6p C2 DCpowe'!$G$3/2-'ver pressoflex 6p C2 DCpowe'!AF229*'ver pressoflex 6p C2 DCpowe'!D229)</f>
        <v>50522.492204714043</v>
      </c>
      <c r="U229" s="29">
        <f>M229*IF(($G$3/2-$M$8)&gt;0,('ver pressoflex 6p C2 DCpowe'!$G$3/2-'ver pressoflex 6p C2 DCpowe'!$M$8),'ver pressoflex 6p C2 DCpowe'!$G$3/2-('ver pressoflex 6p C2 DCpowe'!$G$3-'ver pressoflex 6p C2 DCpowe'!$M$8))*IF(($G$3/2-$M$8)&gt;0,-1,1)</f>
        <v>-5804.9760946913557</v>
      </c>
      <c r="V229" s="29">
        <f>N229*IF(($G$3/2-$M$9)&gt;0,('ver pressoflex 6p C2 DCpowe'!$G$3/2-'ver pressoflex 6p C2 DCpowe'!$M$9),'ver pressoflex 6p C2 DCpowe'!$G$3/2-('ver pressoflex 6p C2 DCpowe'!$G$3-'ver pressoflex 6p C2 DCpowe'!$M$9))*IF(($G$3/2-$M$9)&gt;0,-1,1)</f>
        <v>0</v>
      </c>
      <c r="W229" s="29">
        <f>O229*IF(($G$3/2-$M$10)&gt;0,('ver pressoflex 6p C2 DCpowe'!$G$3/2-'ver pressoflex 6p C2 DCpowe'!$M$10),'ver pressoflex 6p C2 DCpowe'!$G$3/2-('ver pressoflex 6p C2 DCpowe'!$G$3-'ver pressoflex 6p C2 DCpowe'!$M$10))*IF(($G$3/2-$M$10)&gt;0,-1,1)</f>
        <v>0</v>
      </c>
      <c r="X229" s="29">
        <f>P229*IF(($G$3/2-$M$11)&gt;0,('ver pressoflex 6p C2 DCpowe'!$G$3/2-'ver pressoflex 6p C2 DCpowe'!$M$11),'ver pressoflex 6p C2 DCpowe'!$G$3/2-('ver pressoflex 6p C2 DCpowe'!$G$3-'ver pressoflex 6p C2 DCpowe'!$M$11))*IF(($G$3/2-$M$11)&gt;0,-1,1)</f>
        <v>0</v>
      </c>
      <c r="Y229" s="29">
        <f>Q229*IF(($G$3/2-$M$12)&gt;0,('ver pressoflex 6p C2 DCpowe'!$G$3/2-'ver pressoflex 6p C2 DCpowe'!$M$12),'ver pressoflex 6p C2 DCpowe'!$G$3/2-('ver pressoflex 6p C2 DCpowe'!$G$3-'ver pressoflex 6p C2 DCpowe'!$M$12))*IF(($G$3/2-$M$12)&gt;0,-1,1)</f>
        <v>0</v>
      </c>
      <c r="Z229" s="29">
        <f>R229*IF(($G$3/2-$M$13)&gt;0,('ver pressoflex 6p C2 DCpowe'!$G$3/2-'ver pressoflex 6p C2 DCpowe'!$M$13),'ver pressoflex 6p C2 DCpowe'!$G$3/2-('ver pressoflex 6p C2 DCpowe'!$G$3-'ver pressoflex 6p C2 DCpowe'!$M$13))*IF(($G$3/2-$M$13)&gt;0,-1,1)</f>
        <v>18248587.500000004</v>
      </c>
      <c r="AA229" s="113">
        <f t="shared" si="45"/>
        <v>18293305.016110025</v>
      </c>
      <c r="AB229" s="193">
        <f t="shared" si="46"/>
        <v>8.9475752055221937E-5</v>
      </c>
      <c r="AC229" s="191">
        <f t="shared" si="47"/>
        <v>5.6766823429913134E-5</v>
      </c>
      <c r="AD229" s="194">
        <f t="shared" si="48"/>
        <v>3.3119859160256129E-9</v>
      </c>
      <c r="AE229" s="191">
        <f t="shared" si="49"/>
        <v>4.2575117572434843E-3</v>
      </c>
      <c r="AF229" s="191">
        <f t="shared" si="50"/>
        <v>0.34793854102187194</v>
      </c>
    </row>
    <row r="230" spans="2:32">
      <c r="B230" s="116">
        <f t="shared" si="35"/>
        <v>59766.715101799076</v>
      </c>
      <c r="C230" s="115">
        <f t="shared" si="37"/>
        <v>3.4500000000000024</v>
      </c>
      <c r="D230" s="68">
        <f>'ver pressoflex 6p C2 DCpowe'!$G$3/2/$C$557*C230</f>
        <v>42.262500000000031</v>
      </c>
      <c r="E230" s="114">
        <f t="shared" si="38"/>
        <v>3.359351290338037E-4</v>
      </c>
      <c r="F230" s="114">
        <f t="shared" si="39"/>
        <v>5.0631192797320822E-4</v>
      </c>
      <c r="G230" s="114">
        <f t="shared" si="40"/>
        <v>6.7668872691261251E-4</v>
      </c>
      <c r="H230" s="114">
        <f t="shared" si="41"/>
        <v>4.3610870039772331E-3</v>
      </c>
      <c r="I230" s="114">
        <f t="shared" si="42"/>
        <v>4.531463802916638E-3</v>
      </c>
      <c r="J230" s="114">
        <f t="shared" si="43"/>
        <v>4.701840601856043E-3</v>
      </c>
      <c r="K230" s="114">
        <f t="shared" si="44"/>
        <v>5.127782599204554E-3</v>
      </c>
      <c r="L230" s="113">
        <f>-'ver pressoflex 6p C2 DCpowe'!$G$2*'ver pressoflex 6p C2 DCpowe'!D230*'ver pressoflex 6p C2 DCpowe'!$G$17*'ver pressoflex 6p C2 DCpowe'!$G$13*'ver pressoflex 6p C2 DCpowe'!AE230</f>
        <v>-42.440096790214525</v>
      </c>
      <c r="M230" s="31">
        <f>IF(ABS(E230)&lt;'ver pressoflex 6p C2 DCpowe'!$G$7,'ver pressoflex 6p C2 DCpowe'!$G$16*E230*'ver pressoflex 6p C2 DCpowe'!$O$8,SIGN(E230)*'ver pressoflex 6p C2 DCpowe'!$G$15*'ver pressoflex 6p C2 DCpowe'!$O$8)</f>
        <v>5.6551985892889771</v>
      </c>
      <c r="N230" s="31">
        <f>IF(ABS(F230)&lt;'ver pressoflex 6p C2 DCpowe'!$G$7,'ver pressoflex 6p C2 DCpowe'!$G$16*F230*'ver pressoflex 6p C2 DCpowe'!$O$9,SIGN(F230)*'ver pressoflex 6p C2 DCpowe'!$G$15*'ver pressoflex 6p C2 DCpowe'!$O$9)</f>
        <v>0</v>
      </c>
      <c r="O230" s="31">
        <f>IF(ABS(G230)&lt;'ver pressoflex 6p C2 DCpowe'!$G$7,'ver pressoflex 6p C2 DCpowe'!$G$16*G230*'ver pressoflex 6p C2 DCpowe'!$O$10,SIGN(G230)*'ver pressoflex 6p C2 DCpowe'!$G$15*'ver pressoflex 6p C2 DCpowe'!$O$10)</f>
        <v>0</v>
      </c>
      <c r="P230" s="31">
        <f>IF(ABS(H230)&lt;'ver pressoflex 6p C2 DCpowe'!$G$7,'ver pressoflex 6p C2 DCpowe'!$G$16*H230*'ver pressoflex 6p C2 DCpowe'!$O$11,SIGN(H230)*'ver pressoflex 6p C2 DCpowe'!$G$15*'ver pressoflex 6p C2 DCpowe'!$O$11)</f>
        <v>0</v>
      </c>
      <c r="Q230" s="31">
        <f>IF(ABS(I230)&lt;'ver pressoflex 6p C2 DCpowe'!$G$7,'ver pressoflex 6p C2 DCpowe'!$G$16*I230*'ver pressoflex 6p C2 DCpowe'!$O$12,SIGN(I230)*'ver pressoflex 6p C2 DCpowe'!$G$15*'ver pressoflex 6p C2 DCpowe'!$O$12)</f>
        <v>0</v>
      </c>
      <c r="R230" s="31">
        <f>IF(ABS(J230)&lt;'ver pressoflex 6p C2 DCpowe'!$G$7,'ver pressoflex 6p C2 DCpowe'!$G$16*J230*'ver pressoflex 6p C2 DCpowe'!$O$13,SIGN(J230)*'ver pressoflex 6p C2 DCpowe'!$G$15*'ver pressoflex 6p C2 DCpowe'!$O$13)</f>
        <v>17803.500000000004</v>
      </c>
      <c r="S230" s="113">
        <f t="shared" si="36"/>
        <v>17766.715101799076</v>
      </c>
      <c r="T230" s="362">
        <f>-L230*('ver pressoflex 6p C2 DCpowe'!$G$3/2-'ver pressoflex 6p C2 DCpowe'!AF230*'ver pressoflex 6p C2 DCpowe'!D230)</f>
        <v>51364.864504072204</v>
      </c>
      <c r="U230" s="29">
        <f>M230*IF(($G$3/2-$M$8)&gt;0,('ver pressoflex 6p C2 DCpowe'!$G$3/2-'ver pressoflex 6p C2 DCpowe'!$M$8),'ver pressoflex 6p C2 DCpowe'!$G$3/2-('ver pressoflex 6p C2 DCpowe'!$G$3-'ver pressoflex 6p C2 DCpowe'!$M$8))*IF(($G$3/2-$M$8)&gt;0,-1,1)</f>
        <v>-5796.5785540212019</v>
      </c>
      <c r="V230" s="29">
        <f>N230*IF(($G$3/2-$M$9)&gt;0,('ver pressoflex 6p C2 DCpowe'!$G$3/2-'ver pressoflex 6p C2 DCpowe'!$M$9),'ver pressoflex 6p C2 DCpowe'!$G$3/2-('ver pressoflex 6p C2 DCpowe'!$G$3-'ver pressoflex 6p C2 DCpowe'!$M$9))*IF(($G$3/2-$M$9)&gt;0,-1,1)</f>
        <v>0</v>
      </c>
      <c r="W230" s="29">
        <f>O230*IF(($G$3/2-$M$10)&gt;0,('ver pressoflex 6p C2 DCpowe'!$G$3/2-'ver pressoflex 6p C2 DCpowe'!$M$10),'ver pressoflex 6p C2 DCpowe'!$G$3/2-('ver pressoflex 6p C2 DCpowe'!$G$3-'ver pressoflex 6p C2 DCpowe'!$M$10))*IF(($G$3/2-$M$10)&gt;0,-1,1)</f>
        <v>0</v>
      </c>
      <c r="X230" s="29">
        <f>P230*IF(($G$3/2-$M$11)&gt;0,('ver pressoflex 6p C2 DCpowe'!$G$3/2-'ver pressoflex 6p C2 DCpowe'!$M$11),'ver pressoflex 6p C2 DCpowe'!$G$3/2-('ver pressoflex 6p C2 DCpowe'!$G$3-'ver pressoflex 6p C2 DCpowe'!$M$11))*IF(($G$3/2-$M$11)&gt;0,-1,1)</f>
        <v>0</v>
      </c>
      <c r="Y230" s="29">
        <f>Q230*IF(($G$3/2-$M$12)&gt;0,('ver pressoflex 6p C2 DCpowe'!$G$3/2-'ver pressoflex 6p C2 DCpowe'!$M$12),'ver pressoflex 6p C2 DCpowe'!$G$3/2-('ver pressoflex 6p C2 DCpowe'!$G$3-'ver pressoflex 6p C2 DCpowe'!$M$12))*IF(($G$3/2-$M$12)&gt;0,-1,1)</f>
        <v>0</v>
      </c>
      <c r="Z230" s="29">
        <f>R230*IF(($G$3/2-$M$13)&gt;0,('ver pressoflex 6p C2 DCpowe'!$G$3/2-'ver pressoflex 6p C2 DCpowe'!$M$13),'ver pressoflex 6p C2 DCpowe'!$G$3/2-('ver pressoflex 6p C2 DCpowe'!$G$3-'ver pressoflex 6p C2 DCpowe'!$M$13))*IF(($G$3/2-$M$13)&gt;0,-1,1)</f>
        <v>18248587.500000004</v>
      </c>
      <c r="AA230" s="113">
        <f t="shared" si="45"/>
        <v>18294155.785950053</v>
      </c>
      <c r="AB230" s="193">
        <f t="shared" si="46"/>
        <v>9.0006868314707305E-5</v>
      </c>
      <c r="AC230" s="191">
        <f t="shared" si="47"/>
        <v>5.738298463205576E-5</v>
      </c>
      <c r="AD230" s="194">
        <f t="shared" si="48"/>
        <v>3.3672811443057486E-9</v>
      </c>
      <c r="AE230" s="191">
        <f t="shared" si="49"/>
        <v>4.3037238474041822E-3</v>
      </c>
      <c r="AF230" s="191">
        <f t="shared" si="50"/>
        <v>0.34804053602599117</v>
      </c>
    </row>
    <row r="231" spans="2:32">
      <c r="B231" s="116">
        <f t="shared" si="35"/>
        <v>59766.000507390811</v>
      </c>
      <c r="C231" s="115">
        <f t="shared" si="37"/>
        <v>3.4700000000000024</v>
      </c>
      <c r="D231" s="68">
        <f>'ver pressoflex 6p C2 DCpowe'!$G$3/2/$C$557*C231</f>
        <v>42.507500000000029</v>
      </c>
      <c r="E231" s="114">
        <f t="shared" si="38"/>
        <v>3.3544835606503533E-4</v>
      </c>
      <c r="F231" s="114">
        <f t="shared" si="39"/>
        <v>5.0584293666539938E-4</v>
      </c>
      <c r="G231" s="114">
        <f t="shared" si="40"/>
        <v>6.7623751726576331E-4</v>
      </c>
      <c r="H231" s="114">
        <f t="shared" si="41"/>
        <v>4.3610203227486362E-3</v>
      </c>
      <c r="I231" s="114">
        <f t="shared" si="42"/>
        <v>4.531414903348999E-3</v>
      </c>
      <c r="J231" s="114">
        <f t="shared" si="43"/>
        <v>4.7018094839493636E-3</v>
      </c>
      <c r="K231" s="114">
        <f t="shared" si="44"/>
        <v>5.1277959354502738E-3</v>
      </c>
      <c r="L231" s="113">
        <f>-'ver pressoflex 6p C2 DCpowe'!$G$2*'ver pressoflex 6p C2 DCpowe'!D231*'ver pressoflex 6p C2 DCpowe'!$G$17*'ver pressoflex 6p C2 DCpowe'!$G$13*'ver pressoflex 6p C2 DCpowe'!AE231</f>
        <v>-43.146496765778259</v>
      </c>
      <c r="M231" s="31">
        <f>IF(ABS(E231)&lt;'ver pressoflex 6p C2 DCpowe'!$G$7,'ver pressoflex 6p C2 DCpowe'!$G$16*E231*'ver pressoflex 6p C2 DCpowe'!$O$8,SIGN(E231)*'ver pressoflex 6p C2 DCpowe'!$G$15*'ver pressoflex 6p C2 DCpowe'!$O$8)</f>
        <v>5.6470041565894249</v>
      </c>
      <c r="N231" s="31">
        <f>IF(ABS(F231)&lt;'ver pressoflex 6p C2 DCpowe'!$G$7,'ver pressoflex 6p C2 DCpowe'!$G$16*F231*'ver pressoflex 6p C2 DCpowe'!$O$9,SIGN(F231)*'ver pressoflex 6p C2 DCpowe'!$G$15*'ver pressoflex 6p C2 DCpowe'!$O$9)</f>
        <v>0</v>
      </c>
      <c r="O231" s="31">
        <f>IF(ABS(G231)&lt;'ver pressoflex 6p C2 DCpowe'!$G$7,'ver pressoflex 6p C2 DCpowe'!$G$16*G231*'ver pressoflex 6p C2 DCpowe'!$O$10,SIGN(G231)*'ver pressoflex 6p C2 DCpowe'!$G$15*'ver pressoflex 6p C2 DCpowe'!$O$10)</f>
        <v>0</v>
      </c>
      <c r="P231" s="31">
        <f>IF(ABS(H231)&lt;'ver pressoflex 6p C2 DCpowe'!$G$7,'ver pressoflex 6p C2 DCpowe'!$G$16*H231*'ver pressoflex 6p C2 DCpowe'!$O$11,SIGN(H231)*'ver pressoflex 6p C2 DCpowe'!$G$15*'ver pressoflex 6p C2 DCpowe'!$O$11)</f>
        <v>0</v>
      </c>
      <c r="Q231" s="31">
        <f>IF(ABS(I231)&lt;'ver pressoflex 6p C2 DCpowe'!$G$7,'ver pressoflex 6p C2 DCpowe'!$G$16*I231*'ver pressoflex 6p C2 DCpowe'!$O$12,SIGN(I231)*'ver pressoflex 6p C2 DCpowe'!$G$15*'ver pressoflex 6p C2 DCpowe'!$O$12)</f>
        <v>0</v>
      </c>
      <c r="R231" s="31">
        <f>IF(ABS(J231)&lt;'ver pressoflex 6p C2 DCpowe'!$G$7,'ver pressoflex 6p C2 DCpowe'!$G$16*J231*'ver pressoflex 6p C2 DCpowe'!$O$13,SIGN(J231)*'ver pressoflex 6p C2 DCpowe'!$G$15*'ver pressoflex 6p C2 DCpowe'!$O$13)</f>
        <v>17803.500000000004</v>
      </c>
      <c r="S231" s="113">
        <f t="shared" si="36"/>
        <v>17766.000507390814</v>
      </c>
      <c r="T231" s="362">
        <f>-L231*('ver pressoflex 6p C2 DCpowe'!$G$3/2-'ver pressoflex 6p C2 DCpowe'!AF231*'ver pressoflex 6p C2 DCpowe'!D231)</f>
        <v>52215.947400362842</v>
      </c>
      <c r="U231" s="29">
        <f>M231*IF(($G$3/2-$M$8)&gt;0,('ver pressoflex 6p C2 DCpowe'!$G$3/2-'ver pressoflex 6p C2 DCpowe'!$M$8),'ver pressoflex 6p C2 DCpowe'!$G$3/2-('ver pressoflex 6p C2 DCpowe'!$G$3-'ver pressoflex 6p C2 DCpowe'!$M$8))*IF(($G$3/2-$M$8)&gt;0,-1,1)</f>
        <v>-5788.1792605041601</v>
      </c>
      <c r="V231" s="29">
        <f>N231*IF(($G$3/2-$M$9)&gt;0,('ver pressoflex 6p C2 DCpowe'!$G$3/2-'ver pressoflex 6p C2 DCpowe'!$M$9),'ver pressoflex 6p C2 DCpowe'!$G$3/2-('ver pressoflex 6p C2 DCpowe'!$G$3-'ver pressoflex 6p C2 DCpowe'!$M$9))*IF(($G$3/2-$M$9)&gt;0,-1,1)</f>
        <v>0</v>
      </c>
      <c r="W231" s="29">
        <f>O231*IF(($G$3/2-$M$10)&gt;0,('ver pressoflex 6p C2 DCpowe'!$G$3/2-'ver pressoflex 6p C2 DCpowe'!$M$10),'ver pressoflex 6p C2 DCpowe'!$G$3/2-('ver pressoflex 6p C2 DCpowe'!$G$3-'ver pressoflex 6p C2 DCpowe'!$M$10))*IF(($G$3/2-$M$10)&gt;0,-1,1)</f>
        <v>0</v>
      </c>
      <c r="X231" s="29">
        <f>P231*IF(($G$3/2-$M$11)&gt;0,('ver pressoflex 6p C2 DCpowe'!$G$3/2-'ver pressoflex 6p C2 DCpowe'!$M$11),'ver pressoflex 6p C2 DCpowe'!$G$3/2-('ver pressoflex 6p C2 DCpowe'!$G$3-'ver pressoflex 6p C2 DCpowe'!$M$11))*IF(($G$3/2-$M$11)&gt;0,-1,1)</f>
        <v>0</v>
      </c>
      <c r="Y231" s="29">
        <f>Q231*IF(($G$3/2-$M$12)&gt;0,('ver pressoflex 6p C2 DCpowe'!$G$3/2-'ver pressoflex 6p C2 DCpowe'!$M$12),'ver pressoflex 6p C2 DCpowe'!$G$3/2-('ver pressoflex 6p C2 DCpowe'!$G$3-'ver pressoflex 6p C2 DCpowe'!$M$12))*IF(($G$3/2-$M$12)&gt;0,-1,1)</f>
        <v>0</v>
      </c>
      <c r="Z231" s="29">
        <f>R231*IF(($G$3/2-$M$13)&gt;0,('ver pressoflex 6p C2 DCpowe'!$G$3/2-'ver pressoflex 6p C2 DCpowe'!$M$13),'ver pressoflex 6p C2 DCpowe'!$G$3/2-('ver pressoflex 6p C2 DCpowe'!$G$3-'ver pressoflex 6p C2 DCpowe'!$M$13))*IF(($G$3/2-$M$13)&gt;0,-1,1)</f>
        <v>18248587.500000004</v>
      </c>
      <c r="AA231" s="113">
        <f t="shared" si="45"/>
        <v>18295015.268139862</v>
      </c>
      <c r="AB231" s="193">
        <f t="shared" si="46"/>
        <v>9.0538095435874731E-5</v>
      </c>
      <c r="AC231" s="191">
        <f t="shared" si="47"/>
        <v>5.8001860869296316E-5</v>
      </c>
      <c r="AD231" s="194">
        <f t="shared" si="48"/>
        <v>3.4231487524486731E-9</v>
      </c>
      <c r="AE231" s="191">
        <f t="shared" si="49"/>
        <v>4.3501395651972235E-3</v>
      </c>
      <c r="AF231" s="191">
        <f t="shared" si="50"/>
        <v>0.3481427650469332</v>
      </c>
    </row>
    <row r="232" spans="2:32">
      <c r="B232" s="116">
        <f t="shared" si="35"/>
        <v>59765.278581211343</v>
      </c>
      <c r="C232" s="115">
        <f t="shared" si="37"/>
        <v>3.4900000000000024</v>
      </c>
      <c r="D232" s="68">
        <f>'ver pressoflex 6p C2 DCpowe'!$G$3/2/$C$557*C232</f>
        <v>42.752500000000033</v>
      </c>
      <c r="E232" s="114">
        <f t="shared" si="38"/>
        <v>3.3496148147990357E-4</v>
      </c>
      <c r="F232" s="114">
        <f t="shared" si="39"/>
        <v>5.0537384745324044E-4</v>
      </c>
      <c r="G232" s="114">
        <f t="shared" si="40"/>
        <v>6.7578621342657724E-4</v>
      </c>
      <c r="H232" s="114">
        <f t="shared" si="41"/>
        <v>4.3609536275999866E-3</v>
      </c>
      <c r="I232" s="114">
        <f t="shared" si="42"/>
        <v>4.5313659935733242E-3</v>
      </c>
      <c r="J232" s="114">
        <f t="shared" si="43"/>
        <v>4.7017783595466609E-3</v>
      </c>
      <c r="K232" s="114">
        <f t="shared" si="44"/>
        <v>5.1278092744800026E-3</v>
      </c>
      <c r="L232" s="113">
        <f>-'ver pressoflex 6p C2 DCpowe'!$G$2*'ver pressoflex 6p C2 DCpowe'!D232*'ver pressoflex 6p C2 DCpowe'!$G$17*'ver pressoflex 6p C2 DCpowe'!$G$13*'ver pressoflex 6p C2 DCpowe'!AE232</f>
        <v>-43.860226801916774</v>
      </c>
      <c r="M232" s="31">
        <f>IF(ABS(E232)&lt;'ver pressoflex 6p C2 DCpowe'!$G$7,'ver pressoflex 6p C2 DCpowe'!$G$16*E232*'ver pressoflex 6p C2 DCpowe'!$O$8,SIGN(E232)*'ver pressoflex 6p C2 DCpowe'!$G$15*'ver pressoflex 6p C2 DCpowe'!$O$8)</f>
        <v>5.6388080132598573</v>
      </c>
      <c r="N232" s="31">
        <f>IF(ABS(F232)&lt;'ver pressoflex 6p C2 DCpowe'!$G$7,'ver pressoflex 6p C2 DCpowe'!$G$16*F232*'ver pressoflex 6p C2 DCpowe'!$O$9,SIGN(F232)*'ver pressoflex 6p C2 DCpowe'!$G$15*'ver pressoflex 6p C2 DCpowe'!$O$9)</f>
        <v>0</v>
      </c>
      <c r="O232" s="31">
        <f>IF(ABS(G232)&lt;'ver pressoflex 6p C2 DCpowe'!$G$7,'ver pressoflex 6p C2 DCpowe'!$G$16*G232*'ver pressoflex 6p C2 DCpowe'!$O$10,SIGN(G232)*'ver pressoflex 6p C2 DCpowe'!$G$15*'ver pressoflex 6p C2 DCpowe'!$O$10)</f>
        <v>0</v>
      </c>
      <c r="P232" s="31">
        <f>IF(ABS(H232)&lt;'ver pressoflex 6p C2 DCpowe'!$G$7,'ver pressoflex 6p C2 DCpowe'!$G$16*H232*'ver pressoflex 6p C2 DCpowe'!$O$11,SIGN(H232)*'ver pressoflex 6p C2 DCpowe'!$G$15*'ver pressoflex 6p C2 DCpowe'!$O$11)</f>
        <v>0</v>
      </c>
      <c r="Q232" s="31">
        <f>IF(ABS(I232)&lt;'ver pressoflex 6p C2 DCpowe'!$G$7,'ver pressoflex 6p C2 DCpowe'!$G$16*I232*'ver pressoflex 6p C2 DCpowe'!$O$12,SIGN(I232)*'ver pressoflex 6p C2 DCpowe'!$G$15*'ver pressoflex 6p C2 DCpowe'!$O$12)</f>
        <v>0</v>
      </c>
      <c r="R232" s="31">
        <f>IF(ABS(J232)&lt;'ver pressoflex 6p C2 DCpowe'!$G$7,'ver pressoflex 6p C2 DCpowe'!$G$16*J232*'ver pressoflex 6p C2 DCpowe'!$O$13,SIGN(J232)*'ver pressoflex 6p C2 DCpowe'!$G$15*'ver pressoflex 6p C2 DCpowe'!$O$13)</f>
        <v>17803.500000000004</v>
      </c>
      <c r="S232" s="113">
        <f t="shared" si="36"/>
        <v>17765.278581211347</v>
      </c>
      <c r="T232" s="362">
        <f>-L232*('ver pressoflex 6p C2 DCpowe'!$G$3/2-'ver pressoflex 6p C2 DCpowe'!AF232*'ver pressoflex 6p C2 DCpowe'!D232)</f>
        <v>53075.771242702358</v>
      </c>
      <c r="U232" s="29">
        <f>M232*IF(($G$3/2-$M$8)&gt;0,('ver pressoflex 6p C2 DCpowe'!$G$3/2-'ver pressoflex 6p C2 DCpowe'!$M$8),'ver pressoflex 6p C2 DCpowe'!$G$3/2-('ver pressoflex 6p C2 DCpowe'!$G$3-'ver pressoflex 6p C2 DCpowe'!$M$8))*IF(($G$3/2-$M$8)&gt;0,-1,1)</f>
        <v>-5779.778213591354</v>
      </c>
      <c r="V232" s="29">
        <f>N232*IF(($G$3/2-$M$9)&gt;0,('ver pressoflex 6p C2 DCpowe'!$G$3/2-'ver pressoflex 6p C2 DCpowe'!$M$9),'ver pressoflex 6p C2 DCpowe'!$G$3/2-('ver pressoflex 6p C2 DCpowe'!$G$3-'ver pressoflex 6p C2 DCpowe'!$M$9))*IF(($G$3/2-$M$9)&gt;0,-1,1)</f>
        <v>0</v>
      </c>
      <c r="W232" s="29">
        <f>O232*IF(($G$3/2-$M$10)&gt;0,('ver pressoflex 6p C2 DCpowe'!$G$3/2-'ver pressoflex 6p C2 DCpowe'!$M$10),'ver pressoflex 6p C2 DCpowe'!$G$3/2-('ver pressoflex 6p C2 DCpowe'!$G$3-'ver pressoflex 6p C2 DCpowe'!$M$10))*IF(($G$3/2-$M$10)&gt;0,-1,1)</f>
        <v>0</v>
      </c>
      <c r="X232" s="29">
        <f>P232*IF(($G$3/2-$M$11)&gt;0,('ver pressoflex 6p C2 DCpowe'!$G$3/2-'ver pressoflex 6p C2 DCpowe'!$M$11),'ver pressoflex 6p C2 DCpowe'!$G$3/2-('ver pressoflex 6p C2 DCpowe'!$G$3-'ver pressoflex 6p C2 DCpowe'!$M$11))*IF(($G$3/2-$M$11)&gt;0,-1,1)</f>
        <v>0</v>
      </c>
      <c r="Y232" s="29">
        <f>Q232*IF(($G$3/2-$M$12)&gt;0,('ver pressoflex 6p C2 DCpowe'!$G$3/2-'ver pressoflex 6p C2 DCpowe'!$M$12),'ver pressoflex 6p C2 DCpowe'!$G$3/2-('ver pressoflex 6p C2 DCpowe'!$G$3-'ver pressoflex 6p C2 DCpowe'!$M$12))*IF(($G$3/2-$M$12)&gt;0,-1,1)</f>
        <v>0</v>
      </c>
      <c r="Z232" s="29">
        <f>R232*IF(($G$3/2-$M$13)&gt;0,('ver pressoflex 6p C2 DCpowe'!$G$3/2-'ver pressoflex 6p C2 DCpowe'!$M$13),'ver pressoflex 6p C2 DCpowe'!$G$3/2-('ver pressoflex 6p C2 DCpowe'!$G$3-'ver pressoflex 6p C2 DCpowe'!$M$13))*IF(($G$3/2-$M$13)&gt;0,-1,1)</f>
        <v>18248587.500000004</v>
      </c>
      <c r="AA232" s="113">
        <f t="shared" si="45"/>
        <v>18295883.493029114</v>
      </c>
      <c r="AB232" s="193">
        <f t="shared" si="46"/>
        <v>9.106943345343862E-5</v>
      </c>
      <c r="AC232" s="191">
        <f t="shared" si="47"/>
        <v>5.8623441305075556E-5</v>
      </c>
      <c r="AD232" s="194">
        <f t="shared" si="48"/>
        <v>3.4795907096742662E-9</v>
      </c>
      <c r="AE232" s="191">
        <f t="shared" si="49"/>
        <v>4.396758097880666E-3</v>
      </c>
      <c r="AF232" s="191">
        <f t="shared" si="50"/>
        <v>0.34824522889101328</v>
      </c>
    </row>
    <row r="233" spans="2:32">
      <c r="B233" s="116">
        <f t="shared" si="35"/>
        <v>59764.549296642421</v>
      </c>
      <c r="C233" s="115">
        <f t="shared" si="37"/>
        <v>3.5100000000000025</v>
      </c>
      <c r="D233" s="68">
        <f>'ver pressoflex 6p C2 DCpowe'!$G$3/2/$C$557*C233</f>
        <v>42.997500000000031</v>
      </c>
      <c r="E233" s="114">
        <f t="shared" si="38"/>
        <v>3.3447450524658575E-4</v>
      </c>
      <c r="F233" s="114">
        <f t="shared" si="39"/>
        <v>5.0490466030607114E-4</v>
      </c>
      <c r="G233" s="114">
        <f t="shared" si="40"/>
        <v>6.7533481536555652E-4</v>
      </c>
      <c r="H233" s="114">
        <f t="shared" si="41"/>
        <v>4.3608869185269294E-3</v>
      </c>
      <c r="I233" s="114">
        <f t="shared" si="42"/>
        <v>4.5313170735864147E-3</v>
      </c>
      <c r="J233" s="114">
        <f t="shared" si="43"/>
        <v>4.7017472286459009E-3</v>
      </c>
      <c r="K233" s="114">
        <f t="shared" si="44"/>
        <v>5.1278226162946141E-3</v>
      </c>
      <c r="L233" s="113">
        <f>-'ver pressoflex 6p C2 DCpowe'!$G$2*'ver pressoflex 6p C2 DCpowe'!D233*'ver pressoflex 6p C2 DCpowe'!$G$17*'ver pressoflex 6p C2 DCpowe'!$G$13*'ver pressoflex 6p C2 DCpowe'!AE233</f>
        <v>-44.581313516342888</v>
      </c>
      <c r="M233" s="31">
        <f>IF(ABS(E233)&lt;'ver pressoflex 6p C2 DCpowe'!$G$7,'ver pressoflex 6p C2 DCpowe'!$G$16*E233*'ver pressoflex 6p C2 DCpowe'!$O$8,SIGN(E233)*'ver pressoflex 6p C2 DCpowe'!$G$15*'ver pressoflex 6p C2 DCpowe'!$O$8)</f>
        <v>5.6306101587645658</v>
      </c>
      <c r="N233" s="31">
        <f>IF(ABS(F233)&lt;'ver pressoflex 6p C2 DCpowe'!$G$7,'ver pressoflex 6p C2 DCpowe'!$G$16*F233*'ver pressoflex 6p C2 DCpowe'!$O$9,SIGN(F233)*'ver pressoflex 6p C2 DCpowe'!$G$15*'ver pressoflex 6p C2 DCpowe'!$O$9)</f>
        <v>0</v>
      </c>
      <c r="O233" s="31">
        <f>IF(ABS(G233)&lt;'ver pressoflex 6p C2 DCpowe'!$G$7,'ver pressoflex 6p C2 DCpowe'!$G$16*G233*'ver pressoflex 6p C2 DCpowe'!$O$10,SIGN(G233)*'ver pressoflex 6p C2 DCpowe'!$G$15*'ver pressoflex 6p C2 DCpowe'!$O$10)</f>
        <v>0</v>
      </c>
      <c r="P233" s="31">
        <f>IF(ABS(H233)&lt;'ver pressoflex 6p C2 DCpowe'!$G$7,'ver pressoflex 6p C2 DCpowe'!$G$16*H233*'ver pressoflex 6p C2 DCpowe'!$O$11,SIGN(H233)*'ver pressoflex 6p C2 DCpowe'!$G$15*'ver pressoflex 6p C2 DCpowe'!$O$11)</f>
        <v>0</v>
      </c>
      <c r="Q233" s="31">
        <f>IF(ABS(I233)&lt;'ver pressoflex 6p C2 DCpowe'!$G$7,'ver pressoflex 6p C2 DCpowe'!$G$16*I233*'ver pressoflex 6p C2 DCpowe'!$O$12,SIGN(I233)*'ver pressoflex 6p C2 DCpowe'!$G$15*'ver pressoflex 6p C2 DCpowe'!$O$12)</f>
        <v>0</v>
      </c>
      <c r="R233" s="31">
        <f>IF(ABS(J233)&lt;'ver pressoflex 6p C2 DCpowe'!$G$7,'ver pressoflex 6p C2 DCpowe'!$G$16*J233*'ver pressoflex 6p C2 DCpowe'!$O$13,SIGN(J233)*'ver pressoflex 6p C2 DCpowe'!$G$15*'ver pressoflex 6p C2 DCpowe'!$O$13)</f>
        <v>17803.500000000004</v>
      </c>
      <c r="S233" s="113">
        <f t="shared" si="36"/>
        <v>17764.549296642424</v>
      </c>
      <c r="T233" s="362">
        <f>-L233*('ver pressoflex 6p C2 DCpowe'!$G$3/2-'ver pressoflex 6p C2 DCpowe'!AF233*'ver pressoflex 6p C2 DCpowe'!D233)</f>
        <v>53944.366129124341</v>
      </c>
      <c r="U233" s="29">
        <f>M233*IF(($G$3/2-$M$8)&gt;0,('ver pressoflex 6p C2 DCpowe'!$G$3/2-'ver pressoflex 6p C2 DCpowe'!$M$8),'ver pressoflex 6p C2 DCpowe'!$G$3/2-('ver pressoflex 6p C2 DCpowe'!$G$3-'ver pressoflex 6p C2 DCpowe'!$M$8))*IF(($G$3/2-$M$8)&gt;0,-1,1)</f>
        <v>-5771.3754127336797</v>
      </c>
      <c r="V233" s="29">
        <f>N233*IF(($G$3/2-$M$9)&gt;0,('ver pressoflex 6p C2 DCpowe'!$G$3/2-'ver pressoflex 6p C2 DCpowe'!$M$9),'ver pressoflex 6p C2 DCpowe'!$G$3/2-('ver pressoflex 6p C2 DCpowe'!$G$3-'ver pressoflex 6p C2 DCpowe'!$M$9))*IF(($G$3/2-$M$9)&gt;0,-1,1)</f>
        <v>0</v>
      </c>
      <c r="W233" s="29">
        <f>O233*IF(($G$3/2-$M$10)&gt;0,('ver pressoflex 6p C2 DCpowe'!$G$3/2-'ver pressoflex 6p C2 DCpowe'!$M$10),'ver pressoflex 6p C2 DCpowe'!$G$3/2-('ver pressoflex 6p C2 DCpowe'!$G$3-'ver pressoflex 6p C2 DCpowe'!$M$10))*IF(($G$3/2-$M$10)&gt;0,-1,1)</f>
        <v>0</v>
      </c>
      <c r="X233" s="29">
        <f>P233*IF(($G$3/2-$M$11)&gt;0,('ver pressoflex 6p C2 DCpowe'!$G$3/2-'ver pressoflex 6p C2 DCpowe'!$M$11),'ver pressoflex 6p C2 DCpowe'!$G$3/2-('ver pressoflex 6p C2 DCpowe'!$G$3-'ver pressoflex 6p C2 DCpowe'!$M$11))*IF(($G$3/2-$M$11)&gt;0,-1,1)</f>
        <v>0</v>
      </c>
      <c r="Y233" s="29">
        <f>Q233*IF(($G$3/2-$M$12)&gt;0,('ver pressoflex 6p C2 DCpowe'!$G$3/2-'ver pressoflex 6p C2 DCpowe'!$M$12),'ver pressoflex 6p C2 DCpowe'!$G$3/2-('ver pressoflex 6p C2 DCpowe'!$G$3-'ver pressoflex 6p C2 DCpowe'!$M$12))*IF(($G$3/2-$M$12)&gt;0,-1,1)</f>
        <v>0</v>
      </c>
      <c r="Z233" s="29">
        <f>R233*IF(($G$3/2-$M$13)&gt;0,('ver pressoflex 6p C2 DCpowe'!$G$3/2-'ver pressoflex 6p C2 DCpowe'!$M$13),'ver pressoflex 6p C2 DCpowe'!$G$3/2-('ver pressoflex 6p C2 DCpowe'!$G$3-'ver pressoflex 6p C2 DCpowe'!$M$13))*IF(($G$3/2-$M$13)&gt;0,-1,1)</f>
        <v>18248587.500000004</v>
      </c>
      <c r="AA233" s="113">
        <f t="shared" si="45"/>
        <v>18296760.490716394</v>
      </c>
      <c r="AB233" s="193">
        <f t="shared" si="46"/>
        <v>9.1600882402127892E-5</v>
      </c>
      <c r="AC233" s="191">
        <f t="shared" si="47"/>
        <v>5.9247715088209923E-5</v>
      </c>
      <c r="AD233" s="194">
        <f t="shared" si="48"/>
        <v>3.5366089675160585E-9</v>
      </c>
      <c r="AE233" s="191">
        <f t="shared" si="49"/>
        <v>4.4435786316157442E-3</v>
      </c>
      <c r="AF233" s="191">
        <f t="shared" si="50"/>
        <v>0.34834792836825568</v>
      </c>
    </row>
    <row r="234" spans="2:32">
      <c r="B234" s="116">
        <f t="shared" si="35"/>
        <v>59763.812627262974</v>
      </c>
      <c r="C234" s="115">
        <f t="shared" si="37"/>
        <v>3.5300000000000025</v>
      </c>
      <c r="D234" s="68">
        <f>'ver pressoflex 6p C2 DCpowe'!$G$3/2/$C$557*C234</f>
        <v>43.242500000000028</v>
      </c>
      <c r="E234" s="114">
        <f t="shared" si="38"/>
        <v>3.3398742733324588E-4</v>
      </c>
      <c r="F234" s="114">
        <f t="shared" si="39"/>
        <v>5.0443537519321863E-4</v>
      </c>
      <c r="G234" s="114">
        <f t="shared" si="40"/>
        <v>6.7488332305319144E-4</v>
      </c>
      <c r="H234" s="114">
        <f t="shared" si="41"/>
        <v>4.3608201955251018E-3</v>
      </c>
      <c r="I234" s="114">
        <f t="shared" si="42"/>
        <v>4.5312681433850744E-3</v>
      </c>
      <c r="J234" s="114">
        <f t="shared" si="43"/>
        <v>4.7017160912450479E-3</v>
      </c>
      <c r="K234" s="114">
        <f t="shared" si="44"/>
        <v>5.1278359608949798E-3</v>
      </c>
      <c r="L234" s="113">
        <f>-'ver pressoflex 6p C2 DCpowe'!$G$2*'ver pressoflex 6p C2 DCpowe'!D234*'ver pressoflex 6p C2 DCpowe'!$G$17*'ver pressoflex 6p C2 DCpowe'!$G$13*'ver pressoflex 6p C2 DCpowe'!AE234</f>
        <v>-45.309783329592882</v>
      </c>
      <c r="M234" s="31">
        <f>IF(ABS(E234)&lt;'ver pressoflex 6p C2 DCpowe'!$G$7,'ver pressoflex 6p C2 DCpowe'!$G$16*E234*'ver pressoflex 6p C2 DCpowe'!$O$8,SIGN(E234)*'ver pressoflex 6p C2 DCpowe'!$G$15*'ver pressoflex 6p C2 DCpowe'!$O$8)</f>
        <v>5.6224105925676167</v>
      </c>
      <c r="N234" s="31">
        <f>IF(ABS(F234)&lt;'ver pressoflex 6p C2 DCpowe'!$G$7,'ver pressoflex 6p C2 DCpowe'!$G$16*F234*'ver pressoflex 6p C2 DCpowe'!$O$9,SIGN(F234)*'ver pressoflex 6p C2 DCpowe'!$G$15*'ver pressoflex 6p C2 DCpowe'!$O$9)</f>
        <v>0</v>
      </c>
      <c r="O234" s="31">
        <f>IF(ABS(G234)&lt;'ver pressoflex 6p C2 DCpowe'!$G$7,'ver pressoflex 6p C2 DCpowe'!$G$16*G234*'ver pressoflex 6p C2 DCpowe'!$O$10,SIGN(G234)*'ver pressoflex 6p C2 DCpowe'!$G$15*'ver pressoflex 6p C2 DCpowe'!$O$10)</f>
        <v>0</v>
      </c>
      <c r="P234" s="31">
        <f>IF(ABS(H234)&lt;'ver pressoflex 6p C2 DCpowe'!$G$7,'ver pressoflex 6p C2 DCpowe'!$G$16*H234*'ver pressoflex 6p C2 DCpowe'!$O$11,SIGN(H234)*'ver pressoflex 6p C2 DCpowe'!$G$15*'ver pressoflex 6p C2 DCpowe'!$O$11)</f>
        <v>0</v>
      </c>
      <c r="Q234" s="31">
        <f>IF(ABS(I234)&lt;'ver pressoflex 6p C2 DCpowe'!$G$7,'ver pressoflex 6p C2 DCpowe'!$G$16*I234*'ver pressoflex 6p C2 DCpowe'!$O$12,SIGN(I234)*'ver pressoflex 6p C2 DCpowe'!$G$15*'ver pressoflex 6p C2 DCpowe'!$O$12)</f>
        <v>0</v>
      </c>
      <c r="R234" s="31">
        <f>IF(ABS(J234)&lt;'ver pressoflex 6p C2 DCpowe'!$G$7,'ver pressoflex 6p C2 DCpowe'!$G$16*J234*'ver pressoflex 6p C2 DCpowe'!$O$13,SIGN(J234)*'ver pressoflex 6p C2 DCpowe'!$G$15*'ver pressoflex 6p C2 DCpowe'!$O$13)</f>
        <v>17803.500000000004</v>
      </c>
      <c r="S234" s="113">
        <f t="shared" si="36"/>
        <v>17763.812627262978</v>
      </c>
      <c r="T234" s="362">
        <f>-L234*('ver pressoflex 6p C2 DCpowe'!$G$3/2-'ver pressoflex 6p C2 DCpowe'!AF234*'ver pressoflex 6p C2 DCpowe'!D234)</f>
        <v>54821.761906239226</v>
      </c>
      <c r="U234" s="29">
        <f>M234*IF(($G$3/2-$M$8)&gt;0,('ver pressoflex 6p C2 DCpowe'!$G$3/2-'ver pressoflex 6p C2 DCpowe'!$M$8),'ver pressoflex 6p C2 DCpowe'!$G$3/2-('ver pressoflex 6p C2 DCpowe'!$G$3-'ver pressoflex 6p C2 DCpowe'!$M$8))*IF(($G$3/2-$M$8)&gt;0,-1,1)</f>
        <v>-5762.970857381807</v>
      </c>
      <c r="V234" s="29">
        <f>N234*IF(($G$3/2-$M$9)&gt;0,('ver pressoflex 6p C2 DCpowe'!$G$3/2-'ver pressoflex 6p C2 DCpowe'!$M$9),'ver pressoflex 6p C2 DCpowe'!$G$3/2-('ver pressoflex 6p C2 DCpowe'!$G$3-'ver pressoflex 6p C2 DCpowe'!$M$9))*IF(($G$3/2-$M$9)&gt;0,-1,1)</f>
        <v>0</v>
      </c>
      <c r="W234" s="29">
        <f>O234*IF(($G$3/2-$M$10)&gt;0,('ver pressoflex 6p C2 DCpowe'!$G$3/2-'ver pressoflex 6p C2 DCpowe'!$M$10),'ver pressoflex 6p C2 DCpowe'!$G$3/2-('ver pressoflex 6p C2 DCpowe'!$G$3-'ver pressoflex 6p C2 DCpowe'!$M$10))*IF(($G$3/2-$M$10)&gt;0,-1,1)</f>
        <v>0</v>
      </c>
      <c r="X234" s="29">
        <f>P234*IF(($G$3/2-$M$11)&gt;0,('ver pressoflex 6p C2 DCpowe'!$G$3/2-'ver pressoflex 6p C2 DCpowe'!$M$11),'ver pressoflex 6p C2 DCpowe'!$G$3/2-('ver pressoflex 6p C2 DCpowe'!$G$3-'ver pressoflex 6p C2 DCpowe'!$M$11))*IF(($G$3/2-$M$11)&gt;0,-1,1)</f>
        <v>0</v>
      </c>
      <c r="Y234" s="29">
        <f>Q234*IF(($G$3/2-$M$12)&gt;0,('ver pressoflex 6p C2 DCpowe'!$G$3/2-'ver pressoflex 6p C2 DCpowe'!$M$12),'ver pressoflex 6p C2 DCpowe'!$G$3/2-('ver pressoflex 6p C2 DCpowe'!$G$3-'ver pressoflex 6p C2 DCpowe'!$M$12))*IF(($G$3/2-$M$12)&gt;0,-1,1)</f>
        <v>0</v>
      </c>
      <c r="Z234" s="29">
        <f>R234*IF(($G$3/2-$M$13)&gt;0,('ver pressoflex 6p C2 DCpowe'!$G$3/2-'ver pressoflex 6p C2 DCpowe'!$M$13),'ver pressoflex 6p C2 DCpowe'!$G$3/2-('ver pressoflex 6p C2 DCpowe'!$G$3-'ver pressoflex 6p C2 DCpowe'!$M$13))*IF(($G$3/2-$M$13)&gt;0,-1,1)</f>
        <v>18248587.500000004</v>
      </c>
      <c r="AA234" s="113">
        <f t="shared" si="45"/>
        <v>18297646.291048862</v>
      </c>
      <c r="AB234" s="193">
        <f t="shared" si="46"/>
        <v>9.2132442316685955E-5</v>
      </c>
      <c r="AC234" s="191">
        <f t="shared" si="47"/>
        <v>5.9874671352875862E-5</v>
      </c>
      <c r="AD234" s="194">
        <f t="shared" si="48"/>
        <v>3.5942054597818727E-9</v>
      </c>
      <c r="AE234" s="191">
        <f t="shared" si="49"/>
        <v>4.490600351465689E-3</v>
      </c>
      <c r="AF234" s="191">
        <f t="shared" si="50"/>
        <v>0.34845086429241456</v>
      </c>
    </row>
    <row r="235" spans="2:32">
      <c r="B235" s="116">
        <f t="shared" si="35"/>
        <v>59763.068546849434</v>
      </c>
      <c r="C235" s="115">
        <f t="shared" si="37"/>
        <v>3.5500000000000025</v>
      </c>
      <c r="D235" s="68">
        <f>'ver pressoflex 6p C2 DCpowe'!$G$3/2/$C$557*C235</f>
        <v>43.487500000000033</v>
      </c>
      <c r="E235" s="114">
        <f t="shared" si="38"/>
        <v>3.3350024770803472E-4</v>
      </c>
      <c r="F235" s="114">
        <f t="shared" si="39"/>
        <v>5.0396599208399697E-4</v>
      </c>
      <c r="G235" s="114">
        <f t="shared" si="40"/>
        <v>6.7443173645995917E-4</v>
      </c>
      <c r="H235" s="114">
        <f t="shared" si="41"/>
        <v>4.3607534585901418E-3</v>
      </c>
      <c r="I235" s="114">
        <f t="shared" si="42"/>
        <v>4.5312192029661035E-3</v>
      </c>
      <c r="J235" s="114">
        <f t="shared" si="43"/>
        <v>4.7016849473420661E-3</v>
      </c>
      <c r="K235" s="114">
        <f t="shared" si="44"/>
        <v>5.1278493082819714E-3</v>
      </c>
      <c r="L235" s="113">
        <f>-'ver pressoflex 6p C2 DCpowe'!$G$2*'ver pressoflex 6p C2 DCpowe'!D235*'ver pressoflex 6p C2 DCpowe'!$G$17*'ver pressoflex 6p C2 DCpowe'!$G$13*'ver pressoflex 6p C2 DCpowe'!AE235</f>
        <v>-46.045662464700889</v>
      </c>
      <c r="M235" s="31">
        <f>IF(ABS(E235)&lt;'ver pressoflex 6p C2 DCpowe'!$G$7,'ver pressoflex 6p C2 DCpowe'!$G$16*E235*'ver pressoflex 6p C2 DCpowe'!$O$8,SIGN(E235)*'ver pressoflex 6p C2 DCpowe'!$G$15*'ver pressoflex 6p C2 DCpowe'!$O$8)</f>
        <v>5.6142093141328528</v>
      </c>
      <c r="N235" s="31">
        <f>IF(ABS(F235)&lt;'ver pressoflex 6p C2 DCpowe'!$G$7,'ver pressoflex 6p C2 DCpowe'!$G$16*F235*'ver pressoflex 6p C2 DCpowe'!$O$9,SIGN(F235)*'ver pressoflex 6p C2 DCpowe'!$G$15*'ver pressoflex 6p C2 DCpowe'!$O$9)</f>
        <v>0</v>
      </c>
      <c r="O235" s="31">
        <f>IF(ABS(G235)&lt;'ver pressoflex 6p C2 DCpowe'!$G$7,'ver pressoflex 6p C2 DCpowe'!$G$16*G235*'ver pressoflex 6p C2 DCpowe'!$O$10,SIGN(G235)*'ver pressoflex 6p C2 DCpowe'!$G$15*'ver pressoflex 6p C2 DCpowe'!$O$10)</f>
        <v>0</v>
      </c>
      <c r="P235" s="31">
        <f>IF(ABS(H235)&lt;'ver pressoflex 6p C2 DCpowe'!$G$7,'ver pressoflex 6p C2 DCpowe'!$G$16*H235*'ver pressoflex 6p C2 DCpowe'!$O$11,SIGN(H235)*'ver pressoflex 6p C2 DCpowe'!$G$15*'ver pressoflex 6p C2 DCpowe'!$O$11)</f>
        <v>0</v>
      </c>
      <c r="Q235" s="31">
        <f>IF(ABS(I235)&lt;'ver pressoflex 6p C2 DCpowe'!$G$7,'ver pressoflex 6p C2 DCpowe'!$G$16*I235*'ver pressoflex 6p C2 DCpowe'!$O$12,SIGN(I235)*'ver pressoflex 6p C2 DCpowe'!$G$15*'ver pressoflex 6p C2 DCpowe'!$O$12)</f>
        <v>0</v>
      </c>
      <c r="R235" s="31">
        <f>IF(ABS(J235)&lt;'ver pressoflex 6p C2 DCpowe'!$G$7,'ver pressoflex 6p C2 DCpowe'!$G$16*J235*'ver pressoflex 6p C2 DCpowe'!$O$13,SIGN(J235)*'ver pressoflex 6p C2 DCpowe'!$G$15*'ver pressoflex 6p C2 DCpowe'!$O$13)</f>
        <v>17803.500000000004</v>
      </c>
      <c r="S235" s="113">
        <f t="shared" si="36"/>
        <v>17763.068546849434</v>
      </c>
      <c r="T235" s="362">
        <f>-L235*('ver pressoflex 6p C2 DCpowe'!$G$3/2-'ver pressoflex 6p C2 DCpowe'!AF235*'ver pressoflex 6p C2 DCpowe'!D235)</f>
        <v>55707.988168893797</v>
      </c>
      <c r="U235" s="29">
        <f>M235*IF(($G$3/2-$M$8)&gt;0,('ver pressoflex 6p C2 DCpowe'!$G$3/2-'ver pressoflex 6p C2 DCpowe'!$M$8),'ver pressoflex 6p C2 DCpowe'!$G$3/2-('ver pressoflex 6p C2 DCpowe'!$G$3-'ver pressoflex 6p C2 DCpowe'!$M$8))*IF(($G$3/2-$M$8)&gt;0,-1,1)</f>
        <v>-5754.5645469861738</v>
      </c>
      <c r="V235" s="29">
        <f>N235*IF(($G$3/2-$M$9)&gt;0,('ver pressoflex 6p C2 DCpowe'!$G$3/2-'ver pressoflex 6p C2 DCpowe'!$M$9),'ver pressoflex 6p C2 DCpowe'!$G$3/2-('ver pressoflex 6p C2 DCpowe'!$G$3-'ver pressoflex 6p C2 DCpowe'!$M$9))*IF(($G$3/2-$M$9)&gt;0,-1,1)</f>
        <v>0</v>
      </c>
      <c r="W235" s="29">
        <f>O235*IF(($G$3/2-$M$10)&gt;0,('ver pressoflex 6p C2 DCpowe'!$G$3/2-'ver pressoflex 6p C2 DCpowe'!$M$10),'ver pressoflex 6p C2 DCpowe'!$G$3/2-('ver pressoflex 6p C2 DCpowe'!$G$3-'ver pressoflex 6p C2 DCpowe'!$M$10))*IF(($G$3/2-$M$10)&gt;0,-1,1)</f>
        <v>0</v>
      </c>
      <c r="X235" s="29">
        <f>P235*IF(($G$3/2-$M$11)&gt;0,('ver pressoflex 6p C2 DCpowe'!$G$3/2-'ver pressoflex 6p C2 DCpowe'!$M$11),'ver pressoflex 6p C2 DCpowe'!$G$3/2-('ver pressoflex 6p C2 DCpowe'!$G$3-'ver pressoflex 6p C2 DCpowe'!$M$11))*IF(($G$3/2-$M$11)&gt;0,-1,1)</f>
        <v>0</v>
      </c>
      <c r="Y235" s="29">
        <f>Q235*IF(($G$3/2-$M$12)&gt;0,('ver pressoflex 6p C2 DCpowe'!$G$3/2-'ver pressoflex 6p C2 DCpowe'!$M$12),'ver pressoflex 6p C2 DCpowe'!$G$3/2-('ver pressoflex 6p C2 DCpowe'!$G$3-'ver pressoflex 6p C2 DCpowe'!$M$12))*IF(($G$3/2-$M$12)&gt;0,-1,1)</f>
        <v>0</v>
      </c>
      <c r="Z235" s="29">
        <f>R235*IF(($G$3/2-$M$13)&gt;0,('ver pressoflex 6p C2 DCpowe'!$G$3/2-'ver pressoflex 6p C2 DCpowe'!$M$13),'ver pressoflex 6p C2 DCpowe'!$G$3/2-('ver pressoflex 6p C2 DCpowe'!$G$3-'ver pressoflex 6p C2 DCpowe'!$M$13))*IF(($G$3/2-$M$13)&gt;0,-1,1)</f>
        <v>18248587.500000004</v>
      </c>
      <c r="AA235" s="113">
        <f t="shared" si="45"/>
        <v>18298540.923621912</v>
      </c>
      <c r="AB235" s="193">
        <f t="shared" si="46"/>
        <v>9.2664113231870785E-5</v>
      </c>
      <c r="AC235" s="191">
        <f t="shared" si="47"/>
        <v>6.0504299218594308E-5</v>
      </c>
      <c r="AD235" s="194">
        <f t="shared" si="48"/>
        <v>3.6523821025144202E-9</v>
      </c>
      <c r="AE235" s="191">
        <f t="shared" si="49"/>
        <v>4.5378224413945732E-3</v>
      </c>
      <c r="AF235" s="191">
        <f t="shared" si="50"/>
        <v>0.348554037480995</v>
      </c>
    </row>
    <row r="236" spans="2:32">
      <c r="B236" s="116">
        <f t="shared" si="35"/>
        <v>59762.317029376056</v>
      </c>
      <c r="C236" s="115">
        <f t="shared" si="37"/>
        <v>3.5700000000000025</v>
      </c>
      <c r="D236" s="68">
        <f>'ver pressoflex 6p C2 DCpowe'!$G$3/2/$C$557*C236</f>
        <v>43.73250000000003</v>
      </c>
      <c r="E236" s="114">
        <f t="shared" si="38"/>
        <v>3.3301296633908963E-4</v>
      </c>
      <c r="F236" s="114">
        <f t="shared" si="39"/>
        <v>5.0349651094770741E-4</v>
      </c>
      <c r="G236" s="114">
        <f t="shared" si="40"/>
        <v>6.7398005555632519E-4</v>
      </c>
      <c r="H236" s="114">
        <f t="shared" si="41"/>
        <v>4.3606867077176838E-3</v>
      </c>
      <c r="I236" s="114">
        <f t="shared" si="42"/>
        <v>4.5311702523263006E-3</v>
      </c>
      <c r="J236" s="114">
        <f t="shared" si="43"/>
        <v>4.7016537969349192E-3</v>
      </c>
      <c r="K236" s="114">
        <f t="shared" si="44"/>
        <v>5.1278626584564634E-3</v>
      </c>
      <c r="L236" s="113">
        <f>-'ver pressoflex 6p C2 DCpowe'!$G$2*'ver pressoflex 6p C2 DCpowe'!D236*'ver pressoflex 6p C2 DCpowe'!$G$17*'ver pressoflex 6p C2 DCpowe'!$G$13*'ver pressoflex 6p C2 DCpowe'!AE236</f>
        <v>-46.788976946872424</v>
      </c>
      <c r="M236" s="31">
        <f>IF(ABS(E236)&lt;'ver pressoflex 6p C2 DCpowe'!$G$7,'ver pressoflex 6p C2 DCpowe'!$G$16*E236*'ver pressoflex 6p C2 DCpowe'!$O$8,SIGN(E236)*'ver pressoflex 6p C2 DCpowe'!$G$15*'ver pressoflex 6p C2 DCpowe'!$O$8)</f>
        <v>5.6060063229238928</v>
      </c>
      <c r="N236" s="31">
        <f>IF(ABS(F236)&lt;'ver pressoflex 6p C2 DCpowe'!$G$7,'ver pressoflex 6p C2 DCpowe'!$G$16*F236*'ver pressoflex 6p C2 DCpowe'!$O$9,SIGN(F236)*'ver pressoflex 6p C2 DCpowe'!$G$15*'ver pressoflex 6p C2 DCpowe'!$O$9)</f>
        <v>0</v>
      </c>
      <c r="O236" s="31">
        <f>IF(ABS(G236)&lt;'ver pressoflex 6p C2 DCpowe'!$G$7,'ver pressoflex 6p C2 DCpowe'!$G$16*G236*'ver pressoflex 6p C2 DCpowe'!$O$10,SIGN(G236)*'ver pressoflex 6p C2 DCpowe'!$G$15*'ver pressoflex 6p C2 DCpowe'!$O$10)</f>
        <v>0</v>
      </c>
      <c r="P236" s="31">
        <f>IF(ABS(H236)&lt;'ver pressoflex 6p C2 DCpowe'!$G$7,'ver pressoflex 6p C2 DCpowe'!$G$16*H236*'ver pressoflex 6p C2 DCpowe'!$O$11,SIGN(H236)*'ver pressoflex 6p C2 DCpowe'!$G$15*'ver pressoflex 6p C2 DCpowe'!$O$11)</f>
        <v>0</v>
      </c>
      <c r="Q236" s="31">
        <f>IF(ABS(I236)&lt;'ver pressoflex 6p C2 DCpowe'!$G$7,'ver pressoflex 6p C2 DCpowe'!$G$16*I236*'ver pressoflex 6p C2 DCpowe'!$O$12,SIGN(I236)*'ver pressoflex 6p C2 DCpowe'!$G$15*'ver pressoflex 6p C2 DCpowe'!$O$12)</f>
        <v>0</v>
      </c>
      <c r="R236" s="31">
        <f>IF(ABS(J236)&lt;'ver pressoflex 6p C2 DCpowe'!$G$7,'ver pressoflex 6p C2 DCpowe'!$G$16*J236*'ver pressoflex 6p C2 DCpowe'!$O$13,SIGN(J236)*'ver pressoflex 6p C2 DCpowe'!$G$15*'ver pressoflex 6p C2 DCpowe'!$O$13)</f>
        <v>17803.500000000004</v>
      </c>
      <c r="S236" s="113">
        <f t="shared" si="36"/>
        <v>17762.317029376056</v>
      </c>
      <c r="T236" s="362">
        <f>-L236*('ver pressoflex 6p C2 DCpowe'!$G$3/2-'ver pressoflex 6p C2 DCpowe'!AF236*'ver pressoflex 6p C2 DCpowe'!D236)</f>
        <v>56603.074259829773</v>
      </c>
      <c r="U236" s="29">
        <f>M236*IF(($G$3/2-$M$8)&gt;0,('ver pressoflex 6p C2 DCpowe'!$G$3/2-'ver pressoflex 6p C2 DCpowe'!$M$8),'ver pressoflex 6p C2 DCpowe'!$G$3/2-('ver pressoflex 6p C2 DCpowe'!$G$3-'ver pressoflex 6p C2 DCpowe'!$M$8))*IF(($G$3/2-$M$8)&gt;0,-1,1)</f>
        <v>-5746.1564809969905</v>
      </c>
      <c r="V236" s="29">
        <f>N236*IF(($G$3/2-$M$9)&gt;0,('ver pressoflex 6p C2 DCpowe'!$G$3/2-'ver pressoflex 6p C2 DCpowe'!$M$9),'ver pressoflex 6p C2 DCpowe'!$G$3/2-('ver pressoflex 6p C2 DCpowe'!$G$3-'ver pressoflex 6p C2 DCpowe'!$M$9))*IF(($G$3/2-$M$9)&gt;0,-1,1)</f>
        <v>0</v>
      </c>
      <c r="W236" s="29">
        <f>O236*IF(($G$3/2-$M$10)&gt;0,('ver pressoflex 6p C2 DCpowe'!$G$3/2-'ver pressoflex 6p C2 DCpowe'!$M$10),'ver pressoflex 6p C2 DCpowe'!$G$3/2-('ver pressoflex 6p C2 DCpowe'!$G$3-'ver pressoflex 6p C2 DCpowe'!$M$10))*IF(($G$3/2-$M$10)&gt;0,-1,1)</f>
        <v>0</v>
      </c>
      <c r="X236" s="29">
        <f>P236*IF(($G$3/2-$M$11)&gt;0,('ver pressoflex 6p C2 DCpowe'!$G$3/2-'ver pressoflex 6p C2 DCpowe'!$M$11),'ver pressoflex 6p C2 DCpowe'!$G$3/2-('ver pressoflex 6p C2 DCpowe'!$G$3-'ver pressoflex 6p C2 DCpowe'!$M$11))*IF(($G$3/2-$M$11)&gt;0,-1,1)</f>
        <v>0</v>
      </c>
      <c r="Y236" s="29">
        <f>Q236*IF(($G$3/2-$M$12)&gt;0,('ver pressoflex 6p C2 DCpowe'!$G$3/2-'ver pressoflex 6p C2 DCpowe'!$M$12),'ver pressoflex 6p C2 DCpowe'!$G$3/2-('ver pressoflex 6p C2 DCpowe'!$G$3-'ver pressoflex 6p C2 DCpowe'!$M$12))*IF(($G$3/2-$M$12)&gt;0,-1,1)</f>
        <v>0</v>
      </c>
      <c r="Z236" s="29">
        <f>R236*IF(($G$3/2-$M$13)&gt;0,('ver pressoflex 6p C2 DCpowe'!$G$3/2-'ver pressoflex 6p C2 DCpowe'!$M$13),'ver pressoflex 6p C2 DCpowe'!$G$3/2-('ver pressoflex 6p C2 DCpowe'!$G$3-'ver pressoflex 6p C2 DCpowe'!$M$13))*IF(($G$3/2-$M$13)&gt;0,-1,1)</f>
        <v>18248587.500000004</v>
      </c>
      <c r="AA236" s="113">
        <f t="shared" si="45"/>
        <v>18299444.417778835</v>
      </c>
      <c r="AB236" s="193">
        <f t="shared" si="46"/>
        <v>9.3195895182454752E-5</v>
      </c>
      <c r="AC236" s="191">
        <f t="shared" si="47"/>
        <v>6.1136587790214727E-5</v>
      </c>
      <c r="AD236" s="194">
        <f t="shared" si="48"/>
        <v>3.7111407939517926E-9</v>
      </c>
      <c r="AE236" s="191">
        <f t="shared" si="49"/>
        <v>4.5852440842661041E-3</v>
      </c>
      <c r="AF236" s="191">
        <f t="shared" si="50"/>
        <v>0.34865744875527516</v>
      </c>
    </row>
    <row r="237" spans="2:32">
      <c r="B237" s="116">
        <f t="shared" si="35"/>
        <v>59761.55804901525</v>
      </c>
      <c r="C237" s="115">
        <f t="shared" si="37"/>
        <v>3.5900000000000025</v>
      </c>
      <c r="D237" s="68">
        <f>'ver pressoflex 6p C2 DCpowe'!$G$3/2/$C$557*C237</f>
        <v>43.977500000000028</v>
      </c>
      <c r="E237" s="114">
        <f t="shared" si="38"/>
        <v>3.3252558319453451E-4</v>
      </c>
      <c r="F237" s="114">
        <f t="shared" si="39"/>
        <v>5.0302693175363828E-4</v>
      </c>
      <c r="G237" s="114">
        <f t="shared" si="40"/>
        <v>6.7352828031274215E-4</v>
      </c>
      <c r="H237" s="114">
        <f t="shared" si="41"/>
        <v>4.3606199429033609E-3</v>
      </c>
      <c r="I237" s="114">
        <f t="shared" si="42"/>
        <v>4.5311212914624652E-3</v>
      </c>
      <c r="J237" s="114">
        <f t="shared" si="43"/>
        <v>4.7016226400215678E-3</v>
      </c>
      <c r="K237" s="114">
        <f t="shared" si="44"/>
        <v>5.1278760114193281E-3</v>
      </c>
      <c r="L237" s="113">
        <f>-'ver pressoflex 6p C2 DCpowe'!$G$2*'ver pressoflex 6p C2 DCpowe'!D237*'ver pressoflex 6p C2 DCpowe'!$G$17*'ver pressoflex 6p C2 DCpowe'!$G$13*'ver pressoflex 6p C2 DCpowe'!AE237</f>
        <v>-47.539752603158234</v>
      </c>
      <c r="M237" s="31">
        <f>IF(ABS(E237)&lt;'ver pressoflex 6p C2 DCpowe'!$G$7,'ver pressoflex 6p C2 DCpowe'!$G$16*E237*'ver pressoflex 6p C2 DCpowe'!$O$8,SIGN(E237)*'ver pressoflex 6p C2 DCpowe'!$G$15*'ver pressoflex 6p C2 DCpowe'!$O$8)</f>
        <v>5.5978016184041284</v>
      </c>
      <c r="N237" s="31">
        <f>IF(ABS(F237)&lt;'ver pressoflex 6p C2 DCpowe'!$G$7,'ver pressoflex 6p C2 DCpowe'!$G$16*F237*'ver pressoflex 6p C2 DCpowe'!$O$9,SIGN(F237)*'ver pressoflex 6p C2 DCpowe'!$G$15*'ver pressoflex 6p C2 DCpowe'!$O$9)</f>
        <v>0</v>
      </c>
      <c r="O237" s="31">
        <f>IF(ABS(G237)&lt;'ver pressoflex 6p C2 DCpowe'!$G$7,'ver pressoflex 6p C2 DCpowe'!$G$16*G237*'ver pressoflex 6p C2 DCpowe'!$O$10,SIGN(G237)*'ver pressoflex 6p C2 DCpowe'!$G$15*'ver pressoflex 6p C2 DCpowe'!$O$10)</f>
        <v>0</v>
      </c>
      <c r="P237" s="31">
        <f>IF(ABS(H237)&lt;'ver pressoflex 6p C2 DCpowe'!$G$7,'ver pressoflex 6p C2 DCpowe'!$G$16*H237*'ver pressoflex 6p C2 DCpowe'!$O$11,SIGN(H237)*'ver pressoflex 6p C2 DCpowe'!$G$15*'ver pressoflex 6p C2 DCpowe'!$O$11)</f>
        <v>0</v>
      </c>
      <c r="Q237" s="31">
        <f>IF(ABS(I237)&lt;'ver pressoflex 6p C2 DCpowe'!$G$7,'ver pressoflex 6p C2 DCpowe'!$G$16*I237*'ver pressoflex 6p C2 DCpowe'!$O$12,SIGN(I237)*'ver pressoflex 6p C2 DCpowe'!$G$15*'ver pressoflex 6p C2 DCpowe'!$O$12)</f>
        <v>0</v>
      </c>
      <c r="R237" s="31">
        <f>IF(ABS(J237)&lt;'ver pressoflex 6p C2 DCpowe'!$G$7,'ver pressoflex 6p C2 DCpowe'!$G$16*J237*'ver pressoflex 6p C2 DCpowe'!$O$13,SIGN(J237)*'ver pressoflex 6p C2 DCpowe'!$G$15*'ver pressoflex 6p C2 DCpowe'!$O$13)</f>
        <v>17803.500000000004</v>
      </c>
      <c r="S237" s="113">
        <f t="shared" si="36"/>
        <v>17761.55804901525</v>
      </c>
      <c r="T237" s="362">
        <f>-L237*('ver pressoflex 6p C2 DCpowe'!$G$3/2-'ver pressoflex 6p C2 DCpowe'!AF237*'ver pressoflex 6p C2 DCpowe'!D237)</f>
        <v>57507.049269342904</v>
      </c>
      <c r="U237" s="29">
        <f>M237*IF(($G$3/2-$M$8)&gt;0,('ver pressoflex 6p C2 DCpowe'!$G$3/2-'ver pressoflex 6p C2 DCpowe'!$M$8),'ver pressoflex 6p C2 DCpowe'!$G$3/2-('ver pressoflex 6p C2 DCpowe'!$G$3-'ver pressoflex 6p C2 DCpowe'!$M$8))*IF(($G$3/2-$M$8)&gt;0,-1,1)</f>
        <v>-5737.7466588642319</v>
      </c>
      <c r="V237" s="29">
        <f>N237*IF(($G$3/2-$M$9)&gt;0,('ver pressoflex 6p C2 DCpowe'!$G$3/2-'ver pressoflex 6p C2 DCpowe'!$M$9),'ver pressoflex 6p C2 DCpowe'!$G$3/2-('ver pressoflex 6p C2 DCpowe'!$G$3-'ver pressoflex 6p C2 DCpowe'!$M$9))*IF(($G$3/2-$M$9)&gt;0,-1,1)</f>
        <v>0</v>
      </c>
      <c r="W237" s="29">
        <f>O237*IF(($G$3/2-$M$10)&gt;0,('ver pressoflex 6p C2 DCpowe'!$G$3/2-'ver pressoflex 6p C2 DCpowe'!$M$10),'ver pressoflex 6p C2 DCpowe'!$G$3/2-('ver pressoflex 6p C2 DCpowe'!$G$3-'ver pressoflex 6p C2 DCpowe'!$M$10))*IF(($G$3/2-$M$10)&gt;0,-1,1)</f>
        <v>0</v>
      </c>
      <c r="X237" s="29">
        <f>P237*IF(($G$3/2-$M$11)&gt;0,('ver pressoflex 6p C2 DCpowe'!$G$3/2-'ver pressoflex 6p C2 DCpowe'!$M$11),'ver pressoflex 6p C2 DCpowe'!$G$3/2-('ver pressoflex 6p C2 DCpowe'!$G$3-'ver pressoflex 6p C2 DCpowe'!$M$11))*IF(($G$3/2-$M$11)&gt;0,-1,1)</f>
        <v>0</v>
      </c>
      <c r="Y237" s="29">
        <f>Q237*IF(($G$3/2-$M$12)&gt;0,('ver pressoflex 6p C2 DCpowe'!$G$3/2-'ver pressoflex 6p C2 DCpowe'!$M$12),'ver pressoflex 6p C2 DCpowe'!$G$3/2-('ver pressoflex 6p C2 DCpowe'!$G$3-'ver pressoflex 6p C2 DCpowe'!$M$12))*IF(($G$3/2-$M$12)&gt;0,-1,1)</f>
        <v>0</v>
      </c>
      <c r="Z237" s="29">
        <f>R237*IF(($G$3/2-$M$13)&gt;0,('ver pressoflex 6p C2 DCpowe'!$G$3/2-'ver pressoflex 6p C2 DCpowe'!$M$13),'ver pressoflex 6p C2 DCpowe'!$G$3/2-('ver pressoflex 6p C2 DCpowe'!$G$3-'ver pressoflex 6p C2 DCpowe'!$M$13))*IF(($G$3/2-$M$13)&gt;0,-1,1)</f>
        <v>18248587.500000004</v>
      </c>
      <c r="AA237" s="113">
        <f t="shared" si="45"/>
        <v>18300356.802610483</v>
      </c>
      <c r="AB237" s="193">
        <f t="shared" si="46"/>
        <v>9.3727788203224889E-5</v>
      </c>
      <c r="AC237" s="191">
        <f t="shared" si="47"/>
        <v>6.1771526157899844E-5</v>
      </c>
      <c r="AD237" s="194">
        <f t="shared" si="48"/>
        <v>3.7704834144879504E-9</v>
      </c>
      <c r="AE237" s="191">
        <f t="shared" si="49"/>
        <v>4.6328644618424883E-3</v>
      </c>
      <c r="AF237" s="191">
        <f t="shared" si="50"/>
        <v>0.34876109894032803</v>
      </c>
    </row>
    <row r="238" spans="2:32">
      <c r="B238" s="116">
        <f t="shared" si="35"/>
        <v>59760.791580137913</v>
      </c>
      <c r="C238" s="115">
        <f t="shared" si="37"/>
        <v>3.6100000000000025</v>
      </c>
      <c r="D238" s="68">
        <f>'ver pressoflex 6p C2 DCpowe'!$G$3/2/$C$557*C238</f>
        <v>44.222500000000032</v>
      </c>
      <c r="E238" s="114">
        <f t="shared" si="38"/>
        <v>3.3203809824248028E-4</v>
      </c>
      <c r="F238" s="114">
        <f t="shared" si="39"/>
        <v>5.0255725447106547E-4</v>
      </c>
      <c r="G238" s="114">
        <f t="shared" si="40"/>
        <v>6.7307641069965071E-4</v>
      </c>
      <c r="H238" s="114">
        <f t="shared" si="41"/>
        <v>4.3605531641428049E-3</v>
      </c>
      <c r="I238" s="114">
        <f t="shared" si="42"/>
        <v>4.5310723203713906E-3</v>
      </c>
      <c r="J238" s="114">
        <f t="shared" si="43"/>
        <v>4.7015914765999763E-3</v>
      </c>
      <c r="K238" s="114">
        <f t="shared" si="44"/>
        <v>5.1278893671714391E-3</v>
      </c>
      <c r="L238" s="113">
        <f>-'ver pressoflex 6p C2 DCpowe'!$G$2*'ver pressoflex 6p C2 DCpowe'!D238*'ver pressoflex 6p C2 DCpowe'!$G$17*'ver pressoflex 6p C2 DCpowe'!$G$13*'ver pressoflex 6p C2 DCpowe'!AE238</f>
        <v>-48.298015062126893</v>
      </c>
      <c r="M238" s="31">
        <f>IF(ABS(E238)&lt;'ver pressoflex 6p C2 DCpowe'!$G$7,'ver pressoflex 6p C2 DCpowe'!$G$16*E238*'ver pressoflex 6p C2 DCpowe'!$O$8,SIGN(E238)*'ver pressoflex 6p C2 DCpowe'!$G$15*'ver pressoflex 6p C2 DCpowe'!$O$8)</f>
        <v>5.5895952000367322</v>
      </c>
      <c r="N238" s="31">
        <f>IF(ABS(F238)&lt;'ver pressoflex 6p C2 DCpowe'!$G$7,'ver pressoflex 6p C2 DCpowe'!$G$16*F238*'ver pressoflex 6p C2 DCpowe'!$O$9,SIGN(F238)*'ver pressoflex 6p C2 DCpowe'!$G$15*'ver pressoflex 6p C2 DCpowe'!$O$9)</f>
        <v>0</v>
      </c>
      <c r="O238" s="31">
        <f>IF(ABS(G238)&lt;'ver pressoflex 6p C2 DCpowe'!$G$7,'ver pressoflex 6p C2 DCpowe'!$G$16*G238*'ver pressoflex 6p C2 DCpowe'!$O$10,SIGN(G238)*'ver pressoflex 6p C2 DCpowe'!$G$15*'ver pressoflex 6p C2 DCpowe'!$O$10)</f>
        <v>0</v>
      </c>
      <c r="P238" s="31">
        <f>IF(ABS(H238)&lt;'ver pressoflex 6p C2 DCpowe'!$G$7,'ver pressoflex 6p C2 DCpowe'!$G$16*H238*'ver pressoflex 6p C2 DCpowe'!$O$11,SIGN(H238)*'ver pressoflex 6p C2 DCpowe'!$G$15*'ver pressoflex 6p C2 DCpowe'!$O$11)</f>
        <v>0</v>
      </c>
      <c r="Q238" s="31">
        <f>IF(ABS(I238)&lt;'ver pressoflex 6p C2 DCpowe'!$G$7,'ver pressoflex 6p C2 DCpowe'!$G$16*I238*'ver pressoflex 6p C2 DCpowe'!$O$12,SIGN(I238)*'ver pressoflex 6p C2 DCpowe'!$G$15*'ver pressoflex 6p C2 DCpowe'!$O$12)</f>
        <v>0</v>
      </c>
      <c r="R238" s="31">
        <f>IF(ABS(J238)&lt;'ver pressoflex 6p C2 DCpowe'!$G$7,'ver pressoflex 6p C2 DCpowe'!$G$16*J238*'ver pressoflex 6p C2 DCpowe'!$O$13,SIGN(J238)*'ver pressoflex 6p C2 DCpowe'!$G$15*'ver pressoflex 6p C2 DCpowe'!$O$13)</f>
        <v>17803.500000000004</v>
      </c>
      <c r="S238" s="113">
        <f t="shared" si="36"/>
        <v>17760.791580137913</v>
      </c>
      <c r="T238" s="362">
        <f>-L238*('ver pressoflex 6p C2 DCpowe'!$G$3/2-'ver pressoflex 6p C2 DCpowe'!AF238*'ver pressoflex 6p C2 DCpowe'!D238)</f>
        <v>58419.942034940599</v>
      </c>
      <c r="U238" s="29">
        <f>M238*IF(($G$3/2-$M$8)&gt;0,('ver pressoflex 6p C2 DCpowe'!$G$3/2-'ver pressoflex 6p C2 DCpowe'!$M$8),'ver pressoflex 6p C2 DCpowe'!$G$3/2-('ver pressoflex 6p C2 DCpowe'!$G$3-'ver pressoflex 6p C2 DCpowe'!$M$8))*IF(($G$3/2-$M$8)&gt;0,-1,1)</f>
        <v>-5729.3350800376502</v>
      </c>
      <c r="V238" s="29">
        <f>N238*IF(($G$3/2-$M$9)&gt;0,('ver pressoflex 6p C2 DCpowe'!$G$3/2-'ver pressoflex 6p C2 DCpowe'!$M$9),'ver pressoflex 6p C2 DCpowe'!$G$3/2-('ver pressoflex 6p C2 DCpowe'!$G$3-'ver pressoflex 6p C2 DCpowe'!$M$9))*IF(($G$3/2-$M$9)&gt;0,-1,1)</f>
        <v>0</v>
      </c>
      <c r="W238" s="29">
        <f>O238*IF(($G$3/2-$M$10)&gt;0,('ver pressoflex 6p C2 DCpowe'!$G$3/2-'ver pressoflex 6p C2 DCpowe'!$M$10),'ver pressoflex 6p C2 DCpowe'!$G$3/2-('ver pressoflex 6p C2 DCpowe'!$G$3-'ver pressoflex 6p C2 DCpowe'!$M$10))*IF(($G$3/2-$M$10)&gt;0,-1,1)</f>
        <v>0</v>
      </c>
      <c r="X238" s="29">
        <f>P238*IF(($G$3/2-$M$11)&gt;0,('ver pressoflex 6p C2 DCpowe'!$G$3/2-'ver pressoflex 6p C2 DCpowe'!$M$11),'ver pressoflex 6p C2 DCpowe'!$G$3/2-('ver pressoflex 6p C2 DCpowe'!$G$3-'ver pressoflex 6p C2 DCpowe'!$M$11))*IF(($G$3/2-$M$11)&gt;0,-1,1)</f>
        <v>0</v>
      </c>
      <c r="Y238" s="29">
        <f>Q238*IF(($G$3/2-$M$12)&gt;0,('ver pressoflex 6p C2 DCpowe'!$G$3/2-'ver pressoflex 6p C2 DCpowe'!$M$12),'ver pressoflex 6p C2 DCpowe'!$G$3/2-('ver pressoflex 6p C2 DCpowe'!$G$3-'ver pressoflex 6p C2 DCpowe'!$M$12))*IF(($G$3/2-$M$12)&gt;0,-1,1)</f>
        <v>0</v>
      </c>
      <c r="Z238" s="29">
        <f>R238*IF(($G$3/2-$M$13)&gt;0,('ver pressoflex 6p C2 DCpowe'!$G$3/2-'ver pressoflex 6p C2 DCpowe'!$M$13),'ver pressoflex 6p C2 DCpowe'!$G$3/2-('ver pressoflex 6p C2 DCpowe'!$G$3-'ver pressoflex 6p C2 DCpowe'!$M$13))*IF(($G$3/2-$M$13)&gt;0,-1,1)</f>
        <v>18248587.500000004</v>
      </c>
      <c r="AA238" s="113">
        <f t="shared" si="45"/>
        <v>18301278.106954906</v>
      </c>
      <c r="AB238" s="193">
        <f t="shared" si="46"/>
        <v>9.4259792328982663E-5</v>
      </c>
      <c r="AC238" s="191">
        <f t="shared" si="47"/>
        <v>6.2409103397109564E-5</v>
      </c>
      <c r="AD238" s="194">
        <f t="shared" si="48"/>
        <v>3.8304118266330874E-9</v>
      </c>
      <c r="AE238" s="191">
        <f t="shared" si="49"/>
        <v>4.6806827547832171E-3</v>
      </c>
      <c r="AF238" s="191">
        <f t="shared" si="50"/>
        <v>0.34886498886504347</v>
      </c>
    </row>
    <row r="239" spans="2:32">
      <c r="B239" s="116">
        <f t="shared" si="35"/>
        <v>59760.017597313752</v>
      </c>
      <c r="C239" s="115">
        <f t="shared" si="37"/>
        <v>3.6300000000000026</v>
      </c>
      <c r="D239" s="68">
        <f>'ver pressoflex 6p C2 DCpowe'!$G$3/2/$C$557*C239</f>
        <v>44.46750000000003</v>
      </c>
      <c r="E239" s="114">
        <f t="shared" si="38"/>
        <v>3.3155051145102444E-4</v>
      </c>
      <c r="F239" s="114">
        <f t="shared" si="39"/>
        <v>5.0208747906925184E-4</v>
      </c>
      <c r="G239" s="114">
        <f t="shared" si="40"/>
        <v>6.7262444668747935E-4</v>
      </c>
      <c r="H239" s="114">
        <f t="shared" si="41"/>
        <v>4.3604863714316478E-3</v>
      </c>
      <c r="I239" s="114">
        <f t="shared" si="42"/>
        <v>4.5310233390498745E-3</v>
      </c>
      <c r="J239" s="114">
        <f t="shared" si="43"/>
        <v>4.701560306668102E-3</v>
      </c>
      <c r="K239" s="114">
        <f t="shared" si="44"/>
        <v>5.1279027257136707E-3</v>
      </c>
      <c r="L239" s="113">
        <f>-'ver pressoflex 6p C2 DCpowe'!$G$2*'ver pressoflex 6p C2 DCpowe'!D239*'ver pressoflex 6p C2 DCpowe'!$G$17*'ver pressoflex 6p C2 DCpowe'!$G$13*'ver pressoflex 6p C2 DCpowe'!AE239</f>
        <v>-49.063789753537705</v>
      </c>
      <c r="M239" s="31">
        <f>IF(ABS(E239)&lt;'ver pressoflex 6p C2 DCpowe'!$G$7,'ver pressoflex 6p C2 DCpowe'!$G$16*E239*'ver pressoflex 6p C2 DCpowe'!$O$8,SIGN(E239)*'ver pressoflex 6p C2 DCpowe'!$G$15*'ver pressoflex 6p C2 DCpowe'!$O$8)</f>
        <v>5.5813870672846511</v>
      </c>
      <c r="N239" s="31">
        <f>IF(ABS(F239)&lt;'ver pressoflex 6p C2 DCpowe'!$G$7,'ver pressoflex 6p C2 DCpowe'!$G$16*F239*'ver pressoflex 6p C2 DCpowe'!$O$9,SIGN(F239)*'ver pressoflex 6p C2 DCpowe'!$G$15*'ver pressoflex 6p C2 DCpowe'!$O$9)</f>
        <v>0</v>
      </c>
      <c r="O239" s="31">
        <f>IF(ABS(G239)&lt;'ver pressoflex 6p C2 DCpowe'!$G$7,'ver pressoflex 6p C2 DCpowe'!$G$16*G239*'ver pressoflex 6p C2 DCpowe'!$O$10,SIGN(G239)*'ver pressoflex 6p C2 DCpowe'!$G$15*'ver pressoflex 6p C2 DCpowe'!$O$10)</f>
        <v>0</v>
      </c>
      <c r="P239" s="31">
        <f>IF(ABS(H239)&lt;'ver pressoflex 6p C2 DCpowe'!$G$7,'ver pressoflex 6p C2 DCpowe'!$G$16*H239*'ver pressoflex 6p C2 DCpowe'!$O$11,SIGN(H239)*'ver pressoflex 6p C2 DCpowe'!$G$15*'ver pressoflex 6p C2 DCpowe'!$O$11)</f>
        <v>0</v>
      </c>
      <c r="Q239" s="31">
        <f>IF(ABS(I239)&lt;'ver pressoflex 6p C2 DCpowe'!$G$7,'ver pressoflex 6p C2 DCpowe'!$G$16*I239*'ver pressoflex 6p C2 DCpowe'!$O$12,SIGN(I239)*'ver pressoflex 6p C2 DCpowe'!$G$15*'ver pressoflex 6p C2 DCpowe'!$O$12)</f>
        <v>0</v>
      </c>
      <c r="R239" s="31">
        <f>IF(ABS(J239)&lt;'ver pressoflex 6p C2 DCpowe'!$G$7,'ver pressoflex 6p C2 DCpowe'!$G$16*J239*'ver pressoflex 6p C2 DCpowe'!$O$13,SIGN(J239)*'ver pressoflex 6p C2 DCpowe'!$G$15*'ver pressoflex 6p C2 DCpowe'!$O$13)</f>
        <v>17803.500000000004</v>
      </c>
      <c r="S239" s="113">
        <f t="shared" si="36"/>
        <v>17760.017597313752</v>
      </c>
      <c r="T239" s="362">
        <f>-L239*('ver pressoflex 6p C2 DCpowe'!$G$3/2-'ver pressoflex 6p C2 DCpowe'!AF239*'ver pressoflex 6p C2 DCpowe'!D239)</f>
        <v>59341.781141000181</v>
      </c>
      <c r="U239" s="29">
        <f>M239*IF(($G$3/2-$M$8)&gt;0,('ver pressoflex 6p C2 DCpowe'!$G$3/2-'ver pressoflex 6p C2 DCpowe'!$M$8),'ver pressoflex 6p C2 DCpowe'!$G$3/2-('ver pressoflex 6p C2 DCpowe'!$G$3-'ver pressoflex 6p C2 DCpowe'!$M$8))*IF(($G$3/2-$M$8)&gt;0,-1,1)</f>
        <v>-5720.9217439667673</v>
      </c>
      <c r="V239" s="29">
        <f>N239*IF(($G$3/2-$M$9)&gt;0,('ver pressoflex 6p C2 DCpowe'!$G$3/2-'ver pressoflex 6p C2 DCpowe'!$M$9),'ver pressoflex 6p C2 DCpowe'!$G$3/2-('ver pressoflex 6p C2 DCpowe'!$G$3-'ver pressoflex 6p C2 DCpowe'!$M$9))*IF(($G$3/2-$M$9)&gt;0,-1,1)</f>
        <v>0</v>
      </c>
      <c r="W239" s="29">
        <f>O239*IF(($G$3/2-$M$10)&gt;0,('ver pressoflex 6p C2 DCpowe'!$G$3/2-'ver pressoflex 6p C2 DCpowe'!$M$10),'ver pressoflex 6p C2 DCpowe'!$G$3/2-('ver pressoflex 6p C2 DCpowe'!$G$3-'ver pressoflex 6p C2 DCpowe'!$M$10))*IF(($G$3/2-$M$10)&gt;0,-1,1)</f>
        <v>0</v>
      </c>
      <c r="X239" s="29">
        <f>P239*IF(($G$3/2-$M$11)&gt;0,('ver pressoflex 6p C2 DCpowe'!$G$3/2-'ver pressoflex 6p C2 DCpowe'!$M$11),'ver pressoflex 6p C2 DCpowe'!$G$3/2-('ver pressoflex 6p C2 DCpowe'!$G$3-'ver pressoflex 6p C2 DCpowe'!$M$11))*IF(($G$3/2-$M$11)&gt;0,-1,1)</f>
        <v>0</v>
      </c>
      <c r="Y239" s="29">
        <f>Q239*IF(($G$3/2-$M$12)&gt;0,('ver pressoflex 6p C2 DCpowe'!$G$3/2-'ver pressoflex 6p C2 DCpowe'!$M$12),'ver pressoflex 6p C2 DCpowe'!$G$3/2-('ver pressoflex 6p C2 DCpowe'!$G$3-'ver pressoflex 6p C2 DCpowe'!$M$12))*IF(($G$3/2-$M$12)&gt;0,-1,1)</f>
        <v>0</v>
      </c>
      <c r="Z239" s="29">
        <f>R239*IF(($G$3/2-$M$13)&gt;0,('ver pressoflex 6p C2 DCpowe'!$G$3/2-'ver pressoflex 6p C2 DCpowe'!$M$13),'ver pressoflex 6p C2 DCpowe'!$G$3/2-('ver pressoflex 6p C2 DCpowe'!$G$3-'ver pressoflex 6p C2 DCpowe'!$M$13))*IF(($G$3/2-$M$13)&gt;0,-1,1)</f>
        <v>18248587.500000004</v>
      </c>
      <c r="AA239" s="113">
        <f t="shared" si="45"/>
        <v>18302208.359397039</v>
      </c>
      <c r="AB239" s="193">
        <f t="shared" si="46"/>
        <v>9.4791907594544178E-5</v>
      </c>
      <c r="AC239" s="191">
        <f t="shared" si="47"/>
        <v>6.3049308568585626E-5</v>
      </c>
      <c r="AD239" s="194">
        <f t="shared" si="48"/>
        <v>3.8909278749739823E-9</v>
      </c>
      <c r="AE239" s="191">
        <f t="shared" si="49"/>
        <v>4.7286981426439218E-3</v>
      </c>
      <c r="AF239" s="191">
        <f t="shared" si="50"/>
        <v>0.34896911936215069</v>
      </c>
    </row>
    <row r="240" spans="2:32">
      <c r="B240" s="116">
        <f t="shared" si="35"/>
        <v>59759.236075311601</v>
      </c>
      <c r="C240" s="115">
        <f t="shared" si="37"/>
        <v>3.6500000000000026</v>
      </c>
      <c r="D240" s="68">
        <f>'ver pressoflex 6p C2 DCpowe'!$G$3/2/$C$557*C240</f>
        <v>44.712500000000034</v>
      </c>
      <c r="E240" s="114">
        <f t="shared" si="38"/>
        <v>3.3106282278825086E-4</v>
      </c>
      <c r="F240" s="114">
        <f t="shared" si="39"/>
        <v>5.0161760551744716E-4</v>
      </c>
      <c r="G240" s="114">
        <f t="shared" si="40"/>
        <v>6.7217238824664356E-4</v>
      </c>
      <c r="H240" s="114">
        <f t="shared" si="41"/>
        <v>4.3604195647655138E-3</v>
      </c>
      <c r="I240" s="114">
        <f t="shared" si="42"/>
        <v>4.5309743474947102E-3</v>
      </c>
      <c r="J240" s="114">
        <f t="shared" si="43"/>
        <v>4.7015291302239066E-3</v>
      </c>
      <c r="K240" s="114">
        <f t="shared" si="44"/>
        <v>5.1279160870468972E-3</v>
      </c>
      <c r="L240" s="113">
        <f>-'ver pressoflex 6p C2 DCpowe'!$G$2*'ver pressoflex 6p C2 DCpowe'!D240*'ver pressoflex 6p C2 DCpowe'!$G$17*'ver pressoflex 6p C2 DCpowe'!$G$13*'ver pressoflex 6p C2 DCpowe'!AE240</f>
        <v>-49.837101908012535</v>
      </c>
      <c r="M240" s="31">
        <f>IF(ABS(E240)&lt;'ver pressoflex 6p C2 DCpowe'!$G$7,'ver pressoflex 6p C2 DCpowe'!$G$16*E240*'ver pressoflex 6p C2 DCpowe'!$O$8,SIGN(E240)*'ver pressoflex 6p C2 DCpowe'!$G$15*'ver pressoflex 6p C2 DCpowe'!$O$8)</f>
        <v>5.573177219610602</v>
      </c>
      <c r="N240" s="31">
        <f>IF(ABS(F240)&lt;'ver pressoflex 6p C2 DCpowe'!$G$7,'ver pressoflex 6p C2 DCpowe'!$G$16*F240*'ver pressoflex 6p C2 DCpowe'!$O$9,SIGN(F240)*'ver pressoflex 6p C2 DCpowe'!$G$15*'ver pressoflex 6p C2 DCpowe'!$O$9)</f>
        <v>0</v>
      </c>
      <c r="O240" s="31">
        <f>IF(ABS(G240)&lt;'ver pressoflex 6p C2 DCpowe'!$G$7,'ver pressoflex 6p C2 DCpowe'!$G$16*G240*'ver pressoflex 6p C2 DCpowe'!$O$10,SIGN(G240)*'ver pressoflex 6p C2 DCpowe'!$G$15*'ver pressoflex 6p C2 DCpowe'!$O$10)</f>
        <v>0</v>
      </c>
      <c r="P240" s="31">
        <f>IF(ABS(H240)&lt;'ver pressoflex 6p C2 DCpowe'!$G$7,'ver pressoflex 6p C2 DCpowe'!$G$16*H240*'ver pressoflex 6p C2 DCpowe'!$O$11,SIGN(H240)*'ver pressoflex 6p C2 DCpowe'!$G$15*'ver pressoflex 6p C2 DCpowe'!$O$11)</f>
        <v>0</v>
      </c>
      <c r="Q240" s="31">
        <f>IF(ABS(I240)&lt;'ver pressoflex 6p C2 DCpowe'!$G$7,'ver pressoflex 6p C2 DCpowe'!$G$16*I240*'ver pressoflex 6p C2 DCpowe'!$O$12,SIGN(I240)*'ver pressoflex 6p C2 DCpowe'!$G$15*'ver pressoflex 6p C2 DCpowe'!$O$12)</f>
        <v>0</v>
      </c>
      <c r="R240" s="31">
        <f>IF(ABS(J240)&lt;'ver pressoflex 6p C2 DCpowe'!$G$7,'ver pressoflex 6p C2 DCpowe'!$G$16*J240*'ver pressoflex 6p C2 DCpowe'!$O$13,SIGN(J240)*'ver pressoflex 6p C2 DCpowe'!$G$15*'ver pressoflex 6p C2 DCpowe'!$O$13)</f>
        <v>17803.500000000004</v>
      </c>
      <c r="S240" s="113">
        <f t="shared" si="36"/>
        <v>17759.236075311601</v>
      </c>
      <c r="T240" s="362">
        <f>-L240*('ver pressoflex 6p C2 DCpowe'!$G$3/2-'ver pressoflex 6p C2 DCpowe'!AF240*'ver pressoflex 6p C2 DCpowe'!D240)</f>
        <v>60272.594918425762</v>
      </c>
      <c r="U240" s="29">
        <f>M240*IF(($G$3/2-$M$8)&gt;0,('ver pressoflex 6p C2 DCpowe'!$G$3/2-'ver pressoflex 6p C2 DCpowe'!$M$8),'ver pressoflex 6p C2 DCpowe'!$G$3/2-('ver pressoflex 6p C2 DCpowe'!$G$3-'ver pressoflex 6p C2 DCpowe'!$M$8))*IF(($G$3/2-$M$8)&gt;0,-1,1)</f>
        <v>-5712.5066501008669</v>
      </c>
      <c r="V240" s="29">
        <f>N240*IF(($G$3/2-$M$9)&gt;0,('ver pressoflex 6p C2 DCpowe'!$G$3/2-'ver pressoflex 6p C2 DCpowe'!$M$9),'ver pressoflex 6p C2 DCpowe'!$G$3/2-('ver pressoflex 6p C2 DCpowe'!$G$3-'ver pressoflex 6p C2 DCpowe'!$M$9))*IF(($G$3/2-$M$9)&gt;0,-1,1)</f>
        <v>0</v>
      </c>
      <c r="W240" s="29">
        <f>O240*IF(($G$3/2-$M$10)&gt;0,('ver pressoflex 6p C2 DCpowe'!$G$3/2-'ver pressoflex 6p C2 DCpowe'!$M$10),'ver pressoflex 6p C2 DCpowe'!$G$3/2-('ver pressoflex 6p C2 DCpowe'!$G$3-'ver pressoflex 6p C2 DCpowe'!$M$10))*IF(($G$3/2-$M$10)&gt;0,-1,1)</f>
        <v>0</v>
      </c>
      <c r="X240" s="29">
        <f>P240*IF(($G$3/2-$M$11)&gt;0,('ver pressoflex 6p C2 DCpowe'!$G$3/2-'ver pressoflex 6p C2 DCpowe'!$M$11),'ver pressoflex 6p C2 DCpowe'!$G$3/2-('ver pressoflex 6p C2 DCpowe'!$G$3-'ver pressoflex 6p C2 DCpowe'!$M$11))*IF(($G$3/2-$M$11)&gt;0,-1,1)</f>
        <v>0</v>
      </c>
      <c r="Y240" s="29">
        <f>Q240*IF(($G$3/2-$M$12)&gt;0,('ver pressoflex 6p C2 DCpowe'!$G$3/2-'ver pressoflex 6p C2 DCpowe'!$M$12),'ver pressoflex 6p C2 DCpowe'!$G$3/2-('ver pressoflex 6p C2 DCpowe'!$G$3-'ver pressoflex 6p C2 DCpowe'!$M$12))*IF(($G$3/2-$M$12)&gt;0,-1,1)</f>
        <v>0</v>
      </c>
      <c r="Z240" s="29">
        <f>R240*IF(($G$3/2-$M$13)&gt;0,('ver pressoflex 6p C2 DCpowe'!$G$3/2-'ver pressoflex 6p C2 DCpowe'!$M$13),'ver pressoflex 6p C2 DCpowe'!$G$3/2-('ver pressoflex 6p C2 DCpowe'!$G$3-'ver pressoflex 6p C2 DCpowe'!$M$13))*IF(($G$3/2-$M$13)&gt;0,-1,1)</f>
        <v>18248587.500000004</v>
      </c>
      <c r="AA240" s="113">
        <f t="shared" si="45"/>
        <v>18303147.588268328</v>
      </c>
      <c r="AB240" s="193">
        <f t="shared" si="46"/>
        <v>9.5324134034739956E-5</v>
      </c>
      <c r="AC240" s="191">
        <f t="shared" si="47"/>
        <v>6.3692130718335393E-5</v>
      </c>
      <c r="AD240" s="194">
        <f t="shared" si="48"/>
        <v>3.952033386134243E-9</v>
      </c>
      <c r="AE240" s="191">
        <f t="shared" si="49"/>
        <v>4.7769098038751541E-3</v>
      </c>
      <c r="AF240" s="191">
        <f t="shared" si="50"/>
        <v>0.34907349126823872</v>
      </c>
    </row>
    <row r="241" spans="2:32">
      <c r="B241" s="116">
        <f t="shared" si="35"/>
        <v>59758.446989099772</v>
      </c>
      <c r="C241" s="115">
        <f t="shared" si="37"/>
        <v>3.6700000000000026</v>
      </c>
      <c r="D241" s="68">
        <f>'ver pressoflex 6p C2 DCpowe'!$G$3/2/$C$557*C241</f>
        <v>44.957500000000032</v>
      </c>
      <c r="E241" s="114">
        <f t="shared" si="38"/>
        <v>3.3057503222223047E-4</v>
      </c>
      <c r="F241" s="114">
        <f t="shared" si="39"/>
        <v>5.0114763378488868E-4</v>
      </c>
      <c r="G241" s="114">
        <f t="shared" si="40"/>
        <v>6.7172023534754701E-4</v>
      </c>
      <c r="H241" s="114">
        <f t="shared" si="41"/>
        <v>4.3603527441400313E-3</v>
      </c>
      <c r="I241" s="114">
        <f t="shared" si="42"/>
        <v>4.5309253457026894E-3</v>
      </c>
      <c r="J241" s="114">
        <f t="shared" si="43"/>
        <v>4.7014979472653484E-3</v>
      </c>
      <c r="K241" s="114">
        <f t="shared" si="44"/>
        <v>5.1279294511719937E-3</v>
      </c>
      <c r="L241" s="113">
        <f>-'ver pressoflex 6p C2 DCpowe'!$G$2*'ver pressoflex 6p C2 DCpowe'!D241*'ver pressoflex 6p C2 DCpowe'!$G$17*'ver pressoflex 6p C2 DCpowe'!$G$13*'ver pressoflex 6p C2 DCpowe'!AE241</f>
        <v>-50.61797655670788</v>
      </c>
      <c r="M241" s="31">
        <f>IF(ABS(E241)&lt;'ver pressoflex 6p C2 DCpowe'!$G$7,'ver pressoflex 6p C2 DCpowe'!$G$16*E241*'ver pressoflex 6p C2 DCpowe'!$O$8,SIGN(E241)*'ver pressoflex 6p C2 DCpowe'!$G$15*'ver pressoflex 6p C2 DCpowe'!$O$8)</f>
        <v>5.564965656477086</v>
      </c>
      <c r="N241" s="31">
        <f>IF(ABS(F241)&lt;'ver pressoflex 6p C2 DCpowe'!$G$7,'ver pressoflex 6p C2 DCpowe'!$G$16*F241*'ver pressoflex 6p C2 DCpowe'!$O$9,SIGN(F241)*'ver pressoflex 6p C2 DCpowe'!$G$15*'ver pressoflex 6p C2 DCpowe'!$O$9)</f>
        <v>0</v>
      </c>
      <c r="O241" s="31">
        <f>IF(ABS(G241)&lt;'ver pressoflex 6p C2 DCpowe'!$G$7,'ver pressoflex 6p C2 DCpowe'!$G$16*G241*'ver pressoflex 6p C2 DCpowe'!$O$10,SIGN(G241)*'ver pressoflex 6p C2 DCpowe'!$G$15*'ver pressoflex 6p C2 DCpowe'!$O$10)</f>
        <v>0</v>
      </c>
      <c r="P241" s="31">
        <f>IF(ABS(H241)&lt;'ver pressoflex 6p C2 DCpowe'!$G$7,'ver pressoflex 6p C2 DCpowe'!$G$16*H241*'ver pressoflex 6p C2 DCpowe'!$O$11,SIGN(H241)*'ver pressoflex 6p C2 DCpowe'!$G$15*'ver pressoflex 6p C2 DCpowe'!$O$11)</f>
        <v>0</v>
      </c>
      <c r="Q241" s="31">
        <f>IF(ABS(I241)&lt;'ver pressoflex 6p C2 DCpowe'!$G$7,'ver pressoflex 6p C2 DCpowe'!$G$16*I241*'ver pressoflex 6p C2 DCpowe'!$O$12,SIGN(I241)*'ver pressoflex 6p C2 DCpowe'!$G$15*'ver pressoflex 6p C2 DCpowe'!$O$12)</f>
        <v>0</v>
      </c>
      <c r="R241" s="31">
        <f>IF(ABS(J241)&lt;'ver pressoflex 6p C2 DCpowe'!$G$7,'ver pressoflex 6p C2 DCpowe'!$G$16*J241*'ver pressoflex 6p C2 DCpowe'!$O$13,SIGN(J241)*'ver pressoflex 6p C2 DCpowe'!$G$15*'ver pressoflex 6p C2 DCpowe'!$O$13)</f>
        <v>17803.500000000004</v>
      </c>
      <c r="S241" s="113">
        <f t="shared" si="36"/>
        <v>17758.446989099772</v>
      </c>
      <c r="T241" s="362">
        <f>-L241*('ver pressoflex 6p C2 DCpowe'!$G$3/2-'ver pressoflex 6p C2 DCpowe'!AF241*'ver pressoflex 6p C2 DCpowe'!D241)</f>
        <v>61212.411444305668</v>
      </c>
      <c r="U241" s="29">
        <f>M241*IF(($G$3/2-$M$8)&gt;0,('ver pressoflex 6p C2 DCpowe'!$G$3/2-'ver pressoflex 6p C2 DCpowe'!$M$8),'ver pressoflex 6p C2 DCpowe'!$G$3/2-('ver pressoflex 6p C2 DCpowe'!$G$3-'ver pressoflex 6p C2 DCpowe'!$M$8))*IF(($G$3/2-$M$8)&gt;0,-1,1)</f>
        <v>-5704.0897978890134</v>
      </c>
      <c r="V241" s="29">
        <f>N241*IF(($G$3/2-$M$9)&gt;0,('ver pressoflex 6p C2 DCpowe'!$G$3/2-'ver pressoflex 6p C2 DCpowe'!$M$9),'ver pressoflex 6p C2 DCpowe'!$G$3/2-('ver pressoflex 6p C2 DCpowe'!$G$3-'ver pressoflex 6p C2 DCpowe'!$M$9))*IF(($G$3/2-$M$9)&gt;0,-1,1)</f>
        <v>0</v>
      </c>
      <c r="W241" s="29">
        <f>O241*IF(($G$3/2-$M$10)&gt;0,('ver pressoflex 6p C2 DCpowe'!$G$3/2-'ver pressoflex 6p C2 DCpowe'!$M$10),'ver pressoflex 6p C2 DCpowe'!$G$3/2-('ver pressoflex 6p C2 DCpowe'!$G$3-'ver pressoflex 6p C2 DCpowe'!$M$10))*IF(($G$3/2-$M$10)&gt;0,-1,1)</f>
        <v>0</v>
      </c>
      <c r="X241" s="29">
        <f>P241*IF(($G$3/2-$M$11)&gt;0,('ver pressoflex 6p C2 DCpowe'!$G$3/2-'ver pressoflex 6p C2 DCpowe'!$M$11),'ver pressoflex 6p C2 DCpowe'!$G$3/2-('ver pressoflex 6p C2 DCpowe'!$G$3-'ver pressoflex 6p C2 DCpowe'!$M$11))*IF(($G$3/2-$M$11)&gt;0,-1,1)</f>
        <v>0</v>
      </c>
      <c r="Y241" s="29">
        <f>Q241*IF(($G$3/2-$M$12)&gt;0,('ver pressoflex 6p C2 DCpowe'!$G$3/2-'ver pressoflex 6p C2 DCpowe'!$M$12),'ver pressoflex 6p C2 DCpowe'!$G$3/2-('ver pressoflex 6p C2 DCpowe'!$G$3-'ver pressoflex 6p C2 DCpowe'!$M$12))*IF(($G$3/2-$M$12)&gt;0,-1,1)</f>
        <v>0</v>
      </c>
      <c r="Z241" s="29">
        <f>R241*IF(($G$3/2-$M$13)&gt;0,('ver pressoflex 6p C2 DCpowe'!$G$3/2-'ver pressoflex 6p C2 DCpowe'!$M$13),'ver pressoflex 6p C2 DCpowe'!$G$3/2-('ver pressoflex 6p C2 DCpowe'!$G$3-'ver pressoflex 6p C2 DCpowe'!$M$13))*IF(($G$3/2-$M$13)&gt;0,-1,1)</f>
        <v>18248587.500000004</v>
      </c>
      <c r="AA241" s="113">
        <f t="shared" si="45"/>
        <v>18304095.821646422</v>
      </c>
      <c r="AB241" s="193">
        <f t="shared" si="46"/>
        <v>9.5856471684415171E-5</v>
      </c>
      <c r="AC241" s="191">
        <f t="shared" si="47"/>
        <v>6.4337558877616607E-5</v>
      </c>
      <c r="AD241" s="194">
        <f t="shared" si="48"/>
        <v>4.0137301687345304E-9</v>
      </c>
      <c r="AE241" s="191">
        <f t="shared" si="49"/>
        <v>4.8253169158212449E-3</v>
      </c>
      <c r="AF241" s="191">
        <f t="shared" si="50"/>
        <v>0.34917810542378114</v>
      </c>
    </row>
    <row r="242" spans="2:32">
      <c r="B242" s="116">
        <f t="shared" si="35"/>
        <v>59757.650313846359</v>
      </c>
      <c r="C242" s="115">
        <f t="shared" si="37"/>
        <v>3.6900000000000026</v>
      </c>
      <c r="D242" s="68">
        <f>'ver pressoflex 6p C2 DCpowe'!$G$3/2/$C$557*C242</f>
        <v>45.202500000000029</v>
      </c>
      <c r="E242" s="114">
        <f t="shared" si="38"/>
        <v>3.3008713972102057E-4</v>
      </c>
      <c r="F242" s="114">
        <f t="shared" si="39"/>
        <v>5.0067756384080059E-4</v>
      </c>
      <c r="G242" s="114">
        <f t="shared" si="40"/>
        <v>6.7126798796058077E-4</v>
      </c>
      <c r="H242" s="114">
        <f t="shared" si="41"/>
        <v>4.3602859095508246E-3</v>
      </c>
      <c r="I242" s="114">
        <f t="shared" si="42"/>
        <v>4.5308763336706047E-3</v>
      </c>
      <c r="J242" s="114">
        <f t="shared" si="43"/>
        <v>4.7014667577903848E-3</v>
      </c>
      <c r="K242" s="114">
        <f t="shared" si="44"/>
        <v>5.1279428180898354E-3</v>
      </c>
      <c r="L242" s="113">
        <f>-'ver pressoflex 6p C2 DCpowe'!$G$2*'ver pressoflex 6p C2 DCpowe'!D242*'ver pressoflex 6p C2 DCpowe'!$G$17*'ver pressoflex 6p C2 DCpowe'!$G$13*'ver pressoflex 6p C2 DCpowe'!AE242</f>
        <v>-51.406438530986051</v>
      </c>
      <c r="M242" s="31">
        <f>IF(ABS(E242)&lt;'ver pressoflex 6p C2 DCpowe'!$G$7,'ver pressoflex 6p C2 DCpowe'!$G$16*E242*'ver pressoflex 6p C2 DCpowe'!$O$8,SIGN(E242)*'ver pressoflex 6p C2 DCpowe'!$G$15*'ver pressoflex 6p C2 DCpowe'!$O$8)</f>
        <v>5.5567523773463723</v>
      </c>
      <c r="N242" s="31">
        <f>IF(ABS(F242)&lt;'ver pressoflex 6p C2 DCpowe'!$G$7,'ver pressoflex 6p C2 DCpowe'!$G$16*F242*'ver pressoflex 6p C2 DCpowe'!$O$9,SIGN(F242)*'ver pressoflex 6p C2 DCpowe'!$G$15*'ver pressoflex 6p C2 DCpowe'!$O$9)</f>
        <v>0</v>
      </c>
      <c r="O242" s="31">
        <f>IF(ABS(G242)&lt;'ver pressoflex 6p C2 DCpowe'!$G$7,'ver pressoflex 6p C2 DCpowe'!$G$16*G242*'ver pressoflex 6p C2 DCpowe'!$O$10,SIGN(G242)*'ver pressoflex 6p C2 DCpowe'!$G$15*'ver pressoflex 6p C2 DCpowe'!$O$10)</f>
        <v>0</v>
      </c>
      <c r="P242" s="31">
        <f>IF(ABS(H242)&lt;'ver pressoflex 6p C2 DCpowe'!$G$7,'ver pressoflex 6p C2 DCpowe'!$G$16*H242*'ver pressoflex 6p C2 DCpowe'!$O$11,SIGN(H242)*'ver pressoflex 6p C2 DCpowe'!$G$15*'ver pressoflex 6p C2 DCpowe'!$O$11)</f>
        <v>0</v>
      </c>
      <c r="Q242" s="31">
        <f>IF(ABS(I242)&lt;'ver pressoflex 6p C2 DCpowe'!$G$7,'ver pressoflex 6p C2 DCpowe'!$G$16*I242*'ver pressoflex 6p C2 DCpowe'!$O$12,SIGN(I242)*'ver pressoflex 6p C2 DCpowe'!$G$15*'ver pressoflex 6p C2 DCpowe'!$O$12)</f>
        <v>0</v>
      </c>
      <c r="R242" s="31">
        <f>IF(ABS(J242)&lt;'ver pressoflex 6p C2 DCpowe'!$G$7,'ver pressoflex 6p C2 DCpowe'!$G$16*J242*'ver pressoflex 6p C2 DCpowe'!$O$13,SIGN(J242)*'ver pressoflex 6p C2 DCpowe'!$G$15*'ver pressoflex 6p C2 DCpowe'!$O$13)</f>
        <v>17803.500000000004</v>
      </c>
      <c r="S242" s="113">
        <f t="shared" si="36"/>
        <v>17757.650313846363</v>
      </c>
      <c r="T242" s="362">
        <f>-L242*('ver pressoflex 6p C2 DCpowe'!$G$3/2-'ver pressoflex 6p C2 DCpowe'!AF242*'ver pressoflex 6p C2 DCpowe'!D242)</f>
        <v>62161.258541568888</v>
      </c>
      <c r="U242" s="29">
        <f>M242*IF(($G$3/2-$M$8)&gt;0,('ver pressoflex 6p C2 DCpowe'!$G$3/2-'ver pressoflex 6p C2 DCpowe'!$M$8),'ver pressoflex 6p C2 DCpowe'!$G$3/2-('ver pressoflex 6p C2 DCpowe'!$G$3-'ver pressoflex 6p C2 DCpowe'!$M$8))*IF(($G$3/2-$M$8)&gt;0,-1,1)</f>
        <v>-5695.6711867800313</v>
      </c>
      <c r="V242" s="29">
        <f>N242*IF(($G$3/2-$M$9)&gt;0,('ver pressoflex 6p C2 DCpowe'!$G$3/2-'ver pressoflex 6p C2 DCpowe'!$M$9),'ver pressoflex 6p C2 DCpowe'!$G$3/2-('ver pressoflex 6p C2 DCpowe'!$G$3-'ver pressoflex 6p C2 DCpowe'!$M$9))*IF(($G$3/2-$M$9)&gt;0,-1,1)</f>
        <v>0</v>
      </c>
      <c r="W242" s="29">
        <f>O242*IF(($G$3/2-$M$10)&gt;0,('ver pressoflex 6p C2 DCpowe'!$G$3/2-'ver pressoflex 6p C2 DCpowe'!$M$10),'ver pressoflex 6p C2 DCpowe'!$G$3/2-('ver pressoflex 6p C2 DCpowe'!$G$3-'ver pressoflex 6p C2 DCpowe'!$M$10))*IF(($G$3/2-$M$10)&gt;0,-1,1)</f>
        <v>0</v>
      </c>
      <c r="X242" s="29">
        <f>P242*IF(($G$3/2-$M$11)&gt;0,('ver pressoflex 6p C2 DCpowe'!$G$3/2-'ver pressoflex 6p C2 DCpowe'!$M$11),'ver pressoflex 6p C2 DCpowe'!$G$3/2-('ver pressoflex 6p C2 DCpowe'!$G$3-'ver pressoflex 6p C2 DCpowe'!$M$11))*IF(($G$3/2-$M$11)&gt;0,-1,1)</f>
        <v>0</v>
      </c>
      <c r="Y242" s="29">
        <f>Q242*IF(($G$3/2-$M$12)&gt;0,('ver pressoflex 6p C2 DCpowe'!$G$3/2-'ver pressoflex 6p C2 DCpowe'!$M$12),'ver pressoflex 6p C2 DCpowe'!$G$3/2-('ver pressoflex 6p C2 DCpowe'!$G$3-'ver pressoflex 6p C2 DCpowe'!$M$12))*IF(($G$3/2-$M$12)&gt;0,-1,1)</f>
        <v>0</v>
      </c>
      <c r="Z242" s="29">
        <f>R242*IF(($G$3/2-$M$13)&gt;0,('ver pressoflex 6p C2 DCpowe'!$G$3/2-'ver pressoflex 6p C2 DCpowe'!$M$13),'ver pressoflex 6p C2 DCpowe'!$G$3/2-('ver pressoflex 6p C2 DCpowe'!$G$3-'ver pressoflex 6p C2 DCpowe'!$M$13))*IF(($G$3/2-$M$13)&gt;0,-1,1)</f>
        <v>18248587.500000004</v>
      </c>
      <c r="AA242" s="113">
        <f t="shared" si="45"/>
        <v>18305053.087354794</v>
      </c>
      <c r="AB242" s="193">
        <f t="shared" si="46"/>
        <v>9.6388920578429539E-5</v>
      </c>
      <c r="AC242" s="191">
        <f t="shared" si="47"/>
        <v>6.4985582062921328E-5</v>
      </c>
      <c r="AD242" s="194">
        <f t="shared" si="48"/>
        <v>4.0760200133526879E-9</v>
      </c>
      <c r="AE242" s="191">
        <f t="shared" si="49"/>
        <v>4.8739186547190989E-3</v>
      </c>
      <c r="AF242" s="191">
        <f t="shared" si="50"/>
        <v>0.34928296267315684</v>
      </c>
    </row>
    <row r="243" spans="2:32">
      <c r="B243" s="116">
        <f t="shared" si="35"/>
        <v>59756.8460249196</v>
      </c>
      <c r="C243" s="115">
        <f t="shared" si="37"/>
        <v>3.7100000000000026</v>
      </c>
      <c r="D243" s="68">
        <f>'ver pressoflex 6p C2 DCpowe'!$G$3/2/$C$557*C243</f>
        <v>45.447500000000034</v>
      </c>
      <c r="E243" s="114">
        <f t="shared" si="38"/>
        <v>3.2959914525266545E-4</v>
      </c>
      <c r="F243" s="114">
        <f t="shared" si="39"/>
        <v>5.0020739565439457E-4</v>
      </c>
      <c r="G243" s="114">
        <f t="shared" si="40"/>
        <v>6.708156460561237E-4</v>
      </c>
      <c r="H243" s="114">
        <f t="shared" si="41"/>
        <v>4.360219060993516E-3</v>
      </c>
      <c r="I243" s="114">
        <f t="shared" si="42"/>
        <v>4.530827311395245E-3</v>
      </c>
      <c r="J243" s="114">
        <f t="shared" si="43"/>
        <v>4.7014355617969739E-3</v>
      </c>
      <c r="K243" s="114">
        <f t="shared" si="44"/>
        <v>5.1279561878012966E-3</v>
      </c>
      <c r="L243" s="113">
        <f>-'ver pressoflex 6p C2 DCpowe'!$G$2*'ver pressoflex 6p C2 DCpowe'!D243*'ver pressoflex 6p C2 DCpowe'!$G$17*'ver pressoflex 6p C2 DCpowe'!$G$13*'ver pressoflex 6p C2 DCpowe'!AE243</f>
        <v>-52.202512462086098</v>
      </c>
      <c r="M243" s="31">
        <f>IF(ABS(E243)&lt;'ver pressoflex 6p C2 DCpowe'!$G$7,'ver pressoflex 6p C2 DCpowe'!$G$16*E243*'ver pressoflex 6p C2 DCpowe'!$O$8,SIGN(E243)*'ver pressoflex 6p C2 DCpowe'!$G$15*'ver pressoflex 6p C2 DCpowe'!$O$8)</f>
        <v>5.5485373816805126</v>
      </c>
      <c r="N243" s="31">
        <f>IF(ABS(F243)&lt;'ver pressoflex 6p C2 DCpowe'!$G$7,'ver pressoflex 6p C2 DCpowe'!$G$16*F243*'ver pressoflex 6p C2 DCpowe'!$O$9,SIGN(F243)*'ver pressoflex 6p C2 DCpowe'!$G$15*'ver pressoflex 6p C2 DCpowe'!$O$9)</f>
        <v>0</v>
      </c>
      <c r="O243" s="31">
        <f>IF(ABS(G243)&lt;'ver pressoflex 6p C2 DCpowe'!$G$7,'ver pressoflex 6p C2 DCpowe'!$G$16*G243*'ver pressoflex 6p C2 DCpowe'!$O$10,SIGN(G243)*'ver pressoflex 6p C2 DCpowe'!$G$15*'ver pressoflex 6p C2 DCpowe'!$O$10)</f>
        <v>0</v>
      </c>
      <c r="P243" s="31">
        <f>IF(ABS(H243)&lt;'ver pressoflex 6p C2 DCpowe'!$G$7,'ver pressoflex 6p C2 DCpowe'!$G$16*H243*'ver pressoflex 6p C2 DCpowe'!$O$11,SIGN(H243)*'ver pressoflex 6p C2 DCpowe'!$G$15*'ver pressoflex 6p C2 DCpowe'!$O$11)</f>
        <v>0</v>
      </c>
      <c r="Q243" s="31">
        <f>IF(ABS(I243)&lt;'ver pressoflex 6p C2 DCpowe'!$G$7,'ver pressoflex 6p C2 DCpowe'!$G$16*I243*'ver pressoflex 6p C2 DCpowe'!$O$12,SIGN(I243)*'ver pressoflex 6p C2 DCpowe'!$G$15*'ver pressoflex 6p C2 DCpowe'!$O$12)</f>
        <v>0</v>
      </c>
      <c r="R243" s="31">
        <f>IF(ABS(J243)&lt;'ver pressoflex 6p C2 DCpowe'!$G$7,'ver pressoflex 6p C2 DCpowe'!$G$16*J243*'ver pressoflex 6p C2 DCpowe'!$O$13,SIGN(J243)*'ver pressoflex 6p C2 DCpowe'!$G$15*'ver pressoflex 6p C2 DCpowe'!$O$13)</f>
        <v>17803.500000000004</v>
      </c>
      <c r="S243" s="113">
        <f t="shared" si="36"/>
        <v>17756.8460249196</v>
      </c>
      <c r="T243" s="362">
        <f>-L243*('ver pressoflex 6p C2 DCpowe'!$G$3/2-'ver pressoflex 6p C2 DCpowe'!AF243*'ver pressoflex 6p C2 DCpowe'!D243)</f>
        <v>63119.163778641276</v>
      </c>
      <c r="U243" s="29">
        <f>M243*IF(($G$3/2-$M$8)&gt;0,('ver pressoflex 6p C2 DCpowe'!$G$3/2-'ver pressoflex 6p C2 DCpowe'!$M$8),'ver pressoflex 6p C2 DCpowe'!$G$3/2-('ver pressoflex 6p C2 DCpowe'!$G$3-'ver pressoflex 6p C2 DCpowe'!$M$8))*IF(($G$3/2-$M$8)&gt;0,-1,1)</f>
        <v>-5687.2508162225258</v>
      </c>
      <c r="V243" s="29">
        <f>N243*IF(($G$3/2-$M$9)&gt;0,('ver pressoflex 6p C2 DCpowe'!$G$3/2-'ver pressoflex 6p C2 DCpowe'!$M$9),'ver pressoflex 6p C2 DCpowe'!$G$3/2-('ver pressoflex 6p C2 DCpowe'!$G$3-'ver pressoflex 6p C2 DCpowe'!$M$9))*IF(($G$3/2-$M$9)&gt;0,-1,1)</f>
        <v>0</v>
      </c>
      <c r="W243" s="29">
        <f>O243*IF(($G$3/2-$M$10)&gt;0,('ver pressoflex 6p C2 DCpowe'!$G$3/2-'ver pressoflex 6p C2 DCpowe'!$M$10),'ver pressoflex 6p C2 DCpowe'!$G$3/2-('ver pressoflex 6p C2 DCpowe'!$G$3-'ver pressoflex 6p C2 DCpowe'!$M$10))*IF(($G$3/2-$M$10)&gt;0,-1,1)</f>
        <v>0</v>
      </c>
      <c r="X243" s="29">
        <f>P243*IF(($G$3/2-$M$11)&gt;0,('ver pressoflex 6p C2 DCpowe'!$G$3/2-'ver pressoflex 6p C2 DCpowe'!$M$11),'ver pressoflex 6p C2 DCpowe'!$G$3/2-('ver pressoflex 6p C2 DCpowe'!$G$3-'ver pressoflex 6p C2 DCpowe'!$M$11))*IF(($G$3/2-$M$11)&gt;0,-1,1)</f>
        <v>0</v>
      </c>
      <c r="Y243" s="29">
        <f>Q243*IF(($G$3/2-$M$12)&gt;0,('ver pressoflex 6p C2 DCpowe'!$G$3/2-'ver pressoflex 6p C2 DCpowe'!$M$12),'ver pressoflex 6p C2 DCpowe'!$G$3/2-('ver pressoflex 6p C2 DCpowe'!$G$3-'ver pressoflex 6p C2 DCpowe'!$M$12))*IF(($G$3/2-$M$12)&gt;0,-1,1)</f>
        <v>0</v>
      </c>
      <c r="Z243" s="29">
        <f>R243*IF(($G$3/2-$M$13)&gt;0,('ver pressoflex 6p C2 DCpowe'!$G$3/2-'ver pressoflex 6p C2 DCpowe'!$M$13),'ver pressoflex 6p C2 DCpowe'!$G$3/2-('ver pressoflex 6p C2 DCpowe'!$G$3-'ver pressoflex 6p C2 DCpowe'!$M$13))*IF(($G$3/2-$M$13)&gt;0,-1,1)</f>
        <v>18248587.500000004</v>
      </c>
      <c r="AA243" s="113">
        <f t="shared" si="45"/>
        <v>18306019.412962422</v>
      </c>
      <c r="AB243" s="193">
        <f t="shared" si="46"/>
        <v>9.6921480751657385E-5</v>
      </c>
      <c r="AC243" s="191">
        <f t="shared" si="47"/>
        <v>6.5636189275960254E-5</v>
      </c>
      <c r="AD243" s="194">
        <f t="shared" si="48"/>
        <v>4.1389046924838168E-9</v>
      </c>
      <c r="AE243" s="191">
        <f t="shared" si="49"/>
        <v>4.9227141956970184E-3</v>
      </c>
      <c r="AF243" s="191">
        <f t="shared" si="50"/>
        <v>0.34938806386467403</v>
      </c>
    </row>
    <row r="244" spans="2:32">
      <c r="B244" s="116">
        <f t="shared" si="35"/>
        <v>59756.03409788815</v>
      </c>
      <c r="C244" s="115">
        <f t="shared" si="37"/>
        <v>3.7300000000000026</v>
      </c>
      <c r="D244" s="68">
        <f>'ver pressoflex 6p C2 DCpowe'!$G$3/2/$C$557*C244</f>
        <v>45.692500000000031</v>
      </c>
      <c r="E244" s="114">
        <f t="shared" si="38"/>
        <v>3.291110487851956E-4</v>
      </c>
      <c r="F244" s="114">
        <f t="shared" si="39"/>
        <v>4.9973712919486888E-4</v>
      </c>
      <c r="G244" s="114">
        <f t="shared" si="40"/>
        <v>6.7036320960454205E-4</v>
      </c>
      <c r="H244" s="114">
        <f t="shared" si="41"/>
        <v>4.3601521984637254E-3</v>
      </c>
      <c r="I244" s="114">
        <f t="shared" si="42"/>
        <v>4.5307782788733993E-3</v>
      </c>
      <c r="J244" s="114">
        <f t="shared" si="43"/>
        <v>4.7014043592830713E-3</v>
      </c>
      <c r="K244" s="114">
        <f t="shared" si="44"/>
        <v>5.127969560307255E-3</v>
      </c>
      <c r="L244" s="113">
        <f>-'ver pressoflex 6p C2 DCpowe'!$G$2*'ver pressoflex 6p C2 DCpowe'!D244*'ver pressoflex 6p C2 DCpowe'!$G$17*'ver pressoflex 6p C2 DCpowe'!$G$13*'ver pressoflex 6p C2 DCpowe'!AE244</f>
        <v>-53.006222780794232</v>
      </c>
      <c r="M244" s="31">
        <f>IF(ABS(E244)&lt;'ver pressoflex 6p C2 DCpowe'!$G$7,'ver pressoflex 6p C2 DCpowe'!$G$16*E244*'ver pressoflex 6p C2 DCpowe'!$O$8,SIGN(E244)*'ver pressoflex 6p C2 DCpowe'!$G$15*'ver pressoflex 6p C2 DCpowe'!$O$8)</f>
        <v>5.5403206689413258</v>
      </c>
      <c r="N244" s="31">
        <f>IF(ABS(F244)&lt;'ver pressoflex 6p C2 DCpowe'!$G$7,'ver pressoflex 6p C2 DCpowe'!$G$16*F244*'ver pressoflex 6p C2 DCpowe'!$O$9,SIGN(F244)*'ver pressoflex 6p C2 DCpowe'!$G$15*'ver pressoflex 6p C2 DCpowe'!$O$9)</f>
        <v>0</v>
      </c>
      <c r="O244" s="31">
        <f>IF(ABS(G244)&lt;'ver pressoflex 6p C2 DCpowe'!$G$7,'ver pressoflex 6p C2 DCpowe'!$G$16*G244*'ver pressoflex 6p C2 DCpowe'!$O$10,SIGN(G244)*'ver pressoflex 6p C2 DCpowe'!$G$15*'ver pressoflex 6p C2 DCpowe'!$O$10)</f>
        <v>0</v>
      </c>
      <c r="P244" s="31">
        <f>IF(ABS(H244)&lt;'ver pressoflex 6p C2 DCpowe'!$G$7,'ver pressoflex 6p C2 DCpowe'!$G$16*H244*'ver pressoflex 6p C2 DCpowe'!$O$11,SIGN(H244)*'ver pressoflex 6p C2 DCpowe'!$G$15*'ver pressoflex 6p C2 DCpowe'!$O$11)</f>
        <v>0</v>
      </c>
      <c r="Q244" s="31">
        <f>IF(ABS(I244)&lt;'ver pressoflex 6p C2 DCpowe'!$G$7,'ver pressoflex 6p C2 DCpowe'!$G$16*I244*'ver pressoflex 6p C2 DCpowe'!$O$12,SIGN(I244)*'ver pressoflex 6p C2 DCpowe'!$G$15*'ver pressoflex 6p C2 DCpowe'!$O$12)</f>
        <v>0</v>
      </c>
      <c r="R244" s="31">
        <f>IF(ABS(J244)&lt;'ver pressoflex 6p C2 DCpowe'!$G$7,'ver pressoflex 6p C2 DCpowe'!$G$16*J244*'ver pressoflex 6p C2 DCpowe'!$O$13,SIGN(J244)*'ver pressoflex 6p C2 DCpowe'!$G$15*'ver pressoflex 6p C2 DCpowe'!$O$13)</f>
        <v>17803.500000000004</v>
      </c>
      <c r="S244" s="113">
        <f t="shared" si="36"/>
        <v>17756.03409788815</v>
      </c>
      <c r="T244" s="362">
        <f>-L244*('ver pressoflex 6p C2 DCpowe'!$G$3/2-'ver pressoflex 6p C2 DCpowe'!AF244*'ver pressoflex 6p C2 DCpowe'!D244)</f>
        <v>64086.154469101239</v>
      </c>
      <c r="U244" s="29">
        <f>M244*IF(($G$3/2-$M$8)&gt;0,('ver pressoflex 6p C2 DCpowe'!$G$3/2-'ver pressoflex 6p C2 DCpowe'!$M$8),'ver pressoflex 6p C2 DCpowe'!$G$3/2-('ver pressoflex 6p C2 DCpowe'!$G$3-'ver pressoflex 6p C2 DCpowe'!$M$8))*IF(($G$3/2-$M$8)&gt;0,-1,1)</f>
        <v>-5678.8286856648592</v>
      </c>
      <c r="V244" s="29">
        <f>N244*IF(($G$3/2-$M$9)&gt;0,('ver pressoflex 6p C2 DCpowe'!$G$3/2-'ver pressoflex 6p C2 DCpowe'!$M$9),'ver pressoflex 6p C2 DCpowe'!$G$3/2-('ver pressoflex 6p C2 DCpowe'!$G$3-'ver pressoflex 6p C2 DCpowe'!$M$9))*IF(($G$3/2-$M$9)&gt;0,-1,1)</f>
        <v>0</v>
      </c>
      <c r="W244" s="29">
        <f>O244*IF(($G$3/2-$M$10)&gt;0,('ver pressoflex 6p C2 DCpowe'!$G$3/2-'ver pressoflex 6p C2 DCpowe'!$M$10),'ver pressoflex 6p C2 DCpowe'!$G$3/2-('ver pressoflex 6p C2 DCpowe'!$G$3-'ver pressoflex 6p C2 DCpowe'!$M$10))*IF(($G$3/2-$M$10)&gt;0,-1,1)</f>
        <v>0</v>
      </c>
      <c r="X244" s="29">
        <f>P244*IF(($G$3/2-$M$11)&gt;0,('ver pressoflex 6p C2 DCpowe'!$G$3/2-'ver pressoflex 6p C2 DCpowe'!$M$11),'ver pressoflex 6p C2 DCpowe'!$G$3/2-('ver pressoflex 6p C2 DCpowe'!$G$3-'ver pressoflex 6p C2 DCpowe'!$M$11))*IF(($G$3/2-$M$11)&gt;0,-1,1)</f>
        <v>0</v>
      </c>
      <c r="Y244" s="29">
        <f>Q244*IF(($G$3/2-$M$12)&gt;0,('ver pressoflex 6p C2 DCpowe'!$G$3/2-'ver pressoflex 6p C2 DCpowe'!$M$12),'ver pressoflex 6p C2 DCpowe'!$G$3/2-('ver pressoflex 6p C2 DCpowe'!$G$3-'ver pressoflex 6p C2 DCpowe'!$M$12))*IF(($G$3/2-$M$12)&gt;0,-1,1)</f>
        <v>0</v>
      </c>
      <c r="Z244" s="29">
        <f>R244*IF(($G$3/2-$M$13)&gt;0,('ver pressoflex 6p C2 DCpowe'!$G$3/2-'ver pressoflex 6p C2 DCpowe'!$M$13),'ver pressoflex 6p C2 DCpowe'!$G$3/2-('ver pressoflex 6p C2 DCpowe'!$G$3-'ver pressoflex 6p C2 DCpowe'!$M$13))*IF(($G$3/2-$M$13)&gt;0,-1,1)</f>
        <v>18248587.500000004</v>
      </c>
      <c r="AA244" s="113">
        <f t="shared" si="45"/>
        <v>18306994.825783439</v>
      </c>
      <c r="AB244" s="193">
        <f t="shared" si="46"/>
        <v>9.7454152238987495E-5</v>
      </c>
      <c r="AC244" s="191">
        <f t="shared" si="47"/>
        <v>6.6289369503646825E-5</v>
      </c>
      <c r="AD244" s="194">
        <f t="shared" si="48"/>
        <v>4.2023859605002803E-9</v>
      </c>
      <c r="AE244" s="191">
        <f t="shared" si="49"/>
        <v>4.9717027127735118E-3</v>
      </c>
      <c r="AF244" s="191">
        <f t="shared" si="50"/>
        <v>0.34949340985059274</v>
      </c>
    </row>
    <row r="245" spans="2:32">
      <c r="B245" s="116">
        <f t="shared" si="35"/>
        <v>59755.21450852148</v>
      </c>
      <c r="C245" s="115">
        <f t="shared" si="37"/>
        <v>3.7500000000000027</v>
      </c>
      <c r="D245" s="68">
        <f>'ver pressoflex 6p C2 DCpowe'!$G$3/2/$C$557*C245</f>
        <v>45.937500000000036</v>
      </c>
      <c r="E245" s="114">
        <f t="shared" si="38"/>
        <v>3.2862285028662836E-4</v>
      </c>
      <c r="F245" s="114">
        <f t="shared" si="39"/>
        <v>4.9926676443140907E-4</v>
      </c>
      <c r="G245" s="114">
        <f t="shared" si="40"/>
        <v>6.6991067857618972E-4</v>
      </c>
      <c r="H245" s="114">
        <f t="shared" si="41"/>
        <v>4.3600853219570726E-3</v>
      </c>
      <c r="I245" s="114">
        <f t="shared" si="42"/>
        <v>4.5307292361018532E-3</v>
      </c>
      <c r="J245" s="114">
        <f t="shared" si="43"/>
        <v>4.7013731502466346E-3</v>
      </c>
      <c r="K245" s="114">
        <f t="shared" si="44"/>
        <v>5.1279829356085859E-3</v>
      </c>
      <c r="L245" s="113">
        <f>-'ver pressoflex 6p C2 DCpowe'!$G$2*'ver pressoflex 6p C2 DCpowe'!D245*'ver pressoflex 6p C2 DCpowe'!$G$17*'ver pressoflex 6p C2 DCpowe'!$G$13*'ver pressoflex 6p C2 DCpowe'!AE245</f>
        <v>-53.817593717114036</v>
      </c>
      <c r="M245" s="31">
        <f>IF(ABS(E245)&lt;'ver pressoflex 6p C2 DCpowe'!$G$7,'ver pressoflex 6p C2 DCpowe'!$G$16*E245*'ver pressoflex 6p C2 DCpowe'!$O$8,SIGN(E245)*'ver pressoflex 6p C2 DCpowe'!$G$15*'ver pressoflex 6p C2 DCpowe'!$O$8)</f>
        <v>5.5321022385904097</v>
      </c>
      <c r="N245" s="31">
        <f>IF(ABS(F245)&lt;'ver pressoflex 6p C2 DCpowe'!$G$7,'ver pressoflex 6p C2 DCpowe'!$G$16*F245*'ver pressoflex 6p C2 DCpowe'!$O$9,SIGN(F245)*'ver pressoflex 6p C2 DCpowe'!$G$15*'ver pressoflex 6p C2 DCpowe'!$O$9)</f>
        <v>0</v>
      </c>
      <c r="O245" s="31">
        <f>IF(ABS(G245)&lt;'ver pressoflex 6p C2 DCpowe'!$G$7,'ver pressoflex 6p C2 DCpowe'!$G$16*G245*'ver pressoflex 6p C2 DCpowe'!$O$10,SIGN(G245)*'ver pressoflex 6p C2 DCpowe'!$G$15*'ver pressoflex 6p C2 DCpowe'!$O$10)</f>
        <v>0</v>
      </c>
      <c r="P245" s="31">
        <f>IF(ABS(H245)&lt;'ver pressoflex 6p C2 DCpowe'!$G$7,'ver pressoflex 6p C2 DCpowe'!$G$16*H245*'ver pressoflex 6p C2 DCpowe'!$O$11,SIGN(H245)*'ver pressoflex 6p C2 DCpowe'!$G$15*'ver pressoflex 6p C2 DCpowe'!$O$11)</f>
        <v>0</v>
      </c>
      <c r="Q245" s="31">
        <f>IF(ABS(I245)&lt;'ver pressoflex 6p C2 DCpowe'!$G$7,'ver pressoflex 6p C2 DCpowe'!$G$16*I245*'ver pressoflex 6p C2 DCpowe'!$O$12,SIGN(I245)*'ver pressoflex 6p C2 DCpowe'!$G$15*'ver pressoflex 6p C2 DCpowe'!$O$12)</f>
        <v>0</v>
      </c>
      <c r="R245" s="31">
        <f>IF(ABS(J245)&lt;'ver pressoflex 6p C2 DCpowe'!$G$7,'ver pressoflex 6p C2 DCpowe'!$G$16*J245*'ver pressoflex 6p C2 DCpowe'!$O$13,SIGN(J245)*'ver pressoflex 6p C2 DCpowe'!$G$15*'ver pressoflex 6p C2 DCpowe'!$O$13)</f>
        <v>17803.500000000004</v>
      </c>
      <c r="S245" s="113">
        <f t="shared" si="36"/>
        <v>17755.21450852148</v>
      </c>
      <c r="T245" s="362">
        <f>-L245*('ver pressoflex 6p C2 DCpowe'!$G$3/2-'ver pressoflex 6p C2 DCpowe'!AF245*'ver pressoflex 6p C2 DCpowe'!D245)</f>
        <v>65062.257671335392</v>
      </c>
      <c r="U245" s="29">
        <f>M245*IF(($G$3/2-$M$8)&gt;0,('ver pressoflex 6p C2 DCpowe'!$G$3/2-'ver pressoflex 6p C2 DCpowe'!$M$8),'ver pressoflex 6p C2 DCpowe'!$G$3/2-('ver pressoflex 6p C2 DCpowe'!$G$3-'ver pressoflex 6p C2 DCpowe'!$M$8))*IF(($G$3/2-$M$8)&gt;0,-1,1)</f>
        <v>-5670.4047945551702</v>
      </c>
      <c r="V245" s="29">
        <f>N245*IF(($G$3/2-$M$9)&gt;0,('ver pressoflex 6p C2 DCpowe'!$G$3/2-'ver pressoflex 6p C2 DCpowe'!$M$9),'ver pressoflex 6p C2 DCpowe'!$G$3/2-('ver pressoflex 6p C2 DCpowe'!$G$3-'ver pressoflex 6p C2 DCpowe'!$M$9))*IF(($G$3/2-$M$9)&gt;0,-1,1)</f>
        <v>0</v>
      </c>
      <c r="W245" s="29">
        <f>O245*IF(($G$3/2-$M$10)&gt;0,('ver pressoflex 6p C2 DCpowe'!$G$3/2-'ver pressoflex 6p C2 DCpowe'!$M$10),'ver pressoflex 6p C2 DCpowe'!$G$3/2-('ver pressoflex 6p C2 DCpowe'!$G$3-'ver pressoflex 6p C2 DCpowe'!$M$10))*IF(($G$3/2-$M$10)&gt;0,-1,1)</f>
        <v>0</v>
      </c>
      <c r="X245" s="29">
        <f>P245*IF(($G$3/2-$M$11)&gt;0,('ver pressoflex 6p C2 DCpowe'!$G$3/2-'ver pressoflex 6p C2 DCpowe'!$M$11),'ver pressoflex 6p C2 DCpowe'!$G$3/2-('ver pressoflex 6p C2 DCpowe'!$G$3-'ver pressoflex 6p C2 DCpowe'!$M$11))*IF(($G$3/2-$M$11)&gt;0,-1,1)</f>
        <v>0</v>
      </c>
      <c r="Y245" s="29">
        <f>Q245*IF(($G$3/2-$M$12)&gt;0,('ver pressoflex 6p C2 DCpowe'!$G$3/2-'ver pressoflex 6p C2 DCpowe'!$M$12),'ver pressoflex 6p C2 DCpowe'!$G$3/2-('ver pressoflex 6p C2 DCpowe'!$G$3-'ver pressoflex 6p C2 DCpowe'!$M$12))*IF(($G$3/2-$M$12)&gt;0,-1,1)</f>
        <v>0</v>
      </c>
      <c r="Z245" s="29">
        <f>R245*IF(($G$3/2-$M$13)&gt;0,('ver pressoflex 6p C2 DCpowe'!$G$3/2-'ver pressoflex 6p C2 DCpowe'!$M$13),'ver pressoflex 6p C2 DCpowe'!$G$3/2-('ver pressoflex 6p C2 DCpowe'!$G$3-'ver pressoflex 6p C2 DCpowe'!$M$13))*IF(($G$3/2-$M$13)&gt;0,-1,1)</f>
        <v>18248587.500000004</v>
      </c>
      <c r="AA245" s="113">
        <f t="shared" si="45"/>
        <v>18307979.352876782</v>
      </c>
      <c r="AB245" s="193">
        <f t="shared" si="46"/>
        <v>9.7986935075323372E-5</v>
      </c>
      <c r="AC245" s="191">
        <f t="shared" si="47"/>
        <v>6.6945111718081567E-5</v>
      </c>
      <c r="AD245" s="194">
        <f t="shared" si="48"/>
        <v>4.2664655536116752E-9</v>
      </c>
      <c r="AE245" s="191">
        <f t="shared" si="49"/>
        <v>5.0208833788561169E-3</v>
      </c>
      <c r="AF245" s="191">
        <f t="shared" si="50"/>
        <v>0.34959900148714673</v>
      </c>
    </row>
    <row r="246" spans="2:32">
      <c r="B246" s="116">
        <f t="shared" si="35"/>
        <v>59754.387232790155</v>
      </c>
      <c r="C246" s="115">
        <f t="shared" si="37"/>
        <v>3.7700000000000027</v>
      </c>
      <c r="D246" s="68">
        <f>'ver pressoflex 6p C2 DCpowe'!$G$3/2/$C$557*C246</f>
        <v>46.182500000000033</v>
      </c>
      <c r="E246" s="114">
        <f t="shared" si="38"/>
        <v>3.281345497249678E-4</v>
      </c>
      <c r="F246" s="114">
        <f t="shared" si="39"/>
        <v>4.9879630133318814E-4</v>
      </c>
      <c r="G246" s="114">
        <f t="shared" si="40"/>
        <v>6.6945805294140858E-4</v>
      </c>
      <c r="H246" s="114">
        <f t="shared" si="41"/>
        <v>4.3600184314691731E-3</v>
      </c>
      <c r="I246" s="114">
        <f t="shared" si="42"/>
        <v>4.530680183077394E-3</v>
      </c>
      <c r="J246" s="114">
        <f t="shared" si="43"/>
        <v>4.7013419346856149E-3</v>
      </c>
      <c r="K246" s="114">
        <f t="shared" si="44"/>
        <v>5.1279963137061653E-3</v>
      </c>
      <c r="L246" s="113">
        <f>-'ver pressoflex 6p C2 DCpowe'!$G$2*'ver pressoflex 6p C2 DCpowe'!D246*'ver pressoflex 6p C2 DCpowe'!$G$17*'ver pressoflex 6p C2 DCpowe'!$G$13*'ver pressoflex 6p C2 DCpowe'!AE246</f>
        <v>-54.636649299936032</v>
      </c>
      <c r="M246" s="31">
        <f>IF(ABS(E246)&lt;'ver pressoflex 6p C2 DCpowe'!$G$7,'ver pressoflex 6p C2 DCpowe'!$G$16*E246*'ver pressoflex 6p C2 DCpowe'!$O$8,SIGN(E246)*'ver pressoflex 6p C2 DCpowe'!$G$15*'ver pressoflex 6p C2 DCpowe'!$O$8)</f>
        <v>5.5238820900891374</v>
      </c>
      <c r="N246" s="31">
        <f>IF(ABS(F246)&lt;'ver pressoflex 6p C2 DCpowe'!$G$7,'ver pressoflex 6p C2 DCpowe'!$G$16*F246*'ver pressoflex 6p C2 DCpowe'!$O$9,SIGN(F246)*'ver pressoflex 6p C2 DCpowe'!$G$15*'ver pressoflex 6p C2 DCpowe'!$O$9)</f>
        <v>0</v>
      </c>
      <c r="O246" s="31">
        <f>IF(ABS(G246)&lt;'ver pressoflex 6p C2 DCpowe'!$G$7,'ver pressoflex 6p C2 DCpowe'!$G$16*G246*'ver pressoflex 6p C2 DCpowe'!$O$10,SIGN(G246)*'ver pressoflex 6p C2 DCpowe'!$G$15*'ver pressoflex 6p C2 DCpowe'!$O$10)</f>
        <v>0</v>
      </c>
      <c r="P246" s="31">
        <f>IF(ABS(H246)&lt;'ver pressoflex 6p C2 DCpowe'!$G$7,'ver pressoflex 6p C2 DCpowe'!$G$16*H246*'ver pressoflex 6p C2 DCpowe'!$O$11,SIGN(H246)*'ver pressoflex 6p C2 DCpowe'!$G$15*'ver pressoflex 6p C2 DCpowe'!$O$11)</f>
        <v>0</v>
      </c>
      <c r="Q246" s="31">
        <f>IF(ABS(I246)&lt;'ver pressoflex 6p C2 DCpowe'!$G$7,'ver pressoflex 6p C2 DCpowe'!$G$16*I246*'ver pressoflex 6p C2 DCpowe'!$O$12,SIGN(I246)*'ver pressoflex 6p C2 DCpowe'!$G$15*'ver pressoflex 6p C2 DCpowe'!$O$12)</f>
        <v>0</v>
      </c>
      <c r="R246" s="31">
        <f>IF(ABS(J246)&lt;'ver pressoflex 6p C2 DCpowe'!$G$7,'ver pressoflex 6p C2 DCpowe'!$G$16*J246*'ver pressoflex 6p C2 DCpowe'!$O$13,SIGN(J246)*'ver pressoflex 6p C2 DCpowe'!$G$15*'ver pressoflex 6p C2 DCpowe'!$O$13)</f>
        <v>17803.500000000004</v>
      </c>
      <c r="S246" s="113">
        <f t="shared" si="36"/>
        <v>17754.387232790155</v>
      </c>
      <c r="T246" s="362">
        <f>-L246*('ver pressoflex 6p C2 DCpowe'!$G$3/2-'ver pressoflex 6p C2 DCpowe'!AF246*'ver pressoflex 6p C2 DCpowe'!D246)</f>
        <v>66047.500188193459</v>
      </c>
      <c r="U246" s="29">
        <f>M246*IF(($G$3/2-$M$8)&gt;0,('ver pressoflex 6p C2 DCpowe'!$G$3/2-'ver pressoflex 6p C2 DCpowe'!$M$8),'ver pressoflex 6p C2 DCpowe'!$G$3/2-('ver pressoflex 6p C2 DCpowe'!$G$3-'ver pressoflex 6p C2 DCpowe'!$M$8))*IF(($G$3/2-$M$8)&gt;0,-1,1)</f>
        <v>-5661.9791423413662</v>
      </c>
      <c r="V246" s="29">
        <f>N246*IF(($G$3/2-$M$9)&gt;0,('ver pressoflex 6p C2 DCpowe'!$G$3/2-'ver pressoflex 6p C2 DCpowe'!$M$9),'ver pressoflex 6p C2 DCpowe'!$G$3/2-('ver pressoflex 6p C2 DCpowe'!$G$3-'ver pressoflex 6p C2 DCpowe'!$M$9))*IF(($G$3/2-$M$9)&gt;0,-1,1)</f>
        <v>0</v>
      </c>
      <c r="W246" s="29">
        <f>O246*IF(($G$3/2-$M$10)&gt;0,('ver pressoflex 6p C2 DCpowe'!$G$3/2-'ver pressoflex 6p C2 DCpowe'!$M$10),'ver pressoflex 6p C2 DCpowe'!$G$3/2-('ver pressoflex 6p C2 DCpowe'!$G$3-'ver pressoflex 6p C2 DCpowe'!$M$10))*IF(($G$3/2-$M$10)&gt;0,-1,1)</f>
        <v>0</v>
      </c>
      <c r="X246" s="29">
        <f>P246*IF(($G$3/2-$M$11)&gt;0,('ver pressoflex 6p C2 DCpowe'!$G$3/2-'ver pressoflex 6p C2 DCpowe'!$M$11),'ver pressoflex 6p C2 DCpowe'!$G$3/2-('ver pressoflex 6p C2 DCpowe'!$G$3-'ver pressoflex 6p C2 DCpowe'!$M$11))*IF(($G$3/2-$M$11)&gt;0,-1,1)</f>
        <v>0</v>
      </c>
      <c r="Y246" s="29">
        <f>Q246*IF(($G$3/2-$M$12)&gt;0,('ver pressoflex 6p C2 DCpowe'!$G$3/2-'ver pressoflex 6p C2 DCpowe'!$M$12),'ver pressoflex 6p C2 DCpowe'!$G$3/2-('ver pressoflex 6p C2 DCpowe'!$G$3-'ver pressoflex 6p C2 DCpowe'!$M$12))*IF(($G$3/2-$M$12)&gt;0,-1,1)</f>
        <v>0</v>
      </c>
      <c r="Z246" s="29">
        <f>R246*IF(($G$3/2-$M$13)&gt;0,('ver pressoflex 6p C2 DCpowe'!$G$3/2-'ver pressoflex 6p C2 DCpowe'!$M$13),'ver pressoflex 6p C2 DCpowe'!$G$3/2-('ver pressoflex 6p C2 DCpowe'!$G$3-'ver pressoflex 6p C2 DCpowe'!$M$13))*IF(($G$3/2-$M$13)&gt;0,-1,1)</f>
        <v>18248587.500000004</v>
      </c>
      <c r="AA246" s="113">
        <f t="shared" si="45"/>
        <v>18308973.021045856</v>
      </c>
      <c r="AB246" s="193">
        <f t="shared" si="46"/>
        <v>9.851982929558302E-5</v>
      </c>
      <c r="AC246" s="191">
        <f t="shared" si="47"/>
        <v>6.7603404876536089E-5</v>
      </c>
      <c r="AD246" s="194">
        <f t="shared" si="48"/>
        <v>4.3311451898246867E-9</v>
      </c>
      <c r="AE246" s="191">
        <f t="shared" si="49"/>
        <v>5.0702553657402064E-3</v>
      </c>
      <c r="AF246" s="191">
        <f t="shared" si="50"/>
        <v>0.34970483963456866</v>
      </c>
    </row>
    <row r="247" spans="2:32">
      <c r="B247" s="116">
        <f t="shared" si="35"/>
        <v>59753.552246866195</v>
      </c>
      <c r="C247" s="115">
        <f t="shared" si="37"/>
        <v>3.7900000000000027</v>
      </c>
      <c r="D247" s="68">
        <f>'ver pressoflex 6p C2 DCpowe'!$G$3/2/$C$557*C247</f>
        <v>46.42750000000003</v>
      </c>
      <c r="E247" s="114">
        <f t="shared" si="38"/>
        <v>3.2764614706820458E-4</v>
      </c>
      <c r="F247" s="114">
        <f t="shared" si="39"/>
        <v>4.9832573986936606E-4</v>
      </c>
      <c r="G247" s="114">
        <f t="shared" si="40"/>
        <v>6.690053326705276E-4</v>
      </c>
      <c r="H247" s="114">
        <f t="shared" si="41"/>
        <v>4.359951526995645E-3</v>
      </c>
      <c r="I247" s="114">
        <f t="shared" si="42"/>
        <v>4.5306311197968064E-3</v>
      </c>
      <c r="J247" s="114">
        <f t="shared" si="43"/>
        <v>4.7013107125979678E-3</v>
      </c>
      <c r="K247" s="114">
        <f t="shared" si="44"/>
        <v>5.1280096946008718E-3</v>
      </c>
      <c r="L247" s="113">
        <f>-'ver pressoflex 6p C2 DCpowe'!$G$2*'ver pressoflex 6p C2 DCpowe'!D247*'ver pressoflex 6p C2 DCpowe'!$G$17*'ver pressoflex 6p C2 DCpowe'!$G$13*'ver pressoflex 6p C2 DCpowe'!AE247</f>
        <v>-55.463413356706958</v>
      </c>
      <c r="M247" s="31">
        <f>IF(ABS(E247)&lt;'ver pressoflex 6p C2 DCpowe'!$G$7,'ver pressoflex 6p C2 DCpowe'!$G$16*E247*'ver pressoflex 6p C2 DCpowe'!$O$8,SIGN(E247)*'ver pressoflex 6p C2 DCpowe'!$G$15*'ver pressoflex 6p C2 DCpowe'!$O$8)</f>
        <v>5.5156602228986591</v>
      </c>
      <c r="N247" s="31">
        <f>IF(ABS(F247)&lt;'ver pressoflex 6p C2 DCpowe'!$G$7,'ver pressoflex 6p C2 DCpowe'!$G$16*F247*'ver pressoflex 6p C2 DCpowe'!$O$9,SIGN(F247)*'ver pressoflex 6p C2 DCpowe'!$G$15*'ver pressoflex 6p C2 DCpowe'!$O$9)</f>
        <v>0</v>
      </c>
      <c r="O247" s="31">
        <f>IF(ABS(G247)&lt;'ver pressoflex 6p C2 DCpowe'!$G$7,'ver pressoflex 6p C2 DCpowe'!$G$16*G247*'ver pressoflex 6p C2 DCpowe'!$O$10,SIGN(G247)*'ver pressoflex 6p C2 DCpowe'!$G$15*'ver pressoflex 6p C2 DCpowe'!$O$10)</f>
        <v>0</v>
      </c>
      <c r="P247" s="31">
        <f>IF(ABS(H247)&lt;'ver pressoflex 6p C2 DCpowe'!$G$7,'ver pressoflex 6p C2 DCpowe'!$G$16*H247*'ver pressoflex 6p C2 DCpowe'!$O$11,SIGN(H247)*'ver pressoflex 6p C2 DCpowe'!$G$15*'ver pressoflex 6p C2 DCpowe'!$O$11)</f>
        <v>0</v>
      </c>
      <c r="Q247" s="31">
        <f>IF(ABS(I247)&lt;'ver pressoflex 6p C2 DCpowe'!$G$7,'ver pressoflex 6p C2 DCpowe'!$G$16*I247*'ver pressoflex 6p C2 DCpowe'!$O$12,SIGN(I247)*'ver pressoflex 6p C2 DCpowe'!$G$15*'ver pressoflex 6p C2 DCpowe'!$O$12)</f>
        <v>0</v>
      </c>
      <c r="R247" s="31">
        <f>IF(ABS(J247)&lt;'ver pressoflex 6p C2 DCpowe'!$G$7,'ver pressoflex 6p C2 DCpowe'!$G$16*J247*'ver pressoflex 6p C2 DCpowe'!$O$13,SIGN(J247)*'ver pressoflex 6p C2 DCpowe'!$G$15*'ver pressoflex 6p C2 DCpowe'!$O$13)</f>
        <v>17803.500000000004</v>
      </c>
      <c r="S247" s="113">
        <f t="shared" si="36"/>
        <v>17753.552246866195</v>
      </c>
      <c r="T247" s="362">
        <f>-L247*('ver pressoflex 6p C2 DCpowe'!$G$3/2-'ver pressoflex 6p C2 DCpowe'!AF247*'ver pressoflex 6p C2 DCpowe'!D247)</f>
        <v>67041.908566642916</v>
      </c>
      <c r="U247" s="29">
        <f>M247*IF(($G$3/2-$M$8)&gt;0,('ver pressoflex 6p C2 DCpowe'!$G$3/2-'ver pressoflex 6p C2 DCpowe'!$M$8),'ver pressoflex 6p C2 DCpowe'!$G$3/2-('ver pressoflex 6p C2 DCpowe'!$G$3-'ver pressoflex 6p C2 DCpowe'!$M$8))*IF(($G$3/2-$M$8)&gt;0,-1,1)</f>
        <v>-5653.5517284711259</v>
      </c>
      <c r="V247" s="29">
        <f>N247*IF(($G$3/2-$M$9)&gt;0,('ver pressoflex 6p C2 DCpowe'!$G$3/2-'ver pressoflex 6p C2 DCpowe'!$M$9),'ver pressoflex 6p C2 DCpowe'!$G$3/2-('ver pressoflex 6p C2 DCpowe'!$G$3-'ver pressoflex 6p C2 DCpowe'!$M$9))*IF(($G$3/2-$M$9)&gt;0,-1,1)</f>
        <v>0</v>
      </c>
      <c r="W247" s="29">
        <f>O247*IF(($G$3/2-$M$10)&gt;0,('ver pressoflex 6p C2 DCpowe'!$G$3/2-'ver pressoflex 6p C2 DCpowe'!$M$10),'ver pressoflex 6p C2 DCpowe'!$G$3/2-('ver pressoflex 6p C2 DCpowe'!$G$3-'ver pressoflex 6p C2 DCpowe'!$M$10))*IF(($G$3/2-$M$10)&gt;0,-1,1)</f>
        <v>0</v>
      </c>
      <c r="X247" s="29">
        <f>P247*IF(($G$3/2-$M$11)&gt;0,('ver pressoflex 6p C2 DCpowe'!$G$3/2-'ver pressoflex 6p C2 DCpowe'!$M$11),'ver pressoflex 6p C2 DCpowe'!$G$3/2-('ver pressoflex 6p C2 DCpowe'!$G$3-'ver pressoflex 6p C2 DCpowe'!$M$11))*IF(($G$3/2-$M$11)&gt;0,-1,1)</f>
        <v>0</v>
      </c>
      <c r="Y247" s="29">
        <f>Q247*IF(($G$3/2-$M$12)&gt;0,('ver pressoflex 6p C2 DCpowe'!$G$3/2-'ver pressoflex 6p C2 DCpowe'!$M$12),'ver pressoflex 6p C2 DCpowe'!$G$3/2-('ver pressoflex 6p C2 DCpowe'!$G$3-'ver pressoflex 6p C2 DCpowe'!$M$12))*IF(($G$3/2-$M$12)&gt;0,-1,1)</f>
        <v>0</v>
      </c>
      <c r="Z247" s="29">
        <f>R247*IF(($G$3/2-$M$13)&gt;0,('ver pressoflex 6p C2 DCpowe'!$G$3/2-'ver pressoflex 6p C2 DCpowe'!$M$13),'ver pressoflex 6p C2 DCpowe'!$G$3/2-('ver pressoflex 6p C2 DCpowe'!$G$3-'ver pressoflex 6p C2 DCpowe'!$M$13))*IF(($G$3/2-$M$13)&gt;0,-1,1)</f>
        <v>18248587.500000004</v>
      </c>
      <c r="AA247" s="113">
        <f t="shared" si="45"/>
        <v>18309975.856838174</v>
      </c>
      <c r="AB247" s="193">
        <f t="shared" si="46"/>
        <v>9.9052834934699137E-5</v>
      </c>
      <c r="AC247" s="191">
        <f t="shared" si="47"/>
        <v>6.8264237921437471E-5</v>
      </c>
      <c r="AD247" s="194">
        <f t="shared" si="48"/>
        <v>4.3964265689029394E-9</v>
      </c>
      <c r="AE247" s="191">
        <f t="shared" si="49"/>
        <v>5.1198178441078102E-3</v>
      </c>
      <c r="AF247" s="191">
        <f t="shared" si="50"/>
        <v>0.34981092515711176</v>
      </c>
    </row>
    <row r="248" spans="2:32">
      <c r="B248" s="116">
        <f t="shared" si="35"/>
        <v>59752.709527123385</v>
      </c>
      <c r="C248" s="115">
        <f t="shared" si="37"/>
        <v>3.8100000000000027</v>
      </c>
      <c r="D248" s="68">
        <f>'ver pressoflex 6p C2 DCpowe'!$G$3/2/$C$557*C248</f>
        <v>46.672500000000035</v>
      </c>
      <c r="E248" s="114">
        <f t="shared" si="38"/>
        <v>3.2715764228431575E-4</v>
      </c>
      <c r="F248" s="114">
        <f t="shared" si="39"/>
        <v>4.9785508000908959E-4</v>
      </c>
      <c r="G248" s="114">
        <f t="shared" si="40"/>
        <v>6.6855251773386348E-4</v>
      </c>
      <c r="H248" s="114">
        <f t="shared" si="41"/>
        <v>4.3598846085320976E-3</v>
      </c>
      <c r="I248" s="114">
        <f t="shared" si="42"/>
        <v>4.5305820462568716E-3</v>
      </c>
      <c r="J248" s="114">
        <f t="shared" si="43"/>
        <v>4.7012794839816456E-3</v>
      </c>
      <c r="K248" s="114">
        <f t="shared" si="44"/>
        <v>5.1280230782935806E-3</v>
      </c>
      <c r="L248" s="113">
        <f>-'ver pressoflex 6p C2 DCpowe'!$G$2*'ver pressoflex 6p C2 DCpowe'!D248*'ver pressoflex 6p C2 DCpowe'!$G$17*'ver pressoflex 6p C2 DCpowe'!$G$13*'ver pressoflex 6p C2 DCpowe'!AE248</f>
        <v>-56.297909513098453</v>
      </c>
      <c r="M248" s="31">
        <f>IF(ABS(E248)&lt;'ver pressoflex 6p C2 DCpowe'!$G$7,'ver pressoflex 6p C2 DCpowe'!$G$16*E248*'ver pressoflex 6p C2 DCpowe'!$O$8,SIGN(E248)*'ver pressoflex 6p C2 DCpowe'!$G$15*'ver pressoflex 6p C2 DCpowe'!$O$8)</f>
        <v>5.5074366364798912</v>
      </c>
      <c r="N248" s="31">
        <f>IF(ABS(F248)&lt;'ver pressoflex 6p C2 DCpowe'!$G$7,'ver pressoflex 6p C2 DCpowe'!$G$16*F248*'ver pressoflex 6p C2 DCpowe'!$O$9,SIGN(F248)*'ver pressoflex 6p C2 DCpowe'!$G$15*'ver pressoflex 6p C2 DCpowe'!$O$9)</f>
        <v>0</v>
      </c>
      <c r="O248" s="31">
        <f>IF(ABS(G248)&lt;'ver pressoflex 6p C2 DCpowe'!$G$7,'ver pressoflex 6p C2 DCpowe'!$G$16*G248*'ver pressoflex 6p C2 DCpowe'!$O$10,SIGN(G248)*'ver pressoflex 6p C2 DCpowe'!$G$15*'ver pressoflex 6p C2 DCpowe'!$O$10)</f>
        <v>0</v>
      </c>
      <c r="P248" s="31">
        <f>IF(ABS(H248)&lt;'ver pressoflex 6p C2 DCpowe'!$G$7,'ver pressoflex 6p C2 DCpowe'!$G$16*H248*'ver pressoflex 6p C2 DCpowe'!$O$11,SIGN(H248)*'ver pressoflex 6p C2 DCpowe'!$G$15*'ver pressoflex 6p C2 DCpowe'!$O$11)</f>
        <v>0</v>
      </c>
      <c r="Q248" s="31">
        <f>IF(ABS(I248)&lt;'ver pressoflex 6p C2 DCpowe'!$G$7,'ver pressoflex 6p C2 DCpowe'!$G$16*I248*'ver pressoflex 6p C2 DCpowe'!$O$12,SIGN(I248)*'ver pressoflex 6p C2 DCpowe'!$G$15*'ver pressoflex 6p C2 DCpowe'!$O$12)</f>
        <v>0</v>
      </c>
      <c r="R248" s="31">
        <f>IF(ABS(J248)&lt;'ver pressoflex 6p C2 DCpowe'!$G$7,'ver pressoflex 6p C2 DCpowe'!$G$16*J248*'ver pressoflex 6p C2 DCpowe'!$O$13,SIGN(J248)*'ver pressoflex 6p C2 DCpowe'!$G$15*'ver pressoflex 6p C2 DCpowe'!$O$13)</f>
        <v>17803.500000000004</v>
      </c>
      <c r="S248" s="113">
        <f t="shared" si="36"/>
        <v>17752.709527123385</v>
      </c>
      <c r="T248" s="362">
        <f>-L248*('ver pressoflex 6p C2 DCpowe'!$G$3/2-'ver pressoflex 6p C2 DCpowe'!AF248*'ver pressoflex 6p C2 DCpowe'!D248)</f>
        <v>68045.509097423172</v>
      </c>
      <c r="U248" s="29">
        <f>M248*IF(($G$3/2-$M$8)&gt;0,('ver pressoflex 6p C2 DCpowe'!$G$3/2-'ver pressoflex 6p C2 DCpowe'!$M$8),'ver pressoflex 6p C2 DCpowe'!$G$3/2-('ver pressoflex 6p C2 DCpowe'!$G$3-'ver pressoflex 6p C2 DCpowe'!$M$8))*IF(($G$3/2-$M$8)&gt;0,-1,1)</f>
        <v>-5645.1225523918883</v>
      </c>
      <c r="V248" s="29">
        <f>N248*IF(($G$3/2-$M$9)&gt;0,('ver pressoflex 6p C2 DCpowe'!$G$3/2-'ver pressoflex 6p C2 DCpowe'!$M$9),'ver pressoflex 6p C2 DCpowe'!$G$3/2-('ver pressoflex 6p C2 DCpowe'!$G$3-'ver pressoflex 6p C2 DCpowe'!$M$9))*IF(($G$3/2-$M$9)&gt;0,-1,1)</f>
        <v>0</v>
      </c>
      <c r="W248" s="29">
        <f>O248*IF(($G$3/2-$M$10)&gt;0,('ver pressoflex 6p C2 DCpowe'!$G$3/2-'ver pressoflex 6p C2 DCpowe'!$M$10),'ver pressoflex 6p C2 DCpowe'!$G$3/2-('ver pressoflex 6p C2 DCpowe'!$G$3-'ver pressoflex 6p C2 DCpowe'!$M$10))*IF(($G$3/2-$M$10)&gt;0,-1,1)</f>
        <v>0</v>
      </c>
      <c r="X248" s="29">
        <f>P248*IF(($G$3/2-$M$11)&gt;0,('ver pressoflex 6p C2 DCpowe'!$G$3/2-'ver pressoflex 6p C2 DCpowe'!$M$11),'ver pressoflex 6p C2 DCpowe'!$G$3/2-('ver pressoflex 6p C2 DCpowe'!$G$3-'ver pressoflex 6p C2 DCpowe'!$M$11))*IF(($G$3/2-$M$11)&gt;0,-1,1)</f>
        <v>0</v>
      </c>
      <c r="Y248" s="29">
        <f>Q248*IF(($G$3/2-$M$12)&gt;0,('ver pressoflex 6p C2 DCpowe'!$G$3/2-'ver pressoflex 6p C2 DCpowe'!$M$12),'ver pressoflex 6p C2 DCpowe'!$G$3/2-('ver pressoflex 6p C2 DCpowe'!$G$3-'ver pressoflex 6p C2 DCpowe'!$M$12))*IF(($G$3/2-$M$12)&gt;0,-1,1)</f>
        <v>0</v>
      </c>
      <c r="Z248" s="29">
        <f>R248*IF(($G$3/2-$M$13)&gt;0,('ver pressoflex 6p C2 DCpowe'!$G$3/2-'ver pressoflex 6p C2 DCpowe'!$M$13),'ver pressoflex 6p C2 DCpowe'!$G$3/2-('ver pressoflex 6p C2 DCpowe'!$G$3-'ver pressoflex 6p C2 DCpowe'!$M$13))*IF(($G$3/2-$M$13)&gt;0,-1,1)</f>
        <v>18248587.500000004</v>
      </c>
      <c r="AA248" s="113">
        <f t="shared" si="45"/>
        <v>18310987.886545036</v>
      </c>
      <c r="AB248" s="193">
        <f t="shared" si="46"/>
        <v>9.9585952027618919E-5</v>
      </c>
      <c r="AC248" s="191">
        <f t="shared" si="47"/>
        <v>6.8927599780352038E-5</v>
      </c>
      <c r="AD248" s="194">
        <f t="shared" si="48"/>
        <v>4.4623113723267194E-9</v>
      </c>
      <c r="AE248" s="191">
        <f t="shared" si="49"/>
        <v>5.1695699835264024E-3</v>
      </c>
      <c r="AF248" s="191">
        <f t="shared" si="50"/>
        <v>0.34991725892307401</v>
      </c>
    </row>
    <row r="249" spans="2:32">
      <c r="B249" s="116">
        <f t="shared" si="35"/>
        <v>59751.859050137617</v>
      </c>
      <c r="C249" s="115">
        <f t="shared" si="37"/>
        <v>3.8300000000000027</v>
      </c>
      <c r="D249" s="68">
        <f>'ver pressoflex 6p C2 DCpowe'!$G$3/2/$C$557*C249</f>
        <v>46.917500000000032</v>
      </c>
      <c r="E249" s="114">
        <f t="shared" si="38"/>
        <v>3.2666903534126515E-4</v>
      </c>
      <c r="F249" s="114">
        <f t="shared" si="39"/>
        <v>4.9738432172149289E-4</v>
      </c>
      <c r="G249" s="114">
        <f t="shared" si="40"/>
        <v>6.6809960810172069E-4</v>
      </c>
      <c r="H249" s="114">
        <f t="shared" si="41"/>
        <v>4.3598176760741457E-3</v>
      </c>
      <c r="I249" s="114">
        <f t="shared" si="42"/>
        <v>4.5305329624543735E-3</v>
      </c>
      <c r="J249" s="114">
        <f t="shared" si="43"/>
        <v>4.7012482488346012E-3</v>
      </c>
      <c r="K249" s="114">
        <f t="shared" si="44"/>
        <v>5.1280364647851712E-3</v>
      </c>
      <c r="L249" s="113">
        <f>-'ver pressoflex 6p C2 DCpowe'!$G$2*'ver pressoflex 6p C2 DCpowe'!D249*'ver pressoflex 6p C2 DCpowe'!$G$17*'ver pressoflex 6p C2 DCpowe'!$G$13*'ver pressoflex 6p C2 DCpowe'!AE249</f>
        <v>-57.140161192675656</v>
      </c>
      <c r="M249" s="31">
        <f>IF(ABS(E249)&lt;'ver pressoflex 6p C2 DCpowe'!$G$7,'ver pressoflex 6p C2 DCpowe'!$G$16*E249*'ver pressoflex 6p C2 DCpowe'!$O$8,SIGN(E249)*'ver pressoflex 6p C2 DCpowe'!$G$15*'ver pressoflex 6p C2 DCpowe'!$O$8)</f>
        <v>5.4992113302935346</v>
      </c>
      <c r="N249" s="31">
        <f>IF(ABS(F249)&lt;'ver pressoflex 6p C2 DCpowe'!$G$7,'ver pressoflex 6p C2 DCpowe'!$G$16*F249*'ver pressoflex 6p C2 DCpowe'!$O$9,SIGN(F249)*'ver pressoflex 6p C2 DCpowe'!$G$15*'ver pressoflex 6p C2 DCpowe'!$O$9)</f>
        <v>0</v>
      </c>
      <c r="O249" s="31">
        <f>IF(ABS(G249)&lt;'ver pressoflex 6p C2 DCpowe'!$G$7,'ver pressoflex 6p C2 DCpowe'!$G$16*G249*'ver pressoflex 6p C2 DCpowe'!$O$10,SIGN(G249)*'ver pressoflex 6p C2 DCpowe'!$G$15*'ver pressoflex 6p C2 DCpowe'!$O$10)</f>
        <v>0</v>
      </c>
      <c r="P249" s="31">
        <f>IF(ABS(H249)&lt;'ver pressoflex 6p C2 DCpowe'!$G$7,'ver pressoflex 6p C2 DCpowe'!$G$16*H249*'ver pressoflex 6p C2 DCpowe'!$O$11,SIGN(H249)*'ver pressoflex 6p C2 DCpowe'!$G$15*'ver pressoflex 6p C2 DCpowe'!$O$11)</f>
        <v>0</v>
      </c>
      <c r="Q249" s="31">
        <f>IF(ABS(I249)&lt;'ver pressoflex 6p C2 DCpowe'!$G$7,'ver pressoflex 6p C2 DCpowe'!$G$16*I249*'ver pressoflex 6p C2 DCpowe'!$O$12,SIGN(I249)*'ver pressoflex 6p C2 DCpowe'!$G$15*'ver pressoflex 6p C2 DCpowe'!$O$12)</f>
        <v>0</v>
      </c>
      <c r="R249" s="31">
        <f>IF(ABS(J249)&lt;'ver pressoflex 6p C2 DCpowe'!$G$7,'ver pressoflex 6p C2 DCpowe'!$G$16*J249*'ver pressoflex 6p C2 DCpowe'!$O$13,SIGN(J249)*'ver pressoflex 6p C2 DCpowe'!$G$15*'ver pressoflex 6p C2 DCpowe'!$O$13)</f>
        <v>17803.500000000004</v>
      </c>
      <c r="S249" s="113">
        <f t="shared" si="36"/>
        <v>17751.85905013762</v>
      </c>
      <c r="T249" s="362">
        <f>-L249*('ver pressoflex 6p C2 DCpowe'!$G$3/2-'ver pressoflex 6p C2 DCpowe'!AF249*'ver pressoflex 6p C2 DCpowe'!D249)</f>
        <v>69058.327814699558</v>
      </c>
      <c r="U249" s="29">
        <f>M249*IF(($G$3/2-$M$8)&gt;0,('ver pressoflex 6p C2 DCpowe'!$G$3/2-'ver pressoflex 6p C2 DCpowe'!$M$8),'ver pressoflex 6p C2 DCpowe'!$G$3/2-('ver pressoflex 6p C2 DCpowe'!$G$3-'ver pressoflex 6p C2 DCpowe'!$M$8))*IF(($G$3/2-$M$8)&gt;0,-1,1)</f>
        <v>-5636.6916135508727</v>
      </c>
      <c r="V249" s="29">
        <f>N249*IF(($G$3/2-$M$9)&gt;0,('ver pressoflex 6p C2 DCpowe'!$G$3/2-'ver pressoflex 6p C2 DCpowe'!$M$9),'ver pressoflex 6p C2 DCpowe'!$G$3/2-('ver pressoflex 6p C2 DCpowe'!$G$3-'ver pressoflex 6p C2 DCpowe'!$M$9))*IF(($G$3/2-$M$9)&gt;0,-1,1)</f>
        <v>0</v>
      </c>
      <c r="W249" s="29">
        <f>O249*IF(($G$3/2-$M$10)&gt;0,('ver pressoflex 6p C2 DCpowe'!$G$3/2-'ver pressoflex 6p C2 DCpowe'!$M$10),'ver pressoflex 6p C2 DCpowe'!$G$3/2-('ver pressoflex 6p C2 DCpowe'!$G$3-'ver pressoflex 6p C2 DCpowe'!$M$10))*IF(($G$3/2-$M$10)&gt;0,-1,1)</f>
        <v>0</v>
      </c>
      <c r="X249" s="29">
        <f>P249*IF(($G$3/2-$M$11)&gt;0,('ver pressoflex 6p C2 DCpowe'!$G$3/2-'ver pressoflex 6p C2 DCpowe'!$M$11),'ver pressoflex 6p C2 DCpowe'!$G$3/2-('ver pressoflex 6p C2 DCpowe'!$G$3-'ver pressoflex 6p C2 DCpowe'!$M$11))*IF(($G$3/2-$M$11)&gt;0,-1,1)</f>
        <v>0</v>
      </c>
      <c r="Y249" s="29">
        <f>Q249*IF(($G$3/2-$M$12)&gt;0,('ver pressoflex 6p C2 DCpowe'!$G$3/2-'ver pressoflex 6p C2 DCpowe'!$M$12),'ver pressoflex 6p C2 DCpowe'!$G$3/2-('ver pressoflex 6p C2 DCpowe'!$G$3-'ver pressoflex 6p C2 DCpowe'!$M$12))*IF(($G$3/2-$M$12)&gt;0,-1,1)</f>
        <v>0</v>
      </c>
      <c r="Z249" s="29">
        <f>R249*IF(($G$3/2-$M$13)&gt;0,('ver pressoflex 6p C2 DCpowe'!$G$3/2-'ver pressoflex 6p C2 DCpowe'!$M$13),'ver pressoflex 6p C2 DCpowe'!$G$3/2-('ver pressoflex 6p C2 DCpowe'!$G$3-'ver pressoflex 6p C2 DCpowe'!$M$13))*IF(($G$3/2-$M$13)&gt;0,-1,1)</f>
        <v>18248587.500000004</v>
      </c>
      <c r="AA249" s="113">
        <f t="shared" si="45"/>
        <v>18312009.136201151</v>
      </c>
      <c r="AB249" s="193">
        <f t="shared" si="46"/>
        <v>1.0011918060930427E-4</v>
      </c>
      <c r="AC249" s="191">
        <f t="shared" si="47"/>
        <v>6.9593479365969888E-5</v>
      </c>
      <c r="AD249" s="194">
        <f t="shared" si="48"/>
        <v>4.5288012632526939E-9</v>
      </c>
      <c r="AE249" s="191">
        <f t="shared" si="49"/>
        <v>5.2195109524477415E-3</v>
      </c>
      <c r="AF249" s="191">
        <f t="shared" si="50"/>
        <v>0.35002384180482271</v>
      </c>
    </row>
    <row r="250" spans="2:32">
      <c r="B250" s="116">
        <f t="shared" ref="B250:B313" si="51">ABS(+S250-$C$53)</f>
        <v>59751.000792687235</v>
      </c>
      <c r="C250" s="115">
        <f t="shared" si="37"/>
        <v>3.8500000000000028</v>
      </c>
      <c r="D250" s="68">
        <f>'ver pressoflex 6p C2 DCpowe'!$G$3/2/$C$557*C250</f>
        <v>47.162500000000037</v>
      </c>
      <c r="E250" s="114">
        <f t="shared" si="38"/>
        <v>3.2618032620700322E-4</v>
      </c>
      <c r="F250" s="114">
        <f t="shared" si="39"/>
        <v>4.9691346497569714E-4</v>
      </c>
      <c r="G250" s="114">
        <f t="shared" si="40"/>
        <v>6.6764660374439111E-4</v>
      </c>
      <c r="H250" s="114">
        <f t="shared" si="41"/>
        <v>4.3597507296173977E-3</v>
      </c>
      <c r="I250" s="114">
        <f t="shared" si="42"/>
        <v>4.5304838683860914E-3</v>
      </c>
      <c r="J250" s="114">
        <f t="shared" si="43"/>
        <v>4.7012170071547852E-3</v>
      </c>
      <c r="K250" s="114">
        <f t="shared" si="44"/>
        <v>5.1280498540765204E-3</v>
      </c>
      <c r="L250" s="113">
        <f>-'ver pressoflex 6p C2 DCpowe'!$G$2*'ver pressoflex 6p C2 DCpowe'!D250*'ver pressoflex 6p C2 DCpowe'!$G$17*'ver pressoflex 6p C2 DCpowe'!$G$13*'ver pressoflex 6p C2 DCpowe'!AE250</f>
        <v>-57.990191616564992</v>
      </c>
      <c r="M250" s="31">
        <f>IF(ABS(E250)&lt;'ver pressoflex 6p C2 DCpowe'!$G$7,'ver pressoflex 6p C2 DCpowe'!$G$16*E250*'ver pressoflex 6p C2 DCpowe'!$O$8,SIGN(E250)*'ver pressoflex 6p C2 DCpowe'!$G$15*'ver pressoflex 6p C2 DCpowe'!$O$8)</f>
        <v>5.4909843038000572</v>
      </c>
      <c r="N250" s="31">
        <f>IF(ABS(F250)&lt;'ver pressoflex 6p C2 DCpowe'!$G$7,'ver pressoflex 6p C2 DCpowe'!$G$16*F250*'ver pressoflex 6p C2 DCpowe'!$O$9,SIGN(F250)*'ver pressoflex 6p C2 DCpowe'!$G$15*'ver pressoflex 6p C2 DCpowe'!$O$9)</f>
        <v>0</v>
      </c>
      <c r="O250" s="31">
        <f>IF(ABS(G250)&lt;'ver pressoflex 6p C2 DCpowe'!$G$7,'ver pressoflex 6p C2 DCpowe'!$G$16*G250*'ver pressoflex 6p C2 DCpowe'!$O$10,SIGN(G250)*'ver pressoflex 6p C2 DCpowe'!$G$15*'ver pressoflex 6p C2 DCpowe'!$O$10)</f>
        <v>0</v>
      </c>
      <c r="P250" s="31">
        <f>IF(ABS(H250)&lt;'ver pressoflex 6p C2 DCpowe'!$G$7,'ver pressoflex 6p C2 DCpowe'!$G$16*H250*'ver pressoflex 6p C2 DCpowe'!$O$11,SIGN(H250)*'ver pressoflex 6p C2 DCpowe'!$G$15*'ver pressoflex 6p C2 DCpowe'!$O$11)</f>
        <v>0</v>
      </c>
      <c r="Q250" s="31">
        <f>IF(ABS(I250)&lt;'ver pressoflex 6p C2 DCpowe'!$G$7,'ver pressoflex 6p C2 DCpowe'!$G$16*I250*'ver pressoflex 6p C2 DCpowe'!$O$12,SIGN(I250)*'ver pressoflex 6p C2 DCpowe'!$G$15*'ver pressoflex 6p C2 DCpowe'!$O$12)</f>
        <v>0</v>
      </c>
      <c r="R250" s="31">
        <f>IF(ABS(J250)&lt;'ver pressoflex 6p C2 DCpowe'!$G$7,'ver pressoflex 6p C2 DCpowe'!$G$16*J250*'ver pressoflex 6p C2 DCpowe'!$O$13,SIGN(J250)*'ver pressoflex 6p C2 DCpowe'!$G$15*'ver pressoflex 6p C2 DCpowe'!$O$13)</f>
        <v>17803.500000000004</v>
      </c>
      <c r="S250" s="113">
        <f t="shared" ref="S250:S313" si="52">L250+M250+N250+O250+P250+Q250+R250</f>
        <v>17751.000792687239</v>
      </c>
      <c r="T250" s="362">
        <f>-L250*('ver pressoflex 6p C2 DCpowe'!$G$3/2-'ver pressoflex 6p C2 DCpowe'!AF250*'ver pressoflex 6p C2 DCpowe'!D250)</f>
        <v>70080.390495716652</v>
      </c>
      <c r="U250" s="29">
        <f>M250*IF(($G$3/2-$M$8)&gt;0,('ver pressoflex 6p C2 DCpowe'!$G$3/2-'ver pressoflex 6p C2 DCpowe'!$M$8),'ver pressoflex 6p C2 DCpowe'!$G$3/2-('ver pressoflex 6p C2 DCpowe'!$G$3-'ver pressoflex 6p C2 DCpowe'!$M$8))*IF(($G$3/2-$M$8)&gt;0,-1,1)</f>
        <v>-5628.2589113950589</v>
      </c>
      <c r="V250" s="29">
        <f>N250*IF(($G$3/2-$M$9)&gt;0,('ver pressoflex 6p C2 DCpowe'!$G$3/2-'ver pressoflex 6p C2 DCpowe'!$M$9),'ver pressoflex 6p C2 DCpowe'!$G$3/2-('ver pressoflex 6p C2 DCpowe'!$G$3-'ver pressoflex 6p C2 DCpowe'!$M$9))*IF(($G$3/2-$M$9)&gt;0,-1,1)</f>
        <v>0</v>
      </c>
      <c r="W250" s="29">
        <f>O250*IF(($G$3/2-$M$10)&gt;0,('ver pressoflex 6p C2 DCpowe'!$G$3/2-'ver pressoflex 6p C2 DCpowe'!$M$10),'ver pressoflex 6p C2 DCpowe'!$G$3/2-('ver pressoflex 6p C2 DCpowe'!$G$3-'ver pressoflex 6p C2 DCpowe'!$M$10))*IF(($G$3/2-$M$10)&gt;0,-1,1)</f>
        <v>0</v>
      </c>
      <c r="X250" s="29">
        <f>P250*IF(($G$3/2-$M$11)&gt;0,('ver pressoflex 6p C2 DCpowe'!$G$3/2-'ver pressoflex 6p C2 DCpowe'!$M$11),'ver pressoflex 6p C2 DCpowe'!$G$3/2-('ver pressoflex 6p C2 DCpowe'!$G$3-'ver pressoflex 6p C2 DCpowe'!$M$11))*IF(($G$3/2-$M$11)&gt;0,-1,1)</f>
        <v>0</v>
      </c>
      <c r="Y250" s="29">
        <f>Q250*IF(($G$3/2-$M$12)&gt;0,('ver pressoflex 6p C2 DCpowe'!$G$3/2-'ver pressoflex 6p C2 DCpowe'!$M$12),'ver pressoflex 6p C2 DCpowe'!$G$3/2-('ver pressoflex 6p C2 DCpowe'!$G$3-'ver pressoflex 6p C2 DCpowe'!$M$12))*IF(($G$3/2-$M$12)&gt;0,-1,1)</f>
        <v>0</v>
      </c>
      <c r="Z250" s="29">
        <f>R250*IF(($G$3/2-$M$13)&gt;0,('ver pressoflex 6p C2 DCpowe'!$G$3/2-'ver pressoflex 6p C2 DCpowe'!$M$13),'ver pressoflex 6p C2 DCpowe'!$G$3/2-('ver pressoflex 6p C2 DCpowe'!$G$3-'ver pressoflex 6p C2 DCpowe'!$M$13))*IF(($G$3/2-$M$13)&gt;0,-1,1)</f>
        <v>18248587.500000004</v>
      </c>
      <c r="AA250" s="113">
        <f t="shared" si="45"/>
        <v>18313039.631584324</v>
      </c>
      <c r="AB250" s="193">
        <f t="shared" si="46"/>
        <v>1.0065252071473168E-4</v>
      </c>
      <c r="AC250" s="191">
        <f t="shared" si="47"/>
        <v>7.026186557608868E-5</v>
      </c>
      <c r="AD250" s="194">
        <f t="shared" si="48"/>
        <v>4.5958978864735331E-9</v>
      </c>
      <c r="AE250" s="191">
        <f t="shared" si="49"/>
        <v>5.2696399182066509E-3</v>
      </c>
      <c r="AF250" s="191">
        <f t="shared" si="50"/>
        <v>0.35013067467881587</v>
      </c>
    </row>
    <row r="251" spans="2:32">
      <c r="B251" s="116">
        <f t="shared" si="51"/>
        <v>59750.134731753336</v>
      </c>
      <c r="C251" s="115">
        <f t="shared" ref="C251:C271" si="53">+C250+0.02</f>
        <v>3.8700000000000028</v>
      </c>
      <c r="D251" s="68">
        <f>'ver pressoflex 6p C2 DCpowe'!$G$3/2/$C$557*C251</f>
        <v>47.407500000000034</v>
      </c>
      <c r="E251" s="114">
        <f t="shared" ref="E251:E314" si="54">$G$8*($M$8-D251)/($G$5-D251)</f>
        <v>3.2569151484946696E-4</v>
      </c>
      <c r="F251" s="114">
        <f t="shared" ref="F251:F314" si="55">$G$8*($M$9-D251)/($G$5-D251)</f>
        <v>4.9644250974081069E-4</v>
      </c>
      <c r="G251" s="114">
        <f t="shared" ref="G251:G314" si="56">$G$8*($M$10-D251)/($G$5-D251)</f>
        <v>6.6719350463215438E-4</v>
      </c>
      <c r="H251" s="114">
        <f t="shared" ref="H251:H314" si="57">$G$8*($M$11-D251)/($G$5-D251)</f>
        <v>4.3596837691574613E-3</v>
      </c>
      <c r="I251" s="114">
        <f t="shared" ref="I251:I314" si="58">$G$8*($M$12-D251)/($G$5-D251)</f>
        <v>4.530434764048805E-3</v>
      </c>
      <c r="J251" s="114">
        <f t="shared" ref="J251:J314" si="59">$G$8*($M$13-D251)/($G$5-D251)</f>
        <v>4.7011857589401487E-3</v>
      </c>
      <c r="K251" s="114">
        <f t="shared" ref="K251:K314" si="60">$G$8*($G$3-D251)/($G$5-D251)</f>
        <v>5.1280632461685079E-3</v>
      </c>
      <c r="L251" s="113">
        <f>-'ver pressoflex 6p C2 DCpowe'!$G$2*'ver pressoflex 6p C2 DCpowe'!D251*'ver pressoflex 6p C2 DCpowe'!$G$17*'ver pressoflex 6p C2 DCpowe'!$G$13*'ver pressoflex 6p C2 DCpowe'!AE251</f>
        <v>-58.848023803121805</v>
      </c>
      <c r="M251" s="31">
        <f>IF(ABS(E251)&lt;'ver pressoflex 6p C2 DCpowe'!$G$7,'ver pressoflex 6p C2 DCpowe'!$G$16*E251*'ver pressoflex 6p C2 DCpowe'!$O$8,SIGN(E251)*'ver pressoflex 6p C2 DCpowe'!$G$15*'ver pressoflex 6p C2 DCpowe'!$O$8)</f>
        <v>5.4827555564597059</v>
      </c>
      <c r="N251" s="31">
        <f>IF(ABS(F251)&lt;'ver pressoflex 6p C2 DCpowe'!$G$7,'ver pressoflex 6p C2 DCpowe'!$G$16*F251*'ver pressoflex 6p C2 DCpowe'!$O$9,SIGN(F251)*'ver pressoflex 6p C2 DCpowe'!$G$15*'ver pressoflex 6p C2 DCpowe'!$O$9)</f>
        <v>0</v>
      </c>
      <c r="O251" s="31">
        <f>IF(ABS(G251)&lt;'ver pressoflex 6p C2 DCpowe'!$G$7,'ver pressoflex 6p C2 DCpowe'!$G$16*G251*'ver pressoflex 6p C2 DCpowe'!$O$10,SIGN(G251)*'ver pressoflex 6p C2 DCpowe'!$G$15*'ver pressoflex 6p C2 DCpowe'!$O$10)</f>
        <v>0</v>
      </c>
      <c r="P251" s="31">
        <f>IF(ABS(H251)&lt;'ver pressoflex 6p C2 DCpowe'!$G$7,'ver pressoflex 6p C2 DCpowe'!$G$16*H251*'ver pressoflex 6p C2 DCpowe'!$O$11,SIGN(H251)*'ver pressoflex 6p C2 DCpowe'!$G$15*'ver pressoflex 6p C2 DCpowe'!$O$11)</f>
        <v>0</v>
      </c>
      <c r="Q251" s="31">
        <f>IF(ABS(I251)&lt;'ver pressoflex 6p C2 DCpowe'!$G$7,'ver pressoflex 6p C2 DCpowe'!$G$16*I251*'ver pressoflex 6p C2 DCpowe'!$O$12,SIGN(I251)*'ver pressoflex 6p C2 DCpowe'!$G$15*'ver pressoflex 6p C2 DCpowe'!$O$12)</f>
        <v>0</v>
      </c>
      <c r="R251" s="31">
        <f>IF(ABS(J251)&lt;'ver pressoflex 6p C2 DCpowe'!$G$7,'ver pressoflex 6p C2 DCpowe'!$G$16*J251*'ver pressoflex 6p C2 DCpowe'!$O$13,SIGN(J251)*'ver pressoflex 6p C2 DCpowe'!$G$15*'ver pressoflex 6p C2 DCpowe'!$O$13)</f>
        <v>17803.500000000004</v>
      </c>
      <c r="S251" s="113">
        <f t="shared" si="52"/>
        <v>17750.13473175334</v>
      </c>
      <c r="T251" s="362">
        <f>-L251*('ver pressoflex 6p C2 DCpowe'!$G$3/2-'ver pressoflex 6p C2 DCpowe'!AF251*'ver pressoflex 6p C2 DCpowe'!D251)</f>
        <v>71111.722660451371</v>
      </c>
      <c r="U251" s="29">
        <f>M251*IF(($G$3/2-$M$8)&gt;0,('ver pressoflex 6p C2 DCpowe'!$G$3/2-'ver pressoflex 6p C2 DCpowe'!$M$8),'ver pressoflex 6p C2 DCpowe'!$G$3/2-('ver pressoflex 6p C2 DCpowe'!$G$3-'ver pressoflex 6p C2 DCpowe'!$M$8))*IF(($G$3/2-$M$8)&gt;0,-1,1)</f>
        <v>-5619.8244453711986</v>
      </c>
      <c r="V251" s="29">
        <f>N251*IF(($G$3/2-$M$9)&gt;0,('ver pressoflex 6p C2 DCpowe'!$G$3/2-'ver pressoflex 6p C2 DCpowe'!$M$9),'ver pressoflex 6p C2 DCpowe'!$G$3/2-('ver pressoflex 6p C2 DCpowe'!$G$3-'ver pressoflex 6p C2 DCpowe'!$M$9))*IF(($G$3/2-$M$9)&gt;0,-1,1)</f>
        <v>0</v>
      </c>
      <c r="W251" s="29">
        <f>O251*IF(($G$3/2-$M$10)&gt;0,('ver pressoflex 6p C2 DCpowe'!$G$3/2-'ver pressoflex 6p C2 DCpowe'!$M$10),'ver pressoflex 6p C2 DCpowe'!$G$3/2-('ver pressoflex 6p C2 DCpowe'!$G$3-'ver pressoflex 6p C2 DCpowe'!$M$10))*IF(($G$3/2-$M$10)&gt;0,-1,1)</f>
        <v>0</v>
      </c>
      <c r="X251" s="29">
        <f>P251*IF(($G$3/2-$M$11)&gt;0,('ver pressoflex 6p C2 DCpowe'!$G$3/2-'ver pressoflex 6p C2 DCpowe'!$M$11),'ver pressoflex 6p C2 DCpowe'!$G$3/2-('ver pressoflex 6p C2 DCpowe'!$G$3-'ver pressoflex 6p C2 DCpowe'!$M$11))*IF(($G$3/2-$M$11)&gt;0,-1,1)</f>
        <v>0</v>
      </c>
      <c r="Y251" s="29">
        <f>Q251*IF(($G$3/2-$M$12)&gt;0,('ver pressoflex 6p C2 DCpowe'!$G$3/2-'ver pressoflex 6p C2 DCpowe'!$M$12),'ver pressoflex 6p C2 DCpowe'!$G$3/2-('ver pressoflex 6p C2 DCpowe'!$G$3-'ver pressoflex 6p C2 DCpowe'!$M$12))*IF(($G$3/2-$M$12)&gt;0,-1,1)</f>
        <v>0</v>
      </c>
      <c r="Z251" s="29">
        <f>R251*IF(($G$3/2-$M$13)&gt;0,('ver pressoflex 6p C2 DCpowe'!$G$3/2-'ver pressoflex 6p C2 DCpowe'!$M$13),'ver pressoflex 6p C2 DCpowe'!$G$3/2-('ver pressoflex 6p C2 DCpowe'!$G$3-'ver pressoflex 6p C2 DCpowe'!$M$13))*IF(($G$3/2-$M$13)&gt;0,-1,1)</f>
        <v>18248587.500000004</v>
      </c>
      <c r="AA251" s="113">
        <f t="shared" ref="AA251:AA314" si="61">T251+U251+V251+W251+X251+Y251+Z251</f>
        <v>18314079.398215085</v>
      </c>
      <c r="AB251" s="193">
        <f t="shared" ref="AB251:AB314" si="62">$G$8*D251/($G$5-D251)</f>
        <v>1.0118597237889228E-4</v>
      </c>
      <c r="AC251" s="191">
        <f t="shared" ref="AC251:AC314" si="63">IF(AB251&lt;ABS($G$10),$G$17/ABS($G$10)*(ABS(AB251)^2-ABS(AB251)^3/(3*ABS($G$10))),$G$17*(AB251-ABS($G$10))+$G$17/ABS($G$10)*(ABS($G$10)^2-ABS($G$10)^3/(3*ABS($G$10))))</f>
        <v>7.0932747293597924E-5</v>
      </c>
      <c r="AD251" s="194">
        <f t="shared" ref="AD251:AD314" si="64">IF(AB251&lt;ABS($G$10),2*$G$17/ABS($G$10)*(ABS(AB251)^3/3-ABS(AB251)^4/(8*ABS($G$10))),$G$17/2*(AB251^2-ABS($G$10)^2)+2*$G$17/ABS($G$10)*(ABS($G$10)^3/3-ABS($G$10)^4/(8*ABS($G$10))))</f>
        <v>4.6636028683774588E-9</v>
      </c>
      <c r="AE251" s="191">
        <f t="shared" ref="AE251:AE314" si="65">AC251/(ABS($G$9)*$G$17)</f>
        <v>5.3199560470198436E-3</v>
      </c>
      <c r="AF251" s="191">
        <f t="shared" ref="AF251:AF314" si="66">1-AD251/(AC251*AB251)</f>
        <v>0.35023775842562976</v>
      </c>
    </row>
    <row r="252" spans="2:32">
      <c r="B252" s="116">
        <f t="shared" si="51"/>
        <v>59749.26084452014</v>
      </c>
      <c r="C252" s="115">
        <f t="shared" si="53"/>
        <v>3.8900000000000028</v>
      </c>
      <c r="D252" s="68">
        <f>'ver pressoflex 6p C2 DCpowe'!$G$3/2/$C$557*C252</f>
        <v>47.652500000000032</v>
      </c>
      <c r="E252" s="114">
        <f t="shared" si="54"/>
        <v>3.2520260123657991E-4</v>
      </c>
      <c r="F252" s="114">
        <f t="shared" si="55"/>
        <v>4.9597145598592859E-4</v>
      </c>
      <c r="G252" s="114">
        <f t="shared" si="56"/>
        <v>6.6674031073527722E-4</v>
      </c>
      <c r="H252" s="114">
        <f t="shared" si="57"/>
        <v>4.3596167946899425E-3</v>
      </c>
      <c r="I252" s="114">
        <f t="shared" si="58"/>
        <v>4.5303856494392919E-3</v>
      </c>
      <c r="J252" s="114">
        <f t="shared" si="59"/>
        <v>4.7011545041886395E-3</v>
      </c>
      <c r="K252" s="114">
        <f t="shared" si="60"/>
        <v>5.1280766410620113E-3</v>
      </c>
      <c r="L252" s="113">
        <f>-'ver pressoflex 6p C2 DCpowe'!$G$2*'ver pressoflex 6p C2 DCpowe'!D252*'ver pressoflex 6p C2 DCpowe'!$G$17*'ver pressoflex 6p C2 DCpowe'!$G$13*'ver pressoflex 6p C2 DCpowe'!AE252</f>
        <v>-59.713680567597386</v>
      </c>
      <c r="M252" s="31">
        <f>IF(ABS(E252)&lt;'ver pressoflex 6p C2 DCpowe'!$G$7,'ver pressoflex 6p C2 DCpowe'!$G$16*E252*'ver pressoflex 6p C2 DCpowe'!$O$8,SIGN(E252)*'ver pressoflex 6p C2 DCpowe'!$G$15*'ver pressoflex 6p C2 DCpowe'!$O$8)</f>
        <v>5.4745250877324994</v>
      </c>
      <c r="N252" s="31">
        <f>IF(ABS(F252)&lt;'ver pressoflex 6p C2 DCpowe'!$G$7,'ver pressoflex 6p C2 DCpowe'!$G$16*F252*'ver pressoflex 6p C2 DCpowe'!$O$9,SIGN(F252)*'ver pressoflex 6p C2 DCpowe'!$G$15*'ver pressoflex 6p C2 DCpowe'!$O$9)</f>
        <v>0</v>
      </c>
      <c r="O252" s="31">
        <f>IF(ABS(G252)&lt;'ver pressoflex 6p C2 DCpowe'!$G$7,'ver pressoflex 6p C2 DCpowe'!$G$16*G252*'ver pressoflex 6p C2 DCpowe'!$O$10,SIGN(G252)*'ver pressoflex 6p C2 DCpowe'!$G$15*'ver pressoflex 6p C2 DCpowe'!$O$10)</f>
        <v>0</v>
      </c>
      <c r="P252" s="31">
        <f>IF(ABS(H252)&lt;'ver pressoflex 6p C2 DCpowe'!$G$7,'ver pressoflex 6p C2 DCpowe'!$G$16*H252*'ver pressoflex 6p C2 DCpowe'!$O$11,SIGN(H252)*'ver pressoflex 6p C2 DCpowe'!$G$15*'ver pressoflex 6p C2 DCpowe'!$O$11)</f>
        <v>0</v>
      </c>
      <c r="Q252" s="31">
        <f>IF(ABS(I252)&lt;'ver pressoflex 6p C2 DCpowe'!$G$7,'ver pressoflex 6p C2 DCpowe'!$G$16*I252*'ver pressoflex 6p C2 DCpowe'!$O$12,SIGN(I252)*'ver pressoflex 6p C2 DCpowe'!$G$15*'ver pressoflex 6p C2 DCpowe'!$O$12)</f>
        <v>0</v>
      </c>
      <c r="R252" s="31">
        <f>IF(ABS(J252)&lt;'ver pressoflex 6p C2 DCpowe'!$G$7,'ver pressoflex 6p C2 DCpowe'!$G$16*J252*'ver pressoflex 6p C2 DCpowe'!$O$13,SIGN(J252)*'ver pressoflex 6p C2 DCpowe'!$G$15*'ver pressoflex 6p C2 DCpowe'!$O$13)</f>
        <v>17803.500000000004</v>
      </c>
      <c r="S252" s="113">
        <f t="shared" si="52"/>
        <v>17749.26084452014</v>
      </c>
      <c r="T252" s="362">
        <f>-L252*('ver pressoflex 6p C2 DCpowe'!$G$3/2-'ver pressoflex 6p C2 DCpowe'!AF252*'ver pressoflex 6p C2 DCpowe'!D252)</f>
        <v>72152.349571265542</v>
      </c>
      <c r="U252" s="29">
        <f>M252*IF(($G$3/2-$M$8)&gt;0,('ver pressoflex 6p C2 DCpowe'!$G$3/2-'ver pressoflex 6p C2 DCpowe'!$M$8),'ver pressoflex 6p C2 DCpowe'!$G$3/2-('ver pressoflex 6p C2 DCpowe'!$G$3-'ver pressoflex 6p C2 DCpowe'!$M$8))*IF(($G$3/2-$M$8)&gt;0,-1,1)</f>
        <v>-5611.3882149258116</v>
      </c>
      <c r="V252" s="29">
        <f>N252*IF(($G$3/2-$M$9)&gt;0,('ver pressoflex 6p C2 DCpowe'!$G$3/2-'ver pressoflex 6p C2 DCpowe'!$M$9),'ver pressoflex 6p C2 DCpowe'!$G$3/2-('ver pressoflex 6p C2 DCpowe'!$G$3-'ver pressoflex 6p C2 DCpowe'!$M$9))*IF(($G$3/2-$M$9)&gt;0,-1,1)</f>
        <v>0</v>
      </c>
      <c r="W252" s="29">
        <f>O252*IF(($G$3/2-$M$10)&gt;0,('ver pressoflex 6p C2 DCpowe'!$G$3/2-'ver pressoflex 6p C2 DCpowe'!$M$10),'ver pressoflex 6p C2 DCpowe'!$G$3/2-('ver pressoflex 6p C2 DCpowe'!$G$3-'ver pressoflex 6p C2 DCpowe'!$M$10))*IF(($G$3/2-$M$10)&gt;0,-1,1)</f>
        <v>0</v>
      </c>
      <c r="X252" s="29">
        <f>P252*IF(($G$3/2-$M$11)&gt;0,('ver pressoflex 6p C2 DCpowe'!$G$3/2-'ver pressoflex 6p C2 DCpowe'!$M$11),'ver pressoflex 6p C2 DCpowe'!$G$3/2-('ver pressoflex 6p C2 DCpowe'!$G$3-'ver pressoflex 6p C2 DCpowe'!$M$11))*IF(($G$3/2-$M$11)&gt;0,-1,1)</f>
        <v>0</v>
      </c>
      <c r="Y252" s="29">
        <f>Q252*IF(($G$3/2-$M$12)&gt;0,('ver pressoflex 6p C2 DCpowe'!$G$3/2-'ver pressoflex 6p C2 DCpowe'!$M$12),'ver pressoflex 6p C2 DCpowe'!$G$3/2-('ver pressoflex 6p C2 DCpowe'!$G$3-'ver pressoflex 6p C2 DCpowe'!$M$12))*IF(($G$3/2-$M$12)&gt;0,-1,1)</f>
        <v>0</v>
      </c>
      <c r="Z252" s="29">
        <f>R252*IF(($G$3/2-$M$13)&gt;0,('ver pressoflex 6p C2 DCpowe'!$G$3/2-'ver pressoflex 6p C2 DCpowe'!$M$13),'ver pressoflex 6p C2 DCpowe'!$G$3/2-('ver pressoflex 6p C2 DCpowe'!$G$3-'ver pressoflex 6p C2 DCpowe'!$M$13))*IF(($G$3/2-$M$13)&gt;0,-1,1)</f>
        <v>18248587.500000004</v>
      </c>
      <c r="AA252" s="113">
        <f t="shared" si="61"/>
        <v>18315128.461356342</v>
      </c>
      <c r="AB252" s="193">
        <f t="shared" si="62"/>
        <v>1.0171953563679179E-4</v>
      </c>
      <c r="AC252" s="191">
        <f t="shared" si="63"/>
        <v>7.1606113386462835E-5</v>
      </c>
      <c r="AD252" s="194">
        <f t="shared" si="64"/>
        <v>4.7319178169077554E-9</v>
      </c>
      <c r="AE252" s="191">
        <f t="shared" si="65"/>
        <v>5.3704585039847123E-3</v>
      </c>
      <c r="AF252" s="191">
        <f t="shared" si="66"/>
        <v>0.35034509392997959</v>
      </c>
    </row>
    <row r="253" spans="2:32">
      <c r="B253" s="116">
        <f t="shared" si="51"/>
        <v>59748.379108375273</v>
      </c>
      <c r="C253" s="115">
        <f t="shared" si="53"/>
        <v>3.9100000000000028</v>
      </c>
      <c r="D253" s="68">
        <f>'ver pressoflex 6p C2 DCpowe'!$G$3/2/$C$557*C253</f>
        <v>47.897500000000036</v>
      </c>
      <c r="E253" s="114">
        <f t="shared" si="54"/>
        <v>3.2471358533625231E-4</v>
      </c>
      <c r="F253" s="114">
        <f t="shared" si="55"/>
        <v>4.9550030368013351E-4</v>
      </c>
      <c r="G253" s="114">
        <f t="shared" si="56"/>
        <v>6.6628702202401466E-4</v>
      </c>
      <c r="H253" s="114">
        <f t="shared" si="57"/>
        <v>4.3595498062104455E-3</v>
      </c>
      <c r="I253" s="114">
        <f t="shared" si="58"/>
        <v>4.5303365245543273E-3</v>
      </c>
      <c r="J253" s="114">
        <f t="shared" si="59"/>
        <v>4.7011232428982083E-3</v>
      </c>
      <c r="K253" s="114">
        <f t="shared" si="60"/>
        <v>5.128090038757911E-3</v>
      </c>
      <c r="L253" s="113">
        <f>-'ver pressoflex 6p C2 DCpowe'!$G$2*'ver pressoflex 6p C2 DCpowe'!D253*'ver pressoflex 6p C2 DCpowe'!$G$17*'ver pressoflex 6p C2 DCpowe'!$G$13*'ver pressoflex 6p C2 DCpowe'!AE253</f>
        <v>-60.587184521805902</v>
      </c>
      <c r="M253" s="31">
        <f>IF(ABS(E253)&lt;'ver pressoflex 6p C2 DCpowe'!$G$7,'ver pressoflex 6p C2 DCpowe'!$G$16*E253*'ver pressoflex 6p C2 DCpowe'!$O$8,SIGN(E253)*'ver pressoflex 6p C2 DCpowe'!$G$15*'ver pressoflex 6p C2 DCpowe'!$O$8)</f>
        <v>5.4662928970782305</v>
      </c>
      <c r="N253" s="31">
        <f>IF(ABS(F253)&lt;'ver pressoflex 6p C2 DCpowe'!$G$7,'ver pressoflex 6p C2 DCpowe'!$G$16*F253*'ver pressoflex 6p C2 DCpowe'!$O$9,SIGN(F253)*'ver pressoflex 6p C2 DCpowe'!$G$15*'ver pressoflex 6p C2 DCpowe'!$O$9)</f>
        <v>0</v>
      </c>
      <c r="O253" s="31">
        <f>IF(ABS(G253)&lt;'ver pressoflex 6p C2 DCpowe'!$G$7,'ver pressoflex 6p C2 DCpowe'!$G$16*G253*'ver pressoflex 6p C2 DCpowe'!$O$10,SIGN(G253)*'ver pressoflex 6p C2 DCpowe'!$G$15*'ver pressoflex 6p C2 DCpowe'!$O$10)</f>
        <v>0</v>
      </c>
      <c r="P253" s="31">
        <f>IF(ABS(H253)&lt;'ver pressoflex 6p C2 DCpowe'!$G$7,'ver pressoflex 6p C2 DCpowe'!$G$16*H253*'ver pressoflex 6p C2 DCpowe'!$O$11,SIGN(H253)*'ver pressoflex 6p C2 DCpowe'!$G$15*'ver pressoflex 6p C2 DCpowe'!$O$11)</f>
        <v>0</v>
      </c>
      <c r="Q253" s="31">
        <f>IF(ABS(I253)&lt;'ver pressoflex 6p C2 DCpowe'!$G$7,'ver pressoflex 6p C2 DCpowe'!$G$16*I253*'ver pressoflex 6p C2 DCpowe'!$O$12,SIGN(I253)*'ver pressoflex 6p C2 DCpowe'!$G$15*'ver pressoflex 6p C2 DCpowe'!$O$12)</f>
        <v>0</v>
      </c>
      <c r="R253" s="31">
        <f>IF(ABS(J253)&lt;'ver pressoflex 6p C2 DCpowe'!$G$7,'ver pressoflex 6p C2 DCpowe'!$G$16*J253*'ver pressoflex 6p C2 DCpowe'!$O$13,SIGN(J253)*'ver pressoflex 6p C2 DCpowe'!$G$15*'ver pressoflex 6p C2 DCpowe'!$O$13)</f>
        <v>17803.500000000004</v>
      </c>
      <c r="S253" s="113">
        <f t="shared" si="52"/>
        <v>17748.379108375277</v>
      </c>
      <c r="T253" s="362">
        <f>-L253*('ver pressoflex 6p C2 DCpowe'!$G$3/2-'ver pressoflex 6p C2 DCpowe'!AF253*'ver pressoflex 6p C2 DCpowe'!D253)</f>
        <v>73202.296232558438</v>
      </c>
      <c r="U253" s="29">
        <f>M253*IF(($G$3/2-$M$8)&gt;0,('ver pressoflex 6p C2 DCpowe'!$G$3/2-'ver pressoflex 6p C2 DCpowe'!$M$8),'ver pressoflex 6p C2 DCpowe'!$G$3/2-('ver pressoflex 6p C2 DCpowe'!$G$3-'ver pressoflex 6p C2 DCpowe'!$M$8))*IF(($G$3/2-$M$8)&gt;0,-1,1)</f>
        <v>-5602.9502195051864</v>
      </c>
      <c r="V253" s="29">
        <f>N253*IF(($G$3/2-$M$9)&gt;0,('ver pressoflex 6p C2 DCpowe'!$G$3/2-'ver pressoflex 6p C2 DCpowe'!$M$9),'ver pressoflex 6p C2 DCpowe'!$G$3/2-('ver pressoflex 6p C2 DCpowe'!$G$3-'ver pressoflex 6p C2 DCpowe'!$M$9))*IF(($G$3/2-$M$9)&gt;0,-1,1)</f>
        <v>0</v>
      </c>
      <c r="W253" s="29">
        <f>O253*IF(($G$3/2-$M$10)&gt;0,('ver pressoflex 6p C2 DCpowe'!$G$3/2-'ver pressoflex 6p C2 DCpowe'!$M$10),'ver pressoflex 6p C2 DCpowe'!$G$3/2-('ver pressoflex 6p C2 DCpowe'!$G$3-'ver pressoflex 6p C2 DCpowe'!$M$10))*IF(($G$3/2-$M$10)&gt;0,-1,1)</f>
        <v>0</v>
      </c>
      <c r="X253" s="29">
        <f>P253*IF(($G$3/2-$M$11)&gt;0,('ver pressoflex 6p C2 DCpowe'!$G$3/2-'ver pressoflex 6p C2 DCpowe'!$M$11),'ver pressoflex 6p C2 DCpowe'!$G$3/2-('ver pressoflex 6p C2 DCpowe'!$G$3-'ver pressoflex 6p C2 DCpowe'!$M$11))*IF(($G$3/2-$M$11)&gt;0,-1,1)</f>
        <v>0</v>
      </c>
      <c r="Y253" s="29">
        <f>Q253*IF(($G$3/2-$M$12)&gt;0,('ver pressoflex 6p C2 DCpowe'!$G$3/2-'ver pressoflex 6p C2 DCpowe'!$M$12),'ver pressoflex 6p C2 DCpowe'!$G$3/2-('ver pressoflex 6p C2 DCpowe'!$G$3-'ver pressoflex 6p C2 DCpowe'!$M$12))*IF(($G$3/2-$M$12)&gt;0,-1,1)</f>
        <v>0</v>
      </c>
      <c r="Z253" s="29">
        <f>R253*IF(($G$3/2-$M$13)&gt;0,('ver pressoflex 6p C2 DCpowe'!$G$3/2-'ver pressoflex 6p C2 DCpowe'!$M$13),'ver pressoflex 6p C2 DCpowe'!$G$3/2-('ver pressoflex 6p C2 DCpowe'!$G$3-'ver pressoflex 6p C2 DCpowe'!$M$13))*IF(($G$3/2-$M$13)&gt;0,-1,1)</f>
        <v>18248587.500000004</v>
      </c>
      <c r="AA253" s="113">
        <f t="shared" si="61"/>
        <v>18316186.846013058</v>
      </c>
      <c r="AB253" s="193">
        <f t="shared" si="62"/>
        <v>1.0225321052345069E-4</v>
      </c>
      <c r="AC253" s="191">
        <f t="shared" si="63"/>
        <v>7.2281952707708698E-5</v>
      </c>
      <c r="AD253" s="194">
        <f t="shared" si="64"/>
        <v>4.8008443215222141E-9</v>
      </c>
      <c r="AE253" s="191">
        <f t="shared" si="65"/>
        <v>5.4211464530781522E-3</v>
      </c>
      <c r="AF253" s="191">
        <f t="shared" si="66"/>
        <v>0.35045268208074642</v>
      </c>
    </row>
    <row r="254" spans="2:32">
      <c r="B254" s="116">
        <f t="shared" si="51"/>
        <v>59747.489500910175</v>
      </c>
      <c r="C254" s="115">
        <f t="shared" si="53"/>
        <v>3.9300000000000028</v>
      </c>
      <c r="D254" s="68">
        <f>'ver pressoflex 6p C2 DCpowe'!$G$3/2/$C$557*C254</f>
        <v>48.142500000000034</v>
      </c>
      <c r="E254" s="114">
        <f t="shared" si="54"/>
        <v>3.242244671163808E-4</v>
      </c>
      <c r="F254" s="114">
        <f t="shared" si="55"/>
        <v>4.9502905279249479E-4</v>
      </c>
      <c r="G254" s="114">
        <f t="shared" si="56"/>
        <v>6.6583363846860872E-4</v>
      </c>
      <c r="H254" s="114">
        <f t="shared" si="57"/>
        <v>4.3594828037145728E-3</v>
      </c>
      <c r="I254" s="114">
        <f t="shared" si="58"/>
        <v>4.5302873893906864E-3</v>
      </c>
      <c r="J254" s="114">
        <f t="shared" si="59"/>
        <v>4.7010919750668009E-3</v>
      </c>
      <c r="K254" s="114">
        <f t="shared" si="60"/>
        <v>5.1281034392570857E-3</v>
      </c>
      <c r="L254" s="113">
        <f>-'ver pressoflex 6p C2 DCpowe'!$G$2*'ver pressoflex 6p C2 DCpowe'!D254*'ver pressoflex 6p C2 DCpowe'!$G$17*'ver pressoflex 6p C2 DCpowe'!$G$13*'ver pressoflex 6p C2 DCpowe'!AE254</f>
        <v>-61.468558073790263</v>
      </c>
      <c r="M254" s="31">
        <f>IF(ABS(E254)&lt;'ver pressoflex 6p C2 DCpowe'!$G$7,'ver pressoflex 6p C2 DCpowe'!$G$16*E254*'ver pressoflex 6p C2 DCpowe'!$O$8,SIGN(E254)*'ver pressoflex 6p C2 DCpowe'!$G$15*'ver pressoflex 6p C2 DCpowe'!$O$8)</f>
        <v>5.4580589839564668</v>
      </c>
      <c r="N254" s="31">
        <f>IF(ABS(F254)&lt;'ver pressoflex 6p C2 DCpowe'!$G$7,'ver pressoflex 6p C2 DCpowe'!$G$16*F254*'ver pressoflex 6p C2 DCpowe'!$O$9,SIGN(F254)*'ver pressoflex 6p C2 DCpowe'!$G$15*'ver pressoflex 6p C2 DCpowe'!$O$9)</f>
        <v>0</v>
      </c>
      <c r="O254" s="31">
        <f>IF(ABS(G254)&lt;'ver pressoflex 6p C2 DCpowe'!$G$7,'ver pressoflex 6p C2 DCpowe'!$G$16*G254*'ver pressoflex 6p C2 DCpowe'!$O$10,SIGN(G254)*'ver pressoflex 6p C2 DCpowe'!$G$15*'ver pressoflex 6p C2 DCpowe'!$O$10)</f>
        <v>0</v>
      </c>
      <c r="P254" s="31">
        <f>IF(ABS(H254)&lt;'ver pressoflex 6p C2 DCpowe'!$G$7,'ver pressoflex 6p C2 DCpowe'!$G$16*H254*'ver pressoflex 6p C2 DCpowe'!$O$11,SIGN(H254)*'ver pressoflex 6p C2 DCpowe'!$G$15*'ver pressoflex 6p C2 DCpowe'!$O$11)</f>
        <v>0</v>
      </c>
      <c r="Q254" s="31">
        <f>IF(ABS(I254)&lt;'ver pressoflex 6p C2 DCpowe'!$G$7,'ver pressoflex 6p C2 DCpowe'!$G$16*I254*'ver pressoflex 6p C2 DCpowe'!$O$12,SIGN(I254)*'ver pressoflex 6p C2 DCpowe'!$G$15*'ver pressoflex 6p C2 DCpowe'!$O$12)</f>
        <v>0</v>
      </c>
      <c r="R254" s="31">
        <f>IF(ABS(J254)&lt;'ver pressoflex 6p C2 DCpowe'!$G$7,'ver pressoflex 6p C2 DCpowe'!$G$16*J254*'ver pressoflex 6p C2 DCpowe'!$O$13,SIGN(J254)*'ver pressoflex 6p C2 DCpowe'!$G$15*'ver pressoflex 6p C2 DCpowe'!$O$13)</f>
        <v>17803.500000000004</v>
      </c>
      <c r="S254" s="113">
        <f t="shared" si="52"/>
        <v>17747.489500910171</v>
      </c>
      <c r="T254" s="362">
        <f>-L254*('ver pressoflex 6p C2 DCpowe'!$G$3/2-'ver pressoflex 6p C2 DCpowe'!AF254*'ver pressoflex 6p C2 DCpowe'!D254)</f>
        <v>74261.587390418135</v>
      </c>
      <c r="U254" s="29">
        <f>M254*IF(($G$3/2-$M$8)&gt;0,('ver pressoflex 6p C2 DCpowe'!$G$3/2-'ver pressoflex 6p C2 DCpowe'!$M$8),'ver pressoflex 6p C2 DCpowe'!$G$3/2-('ver pressoflex 6p C2 DCpowe'!$G$3-'ver pressoflex 6p C2 DCpowe'!$M$8))*IF(($G$3/2-$M$8)&gt;0,-1,1)</f>
        <v>-5594.5104585553781</v>
      </c>
      <c r="V254" s="29">
        <f>N254*IF(($G$3/2-$M$9)&gt;0,('ver pressoflex 6p C2 DCpowe'!$G$3/2-'ver pressoflex 6p C2 DCpowe'!$M$9),'ver pressoflex 6p C2 DCpowe'!$G$3/2-('ver pressoflex 6p C2 DCpowe'!$G$3-'ver pressoflex 6p C2 DCpowe'!$M$9))*IF(($G$3/2-$M$9)&gt;0,-1,1)</f>
        <v>0</v>
      </c>
      <c r="W254" s="29">
        <f>O254*IF(($G$3/2-$M$10)&gt;0,('ver pressoflex 6p C2 DCpowe'!$G$3/2-'ver pressoflex 6p C2 DCpowe'!$M$10),'ver pressoflex 6p C2 DCpowe'!$G$3/2-('ver pressoflex 6p C2 DCpowe'!$G$3-'ver pressoflex 6p C2 DCpowe'!$M$10))*IF(($G$3/2-$M$10)&gt;0,-1,1)</f>
        <v>0</v>
      </c>
      <c r="X254" s="29">
        <f>P254*IF(($G$3/2-$M$11)&gt;0,('ver pressoflex 6p C2 DCpowe'!$G$3/2-'ver pressoflex 6p C2 DCpowe'!$M$11),'ver pressoflex 6p C2 DCpowe'!$G$3/2-('ver pressoflex 6p C2 DCpowe'!$G$3-'ver pressoflex 6p C2 DCpowe'!$M$11))*IF(($G$3/2-$M$11)&gt;0,-1,1)</f>
        <v>0</v>
      </c>
      <c r="Y254" s="29">
        <f>Q254*IF(($G$3/2-$M$12)&gt;0,('ver pressoflex 6p C2 DCpowe'!$G$3/2-'ver pressoflex 6p C2 DCpowe'!$M$12),'ver pressoflex 6p C2 DCpowe'!$G$3/2-('ver pressoflex 6p C2 DCpowe'!$G$3-'ver pressoflex 6p C2 DCpowe'!$M$12))*IF(($G$3/2-$M$12)&gt;0,-1,1)</f>
        <v>0</v>
      </c>
      <c r="Z254" s="29">
        <f>R254*IF(($G$3/2-$M$13)&gt;0,('ver pressoflex 6p C2 DCpowe'!$G$3/2-'ver pressoflex 6p C2 DCpowe'!$M$13),'ver pressoflex 6p C2 DCpowe'!$G$3/2-('ver pressoflex 6p C2 DCpowe'!$G$3-'ver pressoflex 6p C2 DCpowe'!$M$13))*IF(($G$3/2-$M$13)&gt;0,-1,1)</f>
        <v>18248587.500000004</v>
      </c>
      <c r="AA254" s="113">
        <f t="shared" si="61"/>
        <v>18317254.576931868</v>
      </c>
      <c r="AB254" s="193">
        <f t="shared" si="62"/>
        <v>1.0278699707390401E-4</v>
      </c>
      <c r="AC254" s="191">
        <f t="shared" si="63"/>
        <v>7.296025409540454E-5</v>
      </c>
      <c r="AD254" s="194">
        <f t="shared" si="64"/>
        <v>4.870383953152477E-9</v>
      </c>
      <c r="AE254" s="191">
        <f t="shared" si="65"/>
        <v>5.4720190571553402E-3</v>
      </c>
      <c r="AF254" s="191">
        <f t="shared" si="66"/>
        <v>0.350560523771</v>
      </c>
    </row>
    <row r="255" spans="2:32">
      <c r="B255" s="116">
        <f t="shared" si="51"/>
        <v>59746.591999920347</v>
      </c>
      <c r="C255" s="115">
        <f t="shared" si="53"/>
        <v>3.9500000000000028</v>
      </c>
      <c r="D255" s="68">
        <f>'ver pressoflex 6p C2 DCpowe'!$G$3/2/$C$557*C255</f>
        <v>48.387500000000031</v>
      </c>
      <c r="E255" s="114">
        <f t="shared" si="54"/>
        <v>3.2373524654484879E-4</v>
      </c>
      <c r="F255" s="114">
        <f t="shared" si="55"/>
        <v>4.9455770329206886E-4</v>
      </c>
      <c r="G255" s="114">
        <f t="shared" si="56"/>
        <v>6.6538016003928903E-4</v>
      </c>
      <c r="H255" s="114">
        <f t="shared" si="57"/>
        <v>4.3594157871979242E-3</v>
      </c>
      <c r="I255" s="114">
        <f t="shared" si="58"/>
        <v>4.5302382439451443E-3</v>
      </c>
      <c r="J255" s="114">
        <f t="shared" si="59"/>
        <v>4.7010607006923652E-3</v>
      </c>
      <c r="K255" s="114">
        <f t="shared" si="60"/>
        <v>5.1281168425604149E-3</v>
      </c>
      <c r="L255" s="113">
        <f>-'ver pressoflex 6p C2 DCpowe'!$G$2*'ver pressoflex 6p C2 DCpowe'!D255*'ver pressoflex 6p C2 DCpowe'!$G$17*'ver pressoflex 6p C2 DCpowe'!$G$13*'ver pressoflex 6p C2 DCpowe'!AE255</f>
        <v>-62.35782342748842</v>
      </c>
      <c r="M255" s="31">
        <f>IF(ABS(E255)&lt;'ver pressoflex 6p C2 DCpowe'!$G$7,'ver pressoflex 6p C2 DCpowe'!$G$16*E255*'ver pressoflex 6p C2 DCpowe'!$O$8,SIGN(E255)*'ver pressoflex 6p C2 DCpowe'!$G$15*'ver pressoflex 6p C2 DCpowe'!$O$8)</f>
        <v>5.4498233478265501</v>
      </c>
      <c r="N255" s="31">
        <f>IF(ABS(F255)&lt;'ver pressoflex 6p C2 DCpowe'!$G$7,'ver pressoflex 6p C2 DCpowe'!$G$16*F255*'ver pressoflex 6p C2 DCpowe'!$O$9,SIGN(F255)*'ver pressoflex 6p C2 DCpowe'!$G$15*'ver pressoflex 6p C2 DCpowe'!$O$9)</f>
        <v>0</v>
      </c>
      <c r="O255" s="31">
        <f>IF(ABS(G255)&lt;'ver pressoflex 6p C2 DCpowe'!$G$7,'ver pressoflex 6p C2 DCpowe'!$G$16*G255*'ver pressoflex 6p C2 DCpowe'!$O$10,SIGN(G255)*'ver pressoflex 6p C2 DCpowe'!$G$15*'ver pressoflex 6p C2 DCpowe'!$O$10)</f>
        <v>0</v>
      </c>
      <c r="P255" s="31">
        <f>IF(ABS(H255)&lt;'ver pressoflex 6p C2 DCpowe'!$G$7,'ver pressoflex 6p C2 DCpowe'!$G$16*H255*'ver pressoflex 6p C2 DCpowe'!$O$11,SIGN(H255)*'ver pressoflex 6p C2 DCpowe'!$G$15*'ver pressoflex 6p C2 DCpowe'!$O$11)</f>
        <v>0</v>
      </c>
      <c r="Q255" s="31">
        <f>IF(ABS(I255)&lt;'ver pressoflex 6p C2 DCpowe'!$G$7,'ver pressoflex 6p C2 DCpowe'!$G$16*I255*'ver pressoflex 6p C2 DCpowe'!$O$12,SIGN(I255)*'ver pressoflex 6p C2 DCpowe'!$G$15*'ver pressoflex 6p C2 DCpowe'!$O$12)</f>
        <v>0</v>
      </c>
      <c r="R255" s="31">
        <f>IF(ABS(J255)&lt;'ver pressoflex 6p C2 DCpowe'!$G$7,'ver pressoflex 6p C2 DCpowe'!$G$16*J255*'ver pressoflex 6p C2 DCpowe'!$O$13,SIGN(J255)*'ver pressoflex 6p C2 DCpowe'!$G$15*'ver pressoflex 6p C2 DCpowe'!$O$13)</f>
        <v>17803.500000000004</v>
      </c>
      <c r="S255" s="113">
        <f t="shared" si="52"/>
        <v>17746.591999920343</v>
      </c>
      <c r="T255" s="362">
        <f>-L255*('ver pressoflex 6p C2 DCpowe'!$G$3/2-'ver pressoflex 6p C2 DCpowe'!AF255*'ver pressoflex 6p C2 DCpowe'!D255)</f>
        <v>75330.247532273585</v>
      </c>
      <c r="U255" s="29">
        <f>M255*IF(($G$3/2-$M$8)&gt;0,('ver pressoflex 6p C2 DCpowe'!$G$3/2-'ver pressoflex 6p C2 DCpowe'!$M$8),'ver pressoflex 6p C2 DCpowe'!$G$3/2-('ver pressoflex 6p C2 DCpowe'!$G$3-'ver pressoflex 6p C2 DCpowe'!$M$8))*IF(($G$3/2-$M$8)&gt;0,-1,1)</f>
        <v>-5586.0689315222135</v>
      </c>
      <c r="V255" s="29">
        <f>N255*IF(($G$3/2-$M$9)&gt;0,('ver pressoflex 6p C2 DCpowe'!$G$3/2-'ver pressoflex 6p C2 DCpowe'!$M$9),'ver pressoflex 6p C2 DCpowe'!$G$3/2-('ver pressoflex 6p C2 DCpowe'!$G$3-'ver pressoflex 6p C2 DCpowe'!$M$9))*IF(($G$3/2-$M$9)&gt;0,-1,1)</f>
        <v>0</v>
      </c>
      <c r="W255" s="29">
        <f>O255*IF(($G$3/2-$M$10)&gt;0,('ver pressoflex 6p C2 DCpowe'!$G$3/2-'ver pressoflex 6p C2 DCpowe'!$M$10),'ver pressoflex 6p C2 DCpowe'!$G$3/2-('ver pressoflex 6p C2 DCpowe'!$G$3-'ver pressoflex 6p C2 DCpowe'!$M$10))*IF(($G$3/2-$M$10)&gt;0,-1,1)</f>
        <v>0</v>
      </c>
      <c r="X255" s="29">
        <f>P255*IF(($G$3/2-$M$11)&gt;0,('ver pressoflex 6p C2 DCpowe'!$G$3/2-'ver pressoflex 6p C2 DCpowe'!$M$11),'ver pressoflex 6p C2 DCpowe'!$G$3/2-('ver pressoflex 6p C2 DCpowe'!$G$3-'ver pressoflex 6p C2 DCpowe'!$M$11))*IF(($G$3/2-$M$11)&gt;0,-1,1)</f>
        <v>0</v>
      </c>
      <c r="Y255" s="29">
        <f>Q255*IF(($G$3/2-$M$12)&gt;0,('ver pressoflex 6p C2 DCpowe'!$G$3/2-'ver pressoflex 6p C2 DCpowe'!$M$12),'ver pressoflex 6p C2 DCpowe'!$G$3/2-('ver pressoflex 6p C2 DCpowe'!$G$3-'ver pressoflex 6p C2 DCpowe'!$M$12))*IF(($G$3/2-$M$12)&gt;0,-1,1)</f>
        <v>0</v>
      </c>
      <c r="Z255" s="29">
        <f>R255*IF(($G$3/2-$M$13)&gt;0,('ver pressoflex 6p C2 DCpowe'!$G$3/2-'ver pressoflex 6p C2 DCpowe'!$M$13),'ver pressoflex 6p C2 DCpowe'!$G$3/2-('ver pressoflex 6p C2 DCpowe'!$G$3-'ver pressoflex 6p C2 DCpowe'!$M$13))*IF(($G$3/2-$M$13)&gt;0,-1,1)</f>
        <v>18248587.500000004</v>
      </c>
      <c r="AA255" s="113">
        <f t="shared" si="61"/>
        <v>18318331.678600755</v>
      </c>
      <c r="AB255" s="193">
        <f t="shared" si="62"/>
        <v>1.0332089532320149E-4</v>
      </c>
      <c r="AC255" s="191">
        <f t="shared" si="63"/>
        <v>7.3641006372647454E-5</v>
      </c>
      <c r="AD255" s="194">
        <f t="shared" si="64"/>
        <v>4.9405382641633631E-9</v>
      </c>
      <c r="AE255" s="191">
        <f t="shared" si="65"/>
        <v>5.5230754779485589E-3</v>
      </c>
      <c r="AF255" s="191">
        <f t="shared" si="66"/>
        <v>0.35066861989802511</v>
      </c>
    </row>
    <row r="256" spans="2:32">
      <c r="B256" s="116">
        <f t="shared" si="51"/>
        <v>59745.686583405753</v>
      </c>
      <c r="C256" s="115">
        <f t="shared" si="53"/>
        <v>3.9700000000000029</v>
      </c>
      <c r="D256" s="68">
        <f>'ver pressoflex 6p C2 DCpowe'!$G$3/2/$C$557*C256</f>
        <v>48.632500000000036</v>
      </c>
      <c r="E256" s="114">
        <f t="shared" si="54"/>
        <v>3.2324592358952609E-4</v>
      </c>
      <c r="F256" s="114">
        <f t="shared" si="55"/>
        <v>4.9408625514789958E-4</v>
      </c>
      <c r="G256" s="114">
        <f t="shared" si="56"/>
        <v>6.6492658670627312E-4</v>
      </c>
      <c r="H256" s="114">
        <f t="shared" si="57"/>
        <v>4.3593487566561005E-3</v>
      </c>
      <c r="I256" s="114">
        <f t="shared" si="58"/>
        <v>4.5301890882144726E-3</v>
      </c>
      <c r="J256" s="114">
        <f t="shared" si="59"/>
        <v>4.7010294197728465E-3</v>
      </c>
      <c r="K256" s="114">
        <f t="shared" si="60"/>
        <v>5.1281302486687807E-3</v>
      </c>
      <c r="L256" s="113">
        <f>-'ver pressoflex 6p C2 DCpowe'!$G$2*'ver pressoflex 6p C2 DCpowe'!D256*'ver pressoflex 6p C2 DCpowe'!$G$17*'ver pressoflex 6p C2 DCpowe'!$G$13*'ver pressoflex 6p C2 DCpowe'!AE256</f>
        <v>-63.255002582398483</v>
      </c>
      <c r="M256" s="31">
        <f>IF(ABS(E256)&lt;'ver pressoflex 6p C2 DCpowe'!$G$7,'ver pressoflex 6p C2 DCpowe'!$G$16*E256*'ver pressoflex 6p C2 DCpowe'!$O$8,SIGN(E256)*'ver pressoflex 6p C2 DCpowe'!$G$15*'ver pressoflex 6p C2 DCpowe'!$O$8)</f>
        <v>5.4415859881475948</v>
      </c>
      <c r="N256" s="31">
        <f>IF(ABS(F256)&lt;'ver pressoflex 6p C2 DCpowe'!$G$7,'ver pressoflex 6p C2 DCpowe'!$G$16*F256*'ver pressoflex 6p C2 DCpowe'!$O$9,SIGN(F256)*'ver pressoflex 6p C2 DCpowe'!$G$15*'ver pressoflex 6p C2 DCpowe'!$O$9)</f>
        <v>0</v>
      </c>
      <c r="O256" s="31">
        <f>IF(ABS(G256)&lt;'ver pressoflex 6p C2 DCpowe'!$G$7,'ver pressoflex 6p C2 DCpowe'!$G$16*G256*'ver pressoflex 6p C2 DCpowe'!$O$10,SIGN(G256)*'ver pressoflex 6p C2 DCpowe'!$G$15*'ver pressoflex 6p C2 DCpowe'!$O$10)</f>
        <v>0</v>
      </c>
      <c r="P256" s="31">
        <f>IF(ABS(H256)&lt;'ver pressoflex 6p C2 DCpowe'!$G$7,'ver pressoflex 6p C2 DCpowe'!$G$16*H256*'ver pressoflex 6p C2 DCpowe'!$O$11,SIGN(H256)*'ver pressoflex 6p C2 DCpowe'!$G$15*'ver pressoflex 6p C2 DCpowe'!$O$11)</f>
        <v>0</v>
      </c>
      <c r="Q256" s="31">
        <f>IF(ABS(I256)&lt;'ver pressoflex 6p C2 DCpowe'!$G$7,'ver pressoflex 6p C2 DCpowe'!$G$16*I256*'ver pressoflex 6p C2 DCpowe'!$O$12,SIGN(I256)*'ver pressoflex 6p C2 DCpowe'!$G$15*'ver pressoflex 6p C2 DCpowe'!$O$12)</f>
        <v>0</v>
      </c>
      <c r="R256" s="31">
        <f>IF(ABS(J256)&lt;'ver pressoflex 6p C2 DCpowe'!$G$7,'ver pressoflex 6p C2 DCpowe'!$G$16*J256*'ver pressoflex 6p C2 DCpowe'!$O$13,SIGN(J256)*'ver pressoflex 6p C2 DCpowe'!$G$15*'ver pressoflex 6p C2 DCpowe'!$O$13)</f>
        <v>17803.500000000004</v>
      </c>
      <c r="S256" s="113">
        <f t="shared" si="52"/>
        <v>17745.686583405753</v>
      </c>
      <c r="T256" s="362">
        <f>-L256*('ver pressoflex 6p C2 DCpowe'!$G$3/2-'ver pressoflex 6p C2 DCpowe'!AF256*'ver pressoflex 6p C2 DCpowe'!D256)</f>
        <v>76408.300886545185</v>
      </c>
      <c r="U256" s="29">
        <f>M256*IF(($G$3/2-$M$8)&gt;0,('ver pressoflex 6p C2 DCpowe'!$G$3/2-'ver pressoflex 6p C2 DCpowe'!$M$8),'ver pressoflex 6p C2 DCpowe'!$G$3/2-('ver pressoflex 6p C2 DCpowe'!$G$3-'ver pressoflex 6p C2 DCpowe'!$M$8))*IF(($G$3/2-$M$8)&gt;0,-1,1)</f>
        <v>-5577.6256378512844</v>
      </c>
      <c r="V256" s="29">
        <f>N256*IF(($G$3/2-$M$9)&gt;0,('ver pressoflex 6p C2 DCpowe'!$G$3/2-'ver pressoflex 6p C2 DCpowe'!$M$9),'ver pressoflex 6p C2 DCpowe'!$G$3/2-('ver pressoflex 6p C2 DCpowe'!$G$3-'ver pressoflex 6p C2 DCpowe'!$M$9))*IF(($G$3/2-$M$9)&gt;0,-1,1)</f>
        <v>0</v>
      </c>
      <c r="W256" s="29">
        <f>O256*IF(($G$3/2-$M$10)&gt;0,('ver pressoflex 6p C2 DCpowe'!$G$3/2-'ver pressoflex 6p C2 DCpowe'!$M$10),'ver pressoflex 6p C2 DCpowe'!$G$3/2-('ver pressoflex 6p C2 DCpowe'!$G$3-'ver pressoflex 6p C2 DCpowe'!$M$10))*IF(($G$3/2-$M$10)&gt;0,-1,1)</f>
        <v>0</v>
      </c>
      <c r="X256" s="29">
        <f>P256*IF(($G$3/2-$M$11)&gt;0,('ver pressoflex 6p C2 DCpowe'!$G$3/2-'ver pressoflex 6p C2 DCpowe'!$M$11),'ver pressoflex 6p C2 DCpowe'!$G$3/2-('ver pressoflex 6p C2 DCpowe'!$G$3-'ver pressoflex 6p C2 DCpowe'!$M$11))*IF(($G$3/2-$M$11)&gt;0,-1,1)</f>
        <v>0</v>
      </c>
      <c r="Y256" s="29">
        <f>Q256*IF(($G$3/2-$M$12)&gt;0,('ver pressoflex 6p C2 DCpowe'!$G$3/2-'ver pressoflex 6p C2 DCpowe'!$M$12),'ver pressoflex 6p C2 DCpowe'!$G$3/2-('ver pressoflex 6p C2 DCpowe'!$G$3-'ver pressoflex 6p C2 DCpowe'!$M$12))*IF(($G$3/2-$M$12)&gt;0,-1,1)</f>
        <v>0</v>
      </c>
      <c r="Z256" s="29">
        <f>R256*IF(($G$3/2-$M$13)&gt;0,('ver pressoflex 6p C2 DCpowe'!$G$3/2-'ver pressoflex 6p C2 DCpowe'!$M$13),'ver pressoflex 6p C2 DCpowe'!$G$3/2-('ver pressoflex 6p C2 DCpowe'!$G$3-'ver pressoflex 6p C2 DCpowe'!$M$13))*IF(($G$3/2-$M$13)&gt;0,-1,1)</f>
        <v>18248587.500000004</v>
      </c>
      <c r="AA256" s="113">
        <f t="shared" si="61"/>
        <v>18319418.175248697</v>
      </c>
      <c r="AB256" s="193">
        <f t="shared" si="62"/>
        <v>1.0385490530640757E-4</v>
      </c>
      <c r="AC256" s="191">
        <f t="shared" si="63"/>
        <v>7.4324198347546465E-5</v>
      </c>
      <c r="AD256" s="194">
        <f t="shared" si="64"/>
        <v>5.0113087883121069E-9</v>
      </c>
      <c r="AE256" s="191">
        <f t="shared" si="65"/>
        <v>5.5743148760659849E-3</v>
      </c>
      <c r="AF256" s="191">
        <f t="shared" si="66"/>
        <v>0.35077697136334451</v>
      </c>
    </row>
    <row r="257" spans="2:32">
      <c r="B257" s="116">
        <f t="shared" si="51"/>
        <v>59744.773229571139</v>
      </c>
      <c r="C257" s="115">
        <f t="shared" si="53"/>
        <v>3.9900000000000029</v>
      </c>
      <c r="D257" s="68">
        <f>'ver pressoflex 6p C2 DCpowe'!$G$3/2/$C$557*C257</f>
        <v>48.877500000000033</v>
      </c>
      <c r="E257" s="114">
        <f t="shared" si="54"/>
        <v>3.2275649821826921E-4</v>
      </c>
      <c r="F257" s="114">
        <f t="shared" si="55"/>
        <v>4.9361470832901737E-4</v>
      </c>
      <c r="G257" s="114">
        <f t="shared" si="56"/>
        <v>6.6447291843976547E-4</v>
      </c>
      <c r="H257" s="114">
        <f t="shared" si="57"/>
        <v>4.3592817120846937E-3</v>
      </c>
      <c r="I257" s="114">
        <f t="shared" si="58"/>
        <v>4.5301399221954423E-3</v>
      </c>
      <c r="J257" s="114">
        <f t="shared" si="59"/>
        <v>4.7009981323061908E-3</v>
      </c>
      <c r="K257" s="114">
        <f t="shared" si="60"/>
        <v>5.1281436575830609E-3</v>
      </c>
      <c r="L257" s="113">
        <f>-'ver pressoflex 6p C2 DCpowe'!$G$2*'ver pressoflex 6p C2 DCpowe'!D257*'ver pressoflex 6p C2 DCpowe'!$G$17*'ver pressoflex 6p C2 DCpowe'!$G$13*'ver pressoflex 6p C2 DCpowe'!AE257</f>
        <v>-64.16011733324369</v>
      </c>
      <c r="M257" s="31">
        <f>IF(ABS(E257)&lt;'ver pressoflex 6p C2 DCpowe'!$G$7,'ver pressoflex 6p C2 DCpowe'!$G$16*E257*'ver pressoflex 6p C2 DCpowe'!$O$8,SIGN(E257)*'ver pressoflex 6p C2 DCpowe'!$G$15*'ver pressoflex 6p C2 DCpowe'!$O$8)</f>
        <v>5.4333469043784914</v>
      </c>
      <c r="N257" s="31">
        <f>IF(ABS(F257)&lt;'ver pressoflex 6p C2 DCpowe'!$G$7,'ver pressoflex 6p C2 DCpowe'!$G$16*F257*'ver pressoflex 6p C2 DCpowe'!$O$9,SIGN(F257)*'ver pressoflex 6p C2 DCpowe'!$G$15*'ver pressoflex 6p C2 DCpowe'!$O$9)</f>
        <v>0</v>
      </c>
      <c r="O257" s="31">
        <f>IF(ABS(G257)&lt;'ver pressoflex 6p C2 DCpowe'!$G$7,'ver pressoflex 6p C2 DCpowe'!$G$16*G257*'ver pressoflex 6p C2 DCpowe'!$O$10,SIGN(G257)*'ver pressoflex 6p C2 DCpowe'!$G$15*'ver pressoflex 6p C2 DCpowe'!$O$10)</f>
        <v>0</v>
      </c>
      <c r="P257" s="31">
        <f>IF(ABS(H257)&lt;'ver pressoflex 6p C2 DCpowe'!$G$7,'ver pressoflex 6p C2 DCpowe'!$G$16*H257*'ver pressoflex 6p C2 DCpowe'!$O$11,SIGN(H257)*'ver pressoflex 6p C2 DCpowe'!$G$15*'ver pressoflex 6p C2 DCpowe'!$O$11)</f>
        <v>0</v>
      </c>
      <c r="Q257" s="31">
        <f>IF(ABS(I257)&lt;'ver pressoflex 6p C2 DCpowe'!$G$7,'ver pressoflex 6p C2 DCpowe'!$G$16*I257*'ver pressoflex 6p C2 DCpowe'!$O$12,SIGN(I257)*'ver pressoflex 6p C2 DCpowe'!$G$15*'ver pressoflex 6p C2 DCpowe'!$O$12)</f>
        <v>0</v>
      </c>
      <c r="R257" s="31">
        <f>IF(ABS(J257)&lt;'ver pressoflex 6p C2 DCpowe'!$G$7,'ver pressoflex 6p C2 DCpowe'!$G$16*J257*'ver pressoflex 6p C2 DCpowe'!$O$13,SIGN(J257)*'ver pressoflex 6p C2 DCpowe'!$G$15*'ver pressoflex 6p C2 DCpowe'!$O$13)</f>
        <v>17803.500000000004</v>
      </c>
      <c r="S257" s="113">
        <f t="shared" si="52"/>
        <v>17744.773229571139</v>
      </c>
      <c r="T257" s="362">
        <f>-L257*('ver pressoflex 6p C2 DCpowe'!$G$3/2-'ver pressoflex 6p C2 DCpowe'!AF257*'ver pressoflex 6p C2 DCpowe'!D257)</f>
        <v>77495.771422295511</v>
      </c>
      <c r="U257" s="29">
        <f>M257*IF(($G$3/2-$M$8)&gt;0,('ver pressoflex 6p C2 DCpowe'!$G$3/2-'ver pressoflex 6p C2 DCpowe'!$M$8),'ver pressoflex 6p C2 DCpowe'!$G$3/2-('ver pressoflex 6p C2 DCpowe'!$G$3-'ver pressoflex 6p C2 DCpowe'!$M$8))*IF(($G$3/2-$M$8)&gt;0,-1,1)</f>
        <v>-5569.1805769879538</v>
      </c>
      <c r="V257" s="29">
        <f>N257*IF(($G$3/2-$M$9)&gt;0,('ver pressoflex 6p C2 DCpowe'!$G$3/2-'ver pressoflex 6p C2 DCpowe'!$M$9),'ver pressoflex 6p C2 DCpowe'!$G$3/2-('ver pressoflex 6p C2 DCpowe'!$G$3-'ver pressoflex 6p C2 DCpowe'!$M$9))*IF(($G$3/2-$M$9)&gt;0,-1,1)</f>
        <v>0</v>
      </c>
      <c r="W257" s="29">
        <f>O257*IF(($G$3/2-$M$10)&gt;0,('ver pressoflex 6p C2 DCpowe'!$G$3/2-'ver pressoflex 6p C2 DCpowe'!$M$10),'ver pressoflex 6p C2 DCpowe'!$G$3/2-('ver pressoflex 6p C2 DCpowe'!$G$3-'ver pressoflex 6p C2 DCpowe'!$M$10))*IF(($G$3/2-$M$10)&gt;0,-1,1)</f>
        <v>0</v>
      </c>
      <c r="X257" s="29">
        <f>P257*IF(($G$3/2-$M$11)&gt;0,('ver pressoflex 6p C2 DCpowe'!$G$3/2-'ver pressoflex 6p C2 DCpowe'!$M$11),'ver pressoflex 6p C2 DCpowe'!$G$3/2-('ver pressoflex 6p C2 DCpowe'!$G$3-'ver pressoflex 6p C2 DCpowe'!$M$11))*IF(($G$3/2-$M$11)&gt;0,-1,1)</f>
        <v>0</v>
      </c>
      <c r="Y257" s="29">
        <f>Q257*IF(($G$3/2-$M$12)&gt;0,('ver pressoflex 6p C2 DCpowe'!$G$3/2-'ver pressoflex 6p C2 DCpowe'!$M$12),'ver pressoflex 6p C2 DCpowe'!$G$3/2-('ver pressoflex 6p C2 DCpowe'!$G$3-'ver pressoflex 6p C2 DCpowe'!$M$12))*IF(($G$3/2-$M$12)&gt;0,-1,1)</f>
        <v>0</v>
      </c>
      <c r="Z257" s="29">
        <f>R257*IF(($G$3/2-$M$13)&gt;0,('ver pressoflex 6p C2 DCpowe'!$G$3/2-'ver pressoflex 6p C2 DCpowe'!$M$13),'ver pressoflex 6p C2 DCpowe'!$G$3/2-('ver pressoflex 6p C2 DCpowe'!$G$3-'ver pressoflex 6p C2 DCpowe'!$M$13))*IF(($G$3/2-$M$13)&gt;0,-1,1)</f>
        <v>18248587.500000004</v>
      </c>
      <c r="AA257" s="113">
        <f t="shared" si="61"/>
        <v>18320514.090845313</v>
      </c>
      <c r="AB257" s="193">
        <f t="shared" si="62"/>
        <v>1.0438902705860124E-4</v>
      </c>
      <c r="AC257" s="191">
        <f t="shared" si="63"/>
        <v>7.5009818813206365E-5</v>
      </c>
      <c r="AD257" s="194">
        <f t="shared" si="64"/>
        <v>5.0826970407075061E-9</v>
      </c>
      <c r="AE257" s="191">
        <f t="shared" si="65"/>
        <v>5.625736410990477E-3</v>
      </c>
      <c r="AF257" s="191">
        <f t="shared" si="66"/>
        <v>0.35088557907274598</v>
      </c>
    </row>
    <row r="258" spans="2:32">
      <c r="B258" s="116">
        <f t="shared" si="51"/>
        <v>59743.851916826345</v>
      </c>
      <c r="C258" s="115">
        <f t="shared" si="53"/>
        <v>4.0100000000000025</v>
      </c>
      <c r="D258" s="68">
        <f>'ver pressoflex 6p C2 DCpowe'!$G$3/2/$C$557*C258</f>
        <v>49.122500000000031</v>
      </c>
      <c r="E258" s="114">
        <f t="shared" si="54"/>
        <v>3.2226697039892087E-4</v>
      </c>
      <c r="F258" s="114">
        <f t="shared" si="55"/>
        <v>4.9314306280443974E-4</v>
      </c>
      <c r="G258" s="114">
        <f t="shared" si="56"/>
        <v>6.6401915520995856E-4</v>
      </c>
      <c r="H258" s="114">
        <f t="shared" si="57"/>
        <v>4.3592146534793047E-3</v>
      </c>
      <c r="I258" s="114">
        <f t="shared" si="58"/>
        <v>4.5300907458848232E-3</v>
      </c>
      <c r="J258" s="114">
        <f t="shared" si="59"/>
        <v>4.7009668382903417E-3</v>
      </c>
      <c r="K258" s="114">
        <f t="shared" si="60"/>
        <v>5.1281570693041392E-3</v>
      </c>
      <c r="L258" s="113">
        <f>-'ver pressoflex 6p C2 DCpowe'!$G$2*'ver pressoflex 6p C2 DCpowe'!D258*'ver pressoflex 6p C2 DCpowe'!$G$17*'ver pressoflex 6p C2 DCpowe'!$G$13*'ver pressoflex 6p C2 DCpowe'!AE258</f>
        <v>-65.073189269637254</v>
      </c>
      <c r="M258" s="31">
        <f>IF(ABS(E258)&lt;'ver pressoflex 6p C2 DCpowe'!$G$7,'ver pressoflex 6p C2 DCpowe'!$G$16*E258*'ver pressoflex 6p C2 DCpowe'!$O$8,SIGN(E258)*'ver pressoflex 6p C2 DCpowe'!$G$15*'ver pressoflex 6p C2 DCpowe'!$O$8)</f>
        <v>5.4251060959778972</v>
      </c>
      <c r="N258" s="31">
        <f>IF(ABS(F258)&lt;'ver pressoflex 6p C2 DCpowe'!$G$7,'ver pressoflex 6p C2 DCpowe'!$G$16*F258*'ver pressoflex 6p C2 DCpowe'!$O$9,SIGN(F258)*'ver pressoflex 6p C2 DCpowe'!$G$15*'ver pressoflex 6p C2 DCpowe'!$O$9)</f>
        <v>0</v>
      </c>
      <c r="O258" s="31">
        <f>IF(ABS(G258)&lt;'ver pressoflex 6p C2 DCpowe'!$G$7,'ver pressoflex 6p C2 DCpowe'!$G$16*G258*'ver pressoflex 6p C2 DCpowe'!$O$10,SIGN(G258)*'ver pressoflex 6p C2 DCpowe'!$G$15*'ver pressoflex 6p C2 DCpowe'!$O$10)</f>
        <v>0</v>
      </c>
      <c r="P258" s="31">
        <f>IF(ABS(H258)&lt;'ver pressoflex 6p C2 DCpowe'!$G$7,'ver pressoflex 6p C2 DCpowe'!$G$16*H258*'ver pressoflex 6p C2 DCpowe'!$O$11,SIGN(H258)*'ver pressoflex 6p C2 DCpowe'!$G$15*'ver pressoflex 6p C2 DCpowe'!$O$11)</f>
        <v>0</v>
      </c>
      <c r="Q258" s="31">
        <f>IF(ABS(I258)&lt;'ver pressoflex 6p C2 DCpowe'!$G$7,'ver pressoflex 6p C2 DCpowe'!$G$16*I258*'ver pressoflex 6p C2 DCpowe'!$O$12,SIGN(I258)*'ver pressoflex 6p C2 DCpowe'!$G$15*'ver pressoflex 6p C2 DCpowe'!$O$12)</f>
        <v>0</v>
      </c>
      <c r="R258" s="31">
        <f>IF(ABS(J258)&lt;'ver pressoflex 6p C2 DCpowe'!$G$7,'ver pressoflex 6p C2 DCpowe'!$G$16*J258*'ver pressoflex 6p C2 DCpowe'!$O$13,SIGN(J258)*'ver pressoflex 6p C2 DCpowe'!$G$15*'ver pressoflex 6p C2 DCpowe'!$O$13)</f>
        <v>17803.500000000004</v>
      </c>
      <c r="S258" s="113">
        <f t="shared" si="52"/>
        <v>17743.851916826345</v>
      </c>
      <c r="T258" s="362">
        <f>-L258*('ver pressoflex 6p C2 DCpowe'!$G$3/2-'ver pressoflex 6p C2 DCpowe'!AF258*'ver pressoflex 6p C2 DCpowe'!D258)</f>
        <v>78592.682848879922</v>
      </c>
      <c r="U258" s="29">
        <f>M258*IF(($G$3/2-$M$8)&gt;0,('ver pressoflex 6p C2 DCpowe'!$G$3/2-'ver pressoflex 6p C2 DCpowe'!$M$8),'ver pressoflex 6p C2 DCpowe'!$G$3/2-('ver pressoflex 6p C2 DCpowe'!$G$3-'ver pressoflex 6p C2 DCpowe'!$M$8))*IF(($G$3/2-$M$8)&gt;0,-1,1)</f>
        <v>-5560.7337483773445</v>
      </c>
      <c r="V258" s="29">
        <f>N258*IF(($G$3/2-$M$9)&gt;0,('ver pressoflex 6p C2 DCpowe'!$G$3/2-'ver pressoflex 6p C2 DCpowe'!$M$9),'ver pressoflex 6p C2 DCpowe'!$G$3/2-('ver pressoflex 6p C2 DCpowe'!$G$3-'ver pressoflex 6p C2 DCpowe'!$M$9))*IF(($G$3/2-$M$9)&gt;0,-1,1)</f>
        <v>0</v>
      </c>
      <c r="W258" s="29">
        <f>O258*IF(($G$3/2-$M$10)&gt;0,('ver pressoflex 6p C2 DCpowe'!$G$3/2-'ver pressoflex 6p C2 DCpowe'!$M$10),'ver pressoflex 6p C2 DCpowe'!$G$3/2-('ver pressoflex 6p C2 DCpowe'!$G$3-'ver pressoflex 6p C2 DCpowe'!$M$10))*IF(($G$3/2-$M$10)&gt;0,-1,1)</f>
        <v>0</v>
      </c>
      <c r="X258" s="29">
        <f>P258*IF(($G$3/2-$M$11)&gt;0,('ver pressoflex 6p C2 DCpowe'!$G$3/2-'ver pressoflex 6p C2 DCpowe'!$M$11),'ver pressoflex 6p C2 DCpowe'!$G$3/2-('ver pressoflex 6p C2 DCpowe'!$G$3-'ver pressoflex 6p C2 DCpowe'!$M$11))*IF(($G$3/2-$M$11)&gt;0,-1,1)</f>
        <v>0</v>
      </c>
      <c r="Y258" s="29">
        <f>Q258*IF(($G$3/2-$M$12)&gt;0,('ver pressoflex 6p C2 DCpowe'!$G$3/2-'ver pressoflex 6p C2 DCpowe'!$M$12),'ver pressoflex 6p C2 DCpowe'!$G$3/2-('ver pressoflex 6p C2 DCpowe'!$G$3-'ver pressoflex 6p C2 DCpowe'!$M$12))*IF(($G$3/2-$M$12)&gt;0,-1,1)</f>
        <v>0</v>
      </c>
      <c r="Z258" s="29">
        <f>R258*IF(($G$3/2-$M$13)&gt;0,('ver pressoflex 6p C2 DCpowe'!$G$3/2-'ver pressoflex 6p C2 DCpowe'!$M$13),'ver pressoflex 6p C2 DCpowe'!$G$3/2-('ver pressoflex 6p C2 DCpowe'!$G$3-'ver pressoflex 6p C2 DCpowe'!$M$13))*IF(($G$3/2-$M$13)&gt;0,-1,1)</f>
        <v>18248587.500000004</v>
      </c>
      <c r="AA258" s="113">
        <f t="shared" si="61"/>
        <v>18321619.449100506</v>
      </c>
      <c r="AB258" s="193">
        <f t="shared" si="62"/>
        <v>1.0492326061487632E-4</v>
      </c>
      <c r="AC258" s="191">
        <f t="shared" si="63"/>
        <v>7.5697856547712034E-5</v>
      </c>
      <c r="AD258" s="194">
        <f t="shared" si="64"/>
        <v>5.1547045177690768E-9</v>
      </c>
      <c r="AE258" s="191">
        <f t="shared" si="65"/>
        <v>5.677339241078402E-3</v>
      </c>
      <c r="AF258" s="191">
        <f t="shared" si="66"/>
        <v>0.35099444393630608</v>
      </c>
    </row>
    <row r="259" spans="2:32">
      <c r="B259" s="116">
        <f t="shared" si="51"/>
        <v>59742.922623786661</v>
      </c>
      <c r="C259" s="115">
        <f t="shared" si="53"/>
        <v>4.030000000000002</v>
      </c>
      <c r="D259" s="68">
        <f>'ver pressoflex 6p C2 DCpowe'!$G$3/2/$C$557*C259</f>
        <v>49.367500000000028</v>
      </c>
      <c r="E259" s="114">
        <f t="shared" si="54"/>
        <v>3.2177734009931067E-4</v>
      </c>
      <c r="F259" s="114">
        <f t="shared" si="55"/>
        <v>4.9267131854317141E-4</v>
      </c>
      <c r="G259" s="114">
        <f t="shared" si="56"/>
        <v>6.6356529698703226E-4</v>
      </c>
      <c r="H259" s="114">
        <f t="shared" si="57"/>
        <v>4.3591475808355219E-3</v>
      </c>
      <c r="I259" s="114">
        <f t="shared" si="58"/>
        <v>4.5300415592793835E-3</v>
      </c>
      <c r="J259" s="114">
        <f t="shared" si="59"/>
        <v>4.7009355377232434E-3</v>
      </c>
      <c r="K259" s="114">
        <f t="shared" si="60"/>
        <v>5.1281704838328961E-3</v>
      </c>
      <c r="L259" s="113">
        <f>-'ver pressoflex 6p C2 DCpowe'!$G$2*'ver pressoflex 6p C2 DCpowe'!D259*'ver pressoflex 6p C2 DCpowe'!$G$17*'ver pressoflex 6p C2 DCpowe'!$G$13*'ver pressoflex 6p C2 DCpowe'!AE259</f>
        <v>-65.994239775746323</v>
      </c>
      <c r="M259" s="31">
        <f>IF(ABS(E259)&lt;'ver pressoflex 6p C2 DCpowe'!$G$7,'ver pressoflex 6p C2 DCpowe'!$G$16*E259*'ver pressoflex 6p C2 DCpowe'!$O$8,SIGN(E259)*'ver pressoflex 6p C2 DCpowe'!$G$15*'ver pressoflex 6p C2 DCpowe'!$O$8)</f>
        <v>5.4168635624042496</v>
      </c>
      <c r="N259" s="31">
        <f>IF(ABS(F259)&lt;'ver pressoflex 6p C2 DCpowe'!$G$7,'ver pressoflex 6p C2 DCpowe'!$G$16*F259*'ver pressoflex 6p C2 DCpowe'!$O$9,SIGN(F259)*'ver pressoflex 6p C2 DCpowe'!$G$15*'ver pressoflex 6p C2 DCpowe'!$O$9)</f>
        <v>0</v>
      </c>
      <c r="O259" s="31">
        <f>IF(ABS(G259)&lt;'ver pressoflex 6p C2 DCpowe'!$G$7,'ver pressoflex 6p C2 DCpowe'!$G$16*G259*'ver pressoflex 6p C2 DCpowe'!$O$10,SIGN(G259)*'ver pressoflex 6p C2 DCpowe'!$G$15*'ver pressoflex 6p C2 DCpowe'!$O$10)</f>
        <v>0</v>
      </c>
      <c r="P259" s="31">
        <f>IF(ABS(H259)&lt;'ver pressoflex 6p C2 DCpowe'!$G$7,'ver pressoflex 6p C2 DCpowe'!$G$16*H259*'ver pressoflex 6p C2 DCpowe'!$O$11,SIGN(H259)*'ver pressoflex 6p C2 DCpowe'!$G$15*'ver pressoflex 6p C2 DCpowe'!$O$11)</f>
        <v>0</v>
      </c>
      <c r="Q259" s="31">
        <f>IF(ABS(I259)&lt;'ver pressoflex 6p C2 DCpowe'!$G$7,'ver pressoflex 6p C2 DCpowe'!$G$16*I259*'ver pressoflex 6p C2 DCpowe'!$O$12,SIGN(I259)*'ver pressoflex 6p C2 DCpowe'!$G$15*'ver pressoflex 6p C2 DCpowe'!$O$12)</f>
        <v>0</v>
      </c>
      <c r="R259" s="31">
        <f>IF(ABS(J259)&lt;'ver pressoflex 6p C2 DCpowe'!$G$7,'ver pressoflex 6p C2 DCpowe'!$G$16*J259*'ver pressoflex 6p C2 DCpowe'!$O$13,SIGN(J259)*'ver pressoflex 6p C2 DCpowe'!$G$15*'ver pressoflex 6p C2 DCpowe'!$O$13)</f>
        <v>17803.500000000004</v>
      </c>
      <c r="S259" s="113">
        <f t="shared" si="52"/>
        <v>17742.922623786661</v>
      </c>
      <c r="T259" s="362">
        <f>-L259*('ver pressoflex 6p C2 DCpowe'!$G$3/2-'ver pressoflex 6p C2 DCpowe'!AF259*'ver pressoflex 6p C2 DCpowe'!D259)</f>
        <v>79699.05861559615</v>
      </c>
      <c r="U259" s="29">
        <f>M259*IF(($G$3/2-$M$8)&gt;0,('ver pressoflex 6p C2 DCpowe'!$G$3/2-'ver pressoflex 6p C2 DCpowe'!$M$8),'ver pressoflex 6p C2 DCpowe'!$G$3/2-('ver pressoflex 6p C2 DCpowe'!$G$3-'ver pressoflex 6p C2 DCpowe'!$M$8))*IF(($G$3/2-$M$8)&gt;0,-1,1)</f>
        <v>-5552.2851514643562</v>
      </c>
      <c r="V259" s="29">
        <f>N259*IF(($G$3/2-$M$9)&gt;0,('ver pressoflex 6p C2 DCpowe'!$G$3/2-'ver pressoflex 6p C2 DCpowe'!$M$9),'ver pressoflex 6p C2 DCpowe'!$G$3/2-('ver pressoflex 6p C2 DCpowe'!$G$3-'ver pressoflex 6p C2 DCpowe'!$M$9))*IF(($G$3/2-$M$9)&gt;0,-1,1)</f>
        <v>0</v>
      </c>
      <c r="W259" s="29">
        <f>O259*IF(($G$3/2-$M$10)&gt;0,('ver pressoflex 6p C2 DCpowe'!$G$3/2-'ver pressoflex 6p C2 DCpowe'!$M$10),'ver pressoflex 6p C2 DCpowe'!$G$3/2-('ver pressoflex 6p C2 DCpowe'!$G$3-'ver pressoflex 6p C2 DCpowe'!$M$10))*IF(($G$3/2-$M$10)&gt;0,-1,1)</f>
        <v>0</v>
      </c>
      <c r="X259" s="29">
        <f>P259*IF(($G$3/2-$M$11)&gt;0,('ver pressoflex 6p C2 DCpowe'!$G$3/2-'ver pressoflex 6p C2 DCpowe'!$M$11),'ver pressoflex 6p C2 DCpowe'!$G$3/2-('ver pressoflex 6p C2 DCpowe'!$G$3-'ver pressoflex 6p C2 DCpowe'!$M$11))*IF(($G$3/2-$M$11)&gt;0,-1,1)</f>
        <v>0</v>
      </c>
      <c r="Y259" s="29">
        <f>Q259*IF(($G$3/2-$M$12)&gt;0,('ver pressoflex 6p C2 DCpowe'!$G$3/2-'ver pressoflex 6p C2 DCpowe'!$M$12),'ver pressoflex 6p C2 DCpowe'!$G$3/2-('ver pressoflex 6p C2 DCpowe'!$G$3-'ver pressoflex 6p C2 DCpowe'!$M$12))*IF(($G$3/2-$M$12)&gt;0,-1,1)</f>
        <v>0</v>
      </c>
      <c r="Z259" s="29">
        <f>R259*IF(($G$3/2-$M$13)&gt;0,('ver pressoflex 6p C2 DCpowe'!$G$3/2-'ver pressoflex 6p C2 DCpowe'!$M$13),'ver pressoflex 6p C2 DCpowe'!$G$3/2-('ver pressoflex 6p C2 DCpowe'!$G$3-'ver pressoflex 6p C2 DCpowe'!$M$13))*IF(($G$3/2-$M$13)&gt;0,-1,1)</f>
        <v>18248587.500000004</v>
      </c>
      <c r="AA259" s="113">
        <f t="shared" si="61"/>
        <v>18322734.273464136</v>
      </c>
      <c r="AB259" s="193">
        <f t="shared" si="62"/>
        <v>1.0545760601034128E-4</v>
      </c>
      <c r="AC259" s="191">
        <f t="shared" si="63"/>
        <v>7.6388300314112121E-5</v>
      </c>
      <c r="AD259" s="194">
        <f t="shared" si="64"/>
        <v>5.2273326971860668E-9</v>
      </c>
      <c r="AE259" s="191">
        <f t="shared" si="65"/>
        <v>5.729122523558409E-3</v>
      </c>
      <c r="AF259" s="191">
        <f t="shared" si="66"/>
        <v>0.35110356686841604</v>
      </c>
    </row>
    <row r="260" spans="2:32">
      <c r="B260" s="116">
        <f t="shared" si="51"/>
        <v>59741.985329273164</v>
      </c>
      <c r="C260" s="115">
        <f t="shared" si="53"/>
        <v>4.0500000000000016</v>
      </c>
      <c r="D260" s="68">
        <f>'ver pressoflex 6p C2 DCpowe'!$G$3/2/$C$557*C260</f>
        <v>49.612500000000018</v>
      </c>
      <c r="E260" s="114">
        <f t="shared" si="54"/>
        <v>3.2128760728725479E-4</v>
      </c>
      <c r="F260" s="114">
        <f t="shared" si="55"/>
        <v>4.9219947551420442E-4</v>
      </c>
      <c r="G260" s="114">
        <f t="shared" si="56"/>
        <v>6.63111343741154E-4</v>
      </c>
      <c r="H260" s="114">
        <f t="shared" si="57"/>
        <v>4.3590804941489392E-3</v>
      </c>
      <c r="I260" s="114">
        <f t="shared" si="58"/>
        <v>4.5299923623758889E-3</v>
      </c>
      <c r="J260" s="114">
        <f t="shared" si="59"/>
        <v>4.7009042306028377E-3</v>
      </c>
      <c r="K260" s="114">
        <f t="shared" si="60"/>
        <v>5.1281839011702119E-3</v>
      </c>
      <c r="L260" s="113">
        <f>-'ver pressoflex 6p C2 DCpowe'!$G$2*'ver pressoflex 6p C2 DCpowe'!D260*'ver pressoflex 6p C2 DCpowe'!$G$17*'ver pressoflex 6p C2 DCpowe'!$G$13*'ver pressoflex 6p C2 DCpowe'!AE260</f>
        <v>-66.923290029955595</v>
      </c>
      <c r="M260" s="31">
        <f>IF(ABS(E260)&lt;'ver pressoflex 6p C2 DCpowe'!$G$7,'ver pressoflex 6p C2 DCpowe'!$G$16*E260*'ver pressoflex 6p C2 DCpowe'!$O$8,SIGN(E260)*'ver pressoflex 6p C2 DCpowe'!$G$15*'ver pressoflex 6p C2 DCpowe'!$O$8)</f>
        <v>5.4086193031157599</v>
      </c>
      <c r="N260" s="31">
        <f>IF(ABS(F260)&lt;'ver pressoflex 6p C2 DCpowe'!$G$7,'ver pressoflex 6p C2 DCpowe'!$G$16*F260*'ver pressoflex 6p C2 DCpowe'!$O$9,SIGN(F260)*'ver pressoflex 6p C2 DCpowe'!$G$15*'ver pressoflex 6p C2 DCpowe'!$O$9)</f>
        <v>0</v>
      </c>
      <c r="O260" s="31">
        <f>IF(ABS(G260)&lt;'ver pressoflex 6p C2 DCpowe'!$G$7,'ver pressoflex 6p C2 DCpowe'!$G$16*G260*'ver pressoflex 6p C2 DCpowe'!$O$10,SIGN(G260)*'ver pressoflex 6p C2 DCpowe'!$G$15*'ver pressoflex 6p C2 DCpowe'!$O$10)</f>
        <v>0</v>
      </c>
      <c r="P260" s="31">
        <f>IF(ABS(H260)&lt;'ver pressoflex 6p C2 DCpowe'!$G$7,'ver pressoflex 6p C2 DCpowe'!$G$16*H260*'ver pressoflex 6p C2 DCpowe'!$O$11,SIGN(H260)*'ver pressoflex 6p C2 DCpowe'!$G$15*'ver pressoflex 6p C2 DCpowe'!$O$11)</f>
        <v>0</v>
      </c>
      <c r="Q260" s="31">
        <f>IF(ABS(I260)&lt;'ver pressoflex 6p C2 DCpowe'!$G$7,'ver pressoflex 6p C2 DCpowe'!$G$16*I260*'ver pressoflex 6p C2 DCpowe'!$O$12,SIGN(I260)*'ver pressoflex 6p C2 DCpowe'!$G$15*'ver pressoflex 6p C2 DCpowe'!$O$12)</f>
        <v>0</v>
      </c>
      <c r="R260" s="31">
        <f>IF(ABS(J260)&lt;'ver pressoflex 6p C2 DCpowe'!$G$7,'ver pressoflex 6p C2 DCpowe'!$G$16*J260*'ver pressoflex 6p C2 DCpowe'!$O$13,SIGN(J260)*'ver pressoflex 6p C2 DCpowe'!$G$15*'ver pressoflex 6p C2 DCpowe'!$O$13)</f>
        <v>17803.500000000004</v>
      </c>
      <c r="S260" s="113">
        <f t="shared" si="52"/>
        <v>17741.985329273164</v>
      </c>
      <c r="T260" s="362">
        <f>-L260*('ver pressoflex 6p C2 DCpowe'!$G$3/2-'ver pressoflex 6p C2 DCpowe'!AF260*'ver pressoflex 6p C2 DCpowe'!D260)</f>
        <v>80814.921911333658</v>
      </c>
      <c r="U260" s="29">
        <f>M260*IF(($G$3/2-$M$8)&gt;0,('ver pressoflex 6p C2 DCpowe'!$G$3/2-'ver pressoflex 6p C2 DCpowe'!$M$8),'ver pressoflex 6p C2 DCpowe'!$G$3/2-('ver pressoflex 6p C2 DCpowe'!$G$3-'ver pressoflex 6p C2 DCpowe'!$M$8))*IF(($G$3/2-$M$8)&gt;0,-1,1)</f>
        <v>-5543.8347856936543</v>
      </c>
      <c r="V260" s="29">
        <f>N260*IF(($G$3/2-$M$9)&gt;0,('ver pressoflex 6p C2 DCpowe'!$G$3/2-'ver pressoflex 6p C2 DCpowe'!$M$9),'ver pressoflex 6p C2 DCpowe'!$G$3/2-('ver pressoflex 6p C2 DCpowe'!$G$3-'ver pressoflex 6p C2 DCpowe'!$M$9))*IF(($G$3/2-$M$9)&gt;0,-1,1)</f>
        <v>0</v>
      </c>
      <c r="W260" s="29">
        <f>O260*IF(($G$3/2-$M$10)&gt;0,('ver pressoflex 6p C2 DCpowe'!$G$3/2-'ver pressoflex 6p C2 DCpowe'!$M$10),'ver pressoflex 6p C2 DCpowe'!$G$3/2-('ver pressoflex 6p C2 DCpowe'!$G$3-'ver pressoflex 6p C2 DCpowe'!$M$10))*IF(($G$3/2-$M$10)&gt;0,-1,1)</f>
        <v>0</v>
      </c>
      <c r="X260" s="29">
        <f>P260*IF(($G$3/2-$M$11)&gt;0,('ver pressoflex 6p C2 DCpowe'!$G$3/2-'ver pressoflex 6p C2 DCpowe'!$M$11),'ver pressoflex 6p C2 DCpowe'!$G$3/2-('ver pressoflex 6p C2 DCpowe'!$G$3-'ver pressoflex 6p C2 DCpowe'!$M$11))*IF(($G$3/2-$M$11)&gt;0,-1,1)</f>
        <v>0</v>
      </c>
      <c r="Y260" s="29">
        <f>Q260*IF(($G$3/2-$M$12)&gt;0,('ver pressoflex 6p C2 DCpowe'!$G$3/2-'ver pressoflex 6p C2 DCpowe'!$M$12),'ver pressoflex 6p C2 DCpowe'!$G$3/2-('ver pressoflex 6p C2 DCpowe'!$G$3-'ver pressoflex 6p C2 DCpowe'!$M$12))*IF(($G$3/2-$M$12)&gt;0,-1,1)</f>
        <v>0</v>
      </c>
      <c r="Z260" s="29">
        <f>R260*IF(($G$3/2-$M$13)&gt;0,('ver pressoflex 6p C2 DCpowe'!$G$3/2-'ver pressoflex 6p C2 DCpowe'!$M$13),'ver pressoflex 6p C2 DCpowe'!$G$3/2-('ver pressoflex 6p C2 DCpowe'!$G$3-'ver pressoflex 6p C2 DCpowe'!$M$13))*IF(($G$3/2-$M$13)&gt;0,-1,1)</f>
        <v>18248587.500000004</v>
      </c>
      <c r="AA260" s="113">
        <f t="shared" si="61"/>
        <v>18323858.587125644</v>
      </c>
      <c r="AB260" s="193">
        <f t="shared" si="62"/>
        <v>1.0599206328011926E-4</v>
      </c>
      <c r="AC260" s="191">
        <f t="shared" si="63"/>
        <v>7.7081138860403051E-5</v>
      </c>
      <c r="AD260" s="194">
        <f t="shared" si="64"/>
        <v>5.3005830378764406E-9</v>
      </c>
      <c r="AE260" s="191">
        <f t="shared" si="65"/>
        <v>5.7810854145302288E-3</v>
      </c>
      <c r="AF260" s="191">
        <f t="shared" si="66"/>
        <v>0.35121294878780807</v>
      </c>
    </row>
    <row r="261" spans="2:32">
      <c r="B261" s="116">
        <f t="shared" si="51"/>
        <v>59741.040012313038</v>
      </c>
      <c r="C261" s="115">
        <f t="shared" si="53"/>
        <v>4.0700000000000012</v>
      </c>
      <c r="D261" s="68">
        <f>'ver pressoflex 6p C2 DCpowe'!$G$3/2/$C$557*C261</f>
        <v>49.857500000000016</v>
      </c>
      <c r="E261" s="114">
        <f t="shared" si="54"/>
        <v>3.207977719305555E-4</v>
      </c>
      <c r="F261" s="114">
        <f t="shared" si="55"/>
        <v>4.9172753368651703E-4</v>
      </c>
      <c r="G261" s="114">
        <f t="shared" si="56"/>
        <v>6.6265729544247841E-4</v>
      </c>
      <c r="H261" s="114">
        <f t="shared" si="57"/>
        <v>4.3590133934151443E-3</v>
      </c>
      <c r="I261" s="114">
        <f t="shared" si="58"/>
        <v>4.5299431551711067E-3</v>
      </c>
      <c r="J261" s="114">
        <f t="shared" si="59"/>
        <v>4.7008729169270682E-3</v>
      </c>
      <c r="K261" s="114">
        <f t="shared" si="60"/>
        <v>5.1281973213169714E-3</v>
      </c>
      <c r="L261" s="113">
        <f>-'ver pressoflex 6p C2 DCpowe'!$G$2*'ver pressoflex 6p C2 DCpowe'!D261*'ver pressoflex 6p C2 DCpowe'!$G$17*'ver pressoflex 6p C2 DCpowe'!$G$13*'ver pressoflex 6p C2 DCpowe'!AE261</f>
        <v>-67.860361004530802</v>
      </c>
      <c r="M261" s="31">
        <f>IF(ABS(E261)&lt;'ver pressoflex 6p C2 DCpowe'!$G$7,'ver pressoflex 6p C2 DCpowe'!$G$16*E261*'ver pressoflex 6p C2 DCpowe'!$O$8,SIGN(E261)*'ver pressoflex 6p C2 DCpowe'!$G$15*'ver pressoflex 6p C2 DCpowe'!$O$8)</f>
        <v>5.4003733175704047</v>
      </c>
      <c r="N261" s="31">
        <f>IF(ABS(F261)&lt;'ver pressoflex 6p C2 DCpowe'!$G$7,'ver pressoflex 6p C2 DCpowe'!$G$16*F261*'ver pressoflex 6p C2 DCpowe'!$O$9,SIGN(F261)*'ver pressoflex 6p C2 DCpowe'!$G$15*'ver pressoflex 6p C2 DCpowe'!$O$9)</f>
        <v>0</v>
      </c>
      <c r="O261" s="31">
        <f>IF(ABS(G261)&lt;'ver pressoflex 6p C2 DCpowe'!$G$7,'ver pressoflex 6p C2 DCpowe'!$G$16*G261*'ver pressoflex 6p C2 DCpowe'!$O$10,SIGN(G261)*'ver pressoflex 6p C2 DCpowe'!$G$15*'ver pressoflex 6p C2 DCpowe'!$O$10)</f>
        <v>0</v>
      </c>
      <c r="P261" s="31">
        <f>IF(ABS(H261)&lt;'ver pressoflex 6p C2 DCpowe'!$G$7,'ver pressoflex 6p C2 DCpowe'!$G$16*H261*'ver pressoflex 6p C2 DCpowe'!$O$11,SIGN(H261)*'ver pressoflex 6p C2 DCpowe'!$G$15*'ver pressoflex 6p C2 DCpowe'!$O$11)</f>
        <v>0</v>
      </c>
      <c r="Q261" s="31">
        <f>IF(ABS(I261)&lt;'ver pressoflex 6p C2 DCpowe'!$G$7,'ver pressoflex 6p C2 DCpowe'!$G$16*I261*'ver pressoflex 6p C2 DCpowe'!$O$12,SIGN(I261)*'ver pressoflex 6p C2 DCpowe'!$G$15*'ver pressoflex 6p C2 DCpowe'!$O$12)</f>
        <v>0</v>
      </c>
      <c r="R261" s="31">
        <f>IF(ABS(J261)&lt;'ver pressoflex 6p C2 DCpowe'!$G$7,'ver pressoflex 6p C2 DCpowe'!$G$16*J261*'ver pressoflex 6p C2 DCpowe'!$O$13,SIGN(J261)*'ver pressoflex 6p C2 DCpowe'!$G$15*'ver pressoflex 6p C2 DCpowe'!$O$13)</f>
        <v>17803.500000000004</v>
      </c>
      <c r="S261" s="113">
        <f t="shared" si="52"/>
        <v>17741.040012313042</v>
      </c>
      <c r="T261" s="362">
        <f>-L261*('ver pressoflex 6p C2 DCpowe'!$G$3/2-'ver pressoflex 6p C2 DCpowe'!AF261*'ver pressoflex 6p C2 DCpowe'!D261)</f>
        <v>81940.295664222984</v>
      </c>
      <c r="U261" s="29">
        <f>M261*IF(($G$3/2-$M$8)&gt;0,('ver pressoflex 6p C2 DCpowe'!$G$3/2-'ver pressoflex 6p C2 DCpowe'!$M$8),'ver pressoflex 6p C2 DCpowe'!$G$3/2-('ver pressoflex 6p C2 DCpowe'!$G$3-'ver pressoflex 6p C2 DCpowe'!$M$8))*IF(($G$3/2-$M$8)&gt;0,-1,1)</f>
        <v>-5535.3826505096649</v>
      </c>
      <c r="V261" s="29">
        <f>N261*IF(($G$3/2-$M$9)&gt;0,('ver pressoflex 6p C2 DCpowe'!$G$3/2-'ver pressoflex 6p C2 DCpowe'!$M$9),'ver pressoflex 6p C2 DCpowe'!$G$3/2-('ver pressoflex 6p C2 DCpowe'!$G$3-'ver pressoflex 6p C2 DCpowe'!$M$9))*IF(($G$3/2-$M$9)&gt;0,-1,1)</f>
        <v>0</v>
      </c>
      <c r="W261" s="29">
        <f>O261*IF(($G$3/2-$M$10)&gt;0,('ver pressoflex 6p C2 DCpowe'!$G$3/2-'ver pressoflex 6p C2 DCpowe'!$M$10),'ver pressoflex 6p C2 DCpowe'!$G$3/2-('ver pressoflex 6p C2 DCpowe'!$G$3-'ver pressoflex 6p C2 DCpowe'!$M$10))*IF(($G$3/2-$M$10)&gt;0,-1,1)</f>
        <v>0</v>
      </c>
      <c r="X261" s="29">
        <f>P261*IF(($G$3/2-$M$11)&gt;0,('ver pressoflex 6p C2 DCpowe'!$G$3/2-'ver pressoflex 6p C2 DCpowe'!$M$11),'ver pressoflex 6p C2 DCpowe'!$G$3/2-('ver pressoflex 6p C2 DCpowe'!$G$3-'ver pressoflex 6p C2 DCpowe'!$M$11))*IF(($G$3/2-$M$11)&gt;0,-1,1)</f>
        <v>0</v>
      </c>
      <c r="Y261" s="29">
        <f>Q261*IF(($G$3/2-$M$12)&gt;0,('ver pressoflex 6p C2 DCpowe'!$G$3/2-'ver pressoflex 6p C2 DCpowe'!$M$12),'ver pressoflex 6p C2 DCpowe'!$G$3/2-('ver pressoflex 6p C2 DCpowe'!$G$3-'ver pressoflex 6p C2 DCpowe'!$M$12))*IF(($G$3/2-$M$12)&gt;0,-1,1)</f>
        <v>0</v>
      </c>
      <c r="Z261" s="29">
        <f>R261*IF(($G$3/2-$M$13)&gt;0,('ver pressoflex 6p C2 DCpowe'!$G$3/2-'ver pressoflex 6p C2 DCpowe'!$M$13),'ver pressoflex 6p C2 DCpowe'!$G$3/2-('ver pressoflex 6p C2 DCpowe'!$G$3-'ver pressoflex 6p C2 DCpowe'!$M$13))*IF(($G$3/2-$M$13)&gt;0,-1,1)</f>
        <v>18248587.500000004</v>
      </c>
      <c r="AA261" s="113">
        <f t="shared" si="61"/>
        <v>18324992.413013715</v>
      </c>
      <c r="AB261" s="193">
        <f t="shared" si="62"/>
        <v>1.0652663245934813E-4</v>
      </c>
      <c r="AC261" s="191">
        <f t="shared" si="63"/>
        <v>7.777636091951294E-5</v>
      </c>
      <c r="AD261" s="194">
        <f t="shared" si="64"/>
        <v>5.3744569799457993E-9</v>
      </c>
      <c r="AE261" s="191">
        <f t="shared" si="65"/>
        <v>5.8332270689634702E-3</v>
      </c>
      <c r="AF261" s="191">
        <f t="shared" si="66"/>
        <v>0.35132259061758009</v>
      </c>
    </row>
    <row r="262" spans="2:32">
      <c r="B262" s="116">
        <f t="shared" si="51"/>
        <v>59740.086652139944</v>
      </c>
      <c r="C262" s="115">
        <f t="shared" si="53"/>
        <v>4.0900000000000007</v>
      </c>
      <c r="D262" s="68">
        <f>'ver pressoflex 6p C2 DCpowe'!$G$3/2/$C$557*C262</f>
        <v>50.102500000000006</v>
      </c>
      <c r="E262" s="114">
        <f t="shared" si="54"/>
        <v>3.2030783399700192E-4</v>
      </c>
      <c r="F262" s="114">
        <f t="shared" si="55"/>
        <v>4.9125549302907493E-4</v>
      </c>
      <c r="G262" s="114">
        <f t="shared" si="56"/>
        <v>6.6220315206114795E-4</v>
      </c>
      <c r="H262" s="114">
        <f t="shared" si="57"/>
        <v>4.3589462786297259E-3</v>
      </c>
      <c r="I262" s="114">
        <f t="shared" si="58"/>
        <v>4.529893937661799E-3</v>
      </c>
      <c r="J262" s="114">
        <f t="shared" si="59"/>
        <v>4.7008415966938721E-3</v>
      </c>
      <c r="K262" s="114">
        <f t="shared" si="60"/>
        <v>5.1282107442740549E-3</v>
      </c>
      <c r="L262" s="113">
        <f>-'ver pressoflex 6p C2 DCpowe'!$G$2*'ver pressoflex 6p C2 DCpowe'!D262*'ver pressoflex 6p C2 DCpowe'!$G$17*'ver pressoflex 6p C2 DCpowe'!$G$13*'ver pressoflex 6p C2 DCpowe'!AE262</f>
        <v>-68.805473465281437</v>
      </c>
      <c r="M262" s="31">
        <f>IF(ABS(E262)&lt;'ver pressoflex 6p C2 DCpowe'!$G$7,'ver pressoflex 6p C2 DCpowe'!$G$16*E262*'ver pressoflex 6p C2 DCpowe'!$O$8,SIGN(E262)*'ver pressoflex 6p C2 DCpowe'!$G$15*'ver pressoflex 6p C2 DCpowe'!$O$8)</f>
        <v>5.3921256052259405</v>
      </c>
      <c r="N262" s="31">
        <f>IF(ABS(F262)&lt;'ver pressoflex 6p C2 DCpowe'!$G$7,'ver pressoflex 6p C2 DCpowe'!$G$16*F262*'ver pressoflex 6p C2 DCpowe'!$O$9,SIGN(F262)*'ver pressoflex 6p C2 DCpowe'!$G$15*'ver pressoflex 6p C2 DCpowe'!$O$9)</f>
        <v>0</v>
      </c>
      <c r="O262" s="31">
        <f>IF(ABS(G262)&lt;'ver pressoflex 6p C2 DCpowe'!$G$7,'ver pressoflex 6p C2 DCpowe'!$G$16*G262*'ver pressoflex 6p C2 DCpowe'!$O$10,SIGN(G262)*'ver pressoflex 6p C2 DCpowe'!$G$15*'ver pressoflex 6p C2 DCpowe'!$O$10)</f>
        <v>0</v>
      </c>
      <c r="P262" s="31">
        <f>IF(ABS(H262)&lt;'ver pressoflex 6p C2 DCpowe'!$G$7,'ver pressoflex 6p C2 DCpowe'!$G$16*H262*'ver pressoflex 6p C2 DCpowe'!$O$11,SIGN(H262)*'ver pressoflex 6p C2 DCpowe'!$G$15*'ver pressoflex 6p C2 DCpowe'!$O$11)</f>
        <v>0</v>
      </c>
      <c r="Q262" s="31">
        <f>IF(ABS(I262)&lt;'ver pressoflex 6p C2 DCpowe'!$G$7,'ver pressoflex 6p C2 DCpowe'!$G$16*I262*'ver pressoflex 6p C2 DCpowe'!$O$12,SIGN(I262)*'ver pressoflex 6p C2 DCpowe'!$G$15*'ver pressoflex 6p C2 DCpowe'!$O$12)</f>
        <v>0</v>
      </c>
      <c r="R262" s="31">
        <f>IF(ABS(J262)&lt;'ver pressoflex 6p C2 DCpowe'!$G$7,'ver pressoflex 6p C2 DCpowe'!$G$16*J262*'ver pressoflex 6p C2 DCpowe'!$O$13,SIGN(J262)*'ver pressoflex 6p C2 DCpowe'!$G$15*'ver pressoflex 6p C2 DCpowe'!$O$13)</f>
        <v>17803.500000000004</v>
      </c>
      <c r="S262" s="113">
        <f t="shared" si="52"/>
        <v>17740.086652139948</v>
      </c>
      <c r="T262" s="362">
        <f>-L262*('ver pressoflex 6p C2 DCpowe'!$G$3/2-'ver pressoflex 6p C2 DCpowe'!AF262*'ver pressoflex 6p C2 DCpowe'!D262)</f>
        <v>83075.202541284176</v>
      </c>
      <c r="U262" s="29">
        <f>M262*IF(($G$3/2-$M$8)&gt;0,('ver pressoflex 6p C2 DCpowe'!$G$3/2-'ver pressoflex 6p C2 DCpowe'!$M$8),'ver pressoflex 6p C2 DCpowe'!$G$3/2-('ver pressoflex 6p C2 DCpowe'!$G$3-'ver pressoflex 6p C2 DCpowe'!$M$8))*IF(($G$3/2-$M$8)&gt;0,-1,1)</f>
        <v>-5526.9287453565894</v>
      </c>
      <c r="V262" s="29">
        <f>N262*IF(($G$3/2-$M$9)&gt;0,('ver pressoflex 6p C2 DCpowe'!$G$3/2-'ver pressoflex 6p C2 DCpowe'!$M$9),'ver pressoflex 6p C2 DCpowe'!$G$3/2-('ver pressoflex 6p C2 DCpowe'!$G$3-'ver pressoflex 6p C2 DCpowe'!$M$9))*IF(($G$3/2-$M$9)&gt;0,-1,1)</f>
        <v>0</v>
      </c>
      <c r="W262" s="29">
        <f>O262*IF(($G$3/2-$M$10)&gt;0,('ver pressoflex 6p C2 DCpowe'!$G$3/2-'ver pressoflex 6p C2 DCpowe'!$M$10),'ver pressoflex 6p C2 DCpowe'!$G$3/2-('ver pressoflex 6p C2 DCpowe'!$G$3-'ver pressoflex 6p C2 DCpowe'!$M$10))*IF(($G$3/2-$M$10)&gt;0,-1,1)</f>
        <v>0</v>
      </c>
      <c r="X262" s="29">
        <f>P262*IF(($G$3/2-$M$11)&gt;0,('ver pressoflex 6p C2 DCpowe'!$G$3/2-'ver pressoflex 6p C2 DCpowe'!$M$11),'ver pressoflex 6p C2 DCpowe'!$G$3/2-('ver pressoflex 6p C2 DCpowe'!$G$3-'ver pressoflex 6p C2 DCpowe'!$M$11))*IF(($G$3/2-$M$11)&gt;0,-1,1)</f>
        <v>0</v>
      </c>
      <c r="Y262" s="29">
        <f>Q262*IF(($G$3/2-$M$12)&gt;0,('ver pressoflex 6p C2 DCpowe'!$G$3/2-'ver pressoflex 6p C2 DCpowe'!$M$12),'ver pressoflex 6p C2 DCpowe'!$G$3/2-('ver pressoflex 6p C2 DCpowe'!$G$3-'ver pressoflex 6p C2 DCpowe'!$M$12))*IF(($G$3/2-$M$12)&gt;0,-1,1)</f>
        <v>0</v>
      </c>
      <c r="Z262" s="29">
        <f>R262*IF(($G$3/2-$M$13)&gt;0,('ver pressoflex 6p C2 DCpowe'!$G$3/2-'ver pressoflex 6p C2 DCpowe'!$M$13),'ver pressoflex 6p C2 DCpowe'!$G$3/2-('ver pressoflex 6p C2 DCpowe'!$G$3-'ver pressoflex 6p C2 DCpowe'!$M$13))*IF(($G$3/2-$M$13)&gt;0,-1,1)</f>
        <v>18248587.500000004</v>
      </c>
      <c r="AA262" s="113">
        <f t="shared" si="61"/>
        <v>18326135.773795933</v>
      </c>
      <c r="AB262" s="193">
        <f t="shared" si="62"/>
        <v>1.0706131358318047E-4</v>
      </c>
      <c r="AC262" s="191">
        <f t="shared" si="63"/>
        <v>7.8473955209285454E-5</v>
      </c>
      <c r="AD262" s="194">
        <f t="shared" si="64"/>
        <v>5.4489559446462229E-9</v>
      </c>
      <c r="AE262" s="191">
        <f t="shared" si="65"/>
        <v>5.8855466406964084E-3</v>
      </c>
      <c r="AF262" s="191">
        <f t="shared" si="66"/>
        <v>0.35143249328522164</v>
      </c>
    </row>
    <row r="263" spans="2:32">
      <c r="B263" s="116">
        <f t="shared" si="51"/>
        <v>59739.125228194316</v>
      </c>
      <c r="C263" s="115">
        <f t="shared" si="53"/>
        <v>4.1100000000000003</v>
      </c>
      <c r="D263" s="68">
        <f>'ver pressoflex 6p C2 DCpowe'!$G$3/2/$C$557*C263</f>
        <v>50.347500000000004</v>
      </c>
      <c r="E263" s="114">
        <f t="shared" si="54"/>
        <v>3.1981779345436983E-4</v>
      </c>
      <c r="F263" s="114">
        <f t="shared" si="55"/>
        <v>4.9078335351083113E-4</v>
      </c>
      <c r="G263" s="114">
        <f t="shared" si="56"/>
        <v>6.6174891356729243E-4</v>
      </c>
      <c r="H263" s="114">
        <f t="shared" si="57"/>
        <v>4.3588791497882699E-3</v>
      </c>
      <c r="I263" s="114">
        <f t="shared" si="58"/>
        <v>4.5298447098447315E-3</v>
      </c>
      <c r="J263" s="114">
        <f t="shared" si="59"/>
        <v>4.7008102699011931E-3</v>
      </c>
      <c r="K263" s="114">
        <f t="shared" si="60"/>
        <v>5.1282241700423463E-3</v>
      </c>
      <c r="L263" s="113">
        <f>-'ver pressoflex 6p C2 DCpowe'!$G$2*'ver pressoflex 6p C2 DCpowe'!D263*'ver pressoflex 6p C2 DCpowe'!$G$17*'ver pressoflex 6p C2 DCpowe'!$G$13*'ver pressoflex 6p C2 DCpowe'!AE263</f>
        <v>-69.758647971223311</v>
      </c>
      <c r="M263" s="31">
        <f>IF(ABS(E263)&lt;'ver pressoflex 6p C2 DCpowe'!$G$7,'ver pressoflex 6p C2 DCpowe'!$G$16*E263*'ver pressoflex 6p C2 DCpowe'!$O$8,SIGN(E263)*'ver pressoflex 6p C2 DCpowe'!$G$15*'ver pressoflex 6p C2 DCpowe'!$O$8)</f>
        <v>5.3838761655398972</v>
      </c>
      <c r="N263" s="31">
        <f>IF(ABS(F263)&lt;'ver pressoflex 6p C2 DCpowe'!$G$7,'ver pressoflex 6p C2 DCpowe'!$G$16*F263*'ver pressoflex 6p C2 DCpowe'!$O$9,SIGN(F263)*'ver pressoflex 6p C2 DCpowe'!$G$15*'ver pressoflex 6p C2 DCpowe'!$O$9)</f>
        <v>0</v>
      </c>
      <c r="O263" s="31">
        <f>IF(ABS(G263)&lt;'ver pressoflex 6p C2 DCpowe'!$G$7,'ver pressoflex 6p C2 DCpowe'!$G$16*G263*'ver pressoflex 6p C2 DCpowe'!$O$10,SIGN(G263)*'ver pressoflex 6p C2 DCpowe'!$G$15*'ver pressoflex 6p C2 DCpowe'!$O$10)</f>
        <v>0</v>
      </c>
      <c r="P263" s="31">
        <f>IF(ABS(H263)&lt;'ver pressoflex 6p C2 DCpowe'!$G$7,'ver pressoflex 6p C2 DCpowe'!$G$16*H263*'ver pressoflex 6p C2 DCpowe'!$O$11,SIGN(H263)*'ver pressoflex 6p C2 DCpowe'!$G$15*'ver pressoflex 6p C2 DCpowe'!$O$11)</f>
        <v>0</v>
      </c>
      <c r="Q263" s="31">
        <f>IF(ABS(I263)&lt;'ver pressoflex 6p C2 DCpowe'!$G$7,'ver pressoflex 6p C2 DCpowe'!$G$16*I263*'ver pressoflex 6p C2 DCpowe'!$O$12,SIGN(I263)*'ver pressoflex 6p C2 DCpowe'!$G$15*'ver pressoflex 6p C2 DCpowe'!$O$12)</f>
        <v>0</v>
      </c>
      <c r="R263" s="31">
        <f>IF(ABS(J263)&lt;'ver pressoflex 6p C2 DCpowe'!$G$7,'ver pressoflex 6p C2 DCpowe'!$G$16*J263*'ver pressoflex 6p C2 DCpowe'!$O$13,SIGN(J263)*'ver pressoflex 6p C2 DCpowe'!$G$15*'ver pressoflex 6p C2 DCpowe'!$O$13)</f>
        <v>17803.500000000004</v>
      </c>
      <c r="S263" s="113">
        <f t="shared" si="52"/>
        <v>17739.12522819432</v>
      </c>
      <c r="T263" s="362">
        <f>-L263*('ver pressoflex 6p C2 DCpowe'!$G$3/2-'ver pressoflex 6p C2 DCpowe'!AF263*'ver pressoflex 6p C2 DCpowe'!D263)</f>
        <v>84219.664948075297</v>
      </c>
      <c r="U263" s="29">
        <f>M263*IF(($G$3/2-$M$8)&gt;0,('ver pressoflex 6p C2 DCpowe'!$G$3/2-'ver pressoflex 6p C2 DCpowe'!$M$8),'ver pressoflex 6p C2 DCpowe'!$G$3/2-('ver pressoflex 6p C2 DCpowe'!$G$3-'ver pressoflex 6p C2 DCpowe'!$M$8))*IF(($G$3/2-$M$8)&gt;0,-1,1)</f>
        <v>-5518.4730696783945</v>
      </c>
      <c r="V263" s="29">
        <f>N263*IF(($G$3/2-$M$9)&gt;0,('ver pressoflex 6p C2 DCpowe'!$G$3/2-'ver pressoflex 6p C2 DCpowe'!$M$9),'ver pressoflex 6p C2 DCpowe'!$G$3/2-('ver pressoflex 6p C2 DCpowe'!$G$3-'ver pressoflex 6p C2 DCpowe'!$M$9))*IF(($G$3/2-$M$9)&gt;0,-1,1)</f>
        <v>0</v>
      </c>
      <c r="W263" s="29">
        <f>O263*IF(($G$3/2-$M$10)&gt;0,('ver pressoflex 6p C2 DCpowe'!$G$3/2-'ver pressoflex 6p C2 DCpowe'!$M$10),'ver pressoflex 6p C2 DCpowe'!$G$3/2-('ver pressoflex 6p C2 DCpowe'!$G$3-'ver pressoflex 6p C2 DCpowe'!$M$10))*IF(($G$3/2-$M$10)&gt;0,-1,1)</f>
        <v>0</v>
      </c>
      <c r="X263" s="29">
        <f>P263*IF(($G$3/2-$M$11)&gt;0,('ver pressoflex 6p C2 DCpowe'!$G$3/2-'ver pressoflex 6p C2 DCpowe'!$M$11),'ver pressoflex 6p C2 DCpowe'!$G$3/2-('ver pressoflex 6p C2 DCpowe'!$G$3-'ver pressoflex 6p C2 DCpowe'!$M$11))*IF(($G$3/2-$M$11)&gt;0,-1,1)</f>
        <v>0</v>
      </c>
      <c r="Y263" s="29">
        <f>Q263*IF(($G$3/2-$M$12)&gt;0,('ver pressoflex 6p C2 DCpowe'!$G$3/2-'ver pressoflex 6p C2 DCpowe'!$M$12),'ver pressoflex 6p C2 DCpowe'!$G$3/2-('ver pressoflex 6p C2 DCpowe'!$G$3-'ver pressoflex 6p C2 DCpowe'!$M$12))*IF(($G$3/2-$M$12)&gt;0,-1,1)</f>
        <v>0</v>
      </c>
      <c r="Z263" s="29">
        <f>R263*IF(($G$3/2-$M$13)&gt;0,('ver pressoflex 6p C2 DCpowe'!$G$3/2-'ver pressoflex 6p C2 DCpowe'!$M$13),'ver pressoflex 6p C2 DCpowe'!$G$3/2-('ver pressoflex 6p C2 DCpowe'!$G$3-'ver pressoflex 6p C2 DCpowe'!$M$13))*IF(($G$3/2-$M$13)&gt;0,-1,1)</f>
        <v>18248587.500000004</v>
      </c>
      <c r="AA263" s="113">
        <f t="shared" si="61"/>
        <v>18327288.691878401</v>
      </c>
      <c r="AB263" s="193">
        <f t="shared" si="62"/>
        <v>1.0759610668678361E-4</v>
      </c>
      <c r="AC263" s="191">
        <f t="shared" si="63"/>
        <v>7.9173910432463871E-5</v>
      </c>
      <c r="AD263" s="194">
        <f t="shared" si="64"/>
        <v>5.5240813343350676E-9</v>
      </c>
      <c r="AE263" s="191">
        <f t="shared" si="65"/>
        <v>5.9380432824347896E-3</v>
      </c>
      <c r="AF263" s="191">
        <f t="shared" si="66"/>
        <v>0.35154265772264148</v>
      </c>
    </row>
    <row r="264" spans="2:32">
      <c r="B264" s="116">
        <f t="shared" si="51"/>
        <v>59738.15572012373</v>
      </c>
      <c r="C264" s="115">
        <f t="shared" si="53"/>
        <v>4.13</v>
      </c>
      <c r="D264" s="68">
        <f>'ver pressoflex 6p C2 DCpowe'!$G$3/2/$C$557*C264</f>
        <v>50.592500000000001</v>
      </c>
      <c r="E264" s="114">
        <f t="shared" si="54"/>
        <v>3.1932765027042106E-4</v>
      </c>
      <c r="F264" s="114">
        <f t="shared" si="55"/>
        <v>4.9031111510072529E-4</v>
      </c>
      <c r="G264" s="114">
        <f t="shared" si="56"/>
        <v>6.6129457993102962E-4</v>
      </c>
      <c r="H264" s="114">
        <f t="shared" si="57"/>
        <v>4.3588120068863596E-3</v>
      </c>
      <c r="I264" s="114">
        <f t="shared" si="58"/>
        <v>4.5297954717166636E-3</v>
      </c>
      <c r="J264" s="114">
        <f t="shared" si="59"/>
        <v>4.7007789365469677E-3</v>
      </c>
      <c r="K264" s="114">
        <f t="shared" si="60"/>
        <v>5.1282375986227285E-3</v>
      </c>
      <c r="L264" s="113">
        <f>-'ver pressoflex 6p C2 DCpowe'!$G$2*'ver pressoflex 6p C2 DCpowe'!D264*'ver pressoflex 6p C2 DCpowe'!$G$17*'ver pressoflex 6p C2 DCpowe'!$G$13*'ver pressoflex 6p C2 DCpowe'!AE264</f>
        <v>-70.719904874240385</v>
      </c>
      <c r="M264" s="31">
        <f>IF(ABS(E264)&lt;'ver pressoflex 6p C2 DCpowe'!$G$7,'ver pressoflex 6p C2 DCpowe'!$G$16*E264*'ver pressoflex 6p C2 DCpowe'!$O$8,SIGN(E264)*'ver pressoflex 6p C2 DCpowe'!$G$15*'ver pressoflex 6p C2 DCpowe'!$O$8)</f>
        <v>5.3756249979695729</v>
      </c>
      <c r="N264" s="31">
        <f>IF(ABS(F264)&lt;'ver pressoflex 6p C2 DCpowe'!$G$7,'ver pressoflex 6p C2 DCpowe'!$G$16*F264*'ver pressoflex 6p C2 DCpowe'!$O$9,SIGN(F264)*'ver pressoflex 6p C2 DCpowe'!$G$15*'ver pressoflex 6p C2 DCpowe'!$O$9)</f>
        <v>0</v>
      </c>
      <c r="O264" s="31">
        <f>IF(ABS(G264)&lt;'ver pressoflex 6p C2 DCpowe'!$G$7,'ver pressoflex 6p C2 DCpowe'!$G$16*G264*'ver pressoflex 6p C2 DCpowe'!$O$10,SIGN(G264)*'ver pressoflex 6p C2 DCpowe'!$G$15*'ver pressoflex 6p C2 DCpowe'!$O$10)</f>
        <v>0</v>
      </c>
      <c r="P264" s="31">
        <f>IF(ABS(H264)&lt;'ver pressoflex 6p C2 DCpowe'!$G$7,'ver pressoflex 6p C2 DCpowe'!$G$16*H264*'ver pressoflex 6p C2 DCpowe'!$O$11,SIGN(H264)*'ver pressoflex 6p C2 DCpowe'!$G$15*'ver pressoflex 6p C2 DCpowe'!$O$11)</f>
        <v>0</v>
      </c>
      <c r="Q264" s="31">
        <f>IF(ABS(I264)&lt;'ver pressoflex 6p C2 DCpowe'!$G$7,'ver pressoflex 6p C2 DCpowe'!$G$16*I264*'ver pressoflex 6p C2 DCpowe'!$O$12,SIGN(I264)*'ver pressoflex 6p C2 DCpowe'!$G$15*'ver pressoflex 6p C2 DCpowe'!$O$12)</f>
        <v>0</v>
      </c>
      <c r="R264" s="31">
        <f>IF(ABS(J264)&lt;'ver pressoflex 6p C2 DCpowe'!$G$7,'ver pressoflex 6p C2 DCpowe'!$G$16*J264*'ver pressoflex 6p C2 DCpowe'!$O$13,SIGN(J264)*'ver pressoflex 6p C2 DCpowe'!$G$15*'ver pressoflex 6p C2 DCpowe'!$O$13)</f>
        <v>17803.500000000004</v>
      </c>
      <c r="S264" s="113">
        <f t="shared" si="52"/>
        <v>17738.155720123734</v>
      </c>
      <c r="T264" s="362">
        <f>-L264*('ver pressoflex 6p C2 DCpowe'!$G$3/2-'ver pressoflex 6p C2 DCpowe'!AF264*'ver pressoflex 6p C2 DCpowe'!D264)</f>
        <v>85373.705028340002</v>
      </c>
      <c r="U264" s="29">
        <f>M264*IF(($G$3/2-$M$8)&gt;0,('ver pressoflex 6p C2 DCpowe'!$G$3/2-'ver pressoflex 6p C2 DCpowe'!$M$8),'ver pressoflex 6p C2 DCpowe'!$G$3/2-('ver pressoflex 6p C2 DCpowe'!$G$3-'ver pressoflex 6p C2 DCpowe'!$M$8))*IF(($G$3/2-$M$8)&gt;0,-1,1)</f>
        <v>-5510.0156229188124</v>
      </c>
      <c r="V264" s="29">
        <f>N264*IF(($G$3/2-$M$9)&gt;0,('ver pressoflex 6p C2 DCpowe'!$G$3/2-'ver pressoflex 6p C2 DCpowe'!$M$9),'ver pressoflex 6p C2 DCpowe'!$G$3/2-('ver pressoflex 6p C2 DCpowe'!$G$3-'ver pressoflex 6p C2 DCpowe'!$M$9))*IF(($G$3/2-$M$9)&gt;0,-1,1)</f>
        <v>0</v>
      </c>
      <c r="W264" s="29">
        <f>O264*IF(($G$3/2-$M$10)&gt;0,('ver pressoflex 6p C2 DCpowe'!$G$3/2-'ver pressoflex 6p C2 DCpowe'!$M$10),'ver pressoflex 6p C2 DCpowe'!$G$3/2-('ver pressoflex 6p C2 DCpowe'!$G$3-'ver pressoflex 6p C2 DCpowe'!$M$10))*IF(($G$3/2-$M$10)&gt;0,-1,1)</f>
        <v>0</v>
      </c>
      <c r="X264" s="29">
        <f>P264*IF(($G$3/2-$M$11)&gt;0,('ver pressoflex 6p C2 DCpowe'!$G$3/2-'ver pressoflex 6p C2 DCpowe'!$M$11),'ver pressoflex 6p C2 DCpowe'!$G$3/2-('ver pressoflex 6p C2 DCpowe'!$G$3-'ver pressoflex 6p C2 DCpowe'!$M$11))*IF(($G$3/2-$M$11)&gt;0,-1,1)</f>
        <v>0</v>
      </c>
      <c r="Y264" s="29">
        <f>Q264*IF(($G$3/2-$M$12)&gt;0,('ver pressoflex 6p C2 DCpowe'!$G$3/2-'ver pressoflex 6p C2 DCpowe'!$M$12),'ver pressoflex 6p C2 DCpowe'!$G$3/2-('ver pressoflex 6p C2 DCpowe'!$G$3-'ver pressoflex 6p C2 DCpowe'!$M$12))*IF(($G$3/2-$M$12)&gt;0,-1,1)</f>
        <v>0</v>
      </c>
      <c r="Z264" s="29">
        <f>R264*IF(($G$3/2-$M$13)&gt;0,('ver pressoflex 6p C2 DCpowe'!$G$3/2-'ver pressoflex 6p C2 DCpowe'!$M$13),'ver pressoflex 6p C2 DCpowe'!$G$3/2-('ver pressoflex 6p C2 DCpowe'!$G$3-'ver pressoflex 6p C2 DCpowe'!$M$13))*IF(($G$3/2-$M$13)&gt;0,-1,1)</f>
        <v>18248587.500000004</v>
      </c>
      <c r="AA264" s="113">
        <f t="shared" si="61"/>
        <v>18328451.189405426</v>
      </c>
      <c r="AB264" s="193">
        <f t="shared" si="62"/>
        <v>1.0813101180533962E-4</v>
      </c>
      <c r="AC264" s="191">
        <f t="shared" si="63"/>
        <v>7.9876215276674707E-5</v>
      </c>
      <c r="AD264" s="194">
        <f t="shared" si="64"/>
        <v>5.5998345324336657E-9</v>
      </c>
      <c r="AE264" s="191">
        <f t="shared" si="65"/>
        <v>5.9907161457506027E-3</v>
      </c>
      <c r="AF264" s="191">
        <f t="shared" si="66"/>
        <v>0.3516530848661924</v>
      </c>
    </row>
    <row r="265" spans="2:32">
      <c r="B265" s="116">
        <f t="shared" si="51"/>
        <v>59737.178107783227</v>
      </c>
      <c r="C265" s="115">
        <f t="shared" si="53"/>
        <v>4.1499999999999995</v>
      </c>
      <c r="D265" s="68">
        <f>'ver pressoflex 6p C2 DCpowe'!$G$3/2/$C$557*C265</f>
        <v>50.837499999999991</v>
      </c>
      <c r="E265" s="114">
        <f t="shared" si="54"/>
        <v>3.1883740441290424E-4</v>
      </c>
      <c r="F265" s="114">
        <f t="shared" si="55"/>
        <v>4.8983877776768406E-4</v>
      </c>
      <c r="G265" s="114">
        <f t="shared" si="56"/>
        <v>6.6084015112246382E-4</v>
      </c>
      <c r="H265" s="114">
        <f t="shared" si="57"/>
        <v>4.358744849919576E-3</v>
      </c>
      <c r="I265" s="114">
        <f t="shared" si="58"/>
        <v>4.5297462232743559E-3</v>
      </c>
      <c r="J265" s="114">
        <f t="shared" si="59"/>
        <v>4.7007475966291358E-3</v>
      </c>
      <c r="K265" s="114">
        <f t="shared" si="60"/>
        <v>5.1282510300160846E-3</v>
      </c>
      <c r="L265" s="113">
        <f>-'ver pressoflex 6p C2 DCpowe'!$G$2*'ver pressoflex 6p C2 DCpowe'!D265*'ver pressoflex 6p C2 DCpowe'!$G$17*'ver pressoflex 6p C2 DCpowe'!$G$13*'ver pressoflex 6p C2 DCpowe'!AE265</f>
        <v>-71.689264318746325</v>
      </c>
      <c r="M265" s="31">
        <f>IF(ABS(E265)&lt;'ver pressoflex 6p C2 DCpowe'!$G$7,'ver pressoflex 6p C2 DCpowe'!$G$16*E265*'ver pressoflex 6p C2 DCpowe'!$O$8,SIGN(E265)*'ver pressoflex 6p C2 DCpowe'!$G$15*'ver pressoflex 6p C2 DCpowe'!$O$8)</f>
        <v>5.3673721019720393</v>
      </c>
      <c r="N265" s="31">
        <f>IF(ABS(F265)&lt;'ver pressoflex 6p C2 DCpowe'!$G$7,'ver pressoflex 6p C2 DCpowe'!$G$16*F265*'ver pressoflex 6p C2 DCpowe'!$O$9,SIGN(F265)*'ver pressoflex 6p C2 DCpowe'!$G$15*'ver pressoflex 6p C2 DCpowe'!$O$9)</f>
        <v>0</v>
      </c>
      <c r="O265" s="31">
        <f>IF(ABS(G265)&lt;'ver pressoflex 6p C2 DCpowe'!$G$7,'ver pressoflex 6p C2 DCpowe'!$G$16*G265*'ver pressoflex 6p C2 DCpowe'!$O$10,SIGN(G265)*'ver pressoflex 6p C2 DCpowe'!$G$15*'ver pressoflex 6p C2 DCpowe'!$O$10)</f>
        <v>0</v>
      </c>
      <c r="P265" s="31">
        <f>IF(ABS(H265)&lt;'ver pressoflex 6p C2 DCpowe'!$G$7,'ver pressoflex 6p C2 DCpowe'!$G$16*H265*'ver pressoflex 6p C2 DCpowe'!$O$11,SIGN(H265)*'ver pressoflex 6p C2 DCpowe'!$G$15*'ver pressoflex 6p C2 DCpowe'!$O$11)</f>
        <v>0</v>
      </c>
      <c r="Q265" s="31">
        <f>IF(ABS(I265)&lt;'ver pressoflex 6p C2 DCpowe'!$G$7,'ver pressoflex 6p C2 DCpowe'!$G$16*I265*'ver pressoflex 6p C2 DCpowe'!$O$12,SIGN(I265)*'ver pressoflex 6p C2 DCpowe'!$G$15*'ver pressoflex 6p C2 DCpowe'!$O$12)</f>
        <v>0</v>
      </c>
      <c r="R265" s="31">
        <f>IF(ABS(J265)&lt;'ver pressoflex 6p C2 DCpowe'!$G$7,'ver pressoflex 6p C2 DCpowe'!$G$16*J265*'ver pressoflex 6p C2 DCpowe'!$O$13,SIGN(J265)*'ver pressoflex 6p C2 DCpowe'!$G$15*'ver pressoflex 6p C2 DCpowe'!$O$13)</f>
        <v>17803.500000000004</v>
      </c>
      <c r="S265" s="113">
        <f t="shared" si="52"/>
        <v>17737.178107783231</v>
      </c>
      <c r="T265" s="362">
        <f>-L265*('ver pressoflex 6p C2 DCpowe'!$G$3/2-'ver pressoflex 6p C2 DCpowe'!AF265*'ver pressoflex 6p C2 DCpowe'!D265)</f>
        <v>86537.344663655036</v>
      </c>
      <c r="U265" s="29">
        <f>M265*IF(($G$3/2-$M$8)&gt;0,('ver pressoflex 6p C2 DCpowe'!$G$3/2-'ver pressoflex 6p C2 DCpowe'!$M$8),'ver pressoflex 6p C2 DCpowe'!$G$3/2-('ver pressoflex 6p C2 DCpowe'!$G$3-'ver pressoflex 6p C2 DCpowe'!$M$8))*IF(($G$3/2-$M$8)&gt;0,-1,1)</f>
        <v>-5501.5564045213405</v>
      </c>
      <c r="V265" s="29">
        <f>N265*IF(($G$3/2-$M$9)&gt;0,('ver pressoflex 6p C2 DCpowe'!$G$3/2-'ver pressoflex 6p C2 DCpowe'!$M$9),'ver pressoflex 6p C2 DCpowe'!$G$3/2-('ver pressoflex 6p C2 DCpowe'!$G$3-'ver pressoflex 6p C2 DCpowe'!$M$9))*IF(($G$3/2-$M$9)&gt;0,-1,1)</f>
        <v>0</v>
      </c>
      <c r="W265" s="29">
        <f>O265*IF(($G$3/2-$M$10)&gt;0,('ver pressoflex 6p C2 DCpowe'!$G$3/2-'ver pressoflex 6p C2 DCpowe'!$M$10),'ver pressoflex 6p C2 DCpowe'!$G$3/2-('ver pressoflex 6p C2 DCpowe'!$G$3-'ver pressoflex 6p C2 DCpowe'!$M$10))*IF(($G$3/2-$M$10)&gt;0,-1,1)</f>
        <v>0</v>
      </c>
      <c r="X265" s="29">
        <f>P265*IF(($G$3/2-$M$11)&gt;0,('ver pressoflex 6p C2 DCpowe'!$G$3/2-'ver pressoflex 6p C2 DCpowe'!$M$11),'ver pressoflex 6p C2 DCpowe'!$G$3/2-('ver pressoflex 6p C2 DCpowe'!$G$3-'ver pressoflex 6p C2 DCpowe'!$M$11))*IF(($G$3/2-$M$11)&gt;0,-1,1)</f>
        <v>0</v>
      </c>
      <c r="Y265" s="29">
        <f>Q265*IF(($G$3/2-$M$12)&gt;0,('ver pressoflex 6p C2 DCpowe'!$G$3/2-'ver pressoflex 6p C2 DCpowe'!$M$12),'ver pressoflex 6p C2 DCpowe'!$G$3/2-('ver pressoflex 6p C2 DCpowe'!$G$3-'ver pressoflex 6p C2 DCpowe'!$M$12))*IF(($G$3/2-$M$12)&gt;0,-1,1)</f>
        <v>0</v>
      </c>
      <c r="Z265" s="29">
        <f>R265*IF(($G$3/2-$M$13)&gt;0,('ver pressoflex 6p C2 DCpowe'!$G$3/2-'ver pressoflex 6p C2 DCpowe'!$M$13),'ver pressoflex 6p C2 DCpowe'!$G$3/2-('ver pressoflex 6p C2 DCpowe'!$G$3-'ver pressoflex 6p C2 DCpowe'!$M$13))*IF(($G$3/2-$M$13)&gt;0,-1,1)</f>
        <v>18248587.500000004</v>
      </c>
      <c r="AA265" s="113">
        <f t="shared" si="61"/>
        <v>18329623.288259137</v>
      </c>
      <c r="AB265" s="193">
        <f t="shared" si="62"/>
        <v>1.0866602897404519E-4</v>
      </c>
      <c r="AC265" s="191">
        <f t="shared" si="63"/>
        <v>8.0580858414411565E-5</v>
      </c>
      <c r="AD265" s="194">
        <f t="shared" si="64"/>
        <v>5.6762169033859765E-9</v>
      </c>
      <c r="AE265" s="191">
        <f t="shared" si="65"/>
        <v>6.0435643810808669E-3</v>
      </c>
      <c r="AF265" s="191">
        <f t="shared" si="66"/>
        <v>0.35176377565669836</v>
      </c>
    </row>
    <row r="266" spans="2:32">
      <c r="B266" s="116">
        <f t="shared" si="51"/>
        <v>59736.192371235666</v>
      </c>
      <c r="C266" s="115">
        <f t="shared" si="53"/>
        <v>4.169999999999999</v>
      </c>
      <c r="D266" s="68">
        <f>'ver pressoflex 6p C2 DCpowe'!$G$3/2/$C$557*C266</f>
        <v>51.082499999999989</v>
      </c>
      <c r="E266" s="114">
        <f t="shared" si="54"/>
        <v>3.1834705584955439E-4</v>
      </c>
      <c r="F266" s="114">
        <f t="shared" si="55"/>
        <v>4.8936634148062088E-4</v>
      </c>
      <c r="G266" s="114">
        <f t="shared" si="56"/>
        <v>6.6038562711168744E-4</v>
      </c>
      <c r="H266" s="114">
        <f t="shared" si="57"/>
        <v>4.3586776788835007E-3</v>
      </c>
      <c r="I266" s="114">
        <f t="shared" si="58"/>
        <v>4.5296969645145678E-3</v>
      </c>
      <c r="J266" s="114">
        <f t="shared" si="59"/>
        <v>4.7007162501456331E-3</v>
      </c>
      <c r="K266" s="114">
        <f t="shared" si="60"/>
        <v>5.1282644642233E-3</v>
      </c>
      <c r="L266" s="113">
        <f>-'ver pressoflex 6p C2 DCpowe'!$G$2*'ver pressoflex 6p C2 DCpowe'!D266*'ver pressoflex 6p C2 DCpowe'!$G$17*'ver pressoflex 6p C2 DCpowe'!$G$13*'ver pressoflex 6p C2 DCpowe'!AE266</f>
        <v>-72.666746241345919</v>
      </c>
      <c r="M266" s="31">
        <f>IF(ABS(E266)&lt;'ver pressoflex 6p C2 DCpowe'!$G$7,'ver pressoflex 6p C2 DCpowe'!$G$16*E266*'ver pressoflex 6p C2 DCpowe'!$O$8,SIGN(E266)*'ver pressoflex 6p C2 DCpowe'!$G$15*'ver pressoflex 6p C2 DCpowe'!$O$8)</f>
        <v>5.3591174770041432</v>
      </c>
      <c r="N266" s="31">
        <f>IF(ABS(F266)&lt;'ver pressoflex 6p C2 DCpowe'!$G$7,'ver pressoflex 6p C2 DCpowe'!$G$16*F266*'ver pressoflex 6p C2 DCpowe'!$O$9,SIGN(F266)*'ver pressoflex 6p C2 DCpowe'!$G$15*'ver pressoflex 6p C2 DCpowe'!$O$9)</f>
        <v>0</v>
      </c>
      <c r="O266" s="31">
        <f>IF(ABS(G266)&lt;'ver pressoflex 6p C2 DCpowe'!$G$7,'ver pressoflex 6p C2 DCpowe'!$G$16*G266*'ver pressoflex 6p C2 DCpowe'!$O$10,SIGN(G266)*'ver pressoflex 6p C2 DCpowe'!$G$15*'ver pressoflex 6p C2 DCpowe'!$O$10)</f>
        <v>0</v>
      </c>
      <c r="P266" s="31">
        <f>IF(ABS(H266)&lt;'ver pressoflex 6p C2 DCpowe'!$G$7,'ver pressoflex 6p C2 DCpowe'!$G$16*H266*'ver pressoflex 6p C2 DCpowe'!$O$11,SIGN(H266)*'ver pressoflex 6p C2 DCpowe'!$G$15*'ver pressoflex 6p C2 DCpowe'!$O$11)</f>
        <v>0</v>
      </c>
      <c r="Q266" s="31">
        <f>IF(ABS(I266)&lt;'ver pressoflex 6p C2 DCpowe'!$G$7,'ver pressoflex 6p C2 DCpowe'!$G$16*I266*'ver pressoflex 6p C2 DCpowe'!$O$12,SIGN(I266)*'ver pressoflex 6p C2 DCpowe'!$G$15*'ver pressoflex 6p C2 DCpowe'!$O$12)</f>
        <v>0</v>
      </c>
      <c r="R266" s="31">
        <f>IF(ABS(J266)&lt;'ver pressoflex 6p C2 DCpowe'!$G$7,'ver pressoflex 6p C2 DCpowe'!$G$16*J266*'ver pressoflex 6p C2 DCpowe'!$O$13,SIGN(J266)*'ver pressoflex 6p C2 DCpowe'!$G$15*'ver pressoflex 6p C2 DCpowe'!$O$13)</f>
        <v>17803.500000000004</v>
      </c>
      <c r="S266" s="113">
        <f t="shared" si="52"/>
        <v>17736.192371235662</v>
      </c>
      <c r="T266" s="362">
        <f>-L266*('ver pressoflex 6p C2 DCpowe'!$G$3/2-'ver pressoflex 6p C2 DCpowe'!AF266*'ver pressoflex 6p C2 DCpowe'!D266)</f>
        <v>87710.605473077565</v>
      </c>
      <c r="U266" s="29">
        <f>M266*IF(($G$3/2-$M$8)&gt;0,('ver pressoflex 6p C2 DCpowe'!$G$3/2-'ver pressoflex 6p C2 DCpowe'!$M$8),'ver pressoflex 6p C2 DCpowe'!$G$3/2-('ver pressoflex 6p C2 DCpowe'!$G$3-'ver pressoflex 6p C2 DCpowe'!$M$8))*IF(($G$3/2-$M$8)&gt;0,-1,1)</f>
        <v>-5493.0954139292471</v>
      </c>
      <c r="V266" s="29">
        <f>N266*IF(($G$3/2-$M$9)&gt;0,('ver pressoflex 6p C2 DCpowe'!$G$3/2-'ver pressoflex 6p C2 DCpowe'!$M$9),'ver pressoflex 6p C2 DCpowe'!$G$3/2-('ver pressoflex 6p C2 DCpowe'!$G$3-'ver pressoflex 6p C2 DCpowe'!$M$9))*IF(($G$3/2-$M$9)&gt;0,-1,1)</f>
        <v>0</v>
      </c>
      <c r="W266" s="29">
        <f>O266*IF(($G$3/2-$M$10)&gt;0,('ver pressoflex 6p C2 DCpowe'!$G$3/2-'ver pressoflex 6p C2 DCpowe'!$M$10),'ver pressoflex 6p C2 DCpowe'!$G$3/2-('ver pressoflex 6p C2 DCpowe'!$G$3-'ver pressoflex 6p C2 DCpowe'!$M$10))*IF(($G$3/2-$M$10)&gt;0,-1,1)</f>
        <v>0</v>
      </c>
      <c r="X266" s="29">
        <f>P266*IF(($G$3/2-$M$11)&gt;0,('ver pressoflex 6p C2 DCpowe'!$G$3/2-'ver pressoflex 6p C2 DCpowe'!$M$11),'ver pressoflex 6p C2 DCpowe'!$G$3/2-('ver pressoflex 6p C2 DCpowe'!$G$3-'ver pressoflex 6p C2 DCpowe'!$M$11))*IF(($G$3/2-$M$11)&gt;0,-1,1)</f>
        <v>0</v>
      </c>
      <c r="Y266" s="29">
        <f>Q266*IF(($G$3/2-$M$12)&gt;0,('ver pressoflex 6p C2 DCpowe'!$G$3/2-'ver pressoflex 6p C2 DCpowe'!$M$12),'ver pressoflex 6p C2 DCpowe'!$G$3/2-('ver pressoflex 6p C2 DCpowe'!$G$3-'ver pressoflex 6p C2 DCpowe'!$M$12))*IF(($G$3/2-$M$12)&gt;0,-1,1)</f>
        <v>0</v>
      </c>
      <c r="Z266" s="29">
        <f>R266*IF(($G$3/2-$M$13)&gt;0,('ver pressoflex 6p C2 DCpowe'!$G$3/2-'ver pressoflex 6p C2 DCpowe'!$M$13),'ver pressoflex 6p C2 DCpowe'!$G$3/2-('ver pressoflex 6p C2 DCpowe'!$G$3-'ver pressoflex 6p C2 DCpowe'!$M$13))*IF(($G$3/2-$M$13)&gt;0,-1,1)</f>
        <v>18248587.500000004</v>
      </c>
      <c r="AA266" s="113">
        <f t="shared" si="61"/>
        <v>18330805.010059152</v>
      </c>
      <c r="AB266" s="193">
        <f t="shared" si="62"/>
        <v>1.092011582281119E-4</v>
      </c>
      <c r="AC266" s="191">
        <f t="shared" si="63"/>
        <v>8.1287828503019279E-5</v>
      </c>
      <c r="AD266" s="194">
        <f t="shared" si="64"/>
        <v>5.7532297926171996E-9</v>
      </c>
      <c r="AE266" s="191">
        <f t="shared" si="65"/>
        <v>6.0965871377264454E-3</v>
      </c>
      <c r="AF266" s="191">
        <f t="shared" si="66"/>
        <v>0.3518747310394813</v>
      </c>
    </row>
    <row r="267" spans="2:32">
      <c r="B267" s="116">
        <f t="shared" si="51"/>
        <v>59735.198490752031</v>
      </c>
      <c r="C267" s="115">
        <f t="shared" si="53"/>
        <v>4.1899999999999986</v>
      </c>
      <c r="D267" s="68">
        <f>'ver pressoflex 6p C2 DCpowe'!$G$3/2/$C$557*C267</f>
        <v>51.327499999999986</v>
      </c>
      <c r="E267" s="114">
        <f t="shared" si="54"/>
        <v>3.17856604548093E-4</v>
      </c>
      <c r="F267" s="114">
        <f t="shared" si="55"/>
        <v>4.8889380620843661E-4</v>
      </c>
      <c r="G267" s="114">
        <f t="shared" si="56"/>
        <v>6.5993100786878027E-4</v>
      </c>
      <c r="H267" s="114">
        <f t="shared" si="57"/>
        <v>4.3586104937737118E-3</v>
      </c>
      <c r="I267" s="114">
        <f t="shared" si="58"/>
        <v>4.5296476954340553E-3</v>
      </c>
      <c r="J267" s="114">
        <f t="shared" si="59"/>
        <v>4.7006848970943989E-3</v>
      </c>
      <c r="K267" s="114">
        <f t="shared" si="60"/>
        <v>5.1282779012452578E-3</v>
      </c>
      <c r="L267" s="113">
        <f>-'ver pressoflex 6p C2 DCpowe'!$G$2*'ver pressoflex 6p C2 DCpowe'!D267*'ver pressoflex 6p C2 DCpowe'!$G$17*'ver pressoflex 6p C2 DCpowe'!$G$13*'ver pressoflex 6p C2 DCpowe'!AE267</f>
        <v>-73.652370370495532</v>
      </c>
      <c r="M267" s="31">
        <f>IF(ABS(E267)&lt;'ver pressoflex 6p C2 DCpowe'!$G$7,'ver pressoflex 6p C2 DCpowe'!$G$16*E267*'ver pressoflex 6p C2 DCpowe'!$O$8,SIGN(E267)*'ver pressoflex 6p C2 DCpowe'!$G$15*'ver pressoflex 6p C2 DCpowe'!$O$8)</f>
        <v>5.3508611225225007</v>
      </c>
      <c r="N267" s="31">
        <f>IF(ABS(F267)&lt;'ver pressoflex 6p C2 DCpowe'!$G$7,'ver pressoflex 6p C2 DCpowe'!$G$16*F267*'ver pressoflex 6p C2 DCpowe'!$O$9,SIGN(F267)*'ver pressoflex 6p C2 DCpowe'!$G$15*'ver pressoflex 6p C2 DCpowe'!$O$9)</f>
        <v>0</v>
      </c>
      <c r="O267" s="31">
        <f>IF(ABS(G267)&lt;'ver pressoflex 6p C2 DCpowe'!$G$7,'ver pressoflex 6p C2 DCpowe'!$G$16*G267*'ver pressoflex 6p C2 DCpowe'!$O$10,SIGN(G267)*'ver pressoflex 6p C2 DCpowe'!$G$15*'ver pressoflex 6p C2 DCpowe'!$O$10)</f>
        <v>0</v>
      </c>
      <c r="P267" s="31">
        <f>IF(ABS(H267)&lt;'ver pressoflex 6p C2 DCpowe'!$G$7,'ver pressoflex 6p C2 DCpowe'!$G$16*H267*'ver pressoflex 6p C2 DCpowe'!$O$11,SIGN(H267)*'ver pressoflex 6p C2 DCpowe'!$G$15*'ver pressoflex 6p C2 DCpowe'!$O$11)</f>
        <v>0</v>
      </c>
      <c r="Q267" s="31">
        <f>IF(ABS(I267)&lt;'ver pressoflex 6p C2 DCpowe'!$G$7,'ver pressoflex 6p C2 DCpowe'!$G$16*I267*'ver pressoflex 6p C2 DCpowe'!$O$12,SIGN(I267)*'ver pressoflex 6p C2 DCpowe'!$G$15*'ver pressoflex 6p C2 DCpowe'!$O$12)</f>
        <v>0</v>
      </c>
      <c r="R267" s="31">
        <f>IF(ABS(J267)&lt;'ver pressoflex 6p C2 DCpowe'!$G$7,'ver pressoflex 6p C2 DCpowe'!$G$16*J267*'ver pressoflex 6p C2 DCpowe'!$O$13,SIGN(J267)*'ver pressoflex 6p C2 DCpowe'!$G$15*'ver pressoflex 6p C2 DCpowe'!$O$13)</f>
        <v>17803.500000000004</v>
      </c>
      <c r="S267" s="113">
        <f t="shared" si="52"/>
        <v>17735.198490752031</v>
      </c>
      <c r="T267" s="362">
        <f>-L267*('ver pressoflex 6p C2 DCpowe'!$G$3/2-'ver pressoflex 6p C2 DCpowe'!AF267*'ver pressoflex 6p C2 DCpowe'!D267)</f>
        <v>88893.508812791581</v>
      </c>
      <c r="U267" s="29">
        <f>M267*IF(($G$3/2-$M$8)&gt;0,('ver pressoflex 6p C2 DCpowe'!$G$3/2-'ver pressoflex 6p C2 DCpowe'!$M$8),'ver pressoflex 6p C2 DCpowe'!$G$3/2-('ver pressoflex 6p C2 DCpowe'!$G$3-'ver pressoflex 6p C2 DCpowe'!$M$8))*IF(($G$3/2-$M$8)&gt;0,-1,1)</f>
        <v>-5484.6326505855632</v>
      </c>
      <c r="V267" s="29">
        <f>N267*IF(($G$3/2-$M$9)&gt;0,('ver pressoflex 6p C2 DCpowe'!$G$3/2-'ver pressoflex 6p C2 DCpowe'!$M$9),'ver pressoflex 6p C2 DCpowe'!$G$3/2-('ver pressoflex 6p C2 DCpowe'!$G$3-'ver pressoflex 6p C2 DCpowe'!$M$9))*IF(($G$3/2-$M$9)&gt;0,-1,1)</f>
        <v>0</v>
      </c>
      <c r="W267" s="29">
        <f>O267*IF(($G$3/2-$M$10)&gt;0,('ver pressoflex 6p C2 DCpowe'!$G$3/2-'ver pressoflex 6p C2 DCpowe'!$M$10),'ver pressoflex 6p C2 DCpowe'!$G$3/2-('ver pressoflex 6p C2 DCpowe'!$G$3-'ver pressoflex 6p C2 DCpowe'!$M$10))*IF(($G$3/2-$M$10)&gt;0,-1,1)</f>
        <v>0</v>
      </c>
      <c r="X267" s="29">
        <f>P267*IF(($G$3/2-$M$11)&gt;0,('ver pressoflex 6p C2 DCpowe'!$G$3/2-'ver pressoflex 6p C2 DCpowe'!$M$11),'ver pressoflex 6p C2 DCpowe'!$G$3/2-('ver pressoflex 6p C2 DCpowe'!$G$3-'ver pressoflex 6p C2 DCpowe'!$M$11))*IF(($G$3/2-$M$11)&gt;0,-1,1)</f>
        <v>0</v>
      </c>
      <c r="Y267" s="29">
        <f>Q267*IF(($G$3/2-$M$12)&gt;0,('ver pressoflex 6p C2 DCpowe'!$G$3/2-'ver pressoflex 6p C2 DCpowe'!$M$12),'ver pressoflex 6p C2 DCpowe'!$G$3/2-('ver pressoflex 6p C2 DCpowe'!$G$3-'ver pressoflex 6p C2 DCpowe'!$M$12))*IF(($G$3/2-$M$12)&gt;0,-1,1)</f>
        <v>0</v>
      </c>
      <c r="Z267" s="29">
        <f>R267*IF(($G$3/2-$M$13)&gt;0,('ver pressoflex 6p C2 DCpowe'!$G$3/2-'ver pressoflex 6p C2 DCpowe'!$M$13),'ver pressoflex 6p C2 DCpowe'!$G$3/2-('ver pressoflex 6p C2 DCpowe'!$G$3-'ver pressoflex 6p C2 DCpowe'!$M$13))*IF(($G$3/2-$M$13)&gt;0,-1,1)</f>
        <v>18248587.500000004</v>
      </c>
      <c r="AA267" s="113">
        <f t="shared" si="61"/>
        <v>18331996.376162209</v>
      </c>
      <c r="AB267" s="193">
        <f t="shared" si="62"/>
        <v>1.0973639960276607E-4</v>
      </c>
      <c r="AC267" s="191">
        <f t="shared" si="63"/>
        <v>8.1997114184677441E-5</v>
      </c>
      <c r="AD267" s="194">
        <f t="shared" si="64"/>
        <v>5.8308745264922747E-9</v>
      </c>
      <c r="AE267" s="191">
        <f t="shared" si="65"/>
        <v>6.1497835638508079E-3</v>
      </c>
      <c r="AF267" s="191">
        <f t="shared" si="66"/>
        <v>0.35198595196438753</v>
      </c>
    </row>
    <row r="268" spans="2:32">
      <c r="B268" s="116">
        <f t="shared" si="51"/>
        <v>59734.196446811824</v>
      </c>
      <c r="C268" s="115">
        <f t="shared" si="53"/>
        <v>4.2099999999999982</v>
      </c>
      <c r="D268" s="68">
        <f>'ver pressoflex 6p C2 DCpowe'!$G$3/2/$C$557*C268</f>
        <v>51.572499999999977</v>
      </c>
      <c r="E268" s="114">
        <f t="shared" si="54"/>
        <v>3.1736605047622809E-4</v>
      </c>
      <c r="F268" s="114">
        <f t="shared" si="55"/>
        <v>4.8842117192001886E-4</v>
      </c>
      <c r="G268" s="114">
        <f t="shared" si="56"/>
        <v>6.5947629336380968E-4</v>
      </c>
      <c r="H268" s="114">
        <f t="shared" si="57"/>
        <v>4.358543294585784E-3</v>
      </c>
      <c r="I268" s="114">
        <f t="shared" si="58"/>
        <v>4.5295984160295755E-3</v>
      </c>
      <c r="J268" s="114">
        <f t="shared" si="59"/>
        <v>4.7006535374733661E-3</v>
      </c>
      <c r="K268" s="114">
        <f t="shared" si="60"/>
        <v>5.1282913410828435E-3</v>
      </c>
      <c r="L268" s="113">
        <f>-'ver pressoflex 6p C2 DCpowe'!$G$2*'ver pressoflex 6p C2 DCpowe'!D268*'ver pressoflex 6p C2 DCpowe'!$G$17*'ver pressoflex 6p C2 DCpowe'!$G$13*'ver pressoflex 6p C2 DCpowe'!AE268</f>
        <v>-74.646156226163285</v>
      </c>
      <c r="M268" s="31">
        <f>IF(ABS(E268)&lt;'ver pressoflex 6p C2 DCpowe'!$G$7,'ver pressoflex 6p C2 DCpowe'!$G$16*E268*'ver pressoflex 6p C2 DCpowe'!$O$8,SIGN(E268)*'ver pressoflex 6p C2 DCpowe'!$G$15*'ver pressoflex 6p C2 DCpowe'!$O$8)</f>
        <v>5.3426030379835021</v>
      </c>
      <c r="N268" s="31">
        <f>IF(ABS(F268)&lt;'ver pressoflex 6p C2 DCpowe'!$G$7,'ver pressoflex 6p C2 DCpowe'!$G$16*F268*'ver pressoflex 6p C2 DCpowe'!$O$9,SIGN(F268)*'ver pressoflex 6p C2 DCpowe'!$G$15*'ver pressoflex 6p C2 DCpowe'!$O$9)</f>
        <v>0</v>
      </c>
      <c r="O268" s="31">
        <f>IF(ABS(G268)&lt;'ver pressoflex 6p C2 DCpowe'!$G$7,'ver pressoflex 6p C2 DCpowe'!$G$16*G268*'ver pressoflex 6p C2 DCpowe'!$O$10,SIGN(G268)*'ver pressoflex 6p C2 DCpowe'!$G$15*'ver pressoflex 6p C2 DCpowe'!$O$10)</f>
        <v>0</v>
      </c>
      <c r="P268" s="31">
        <f>IF(ABS(H268)&lt;'ver pressoflex 6p C2 DCpowe'!$G$7,'ver pressoflex 6p C2 DCpowe'!$G$16*H268*'ver pressoflex 6p C2 DCpowe'!$O$11,SIGN(H268)*'ver pressoflex 6p C2 DCpowe'!$G$15*'ver pressoflex 6p C2 DCpowe'!$O$11)</f>
        <v>0</v>
      </c>
      <c r="Q268" s="31">
        <f>IF(ABS(I268)&lt;'ver pressoflex 6p C2 DCpowe'!$G$7,'ver pressoflex 6p C2 DCpowe'!$G$16*I268*'ver pressoflex 6p C2 DCpowe'!$O$12,SIGN(I268)*'ver pressoflex 6p C2 DCpowe'!$G$15*'ver pressoflex 6p C2 DCpowe'!$O$12)</f>
        <v>0</v>
      </c>
      <c r="R268" s="31">
        <f>IF(ABS(J268)&lt;'ver pressoflex 6p C2 DCpowe'!$G$7,'ver pressoflex 6p C2 DCpowe'!$G$16*J268*'ver pressoflex 6p C2 DCpowe'!$O$13,SIGN(J268)*'ver pressoflex 6p C2 DCpowe'!$G$15*'ver pressoflex 6p C2 DCpowe'!$O$13)</f>
        <v>17803.500000000004</v>
      </c>
      <c r="S268" s="113">
        <f t="shared" si="52"/>
        <v>17734.196446811824</v>
      </c>
      <c r="T268" s="362">
        <f>-L268*('ver pressoflex 6p C2 DCpowe'!$G$3/2-'ver pressoflex 6p C2 DCpowe'!AF268*'ver pressoflex 6p C2 DCpowe'!D268)</f>
        <v>90086.075775754041</v>
      </c>
      <c r="U268" s="29">
        <f>M268*IF(($G$3/2-$M$8)&gt;0,('ver pressoflex 6p C2 DCpowe'!$G$3/2-'ver pressoflex 6p C2 DCpowe'!$M$8),'ver pressoflex 6p C2 DCpowe'!$G$3/2-('ver pressoflex 6p C2 DCpowe'!$G$3-'ver pressoflex 6p C2 DCpowe'!$M$8))*IF(($G$3/2-$M$8)&gt;0,-1,1)</f>
        <v>-5476.1681139330894</v>
      </c>
      <c r="V268" s="29">
        <f>N268*IF(($G$3/2-$M$9)&gt;0,('ver pressoflex 6p C2 DCpowe'!$G$3/2-'ver pressoflex 6p C2 DCpowe'!$M$9),'ver pressoflex 6p C2 DCpowe'!$G$3/2-('ver pressoflex 6p C2 DCpowe'!$G$3-'ver pressoflex 6p C2 DCpowe'!$M$9))*IF(($G$3/2-$M$9)&gt;0,-1,1)</f>
        <v>0</v>
      </c>
      <c r="W268" s="29">
        <f>O268*IF(($G$3/2-$M$10)&gt;0,('ver pressoflex 6p C2 DCpowe'!$G$3/2-'ver pressoflex 6p C2 DCpowe'!$M$10),'ver pressoflex 6p C2 DCpowe'!$G$3/2-('ver pressoflex 6p C2 DCpowe'!$G$3-'ver pressoflex 6p C2 DCpowe'!$M$10))*IF(($G$3/2-$M$10)&gt;0,-1,1)</f>
        <v>0</v>
      </c>
      <c r="X268" s="29">
        <f>P268*IF(($G$3/2-$M$11)&gt;0,('ver pressoflex 6p C2 DCpowe'!$G$3/2-'ver pressoflex 6p C2 DCpowe'!$M$11),'ver pressoflex 6p C2 DCpowe'!$G$3/2-('ver pressoflex 6p C2 DCpowe'!$G$3-'ver pressoflex 6p C2 DCpowe'!$M$11))*IF(($G$3/2-$M$11)&gt;0,-1,1)</f>
        <v>0</v>
      </c>
      <c r="Y268" s="29">
        <f>Q268*IF(($G$3/2-$M$12)&gt;0,('ver pressoflex 6p C2 DCpowe'!$G$3/2-'ver pressoflex 6p C2 DCpowe'!$M$12),'ver pressoflex 6p C2 DCpowe'!$G$3/2-('ver pressoflex 6p C2 DCpowe'!$G$3-'ver pressoflex 6p C2 DCpowe'!$M$12))*IF(($G$3/2-$M$12)&gt;0,-1,1)</f>
        <v>0</v>
      </c>
      <c r="Z268" s="29">
        <f>R268*IF(($G$3/2-$M$13)&gt;0,('ver pressoflex 6p C2 DCpowe'!$G$3/2-'ver pressoflex 6p C2 DCpowe'!$M$13),'ver pressoflex 6p C2 DCpowe'!$G$3/2-('ver pressoflex 6p C2 DCpowe'!$G$3-'ver pressoflex 6p C2 DCpowe'!$M$13))*IF(($G$3/2-$M$13)&gt;0,-1,1)</f>
        <v>18248587.500000004</v>
      </c>
      <c r="AA268" s="113">
        <f t="shared" si="61"/>
        <v>18333197.407661825</v>
      </c>
      <c r="AB268" s="193">
        <f t="shared" si="62"/>
        <v>1.1027175313324867E-4</v>
      </c>
      <c r="AC268" s="191">
        <f t="shared" si="63"/>
        <v>8.2708704086384148E-5</v>
      </c>
      <c r="AD268" s="194">
        <f t="shared" si="64"/>
        <v>5.909152412274318E-9</v>
      </c>
      <c r="AE268" s="191">
        <f t="shared" si="65"/>
        <v>6.2031528064788108E-3</v>
      </c>
      <c r="AF268" s="191">
        <f t="shared" si="66"/>
        <v>0.35209743938581584</v>
      </c>
    </row>
    <row r="269" spans="2:32">
      <c r="B269" s="116">
        <f t="shared" si="51"/>
        <v>59733.186220103358</v>
      </c>
      <c r="C269" s="115">
        <f t="shared" si="53"/>
        <v>4.2299999999999978</v>
      </c>
      <c r="D269" s="68">
        <f>'ver pressoflex 6p C2 DCpowe'!$G$3/2/$C$557*C269</f>
        <v>51.817499999999974</v>
      </c>
      <c r="E269" s="114">
        <f t="shared" si="54"/>
        <v>3.1687539360165435E-4</v>
      </c>
      <c r="F269" s="114">
        <f t="shared" si="55"/>
        <v>4.8794843858424237E-4</v>
      </c>
      <c r="G269" s="114">
        <f t="shared" si="56"/>
        <v>6.5902148356683033E-4</v>
      </c>
      <c r="H269" s="114">
        <f t="shared" si="57"/>
        <v>4.3584760813152957E-3</v>
      </c>
      <c r="I269" s="114">
        <f t="shared" si="58"/>
        <v>4.5295491262978835E-3</v>
      </c>
      <c r="J269" s="114">
        <f t="shared" si="59"/>
        <v>4.7006221712804714E-3</v>
      </c>
      <c r="K269" s="114">
        <f t="shared" si="60"/>
        <v>5.128304783736941E-3</v>
      </c>
      <c r="L269" s="113">
        <f>-'ver pressoflex 6p C2 DCpowe'!$G$2*'ver pressoflex 6p C2 DCpowe'!D269*'ver pressoflex 6p C2 DCpowe'!$G$17*'ver pressoflex 6p C2 DCpowe'!$G$13*'ver pressoflex 6p C2 DCpowe'!AE269</f>
        <v>-75.648123119489327</v>
      </c>
      <c r="M269" s="31">
        <f>IF(ABS(E269)&lt;'ver pressoflex 6p C2 DCpowe'!$G$7,'ver pressoflex 6p C2 DCpowe'!$G$16*E269*'ver pressoflex 6p C2 DCpowe'!$O$8,SIGN(E269)*'ver pressoflex 6p C2 DCpowe'!$G$15*'ver pressoflex 6p C2 DCpowe'!$O$8)</f>
        <v>5.334343222843315</v>
      </c>
      <c r="N269" s="31">
        <f>IF(ABS(F269)&lt;'ver pressoflex 6p C2 DCpowe'!$G$7,'ver pressoflex 6p C2 DCpowe'!$G$16*F269*'ver pressoflex 6p C2 DCpowe'!$O$9,SIGN(F269)*'ver pressoflex 6p C2 DCpowe'!$G$15*'ver pressoflex 6p C2 DCpowe'!$O$9)</f>
        <v>0</v>
      </c>
      <c r="O269" s="31">
        <f>IF(ABS(G269)&lt;'ver pressoflex 6p C2 DCpowe'!$G$7,'ver pressoflex 6p C2 DCpowe'!$G$16*G269*'ver pressoflex 6p C2 DCpowe'!$O$10,SIGN(G269)*'ver pressoflex 6p C2 DCpowe'!$G$15*'ver pressoflex 6p C2 DCpowe'!$O$10)</f>
        <v>0</v>
      </c>
      <c r="P269" s="31">
        <f>IF(ABS(H269)&lt;'ver pressoflex 6p C2 DCpowe'!$G$7,'ver pressoflex 6p C2 DCpowe'!$G$16*H269*'ver pressoflex 6p C2 DCpowe'!$O$11,SIGN(H269)*'ver pressoflex 6p C2 DCpowe'!$G$15*'ver pressoflex 6p C2 DCpowe'!$O$11)</f>
        <v>0</v>
      </c>
      <c r="Q269" s="31">
        <f>IF(ABS(I269)&lt;'ver pressoflex 6p C2 DCpowe'!$G$7,'ver pressoflex 6p C2 DCpowe'!$G$16*I269*'ver pressoflex 6p C2 DCpowe'!$O$12,SIGN(I269)*'ver pressoflex 6p C2 DCpowe'!$G$15*'ver pressoflex 6p C2 DCpowe'!$O$12)</f>
        <v>0</v>
      </c>
      <c r="R269" s="31">
        <f>IF(ABS(J269)&lt;'ver pressoflex 6p C2 DCpowe'!$G$7,'ver pressoflex 6p C2 DCpowe'!$G$16*J269*'ver pressoflex 6p C2 DCpowe'!$O$13,SIGN(J269)*'ver pressoflex 6p C2 DCpowe'!$G$15*'ver pressoflex 6p C2 DCpowe'!$O$13)</f>
        <v>17803.500000000004</v>
      </c>
      <c r="S269" s="113">
        <f t="shared" si="52"/>
        <v>17733.186220103358</v>
      </c>
      <c r="T269" s="362">
        <f>-L269*('ver pressoflex 6p C2 DCpowe'!$G$3/2-'ver pressoflex 6p C2 DCpowe'!AF269*'ver pressoflex 6p C2 DCpowe'!D269)</f>
        <v>91288.327191341101</v>
      </c>
      <c r="U269" s="29">
        <f>M269*IF(($G$3/2-$M$8)&gt;0,('ver pressoflex 6p C2 DCpowe'!$G$3/2-'ver pressoflex 6p C2 DCpowe'!$M$8),'ver pressoflex 6p C2 DCpowe'!$G$3/2-('ver pressoflex 6p C2 DCpowe'!$G$3-'ver pressoflex 6p C2 DCpowe'!$M$8))*IF(($G$3/2-$M$8)&gt;0,-1,1)</f>
        <v>-5467.7018034143975</v>
      </c>
      <c r="V269" s="29">
        <f>N269*IF(($G$3/2-$M$9)&gt;0,('ver pressoflex 6p C2 DCpowe'!$G$3/2-'ver pressoflex 6p C2 DCpowe'!$M$9),'ver pressoflex 6p C2 DCpowe'!$G$3/2-('ver pressoflex 6p C2 DCpowe'!$G$3-'ver pressoflex 6p C2 DCpowe'!$M$9))*IF(($G$3/2-$M$9)&gt;0,-1,1)</f>
        <v>0</v>
      </c>
      <c r="W269" s="29">
        <f>O269*IF(($G$3/2-$M$10)&gt;0,('ver pressoflex 6p C2 DCpowe'!$G$3/2-'ver pressoflex 6p C2 DCpowe'!$M$10),'ver pressoflex 6p C2 DCpowe'!$G$3/2-('ver pressoflex 6p C2 DCpowe'!$G$3-'ver pressoflex 6p C2 DCpowe'!$M$10))*IF(($G$3/2-$M$10)&gt;0,-1,1)</f>
        <v>0</v>
      </c>
      <c r="X269" s="29">
        <f>P269*IF(($G$3/2-$M$11)&gt;0,('ver pressoflex 6p C2 DCpowe'!$G$3/2-'ver pressoflex 6p C2 DCpowe'!$M$11),'ver pressoflex 6p C2 DCpowe'!$G$3/2-('ver pressoflex 6p C2 DCpowe'!$G$3-'ver pressoflex 6p C2 DCpowe'!$M$11))*IF(($G$3/2-$M$11)&gt;0,-1,1)</f>
        <v>0</v>
      </c>
      <c r="Y269" s="29">
        <f>Q269*IF(($G$3/2-$M$12)&gt;0,('ver pressoflex 6p C2 DCpowe'!$G$3/2-'ver pressoflex 6p C2 DCpowe'!$M$12),'ver pressoflex 6p C2 DCpowe'!$G$3/2-('ver pressoflex 6p C2 DCpowe'!$G$3-'ver pressoflex 6p C2 DCpowe'!$M$12))*IF(($G$3/2-$M$12)&gt;0,-1,1)</f>
        <v>0</v>
      </c>
      <c r="Z269" s="29">
        <f>R269*IF(($G$3/2-$M$13)&gt;0,('ver pressoflex 6p C2 DCpowe'!$G$3/2-'ver pressoflex 6p C2 DCpowe'!$M$13),'ver pressoflex 6p C2 DCpowe'!$G$3/2-('ver pressoflex 6p C2 DCpowe'!$G$3-'ver pressoflex 6p C2 DCpowe'!$M$13))*IF(($G$3/2-$M$13)&gt;0,-1,1)</f>
        <v>18248587.500000004</v>
      </c>
      <c r="AA269" s="113">
        <f t="shared" si="61"/>
        <v>18334408.125387929</v>
      </c>
      <c r="AB269" s="193">
        <f t="shared" si="62"/>
        <v>1.108072188548156E-4</v>
      </c>
      <c r="AC269" s="191">
        <f t="shared" si="63"/>
        <v>8.3422586819940163E-5</v>
      </c>
      <c r="AD269" s="194">
        <f t="shared" si="64"/>
        <v>5.9880647380830641E-9</v>
      </c>
      <c r="AE269" s="191">
        <f t="shared" si="65"/>
        <v>6.2566940114955122E-3</v>
      </c>
      <c r="AF269" s="191">
        <f t="shared" si="66"/>
        <v>0.35220919426274355</v>
      </c>
    </row>
    <row r="270" spans="2:32">
      <c r="B270" s="116">
        <f t="shared" si="51"/>
        <v>59732.167791524116</v>
      </c>
      <c r="C270" s="115">
        <f t="shared" si="53"/>
        <v>4.2499999999999973</v>
      </c>
      <c r="D270" s="68">
        <f>'ver pressoflex 6p C2 DCpowe'!$G$3/2/$C$557*C270</f>
        <v>52.062499999999964</v>
      </c>
      <c r="E270" s="114">
        <f t="shared" si="54"/>
        <v>3.1638463389205236E-4</v>
      </c>
      <c r="F270" s="114">
        <f t="shared" si="55"/>
        <v>4.8747560616996824E-4</v>
      </c>
      <c r="G270" s="114">
        <f t="shared" si="56"/>
        <v>6.5856657844788418E-4</v>
      </c>
      <c r="H270" s="114">
        <f t="shared" si="57"/>
        <v>4.3584088539578153E-3</v>
      </c>
      <c r="I270" s="114">
        <f t="shared" si="58"/>
        <v>4.5294998262357311E-3</v>
      </c>
      <c r="J270" s="114">
        <f t="shared" si="59"/>
        <v>4.7005907985136477E-3</v>
      </c>
      <c r="K270" s="114">
        <f t="shared" si="60"/>
        <v>5.1283182292084367E-3</v>
      </c>
      <c r="L270" s="113">
        <f>-'ver pressoflex 6p C2 DCpowe'!$G$2*'ver pressoflex 6p C2 DCpowe'!D270*'ver pressoflex 6p C2 DCpowe'!$G$17*'ver pressoflex 6p C2 DCpowe'!$G$13*'ver pressoflex 6p C2 DCpowe'!AE270</f>
        <v>-76.658290152444692</v>
      </c>
      <c r="M270" s="31">
        <f>IF(ABS(E270)&lt;'ver pressoflex 6p C2 DCpowe'!$G$7,'ver pressoflex 6p C2 DCpowe'!$G$16*E270*'ver pressoflex 6p C2 DCpowe'!$O$8,SIGN(E270)*'ver pressoflex 6p C2 DCpowe'!$G$15*'ver pressoflex 6p C2 DCpowe'!$O$8)</f>
        <v>5.3260816765578651</v>
      </c>
      <c r="N270" s="31">
        <f>IF(ABS(F270)&lt;'ver pressoflex 6p C2 DCpowe'!$G$7,'ver pressoflex 6p C2 DCpowe'!$G$16*F270*'ver pressoflex 6p C2 DCpowe'!$O$9,SIGN(F270)*'ver pressoflex 6p C2 DCpowe'!$G$15*'ver pressoflex 6p C2 DCpowe'!$O$9)</f>
        <v>0</v>
      </c>
      <c r="O270" s="31">
        <f>IF(ABS(G270)&lt;'ver pressoflex 6p C2 DCpowe'!$G$7,'ver pressoflex 6p C2 DCpowe'!$G$16*G270*'ver pressoflex 6p C2 DCpowe'!$O$10,SIGN(G270)*'ver pressoflex 6p C2 DCpowe'!$G$15*'ver pressoflex 6p C2 DCpowe'!$O$10)</f>
        <v>0</v>
      </c>
      <c r="P270" s="31">
        <f>IF(ABS(H270)&lt;'ver pressoflex 6p C2 DCpowe'!$G$7,'ver pressoflex 6p C2 DCpowe'!$G$16*H270*'ver pressoflex 6p C2 DCpowe'!$O$11,SIGN(H270)*'ver pressoflex 6p C2 DCpowe'!$G$15*'ver pressoflex 6p C2 DCpowe'!$O$11)</f>
        <v>0</v>
      </c>
      <c r="Q270" s="31">
        <f>IF(ABS(I270)&lt;'ver pressoflex 6p C2 DCpowe'!$G$7,'ver pressoflex 6p C2 DCpowe'!$G$16*I270*'ver pressoflex 6p C2 DCpowe'!$O$12,SIGN(I270)*'ver pressoflex 6p C2 DCpowe'!$G$15*'ver pressoflex 6p C2 DCpowe'!$O$12)</f>
        <v>0</v>
      </c>
      <c r="R270" s="31">
        <f>IF(ABS(J270)&lt;'ver pressoflex 6p C2 DCpowe'!$G$7,'ver pressoflex 6p C2 DCpowe'!$G$16*J270*'ver pressoflex 6p C2 DCpowe'!$O$13,SIGN(J270)*'ver pressoflex 6p C2 DCpowe'!$G$15*'ver pressoflex 6p C2 DCpowe'!$O$13)</f>
        <v>17803.500000000004</v>
      </c>
      <c r="S270" s="113">
        <f t="shared" si="52"/>
        <v>17732.167791524116</v>
      </c>
      <c r="T270" s="362">
        <f>-L270*('ver pressoflex 6p C2 DCpowe'!$G$3/2-'ver pressoflex 6p C2 DCpowe'!AF270*'ver pressoflex 6p C2 DCpowe'!D270)</f>
        <v>92500.283624993041</v>
      </c>
      <c r="U270" s="29">
        <f>M270*IF(($G$3/2-$M$8)&gt;0,('ver pressoflex 6p C2 DCpowe'!$G$3/2-'ver pressoflex 6p C2 DCpowe'!$M$8),'ver pressoflex 6p C2 DCpowe'!$G$3/2-('ver pressoflex 6p C2 DCpowe'!$G$3-'ver pressoflex 6p C2 DCpowe'!$M$8))*IF(($G$3/2-$M$8)&gt;0,-1,1)</f>
        <v>-5459.2337184718117</v>
      </c>
      <c r="V270" s="29">
        <f>N270*IF(($G$3/2-$M$9)&gt;0,('ver pressoflex 6p C2 DCpowe'!$G$3/2-'ver pressoflex 6p C2 DCpowe'!$M$9),'ver pressoflex 6p C2 DCpowe'!$G$3/2-('ver pressoflex 6p C2 DCpowe'!$G$3-'ver pressoflex 6p C2 DCpowe'!$M$9))*IF(($G$3/2-$M$9)&gt;0,-1,1)</f>
        <v>0</v>
      </c>
      <c r="W270" s="29">
        <f>O270*IF(($G$3/2-$M$10)&gt;0,('ver pressoflex 6p C2 DCpowe'!$G$3/2-'ver pressoflex 6p C2 DCpowe'!$M$10),'ver pressoflex 6p C2 DCpowe'!$G$3/2-('ver pressoflex 6p C2 DCpowe'!$G$3-'ver pressoflex 6p C2 DCpowe'!$M$10))*IF(($G$3/2-$M$10)&gt;0,-1,1)</f>
        <v>0</v>
      </c>
      <c r="X270" s="29">
        <f>P270*IF(($G$3/2-$M$11)&gt;0,('ver pressoflex 6p C2 DCpowe'!$G$3/2-'ver pressoflex 6p C2 DCpowe'!$M$11),'ver pressoflex 6p C2 DCpowe'!$G$3/2-('ver pressoflex 6p C2 DCpowe'!$G$3-'ver pressoflex 6p C2 DCpowe'!$M$11))*IF(($G$3/2-$M$11)&gt;0,-1,1)</f>
        <v>0</v>
      </c>
      <c r="Y270" s="29">
        <f>Q270*IF(($G$3/2-$M$12)&gt;0,('ver pressoflex 6p C2 DCpowe'!$G$3/2-'ver pressoflex 6p C2 DCpowe'!$M$12),'ver pressoflex 6p C2 DCpowe'!$G$3/2-('ver pressoflex 6p C2 DCpowe'!$G$3-'ver pressoflex 6p C2 DCpowe'!$M$12))*IF(($G$3/2-$M$12)&gt;0,-1,1)</f>
        <v>0</v>
      </c>
      <c r="Z270" s="29">
        <f>R270*IF(($G$3/2-$M$13)&gt;0,('ver pressoflex 6p C2 DCpowe'!$G$3/2-'ver pressoflex 6p C2 DCpowe'!$M$13),'ver pressoflex 6p C2 DCpowe'!$G$3/2-('ver pressoflex 6p C2 DCpowe'!$G$3-'ver pressoflex 6p C2 DCpowe'!$M$13))*IF(($G$3/2-$M$13)&gt;0,-1,1)</f>
        <v>18248587.500000004</v>
      </c>
      <c r="AA270" s="113">
        <f t="shared" si="61"/>
        <v>18335628.549906526</v>
      </c>
      <c r="AB270" s="193">
        <f t="shared" si="62"/>
        <v>1.1134279680273739E-4</v>
      </c>
      <c r="AC270" s="191">
        <f t="shared" si="63"/>
        <v>8.4138750981932144E-5</v>
      </c>
      <c r="AD270" s="194">
        <f t="shared" si="64"/>
        <v>6.0676127728531234E-9</v>
      </c>
      <c r="AE270" s="191">
        <f t="shared" si="65"/>
        <v>6.3104063236449105E-3</v>
      </c>
      <c r="AF270" s="191">
        <f t="shared" si="66"/>
        <v>0.35232121755875512</v>
      </c>
    </row>
    <row r="271" spans="2:32">
      <c r="B271" s="116">
        <f t="shared" si="51"/>
        <v>59731.141142181092</v>
      </c>
      <c r="C271" s="115">
        <f t="shared" si="53"/>
        <v>4.2699999999999969</v>
      </c>
      <c r="D271" s="68">
        <f>'ver pressoflex 6p C2 DCpowe'!$G$3/2/$C$557*C271</f>
        <v>52.307499999999962</v>
      </c>
      <c r="E271" s="114">
        <f t="shared" si="54"/>
        <v>3.1589377131508963E-4</v>
      </c>
      <c r="F271" s="114">
        <f t="shared" si="55"/>
        <v>4.8700267464604535E-4</v>
      </c>
      <c r="G271" s="114">
        <f t="shared" si="56"/>
        <v>6.5811157797700096E-4</v>
      </c>
      <c r="H271" s="114">
        <f t="shared" si="57"/>
        <v>4.3583416125089159E-3</v>
      </c>
      <c r="I271" s="114">
        <f t="shared" si="58"/>
        <v>4.5294505158398717E-3</v>
      </c>
      <c r="J271" s="114">
        <f t="shared" si="59"/>
        <v>4.7005594191708274E-3</v>
      </c>
      <c r="K271" s="114">
        <f t="shared" si="60"/>
        <v>5.1283316774982171E-3</v>
      </c>
      <c r="L271" s="113">
        <f>-'ver pressoflex 6p C2 DCpowe'!$G$2*'ver pressoflex 6p C2 DCpowe'!D271*'ver pressoflex 6p C2 DCpowe'!$G$17*'ver pressoflex 6p C2 DCpowe'!$G$13*'ver pressoflex 6p C2 DCpowe'!AE271</f>
        <v>-77.676676217490709</v>
      </c>
      <c r="M271" s="31">
        <f>IF(ABS(E271)&lt;'ver pressoflex 6p C2 DCpowe'!$G$7,'ver pressoflex 6p C2 DCpowe'!$G$16*E271*'ver pressoflex 6p C2 DCpowe'!$O$8,SIGN(E271)*'ver pressoflex 6p C2 DCpowe'!$G$15*'ver pressoflex 6p C2 DCpowe'!$O$8)</f>
        <v>5.3178183985828635</v>
      </c>
      <c r="N271" s="31">
        <f>IF(ABS(F271)&lt;'ver pressoflex 6p C2 DCpowe'!$G$7,'ver pressoflex 6p C2 DCpowe'!$G$16*F271*'ver pressoflex 6p C2 DCpowe'!$O$9,SIGN(F271)*'ver pressoflex 6p C2 DCpowe'!$G$15*'ver pressoflex 6p C2 DCpowe'!$O$9)</f>
        <v>0</v>
      </c>
      <c r="O271" s="31">
        <f>IF(ABS(G271)&lt;'ver pressoflex 6p C2 DCpowe'!$G$7,'ver pressoflex 6p C2 DCpowe'!$G$16*G271*'ver pressoflex 6p C2 DCpowe'!$O$10,SIGN(G271)*'ver pressoflex 6p C2 DCpowe'!$G$15*'ver pressoflex 6p C2 DCpowe'!$O$10)</f>
        <v>0</v>
      </c>
      <c r="P271" s="31">
        <f>IF(ABS(H271)&lt;'ver pressoflex 6p C2 DCpowe'!$G$7,'ver pressoflex 6p C2 DCpowe'!$G$16*H271*'ver pressoflex 6p C2 DCpowe'!$O$11,SIGN(H271)*'ver pressoflex 6p C2 DCpowe'!$G$15*'ver pressoflex 6p C2 DCpowe'!$O$11)</f>
        <v>0</v>
      </c>
      <c r="Q271" s="31">
        <f>IF(ABS(I271)&lt;'ver pressoflex 6p C2 DCpowe'!$G$7,'ver pressoflex 6p C2 DCpowe'!$G$16*I271*'ver pressoflex 6p C2 DCpowe'!$O$12,SIGN(I271)*'ver pressoflex 6p C2 DCpowe'!$G$15*'ver pressoflex 6p C2 DCpowe'!$O$12)</f>
        <v>0</v>
      </c>
      <c r="R271" s="31">
        <f>IF(ABS(J271)&lt;'ver pressoflex 6p C2 DCpowe'!$G$7,'ver pressoflex 6p C2 DCpowe'!$G$16*J271*'ver pressoflex 6p C2 DCpowe'!$O$13,SIGN(J271)*'ver pressoflex 6p C2 DCpowe'!$G$15*'ver pressoflex 6p C2 DCpowe'!$O$13)</f>
        <v>17803.500000000004</v>
      </c>
      <c r="S271" s="113">
        <f t="shared" si="52"/>
        <v>17731.141142181095</v>
      </c>
      <c r="T271" s="362">
        <f>-L271*('ver pressoflex 6p C2 DCpowe'!$G$3/2-'ver pressoflex 6p C2 DCpowe'!AF271*'ver pressoflex 6p C2 DCpowe'!D271)</f>
        <v>93721.965377859786</v>
      </c>
      <c r="U271" s="29">
        <f>M271*IF(($G$3/2-$M$8)&gt;0,('ver pressoflex 6p C2 DCpowe'!$G$3/2-'ver pressoflex 6p C2 DCpowe'!$M$8),'ver pressoflex 6p C2 DCpowe'!$G$3/2-('ver pressoflex 6p C2 DCpowe'!$G$3-'ver pressoflex 6p C2 DCpowe'!$M$8))*IF(($G$3/2-$M$8)&gt;0,-1,1)</f>
        <v>-5450.7638585474351</v>
      </c>
      <c r="V271" s="29">
        <f>N271*IF(($G$3/2-$M$9)&gt;0,('ver pressoflex 6p C2 DCpowe'!$G$3/2-'ver pressoflex 6p C2 DCpowe'!$M$9),'ver pressoflex 6p C2 DCpowe'!$G$3/2-('ver pressoflex 6p C2 DCpowe'!$G$3-'ver pressoflex 6p C2 DCpowe'!$M$9))*IF(($G$3/2-$M$9)&gt;0,-1,1)</f>
        <v>0</v>
      </c>
      <c r="W271" s="29">
        <f>O271*IF(($G$3/2-$M$10)&gt;0,('ver pressoflex 6p C2 DCpowe'!$G$3/2-'ver pressoflex 6p C2 DCpowe'!$M$10),'ver pressoflex 6p C2 DCpowe'!$G$3/2-('ver pressoflex 6p C2 DCpowe'!$G$3-'ver pressoflex 6p C2 DCpowe'!$M$10))*IF(($G$3/2-$M$10)&gt;0,-1,1)</f>
        <v>0</v>
      </c>
      <c r="X271" s="29">
        <f>P271*IF(($G$3/2-$M$11)&gt;0,('ver pressoflex 6p C2 DCpowe'!$G$3/2-'ver pressoflex 6p C2 DCpowe'!$M$11),'ver pressoflex 6p C2 DCpowe'!$G$3/2-('ver pressoflex 6p C2 DCpowe'!$G$3-'ver pressoflex 6p C2 DCpowe'!$M$11))*IF(($G$3/2-$M$11)&gt;0,-1,1)</f>
        <v>0</v>
      </c>
      <c r="Y271" s="29">
        <f>Q271*IF(($G$3/2-$M$12)&gt;0,('ver pressoflex 6p C2 DCpowe'!$G$3/2-'ver pressoflex 6p C2 DCpowe'!$M$12),'ver pressoflex 6p C2 DCpowe'!$G$3/2-('ver pressoflex 6p C2 DCpowe'!$G$3-'ver pressoflex 6p C2 DCpowe'!$M$12))*IF(($G$3/2-$M$12)&gt;0,-1,1)</f>
        <v>0</v>
      </c>
      <c r="Z271" s="29">
        <f>R271*IF(($G$3/2-$M$13)&gt;0,('ver pressoflex 6p C2 DCpowe'!$G$3/2-'ver pressoflex 6p C2 DCpowe'!$M$13),'ver pressoflex 6p C2 DCpowe'!$G$3/2-('ver pressoflex 6p C2 DCpowe'!$G$3-'ver pressoflex 6p C2 DCpowe'!$M$13))*IF(($G$3/2-$M$13)&gt;0,-1,1)</f>
        <v>18248587.500000004</v>
      </c>
      <c r="AA271" s="113">
        <f t="shared" si="61"/>
        <v>18336858.701519318</v>
      </c>
      <c r="AB271" s="193">
        <f t="shared" si="62"/>
        <v>1.1187848701229944E-4</v>
      </c>
      <c r="AC271" s="191">
        <f t="shared" si="63"/>
        <v>8.4857185153716839E-5</v>
      </c>
      <c r="AD271" s="194">
        <f t="shared" si="64"/>
        <v>6.1477977662922841E-9</v>
      </c>
      <c r="AE271" s="191">
        <f t="shared" si="65"/>
        <v>6.3642888865287628E-3</v>
      </c>
      <c r="AF271" s="191">
        <f t="shared" si="66"/>
        <v>0.35243351024206937</v>
      </c>
    </row>
    <row r="272" spans="2:32">
      <c r="B272" s="116">
        <f t="shared" si="51"/>
        <v>59725.88393746283</v>
      </c>
      <c r="C272" s="115">
        <f t="shared" ref="C272:C335" si="67">+C271+0.1</f>
        <v>4.3699999999999966</v>
      </c>
      <c r="D272" s="68">
        <f>'ver pressoflex 6p C2 DCpowe'!$G$3/2/$C$557*C272</f>
        <v>53.532499999999956</v>
      </c>
      <c r="E272" s="114">
        <f t="shared" si="54"/>
        <v>3.1343791428727345E-4</v>
      </c>
      <c r="F272" s="114">
        <f t="shared" si="55"/>
        <v>4.8463652929047808E-4</v>
      </c>
      <c r="G272" s="114">
        <f t="shared" si="56"/>
        <v>6.558351442936827E-4</v>
      </c>
      <c r="H272" s="114">
        <f t="shared" si="57"/>
        <v>4.358005193737983E-3</v>
      </c>
      <c r="I272" s="114">
        <f t="shared" si="58"/>
        <v>4.5292038087411876E-3</v>
      </c>
      <c r="J272" s="114">
        <f t="shared" si="59"/>
        <v>4.7004024237443922E-3</v>
      </c>
      <c r="K272" s="114">
        <f t="shared" si="60"/>
        <v>5.1283989612524034E-3</v>
      </c>
      <c r="L272" s="113">
        <f>-'ver pressoflex 6p C2 DCpowe'!$G$2*'ver pressoflex 6p C2 DCpowe'!D272*'ver pressoflex 6p C2 DCpowe'!$G$17*'ver pressoflex 6p C2 DCpowe'!$G$13*'ver pressoflex 6p C2 DCpowe'!AE272</f>
        <v>-82.8925385514748</v>
      </c>
      <c r="M272" s="31">
        <f>IF(ABS(E272)&lt;'ver pressoflex 6p C2 DCpowe'!$G$7,'ver pressoflex 6p C2 DCpowe'!$G$16*E272*'ver pressoflex 6p C2 DCpowe'!$O$8,SIGN(E272)*'ver pressoflex 6p C2 DCpowe'!$G$15*'ver pressoflex 6p C2 DCpowe'!$O$8)</f>
        <v>5.2764760142982956</v>
      </c>
      <c r="N272" s="31">
        <f>IF(ABS(F272)&lt;'ver pressoflex 6p C2 DCpowe'!$G$7,'ver pressoflex 6p C2 DCpowe'!$G$16*F272*'ver pressoflex 6p C2 DCpowe'!$O$9,SIGN(F272)*'ver pressoflex 6p C2 DCpowe'!$G$15*'ver pressoflex 6p C2 DCpowe'!$O$9)</f>
        <v>0</v>
      </c>
      <c r="O272" s="31">
        <f>IF(ABS(G272)&lt;'ver pressoflex 6p C2 DCpowe'!$G$7,'ver pressoflex 6p C2 DCpowe'!$G$16*G272*'ver pressoflex 6p C2 DCpowe'!$O$10,SIGN(G272)*'ver pressoflex 6p C2 DCpowe'!$G$15*'ver pressoflex 6p C2 DCpowe'!$O$10)</f>
        <v>0</v>
      </c>
      <c r="P272" s="31">
        <f>IF(ABS(H272)&lt;'ver pressoflex 6p C2 DCpowe'!$G$7,'ver pressoflex 6p C2 DCpowe'!$G$16*H272*'ver pressoflex 6p C2 DCpowe'!$O$11,SIGN(H272)*'ver pressoflex 6p C2 DCpowe'!$G$15*'ver pressoflex 6p C2 DCpowe'!$O$11)</f>
        <v>0</v>
      </c>
      <c r="Q272" s="31">
        <f>IF(ABS(I272)&lt;'ver pressoflex 6p C2 DCpowe'!$G$7,'ver pressoflex 6p C2 DCpowe'!$G$16*I272*'ver pressoflex 6p C2 DCpowe'!$O$12,SIGN(I272)*'ver pressoflex 6p C2 DCpowe'!$G$15*'ver pressoflex 6p C2 DCpowe'!$O$12)</f>
        <v>0</v>
      </c>
      <c r="R272" s="31">
        <f>IF(ABS(J272)&lt;'ver pressoflex 6p C2 DCpowe'!$G$7,'ver pressoflex 6p C2 DCpowe'!$G$16*J272*'ver pressoflex 6p C2 DCpowe'!$O$13,SIGN(J272)*'ver pressoflex 6p C2 DCpowe'!$G$15*'ver pressoflex 6p C2 DCpowe'!$O$13)</f>
        <v>17803.500000000004</v>
      </c>
      <c r="S272" s="113">
        <f t="shared" si="52"/>
        <v>17725.883937462826</v>
      </c>
      <c r="T272" s="362">
        <f>-L272*('ver pressoflex 6p C2 DCpowe'!$G$3/2-'ver pressoflex 6p C2 DCpowe'!AF272*'ver pressoflex 6p C2 DCpowe'!D272)</f>
        <v>99976.94592550752</v>
      </c>
      <c r="U272" s="29">
        <f>M272*IF(($G$3/2-$M$8)&gt;0,('ver pressoflex 6p C2 DCpowe'!$G$3/2-'ver pressoflex 6p C2 DCpowe'!$M$8),'ver pressoflex 6p C2 DCpowe'!$G$3/2-('ver pressoflex 6p C2 DCpowe'!$G$3-'ver pressoflex 6p C2 DCpowe'!$M$8))*IF(($G$3/2-$M$8)&gt;0,-1,1)</f>
        <v>-5408.3879146557529</v>
      </c>
      <c r="V272" s="29">
        <f>N272*IF(($G$3/2-$M$9)&gt;0,('ver pressoflex 6p C2 DCpowe'!$G$3/2-'ver pressoflex 6p C2 DCpowe'!$M$9),'ver pressoflex 6p C2 DCpowe'!$G$3/2-('ver pressoflex 6p C2 DCpowe'!$G$3-'ver pressoflex 6p C2 DCpowe'!$M$9))*IF(($G$3/2-$M$9)&gt;0,-1,1)</f>
        <v>0</v>
      </c>
      <c r="W272" s="29">
        <f>O272*IF(($G$3/2-$M$10)&gt;0,('ver pressoflex 6p C2 DCpowe'!$G$3/2-'ver pressoflex 6p C2 DCpowe'!$M$10),'ver pressoflex 6p C2 DCpowe'!$G$3/2-('ver pressoflex 6p C2 DCpowe'!$G$3-'ver pressoflex 6p C2 DCpowe'!$M$10))*IF(($G$3/2-$M$10)&gt;0,-1,1)</f>
        <v>0</v>
      </c>
      <c r="X272" s="29">
        <f>P272*IF(($G$3/2-$M$11)&gt;0,('ver pressoflex 6p C2 DCpowe'!$G$3/2-'ver pressoflex 6p C2 DCpowe'!$M$11),'ver pressoflex 6p C2 DCpowe'!$G$3/2-('ver pressoflex 6p C2 DCpowe'!$G$3-'ver pressoflex 6p C2 DCpowe'!$M$11))*IF(($G$3/2-$M$11)&gt;0,-1,1)</f>
        <v>0</v>
      </c>
      <c r="Y272" s="29">
        <f>Q272*IF(($G$3/2-$M$12)&gt;0,('ver pressoflex 6p C2 DCpowe'!$G$3/2-'ver pressoflex 6p C2 DCpowe'!$M$12),'ver pressoflex 6p C2 DCpowe'!$G$3/2-('ver pressoflex 6p C2 DCpowe'!$G$3-'ver pressoflex 6p C2 DCpowe'!$M$12))*IF(($G$3/2-$M$12)&gt;0,-1,1)</f>
        <v>0</v>
      </c>
      <c r="Z272" s="29">
        <f>R272*IF(($G$3/2-$M$13)&gt;0,('ver pressoflex 6p C2 DCpowe'!$G$3/2-'ver pressoflex 6p C2 DCpowe'!$M$13),'ver pressoflex 6p C2 DCpowe'!$G$3/2-('ver pressoflex 6p C2 DCpowe'!$G$3-'ver pressoflex 6p C2 DCpowe'!$M$13))*IF(($G$3/2-$M$13)&gt;0,-1,1)</f>
        <v>18248587.500000004</v>
      </c>
      <c r="AA272" s="113">
        <f t="shared" si="61"/>
        <v>18343156.058010854</v>
      </c>
      <c r="AB272" s="193">
        <f t="shared" si="62"/>
        <v>1.1455862322073805E-4</v>
      </c>
      <c r="AC272" s="191">
        <f t="shared" si="63"/>
        <v>8.8483005438858768E-5</v>
      </c>
      <c r="AD272" s="194">
        <f t="shared" si="64"/>
        <v>6.5583195021448975E-9</v>
      </c>
      <c r="AE272" s="191">
        <f t="shared" si="65"/>
        <v>6.636225407914407E-3</v>
      </c>
      <c r="AF272" s="191">
        <f t="shared" si="66"/>
        <v>0.35299904868376275</v>
      </c>
    </row>
    <row r="273" spans="2:32">
      <c r="B273" s="116">
        <f t="shared" si="51"/>
        <v>59720.418500766042</v>
      </c>
      <c r="C273" s="115">
        <f t="shared" si="67"/>
        <v>4.4699999999999962</v>
      </c>
      <c r="D273" s="68">
        <f>'ver pressoflex 6p C2 DCpowe'!$G$3/2/$C$557*C273</f>
        <v>54.757499999999951</v>
      </c>
      <c r="E273" s="114">
        <f t="shared" si="54"/>
        <v>3.1097948071774151E-4</v>
      </c>
      <c r="F273" s="114">
        <f t="shared" si="55"/>
        <v>4.8226790151344043E-4</v>
      </c>
      <c r="G273" s="114">
        <f t="shared" si="56"/>
        <v>6.5355632230913946E-4</v>
      </c>
      <c r="H273" s="114">
        <f t="shared" si="57"/>
        <v>4.3576684220161289E-3</v>
      </c>
      <c r="I273" s="114">
        <f t="shared" si="58"/>
        <v>4.5289568428118279E-3</v>
      </c>
      <c r="J273" s="114">
        <f t="shared" si="59"/>
        <v>4.7002452636075269E-3</v>
      </c>
      <c r="K273" s="114">
        <f t="shared" si="60"/>
        <v>5.1284663155967743E-3</v>
      </c>
      <c r="L273" s="113">
        <f>-'ver pressoflex 6p C2 DCpowe'!$G$2*'ver pressoflex 6p C2 DCpowe'!D273*'ver pressoflex 6p C2 DCpowe'!$G$17*'ver pressoflex 6p C2 DCpowe'!$G$13*'ver pressoflex 6p C2 DCpowe'!AE273</f>
        <v>-88.316589489957849</v>
      </c>
      <c r="M273" s="31">
        <f>IF(ABS(E273)&lt;'ver pressoflex 6p C2 DCpowe'!$G$7,'ver pressoflex 6p C2 DCpowe'!$G$16*E273*'ver pressoflex 6p C2 DCpowe'!$O$8,SIGN(E273)*'ver pressoflex 6p C2 DCpowe'!$G$15*'ver pressoflex 6p C2 DCpowe'!$O$8)</f>
        <v>5.2350902559994701</v>
      </c>
      <c r="N273" s="31">
        <f>IF(ABS(F273)&lt;'ver pressoflex 6p C2 DCpowe'!$G$7,'ver pressoflex 6p C2 DCpowe'!$G$16*F273*'ver pressoflex 6p C2 DCpowe'!$O$9,SIGN(F273)*'ver pressoflex 6p C2 DCpowe'!$G$15*'ver pressoflex 6p C2 DCpowe'!$O$9)</f>
        <v>0</v>
      </c>
      <c r="O273" s="31">
        <f>IF(ABS(G273)&lt;'ver pressoflex 6p C2 DCpowe'!$G$7,'ver pressoflex 6p C2 DCpowe'!$G$16*G273*'ver pressoflex 6p C2 DCpowe'!$O$10,SIGN(G273)*'ver pressoflex 6p C2 DCpowe'!$G$15*'ver pressoflex 6p C2 DCpowe'!$O$10)</f>
        <v>0</v>
      </c>
      <c r="P273" s="31">
        <f>IF(ABS(H273)&lt;'ver pressoflex 6p C2 DCpowe'!$G$7,'ver pressoflex 6p C2 DCpowe'!$G$16*H273*'ver pressoflex 6p C2 DCpowe'!$O$11,SIGN(H273)*'ver pressoflex 6p C2 DCpowe'!$G$15*'ver pressoflex 6p C2 DCpowe'!$O$11)</f>
        <v>0</v>
      </c>
      <c r="Q273" s="31">
        <f>IF(ABS(I273)&lt;'ver pressoflex 6p C2 DCpowe'!$G$7,'ver pressoflex 6p C2 DCpowe'!$G$16*I273*'ver pressoflex 6p C2 DCpowe'!$O$12,SIGN(I273)*'ver pressoflex 6p C2 DCpowe'!$G$15*'ver pressoflex 6p C2 DCpowe'!$O$12)</f>
        <v>0</v>
      </c>
      <c r="R273" s="31">
        <f>IF(ABS(J273)&lt;'ver pressoflex 6p C2 DCpowe'!$G$7,'ver pressoflex 6p C2 DCpowe'!$G$16*J273*'ver pressoflex 6p C2 DCpowe'!$O$13,SIGN(J273)*'ver pressoflex 6p C2 DCpowe'!$G$15*'ver pressoflex 6p C2 DCpowe'!$O$13)</f>
        <v>17803.500000000004</v>
      </c>
      <c r="S273" s="113">
        <f t="shared" si="52"/>
        <v>17720.418500766045</v>
      </c>
      <c r="T273" s="362">
        <f>-L273*('ver pressoflex 6p C2 DCpowe'!$G$3/2-'ver pressoflex 6p C2 DCpowe'!AF273*'ver pressoflex 6p C2 DCpowe'!D273)</f>
        <v>106477.95203585418</v>
      </c>
      <c r="U273" s="29">
        <f>M273*IF(($G$3/2-$M$8)&gt;0,('ver pressoflex 6p C2 DCpowe'!$G$3/2-'ver pressoflex 6p C2 DCpowe'!$M$8),'ver pressoflex 6p C2 DCpowe'!$G$3/2-('ver pressoflex 6p C2 DCpowe'!$G$3-'ver pressoflex 6p C2 DCpowe'!$M$8))*IF(($G$3/2-$M$8)&gt;0,-1,1)</f>
        <v>-5365.9675123994566</v>
      </c>
      <c r="V273" s="29">
        <f>N273*IF(($G$3/2-$M$9)&gt;0,('ver pressoflex 6p C2 DCpowe'!$G$3/2-'ver pressoflex 6p C2 DCpowe'!$M$9),'ver pressoflex 6p C2 DCpowe'!$G$3/2-('ver pressoflex 6p C2 DCpowe'!$G$3-'ver pressoflex 6p C2 DCpowe'!$M$9))*IF(($G$3/2-$M$9)&gt;0,-1,1)</f>
        <v>0</v>
      </c>
      <c r="W273" s="29">
        <f>O273*IF(($G$3/2-$M$10)&gt;0,('ver pressoflex 6p C2 DCpowe'!$G$3/2-'ver pressoflex 6p C2 DCpowe'!$M$10),'ver pressoflex 6p C2 DCpowe'!$G$3/2-('ver pressoflex 6p C2 DCpowe'!$G$3-'ver pressoflex 6p C2 DCpowe'!$M$10))*IF(($G$3/2-$M$10)&gt;0,-1,1)</f>
        <v>0</v>
      </c>
      <c r="X273" s="29">
        <f>P273*IF(($G$3/2-$M$11)&gt;0,('ver pressoflex 6p C2 DCpowe'!$G$3/2-'ver pressoflex 6p C2 DCpowe'!$M$11),'ver pressoflex 6p C2 DCpowe'!$G$3/2-('ver pressoflex 6p C2 DCpowe'!$G$3-'ver pressoflex 6p C2 DCpowe'!$M$11))*IF(($G$3/2-$M$11)&gt;0,-1,1)</f>
        <v>0</v>
      </c>
      <c r="Y273" s="29">
        <f>Q273*IF(($G$3/2-$M$12)&gt;0,('ver pressoflex 6p C2 DCpowe'!$G$3/2-'ver pressoflex 6p C2 DCpowe'!$M$12),'ver pressoflex 6p C2 DCpowe'!$G$3/2-('ver pressoflex 6p C2 DCpowe'!$G$3-'ver pressoflex 6p C2 DCpowe'!$M$12))*IF(($G$3/2-$M$12)&gt;0,-1,1)</f>
        <v>0</v>
      </c>
      <c r="Z273" s="29">
        <f>R273*IF(($G$3/2-$M$13)&gt;0,('ver pressoflex 6p C2 DCpowe'!$G$3/2-'ver pressoflex 6p C2 DCpowe'!$M$13),'ver pressoflex 6p C2 DCpowe'!$G$3/2-('ver pressoflex 6p C2 DCpowe'!$G$3-'ver pressoflex 6p C2 DCpowe'!$M$13))*IF(($G$3/2-$M$13)&gt;0,-1,1)</f>
        <v>18248587.500000004</v>
      </c>
      <c r="AA273" s="113">
        <f t="shared" si="61"/>
        <v>18349699.48452346</v>
      </c>
      <c r="AB273" s="193">
        <f t="shared" si="62"/>
        <v>1.1724157127150596E-4</v>
      </c>
      <c r="AC273" s="191">
        <f t="shared" si="63"/>
        <v>9.2163854386504584E-5</v>
      </c>
      <c r="AD273" s="194">
        <f t="shared" si="64"/>
        <v>6.9849415321044452E-9</v>
      </c>
      <c r="AE273" s="191">
        <f t="shared" si="65"/>
        <v>6.9122890789878435E-3</v>
      </c>
      <c r="AF273" s="191">
        <f t="shared" si="66"/>
        <v>0.35357146975494924</v>
      </c>
    </row>
    <row r="274" spans="2:32">
      <c r="B274" s="116">
        <f t="shared" si="51"/>
        <v>59714.742708220161</v>
      </c>
      <c r="C274" s="115">
        <f t="shared" si="67"/>
        <v>4.5699999999999958</v>
      </c>
      <c r="D274" s="68">
        <f>'ver pressoflex 6p C2 DCpowe'!$G$3/2/$C$557*C274</f>
        <v>55.982499999999952</v>
      </c>
      <c r="E274" s="114">
        <f t="shared" si="54"/>
        <v>3.0851846654962963E-4</v>
      </c>
      <c r="F274" s="114">
        <f t="shared" si="55"/>
        <v>4.7989678740626416E-4</v>
      </c>
      <c r="G274" s="114">
        <f t="shared" si="56"/>
        <v>6.5127510826289874E-4</v>
      </c>
      <c r="H274" s="114">
        <f t="shared" si="57"/>
        <v>4.3573312967876213E-3</v>
      </c>
      <c r="I274" s="114">
        <f t="shared" si="58"/>
        <v>4.5287096176442549E-3</v>
      </c>
      <c r="J274" s="114">
        <f t="shared" si="59"/>
        <v>4.7000879385008893E-3</v>
      </c>
      <c r="K274" s="114">
        <f t="shared" si="60"/>
        <v>5.1285337406424764E-3</v>
      </c>
      <c r="L274" s="113">
        <f>-'ver pressoflex 6p C2 DCpowe'!$G$2*'ver pressoflex 6p C2 DCpowe'!D274*'ver pressoflex 6p C2 DCpowe'!$G$17*'ver pressoflex 6p C2 DCpowe'!$G$13*'ver pressoflex 6p C2 DCpowe'!AE274</f>
        <v>-93.950952835239562</v>
      </c>
      <c r="M274" s="31">
        <f>IF(ABS(E274)&lt;'ver pressoflex 6p C2 DCpowe'!$G$7,'ver pressoflex 6p C2 DCpowe'!$G$16*E274*'ver pressoflex 6p C2 DCpowe'!$O$8,SIGN(E274)*'ver pressoflex 6p C2 DCpowe'!$G$15*'ver pressoflex 6p C2 DCpowe'!$O$8)</f>
        <v>5.1936610553923321</v>
      </c>
      <c r="N274" s="31">
        <f>IF(ABS(F274)&lt;'ver pressoflex 6p C2 DCpowe'!$G$7,'ver pressoflex 6p C2 DCpowe'!$G$16*F274*'ver pressoflex 6p C2 DCpowe'!$O$9,SIGN(F274)*'ver pressoflex 6p C2 DCpowe'!$G$15*'ver pressoflex 6p C2 DCpowe'!$O$9)</f>
        <v>0</v>
      </c>
      <c r="O274" s="31">
        <f>IF(ABS(G274)&lt;'ver pressoflex 6p C2 DCpowe'!$G$7,'ver pressoflex 6p C2 DCpowe'!$G$16*G274*'ver pressoflex 6p C2 DCpowe'!$O$10,SIGN(G274)*'ver pressoflex 6p C2 DCpowe'!$G$15*'ver pressoflex 6p C2 DCpowe'!$O$10)</f>
        <v>0</v>
      </c>
      <c r="P274" s="31">
        <f>IF(ABS(H274)&lt;'ver pressoflex 6p C2 DCpowe'!$G$7,'ver pressoflex 6p C2 DCpowe'!$G$16*H274*'ver pressoflex 6p C2 DCpowe'!$O$11,SIGN(H274)*'ver pressoflex 6p C2 DCpowe'!$G$15*'ver pressoflex 6p C2 DCpowe'!$O$11)</f>
        <v>0</v>
      </c>
      <c r="Q274" s="31">
        <f>IF(ABS(I274)&lt;'ver pressoflex 6p C2 DCpowe'!$G$7,'ver pressoflex 6p C2 DCpowe'!$G$16*I274*'ver pressoflex 6p C2 DCpowe'!$O$12,SIGN(I274)*'ver pressoflex 6p C2 DCpowe'!$G$15*'ver pressoflex 6p C2 DCpowe'!$O$12)</f>
        <v>0</v>
      </c>
      <c r="R274" s="31">
        <f>IF(ABS(J274)&lt;'ver pressoflex 6p C2 DCpowe'!$G$7,'ver pressoflex 6p C2 DCpowe'!$G$16*J274*'ver pressoflex 6p C2 DCpowe'!$O$13,SIGN(J274)*'ver pressoflex 6p C2 DCpowe'!$G$15*'ver pressoflex 6p C2 DCpowe'!$O$13)</f>
        <v>17803.500000000004</v>
      </c>
      <c r="S274" s="113">
        <f t="shared" si="52"/>
        <v>17714.742708220158</v>
      </c>
      <c r="T274" s="362">
        <f>-L274*('ver pressoflex 6p C2 DCpowe'!$G$3/2-'ver pressoflex 6p C2 DCpowe'!AF274*'ver pressoflex 6p C2 DCpowe'!D274)</f>
        <v>113227.22188598027</v>
      </c>
      <c r="U274" s="29">
        <f>M274*IF(($G$3/2-$M$8)&gt;0,('ver pressoflex 6p C2 DCpowe'!$G$3/2-'ver pressoflex 6p C2 DCpowe'!$M$8),'ver pressoflex 6p C2 DCpowe'!$G$3/2-('ver pressoflex 6p C2 DCpowe'!$G$3-'ver pressoflex 6p C2 DCpowe'!$M$8))*IF(($G$3/2-$M$8)&gt;0,-1,1)</f>
        <v>-5323.5025817771402</v>
      </c>
      <c r="V274" s="29">
        <f>N274*IF(($G$3/2-$M$9)&gt;0,('ver pressoflex 6p C2 DCpowe'!$G$3/2-'ver pressoflex 6p C2 DCpowe'!$M$9),'ver pressoflex 6p C2 DCpowe'!$G$3/2-('ver pressoflex 6p C2 DCpowe'!$G$3-'ver pressoflex 6p C2 DCpowe'!$M$9))*IF(($G$3/2-$M$9)&gt;0,-1,1)</f>
        <v>0</v>
      </c>
      <c r="W274" s="29">
        <f>O274*IF(($G$3/2-$M$10)&gt;0,('ver pressoflex 6p C2 DCpowe'!$G$3/2-'ver pressoflex 6p C2 DCpowe'!$M$10),'ver pressoflex 6p C2 DCpowe'!$G$3/2-('ver pressoflex 6p C2 DCpowe'!$G$3-'ver pressoflex 6p C2 DCpowe'!$M$10))*IF(($G$3/2-$M$10)&gt;0,-1,1)</f>
        <v>0</v>
      </c>
      <c r="X274" s="29">
        <f>P274*IF(($G$3/2-$M$11)&gt;0,('ver pressoflex 6p C2 DCpowe'!$G$3/2-'ver pressoflex 6p C2 DCpowe'!$M$11),'ver pressoflex 6p C2 DCpowe'!$G$3/2-('ver pressoflex 6p C2 DCpowe'!$G$3-'ver pressoflex 6p C2 DCpowe'!$M$11))*IF(($G$3/2-$M$11)&gt;0,-1,1)</f>
        <v>0</v>
      </c>
      <c r="Y274" s="29">
        <f>Q274*IF(($G$3/2-$M$12)&gt;0,('ver pressoflex 6p C2 DCpowe'!$G$3/2-'ver pressoflex 6p C2 DCpowe'!$M$12),'ver pressoflex 6p C2 DCpowe'!$G$3/2-('ver pressoflex 6p C2 DCpowe'!$G$3-'ver pressoflex 6p C2 DCpowe'!$M$12))*IF(($G$3/2-$M$12)&gt;0,-1,1)</f>
        <v>0</v>
      </c>
      <c r="Z274" s="29">
        <f>R274*IF(($G$3/2-$M$13)&gt;0,('ver pressoflex 6p C2 DCpowe'!$G$3/2-'ver pressoflex 6p C2 DCpowe'!$M$13),'ver pressoflex 6p C2 DCpowe'!$G$3/2-('ver pressoflex 6p C2 DCpowe'!$G$3-'ver pressoflex 6p C2 DCpowe'!$M$13))*IF(($G$3/2-$M$13)&gt;0,-1,1)</f>
        <v>18248587.500000004</v>
      </c>
      <c r="AA274" s="113">
        <f t="shared" si="61"/>
        <v>18356491.219304208</v>
      </c>
      <c r="AB274" s="193">
        <f t="shared" si="62"/>
        <v>1.199273355919567E-4</v>
      </c>
      <c r="AC274" s="191">
        <f t="shared" si="63"/>
        <v>9.5898287434455559E-5</v>
      </c>
      <c r="AD274" s="194">
        <f t="shared" si="64"/>
        <v>7.427798187363097E-9</v>
      </c>
      <c r="AE274" s="191">
        <f t="shared" si="65"/>
        <v>7.1923715575841667E-3</v>
      </c>
      <c r="AF274" s="191">
        <f t="shared" si="66"/>
        <v>0.35415089986773751</v>
      </c>
    </row>
    <row r="275" spans="2:32">
      <c r="B275" s="116">
        <f t="shared" si="51"/>
        <v>59708.854569478135</v>
      </c>
      <c r="C275" s="115">
        <f t="shared" si="67"/>
        <v>4.6699999999999955</v>
      </c>
      <c r="D275" s="68">
        <f>'ver pressoflex 6p C2 DCpowe'!$G$3/2/$C$557*C275</f>
        <v>57.207499999999946</v>
      </c>
      <c r="E275" s="114">
        <f t="shared" si="54"/>
        <v>3.0605486771755324E-4</v>
      </c>
      <c r="F275" s="114">
        <f t="shared" si="55"/>
        <v>4.7752318305207181E-4</v>
      </c>
      <c r="G275" s="114">
        <f t="shared" si="56"/>
        <v>6.4899149838659048E-4</v>
      </c>
      <c r="H275" s="114">
        <f t="shared" si="57"/>
        <v>4.3569938174955556E-3</v>
      </c>
      <c r="I275" s="114">
        <f t="shared" si="58"/>
        <v>4.5284621328300738E-3</v>
      </c>
      <c r="J275" s="114">
        <f t="shared" si="59"/>
        <v>4.6999304481645928E-3</v>
      </c>
      <c r="K275" s="114">
        <f t="shared" si="60"/>
        <v>5.1286012365008892E-3</v>
      </c>
      <c r="L275" s="113">
        <f>-'ver pressoflex 6p C2 DCpowe'!$G$2*'ver pressoflex 6p C2 DCpowe'!D275*'ver pressoflex 6p C2 DCpowe'!$G$17*'ver pressoflex 6p C2 DCpowe'!$G$13*'ver pressoflex 6p C2 DCpowe'!AE275</f>
        <v>-99.797618865909953</v>
      </c>
      <c r="M275" s="31">
        <f>IF(ABS(E275)&lt;'ver pressoflex 6p C2 DCpowe'!$G$7,'ver pressoflex 6p C2 DCpowe'!$G$16*E275*'ver pressoflex 6p C2 DCpowe'!$O$8,SIGN(E275)*'ver pressoflex 6p C2 DCpowe'!$G$15*'ver pressoflex 6p C2 DCpowe'!$O$8)</f>
        <v>5.1521883440393887</v>
      </c>
      <c r="N275" s="31">
        <f>IF(ABS(F275)&lt;'ver pressoflex 6p C2 DCpowe'!$G$7,'ver pressoflex 6p C2 DCpowe'!$G$16*F275*'ver pressoflex 6p C2 DCpowe'!$O$9,SIGN(F275)*'ver pressoflex 6p C2 DCpowe'!$G$15*'ver pressoflex 6p C2 DCpowe'!$O$9)</f>
        <v>0</v>
      </c>
      <c r="O275" s="31">
        <f>IF(ABS(G275)&lt;'ver pressoflex 6p C2 DCpowe'!$G$7,'ver pressoflex 6p C2 DCpowe'!$G$16*G275*'ver pressoflex 6p C2 DCpowe'!$O$10,SIGN(G275)*'ver pressoflex 6p C2 DCpowe'!$G$15*'ver pressoflex 6p C2 DCpowe'!$O$10)</f>
        <v>0</v>
      </c>
      <c r="P275" s="31">
        <f>IF(ABS(H275)&lt;'ver pressoflex 6p C2 DCpowe'!$G$7,'ver pressoflex 6p C2 DCpowe'!$G$16*H275*'ver pressoflex 6p C2 DCpowe'!$O$11,SIGN(H275)*'ver pressoflex 6p C2 DCpowe'!$G$15*'ver pressoflex 6p C2 DCpowe'!$O$11)</f>
        <v>0</v>
      </c>
      <c r="Q275" s="31">
        <f>IF(ABS(I275)&lt;'ver pressoflex 6p C2 DCpowe'!$G$7,'ver pressoflex 6p C2 DCpowe'!$G$16*I275*'ver pressoflex 6p C2 DCpowe'!$O$12,SIGN(I275)*'ver pressoflex 6p C2 DCpowe'!$G$15*'ver pressoflex 6p C2 DCpowe'!$O$12)</f>
        <v>0</v>
      </c>
      <c r="R275" s="31">
        <f>IF(ABS(J275)&lt;'ver pressoflex 6p C2 DCpowe'!$G$7,'ver pressoflex 6p C2 DCpowe'!$G$16*J275*'ver pressoflex 6p C2 DCpowe'!$O$13,SIGN(J275)*'ver pressoflex 6p C2 DCpowe'!$G$15*'ver pressoflex 6p C2 DCpowe'!$O$13)</f>
        <v>17803.500000000004</v>
      </c>
      <c r="S275" s="113">
        <f t="shared" si="52"/>
        <v>17708.854569478131</v>
      </c>
      <c r="T275" s="362">
        <f>-L275*('ver pressoflex 6p C2 DCpowe'!$G$3/2-'ver pressoflex 6p C2 DCpowe'!AF275*'ver pressoflex 6p C2 DCpowe'!D275)</f>
        <v>120226.82578817116</v>
      </c>
      <c r="U275" s="29">
        <f>M275*IF(($G$3/2-$M$8)&gt;0,('ver pressoflex 6p C2 DCpowe'!$G$3/2-'ver pressoflex 6p C2 DCpowe'!$M$8),'ver pressoflex 6p C2 DCpowe'!$G$3/2-('ver pressoflex 6p C2 DCpowe'!$G$3-'ver pressoflex 6p C2 DCpowe'!$M$8))*IF(($G$3/2-$M$8)&gt;0,-1,1)</f>
        <v>-5280.9930526403732</v>
      </c>
      <c r="V275" s="29">
        <f>N275*IF(($G$3/2-$M$9)&gt;0,('ver pressoflex 6p C2 DCpowe'!$G$3/2-'ver pressoflex 6p C2 DCpowe'!$M$9),'ver pressoflex 6p C2 DCpowe'!$G$3/2-('ver pressoflex 6p C2 DCpowe'!$G$3-'ver pressoflex 6p C2 DCpowe'!$M$9))*IF(($G$3/2-$M$9)&gt;0,-1,1)</f>
        <v>0</v>
      </c>
      <c r="W275" s="29">
        <f>O275*IF(($G$3/2-$M$10)&gt;0,('ver pressoflex 6p C2 DCpowe'!$G$3/2-'ver pressoflex 6p C2 DCpowe'!$M$10),'ver pressoflex 6p C2 DCpowe'!$G$3/2-('ver pressoflex 6p C2 DCpowe'!$G$3-'ver pressoflex 6p C2 DCpowe'!$M$10))*IF(($G$3/2-$M$10)&gt;0,-1,1)</f>
        <v>0</v>
      </c>
      <c r="X275" s="29">
        <f>P275*IF(($G$3/2-$M$11)&gt;0,('ver pressoflex 6p C2 DCpowe'!$G$3/2-'ver pressoflex 6p C2 DCpowe'!$M$11),'ver pressoflex 6p C2 DCpowe'!$G$3/2-('ver pressoflex 6p C2 DCpowe'!$G$3-'ver pressoflex 6p C2 DCpowe'!$M$11))*IF(($G$3/2-$M$11)&gt;0,-1,1)</f>
        <v>0</v>
      </c>
      <c r="Y275" s="29">
        <f>Q275*IF(($G$3/2-$M$12)&gt;0,('ver pressoflex 6p C2 DCpowe'!$G$3/2-'ver pressoflex 6p C2 DCpowe'!$M$12),'ver pressoflex 6p C2 DCpowe'!$G$3/2-('ver pressoflex 6p C2 DCpowe'!$G$3-'ver pressoflex 6p C2 DCpowe'!$M$12))*IF(($G$3/2-$M$12)&gt;0,-1,1)</f>
        <v>0</v>
      </c>
      <c r="Z275" s="29">
        <f>R275*IF(($G$3/2-$M$13)&gt;0,('ver pressoflex 6p C2 DCpowe'!$G$3/2-'ver pressoflex 6p C2 DCpowe'!$M$13),'ver pressoflex 6p C2 DCpowe'!$G$3/2-('ver pressoflex 6p C2 DCpowe'!$G$3-'ver pressoflex 6p C2 DCpowe'!$M$13))*IF(($G$3/2-$M$13)&gt;0,-1,1)</f>
        <v>18248587.500000004</v>
      </c>
      <c r="AA275" s="113">
        <f t="shared" si="61"/>
        <v>18363533.332735535</v>
      </c>
      <c r="AB275" s="193">
        <f t="shared" si="62"/>
        <v>1.2261592061874328E-4</v>
      </c>
      <c r="AC275" s="191">
        <f t="shared" si="63"/>
        <v>9.9684850378918896E-5</v>
      </c>
      <c r="AD275" s="194">
        <f t="shared" si="64"/>
        <v>7.8870114658347459E-9</v>
      </c>
      <c r="AE275" s="191">
        <f t="shared" si="65"/>
        <v>7.4763637784189168E-3</v>
      </c>
      <c r="AF275" s="191">
        <f t="shared" si="66"/>
        <v>0.35473746854902577</v>
      </c>
    </row>
    <row r="276" spans="2:32">
      <c r="B276" s="116">
        <f t="shared" si="51"/>
        <v>59702.752228802739</v>
      </c>
      <c r="C276" s="115">
        <f t="shared" si="67"/>
        <v>4.7699999999999951</v>
      </c>
      <c r="D276" s="68">
        <f>'ver pressoflex 6p C2 DCpowe'!$G$3/2/$C$557*C276</f>
        <v>58.432499999999941</v>
      </c>
      <c r="E276" s="114">
        <f t="shared" si="54"/>
        <v>3.035886801475832E-4</v>
      </c>
      <c r="F276" s="114">
        <f t="shared" si="55"/>
        <v>4.7514708452575367E-4</v>
      </c>
      <c r="G276" s="114">
        <f t="shared" si="56"/>
        <v>6.467054889039242E-4</v>
      </c>
      <c r="H276" s="114">
        <f t="shared" si="57"/>
        <v>4.356655983581861E-3</v>
      </c>
      <c r="I276" s="114">
        <f t="shared" si="58"/>
        <v>4.5282143879600313E-3</v>
      </c>
      <c r="J276" s="114">
        <f t="shared" si="59"/>
        <v>4.6997727923382016E-3</v>
      </c>
      <c r="K276" s="114">
        <f t="shared" si="60"/>
        <v>5.1286688032836274E-3</v>
      </c>
      <c r="L276" s="113">
        <f>-'ver pressoflex 6p C2 DCpowe'!$G$2*'ver pressoflex 6p C2 DCpowe'!D276*'ver pressoflex 6p C2 DCpowe'!$G$17*'ver pressoflex 6p C2 DCpowe'!$G$13*'ver pressoflex 6p C2 DCpowe'!AE276</f>
        <v>-105.85844325061892</v>
      </c>
      <c r="M276" s="31">
        <f>IF(ABS(E276)&lt;'ver pressoflex 6p C2 DCpowe'!$G$7,'ver pressoflex 6p C2 DCpowe'!$G$16*E276*'ver pressoflex 6p C2 DCpowe'!$O$8,SIGN(E276)*'ver pressoflex 6p C2 DCpowe'!$G$15*'ver pressoflex 6p C2 DCpowe'!$O$8)</f>
        <v>5.1106720533593126</v>
      </c>
      <c r="N276" s="31">
        <f>IF(ABS(F276)&lt;'ver pressoflex 6p C2 DCpowe'!$G$7,'ver pressoflex 6p C2 DCpowe'!$G$16*F276*'ver pressoflex 6p C2 DCpowe'!$O$9,SIGN(F276)*'ver pressoflex 6p C2 DCpowe'!$G$15*'ver pressoflex 6p C2 DCpowe'!$O$9)</f>
        <v>0</v>
      </c>
      <c r="O276" s="31">
        <f>IF(ABS(G276)&lt;'ver pressoflex 6p C2 DCpowe'!$G$7,'ver pressoflex 6p C2 DCpowe'!$G$16*G276*'ver pressoflex 6p C2 DCpowe'!$O$10,SIGN(G276)*'ver pressoflex 6p C2 DCpowe'!$G$15*'ver pressoflex 6p C2 DCpowe'!$O$10)</f>
        <v>0</v>
      </c>
      <c r="P276" s="31">
        <f>IF(ABS(H276)&lt;'ver pressoflex 6p C2 DCpowe'!$G$7,'ver pressoflex 6p C2 DCpowe'!$G$16*H276*'ver pressoflex 6p C2 DCpowe'!$O$11,SIGN(H276)*'ver pressoflex 6p C2 DCpowe'!$G$15*'ver pressoflex 6p C2 DCpowe'!$O$11)</f>
        <v>0</v>
      </c>
      <c r="Q276" s="31">
        <f>IF(ABS(I276)&lt;'ver pressoflex 6p C2 DCpowe'!$G$7,'ver pressoflex 6p C2 DCpowe'!$G$16*I276*'ver pressoflex 6p C2 DCpowe'!$O$12,SIGN(I276)*'ver pressoflex 6p C2 DCpowe'!$G$15*'ver pressoflex 6p C2 DCpowe'!$O$12)</f>
        <v>0</v>
      </c>
      <c r="R276" s="31">
        <f>IF(ABS(J276)&lt;'ver pressoflex 6p C2 DCpowe'!$G$7,'ver pressoflex 6p C2 DCpowe'!$G$16*J276*'ver pressoflex 6p C2 DCpowe'!$O$13,SIGN(J276)*'ver pressoflex 6p C2 DCpowe'!$G$15*'ver pressoflex 6p C2 DCpowe'!$O$13)</f>
        <v>17803.500000000004</v>
      </c>
      <c r="S276" s="113">
        <f t="shared" si="52"/>
        <v>17702.752228802743</v>
      </c>
      <c r="T276" s="362">
        <f>-L276*('ver pressoflex 6p C2 DCpowe'!$G$3/2-'ver pressoflex 6p C2 DCpowe'!AF276*'ver pressoflex 6p C2 DCpowe'!D276)</f>
        <v>127478.66506144522</v>
      </c>
      <c r="U276" s="29">
        <f>M276*IF(($G$3/2-$M$8)&gt;0,('ver pressoflex 6p C2 DCpowe'!$G$3/2-'ver pressoflex 6p C2 DCpowe'!$M$8),'ver pressoflex 6p C2 DCpowe'!$G$3/2-('ver pressoflex 6p C2 DCpowe'!$G$3-'ver pressoflex 6p C2 DCpowe'!$M$8))*IF(($G$3/2-$M$8)&gt;0,-1,1)</f>
        <v>-5238.4388546932951</v>
      </c>
      <c r="V276" s="29">
        <f>N276*IF(($G$3/2-$M$9)&gt;0,('ver pressoflex 6p C2 DCpowe'!$G$3/2-'ver pressoflex 6p C2 DCpowe'!$M$9),'ver pressoflex 6p C2 DCpowe'!$G$3/2-('ver pressoflex 6p C2 DCpowe'!$G$3-'ver pressoflex 6p C2 DCpowe'!$M$9))*IF(($G$3/2-$M$9)&gt;0,-1,1)</f>
        <v>0</v>
      </c>
      <c r="W276" s="29">
        <f>O276*IF(($G$3/2-$M$10)&gt;0,('ver pressoflex 6p C2 DCpowe'!$G$3/2-'ver pressoflex 6p C2 DCpowe'!$M$10),'ver pressoflex 6p C2 DCpowe'!$G$3/2-('ver pressoflex 6p C2 DCpowe'!$G$3-'ver pressoflex 6p C2 DCpowe'!$M$10))*IF(($G$3/2-$M$10)&gt;0,-1,1)</f>
        <v>0</v>
      </c>
      <c r="X276" s="29">
        <f>P276*IF(($G$3/2-$M$11)&gt;0,('ver pressoflex 6p C2 DCpowe'!$G$3/2-'ver pressoflex 6p C2 DCpowe'!$M$11),'ver pressoflex 6p C2 DCpowe'!$G$3/2-('ver pressoflex 6p C2 DCpowe'!$G$3-'ver pressoflex 6p C2 DCpowe'!$M$11))*IF(($G$3/2-$M$11)&gt;0,-1,1)</f>
        <v>0</v>
      </c>
      <c r="Y276" s="29">
        <f>Q276*IF(($G$3/2-$M$12)&gt;0,('ver pressoflex 6p C2 DCpowe'!$G$3/2-'ver pressoflex 6p C2 DCpowe'!$M$12),'ver pressoflex 6p C2 DCpowe'!$G$3/2-('ver pressoflex 6p C2 DCpowe'!$G$3-'ver pressoflex 6p C2 DCpowe'!$M$12))*IF(($G$3/2-$M$12)&gt;0,-1,1)</f>
        <v>0</v>
      </c>
      <c r="Z276" s="29">
        <f>R276*IF(($G$3/2-$M$13)&gt;0,('ver pressoflex 6p C2 DCpowe'!$G$3/2-'ver pressoflex 6p C2 DCpowe'!$M$13),'ver pressoflex 6p C2 DCpowe'!$G$3/2-('ver pressoflex 6p C2 DCpowe'!$G$3-'ver pressoflex 6p C2 DCpowe'!$M$13))*IF(($G$3/2-$M$13)&gt;0,-1,1)</f>
        <v>18248587.500000004</v>
      </c>
      <c r="AA276" s="113">
        <f t="shared" si="61"/>
        <v>18370827.726206757</v>
      </c>
      <c r="AB276" s="193">
        <f t="shared" si="62"/>
        <v>1.2530733079784296E-4</v>
      </c>
      <c r="AC276" s="191">
        <f t="shared" si="63"/>
        <v>1.0352207932290032E-4</v>
      </c>
      <c r="AD276" s="194">
        <f t="shared" si="64"/>
        <v>8.3626908985580712E-9</v>
      </c>
      <c r="AE276" s="191">
        <f t="shared" si="65"/>
        <v>7.7641559492175232E-3</v>
      </c>
      <c r="AF276" s="191">
        <f t="shared" si="66"/>
        <v>0.35533130853703265</v>
      </c>
    </row>
    <row r="277" spans="2:32">
      <c r="B277" s="116">
        <f t="shared" si="51"/>
        <v>59696.433966159711</v>
      </c>
      <c r="C277" s="115">
        <f t="shared" si="67"/>
        <v>4.8699999999999948</v>
      </c>
      <c r="D277" s="68">
        <f>'ver pressoflex 6p C2 DCpowe'!$G$3/2/$C$557*C277</f>
        <v>59.657499999999935</v>
      </c>
      <c r="E277" s="114">
        <f t="shared" si="54"/>
        <v>3.0111989975722465E-4</v>
      </c>
      <c r="F277" s="114">
        <f t="shared" si="55"/>
        <v>4.7276848789394702E-4</v>
      </c>
      <c r="G277" s="114">
        <f t="shared" si="56"/>
        <v>6.4441707603066949E-4</v>
      </c>
      <c r="H277" s="114">
        <f t="shared" si="57"/>
        <v>4.3563177944872912E-3</v>
      </c>
      <c r="I277" s="114">
        <f t="shared" si="58"/>
        <v>4.5279663826240137E-3</v>
      </c>
      <c r="J277" s="114">
        <f t="shared" si="59"/>
        <v>4.6996149707607361E-3</v>
      </c>
      <c r="K277" s="114">
        <f t="shared" si="60"/>
        <v>5.1287364411025417E-3</v>
      </c>
      <c r="L277" s="113">
        <f>-'ver pressoflex 6p C2 DCpowe'!$G$2*'ver pressoflex 6p C2 DCpowe'!D277*'ver pressoflex 6p C2 DCpowe'!$G$17*'ver pressoflex 6p C2 DCpowe'!$G$13*'ver pressoflex 6p C2 DCpowe'!AE277</f>
        <v>-112.13514595492057</v>
      </c>
      <c r="M277" s="31">
        <f>IF(ABS(E277)&lt;'ver pressoflex 6p C2 DCpowe'!$G$7,'ver pressoflex 6p C2 DCpowe'!$G$16*E277*'ver pressoflex 6p C2 DCpowe'!$O$8,SIGN(E277)*'ver pressoflex 6p C2 DCpowe'!$G$15*'ver pressoflex 6p C2 DCpowe'!$O$8)</f>
        <v>5.0691121146265719</v>
      </c>
      <c r="N277" s="31">
        <f>IF(ABS(F277)&lt;'ver pressoflex 6p C2 DCpowe'!$G$7,'ver pressoflex 6p C2 DCpowe'!$G$16*F277*'ver pressoflex 6p C2 DCpowe'!$O$9,SIGN(F277)*'ver pressoflex 6p C2 DCpowe'!$G$15*'ver pressoflex 6p C2 DCpowe'!$O$9)</f>
        <v>0</v>
      </c>
      <c r="O277" s="31">
        <f>IF(ABS(G277)&lt;'ver pressoflex 6p C2 DCpowe'!$G$7,'ver pressoflex 6p C2 DCpowe'!$G$16*G277*'ver pressoflex 6p C2 DCpowe'!$O$10,SIGN(G277)*'ver pressoflex 6p C2 DCpowe'!$G$15*'ver pressoflex 6p C2 DCpowe'!$O$10)</f>
        <v>0</v>
      </c>
      <c r="P277" s="31">
        <f>IF(ABS(H277)&lt;'ver pressoflex 6p C2 DCpowe'!$G$7,'ver pressoflex 6p C2 DCpowe'!$G$16*H277*'ver pressoflex 6p C2 DCpowe'!$O$11,SIGN(H277)*'ver pressoflex 6p C2 DCpowe'!$G$15*'ver pressoflex 6p C2 DCpowe'!$O$11)</f>
        <v>0</v>
      </c>
      <c r="Q277" s="31">
        <f>IF(ABS(I277)&lt;'ver pressoflex 6p C2 DCpowe'!$G$7,'ver pressoflex 6p C2 DCpowe'!$G$16*I277*'ver pressoflex 6p C2 DCpowe'!$O$12,SIGN(I277)*'ver pressoflex 6p C2 DCpowe'!$G$15*'ver pressoflex 6p C2 DCpowe'!$O$12)</f>
        <v>0</v>
      </c>
      <c r="R277" s="31">
        <f>IF(ABS(J277)&lt;'ver pressoflex 6p C2 DCpowe'!$G$7,'ver pressoflex 6p C2 DCpowe'!$G$16*J277*'ver pressoflex 6p C2 DCpowe'!$O$13,SIGN(J277)*'ver pressoflex 6p C2 DCpowe'!$G$15*'ver pressoflex 6p C2 DCpowe'!$O$13)</f>
        <v>17803.500000000004</v>
      </c>
      <c r="S277" s="113">
        <f t="shared" si="52"/>
        <v>17696.433966159711</v>
      </c>
      <c r="T277" s="362">
        <f>-L277*('ver pressoflex 6p C2 DCpowe'!$G$3/2-'ver pressoflex 6p C2 DCpowe'!AF277*'ver pressoflex 6p C2 DCpowe'!D277)</f>
        <v>134984.47089661341</v>
      </c>
      <c r="U277" s="29">
        <f>M277*IF(($G$3/2-$M$8)&gt;0,('ver pressoflex 6p C2 DCpowe'!$G$3/2-'ver pressoflex 6p C2 DCpowe'!$M$8),'ver pressoflex 6p C2 DCpowe'!$G$3/2-('ver pressoflex 6p C2 DCpowe'!$G$3-'ver pressoflex 6p C2 DCpowe'!$M$8))*IF(($G$3/2-$M$8)&gt;0,-1,1)</f>
        <v>-5195.8399174922361</v>
      </c>
      <c r="V277" s="29">
        <f>N277*IF(($G$3/2-$M$9)&gt;0,('ver pressoflex 6p C2 DCpowe'!$G$3/2-'ver pressoflex 6p C2 DCpowe'!$M$9),'ver pressoflex 6p C2 DCpowe'!$G$3/2-('ver pressoflex 6p C2 DCpowe'!$G$3-'ver pressoflex 6p C2 DCpowe'!$M$9))*IF(($G$3/2-$M$9)&gt;0,-1,1)</f>
        <v>0</v>
      </c>
      <c r="W277" s="29">
        <f>O277*IF(($G$3/2-$M$10)&gt;0,('ver pressoflex 6p C2 DCpowe'!$G$3/2-'ver pressoflex 6p C2 DCpowe'!$M$10),'ver pressoflex 6p C2 DCpowe'!$G$3/2-('ver pressoflex 6p C2 DCpowe'!$G$3-'ver pressoflex 6p C2 DCpowe'!$M$10))*IF(($G$3/2-$M$10)&gt;0,-1,1)</f>
        <v>0</v>
      </c>
      <c r="X277" s="29">
        <f>P277*IF(($G$3/2-$M$11)&gt;0,('ver pressoflex 6p C2 DCpowe'!$G$3/2-'ver pressoflex 6p C2 DCpowe'!$M$11),'ver pressoflex 6p C2 DCpowe'!$G$3/2-('ver pressoflex 6p C2 DCpowe'!$G$3-'ver pressoflex 6p C2 DCpowe'!$M$11))*IF(($G$3/2-$M$11)&gt;0,-1,1)</f>
        <v>0</v>
      </c>
      <c r="Y277" s="29">
        <f>Q277*IF(($G$3/2-$M$12)&gt;0,('ver pressoflex 6p C2 DCpowe'!$G$3/2-'ver pressoflex 6p C2 DCpowe'!$M$12),'ver pressoflex 6p C2 DCpowe'!$G$3/2-('ver pressoflex 6p C2 DCpowe'!$G$3-'ver pressoflex 6p C2 DCpowe'!$M$12))*IF(($G$3/2-$M$12)&gt;0,-1,1)</f>
        <v>0</v>
      </c>
      <c r="Z277" s="29">
        <f>R277*IF(($G$3/2-$M$13)&gt;0,('ver pressoflex 6p C2 DCpowe'!$G$3/2-'ver pressoflex 6p C2 DCpowe'!$M$13),'ver pressoflex 6p C2 DCpowe'!$G$3/2-('ver pressoflex 6p C2 DCpowe'!$G$3-'ver pressoflex 6p C2 DCpowe'!$M$13))*IF(($G$3/2-$M$13)&gt;0,-1,1)</f>
        <v>18248587.500000004</v>
      </c>
      <c r="AA277" s="113">
        <f t="shared" si="61"/>
        <v>18378376.130979124</v>
      </c>
      <c r="AB277" s="193">
        <f t="shared" si="62"/>
        <v>1.280015705845813E-4</v>
      </c>
      <c r="AC277" s="191">
        <f t="shared" si="63"/>
        <v>1.0740850062432166E-4</v>
      </c>
      <c r="AD277" s="194">
        <f t="shared" si="64"/>
        <v>8.8549334150357207E-9</v>
      </c>
      <c r="AE277" s="191">
        <f t="shared" si="65"/>
        <v>8.0556375468241233E-3</v>
      </c>
      <c r="AF277" s="191">
        <f t="shared" si="66"/>
        <v>0.35593255588143824</v>
      </c>
    </row>
    <row r="278" spans="2:32">
      <c r="B278" s="116">
        <f t="shared" si="51"/>
        <v>59689.898198317824</v>
      </c>
      <c r="C278" s="115">
        <f t="shared" si="67"/>
        <v>4.9699999999999944</v>
      </c>
      <c r="D278" s="68">
        <f>'ver pressoflex 6p C2 DCpowe'!$G$3/2/$C$557*C278</f>
        <v>60.882499999999929</v>
      </c>
      <c r="E278" s="114">
        <f t="shared" si="54"/>
        <v>2.9864852245539361E-4</v>
      </c>
      <c r="F278" s="114">
        <f t="shared" si="55"/>
        <v>4.7038738921501396E-4</v>
      </c>
      <c r="G278" s="114">
        <f t="shared" si="56"/>
        <v>6.421262559746342E-4</v>
      </c>
      <c r="H278" s="114">
        <f t="shared" si="57"/>
        <v>4.3559792496514239E-3</v>
      </c>
      <c r="I278" s="114">
        <f t="shared" si="58"/>
        <v>4.527718116411044E-3</v>
      </c>
      <c r="J278" s="114">
        <f t="shared" si="59"/>
        <v>4.699456983170665E-3</v>
      </c>
      <c r="K278" s="114">
        <f t="shared" si="60"/>
        <v>5.1288041500697152E-3</v>
      </c>
      <c r="L278" s="113">
        <f>-'ver pressoflex 6p C2 DCpowe'!$G$2*'ver pressoflex 6p C2 DCpowe'!D278*'ver pressoflex 6p C2 DCpowe'!$G$17*'ver pressoflex 6p C2 DCpowe'!$G$13*'ver pressoflex 6p C2 DCpowe'!AE278</f>
        <v>-118.62931014115226</v>
      </c>
      <c r="M278" s="31">
        <f>IF(ABS(E278)&lt;'ver pressoflex 6p C2 DCpowe'!$G$7,'ver pressoflex 6p C2 DCpowe'!$G$16*E278*'ver pressoflex 6p C2 DCpowe'!$O$8,SIGN(E278)*'ver pressoflex 6p C2 DCpowe'!$G$15*'ver pressoflex 6p C2 DCpowe'!$O$8)</f>
        <v>5.0275084589710497</v>
      </c>
      <c r="N278" s="31">
        <f>IF(ABS(F278)&lt;'ver pressoflex 6p C2 DCpowe'!$G$7,'ver pressoflex 6p C2 DCpowe'!$G$16*F278*'ver pressoflex 6p C2 DCpowe'!$O$9,SIGN(F278)*'ver pressoflex 6p C2 DCpowe'!$G$15*'ver pressoflex 6p C2 DCpowe'!$O$9)</f>
        <v>0</v>
      </c>
      <c r="O278" s="31">
        <f>IF(ABS(G278)&lt;'ver pressoflex 6p C2 DCpowe'!$G$7,'ver pressoflex 6p C2 DCpowe'!$G$16*G278*'ver pressoflex 6p C2 DCpowe'!$O$10,SIGN(G278)*'ver pressoflex 6p C2 DCpowe'!$G$15*'ver pressoflex 6p C2 DCpowe'!$O$10)</f>
        <v>0</v>
      </c>
      <c r="P278" s="31">
        <f>IF(ABS(H278)&lt;'ver pressoflex 6p C2 DCpowe'!$G$7,'ver pressoflex 6p C2 DCpowe'!$G$16*H278*'ver pressoflex 6p C2 DCpowe'!$O$11,SIGN(H278)*'ver pressoflex 6p C2 DCpowe'!$G$15*'ver pressoflex 6p C2 DCpowe'!$O$11)</f>
        <v>0</v>
      </c>
      <c r="Q278" s="31">
        <f>IF(ABS(I278)&lt;'ver pressoflex 6p C2 DCpowe'!$G$7,'ver pressoflex 6p C2 DCpowe'!$G$16*I278*'ver pressoflex 6p C2 DCpowe'!$O$12,SIGN(I278)*'ver pressoflex 6p C2 DCpowe'!$G$15*'ver pressoflex 6p C2 DCpowe'!$O$12)</f>
        <v>0</v>
      </c>
      <c r="R278" s="31">
        <f>IF(ABS(J278)&lt;'ver pressoflex 6p C2 DCpowe'!$G$7,'ver pressoflex 6p C2 DCpowe'!$G$16*J278*'ver pressoflex 6p C2 DCpowe'!$O$13,SIGN(J278)*'ver pressoflex 6p C2 DCpowe'!$G$15*'ver pressoflex 6p C2 DCpowe'!$O$13)</f>
        <v>17803.500000000004</v>
      </c>
      <c r="S278" s="113">
        <f t="shared" si="52"/>
        <v>17689.898198317824</v>
      </c>
      <c r="T278" s="362">
        <f>-L278*('ver pressoflex 6p C2 DCpowe'!$G$3/2-'ver pressoflex 6p C2 DCpowe'!AF278*'ver pressoflex 6p C2 DCpowe'!D278)</f>
        <v>142745.80321483544</v>
      </c>
      <c r="U278" s="29">
        <f>M278*IF(($G$3/2-$M$8)&gt;0,('ver pressoflex 6p C2 DCpowe'!$G$3/2-'ver pressoflex 6p C2 DCpowe'!$M$8),'ver pressoflex 6p C2 DCpowe'!$G$3/2-('ver pressoflex 6p C2 DCpowe'!$G$3-'ver pressoflex 6p C2 DCpowe'!$M$8))*IF(($G$3/2-$M$8)&gt;0,-1,1)</f>
        <v>-5153.1961704453261</v>
      </c>
      <c r="V278" s="29">
        <f>N278*IF(($G$3/2-$M$9)&gt;0,('ver pressoflex 6p C2 DCpowe'!$G$3/2-'ver pressoflex 6p C2 DCpowe'!$M$9),'ver pressoflex 6p C2 DCpowe'!$G$3/2-('ver pressoflex 6p C2 DCpowe'!$G$3-'ver pressoflex 6p C2 DCpowe'!$M$9))*IF(($G$3/2-$M$9)&gt;0,-1,1)</f>
        <v>0</v>
      </c>
      <c r="W278" s="29">
        <f>O278*IF(($G$3/2-$M$10)&gt;0,('ver pressoflex 6p C2 DCpowe'!$G$3/2-'ver pressoflex 6p C2 DCpowe'!$M$10),'ver pressoflex 6p C2 DCpowe'!$G$3/2-('ver pressoflex 6p C2 DCpowe'!$G$3-'ver pressoflex 6p C2 DCpowe'!$M$10))*IF(($G$3/2-$M$10)&gt;0,-1,1)</f>
        <v>0</v>
      </c>
      <c r="X278" s="29">
        <f>P278*IF(($G$3/2-$M$11)&gt;0,('ver pressoflex 6p C2 DCpowe'!$G$3/2-'ver pressoflex 6p C2 DCpowe'!$M$11),'ver pressoflex 6p C2 DCpowe'!$G$3/2-('ver pressoflex 6p C2 DCpowe'!$G$3-'ver pressoflex 6p C2 DCpowe'!$M$11))*IF(($G$3/2-$M$11)&gt;0,-1,1)</f>
        <v>0</v>
      </c>
      <c r="Y278" s="29">
        <f>Q278*IF(($G$3/2-$M$12)&gt;0,('ver pressoflex 6p C2 DCpowe'!$G$3/2-'ver pressoflex 6p C2 DCpowe'!$M$12),'ver pressoflex 6p C2 DCpowe'!$G$3/2-('ver pressoflex 6p C2 DCpowe'!$G$3-'ver pressoflex 6p C2 DCpowe'!$M$12))*IF(($G$3/2-$M$12)&gt;0,-1,1)</f>
        <v>0</v>
      </c>
      <c r="Z278" s="29">
        <f>R278*IF(($G$3/2-$M$13)&gt;0,('ver pressoflex 6p C2 DCpowe'!$G$3/2-'ver pressoflex 6p C2 DCpowe'!$M$13),'ver pressoflex 6p C2 DCpowe'!$G$3/2-('ver pressoflex 6p C2 DCpowe'!$G$3-'ver pressoflex 6p C2 DCpowe'!$M$13))*IF(($G$3/2-$M$13)&gt;0,-1,1)</f>
        <v>18248587.500000004</v>
      </c>
      <c r="AA278" s="113">
        <f t="shared" si="61"/>
        <v>18386180.107044395</v>
      </c>
      <c r="AB278" s="193">
        <f t="shared" si="62"/>
        <v>1.3069864444365713E-4</v>
      </c>
      <c r="AC278" s="191">
        <f t="shared" si="63"/>
        <v>1.1134263084386425E-4</v>
      </c>
      <c r="AD278" s="194">
        <f t="shared" si="64"/>
        <v>9.3638232075019378E-9</v>
      </c>
      <c r="AE278" s="191">
        <f t="shared" si="65"/>
        <v>8.3506973132898184E-3</v>
      </c>
      <c r="AF278" s="191">
        <f t="shared" si="66"/>
        <v>0.35654135004729859</v>
      </c>
    </row>
    <row r="279" spans="2:32">
      <c r="B279" s="116">
        <f t="shared" si="51"/>
        <v>59683.143479956081</v>
      </c>
      <c r="C279" s="115">
        <f t="shared" si="67"/>
        <v>5.0699999999999941</v>
      </c>
      <c r="D279" s="68">
        <f>'ver pressoflex 6p C2 DCpowe'!$G$3/2/$C$557*C279</f>
        <v>62.107499999999931</v>
      </c>
      <c r="E279" s="114">
        <f t="shared" si="54"/>
        <v>2.9617454414239506E-4</v>
      </c>
      <c r="F279" s="114">
        <f t="shared" si="55"/>
        <v>4.6800378453901994E-4</v>
      </c>
      <c r="G279" s="114">
        <f t="shared" si="56"/>
        <v>6.3983302493564461E-4</v>
      </c>
      <c r="H279" s="114">
        <f t="shared" si="57"/>
        <v>4.3556403485126571E-3</v>
      </c>
      <c r="I279" s="114">
        <f t="shared" si="58"/>
        <v>4.5274695889092817E-3</v>
      </c>
      <c r="J279" s="114">
        <f t="shared" si="59"/>
        <v>4.6992988293059063E-3</v>
      </c>
      <c r="K279" s="114">
        <f t="shared" si="60"/>
        <v>5.1288719302974685E-3</v>
      </c>
      <c r="L279" s="113">
        <f>-'ver pressoflex 6p C2 DCpowe'!$G$2*'ver pressoflex 6p C2 DCpowe'!D279*'ver pressoflex 6p C2 DCpowe'!$G$17*'ver pressoflex 6p C2 DCpowe'!$G$13*'ver pressoflex 6p C2 DCpowe'!AE279</f>
        <v>-125.34238106130286</v>
      </c>
      <c r="M279" s="31">
        <f>IF(ABS(E279)&lt;'ver pressoflex 6p C2 DCpowe'!$G$7,'ver pressoflex 6p C2 DCpowe'!$G$16*E279*'ver pressoflex 6p C2 DCpowe'!$O$8,SIGN(E279)*'ver pressoflex 6p C2 DCpowe'!$G$15*'ver pressoflex 6p C2 DCpowe'!$O$8)</f>
        <v>4.9858610173776672</v>
      </c>
      <c r="N279" s="31">
        <f>IF(ABS(F279)&lt;'ver pressoflex 6p C2 DCpowe'!$G$7,'ver pressoflex 6p C2 DCpowe'!$G$16*F279*'ver pressoflex 6p C2 DCpowe'!$O$9,SIGN(F279)*'ver pressoflex 6p C2 DCpowe'!$G$15*'ver pressoflex 6p C2 DCpowe'!$O$9)</f>
        <v>0</v>
      </c>
      <c r="O279" s="31">
        <f>IF(ABS(G279)&lt;'ver pressoflex 6p C2 DCpowe'!$G$7,'ver pressoflex 6p C2 DCpowe'!$G$16*G279*'ver pressoflex 6p C2 DCpowe'!$O$10,SIGN(G279)*'ver pressoflex 6p C2 DCpowe'!$G$15*'ver pressoflex 6p C2 DCpowe'!$O$10)</f>
        <v>0</v>
      </c>
      <c r="P279" s="31">
        <f>IF(ABS(H279)&lt;'ver pressoflex 6p C2 DCpowe'!$G$7,'ver pressoflex 6p C2 DCpowe'!$G$16*H279*'ver pressoflex 6p C2 DCpowe'!$O$11,SIGN(H279)*'ver pressoflex 6p C2 DCpowe'!$G$15*'ver pressoflex 6p C2 DCpowe'!$O$11)</f>
        <v>0</v>
      </c>
      <c r="Q279" s="31">
        <f>IF(ABS(I279)&lt;'ver pressoflex 6p C2 DCpowe'!$G$7,'ver pressoflex 6p C2 DCpowe'!$G$16*I279*'ver pressoflex 6p C2 DCpowe'!$O$12,SIGN(I279)*'ver pressoflex 6p C2 DCpowe'!$G$15*'ver pressoflex 6p C2 DCpowe'!$O$12)</f>
        <v>0</v>
      </c>
      <c r="R279" s="31">
        <f>IF(ABS(J279)&lt;'ver pressoflex 6p C2 DCpowe'!$G$7,'ver pressoflex 6p C2 DCpowe'!$G$16*J279*'ver pressoflex 6p C2 DCpowe'!$O$13,SIGN(J279)*'ver pressoflex 6p C2 DCpowe'!$G$15*'ver pressoflex 6p C2 DCpowe'!$O$13)</f>
        <v>17803.500000000004</v>
      </c>
      <c r="S279" s="113">
        <f t="shared" si="52"/>
        <v>17683.143479956077</v>
      </c>
      <c r="T279" s="362">
        <f>-L279*('ver pressoflex 6p C2 DCpowe'!$G$3/2-'ver pressoflex 6p C2 DCpowe'!AF279*'ver pressoflex 6p C2 DCpowe'!D279)</f>
        <v>150764.04951963303</v>
      </c>
      <c r="U279" s="29">
        <f>M279*IF(($G$3/2-$M$8)&gt;0,('ver pressoflex 6p C2 DCpowe'!$G$3/2-'ver pressoflex 6p C2 DCpowe'!$M$8),'ver pressoflex 6p C2 DCpowe'!$G$3/2-('ver pressoflex 6p C2 DCpowe'!$G$3-'ver pressoflex 6p C2 DCpowe'!$M$8))*IF(($G$3/2-$M$8)&gt;0,-1,1)</f>
        <v>-5110.507542812109</v>
      </c>
      <c r="V279" s="29">
        <f>N279*IF(($G$3/2-$M$9)&gt;0,('ver pressoflex 6p C2 DCpowe'!$G$3/2-'ver pressoflex 6p C2 DCpowe'!$M$9),'ver pressoflex 6p C2 DCpowe'!$G$3/2-('ver pressoflex 6p C2 DCpowe'!$G$3-'ver pressoflex 6p C2 DCpowe'!$M$9))*IF(($G$3/2-$M$9)&gt;0,-1,1)</f>
        <v>0</v>
      </c>
      <c r="W279" s="29">
        <f>O279*IF(($G$3/2-$M$10)&gt;0,('ver pressoflex 6p C2 DCpowe'!$G$3/2-'ver pressoflex 6p C2 DCpowe'!$M$10),'ver pressoflex 6p C2 DCpowe'!$G$3/2-('ver pressoflex 6p C2 DCpowe'!$G$3-'ver pressoflex 6p C2 DCpowe'!$M$10))*IF(($G$3/2-$M$10)&gt;0,-1,1)</f>
        <v>0</v>
      </c>
      <c r="X279" s="29">
        <f>P279*IF(($G$3/2-$M$11)&gt;0,('ver pressoflex 6p C2 DCpowe'!$G$3/2-'ver pressoflex 6p C2 DCpowe'!$M$11),'ver pressoflex 6p C2 DCpowe'!$G$3/2-('ver pressoflex 6p C2 DCpowe'!$G$3-'ver pressoflex 6p C2 DCpowe'!$M$11))*IF(($G$3/2-$M$11)&gt;0,-1,1)</f>
        <v>0</v>
      </c>
      <c r="Y279" s="29">
        <f>Q279*IF(($G$3/2-$M$12)&gt;0,('ver pressoflex 6p C2 DCpowe'!$G$3/2-'ver pressoflex 6p C2 DCpowe'!$M$12),'ver pressoflex 6p C2 DCpowe'!$G$3/2-('ver pressoflex 6p C2 DCpowe'!$G$3-'ver pressoflex 6p C2 DCpowe'!$M$12))*IF(($G$3/2-$M$12)&gt;0,-1,1)</f>
        <v>0</v>
      </c>
      <c r="Z279" s="29">
        <f>R279*IF(($G$3/2-$M$13)&gt;0,('ver pressoflex 6p C2 DCpowe'!$G$3/2-'ver pressoflex 6p C2 DCpowe'!$M$13),'ver pressoflex 6p C2 DCpowe'!$G$3/2-('ver pressoflex 6p C2 DCpowe'!$G$3-'ver pressoflex 6p C2 DCpowe'!$M$13))*IF(($G$3/2-$M$13)&gt;0,-1,1)</f>
        <v>18248587.500000004</v>
      </c>
      <c r="AA279" s="113">
        <f t="shared" si="61"/>
        <v>18394241.041976824</v>
      </c>
      <c r="AB279" s="193">
        <f t="shared" si="62"/>
        <v>1.3339855684916708E-4</v>
      </c>
      <c r="AC279" s="191">
        <f t="shared" si="63"/>
        <v>1.1532297669253471E-4</v>
      </c>
      <c r="AD279" s="194">
        <f t="shared" si="64"/>
        <v>9.889431594110572E-9</v>
      </c>
      <c r="AE279" s="191">
        <f t="shared" si="65"/>
        <v>8.6492232519401035E-3</v>
      </c>
      <c r="AF279" s="191">
        <f t="shared" si="66"/>
        <v>0.35715783402289447</v>
      </c>
    </row>
    <row r="280" spans="2:32">
      <c r="B280" s="116">
        <f t="shared" si="51"/>
        <v>59676.168504777859</v>
      </c>
      <c r="C280" s="115">
        <f t="shared" si="67"/>
        <v>5.1699999999999937</v>
      </c>
      <c r="D280" s="68">
        <f>'ver pressoflex 6p C2 DCpowe'!$G$3/2/$C$557*C280</f>
        <v>63.332499999999925</v>
      </c>
      <c r="E280" s="114">
        <f t="shared" si="54"/>
        <v>2.9369796070989964E-4</v>
      </c>
      <c r="F280" s="114">
        <f t="shared" si="55"/>
        <v>4.6561766990771159E-4</v>
      </c>
      <c r="G280" s="114">
        <f t="shared" si="56"/>
        <v>6.3753737910552343E-4</v>
      </c>
      <c r="H280" s="114">
        <f t="shared" si="57"/>
        <v>4.3553010905082049E-3</v>
      </c>
      <c r="I280" s="114">
        <f t="shared" si="58"/>
        <v>4.5272207997060169E-3</v>
      </c>
      <c r="J280" s="114">
        <f t="shared" si="59"/>
        <v>4.6991405089038289E-3</v>
      </c>
      <c r="K280" s="114">
        <f t="shared" si="60"/>
        <v>5.1289397818983593E-3</v>
      </c>
      <c r="L280" s="113">
        <f>-'ver pressoflex 6p C2 DCpowe'!$G$2*'ver pressoflex 6p C2 DCpowe'!D280*'ver pressoflex 6p C2 DCpowe'!$G$17*'ver pressoflex 6p C2 DCpowe'!$G$13*'ver pressoflex 6p C2 DCpowe'!AE280</f>
        <v>-132.27566494282851</v>
      </c>
      <c r="M280" s="31">
        <f>IF(ABS(E280)&lt;'ver pressoflex 6p C2 DCpowe'!$G$7,'ver pressoflex 6p C2 DCpowe'!$G$16*E280*'ver pressoflex 6p C2 DCpowe'!$O$8,SIGN(E280)*'ver pressoflex 6p C2 DCpowe'!$G$15*'ver pressoflex 6p C2 DCpowe'!$O$8)</f>
        <v>4.9441697206859923</v>
      </c>
      <c r="N280" s="31">
        <f>IF(ABS(F280)&lt;'ver pressoflex 6p C2 DCpowe'!$G$7,'ver pressoflex 6p C2 DCpowe'!$G$16*F280*'ver pressoflex 6p C2 DCpowe'!$O$9,SIGN(F280)*'ver pressoflex 6p C2 DCpowe'!$G$15*'ver pressoflex 6p C2 DCpowe'!$O$9)</f>
        <v>0</v>
      </c>
      <c r="O280" s="31">
        <f>IF(ABS(G280)&lt;'ver pressoflex 6p C2 DCpowe'!$G$7,'ver pressoflex 6p C2 DCpowe'!$G$16*G280*'ver pressoflex 6p C2 DCpowe'!$O$10,SIGN(G280)*'ver pressoflex 6p C2 DCpowe'!$G$15*'ver pressoflex 6p C2 DCpowe'!$O$10)</f>
        <v>0</v>
      </c>
      <c r="P280" s="31">
        <f>IF(ABS(H280)&lt;'ver pressoflex 6p C2 DCpowe'!$G$7,'ver pressoflex 6p C2 DCpowe'!$G$16*H280*'ver pressoflex 6p C2 DCpowe'!$O$11,SIGN(H280)*'ver pressoflex 6p C2 DCpowe'!$G$15*'ver pressoflex 6p C2 DCpowe'!$O$11)</f>
        <v>0</v>
      </c>
      <c r="Q280" s="31">
        <f>IF(ABS(I280)&lt;'ver pressoflex 6p C2 DCpowe'!$G$7,'ver pressoflex 6p C2 DCpowe'!$G$16*I280*'ver pressoflex 6p C2 DCpowe'!$O$12,SIGN(I280)*'ver pressoflex 6p C2 DCpowe'!$G$15*'ver pressoflex 6p C2 DCpowe'!$O$12)</f>
        <v>0</v>
      </c>
      <c r="R280" s="31">
        <f>IF(ABS(J280)&lt;'ver pressoflex 6p C2 DCpowe'!$G$7,'ver pressoflex 6p C2 DCpowe'!$G$16*J280*'ver pressoflex 6p C2 DCpowe'!$O$13,SIGN(J280)*'ver pressoflex 6p C2 DCpowe'!$G$15*'ver pressoflex 6p C2 DCpowe'!$O$13)</f>
        <v>17803.500000000004</v>
      </c>
      <c r="S280" s="113">
        <f t="shared" si="52"/>
        <v>17676.168504777863</v>
      </c>
      <c r="T280" s="362">
        <f>-L280*('ver pressoflex 6p C2 DCpowe'!$G$3/2-'ver pressoflex 6p C2 DCpowe'!AF280*'ver pressoflex 6p C2 DCpowe'!D280)</f>
        <v>159040.42374232365</v>
      </c>
      <c r="U280" s="29">
        <f>M280*IF(($G$3/2-$M$8)&gt;0,('ver pressoflex 6p C2 DCpowe'!$G$3/2-'ver pressoflex 6p C2 DCpowe'!$M$8),'ver pressoflex 6p C2 DCpowe'!$G$3/2-('ver pressoflex 6p C2 DCpowe'!$G$3-'ver pressoflex 6p C2 DCpowe'!$M$8))*IF(($G$3/2-$M$8)&gt;0,-1,1)</f>
        <v>-5067.7739637031418</v>
      </c>
      <c r="V280" s="29">
        <f>N280*IF(($G$3/2-$M$9)&gt;0,('ver pressoflex 6p C2 DCpowe'!$G$3/2-'ver pressoflex 6p C2 DCpowe'!$M$9),'ver pressoflex 6p C2 DCpowe'!$G$3/2-('ver pressoflex 6p C2 DCpowe'!$G$3-'ver pressoflex 6p C2 DCpowe'!$M$9))*IF(($G$3/2-$M$9)&gt;0,-1,1)</f>
        <v>0</v>
      </c>
      <c r="W280" s="29">
        <f>O280*IF(($G$3/2-$M$10)&gt;0,('ver pressoflex 6p C2 DCpowe'!$G$3/2-'ver pressoflex 6p C2 DCpowe'!$M$10),'ver pressoflex 6p C2 DCpowe'!$G$3/2-('ver pressoflex 6p C2 DCpowe'!$G$3-'ver pressoflex 6p C2 DCpowe'!$M$10))*IF(($G$3/2-$M$10)&gt;0,-1,1)</f>
        <v>0</v>
      </c>
      <c r="X280" s="29">
        <f>P280*IF(($G$3/2-$M$11)&gt;0,('ver pressoflex 6p C2 DCpowe'!$G$3/2-'ver pressoflex 6p C2 DCpowe'!$M$11),'ver pressoflex 6p C2 DCpowe'!$G$3/2-('ver pressoflex 6p C2 DCpowe'!$G$3-'ver pressoflex 6p C2 DCpowe'!$M$11))*IF(($G$3/2-$M$11)&gt;0,-1,1)</f>
        <v>0</v>
      </c>
      <c r="Y280" s="29">
        <f>Q280*IF(($G$3/2-$M$12)&gt;0,('ver pressoflex 6p C2 DCpowe'!$G$3/2-'ver pressoflex 6p C2 DCpowe'!$M$12),'ver pressoflex 6p C2 DCpowe'!$G$3/2-('ver pressoflex 6p C2 DCpowe'!$G$3-'ver pressoflex 6p C2 DCpowe'!$M$12))*IF(($G$3/2-$M$12)&gt;0,-1,1)</f>
        <v>0</v>
      </c>
      <c r="Z280" s="29">
        <f>R280*IF(($G$3/2-$M$13)&gt;0,('ver pressoflex 6p C2 DCpowe'!$G$3/2-'ver pressoflex 6p C2 DCpowe'!$M$13),'ver pressoflex 6p C2 DCpowe'!$G$3/2-('ver pressoflex 6p C2 DCpowe'!$G$3-'ver pressoflex 6p C2 DCpowe'!$M$13))*IF(($G$3/2-$M$13)&gt;0,-1,1)</f>
        <v>18248587.500000004</v>
      </c>
      <c r="AA280" s="113">
        <f t="shared" si="61"/>
        <v>18402560.149778623</v>
      </c>
      <c r="AB280" s="193">
        <f t="shared" si="62"/>
        <v>1.3610131228463011E-4</v>
      </c>
      <c r="AC280" s="191">
        <f t="shared" si="63"/>
        <v>1.1934803497895227E-4</v>
      </c>
      <c r="AD280" s="194">
        <f t="shared" si="64"/>
        <v>1.0431816881035448E-8</v>
      </c>
      <c r="AE280" s="191">
        <f t="shared" si="65"/>
        <v>8.9511026234214194E-3</v>
      </c>
      <c r="AF280" s="191">
        <f t="shared" si="66"/>
        <v>0.35778215443169781</v>
      </c>
    </row>
    <row r="281" spans="2:32">
      <c r="B281" s="116">
        <f t="shared" si="51"/>
        <v>59668.972106632224</v>
      </c>
      <c r="C281" s="115">
        <f t="shared" si="67"/>
        <v>5.2699999999999934</v>
      </c>
      <c r="D281" s="68">
        <f>'ver pressoflex 6p C2 DCpowe'!$G$3/2/$C$557*C281</f>
        <v>64.557499999999919</v>
      </c>
      <c r="E281" s="114">
        <f t="shared" si="54"/>
        <v>2.9121876804092143E-4</v>
      </c>
      <c r="F281" s="114">
        <f t="shared" si="55"/>
        <v>4.6322904135449503E-4</v>
      </c>
      <c r="G281" s="114">
        <f t="shared" si="56"/>
        <v>6.3523931466806874E-4</v>
      </c>
      <c r="H281" s="114">
        <f t="shared" si="57"/>
        <v>4.3549614750740991E-3</v>
      </c>
      <c r="I281" s="114">
        <f t="shared" si="58"/>
        <v>4.5269717483876724E-3</v>
      </c>
      <c r="J281" s="114">
        <f t="shared" si="59"/>
        <v>4.6989820217012467E-3</v>
      </c>
      <c r="K281" s="114">
        <f t="shared" si="60"/>
        <v>5.1290077049851801E-3</v>
      </c>
      <c r="L281" s="113">
        <f>-'ver pressoflex 6p C2 DCpowe'!$G$2*'ver pressoflex 6p C2 DCpowe'!D281*'ver pressoflex 6p C2 DCpowe'!$G$17*'ver pressoflex 6p C2 DCpowe'!$G$13*'ver pressoflex 6p C2 DCpowe'!AE281</f>
        <v>-139.43032786737237</v>
      </c>
      <c r="M281" s="31">
        <f>IF(ABS(E281)&lt;'ver pressoflex 6p C2 DCpowe'!$G$7,'ver pressoflex 6p C2 DCpowe'!$G$16*E281*'ver pressoflex 6p C2 DCpowe'!$O$8,SIGN(E281)*'ver pressoflex 6p C2 DCpowe'!$G$15*'ver pressoflex 6p C2 DCpowe'!$O$8)</f>
        <v>4.9024344995898668</v>
      </c>
      <c r="N281" s="31">
        <f>IF(ABS(F281)&lt;'ver pressoflex 6p C2 DCpowe'!$G$7,'ver pressoflex 6p C2 DCpowe'!$G$16*F281*'ver pressoflex 6p C2 DCpowe'!$O$9,SIGN(F281)*'ver pressoflex 6p C2 DCpowe'!$G$15*'ver pressoflex 6p C2 DCpowe'!$O$9)</f>
        <v>0</v>
      </c>
      <c r="O281" s="31">
        <f>IF(ABS(G281)&lt;'ver pressoflex 6p C2 DCpowe'!$G$7,'ver pressoflex 6p C2 DCpowe'!$G$16*G281*'ver pressoflex 6p C2 DCpowe'!$O$10,SIGN(G281)*'ver pressoflex 6p C2 DCpowe'!$G$15*'ver pressoflex 6p C2 DCpowe'!$O$10)</f>
        <v>0</v>
      </c>
      <c r="P281" s="31">
        <f>IF(ABS(H281)&lt;'ver pressoflex 6p C2 DCpowe'!$G$7,'ver pressoflex 6p C2 DCpowe'!$G$16*H281*'ver pressoflex 6p C2 DCpowe'!$O$11,SIGN(H281)*'ver pressoflex 6p C2 DCpowe'!$G$15*'ver pressoflex 6p C2 DCpowe'!$O$11)</f>
        <v>0</v>
      </c>
      <c r="Q281" s="31">
        <f>IF(ABS(I281)&lt;'ver pressoflex 6p C2 DCpowe'!$G$7,'ver pressoflex 6p C2 DCpowe'!$G$16*I281*'ver pressoflex 6p C2 DCpowe'!$O$12,SIGN(I281)*'ver pressoflex 6p C2 DCpowe'!$G$15*'ver pressoflex 6p C2 DCpowe'!$O$12)</f>
        <v>0</v>
      </c>
      <c r="R281" s="31">
        <f>IF(ABS(J281)&lt;'ver pressoflex 6p C2 DCpowe'!$G$7,'ver pressoflex 6p C2 DCpowe'!$G$16*J281*'ver pressoflex 6p C2 DCpowe'!$O$13,SIGN(J281)*'ver pressoflex 6p C2 DCpowe'!$G$15*'ver pressoflex 6p C2 DCpowe'!$O$13)</f>
        <v>17803.500000000004</v>
      </c>
      <c r="S281" s="113">
        <f t="shared" si="52"/>
        <v>17668.97210663222</v>
      </c>
      <c r="T281" s="362">
        <f>-L281*('ver pressoflex 6p C2 DCpowe'!$G$3/2-'ver pressoflex 6p C2 DCpowe'!AF281*'ver pressoflex 6p C2 DCpowe'!D281)</f>
        <v>167575.96508083699</v>
      </c>
      <c r="U281" s="29">
        <f>M281*IF(($G$3/2-$M$8)&gt;0,('ver pressoflex 6p C2 DCpowe'!$G$3/2-'ver pressoflex 6p C2 DCpowe'!$M$8),'ver pressoflex 6p C2 DCpowe'!$G$3/2-('ver pressoflex 6p C2 DCpowe'!$G$3-'ver pressoflex 6p C2 DCpowe'!$M$8))*IF(($G$3/2-$M$8)&gt;0,-1,1)</f>
        <v>-5024.9953620796132</v>
      </c>
      <c r="V281" s="29">
        <f>N281*IF(($G$3/2-$M$9)&gt;0,('ver pressoflex 6p C2 DCpowe'!$G$3/2-'ver pressoflex 6p C2 DCpowe'!$M$9),'ver pressoflex 6p C2 DCpowe'!$G$3/2-('ver pressoflex 6p C2 DCpowe'!$G$3-'ver pressoflex 6p C2 DCpowe'!$M$9))*IF(($G$3/2-$M$9)&gt;0,-1,1)</f>
        <v>0</v>
      </c>
      <c r="W281" s="29">
        <f>O281*IF(($G$3/2-$M$10)&gt;0,('ver pressoflex 6p C2 DCpowe'!$G$3/2-'ver pressoflex 6p C2 DCpowe'!$M$10),'ver pressoflex 6p C2 DCpowe'!$G$3/2-('ver pressoflex 6p C2 DCpowe'!$G$3-'ver pressoflex 6p C2 DCpowe'!$M$10))*IF(($G$3/2-$M$10)&gt;0,-1,1)</f>
        <v>0</v>
      </c>
      <c r="X281" s="29">
        <f>P281*IF(($G$3/2-$M$11)&gt;0,('ver pressoflex 6p C2 DCpowe'!$G$3/2-'ver pressoflex 6p C2 DCpowe'!$M$11),'ver pressoflex 6p C2 DCpowe'!$G$3/2-('ver pressoflex 6p C2 DCpowe'!$G$3-'ver pressoflex 6p C2 DCpowe'!$M$11))*IF(($G$3/2-$M$11)&gt;0,-1,1)</f>
        <v>0</v>
      </c>
      <c r="Y281" s="29">
        <f>Q281*IF(($G$3/2-$M$12)&gt;0,('ver pressoflex 6p C2 DCpowe'!$G$3/2-'ver pressoflex 6p C2 DCpowe'!$M$12),'ver pressoflex 6p C2 DCpowe'!$G$3/2-('ver pressoflex 6p C2 DCpowe'!$G$3-'ver pressoflex 6p C2 DCpowe'!$M$12))*IF(($G$3/2-$M$12)&gt;0,-1,1)</f>
        <v>0</v>
      </c>
      <c r="Z281" s="29">
        <f>R281*IF(($G$3/2-$M$13)&gt;0,('ver pressoflex 6p C2 DCpowe'!$G$3/2-'ver pressoflex 6p C2 DCpowe'!$M$13),'ver pressoflex 6p C2 DCpowe'!$G$3/2-('ver pressoflex 6p C2 DCpowe'!$G$3-'ver pressoflex 6p C2 DCpowe'!$M$13))*IF(($G$3/2-$M$13)&gt;0,-1,1)</f>
        <v>18248587.500000004</v>
      </c>
      <c r="AA281" s="113">
        <f t="shared" si="61"/>
        <v>18411138.469718762</v>
      </c>
      <c r="AB281" s="193">
        <f t="shared" si="62"/>
        <v>1.3880691524301272E-4</v>
      </c>
      <c r="AC281" s="191">
        <f t="shared" si="63"/>
        <v>1.2341629255635677E-4</v>
      </c>
      <c r="AD281" s="194">
        <f t="shared" si="64"/>
        <v>1.0991024223475263E-8</v>
      </c>
      <c r="AE281" s="191">
        <f t="shared" si="65"/>
        <v>9.2562219417267576E-3</v>
      </c>
      <c r="AF281" s="191">
        <f t="shared" si="66"/>
        <v>0.35841446164863056</v>
      </c>
    </row>
    <row r="282" spans="2:32">
      <c r="B282" s="116">
        <f t="shared" si="51"/>
        <v>59661.553260642293</v>
      </c>
      <c r="C282" s="115">
        <f t="shared" si="67"/>
        <v>5.369999999999993</v>
      </c>
      <c r="D282" s="68">
        <f>'ver pressoflex 6p C2 DCpowe'!$G$3/2/$C$557*C282</f>
        <v>65.782499999999914</v>
      </c>
      <c r="E282" s="114">
        <f t="shared" si="54"/>
        <v>2.8873696200979484E-4</v>
      </c>
      <c r="F282" s="114">
        <f t="shared" si="55"/>
        <v>4.6083789490441421E-4</v>
      </c>
      <c r="G282" s="114">
        <f t="shared" si="56"/>
        <v>6.3293882779903363E-4</v>
      </c>
      <c r="H282" s="114">
        <f t="shared" si="57"/>
        <v>4.354621501645178E-3</v>
      </c>
      <c r="I282" s="114">
        <f t="shared" si="58"/>
        <v>4.5267224345397969E-3</v>
      </c>
      <c r="J282" s="114">
        <f t="shared" si="59"/>
        <v>4.6988233674344158E-3</v>
      </c>
      <c r="K282" s="114">
        <f t="shared" si="60"/>
        <v>5.1290756996709647E-3</v>
      </c>
      <c r="L282" s="113">
        <f>-'ver pressoflex 6p C2 DCpowe'!$G$2*'ver pressoflex 6p C2 DCpowe'!D282*'ver pressoflex 6p C2 DCpowe'!$G$17*'ver pressoflex 6p C2 DCpowe'!$G$13*'ver pressoflex 6p C2 DCpowe'!AE282</f>
        <v>-146.80739464234333</v>
      </c>
      <c r="M282" s="31">
        <f>IF(ABS(E282)&lt;'ver pressoflex 6p C2 DCpowe'!$G$7,'ver pressoflex 6p C2 DCpowe'!$G$16*E282*'ver pressoflex 6p C2 DCpowe'!$O$8,SIGN(E282)*'ver pressoflex 6p C2 DCpowe'!$G$15*'ver pressoflex 6p C2 DCpowe'!$O$8)</f>
        <v>4.8606552846370192</v>
      </c>
      <c r="N282" s="31">
        <f>IF(ABS(F282)&lt;'ver pressoflex 6p C2 DCpowe'!$G$7,'ver pressoflex 6p C2 DCpowe'!$G$16*F282*'ver pressoflex 6p C2 DCpowe'!$O$9,SIGN(F282)*'ver pressoflex 6p C2 DCpowe'!$G$15*'ver pressoflex 6p C2 DCpowe'!$O$9)</f>
        <v>0</v>
      </c>
      <c r="O282" s="31">
        <f>IF(ABS(G282)&lt;'ver pressoflex 6p C2 DCpowe'!$G$7,'ver pressoflex 6p C2 DCpowe'!$G$16*G282*'ver pressoflex 6p C2 DCpowe'!$O$10,SIGN(G282)*'ver pressoflex 6p C2 DCpowe'!$G$15*'ver pressoflex 6p C2 DCpowe'!$O$10)</f>
        <v>0</v>
      </c>
      <c r="P282" s="31">
        <f>IF(ABS(H282)&lt;'ver pressoflex 6p C2 DCpowe'!$G$7,'ver pressoflex 6p C2 DCpowe'!$G$16*H282*'ver pressoflex 6p C2 DCpowe'!$O$11,SIGN(H282)*'ver pressoflex 6p C2 DCpowe'!$G$15*'ver pressoflex 6p C2 DCpowe'!$O$11)</f>
        <v>0</v>
      </c>
      <c r="Q282" s="31">
        <f>IF(ABS(I282)&lt;'ver pressoflex 6p C2 DCpowe'!$G$7,'ver pressoflex 6p C2 DCpowe'!$G$16*I282*'ver pressoflex 6p C2 DCpowe'!$O$12,SIGN(I282)*'ver pressoflex 6p C2 DCpowe'!$G$15*'ver pressoflex 6p C2 DCpowe'!$O$12)</f>
        <v>0</v>
      </c>
      <c r="R282" s="31">
        <f>IF(ABS(J282)&lt;'ver pressoflex 6p C2 DCpowe'!$G$7,'ver pressoflex 6p C2 DCpowe'!$G$16*J282*'ver pressoflex 6p C2 DCpowe'!$O$13,SIGN(J282)*'ver pressoflex 6p C2 DCpowe'!$G$15*'ver pressoflex 6p C2 DCpowe'!$O$13)</f>
        <v>17803.500000000004</v>
      </c>
      <c r="S282" s="113">
        <f t="shared" si="52"/>
        <v>17661.553260642297</v>
      </c>
      <c r="T282" s="362">
        <f>-L282*('ver pressoflex 6p C2 DCpowe'!$G$3/2-'ver pressoflex 6p C2 DCpowe'!AF282*'ver pressoflex 6p C2 DCpowe'!D282)</f>
        <v>176371.53683187484</v>
      </c>
      <c r="U282" s="29">
        <f>M282*IF(($G$3/2-$M$8)&gt;0,('ver pressoflex 6p C2 DCpowe'!$G$3/2-'ver pressoflex 6p C2 DCpowe'!$M$8),'ver pressoflex 6p C2 DCpowe'!$G$3/2-('ver pressoflex 6p C2 DCpowe'!$G$3-'ver pressoflex 6p C2 DCpowe'!$M$8))*IF(($G$3/2-$M$8)&gt;0,-1,1)</f>
        <v>-4982.1716667529445</v>
      </c>
      <c r="V282" s="29">
        <f>N282*IF(($G$3/2-$M$9)&gt;0,('ver pressoflex 6p C2 DCpowe'!$G$3/2-'ver pressoflex 6p C2 DCpowe'!$M$9),'ver pressoflex 6p C2 DCpowe'!$G$3/2-('ver pressoflex 6p C2 DCpowe'!$G$3-'ver pressoflex 6p C2 DCpowe'!$M$9))*IF(($G$3/2-$M$9)&gt;0,-1,1)</f>
        <v>0</v>
      </c>
      <c r="W282" s="29">
        <f>O282*IF(($G$3/2-$M$10)&gt;0,('ver pressoflex 6p C2 DCpowe'!$G$3/2-'ver pressoflex 6p C2 DCpowe'!$M$10),'ver pressoflex 6p C2 DCpowe'!$G$3/2-('ver pressoflex 6p C2 DCpowe'!$G$3-'ver pressoflex 6p C2 DCpowe'!$M$10))*IF(($G$3/2-$M$10)&gt;0,-1,1)</f>
        <v>0</v>
      </c>
      <c r="X282" s="29">
        <f>P282*IF(($G$3/2-$M$11)&gt;0,('ver pressoflex 6p C2 DCpowe'!$G$3/2-'ver pressoflex 6p C2 DCpowe'!$M$11),'ver pressoflex 6p C2 DCpowe'!$G$3/2-('ver pressoflex 6p C2 DCpowe'!$G$3-'ver pressoflex 6p C2 DCpowe'!$M$11))*IF(($G$3/2-$M$11)&gt;0,-1,1)</f>
        <v>0</v>
      </c>
      <c r="Y282" s="29">
        <f>Q282*IF(($G$3/2-$M$12)&gt;0,('ver pressoflex 6p C2 DCpowe'!$G$3/2-'ver pressoflex 6p C2 DCpowe'!$M$12),'ver pressoflex 6p C2 DCpowe'!$G$3/2-('ver pressoflex 6p C2 DCpowe'!$G$3-'ver pressoflex 6p C2 DCpowe'!$M$12))*IF(($G$3/2-$M$12)&gt;0,-1,1)</f>
        <v>0</v>
      </c>
      <c r="Z282" s="29">
        <f>R282*IF(($G$3/2-$M$13)&gt;0,('ver pressoflex 6p C2 DCpowe'!$G$3/2-'ver pressoflex 6p C2 DCpowe'!$M$13),'ver pressoflex 6p C2 DCpowe'!$G$3/2-('ver pressoflex 6p C2 DCpowe'!$G$3-'ver pressoflex 6p C2 DCpowe'!$M$13))*IF(($G$3/2-$M$13)&gt;0,-1,1)</f>
        <v>18248587.500000004</v>
      </c>
      <c r="AA282" s="113">
        <f t="shared" si="61"/>
        <v>18419976.865165126</v>
      </c>
      <c r="AB282" s="193">
        <f t="shared" si="62"/>
        <v>1.4151537022675354E-4</v>
      </c>
      <c r="AC282" s="191">
        <f t="shared" si="63"/>
        <v>1.2752622626933434E-4</v>
      </c>
      <c r="AD282" s="194">
        <f t="shared" si="64"/>
        <v>1.1567085485554609E-8</v>
      </c>
      <c r="AE282" s="191">
        <f t="shared" si="65"/>
        <v>9.5644669702000754E-3</v>
      </c>
      <c r="AF282" s="191">
        <f t="shared" si="66"/>
        <v>0.3590549099208159</v>
      </c>
    </row>
    <row r="283" spans="2:32">
      <c r="B283" s="116">
        <f t="shared" si="51"/>
        <v>59653.911084340922</v>
      </c>
      <c r="C283" s="115">
        <f t="shared" si="67"/>
        <v>5.4699999999999926</v>
      </c>
      <c r="D283" s="68">
        <f>'ver pressoflex 6p C2 DCpowe'!$G$3/2/$C$557*C283</f>
        <v>67.007499999999908</v>
      </c>
      <c r="E283" s="114">
        <f t="shared" si="54"/>
        <v>2.8625253848215196E-4</v>
      </c>
      <c r="F283" s="114">
        <f t="shared" si="55"/>
        <v>4.5844422657412813E-4</v>
      </c>
      <c r="G283" s="114">
        <f t="shared" si="56"/>
        <v>6.306359146661043E-4</v>
      </c>
      <c r="H283" s="114">
        <f t="shared" si="57"/>
        <v>4.3542811696550892E-3</v>
      </c>
      <c r="I283" s="114">
        <f t="shared" si="58"/>
        <v>4.5264728577470653E-3</v>
      </c>
      <c r="J283" s="114">
        <f t="shared" si="59"/>
        <v>4.6986645458390415E-3</v>
      </c>
      <c r="K283" s="114">
        <f t="shared" si="60"/>
        <v>5.1291437660689818E-3</v>
      </c>
      <c r="L283" s="113">
        <f>-'ver pressoflex 6p C2 DCpowe'!$G$2*'ver pressoflex 6p C2 DCpowe'!D283*'ver pressoflex 6p C2 DCpowe'!$G$17*'ver pressoflex 6p C2 DCpowe'!$G$13*'ver pressoflex 6p C2 DCpowe'!AE283</f>
        <v>-154.40774766531081</v>
      </c>
      <c r="M283" s="31">
        <f>IF(ABS(E283)&lt;'ver pressoflex 6p C2 DCpowe'!$G$7,'ver pressoflex 6p C2 DCpowe'!$G$16*E283*'ver pressoflex 6p C2 DCpowe'!$O$8,SIGN(E283)*'ver pressoflex 6p C2 DCpowe'!$G$15*'ver pressoflex 6p C2 DCpowe'!$O$8)</f>
        <v>4.8188320062286785</v>
      </c>
      <c r="N283" s="31">
        <f>IF(ABS(F283)&lt;'ver pressoflex 6p C2 DCpowe'!$G$7,'ver pressoflex 6p C2 DCpowe'!$G$16*F283*'ver pressoflex 6p C2 DCpowe'!$O$9,SIGN(F283)*'ver pressoflex 6p C2 DCpowe'!$G$15*'ver pressoflex 6p C2 DCpowe'!$O$9)</f>
        <v>0</v>
      </c>
      <c r="O283" s="31">
        <f>IF(ABS(G283)&lt;'ver pressoflex 6p C2 DCpowe'!$G$7,'ver pressoflex 6p C2 DCpowe'!$G$16*G283*'ver pressoflex 6p C2 DCpowe'!$O$10,SIGN(G283)*'ver pressoflex 6p C2 DCpowe'!$G$15*'ver pressoflex 6p C2 DCpowe'!$O$10)</f>
        <v>0</v>
      </c>
      <c r="P283" s="31">
        <f>IF(ABS(H283)&lt;'ver pressoflex 6p C2 DCpowe'!$G$7,'ver pressoflex 6p C2 DCpowe'!$G$16*H283*'ver pressoflex 6p C2 DCpowe'!$O$11,SIGN(H283)*'ver pressoflex 6p C2 DCpowe'!$G$15*'ver pressoflex 6p C2 DCpowe'!$O$11)</f>
        <v>0</v>
      </c>
      <c r="Q283" s="31">
        <f>IF(ABS(I283)&lt;'ver pressoflex 6p C2 DCpowe'!$G$7,'ver pressoflex 6p C2 DCpowe'!$G$16*I283*'ver pressoflex 6p C2 DCpowe'!$O$12,SIGN(I283)*'ver pressoflex 6p C2 DCpowe'!$G$15*'ver pressoflex 6p C2 DCpowe'!$O$12)</f>
        <v>0</v>
      </c>
      <c r="R283" s="31">
        <f>IF(ABS(J283)&lt;'ver pressoflex 6p C2 DCpowe'!$G$7,'ver pressoflex 6p C2 DCpowe'!$G$16*J283*'ver pressoflex 6p C2 DCpowe'!$O$13,SIGN(J283)*'ver pressoflex 6p C2 DCpowe'!$G$15*'ver pressoflex 6p C2 DCpowe'!$O$13)</f>
        <v>17803.500000000004</v>
      </c>
      <c r="S283" s="113">
        <f t="shared" si="52"/>
        <v>17653.911084340922</v>
      </c>
      <c r="T283" s="362">
        <f>-L283*('ver pressoflex 6p C2 DCpowe'!$G$3/2-'ver pressoflex 6p C2 DCpowe'!AF283*'ver pressoflex 6p C2 DCpowe'!D283)</f>
        <v>185427.82521637727</v>
      </c>
      <c r="U283" s="29">
        <f>M283*IF(($G$3/2-$M$8)&gt;0,('ver pressoflex 6p C2 DCpowe'!$G$3/2-'ver pressoflex 6p C2 DCpowe'!$M$8),'ver pressoflex 6p C2 DCpowe'!$G$3/2-('ver pressoflex 6p C2 DCpowe'!$G$3-'ver pressoflex 6p C2 DCpowe'!$M$8))*IF(($G$3/2-$M$8)&gt;0,-1,1)</f>
        <v>-4939.3028063843958</v>
      </c>
      <c r="V283" s="29">
        <f>N283*IF(($G$3/2-$M$9)&gt;0,('ver pressoflex 6p C2 DCpowe'!$G$3/2-'ver pressoflex 6p C2 DCpowe'!$M$9),'ver pressoflex 6p C2 DCpowe'!$G$3/2-('ver pressoflex 6p C2 DCpowe'!$G$3-'ver pressoflex 6p C2 DCpowe'!$M$9))*IF(($G$3/2-$M$9)&gt;0,-1,1)</f>
        <v>0</v>
      </c>
      <c r="W283" s="29">
        <f>O283*IF(($G$3/2-$M$10)&gt;0,('ver pressoflex 6p C2 DCpowe'!$G$3/2-'ver pressoflex 6p C2 DCpowe'!$M$10),'ver pressoflex 6p C2 DCpowe'!$G$3/2-('ver pressoflex 6p C2 DCpowe'!$G$3-'ver pressoflex 6p C2 DCpowe'!$M$10))*IF(($G$3/2-$M$10)&gt;0,-1,1)</f>
        <v>0</v>
      </c>
      <c r="X283" s="29">
        <f>P283*IF(($G$3/2-$M$11)&gt;0,('ver pressoflex 6p C2 DCpowe'!$G$3/2-'ver pressoflex 6p C2 DCpowe'!$M$11),'ver pressoflex 6p C2 DCpowe'!$G$3/2-('ver pressoflex 6p C2 DCpowe'!$G$3-'ver pressoflex 6p C2 DCpowe'!$M$11))*IF(($G$3/2-$M$11)&gt;0,-1,1)</f>
        <v>0</v>
      </c>
      <c r="Y283" s="29">
        <f>Q283*IF(($G$3/2-$M$12)&gt;0,('ver pressoflex 6p C2 DCpowe'!$G$3/2-'ver pressoflex 6p C2 DCpowe'!$M$12),'ver pressoflex 6p C2 DCpowe'!$G$3/2-('ver pressoflex 6p C2 DCpowe'!$G$3-'ver pressoflex 6p C2 DCpowe'!$M$12))*IF(($G$3/2-$M$12)&gt;0,-1,1)</f>
        <v>0</v>
      </c>
      <c r="Z283" s="29">
        <f>R283*IF(($G$3/2-$M$13)&gt;0,('ver pressoflex 6p C2 DCpowe'!$G$3/2-'ver pressoflex 6p C2 DCpowe'!$M$13),'ver pressoflex 6p C2 DCpowe'!$G$3/2-('ver pressoflex 6p C2 DCpowe'!$G$3-'ver pressoflex 6p C2 DCpowe'!$M$13))*IF(($G$3/2-$M$13)&gt;0,-1,1)</f>
        <v>18248587.500000004</v>
      </c>
      <c r="AA283" s="113">
        <f t="shared" si="61"/>
        <v>18429076.022409998</v>
      </c>
      <c r="AB283" s="193">
        <f t="shared" si="62"/>
        <v>1.4422668174778847E-4</v>
      </c>
      <c r="AC283" s="191">
        <f t="shared" si="63"/>
        <v>1.3167630290026046E-4</v>
      </c>
      <c r="AD283" s="194">
        <f t="shared" si="64"/>
        <v>1.2160019099113188E-8</v>
      </c>
      <c r="AE283" s="191">
        <f t="shared" si="65"/>
        <v>9.8757227175195333E-3</v>
      </c>
      <c r="AF283" s="191">
        <f t="shared" si="66"/>
        <v>0.35970365749302491</v>
      </c>
    </row>
    <row r="284" spans="2:32">
      <c r="B284" s="116">
        <f t="shared" si="51"/>
        <v>59646.044838813454</v>
      </c>
      <c r="C284" s="115">
        <f t="shared" si="67"/>
        <v>5.5699999999999923</v>
      </c>
      <c r="D284" s="68">
        <f>'ver pressoflex 6p C2 DCpowe'!$G$3/2/$C$557*C284</f>
        <v>68.232499999999902</v>
      </c>
      <c r="E284" s="114">
        <f t="shared" si="54"/>
        <v>2.8376549331489935E-4</v>
      </c>
      <c r="F284" s="114">
        <f t="shared" si="55"/>
        <v>4.5604803237188932E-4</v>
      </c>
      <c r="G284" s="114">
        <f t="shared" si="56"/>
        <v>6.2833057142887934E-4</v>
      </c>
      <c r="H284" s="114">
        <f t="shared" si="57"/>
        <v>4.3539404785362884E-3</v>
      </c>
      <c r="I284" s="114">
        <f t="shared" si="58"/>
        <v>4.5262230175932778E-3</v>
      </c>
      <c r="J284" s="114">
        <f t="shared" si="59"/>
        <v>4.6985055566502679E-3</v>
      </c>
      <c r="K284" s="114">
        <f t="shared" si="60"/>
        <v>5.129211904292743E-3</v>
      </c>
      <c r="L284" s="113">
        <f>-'ver pressoflex 6p C2 DCpowe'!$G$2*'ver pressoflex 6p C2 DCpowe'!D284*'ver pressoflex 6p C2 DCpowe'!$G$17*'ver pressoflex 6p C2 DCpowe'!$G$13*'ver pressoflex 6p C2 DCpowe'!AE284</f>
        <v>-162.23212578117096</v>
      </c>
      <c r="M284" s="31">
        <f>IF(ABS(E284)&lt;'ver pressoflex 6p C2 DCpowe'!$G$7,'ver pressoflex 6p C2 DCpowe'!$G$16*E284*'ver pressoflex 6p C2 DCpowe'!$O$8,SIGN(E284)*'ver pressoflex 6p C2 DCpowe'!$G$15*'ver pressoflex 6p C2 DCpowe'!$O$8)</f>
        <v>4.7769645946191899</v>
      </c>
      <c r="N284" s="31">
        <f>IF(ABS(F284)&lt;'ver pressoflex 6p C2 DCpowe'!$G$7,'ver pressoflex 6p C2 DCpowe'!$G$16*F284*'ver pressoflex 6p C2 DCpowe'!$O$9,SIGN(F284)*'ver pressoflex 6p C2 DCpowe'!$G$15*'ver pressoflex 6p C2 DCpowe'!$O$9)</f>
        <v>0</v>
      </c>
      <c r="O284" s="31">
        <f>IF(ABS(G284)&lt;'ver pressoflex 6p C2 DCpowe'!$G$7,'ver pressoflex 6p C2 DCpowe'!$G$16*G284*'ver pressoflex 6p C2 DCpowe'!$O$10,SIGN(G284)*'ver pressoflex 6p C2 DCpowe'!$G$15*'ver pressoflex 6p C2 DCpowe'!$O$10)</f>
        <v>0</v>
      </c>
      <c r="P284" s="31">
        <f>IF(ABS(H284)&lt;'ver pressoflex 6p C2 DCpowe'!$G$7,'ver pressoflex 6p C2 DCpowe'!$G$16*H284*'ver pressoflex 6p C2 DCpowe'!$O$11,SIGN(H284)*'ver pressoflex 6p C2 DCpowe'!$G$15*'ver pressoflex 6p C2 DCpowe'!$O$11)</f>
        <v>0</v>
      </c>
      <c r="Q284" s="31">
        <f>IF(ABS(I284)&lt;'ver pressoflex 6p C2 DCpowe'!$G$7,'ver pressoflex 6p C2 DCpowe'!$G$16*I284*'ver pressoflex 6p C2 DCpowe'!$O$12,SIGN(I284)*'ver pressoflex 6p C2 DCpowe'!$G$15*'ver pressoflex 6p C2 DCpowe'!$O$12)</f>
        <v>0</v>
      </c>
      <c r="R284" s="31">
        <f>IF(ABS(J284)&lt;'ver pressoflex 6p C2 DCpowe'!$G$7,'ver pressoflex 6p C2 DCpowe'!$G$16*J284*'ver pressoflex 6p C2 DCpowe'!$O$13,SIGN(J284)*'ver pressoflex 6p C2 DCpowe'!$G$15*'ver pressoflex 6p C2 DCpowe'!$O$13)</f>
        <v>17803.500000000004</v>
      </c>
      <c r="S284" s="113">
        <f t="shared" si="52"/>
        <v>17646.044838813454</v>
      </c>
      <c r="T284" s="362">
        <f>-L284*('ver pressoflex 6p C2 DCpowe'!$G$3/2-'ver pressoflex 6p C2 DCpowe'!AF284*'ver pressoflex 6p C2 DCpowe'!D284)</f>
        <v>194745.33819825575</v>
      </c>
      <c r="U284" s="29">
        <f>M284*IF(($G$3/2-$M$8)&gt;0,('ver pressoflex 6p C2 DCpowe'!$G$3/2-'ver pressoflex 6p C2 DCpowe'!$M$8),'ver pressoflex 6p C2 DCpowe'!$G$3/2-('ver pressoflex 6p C2 DCpowe'!$G$3-'ver pressoflex 6p C2 DCpowe'!$M$8))*IF(($G$3/2-$M$8)&gt;0,-1,1)</f>
        <v>-4896.3887094846696</v>
      </c>
      <c r="V284" s="29">
        <f>N284*IF(($G$3/2-$M$9)&gt;0,('ver pressoflex 6p C2 DCpowe'!$G$3/2-'ver pressoflex 6p C2 DCpowe'!$M$9),'ver pressoflex 6p C2 DCpowe'!$G$3/2-('ver pressoflex 6p C2 DCpowe'!$G$3-'ver pressoflex 6p C2 DCpowe'!$M$9))*IF(($G$3/2-$M$9)&gt;0,-1,1)</f>
        <v>0</v>
      </c>
      <c r="W284" s="29">
        <f>O284*IF(($G$3/2-$M$10)&gt;0,('ver pressoflex 6p C2 DCpowe'!$G$3/2-'ver pressoflex 6p C2 DCpowe'!$M$10),'ver pressoflex 6p C2 DCpowe'!$G$3/2-('ver pressoflex 6p C2 DCpowe'!$G$3-'ver pressoflex 6p C2 DCpowe'!$M$10))*IF(($G$3/2-$M$10)&gt;0,-1,1)</f>
        <v>0</v>
      </c>
      <c r="X284" s="29">
        <f>P284*IF(($G$3/2-$M$11)&gt;0,('ver pressoflex 6p C2 DCpowe'!$G$3/2-'ver pressoflex 6p C2 DCpowe'!$M$11),'ver pressoflex 6p C2 DCpowe'!$G$3/2-('ver pressoflex 6p C2 DCpowe'!$G$3-'ver pressoflex 6p C2 DCpowe'!$M$11))*IF(($G$3/2-$M$11)&gt;0,-1,1)</f>
        <v>0</v>
      </c>
      <c r="Y284" s="29">
        <f>Q284*IF(($G$3/2-$M$12)&gt;0,('ver pressoflex 6p C2 DCpowe'!$G$3/2-'ver pressoflex 6p C2 DCpowe'!$M$12),'ver pressoflex 6p C2 DCpowe'!$G$3/2-('ver pressoflex 6p C2 DCpowe'!$G$3-'ver pressoflex 6p C2 DCpowe'!$M$12))*IF(($G$3/2-$M$12)&gt;0,-1,1)</f>
        <v>0</v>
      </c>
      <c r="Z284" s="29">
        <f>R284*IF(($G$3/2-$M$13)&gt;0,('ver pressoflex 6p C2 DCpowe'!$G$3/2-'ver pressoflex 6p C2 DCpowe'!$M$13),'ver pressoflex 6p C2 DCpowe'!$G$3/2-('ver pressoflex 6p C2 DCpowe'!$G$3-'ver pressoflex 6p C2 DCpowe'!$M$13))*IF(($G$3/2-$M$13)&gt;0,-1,1)</f>
        <v>18248587.500000004</v>
      </c>
      <c r="AA284" s="113">
        <f t="shared" si="61"/>
        <v>18438436.449488774</v>
      </c>
      <c r="AB284" s="193">
        <f t="shared" si="62"/>
        <v>1.4694085432757567E-4</v>
      </c>
      <c r="AC284" s="191">
        <f t="shared" si="63"/>
        <v>1.3586497911545814E-4</v>
      </c>
      <c r="AD284" s="194">
        <f t="shared" si="64"/>
        <v>1.276982992137488E-8</v>
      </c>
      <c r="AE284" s="191">
        <f t="shared" si="65"/>
        <v>1.018987343365936E-2</v>
      </c>
      <c r="AF284" s="191">
        <f t="shared" si="66"/>
        <v>0.36036086673802981</v>
      </c>
    </row>
    <row r="285" spans="2:32">
      <c r="B285" s="116">
        <f t="shared" si="51"/>
        <v>59637.953929847878</v>
      </c>
      <c r="C285" s="115">
        <f t="shared" si="67"/>
        <v>5.6699999999999919</v>
      </c>
      <c r="D285" s="68">
        <f>'ver pressoflex 6p C2 DCpowe'!$G$3/2/$C$557*C285</f>
        <v>69.457499999999897</v>
      </c>
      <c r="E285" s="114">
        <f t="shared" si="54"/>
        <v>2.8127582235619496E-4</v>
      </c>
      <c r="F285" s="114">
        <f t="shared" si="55"/>
        <v>4.5364930829752123E-4</v>
      </c>
      <c r="G285" s="114">
        <f t="shared" si="56"/>
        <v>6.2602279423884749E-4</v>
      </c>
      <c r="H285" s="114">
        <f t="shared" si="57"/>
        <v>4.3535994277200266E-3</v>
      </c>
      <c r="I285" s="114">
        <f t="shared" si="58"/>
        <v>4.5259729136613528E-3</v>
      </c>
      <c r="J285" s="114">
        <f t="shared" si="59"/>
        <v>4.698346399602679E-3</v>
      </c>
      <c r="K285" s="114">
        <f t="shared" si="60"/>
        <v>5.1292801144559941E-3</v>
      </c>
      <c r="L285" s="113">
        <f>-'ver pressoflex 6p C2 DCpowe'!$G$2*'ver pressoflex 6p C2 DCpowe'!D285*'ver pressoflex 6p C2 DCpowe'!$G$17*'ver pressoflex 6p C2 DCpowe'!$G$13*'ver pressoflex 6p C2 DCpowe'!AE285</f>
        <v>-170.28112313203877</v>
      </c>
      <c r="M285" s="31">
        <f>IF(ABS(E285)&lt;'ver pressoflex 6p C2 DCpowe'!$G$7,'ver pressoflex 6p C2 DCpowe'!$G$16*E285*'ver pressoflex 6p C2 DCpowe'!$O$8,SIGN(E285)*'ver pressoflex 6p C2 DCpowe'!$G$15*'ver pressoflex 6p C2 DCpowe'!$O$8)</f>
        <v>4.7350529799156211</v>
      </c>
      <c r="N285" s="31">
        <f>IF(ABS(F285)&lt;'ver pressoflex 6p C2 DCpowe'!$G$7,'ver pressoflex 6p C2 DCpowe'!$G$16*F285*'ver pressoflex 6p C2 DCpowe'!$O$9,SIGN(F285)*'ver pressoflex 6p C2 DCpowe'!$G$15*'ver pressoflex 6p C2 DCpowe'!$O$9)</f>
        <v>0</v>
      </c>
      <c r="O285" s="31">
        <f>IF(ABS(G285)&lt;'ver pressoflex 6p C2 DCpowe'!$G$7,'ver pressoflex 6p C2 DCpowe'!$G$16*G285*'ver pressoflex 6p C2 DCpowe'!$O$10,SIGN(G285)*'ver pressoflex 6p C2 DCpowe'!$G$15*'ver pressoflex 6p C2 DCpowe'!$O$10)</f>
        <v>0</v>
      </c>
      <c r="P285" s="31">
        <f>IF(ABS(H285)&lt;'ver pressoflex 6p C2 DCpowe'!$G$7,'ver pressoflex 6p C2 DCpowe'!$G$16*H285*'ver pressoflex 6p C2 DCpowe'!$O$11,SIGN(H285)*'ver pressoflex 6p C2 DCpowe'!$G$15*'ver pressoflex 6p C2 DCpowe'!$O$11)</f>
        <v>0</v>
      </c>
      <c r="Q285" s="31">
        <f>IF(ABS(I285)&lt;'ver pressoflex 6p C2 DCpowe'!$G$7,'ver pressoflex 6p C2 DCpowe'!$G$16*I285*'ver pressoflex 6p C2 DCpowe'!$O$12,SIGN(I285)*'ver pressoflex 6p C2 DCpowe'!$G$15*'ver pressoflex 6p C2 DCpowe'!$O$12)</f>
        <v>0</v>
      </c>
      <c r="R285" s="31">
        <f>IF(ABS(J285)&lt;'ver pressoflex 6p C2 DCpowe'!$G$7,'ver pressoflex 6p C2 DCpowe'!$G$16*J285*'ver pressoflex 6p C2 DCpowe'!$O$13,SIGN(J285)*'ver pressoflex 6p C2 DCpowe'!$G$15*'ver pressoflex 6p C2 DCpowe'!$O$13)</f>
        <v>17803.500000000004</v>
      </c>
      <c r="S285" s="113">
        <f t="shared" si="52"/>
        <v>17637.953929847881</v>
      </c>
      <c r="T285" s="362">
        <f>-L285*('ver pressoflex 6p C2 DCpowe'!$G$3/2-'ver pressoflex 6p C2 DCpowe'!AF285*'ver pressoflex 6p C2 DCpowe'!D285)</f>
        <v>204324.40429635436</v>
      </c>
      <c r="U285" s="29">
        <f>M285*IF(($G$3/2-$M$8)&gt;0,('ver pressoflex 6p C2 DCpowe'!$G$3/2-'ver pressoflex 6p C2 DCpowe'!$M$8),'ver pressoflex 6p C2 DCpowe'!$G$3/2-('ver pressoflex 6p C2 DCpowe'!$G$3-'ver pressoflex 6p C2 DCpowe'!$M$8))*IF(($G$3/2-$M$8)&gt;0,-1,1)</f>
        <v>-4853.429304413512</v>
      </c>
      <c r="V285" s="29">
        <f>N285*IF(($G$3/2-$M$9)&gt;0,('ver pressoflex 6p C2 DCpowe'!$G$3/2-'ver pressoflex 6p C2 DCpowe'!$M$9),'ver pressoflex 6p C2 DCpowe'!$G$3/2-('ver pressoflex 6p C2 DCpowe'!$G$3-'ver pressoflex 6p C2 DCpowe'!$M$9))*IF(($G$3/2-$M$9)&gt;0,-1,1)</f>
        <v>0</v>
      </c>
      <c r="W285" s="29">
        <f>O285*IF(($G$3/2-$M$10)&gt;0,('ver pressoflex 6p C2 DCpowe'!$G$3/2-'ver pressoflex 6p C2 DCpowe'!$M$10),'ver pressoflex 6p C2 DCpowe'!$G$3/2-('ver pressoflex 6p C2 DCpowe'!$G$3-'ver pressoflex 6p C2 DCpowe'!$M$10))*IF(($G$3/2-$M$10)&gt;0,-1,1)</f>
        <v>0</v>
      </c>
      <c r="X285" s="29">
        <f>P285*IF(($G$3/2-$M$11)&gt;0,('ver pressoflex 6p C2 DCpowe'!$G$3/2-'ver pressoflex 6p C2 DCpowe'!$M$11),'ver pressoflex 6p C2 DCpowe'!$G$3/2-('ver pressoflex 6p C2 DCpowe'!$G$3-'ver pressoflex 6p C2 DCpowe'!$M$11))*IF(($G$3/2-$M$11)&gt;0,-1,1)</f>
        <v>0</v>
      </c>
      <c r="Y285" s="29">
        <f>Q285*IF(($G$3/2-$M$12)&gt;0,('ver pressoflex 6p C2 DCpowe'!$G$3/2-'ver pressoflex 6p C2 DCpowe'!$M$12),'ver pressoflex 6p C2 DCpowe'!$G$3/2-('ver pressoflex 6p C2 DCpowe'!$G$3-'ver pressoflex 6p C2 DCpowe'!$M$12))*IF(($G$3/2-$M$12)&gt;0,-1,1)</f>
        <v>0</v>
      </c>
      <c r="Z285" s="29">
        <f>R285*IF(($G$3/2-$M$13)&gt;0,('ver pressoflex 6p C2 DCpowe'!$G$3/2-'ver pressoflex 6p C2 DCpowe'!$M$13),'ver pressoflex 6p C2 DCpowe'!$G$3/2-('ver pressoflex 6p C2 DCpowe'!$G$3-'ver pressoflex 6p C2 DCpowe'!$M$13))*IF(($G$3/2-$M$13)&gt;0,-1,1)</f>
        <v>18248587.500000004</v>
      </c>
      <c r="AA285" s="113">
        <f t="shared" si="61"/>
        <v>18448058.474991944</v>
      </c>
      <c r="AB285" s="193">
        <f t="shared" si="62"/>
        <v>1.4965789249712059E-4</v>
      </c>
      <c r="AC285" s="191">
        <f t="shared" si="63"/>
        <v>1.4009070141106971E-4</v>
      </c>
      <c r="AD285" s="194">
        <f t="shared" si="64"/>
        <v>1.3396509091488344E-8</v>
      </c>
      <c r="AE285" s="191">
        <f t="shared" si="65"/>
        <v>1.0506802605830227E-2</v>
      </c>
      <c r="AF285" s="191">
        <f t="shared" si="66"/>
        <v>0.36102670429209249</v>
      </c>
    </row>
    <row r="286" spans="2:32">
      <c r="B286" s="116">
        <f t="shared" si="51"/>
        <v>59629.637909092256</v>
      </c>
      <c r="C286" s="115">
        <f t="shared" si="67"/>
        <v>5.7699999999999916</v>
      </c>
      <c r="D286" s="68">
        <f>'ver pressoflex 6p C2 DCpowe'!$G$3/2/$C$557*C286</f>
        <v>70.682499999999891</v>
      </c>
      <c r="E286" s="114">
        <f t="shared" si="54"/>
        <v>2.7878352144542542E-4</v>
      </c>
      <c r="F286" s="114">
        <f t="shared" si="55"/>
        <v>4.5124805034239623E-4</v>
      </c>
      <c r="G286" s="114">
        <f t="shared" si="56"/>
        <v>6.2371257923936698E-4</v>
      </c>
      <c r="H286" s="114">
        <f t="shared" si="57"/>
        <v>4.3532580166363594E-3</v>
      </c>
      <c r="I286" s="114">
        <f t="shared" si="58"/>
        <v>4.5257225455333306E-3</v>
      </c>
      <c r="J286" s="114">
        <f t="shared" si="59"/>
        <v>4.6981870744303008E-3</v>
      </c>
      <c r="K286" s="114">
        <f t="shared" si="60"/>
        <v>5.1293483966727282E-3</v>
      </c>
      <c r="L286" s="113">
        <f>-'ver pressoflex 6p C2 DCpowe'!$G$2*'ver pressoflex 6p C2 DCpowe'!D286*'ver pressoflex 6p C2 DCpowe'!$G$17*'ver pressoflex 6p C2 DCpowe'!$G$13*'ver pressoflex 6p C2 DCpowe'!AE286</f>
        <v>-178.5551879998232</v>
      </c>
      <c r="M286" s="31">
        <f>IF(ABS(E286)&lt;'ver pressoflex 6p C2 DCpowe'!$G$7,'ver pressoflex 6p C2 DCpowe'!$G$16*E286*'ver pressoflex 6p C2 DCpowe'!$O$8,SIGN(E286)*'ver pressoflex 6p C2 DCpowe'!$G$15*'ver pressoflex 6p C2 DCpowe'!$O$8)</f>
        <v>4.6930970920773785</v>
      </c>
      <c r="N286" s="31">
        <f>IF(ABS(F286)&lt;'ver pressoflex 6p C2 DCpowe'!$G$7,'ver pressoflex 6p C2 DCpowe'!$G$16*F286*'ver pressoflex 6p C2 DCpowe'!$O$9,SIGN(F286)*'ver pressoflex 6p C2 DCpowe'!$G$15*'ver pressoflex 6p C2 DCpowe'!$O$9)</f>
        <v>0</v>
      </c>
      <c r="O286" s="31">
        <f>IF(ABS(G286)&lt;'ver pressoflex 6p C2 DCpowe'!$G$7,'ver pressoflex 6p C2 DCpowe'!$G$16*G286*'ver pressoflex 6p C2 DCpowe'!$O$10,SIGN(G286)*'ver pressoflex 6p C2 DCpowe'!$G$15*'ver pressoflex 6p C2 DCpowe'!$O$10)</f>
        <v>0</v>
      </c>
      <c r="P286" s="31">
        <f>IF(ABS(H286)&lt;'ver pressoflex 6p C2 DCpowe'!$G$7,'ver pressoflex 6p C2 DCpowe'!$G$16*H286*'ver pressoflex 6p C2 DCpowe'!$O$11,SIGN(H286)*'ver pressoflex 6p C2 DCpowe'!$G$15*'ver pressoflex 6p C2 DCpowe'!$O$11)</f>
        <v>0</v>
      </c>
      <c r="Q286" s="31">
        <f>IF(ABS(I286)&lt;'ver pressoflex 6p C2 DCpowe'!$G$7,'ver pressoflex 6p C2 DCpowe'!$G$16*I286*'ver pressoflex 6p C2 DCpowe'!$O$12,SIGN(I286)*'ver pressoflex 6p C2 DCpowe'!$G$15*'ver pressoflex 6p C2 DCpowe'!$O$12)</f>
        <v>0</v>
      </c>
      <c r="R286" s="31">
        <f>IF(ABS(J286)&lt;'ver pressoflex 6p C2 DCpowe'!$G$7,'ver pressoflex 6p C2 DCpowe'!$G$16*J286*'ver pressoflex 6p C2 DCpowe'!$O$13,SIGN(J286)*'ver pressoflex 6p C2 DCpowe'!$G$15*'ver pressoflex 6p C2 DCpowe'!$O$13)</f>
        <v>17803.500000000004</v>
      </c>
      <c r="S286" s="113">
        <f t="shared" si="52"/>
        <v>17629.637909092256</v>
      </c>
      <c r="T286" s="362">
        <f>-L286*('ver pressoflex 6p C2 DCpowe'!$G$3/2-'ver pressoflex 6p C2 DCpowe'!AF286*'ver pressoflex 6p C2 DCpowe'!D286)</f>
        <v>214165.17138960102</v>
      </c>
      <c r="U286" s="29">
        <f>M286*IF(($G$3/2-$M$8)&gt;0,('ver pressoflex 6p C2 DCpowe'!$G$3/2-'ver pressoflex 6p C2 DCpowe'!$M$8),'ver pressoflex 6p C2 DCpowe'!$G$3/2-('ver pressoflex 6p C2 DCpowe'!$G$3-'ver pressoflex 6p C2 DCpowe'!$M$8))*IF(($G$3/2-$M$8)&gt;0,-1,1)</f>
        <v>-4810.4245193793131</v>
      </c>
      <c r="V286" s="29">
        <f>N286*IF(($G$3/2-$M$9)&gt;0,('ver pressoflex 6p C2 DCpowe'!$G$3/2-'ver pressoflex 6p C2 DCpowe'!$M$9),'ver pressoflex 6p C2 DCpowe'!$G$3/2-('ver pressoflex 6p C2 DCpowe'!$G$3-'ver pressoflex 6p C2 DCpowe'!$M$9))*IF(($G$3/2-$M$9)&gt;0,-1,1)</f>
        <v>0</v>
      </c>
      <c r="W286" s="29">
        <f>O286*IF(($G$3/2-$M$10)&gt;0,('ver pressoflex 6p C2 DCpowe'!$G$3/2-'ver pressoflex 6p C2 DCpowe'!$M$10),'ver pressoflex 6p C2 DCpowe'!$G$3/2-('ver pressoflex 6p C2 DCpowe'!$G$3-'ver pressoflex 6p C2 DCpowe'!$M$10))*IF(($G$3/2-$M$10)&gt;0,-1,1)</f>
        <v>0</v>
      </c>
      <c r="X286" s="29">
        <f>P286*IF(($G$3/2-$M$11)&gt;0,('ver pressoflex 6p C2 DCpowe'!$G$3/2-'ver pressoflex 6p C2 DCpowe'!$M$11),'ver pressoflex 6p C2 DCpowe'!$G$3/2-('ver pressoflex 6p C2 DCpowe'!$G$3-'ver pressoflex 6p C2 DCpowe'!$M$11))*IF(($G$3/2-$M$11)&gt;0,-1,1)</f>
        <v>0</v>
      </c>
      <c r="Y286" s="29">
        <f>Q286*IF(($G$3/2-$M$12)&gt;0,('ver pressoflex 6p C2 DCpowe'!$G$3/2-'ver pressoflex 6p C2 DCpowe'!$M$12),'ver pressoflex 6p C2 DCpowe'!$G$3/2-('ver pressoflex 6p C2 DCpowe'!$G$3-'ver pressoflex 6p C2 DCpowe'!$M$12))*IF(($G$3/2-$M$12)&gt;0,-1,1)</f>
        <v>0</v>
      </c>
      <c r="Z286" s="29">
        <f>R286*IF(($G$3/2-$M$13)&gt;0,('ver pressoflex 6p C2 DCpowe'!$G$3/2-'ver pressoflex 6p C2 DCpowe'!$M$13),'ver pressoflex 6p C2 DCpowe'!$G$3/2-('ver pressoflex 6p C2 DCpowe'!$G$3-'ver pressoflex 6p C2 DCpowe'!$M$13))*IF(($G$3/2-$M$13)&gt;0,-1,1)</f>
        <v>18248587.500000004</v>
      </c>
      <c r="AA286" s="113">
        <f t="shared" si="61"/>
        <v>18457942.246870227</v>
      </c>
      <c r="AB286" s="193">
        <f t="shared" si="62"/>
        <v>1.5237780079700147E-4</v>
      </c>
      <c r="AC286" s="191">
        <f t="shared" si="63"/>
        <v>1.4435190605864128E-4</v>
      </c>
      <c r="AD286" s="194">
        <f t="shared" si="64"/>
        <v>1.4040033885930959E-8</v>
      </c>
      <c r="AE286" s="191">
        <f t="shared" si="65"/>
        <v>1.0826392954398096E-2</v>
      </c>
      <c r="AF286" s="191">
        <f t="shared" si="66"/>
        <v>0.36170134119582553</v>
      </c>
    </row>
    <row r="287" spans="2:32">
      <c r="B287" s="116">
        <f t="shared" si="51"/>
        <v>59621.096475219485</v>
      </c>
      <c r="C287" s="115">
        <f t="shared" si="67"/>
        <v>5.8699999999999912</v>
      </c>
      <c r="D287" s="68">
        <f>'ver pressoflex 6p C2 DCpowe'!$G$3/2/$C$557*C287</f>
        <v>71.907499999999899</v>
      </c>
      <c r="E287" s="114">
        <f t="shared" si="54"/>
        <v>2.7628858641318257E-4</v>
      </c>
      <c r="F287" s="114">
        <f t="shared" si="55"/>
        <v>4.4884425448941338E-4</v>
      </c>
      <c r="G287" s="114">
        <f t="shared" si="56"/>
        <v>6.2139992256564412E-4</v>
      </c>
      <c r="H287" s="114">
        <f t="shared" si="57"/>
        <v>4.3529162447141344E-3</v>
      </c>
      <c r="I287" s="114">
        <f t="shared" si="58"/>
        <v>4.5254719127903655E-3</v>
      </c>
      <c r="J287" s="114">
        <f t="shared" si="59"/>
        <v>4.6980275808665966E-3</v>
      </c>
      <c r="K287" s="114">
        <f t="shared" si="60"/>
        <v>5.1294167510571734E-3</v>
      </c>
      <c r="L287" s="113">
        <f>-'ver pressoflex 6p C2 DCpowe'!$G$2*'ver pressoflex 6p C2 DCpowe'!D287*'ver pressoflex 6p C2 DCpowe'!$G$17*'ver pressoflex 6p C2 DCpowe'!$G$13*'ver pressoflex 6p C2 DCpowe'!AE287</f>
        <v>-187.05462164143751</v>
      </c>
      <c r="M287" s="31">
        <f>IF(ABS(E287)&lt;'ver pressoflex 6p C2 DCpowe'!$G$7,'ver pressoflex 6p C2 DCpowe'!$G$16*E287*'ver pressoflex 6p C2 DCpowe'!$O$8,SIGN(E287)*'ver pressoflex 6p C2 DCpowe'!$G$15*'ver pressoflex 6p C2 DCpowe'!$O$8)</f>
        <v>4.6510968609158212</v>
      </c>
      <c r="N287" s="31">
        <f>IF(ABS(F287)&lt;'ver pressoflex 6p C2 DCpowe'!$G$7,'ver pressoflex 6p C2 DCpowe'!$G$16*F287*'ver pressoflex 6p C2 DCpowe'!$O$9,SIGN(F287)*'ver pressoflex 6p C2 DCpowe'!$G$15*'ver pressoflex 6p C2 DCpowe'!$O$9)</f>
        <v>0</v>
      </c>
      <c r="O287" s="31">
        <f>IF(ABS(G287)&lt;'ver pressoflex 6p C2 DCpowe'!$G$7,'ver pressoflex 6p C2 DCpowe'!$G$16*G287*'ver pressoflex 6p C2 DCpowe'!$O$10,SIGN(G287)*'ver pressoflex 6p C2 DCpowe'!$G$15*'ver pressoflex 6p C2 DCpowe'!$O$10)</f>
        <v>0</v>
      </c>
      <c r="P287" s="31">
        <f>IF(ABS(H287)&lt;'ver pressoflex 6p C2 DCpowe'!$G$7,'ver pressoflex 6p C2 DCpowe'!$G$16*H287*'ver pressoflex 6p C2 DCpowe'!$O$11,SIGN(H287)*'ver pressoflex 6p C2 DCpowe'!$G$15*'ver pressoflex 6p C2 DCpowe'!$O$11)</f>
        <v>0</v>
      </c>
      <c r="Q287" s="31">
        <f>IF(ABS(I287)&lt;'ver pressoflex 6p C2 DCpowe'!$G$7,'ver pressoflex 6p C2 DCpowe'!$G$16*I287*'ver pressoflex 6p C2 DCpowe'!$O$12,SIGN(I287)*'ver pressoflex 6p C2 DCpowe'!$G$15*'ver pressoflex 6p C2 DCpowe'!$O$12)</f>
        <v>0</v>
      </c>
      <c r="R287" s="31">
        <f>IF(ABS(J287)&lt;'ver pressoflex 6p C2 DCpowe'!$G$7,'ver pressoflex 6p C2 DCpowe'!$G$16*J287*'ver pressoflex 6p C2 DCpowe'!$O$13,SIGN(J287)*'ver pressoflex 6p C2 DCpowe'!$G$15*'ver pressoflex 6p C2 DCpowe'!$O$13)</f>
        <v>17803.500000000004</v>
      </c>
      <c r="S287" s="113">
        <f t="shared" si="52"/>
        <v>17621.096475219481</v>
      </c>
      <c r="T287" s="362">
        <f>-L287*('ver pressoflex 6p C2 DCpowe'!$G$3/2-'ver pressoflex 6p C2 DCpowe'!AF287*'ver pressoflex 6p C2 DCpowe'!D287)</f>
        <v>224267.60551530757</v>
      </c>
      <c r="U287" s="29">
        <f>M287*IF(($G$3/2-$M$8)&gt;0,('ver pressoflex 6p C2 DCpowe'!$G$3/2-'ver pressoflex 6p C2 DCpowe'!$M$8),'ver pressoflex 6p C2 DCpowe'!$G$3/2-('ver pressoflex 6p C2 DCpowe'!$G$3-'ver pressoflex 6p C2 DCpowe'!$M$8))*IF(($G$3/2-$M$8)&gt;0,-1,1)</f>
        <v>-4767.3742824387164</v>
      </c>
      <c r="V287" s="29">
        <f>N287*IF(($G$3/2-$M$9)&gt;0,('ver pressoflex 6p C2 DCpowe'!$G$3/2-'ver pressoflex 6p C2 DCpowe'!$M$9),'ver pressoflex 6p C2 DCpowe'!$G$3/2-('ver pressoflex 6p C2 DCpowe'!$G$3-'ver pressoflex 6p C2 DCpowe'!$M$9))*IF(($G$3/2-$M$9)&gt;0,-1,1)</f>
        <v>0</v>
      </c>
      <c r="W287" s="29">
        <f>O287*IF(($G$3/2-$M$10)&gt;0,('ver pressoflex 6p C2 DCpowe'!$G$3/2-'ver pressoflex 6p C2 DCpowe'!$M$10),'ver pressoflex 6p C2 DCpowe'!$G$3/2-('ver pressoflex 6p C2 DCpowe'!$G$3-'ver pressoflex 6p C2 DCpowe'!$M$10))*IF(($G$3/2-$M$10)&gt;0,-1,1)</f>
        <v>0</v>
      </c>
      <c r="X287" s="29">
        <f>P287*IF(($G$3/2-$M$11)&gt;0,('ver pressoflex 6p C2 DCpowe'!$G$3/2-'ver pressoflex 6p C2 DCpowe'!$M$11),'ver pressoflex 6p C2 DCpowe'!$G$3/2-('ver pressoflex 6p C2 DCpowe'!$G$3-'ver pressoflex 6p C2 DCpowe'!$M$11))*IF(($G$3/2-$M$11)&gt;0,-1,1)</f>
        <v>0</v>
      </c>
      <c r="Y287" s="29">
        <f>Q287*IF(($G$3/2-$M$12)&gt;0,('ver pressoflex 6p C2 DCpowe'!$G$3/2-'ver pressoflex 6p C2 DCpowe'!$M$12),'ver pressoflex 6p C2 DCpowe'!$G$3/2-('ver pressoflex 6p C2 DCpowe'!$G$3-'ver pressoflex 6p C2 DCpowe'!$M$12))*IF(($G$3/2-$M$12)&gt;0,-1,1)</f>
        <v>0</v>
      </c>
      <c r="Z287" s="29">
        <f>R287*IF(($G$3/2-$M$13)&gt;0,('ver pressoflex 6p C2 DCpowe'!$G$3/2-'ver pressoflex 6p C2 DCpowe'!$M$13),'ver pressoflex 6p C2 DCpowe'!$G$3/2-('ver pressoflex 6p C2 DCpowe'!$G$3-'ver pressoflex 6p C2 DCpowe'!$M$13))*IF(($G$3/2-$M$13)&gt;0,-1,1)</f>
        <v>18248587.500000004</v>
      </c>
      <c r="AA287" s="113">
        <f t="shared" si="61"/>
        <v>18468087.731232874</v>
      </c>
      <c r="AB287" s="193">
        <f t="shared" si="62"/>
        <v>1.5510058377739435E-4</v>
      </c>
      <c r="AC287" s="191">
        <f t="shared" si="63"/>
        <v>1.4864701905041716E-4</v>
      </c>
      <c r="AD287" s="194">
        <f t="shared" si="64"/>
        <v>1.4700367572767504E-8</v>
      </c>
      <c r="AE287" s="191">
        <f t="shared" si="65"/>
        <v>1.1148526428781285E-2</v>
      </c>
      <c r="AF287" s="191">
        <f t="shared" si="66"/>
        <v>0.36238495304067231</v>
      </c>
    </row>
    <row r="288" spans="2:32">
      <c r="B288" s="116">
        <f t="shared" si="51"/>
        <v>59612.329475099497</v>
      </c>
      <c r="C288" s="115">
        <f t="shared" si="67"/>
        <v>5.9699999999999909</v>
      </c>
      <c r="D288" s="68">
        <f>'ver pressoflex 6p C2 DCpowe'!$G$3/2/$C$557*C288</f>
        <v>73.132499999999894</v>
      </c>
      <c r="E288" s="114">
        <f t="shared" si="54"/>
        <v>2.7379101308124031E-4</v>
      </c>
      <c r="F288" s="114">
        <f t="shared" si="55"/>
        <v>4.4643791671297581E-4</v>
      </c>
      <c r="G288" s="114">
        <f t="shared" si="56"/>
        <v>6.1908482034471132E-4</v>
      </c>
      <c r="H288" s="114">
        <f t="shared" si="57"/>
        <v>4.3525741113809909E-3</v>
      </c>
      <c r="I288" s="114">
        <f t="shared" si="58"/>
        <v>4.5252210150127275E-3</v>
      </c>
      <c r="J288" s="114">
        <f t="shared" si="59"/>
        <v>4.6978679186444623E-3</v>
      </c>
      <c r="K288" s="114">
        <f t="shared" si="60"/>
        <v>5.1294851777238014E-3</v>
      </c>
      <c r="L288" s="113">
        <f>-'ver pressoflex 6p C2 DCpowe'!$G$2*'ver pressoflex 6p C2 DCpowe'!D288*'ver pressoflex 6p C2 DCpowe'!$G$17*'ver pressoflex 6p C2 DCpowe'!$G$13*'ver pressoflex 6p C2 DCpowe'!AE288</f>
        <v>-195.77957711660068</v>
      </c>
      <c r="M288" s="31">
        <f>IF(ABS(E288)&lt;'ver pressoflex 6p C2 DCpowe'!$G$7,'ver pressoflex 6p C2 DCpowe'!$G$16*E288*'ver pressoflex 6p C2 DCpowe'!$O$8,SIGN(E288)*'ver pressoflex 6p C2 DCpowe'!$G$15*'ver pressoflex 6p C2 DCpowe'!$O$8)</f>
        <v>4.6090522160938612</v>
      </c>
      <c r="N288" s="31">
        <f>IF(ABS(F288)&lt;'ver pressoflex 6p C2 DCpowe'!$G$7,'ver pressoflex 6p C2 DCpowe'!$G$16*F288*'ver pressoflex 6p C2 DCpowe'!$O$9,SIGN(F288)*'ver pressoflex 6p C2 DCpowe'!$G$15*'ver pressoflex 6p C2 DCpowe'!$O$9)</f>
        <v>0</v>
      </c>
      <c r="O288" s="31">
        <f>IF(ABS(G288)&lt;'ver pressoflex 6p C2 DCpowe'!$G$7,'ver pressoflex 6p C2 DCpowe'!$G$16*G288*'ver pressoflex 6p C2 DCpowe'!$O$10,SIGN(G288)*'ver pressoflex 6p C2 DCpowe'!$G$15*'ver pressoflex 6p C2 DCpowe'!$O$10)</f>
        <v>0</v>
      </c>
      <c r="P288" s="31">
        <f>IF(ABS(H288)&lt;'ver pressoflex 6p C2 DCpowe'!$G$7,'ver pressoflex 6p C2 DCpowe'!$G$16*H288*'ver pressoflex 6p C2 DCpowe'!$O$11,SIGN(H288)*'ver pressoflex 6p C2 DCpowe'!$G$15*'ver pressoflex 6p C2 DCpowe'!$O$11)</f>
        <v>0</v>
      </c>
      <c r="Q288" s="31">
        <f>IF(ABS(I288)&lt;'ver pressoflex 6p C2 DCpowe'!$G$7,'ver pressoflex 6p C2 DCpowe'!$G$16*I288*'ver pressoflex 6p C2 DCpowe'!$O$12,SIGN(I288)*'ver pressoflex 6p C2 DCpowe'!$G$15*'ver pressoflex 6p C2 DCpowe'!$O$12)</f>
        <v>0</v>
      </c>
      <c r="R288" s="31">
        <f>IF(ABS(J288)&lt;'ver pressoflex 6p C2 DCpowe'!$G$7,'ver pressoflex 6p C2 DCpowe'!$G$16*J288*'ver pressoflex 6p C2 DCpowe'!$O$13,SIGN(J288)*'ver pressoflex 6p C2 DCpowe'!$G$15*'ver pressoflex 6p C2 DCpowe'!$O$13)</f>
        <v>17803.500000000004</v>
      </c>
      <c r="S288" s="113">
        <f t="shared" si="52"/>
        <v>17612.329475099497</v>
      </c>
      <c r="T288" s="362">
        <f>-L288*('ver pressoflex 6p C2 DCpowe'!$G$3/2-'ver pressoflex 6p C2 DCpowe'!AF288*'ver pressoflex 6p C2 DCpowe'!D288)</f>
        <v>234631.48966058024</v>
      </c>
      <c r="U288" s="29">
        <f>M288*IF(($G$3/2-$M$8)&gt;0,('ver pressoflex 6p C2 DCpowe'!$G$3/2-'ver pressoflex 6p C2 DCpowe'!$M$8),'ver pressoflex 6p C2 DCpowe'!$G$3/2-('ver pressoflex 6p C2 DCpowe'!$G$3-'ver pressoflex 6p C2 DCpowe'!$M$8))*IF(($G$3/2-$M$8)&gt;0,-1,1)</f>
        <v>-4724.2785214962078</v>
      </c>
      <c r="V288" s="29">
        <f>N288*IF(($G$3/2-$M$9)&gt;0,('ver pressoflex 6p C2 DCpowe'!$G$3/2-'ver pressoflex 6p C2 DCpowe'!$M$9),'ver pressoflex 6p C2 DCpowe'!$G$3/2-('ver pressoflex 6p C2 DCpowe'!$G$3-'ver pressoflex 6p C2 DCpowe'!$M$9))*IF(($G$3/2-$M$9)&gt;0,-1,1)</f>
        <v>0</v>
      </c>
      <c r="W288" s="29">
        <f>O288*IF(($G$3/2-$M$10)&gt;0,('ver pressoflex 6p C2 DCpowe'!$G$3/2-'ver pressoflex 6p C2 DCpowe'!$M$10),'ver pressoflex 6p C2 DCpowe'!$G$3/2-('ver pressoflex 6p C2 DCpowe'!$G$3-'ver pressoflex 6p C2 DCpowe'!$M$10))*IF(($G$3/2-$M$10)&gt;0,-1,1)</f>
        <v>0</v>
      </c>
      <c r="X288" s="29">
        <f>P288*IF(($G$3/2-$M$11)&gt;0,('ver pressoflex 6p C2 DCpowe'!$G$3/2-'ver pressoflex 6p C2 DCpowe'!$M$11),'ver pressoflex 6p C2 DCpowe'!$G$3/2-('ver pressoflex 6p C2 DCpowe'!$G$3-'ver pressoflex 6p C2 DCpowe'!$M$11))*IF(($G$3/2-$M$11)&gt;0,-1,1)</f>
        <v>0</v>
      </c>
      <c r="Y288" s="29">
        <f>Q288*IF(($G$3/2-$M$12)&gt;0,('ver pressoflex 6p C2 DCpowe'!$G$3/2-'ver pressoflex 6p C2 DCpowe'!$M$12),'ver pressoflex 6p C2 DCpowe'!$G$3/2-('ver pressoflex 6p C2 DCpowe'!$G$3-'ver pressoflex 6p C2 DCpowe'!$M$12))*IF(($G$3/2-$M$12)&gt;0,-1,1)</f>
        <v>0</v>
      </c>
      <c r="Z288" s="29">
        <f>R288*IF(($G$3/2-$M$13)&gt;0,('ver pressoflex 6p C2 DCpowe'!$G$3/2-'ver pressoflex 6p C2 DCpowe'!$M$13),'ver pressoflex 6p C2 DCpowe'!$G$3/2-('ver pressoflex 6p C2 DCpowe'!$G$3-'ver pressoflex 6p C2 DCpowe'!$M$13))*IF(($G$3/2-$M$13)&gt;0,-1,1)</f>
        <v>18248587.500000004</v>
      </c>
      <c r="AA288" s="113">
        <f t="shared" si="61"/>
        <v>18478494.711139087</v>
      </c>
      <c r="AB288" s="193">
        <f t="shared" si="62"/>
        <v>1.5782624599809848E-4</v>
      </c>
      <c r="AC288" s="191">
        <f t="shared" si="63"/>
        <v>1.5297445604434297E-4</v>
      </c>
      <c r="AD288" s="194">
        <f t="shared" si="64"/>
        <v>1.5377459264755192E-8</v>
      </c>
      <c r="AE288" s="191">
        <f t="shared" si="65"/>
        <v>1.1473084203325722E-2</v>
      </c>
      <c r="AF288" s="191">
        <f t="shared" si="66"/>
        <v>0.36307772012127371</v>
      </c>
    </row>
    <row r="289" spans="2:32">
      <c r="B289" s="116">
        <f t="shared" si="51"/>
        <v>59603.336904978947</v>
      </c>
      <c r="C289" s="115">
        <f t="shared" si="67"/>
        <v>6.0699999999999905</v>
      </c>
      <c r="D289" s="68">
        <f>'ver pressoflex 6p C2 DCpowe'!$G$3/2/$C$557*C289</f>
        <v>74.357499999999888</v>
      </c>
      <c r="E289" s="114">
        <f t="shared" si="54"/>
        <v>2.712907972625311E-4</v>
      </c>
      <c r="F289" s="114">
        <f t="shared" si="55"/>
        <v>4.4402903297896822E-4</v>
      </c>
      <c r="G289" s="114">
        <f t="shared" si="56"/>
        <v>6.167672686954055E-4</v>
      </c>
      <c r="H289" s="114">
        <f t="shared" si="57"/>
        <v>4.3522316160633607E-3</v>
      </c>
      <c r="I289" s="114">
        <f t="shared" si="58"/>
        <v>4.5249698517797979E-3</v>
      </c>
      <c r="J289" s="114">
        <f t="shared" si="59"/>
        <v>4.6977080874962352E-3</v>
      </c>
      <c r="K289" s="114">
        <f t="shared" si="60"/>
        <v>5.1295536767873278E-3</v>
      </c>
      <c r="L289" s="113">
        <f>-'ver pressoflex 6p C2 DCpowe'!$G$2*'ver pressoflex 6p C2 DCpowe'!D289*'ver pressoflex 6p C2 DCpowe'!$G$17*'ver pressoflex 6p C2 DCpowe'!$G$13*'ver pressoflex 6p C2 DCpowe'!AE289</f>
        <v>-204.7300581081858</v>
      </c>
      <c r="M289" s="31">
        <f>IF(ABS(E289)&lt;'ver pressoflex 6p C2 DCpowe'!$G$7,'ver pressoflex 6p C2 DCpowe'!$G$16*E289*'ver pressoflex 6p C2 DCpowe'!$O$8,SIGN(E289)*'ver pressoflex 6p C2 DCpowe'!$G$15*'ver pressoflex 6p C2 DCpowe'!$O$8)</f>
        <v>4.5669630871255729</v>
      </c>
      <c r="N289" s="31">
        <f>IF(ABS(F289)&lt;'ver pressoflex 6p C2 DCpowe'!$G$7,'ver pressoflex 6p C2 DCpowe'!$G$16*F289*'ver pressoflex 6p C2 DCpowe'!$O$9,SIGN(F289)*'ver pressoflex 6p C2 DCpowe'!$G$15*'ver pressoflex 6p C2 DCpowe'!$O$9)</f>
        <v>0</v>
      </c>
      <c r="O289" s="31">
        <f>IF(ABS(G289)&lt;'ver pressoflex 6p C2 DCpowe'!$G$7,'ver pressoflex 6p C2 DCpowe'!$G$16*G289*'ver pressoflex 6p C2 DCpowe'!$O$10,SIGN(G289)*'ver pressoflex 6p C2 DCpowe'!$G$15*'ver pressoflex 6p C2 DCpowe'!$O$10)</f>
        <v>0</v>
      </c>
      <c r="P289" s="31">
        <f>IF(ABS(H289)&lt;'ver pressoflex 6p C2 DCpowe'!$G$7,'ver pressoflex 6p C2 DCpowe'!$G$16*H289*'ver pressoflex 6p C2 DCpowe'!$O$11,SIGN(H289)*'ver pressoflex 6p C2 DCpowe'!$G$15*'ver pressoflex 6p C2 DCpowe'!$O$11)</f>
        <v>0</v>
      </c>
      <c r="Q289" s="31">
        <f>IF(ABS(I289)&lt;'ver pressoflex 6p C2 DCpowe'!$G$7,'ver pressoflex 6p C2 DCpowe'!$G$16*I289*'ver pressoflex 6p C2 DCpowe'!$O$12,SIGN(I289)*'ver pressoflex 6p C2 DCpowe'!$G$15*'ver pressoflex 6p C2 DCpowe'!$O$12)</f>
        <v>0</v>
      </c>
      <c r="R289" s="31">
        <f>IF(ABS(J289)&lt;'ver pressoflex 6p C2 DCpowe'!$G$7,'ver pressoflex 6p C2 DCpowe'!$G$16*J289*'ver pressoflex 6p C2 DCpowe'!$O$13,SIGN(J289)*'ver pressoflex 6p C2 DCpowe'!$G$15*'ver pressoflex 6p C2 DCpowe'!$O$13)</f>
        <v>17803.500000000004</v>
      </c>
      <c r="S289" s="113">
        <f t="shared" si="52"/>
        <v>17603.336904978943</v>
      </c>
      <c r="T289" s="362">
        <f>-L289*('ver pressoflex 6p C2 DCpowe'!$G$3/2-'ver pressoflex 6p C2 DCpowe'!AF289*'ver pressoflex 6p C2 DCpowe'!D289)</f>
        <v>245256.42254680264</v>
      </c>
      <c r="U289" s="29">
        <f>M289*IF(($G$3/2-$M$8)&gt;0,('ver pressoflex 6p C2 DCpowe'!$G$3/2-'ver pressoflex 6p C2 DCpowe'!$M$8),'ver pressoflex 6p C2 DCpowe'!$G$3/2-('ver pressoflex 6p C2 DCpowe'!$G$3-'ver pressoflex 6p C2 DCpowe'!$M$8))*IF(($G$3/2-$M$8)&gt;0,-1,1)</f>
        <v>-4681.1371643037119</v>
      </c>
      <c r="V289" s="29">
        <f>N289*IF(($G$3/2-$M$9)&gt;0,('ver pressoflex 6p C2 DCpowe'!$G$3/2-'ver pressoflex 6p C2 DCpowe'!$M$9),'ver pressoflex 6p C2 DCpowe'!$G$3/2-('ver pressoflex 6p C2 DCpowe'!$G$3-'ver pressoflex 6p C2 DCpowe'!$M$9))*IF(($G$3/2-$M$9)&gt;0,-1,1)</f>
        <v>0</v>
      </c>
      <c r="W289" s="29">
        <f>O289*IF(($G$3/2-$M$10)&gt;0,('ver pressoflex 6p C2 DCpowe'!$G$3/2-'ver pressoflex 6p C2 DCpowe'!$M$10),'ver pressoflex 6p C2 DCpowe'!$G$3/2-('ver pressoflex 6p C2 DCpowe'!$G$3-'ver pressoflex 6p C2 DCpowe'!$M$10))*IF(($G$3/2-$M$10)&gt;0,-1,1)</f>
        <v>0</v>
      </c>
      <c r="X289" s="29">
        <f>P289*IF(($G$3/2-$M$11)&gt;0,('ver pressoflex 6p C2 DCpowe'!$G$3/2-'ver pressoflex 6p C2 DCpowe'!$M$11),'ver pressoflex 6p C2 DCpowe'!$G$3/2-('ver pressoflex 6p C2 DCpowe'!$G$3-'ver pressoflex 6p C2 DCpowe'!$M$11))*IF(($G$3/2-$M$11)&gt;0,-1,1)</f>
        <v>0</v>
      </c>
      <c r="Y289" s="29">
        <f>Q289*IF(($G$3/2-$M$12)&gt;0,('ver pressoflex 6p C2 DCpowe'!$G$3/2-'ver pressoflex 6p C2 DCpowe'!$M$12),'ver pressoflex 6p C2 DCpowe'!$G$3/2-('ver pressoflex 6p C2 DCpowe'!$G$3-'ver pressoflex 6p C2 DCpowe'!$M$12))*IF(($G$3/2-$M$12)&gt;0,-1,1)</f>
        <v>0</v>
      </c>
      <c r="Z289" s="29">
        <f>R289*IF(($G$3/2-$M$13)&gt;0,('ver pressoflex 6p C2 DCpowe'!$G$3/2-'ver pressoflex 6p C2 DCpowe'!$M$13),'ver pressoflex 6p C2 DCpowe'!$G$3/2-('ver pressoflex 6p C2 DCpowe'!$G$3-'ver pressoflex 6p C2 DCpowe'!$M$13))*IF(($G$3/2-$M$13)&gt;0,-1,1)</f>
        <v>18248587.500000004</v>
      </c>
      <c r="AA289" s="113">
        <f t="shared" si="61"/>
        <v>18489162.785382502</v>
      </c>
      <c r="AB289" s="193">
        <f t="shared" si="62"/>
        <v>1.6055479202856202E-4</v>
      </c>
      <c r="AC289" s="191">
        <f t="shared" si="63"/>
        <v>1.5733262230877744E-4</v>
      </c>
      <c r="AD289" s="194">
        <f t="shared" si="64"/>
        <v>1.6071243771286576E-8</v>
      </c>
      <c r="AE289" s="191">
        <f t="shared" si="65"/>
        <v>1.1799946673158307E-2</v>
      </c>
      <c r="AF289" s="191">
        <f t="shared" si="66"/>
        <v>0.36377982759400085</v>
      </c>
    </row>
    <row r="290" spans="2:32">
      <c r="B290" s="116">
        <f t="shared" si="51"/>
        <v>59594.118911668316</v>
      </c>
      <c r="C290" s="115">
        <f t="shared" si="67"/>
        <v>6.1699999999999902</v>
      </c>
      <c r="D290" s="68">
        <f>'ver pressoflex 6p C2 DCpowe'!$G$3/2/$C$557*C290</f>
        <v>75.582499999999882</v>
      </c>
      <c r="E290" s="114">
        <f t="shared" si="54"/>
        <v>2.6878793476112266E-4</v>
      </c>
      <c r="F290" s="114">
        <f t="shared" si="55"/>
        <v>4.4161759924473467E-4</v>
      </c>
      <c r="G290" s="114">
        <f t="shared" si="56"/>
        <v>6.1444726372834662E-4</v>
      </c>
      <c r="H290" s="114">
        <f t="shared" si="57"/>
        <v>4.3518887581864554E-3</v>
      </c>
      <c r="I290" s="114">
        <f t="shared" si="58"/>
        <v>4.524718422670067E-3</v>
      </c>
      <c r="J290" s="114">
        <f t="shared" si="59"/>
        <v>4.6975480871536794E-3</v>
      </c>
      <c r="K290" s="114">
        <f t="shared" si="60"/>
        <v>5.1296222483627092E-3</v>
      </c>
      <c r="L290" s="113">
        <f>-'ver pressoflex 6p C2 DCpowe'!$G$2*'ver pressoflex 6p C2 DCpowe'!D290*'ver pressoflex 6p C2 DCpowe'!$G$17*'ver pressoflex 6p C2 DCpowe'!$G$13*'ver pressoflex 6p C2 DCpowe'!AE290</f>
        <v>-213.90591773506466</v>
      </c>
      <c r="M290" s="31">
        <f>IF(ABS(E290)&lt;'ver pressoflex 6p C2 DCpowe'!$G$7,'ver pressoflex 6p C2 DCpowe'!$G$16*E290*'ver pressoflex 6p C2 DCpowe'!$O$8,SIGN(E290)*'ver pressoflex 6p C2 DCpowe'!$G$15*'ver pressoflex 6p C2 DCpowe'!$O$8)</f>
        <v>4.5248294033758008</v>
      </c>
      <c r="N290" s="31">
        <f>IF(ABS(F290)&lt;'ver pressoflex 6p C2 DCpowe'!$G$7,'ver pressoflex 6p C2 DCpowe'!$G$16*F290*'ver pressoflex 6p C2 DCpowe'!$O$9,SIGN(F290)*'ver pressoflex 6p C2 DCpowe'!$G$15*'ver pressoflex 6p C2 DCpowe'!$O$9)</f>
        <v>0</v>
      </c>
      <c r="O290" s="31">
        <f>IF(ABS(G290)&lt;'ver pressoflex 6p C2 DCpowe'!$G$7,'ver pressoflex 6p C2 DCpowe'!$G$16*G290*'ver pressoflex 6p C2 DCpowe'!$O$10,SIGN(G290)*'ver pressoflex 6p C2 DCpowe'!$G$15*'ver pressoflex 6p C2 DCpowe'!$O$10)</f>
        <v>0</v>
      </c>
      <c r="P290" s="31">
        <f>IF(ABS(H290)&lt;'ver pressoflex 6p C2 DCpowe'!$G$7,'ver pressoflex 6p C2 DCpowe'!$G$16*H290*'ver pressoflex 6p C2 DCpowe'!$O$11,SIGN(H290)*'ver pressoflex 6p C2 DCpowe'!$G$15*'ver pressoflex 6p C2 DCpowe'!$O$11)</f>
        <v>0</v>
      </c>
      <c r="Q290" s="31">
        <f>IF(ABS(I290)&lt;'ver pressoflex 6p C2 DCpowe'!$G$7,'ver pressoflex 6p C2 DCpowe'!$G$16*I290*'ver pressoflex 6p C2 DCpowe'!$O$12,SIGN(I290)*'ver pressoflex 6p C2 DCpowe'!$G$15*'ver pressoflex 6p C2 DCpowe'!$O$12)</f>
        <v>0</v>
      </c>
      <c r="R290" s="31">
        <f>IF(ABS(J290)&lt;'ver pressoflex 6p C2 DCpowe'!$G$7,'ver pressoflex 6p C2 DCpowe'!$G$16*J290*'ver pressoflex 6p C2 DCpowe'!$O$13,SIGN(J290)*'ver pressoflex 6p C2 DCpowe'!$G$15*'ver pressoflex 6p C2 DCpowe'!$O$13)</f>
        <v>17803.500000000004</v>
      </c>
      <c r="S290" s="113">
        <f t="shared" si="52"/>
        <v>17594.118911668316</v>
      </c>
      <c r="T290" s="362">
        <f>-L290*('ver pressoflex 6p C2 DCpowe'!$G$3/2-'ver pressoflex 6p C2 DCpowe'!AF290*'ver pressoflex 6p C2 DCpowe'!D290)</f>
        <v>256141.81740714572</v>
      </c>
      <c r="U290" s="29">
        <f>M290*IF(($G$3/2-$M$8)&gt;0,('ver pressoflex 6p C2 DCpowe'!$G$3/2-'ver pressoflex 6p C2 DCpowe'!$M$8),'ver pressoflex 6p C2 DCpowe'!$G$3/2-('ver pressoflex 6p C2 DCpowe'!$G$3-'ver pressoflex 6p C2 DCpowe'!$M$8))*IF(($G$3/2-$M$8)&gt;0,-1,1)</f>
        <v>-4637.9501384601954</v>
      </c>
      <c r="V290" s="29">
        <f>N290*IF(($G$3/2-$M$9)&gt;0,('ver pressoflex 6p C2 DCpowe'!$G$3/2-'ver pressoflex 6p C2 DCpowe'!$M$9),'ver pressoflex 6p C2 DCpowe'!$G$3/2-('ver pressoflex 6p C2 DCpowe'!$G$3-'ver pressoflex 6p C2 DCpowe'!$M$9))*IF(($G$3/2-$M$9)&gt;0,-1,1)</f>
        <v>0</v>
      </c>
      <c r="W290" s="29">
        <f>O290*IF(($G$3/2-$M$10)&gt;0,('ver pressoflex 6p C2 DCpowe'!$G$3/2-'ver pressoflex 6p C2 DCpowe'!$M$10),'ver pressoflex 6p C2 DCpowe'!$G$3/2-('ver pressoflex 6p C2 DCpowe'!$G$3-'ver pressoflex 6p C2 DCpowe'!$M$10))*IF(($G$3/2-$M$10)&gt;0,-1,1)</f>
        <v>0</v>
      </c>
      <c r="X290" s="29">
        <f>P290*IF(($G$3/2-$M$11)&gt;0,('ver pressoflex 6p C2 DCpowe'!$G$3/2-'ver pressoflex 6p C2 DCpowe'!$M$11),'ver pressoflex 6p C2 DCpowe'!$G$3/2-('ver pressoflex 6p C2 DCpowe'!$G$3-'ver pressoflex 6p C2 DCpowe'!$M$11))*IF(($G$3/2-$M$11)&gt;0,-1,1)</f>
        <v>0</v>
      </c>
      <c r="Y290" s="29">
        <f>Q290*IF(($G$3/2-$M$12)&gt;0,('ver pressoflex 6p C2 DCpowe'!$G$3/2-'ver pressoflex 6p C2 DCpowe'!$M$12),'ver pressoflex 6p C2 DCpowe'!$G$3/2-('ver pressoflex 6p C2 DCpowe'!$G$3-'ver pressoflex 6p C2 DCpowe'!$M$12))*IF(($G$3/2-$M$12)&gt;0,-1,1)</f>
        <v>0</v>
      </c>
      <c r="Z290" s="29">
        <f>R290*IF(($G$3/2-$M$13)&gt;0,('ver pressoflex 6p C2 DCpowe'!$G$3/2-'ver pressoflex 6p C2 DCpowe'!$M$13),'ver pressoflex 6p C2 DCpowe'!$G$3/2-('ver pressoflex 6p C2 DCpowe'!$G$3-'ver pressoflex 6p C2 DCpowe'!$M$13))*IF(($G$3/2-$M$13)&gt;0,-1,1)</f>
        <v>18248587.500000004</v>
      </c>
      <c r="AA290" s="113">
        <f t="shared" si="61"/>
        <v>18500091.367268689</v>
      </c>
      <c r="AB290" s="193">
        <f t="shared" si="62"/>
        <v>1.6328622644790728E-4</v>
      </c>
      <c r="AC290" s="191">
        <f t="shared" si="63"/>
        <v>1.6171991266690798E-4</v>
      </c>
      <c r="AD290" s="194">
        <f t="shared" si="64"/>
        <v>1.67816414491616E-8</v>
      </c>
      <c r="AE290" s="191">
        <f t="shared" si="65"/>
        <v>1.2128993450018097E-2</v>
      </c>
      <c r="AF290" s="191">
        <f t="shared" si="66"/>
        <v>0.36449146564193691</v>
      </c>
    </row>
    <row r="291" spans="2:32">
      <c r="B291" s="116">
        <f t="shared" si="51"/>
        <v>59584.675793736656</v>
      </c>
      <c r="C291" s="115">
        <f t="shared" si="67"/>
        <v>6.2699999999999898</v>
      </c>
      <c r="D291" s="68">
        <f>'ver pressoflex 6p C2 DCpowe'!$G$3/2/$C$557*C291</f>
        <v>76.807499999999877</v>
      </c>
      <c r="E291" s="114">
        <f t="shared" si="54"/>
        <v>2.6628242137219474E-4</v>
      </c>
      <c r="F291" s="114">
        <f t="shared" si="55"/>
        <v>4.392036114590552E-4</v>
      </c>
      <c r="G291" s="114">
        <f t="shared" si="56"/>
        <v>6.1212480154591571E-4</v>
      </c>
      <c r="H291" s="114">
        <f t="shared" si="57"/>
        <v>4.3515455371742739E-3</v>
      </c>
      <c r="I291" s="114">
        <f t="shared" si="58"/>
        <v>4.5244667272611346E-3</v>
      </c>
      <c r="J291" s="114">
        <f t="shared" si="59"/>
        <v>4.6973879173479944E-3</v>
      </c>
      <c r="K291" s="114">
        <f t="shared" si="60"/>
        <v>5.1296908925651452E-3</v>
      </c>
      <c r="L291" s="113">
        <f>-'ver pressoflex 6p C2 DCpowe'!$G$2*'ver pressoflex 6p C2 DCpowe'!D291*'ver pressoflex 6p C2 DCpowe'!$G$17*'ver pressoflex 6p C2 DCpowe'!$G$13*'ver pressoflex 6p C2 DCpowe'!AE291</f>
        <v>-223.30685735740767</v>
      </c>
      <c r="M291" s="31">
        <f>IF(ABS(E291)&lt;'ver pressoflex 6p C2 DCpowe'!$G$7,'ver pressoflex 6p C2 DCpowe'!$G$16*E291*'ver pressoflex 6p C2 DCpowe'!$O$8,SIGN(E291)*'ver pressoflex 6p C2 DCpowe'!$G$15*'ver pressoflex 6p C2 DCpowe'!$O$8)</f>
        <v>4.482651094059765</v>
      </c>
      <c r="N291" s="31">
        <f>IF(ABS(F291)&lt;'ver pressoflex 6p C2 DCpowe'!$G$7,'ver pressoflex 6p C2 DCpowe'!$G$16*F291*'ver pressoflex 6p C2 DCpowe'!$O$9,SIGN(F291)*'ver pressoflex 6p C2 DCpowe'!$G$15*'ver pressoflex 6p C2 DCpowe'!$O$9)</f>
        <v>0</v>
      </c>
      <c r="O291" s="31">
        <f>IF(ABS(G291)&lt;'ver pressoflex 6p C2 DCpowe'!$G$7,'ver pressoflex 6p C2 DCpowe'!$G$16*G291*'ver pressoflex 6p C2 DCpowe'!$O$10,SIGN(G291)*'ver pressoflex 6p C2 DCpowe'!$G$15*'ver pressoflex 6p C2 DCpowe'!$O$10)</f>
        <v>0</v>
      </c>
      <c r="P291" s="31">
        <f>IF(ABS(H291)&lt;'ver pressoflex 6p C2 DCpowe'!$G$7,'ver pressoflex 6p C2 DCpowe'!$G$16*H291*'ver pressoflex 6p C2 DCpowe'!$O$11,SIGN(H291)*'ver pressoflex 6p C2 DCpowe'!$G$15*'ver pressoflex 6p C2 DCpowe'!$O$11)</f>
        <v>0</v>
      </c>
      <c r="Q291" s="31">
        <f>IF(ABS(I291)&lt;'ver pressoflex 6p C2 DCpowe'!$G$7,'ver pressoflex 6p C2 DCpowe'!$G$16*I291*'ver pressoflex 6p C2 DCpowe'!$O$12,SIGN(I291)*'ver pressoflex 6p C2 DCpowe'!$G$15*'ver pressoflex 6p C2 DCpowe'!$O$12)</f>
        <v>0</v>
      </c>
      <c r="R291" s="31">
        <f>IF(ABS(J291)&lt;'ver pressoflex 6p C2 DCpowe'!$G$7,'ver pressoflex 6p C2 DCpowe'!$G$16*J291*'ver pressoflex 6p C2 DCpowe'!$O$13,SIGN(J291)*'ver pressoflex 6p C2 DCpowe'!$G$15*'ver pressoflex 6p C2 DCpowe'!$O$13)</f>
        <v>17803.500000000004</v>
      </c>
      <c r="S291" s="113">
        <f t="shared" si="52"/>
        <v>17584.675793736656</v>
      </c>
      <c r="T291" s="362">
        <f>-L291*('ver pressoflex 6p C2 DCpowe'!$G$3/2-'ver pressoflex 6p C2 DCpowe'!AF291*'ver pressoflex 6p C2 DCpowe'!D291)</f>
        <v>267286.90075707133</v>
      </c>
      <c r="U291" s="29">
        <f>M291*IF(($G$3/2-$M$8)&gt;0,('ver pressoflex 6p C2 DCpowe'!$G$3/2-'ver pressoflex 6p C2 DCpowe'!$M$8),'ver pressoflex 6p C2 DCpowe'!$G$3/2-('ver pressoflex 6p C2 DCpowe'!$G$3-'ver pressoflex 6p C2 DCpowe'!$M$8))*IF(($G$3/2-$M$8)&gt;0,-1,1)</f>
        <v>-4594.7173714112596</v>
      </c>
      <c r="V291" s="29">
        <f>N291*IF(($G$3/2-$M$9)&gt;0,('ver pressoflex 6p C2 DCpowe'!$G$3/2-'ver pressoflex 6p C2 DCpowe'!$M$9),'ver pressoflex 6p C2 DCpowe'!$G$3/2-('ver pressoflex 6p C2 DCpowe'!$G$3-'ver pressoflex 6p C2 DCpowe'!$M$9))*IF(($G$3/2-$M$9)&gt;0,-1,1)</f>
        <v>0</v>
      </c>
      <c r="W291" s="29">
        <f>O291*IF(($G$3/2-$M$10)&gt;0,('ver pressoflex 6p C2 DCpowe'!$G$3/2-'ver pressoflex 6p C2 DCpowe'!$M$10),'ver pressoflex 6p C2 DCpowe'!$G$3/2-('ver pressoflex 6p C2 DCpowe'!$G$3-'ver pressoflex 6p C2 DCpowe'!$M$10))*IF(($G$3/2-$M$10)&gt;0,-1,1)</f>
        <v>0</v>
      </c>
      <c r="X291" s="29">
        <f>P291*IF(($G$3/2-$M$11)&gt;0,('ver pressoflex 6p C2 DCpowe'!$G$3/2-'ver pressoflex 6p C2 DCpowe'!$M$11),'ver pressoflex 6p C2 DCpowe'!$G$3/2-('ver pressoflex 6p C2 DCpowe'!$G$3-'ver pressoflex 6p C2 DCpowe'!$M$11))*IF(($G$3/2-$M$11)&gt;0,-1,1)</f>
        <v>0</v>
      </c>
      <c r="Y291" s="29">
        <f>Q291*IF(($G$3/2-$M$12)&gt;0,('ver pressoflex 6p C2 DCpowe'!$G$3/2-'ver pressoflex 6p C2 DCpowe'!$M$12),'ver pressoflex 6p C2 DCpowe'!$G$3/2-('ver pressoflex 6p C2 DCpowe'!$G$3-'ver pressoflex 6p C2 DCpowe'!$M$12))*IF(($G$3/2-$M$12)&gt;0,-1,1)</f>
        <v>0</v>
      </c>
      <c r="Z291" s="29">
        <f>R291*IF(($G$3/2-$M$13)&gt;0,('ver pressoflex 6p C2 DCpowe'!$G$3/2-'ver pressoflex 6p C2 DCpowe'!$M$13),'ver pressoflex 6p C2 DCpowe'!$G$3/2-('ver pressoflex 6p C2 DCpowe'!$G$3-'ver pressoflex 6p C2 DCpowe'!$M$13))*IF(($G$3/2-$M$13)&gt;0,-1,1)</f>
        <v>18248587.500000004</v>
      </c>
      <c r="AA291" s="113">
        <f t="shared" si="61"/>
        <v>18511279.683385663</v>
      </c>
      <c r="AB291" s="193">
        <f t="shared" si="62"/>
        <v>1.6602055384495643E-4</v>
      </c>
      <c r="AC291" s="191">
        <f t="shared" si="63"/>
        <v>1.6613471144087159E-4</v>
      </c>
      <c r="AD291" s="194">
        <f t="shared" si="64"/>
        <v>1.7508558052180187E-8</v>
      </c>
      <c r="AE291" s="191">
        <f t="shared" si="65"/>
        <v>1.2460103358065369E-2</v>
      </c>
      <c r="AF291" s="191">
        <f t="shared" si="66"/>
        <v>0.36521282964663038</v>
      </c>
    </row>
    <row r="292" spans="2:32">
      <c r="B292" s="116">
        <f t="shared" si="51"/>
        <v>59575.008002713861</v>
      </c>
      <c r="C292" s="115">
        <f t="shared" si="67"/>
        <v>6.3699999999999894</v>
      </c>
      <c r="D292" s="68">
        <f>'ver pressoflex 6p C2 DCpowe'!$G$3/2/$C$557*C292</f>
        <v>78.032499999999871</v>
      </c>
      <c r="E292" s="114">
        <f t="shared" si="54"/>
        <v>2.6377425288201528E-4</v>
      </c>
      <c r="F292" s="114">
        <f t="shared" si="55"/>
        <v>4.3678706556212436E-4</v>
      </c>
      <c r="G292" s="114">
        <f t="shared" si="56"/>
        <v>6.0979987824223334E-4</v>
      </c>
      <c r="H292" s="114">
        <f t="shared" si="57"/>
        <v>4.3512019524495913E-3</v>
      </c>
      <c r="I292" s="114">
        <f t="shared" si="58"/>
        <v>4.5242147651297004E-3</v>
      </c>
      <c r="J292" s="114">
        <f t="shared" si="59"/>
        <v>4.6972275778098095E-3</v>
      </c>
      <c r="K292" s="114">
        <f t="shared" si="60"/>
        <v>5.1297596095100815E-3</v>
      </c>
      <c r="L292" s="113">
        <f>-'ver pressoflex 6p C2 DCpowe'!$G$2*'ver pressoflex 6p C2 DCpowe'!D292*'ver pressoflex 6p C2 DCpowe'!$G$17*'ver pressoflex 6p C2 DCpowe'!$G$13*'ver pressoflex 6p C2 DCpowe'!AE292</f>
        <v>-232.93242537438843</v>
      </c>
      <c r="M292" s="31">
        <f>IF(ABS(E292)&lt;'ver pressoflex 6p C2 DCpowe'!$G$7,'ver pressoflex 6p C2 DCpowe'!$G$16*E292*'ver pressoflex 6p C2 DCpowe'!$O$8,SIGN(E292)*'ver pressoflex 6p C2 DCpowe'!$G$15*'ver pressoflex 6p C2 DCpowe'!$O$8)</f>
        <v>4.4404280882426672</v>
      </c>
      <c r="N292" s="31">
        <f>IF(ABS(F292)&lt;'ver pressoflex 6p C2 DCpowe'!$G$7,'ver pressoflex 6p C2 DCpowe'!$G$16*F292*'ver pressoflex 6p C2 DCpowe'!$O$9,SIGN(F292)*'ver pressoflex 6p C2 DCpowe'!$G$15*'ver pressoflex 6p C2 DCpowe'!$O$9)</f>
        <v>0</v>
      </c>
      <c r="O292" s="31">
        <f>IF(ABS(G292)&lt;'ver pressoflex 6p C2 DCpowe'!$G$7,'ver pressoflex 6p C2 DCpowe'!$G$16*G292*'ver pressoflex 6p C2 DCpowe'!$O$10,SIGN(G292)*'ver pressoflex 6p C2 DCpowe'!$G$15*'ver pressoflex 6p C2 DCpowe'!$O$10)</f>
        <v>0</v>
      </c>
      <c r="P292" s="31">
        <f>IF(ABS(H292)&lt;'ver pressoflex 6p C2 DCpowe'!$G$7,'ver pressoflex 6p C2 DCpowe'!$G$16*H292*'ver pressoflex 6p C2 DCpowe'!$O$11,SIGN(H292)*'ver pressoflex 6p C2 DCpowe'!$G$15*'ver pressoflex 6p C2 DCpowe'!$O$11)</f>
        <v>0</v>
      </c>
      <c r="Q292" s="31">
        <f>IF(ABS(I292)&lt;'ver pressoflex 6p C2 DCpowe'!$G$7,'ver pressoflex 6p C2 DCpowe'!$G$16*I292*'ver pressoflex 6p C2 DCpowe'!$O$12,SIGN(I292)*'ver pressoflex 6p C2 DCpowe'!$G$15*'ver pressoflex 6p C2 DCpowe'!$O$12)</f>
        <v>0</v>
      </c>
      <c r="R292" s="31">
        <f>IF(ABS(J292)&lt;'ver pressoflex 6p C2 DCpowe'!$G$7,'ver pressoflex 6p C2 DCpowe'!$G$16*J292*'ver pressoflex 6p C2 DCpowe'!$O$13,SIGN(J292)*'ver pressoflex 6p C2 DCpowe'!$G$15*'ver pressoflex 6p C2 DCpowe'!$O$13)</f>
        <v>17803.500000000004</v>
      </c>
      <c r="S292" s="113">
        <f t="shared" si="52"/>
        <v>17575.008002713857</v>
      </c>
      <c r="T292" s="362">
        <f>-L292*('ver pressoflex 6p C2 DCpowe'!$G$3/2-'ver pressoflex 6p C2 DCpowe'!AF292*'ver pressoflex 6p C2 DCpowe'!D292)</f>
        <v>278690.71115778357</v>
      </c>
      <c r="U292" s="29">
        <f>M292*IF(($G$3/2-$M$8)&gt;0,('ver pressoflex 6p C2 DCpowe'!$G$3/2-'ver pressoflex 6p C2 DCpowe'!$M$8),'ver pressoflex 6p C2 DCpowe'!$G$3/2-('ver pressoflex 6p C2 DCpowe'!$G$3-'ver pressoflex 6p C2 DCpowe'!$M$8))*IF(($G$3/2-$M$8)&gt;0,-1,1)</f>
        <v>-4551.4387904487339</v>
      </c>
      <c r="V292" s="29">
        <f>N292*IF(($G$3/2-$M$9)&gt;0,('ver pressoflex 6p C2 DCpowe'!$G$3/2-'ver pressoflex 6p C2 DCpowe'!$M$9),'ver pressoflex 6p C2 DCpowe'!$G$3/2-('ver pressoflex 6p C2 DCpowe'!$G$3-'ver pressoflex 6p C2 DCpowe'!$M$9))*IF(($G$3/2-$M$9)&gt;0,-1,1)</f>
        <v>0</v>
      </c>
      <c r="W292" s="29">
        <f>O292*IF(($G$3/2-$M$10)&gt;0,('ver pressoflex 6p C2 DCpowe'!$G$3/2-'ver pressoflex 6p C2 DCpowe'!$M$10),'ver pressoflex 6p C2 DCpowe'!$G$3/2-('ver pressoflex 6p C2 DCpowe'!$G$3-'ver pressoflex 6p C2 DCpowe'!$M$10))*IF(($G$3/2-$M$10)&gt;0,-1,1)</f>
        <v>0</v>
      </c>
      <c r="X292" s="29">
        <f>P292*IF(($G$3/2-$M$11)&gt;0,('ver pressoflex 6p C2 DCpowe'!$G$3/2-'ver pressoflex 6p C2 DCpowe'!$M$11),'ver pressoflex 6p C2 DCpowe'!$G$3/2-('ver pressoflex 6p C2 DCpowe'!$G$3-'ver pressoflex 6p C2 DCpowe'!$M$11))*IF(($G$3/2-$M$11)&gt;0,-1,1)</f>
        <v>0</v>
      </c>
      <c r="Y292" s="29">
        <f>Q292*IF(($G$3/2-$M$12)&gt;0,('ver pressoflex 6p C2 DCpowe'!$G$3/2-'ver pressoflex 6p C2 DCpowe'!$M$12),'ver pressoflex 6p C2 DCpowe'!$G$3/2-('ver pressoflex 6p C2 DCpowe'!$G$3-'ver pressoflex 6p C2 DCpowe'!$M$12))*IF(($G$3/2-$M$12)&gt;0,-1,1)</f>
        <v>0</v>
      </c>
      <c r="Z292" s="29">
        <f>R292*IF(($G$3/2-$M$13)&gt;0,('ver pressoflex 6p C2 DCpowe'!$G$3/2-'ver pressoflex 6p C2 DCpowe'!$M$13),'ver pressoflex 6p C2 DCpowe'!$G$3/2-('ver pressoflex 6p C2 DCpowe'!$G$3-'ver pressoflex 6p C2 DCpowe'!$M$13))*IF(($G$3/2-$M$13)&gt;0,-1,1)</f>
        <v>18248587.500000004</v>
      </c>
      <c r="AA292" s="113">
        <f t="shared" si="61"/>
        <v>18522726.77236734</v>
      </c>
      <c r="AB292" s="193">
        <f t="shared" si="62"/>
        <v>1.6875777881825732E-4</v>
      </c>
      <c r="AC292" s="191">
        <f t="shared" si="63"/>
        <v>1.705753923955779E-4</v>
      </c>
      <c r="AD292" s="194">
        <f t="shared" si="64"/>
        <v>1.8251884579546742E-8</v>
      </c>
      <c r="AE292" s="191">
        <f t="shared" si="65"/>
        <v>1.2793154429668342E-2</v>
      </c>
      <c r="AF292" s="191">
        <f t="shared" si="66"/>
        <v>0.36594412036693413</v>
      </c>
    </row>
    <row r="293" spans="2:32">
      <c r="B293" s="116">
        <f t="shared" si="51"/>
        <v>59565.116144300599</v>
      </c>
      <c r="C293" s="115">
        <f t="shared" si="67"/>
        <v>6.4699999999999891</v>
      </c>
      <c r="D293" s="68">
        <f>'ver pressoflex 6p C2 DCpowe'!$G$3/2/$C$557*C293</f>
        <v>79.257499999999865</v>
      </c>
      <c r="E293" s="114">
        <f t="shared" si="54"/>
        <v>2.6126342506791671E-4</v>
      </c>
      <c r="F293" s="114">
        <f t="shared" si="55"/>
        <v>4.3436795748552707E-4</v>
      </c>
      <c r="G293" s="114">
        <f t="shared" si="56"/>
        <v>6.0747248990313733E-4</v>
      </c>
      <c r="H293" s="114">
        <f t="shared" si="57"/>
        <v>4.3508580034339614E-3</v>
      </c>
      <c r="I293" s="114">
        <f t="shared" si="58"/>
        <v>4.5239625358515717E-3</v>
      </c>
      <c r="J293" s="114">
        <f t="shared" si="59"/>
        <v>4.6970670682691821E-3</v>
      </c>
      <c r="K293" s="114">
        <f t="shared" si="60"/>
        <v>5.1298283993132078E-3</v>
      </c>
      <c r="L293" s="113">
        <f>-'ver pressoflex 6p C2 DCpowe'!$G$2*'ver pressoflex 6p C2 DCpowe'!D293*'ver pressoflex 6p C2 DCpowe'!$G$17*'ver pressoflex 6p C2 DCpowe'!$G$13*'ver pressoflex 6p C2 DCpowe'!AE293</f>
        <v>-242.78201601424766</v>
      </c>
      <c r="M293" s="31">
        <f>IF(ABS(E293)&lt;'ver pressoflex 6p C2 DCpowe'!$G$7,'ver pressoflex 6p C2 DCpowe'!$G$16*E293*'ver pressoflex 6p C2 DCpowe'!$O$8,SIGN(E293)*'ver pressoflex 6p C2 DCpowe'!$G$15*'ver pressoflex 6p C2 DCpowe'!$O$8)</f>
        <v>4.3981603148392816</v>
      </c>
      <c r="N293" s="31">
        <f>IF(ABS(F293)&lt;'ver pressoflex 6p C2 DCpowe'!$G$7,'ver pressoflex 6p C2 DCpowe'!$G$16*F293*'ver pressoflex 6p C2 DCpowe'!$O$9,SIGN(F293)*'ver pressoflex 6p C2 DCpowe'!$G$15*'ver pressoflex 6p C2 DCpowe'!$O$9)</f>
        <v>0</v>
      </c>
      <c r="O293" s="31">
        <f>IF(ABS(G293)&lt;'ver pressoflex 6p C2 DCpowe'!$G$7,'ver pressoflex 6p C2 DCpowe'!$G$16*G293*'ver pressoflex 6p C2 DCpowe'!$O$10,SIGN(G293)*'ver pressoflex 6p C2 DCpowe'!$G$15*'ver pressoflex 6p C2 DCpowe'!$O$10)</f>
        <v>0</v>
      </c>
      <c r="P293" s="31">
        <f>IF(ABS(H293)&lt;'ver pressoflex 6p C2 DCpowe'!$G$7,'ver pressoflex 6p C2 DCpowe'!$G$16*H293*'ver pressoflex 6p C2 DCpowe'!$O$11,SIGN(H293)*'ver pressoflex 6p C2 DCpowe'!$G$15*'ver pressoflex 6p C2 DCpowe'!$O$11)</f>
        <v>0</v>
      </c>
      <c r="Q293" s="31">
        <f>IF(ABS(I293)&lt;'ver pressoflex 6p C2 DCpowe'!$G$7,'ver pressoflex 6p C2 DCpowe'!$G$16*I293*'ver pressoflex 6p C2 DCpowe'!$O$12,SIGN(I293)*'ver pressoflex 6p C2 DCpowe'!$G$15*'ver pressoflex 6p C2 DCpowe'!$O$12)</f>
        <v>0</v>
      </c>
      <c r="R293" s="31">
        <f>IF(ABS(J293)&lt;'ver pressoflex 6p C2 DCpowe'!$G$7,'ver pressoflex 6p C2 DCpowe'!$G$16*J293*'ver pressoflex 6p C2 DCpowe'!$O$13,SIGN(J293)*'ver pressoflex 6p C2 DCpowe'!$G$15*'ver pressoflex 6p C2 DCpowe'!$O$13)</f>
        <v>17803.500000000004</v>
      </c>
      <c r="S293" s="113">
        <f t="shared" si="52"/>
        <v>17565.116144300595</v>
      </c>
      <c r="T293" s="362">
        <f>-L293*('ver pressoflex 6p C2 DCpowe'!$G$3/2-'ver pressoflex 6p C2 DCpowe'!AF293*'ver pressoflex 6p C2 DCpowe'!D293)</f>
        <v>290352.0979725892</v>
      </c>
      <c r="U293" s="29">
        <f>M293*IF(($G$3/2-$M$8)&gt;0,('ver pressoflex 6p C2 DCpowe'!$G$3/2-'ver pressoflex 6p C2 DCpowe'!$M$8),'ver pressoflex 6p C2 DCpowe'!$G$3/2-('ver pressoflex 6p C2 DCpowe'!$G$3-'ver pressoflex 6p C2 DCpowe'!$M$8))*IF(($G$3/2-$M$8)&gt;0,-1,1)</f>
        <v>-4508.1143227102639</v>
      </c>
      <c r="V293" s="29">
        <f>N293*IF(($G$3/2-$M$9)&gt;0,('ver pressoflex 6p C2 DCpowe'!$G$3/2-'ver pressoflex 6p C2 DCpowe'!$M$9),'ver pressoflex 6p C2 DCpowe'!$G$3/2-('ver pressoflex 6p C2 DCpowe'!$G$3-'ver pressoflex 6p C2 DCpowe'!$M$9))*IF(($G$3/2-$M$9)&gt;0,-1,1)</f>
        <v>0</v>
      </c>
      <c r="W293" s="29">
        <f>O293*IF(($G$3/2-$M$10)&gt;0,('ver pressoflex 6p C2 DCpowe'!$G$3/2-'ver pressoflex 6p C2 DCpowe'!$M$10),'ver pressoflex 6p C2 DCpowe'!$G$3/2-('ver pressoflex 6p C2 DCpowe'!$G$3-'ver pressoflex 6p C2 DCpowe'!$M$10))*IF(($G$3/2-$M$10)&gt;0,-1,1)</f>
        <v>0</v>
      </c>
      <c r="X293" s="29">
        <f>P293*IF(($G$3/2-$M$11)&gt;0,('ver pressoflex 6p C2 DCpowe'!$G$3/2-'ver pressoflex 6p C2 DCpowe'!$M$11),'ver pressoflex 6p C2 DCpowe'!$G$3/2-('ver pressoflex 6p C2 DCpowe'!$G$3-'ver pressoflex 6p C2 DCpowe'!$M$11))*IF(($G$3/2-$M$11)&gt;0,-1,1)</f>
        <v>0</v>
      </c>
      <c r="Y293" s="29">
        <f>Q293*IF(($G$3/2-$M$12)&gt;0,('ver pressoflex 6p C2 DCpowe'!$G$3/2-'ver pressoflex 6p C2 DCpowe'!$M$12),'ver pressoflex 6p C2 DCpowe'!$G$3/2-('ver pressoflex 6p C2 DCpowe'!$G$3-'ver pressoflex 6p C2 DCpowe'!$M$12))*IF(($G$3/2-$M$12)&gt;0,-1,1)</f>
        <v>0</v>
      </c>
      <c r="Z293" s="29">
        <f>R293*IF(($G$3/2-$M$13)&gt;0,('ver pressoflex 6p C2 DCpowe'!$G$3/2-'ver pressoflex 6p C2 DCpowe'!$M$13),'ver pressoflex 6p C2 DCpowe'!$G$3/2-('ver pressoflex 6p C2 DCpowe'!$G$3-'ver pressoflex 6p C2 DCpowe'!$M$13))*IF(($G$3/2-$M$13)&gt;0,-1,1)</f>
        <v>18248587.500000004</v>
      </c>
      <c r="AA293" s="113">
        <f t="shared" si="61"/>
        <v>18534431.483649883</v>
      </c>
      <c r="AB293" s="193">
        <f t="shared" si="62"/>
        <v>1.714979059761091E-4</v>
      </c>
      <c r="AC293" s="191">
        <f t="shared" si="63"/>
        <v>1.7504031868223238E-4</v>
      </c>
      <c r="AD293" s="194">
        <f t="shared" si="64"/>
        <v>1.9011497123077544E-8</v>
      </c>
      <c r="AE293" s="191">
        <f t="shared" si="65"/>
        <v>1.3128023901167428E-2</v>
      </c>
      <c r="AF293" s="191">
        <f t="shared" si="66"/>
        <v>0.36668554412528109</v>
      </c>
    </row>
    <row r="294" spans="2:32">
      <c r="B294" s="116">
        <f t="shared" si="51"/>
        <v>59555.000979585951</v>
      </c>
      <c r="C294" s="115">
        <f t="shared" si="67"/>
        <v>6.5699999999999887</v>
      </c>
      <c r="D294" s="68">
        <f>'ver pressoflex 6p C2 DCpowe'!$G$3/2/$C$557*C294</f>
        <v>80.48249999999986</v>
      </c>
      <c r="E294" s="114">
        <f t="shared" si="54"/>
        <v>2.5874993369827279E-4</v>
      </c>
      <c r="F294" s="114">
        <f t="shared" si="55"/>
        <v>4.3194628315221722E-4</v>
      </c>
      <c r="G294" s="114">
        <f t="shared" si="56"/>
        <v>6.051426326061616E-4</v>
      </c>
      <c r="H294" s="114">
        <f t="shared" si="57"/>
        <v>4.3505136895477092E-3</v>
      </c>
      <c r="I294" s="114">
        <f t="shared" si="58"/>
        <v>4.5237100390016528E-3</v>
      </c>
      <c r="J294" s="114">
        <f t="shared" si="59"/>
        <v>4.6969063884555974E-3</v>
      </c>
      <c r="K294" s="114">
        <f t="shared" si="60"/>
        <v>5.1298972620904583E-3</v>
      </c>
      <c r="L294" s="113">
        <f>-'ver pressoflex 6p C2 DCpowe'!$G$2*'ver pressoflex 6p C2 DCpowe'!D294*'ver pressoflex 6p C2 DCpowe'!$G$17*'ver pressoflex 6p C2 DCpowe'!$G$13*'ver pressoflex 6p C2 DCpowe'!AE294</f>
        <v>-252.85486811666925</v>
      </c>
      <c r="M294" s="31">
        <f>IF(ABS(E294)&lt;'ver pressoflex 6p C2 DCpowe'!$G$7,'ver pressoflex 6p C2 DCpowe'!$G$16*E294*'ver pressoflex 6p C2 DCpowe'!$O$8,SIGN(E294)*'ver pressoflex 6p C2 DCpowe'!$G$15*'ver pressoflex 6p C2 DCpowe'!$O$8)</f>
        <v>4.3558477026135751</v>
      </c>
      <c r="N294" s="31">
        <f>IF(ABS(F294)&lt;'ver pressoflex 6p C2 DCpowe'!$G$7,'ver pressoflex 6p C2 DCpowe'!$G$16*F294*'ver pressoflex 6p C2 DCpowe'!$O$9,SIGN(F294)*'ver pressoflex 6p C2 DCpowe'!$G$15*'ver pressoflex 6p C2 DCpowe'!$O$9)</f>
        <v>0</v>
      </c>
      <c r="O294" s="31">
        <f>IF(ABS(G294)&lt;'ver pressoflex 6p C2 DCpowe'!$G$7,'ver pressoflex 6p C2 DCpowe'!$G$16*G294*'ver pressoflex 6p C2 DCpowe'!$O$10,SIGN(G294)*'ver pressoflex 6p C2 DCpowe'!$G$15*'ver pressoflex 6p C2 DCpowe'!$O$10)</f>
        <v>0</v>
      </c>
      <c r="P294" s="31">
        <f>IF(ABS(H294)&lt;'ver pressoflex 6p C2 DCpowe'!$G$7,'ver pressoflex 6p C2 DCpowe'!$G$16*H294*'ver pressoflex 6p C2 DCpowe'!$O$11,SIGN(H294)*'ver pressoflex 6p C2 DCpowe'!$G$15*'ver pressoflex 6p C2 DCpowe'!$O$11)</f>
        <v>0</v>
      </c>
      <c r="Q294" s="31">
        <f>IF(ABS(I294)&lt;'ver pressoflex 6p C2 DCpowe'!$G$7,'ver pressoflex 6p C2 DCpowe'!$G$16*I294*'ver pressoflex 6p C2 DCpowe'!$O$12,SIGN(I294)*'ver pressoflex 6p C2 DCpowe'!$G$15*'ver pressoflex 6p C2 DCpowe'!$O$12)</f>
        <v>0</v>
      </c>
      <c r="R294" s="31">
        <f>IF(ABS(J294)&lt;'ver pressoflex 6p C2 DCpowe'!$G$7,'ver pressoflex 6p C2 DCpowe'!$G$16*J294*'ver pressoflex 6p C2 DCpowe'!$O$13,SIGN(J294)*'ver pressoflex 6p C2 DCpowe'!$G$15*'ver pressoflex 6p C2 DCpowe'!$O$13)</f>
        <v>17803.500000000004</v>
      </c>
      <c r="S294" s="113">
        <f t="shared" si="52"/>
        <v>17555.000979585948</v>
      </c>
      <c r="T294" s="362">
        <f>-L294*('ver pressoflex 6p C2 DCpowe'!$G$3/2-'ver pressoflex 6p C2 DCpowe'!AF294*'ver pressoflex 6p C2 DCpowe'!D294)</f>
        <v>302269.7201161267</v>
      </c>
      <c r="U294" s="29">
        <f>M294*IF(($G$3/2-$M$8)&gt;0,('ver pressoflex 6p C2 DCpowe'!$G$3/2-'ver pressoflex 6p C2 DCpowe'!$M$8),'ver pressoflex 6p C2 DCpowe'!$G$3/2-('ver pressoflex 6p C2 DCpowe'!$G$3-'ver pressoflex 6p C2 DCpowe'!$M$8))*IF(($G$3/2-$M$8)&gt;0,-1,1)</f>
        <v>-4464.7438951789145</v>
      </c>
      <c r="V294" s="29">
        <f>N294*IF(($G$3/2-$M$9)&gt;0,('ver pressoflex 6p C2 DCpowe'!$G$3/2-'ver pressoflex 6p C2 DCpowe'!$M$9),'ver pressoflex 6p C2 DCpowe'!$G$3/2-('ver pressoflex 6p C2 DCpowe'!$G$3-'ver pressoflex 6p C2 DCpowe'!$M$9))*IF(($G$3/2-$M$9)&gt;0,-1,1)</f>
        <v>0</v>
      </c>
      <c r="W294" s="29">
        <f>O294*IF(($G$3/2-$M$10)&gt;0,('ver pressoflex 6p C2 DCpowe'!$G$3/2-'ver pressoflex 6p C2 DCpowe'!$M$10),'ver pressoflex 6p C2 DCpowe'!$G$3/2-('ver pressoflex 6p C2 DCpowe'!$G$3-'ver pressoflex 6p C2 DCpowe'!$M$10))*IF(($G$3/2-$M$10)&gt;0,-1,1)</f>
        <v>0</v>
      </c>
      <c r="X294" s="29">
        <f>P294*IF(($G$3/2-$M$11)&gt;0,('ver pressoflex 6p C2 DCpowe'!$G$3/2-'ver pressoflex 6p C2 DCpowe'!$M$11),'ver pressoflex 6p C2 DCpowe'!$G$3/2-('ver pressoflex 6p C2 DCpowe'!$G$3-'ver pressoflex 6p C2 DCpowe'!$M$11))*IF(($G$3/2-$M$11)&gt;0,-1,1)</f>
        <v>0</v>
      </c>
      <c r="Y294" s="29">
        <f>Q294*IF(($G$3/2-$M$12)&gt;0,('ver pressoflex 6p C2 DCpowe'!$G$3/2-'ver pressoflex 6p C2 DCpowe'!$M$12),'ver pressoflex 6p C2 DCpowe'!$G$3/2-('ver pressoflex 6p C2 DCpowe'!$G$3-'ver pressoflex 6p C2 DCpowe'!$M$12))*IF(($G$3/2-$M$12)&gt;0,-1,1)</f>
        <v>0</v>
      </c>
      <c r="Z294" s="29">
        <f>R294*IF(($G$3/2-$M$13)&gt;0,('ver pressoflex 6p C2 DCpowe'!$G$3/2-'ver pressoflex 6p C2 DCpowe'!$M$13),'ver pressoflex 6p C2 DCpowe'!$G$3/2-('ver pressoflex 6p C2 DCpowe'!$G$3-'ver pressoflex 6p C2 DCpowe'!$M$13))*IF(($G$3/2-$M$13)&gt;0,-1,1)</f>
        <v>18248587.500000004</v>
      </c>
      <c r="AA294" s="113">
        <f t="shared" si="61"/>
        <v>18546392.47622095</v>
      </c>
      <c r="AB294" s="193">
        <f t="shared" si="62"/>
        <v>1.7424093993658818E-4</v>
      </c>
      <c r="AC294" s="191">
        <f t="shared" si="63"/>
        <v>1.7952784278155921E-4</v>
      </c>
      <c r="AD294" s="194">
        <f t="shared" si="64"/>
        <v>1.9787256713202416E-8</v>
      </c>
      <c r="AE294" s="191">
        <f t="shared" si="65"/>
        <v>1.3464588208616939E-2</v>
      </c>
      <c r="AF294" s="191">
        <f t="shared" si="66"/>
        <v>0.36743731300175519</v>
      </c>
    </row>
    <row r="295" spans="2:32">
      <c r="B295" s="116">
        <f t="shared" si="51"/>
        <v>59544.66342627276</v>
      </c>
      <c r="C295" s="115">
        <f t="shared" si="67"/>
        <v>6.6699999999999884</v>
      </c>
      <c r="D295" s="68">
        <f>'ver pressoflex 6p C2 DCpowe'!$G$3/2/$C$557*C295</f>
        <v>81.707499999999854</v>
      </c>
      <c r="E295" s="114">
        <f t="shared" si="54"/>
        <v>2.5623377453247399E-4</v>
      </c>
      <c r="F295" s="114">
        <f t="shared" si="55"/>
        <v>4.295220384764932E-4</v>
      </c>
      <c r="G295" s="114">
        <f t="shared" si="56"/>
        <v>6.0281030242051242E-4</v>
      </c>
      <c r="H295" s="114">
        <f t="shared" si="57"/>
        <v>4.3501690102099285E-3</v>
      </c>
      <c r="I295" s="114">
        <f t="shared" si="58"/>
        <v>4.5234572741539468E-3</v>
      </c>
      <c r="J295" s="114">
        <f t="shared" si="59"/>
        <v>4.6967455380979668E-3</v>
      </c>
      <c r="K295" s="114">
        <f t="shared" si="60"/>
        <v>5.1299661979580143E-3</v>
      </c>
      <c r="L295" s="113">
        <f>-'ver pressoflex 6p C2 DCpowe'!$G$2*'ver pressoflex 6p C2 DCpowe'!D295*'ver pressoflex 6p C2 DCpowe'!$G$17*'ver pressoflex 6p C2 DCpowe'!$G$13*'ver pressoflex 6p C2 DCpowe'!AE295</f>
        <v>-263.15006390742002</v>
      </c>
      <c r="M295" s="31">
        <f>IF(ABS(E295)&lt;'ver pressoflex 6p C2 DCpowe'!$G$7,'ver pressoflex 6p C2 DCpowe'!$G$16*E295*'ver pressoflex 6p C2 DCpowe'!$O$8,SIGN(E295)*'ver pressoflex 6p C2 DCpowe'!$G$15*'ver pressoflex 6p C2 DCpowe'!$O$8)</f>
        <v>4.3134901801782828</v>
      </c>
      <c r="N295" s="31">
        <f>IF(ABS(F295)&lt;'ver pressoflex 6p C2 DCpowe'!$G$7,'ver pressoflex 6p C2 DCpowe'!$G$16*F295*'ver pressoflex 6p C2 DCpowe'!$O$9,SIGN(F295)*'ver pressoflex 6p C2 DCpowe'!$G$15*'ver pressoflex 6p C2 DCpowe'!$O$9)</f>
        <v>0</v>
      </c>
      <c r="O295" s="31">
        <f>IF(ABS(G295)&lt;'ver pressoflex 6p C2 DCpowe'!$G$7,'ver pressoflex 6p C2 DCpowe'!$G$16*G295*'ver pressoflex 6p C2 DCpowe'!$O$10,SIGN(G295)*'ver pressoflex 6p C2 DCpowe'!$G$15*'ver pressoflex 6p C2 DCpowe'!$O$10)</f>
        <v>0</v>
      </c>
      <c r="P295" s="31">
        <f>IF(ABS(H295)&lt;'ver pressoflex 6p C2 DCpowe'!$G$7,'ver pressoflex 6p C2 DCpowe'!$G$16*H295*'ver pressoflex 6p C2 DCpowe'!$O$11,SIGN(H295)*'ver pressoflex 6p C2 DCpowe'!$G$15*'ver pressoflex 6p C2 DCpowe'!$O$11)</f>
        <v>0</v>
      </c>
      <c r="Q295" s="31">
        <f>IF(ABS(I295)&lt;'ver pressoflex 6p C2 DCpowe'!$G$7,'ver pressoflex 6p C2 DCpowe'!$G$16*I295*'ver pressoflex 6p C2 DCpowe'!$O$12,SIGN(I295)*'ver pressoflex 6p C2 DCpowe'!$G$15*'ver pressoflex 6p C2 DCpowe'!$O$12)</f>
        <v>0</v>
      </c>
      <c r="R295" s="31">
        <f>IF(ABS(J295)&lt;'ver pressoflex 6p C2 DCpowe'!$G$7,'ver pressoflex 6p C2 DCpowe'!$G$16*J295*'ver pressoflex 6p C2 DCpowe'!$O$13,SIGN(J295)*'ver pressoflex 6p C2 DCpowe'!$G$15*'ver pressoflex 6p C2 DCpowe'!$O$13)</f>
        <v>17803.500000000004</v>
      </c>
      <c r="S295" s="113">
        <f t="shared" si="52"/>
        <v>17544.66342627276</v>
      </c>
      <c r="T295" s="362">
        <f>-L295*('ver pressoflex 6p C2 DCpowe'!$G$3/2-'ver pressoflex 6p C2 DCpowe'!AF295*'ver pressoflex 6p C2 DCpowe'!D295)</f>
        <v>314442.0447964209</v>
      </c>
      <c r="U295" s="29">
        <f>M295*IF(($G$3/2-$M$8)&gt;0,('ver pressoflex 6p C2 DCpowe'!$G$3/2-'ver pressoflex 6p C2 DCpowe'!$M$8),'ver pressoflex 6p C2 DCpowe'!$G$3/2-('ver pressoflex 6p C2 DCpowe'!$G$3-'ver pressoflex 6p C2 DCpowe'!$M$8))*IF(($G$3/2-$M$8)&gt;0,-1,1)</f>
        <v>-4421.3274346827402</v>
      </c>
      <c r="V295" s="29">
        <f>N295*IF(($G$3/2-$M$9)&gt;0,('ver pressoflex 6p C2 DCpowe'!$G$3/2-'ver pressoflex 6p C2 DCpowe'!$M$9),'ver pressoflex 6p C2 DCpowe'!$G$3/2-('ver pressoflex 6p C2 DCpowe'!$G$3-'ver pressoflex 6p C2 DCpowe'!$M$9))*IF(($G$3/2-$M$9)&gt;0,-1,1)</f>
        <v>0</v>
      </c>
      <c r="W295" s="29">
        <f>O295*IF(($G$3/2-$M$10)&gt;0,('ver pressoflex 6p C2 DCpowe'!$G$3/2-'ver pressoflex 6p C2 DCpowe'!$M$10),'ver pressoflex 6p C2 DCpowe'!$G$3/2-('ver pressoflex 6p C2 DCpowe'!$G$3-'ver pressoflex 6p C2 DCpowe'!$M$10))*IF(($G$3/2-$M$10)&gt;0,-1,1)</f>
        <v>0</v>
      </c>
      <c r="X295" s="29">
        <f>P295*IF(($G$3/2-$M$11)&gt;0,('ver pressoflex 6p C2 DCpowe'!$G$3/2-'ver pressoflex 6p C2 DCpowe'!$M$11),'ver pressoflex 6p C2 DCpowe'!$G$3/2-('ver pressoflex 6p C2 DCpowe'!$G$3-'ver pressoflex 6p C2 DCpowe'!$M$11))*IF(($G$3/2-$M$11)&gt;0,-1,1)</f>
        <v>0</v>
      </c>
      <c r="Y295" s="29">
        <f>Q295*IF(($G$3/2-$M$12)&gt;0,('ver pressoflex 6p C2 DCpowe'!$G$3/2-'ver pressoflex 6p C2 DCpowe'!$M$12),'ver pressoflex 6p C2 DCpowe'!$G$3/2-('ver pressoflex 6p C2 DCpowe'!$G$3-'ver pressoflex 6p C2 DCpowe'!$M$12))*IF(($G$3/2-$M$12)&gt;0,-1,1)</f>
        <v>0</v>
      </c>
      <c r="Z295" s="29">
        <f>R295*IF(($G$3/2-$M$13)&gt;0,('ver pressoflex 6p C2 DCpowe'!$G$3/2-'ver pressoflex 6p C2 DCpowe'!$M$13),'ver pressoflex 6p C2 DCpowe'!$G$3/2-('ver pressoflex 6p C2 DCpowe'!$G$3-'ver pressoflex 6p C2 DCpowe'!$M$13))*IF(($G$3/2-$M$13)&gt;0,-1,1)</f>
        <v>18248587.500000004</v>
      </c>
      <c r="AA295" s="113">
        <f t="shared" si="61"/>
        <v>18558608.217361741</v>
      </c>
      <c r="AB295" s="193">
        <f t="shared" si="62"/>
        <v>1.7698688532757407E-4</v>
      </c>
      <c r="AC295" s="191">
        <f t="shared" si="63"/>
        <v>1.8403630644672102E-4</v>
      </c>
      <c r="AD295" s="194">
        <f t="shared" si="64"/>
        <v>2.0579009163751521E-8</v>
      </c>
      <c r="AE295" s="191">
        <f t="shared" si="65"/>
        <v>1.3802722983504077E-2</v>
      </c>
      <c r="AF295" s="191">
        <f t="shared" si="66"/>
        <v>0.36819964503634617</v>
      </c>
    </row>
    <row r="296" spans="2:32">
      <c r="B296" s="116">
        <f t="shared" si="51"/>
        <v>59534.104559910789</v>
      </c>
      <c r="C296" s="115">
        <f t="shared" si="67"/>
        <v>6.769999999999988</v>
      </c>
      <c r="D296" s="68">
        <f>'ver pressoflex 6p C2 DCpowe'!$G$3/2/$C$557*C296</f>
        <v>82.932499999999848</v>
      </c>
      <c r="E296" s="114">
        <f t="shared" si="54"/>
        <v>2.5371494332090445E-4</v>
      </c>
      <c r="F296" s="114">
        <f t="shared" si="55"/>
        <v>4.2709521936397648E-4</v>
      </c>
      <c r="G296" s="114">
        <f t="shared" si="56"/>
        <v>6.0047549540704845E-4</v>
      </c>
      <c r="H296" s="114">
        <f t="shared" si="57"/>
        <v>4.34982396483848E-3</v>
      </c>
      <c r="I296" s="114">
        <f t="shared" si="58"/>
        <v>4.523204240881552E-3</v>
      </c>
      <c r="J296" s="114">
        <f t="shared" si="59"/>
        <v>4.6965845169246248E-3</v>
      </c>
      <c r="K296" s="114">
        <f t="shared" si="60"/>
        <v>5.1300352070323043E-3</v>
      </c>
      <c r="L296" s="113">
        <f>-'ver pressoflex 6p C2 DCpowe'!$G$2*'ver pressoflex 6p C2 DCpowe'!D296*'ver pressoflex 6p C2 DCpowe'!$G$17*'ver pressoflex 6p C2 DCpowe'!$G$13*'ver pressoflex 6p C2 DCpowe'!AE296</f>
        <v>-273.66652776520692</v>
      </c>
      <c r="M296" s="31">
        <f>IF(ABS(E296)&lt;'ver pressoflex 6p C2 DCpowe'!$G$7,'ver pressoflex 6p C2 DCpowe'!$G$16*E296*'ver pressoflex 6p C2 DCpowe'!$O$8,SIGN(E296)*'ver pressoflex 6p C2 DCpowe'!$G$15*'ver pressoflex 6p C2 DCpowe'!$O$8)</f>
        <v>4.271087675994532</v>
      </c>
      <c r="N296" s="31">
        <f>IF(ABS(F296)&lt;'ver pressoflex 6p C2 DCpowe'!$G$7,'ver pressoflex 6p C2 DCpowe'!$G$16*F296*'ver pressoflex 6p C2 DCpowe'!$O$9,SIGN(F296)*'ver pressoflex 6p C2 DCpowe'!$G$15*'ver pressoflex 6p C2 DCpowe'!$O$9)</f>
        <v>0</v>
      </c>
      <c r="O296" s="31">
        <f>IF(ABS(G296)&lt;'ver pressoflex 6p C2 DCpowe'!$G$7,'ver pressoflex 6p C2 DCpowe'!$G$16*G296*'ver pressoflex 6p C2 DCpowe'!$O$10,SIGN(G296)*'ver pressoflex 6p C2 DCpowe'!$G$15*'ver pressoflex 6p C2 DCpowe'!$O$10)</f>
        <v>0</v>
      </c>
      <c r="P296" s="31">
        <f>IF(ABS(H296)&lt;'ver pressoflex 6p C2 DCpowe'!$G$7,'ver pressoflex 6p C2 DCpowe'!$G$16*H296*'ver pressoflex 6p C2 DCpowe'!$O$11,SIGN(H296)*'ver pressoflex 6p C2 DCpowe'!$G$15*'ver pressoflex 6p C2 DCpowe'!$O$11)</f>
        <v>0</v>
      </c>
      <c r="Q296" s="31">
        <f>IF(ABS(I296)&lt;'ver pressoflex 6p C2 DCpowe'!$G$7,'ver pressoflex 6p C2 DCpowe'!$G$16*I296*'ver pressoflex 6p C2 DCpowe'!$O$12,SIGN(I296)*'ver pressoflex 6p C2 DCpowe'!$G$15*'ver pressoflex 6p C2 DCpowe'!$O$12)</f>
        <v>0</v>
      </c>
      <c r="R296" s="31">
        <f>IF(ABS(J296)&lt;'ver pressoflex 6p C2 DCpowe'!$G$7,'ver pressoflex 6p C2 DCpowe'!$G$16*J296*'ver pressoflex 6p C2 DCpowe'!$O$13,SIGN(J296)*'ver pressoflex 6p C2 DCpowe'!$G$15*'ver pressoflex 6p C2 DCpowe'!$O$13)</f>
        <v>17803.500000000004</v>
      </c>
      <c r="S296" s="113">
        <f t="shared" si="52"/>
        <v>17534.104559910793</v>
      </c>
      <c r="T296" s="362">
        <f>-L296*('ver pressoflex 6p C2 DCpowe'!$G$3/2-'ver pressoflex 6p C2 DCpowe'!AF296*'ver pressoflex 6p C2 DCpowe'!D296)</f>
        <v>326867.34624972439</v>
      </c>
      <c r="U296" s="29">
        <f>M296*IF(($G$3/2-$M$8)&gt;0,('ver pressoflex 6p C2 DCpowe'!$G$3/2-'ver pressoflex 6p C2 DCpowe'!$M$8),'ver pressoflex 6p C2 DCpowe'!$G$3/2-('ver pressoflex 6p C2 DCpowe'!$G$3-'ver pressoflex 6p C2 DCpowe'!$M$8))*IF(($G$3/2-$M$8)&gt;0,-1,1)</f>
        <v>-4377.8648678943955</v>
      </c>
      <c r="V296" s="29">
        <f>N296*IF(($G$3/2-$M$9)&gt;0,('ver pressoflex 6p C2 DCpowe'!$G$3/2-'ver pressoflex 6p C2 DCpowe'!$M$9),'ver pressoflex 6p C2 DCpowe'!$G$3/2-('ver pressoflex 6p C2 DCpowe'!$G$3-'ver pressoflex 6p C2 DCpowe'!$M$9))*IF(($G$3/2-$M$9)&gt;0,-1,1)</f>
        <v>0</v>
      </c>
      <c r="W296" s="29">
        <f>O296*IF(($G$3/2-$M$10)&gt;0,('ver pressoflex 6p C2 DCpowe'!$G$3/2-'ver pressoflex 6p C2 DCpowe'!$M$10),'ver pressoflex 6p C2 DCpowe'!$G$3/2-('ver pressoflex 6p C2 DCpowe'!$G$3-'ver pressoflex 6p C2 DCpowe'!$M$10))*IF(($G$3/2-$M$10)&gt;0,-1,1)</f>
        <v>0</v>
      </c>
      <c r="X296" s="29">
        <f>P296*IF(($G$3/2-$M$11)&gt;0,('ver pressoflex 6p C2 DCpowe'!$G$3/2-'ver pressoflex 6p C2 DCpowe'!$M$11),'ver pressoflex 6p C2 DCpowe'!$G$3/2-('ver pressoflex 6p C2 DCpowe'!$G$3-'ver pressoflex 6p C2 DCpowe'!$M$11))*IF(($G$3/2-$M$11)&gt;0,-1,1)</f>
        <v>0</v>
      </c>
      <c r="Y296" s="29">
        <f>Q296*IF(($G$3/2-$M$12)&gt;0,('ver pressoflex 6p C2 DCpowe'!$G$3/2-'ver pressoflex 6p C2 DCpowe'!$M$12),'ver pressoflex 6p C2 DCpowe'!$G$3/2-('ver pressoflex 6p C2 DCpowe'!$G$3-'ver pressoflex 6p C2 DCpowe'!$M$12))*IF(($G$3/2-$M$12)&gt;0,-1,1)</f>
        <v>0</v>
      </c>
      <c r="Z296" s="29">
        <f>R296*IF(($G$3/2-$M$13)&gt;0,('ver pressoflex 6p C2 DCpowe'!$G$3/2-'ver pressoflex 6p C2 DCpowe'!$M$13),'ver pressoflex 6p C2 DCpowe'!$G$3/2-('ver pressoflex 6p C2 DCpowe'!$G$3-'ver pressoflex 6p C2 DCpowe'!$M$13))*IF(($G$3/2-$M$13)&gt;0,-1,1)</f>
        <v>18248587.500000004</v>
      </c>
      <c r="AA296" s="113">
        <f t="shared" si="61"/>
        <v>18571076.981381834</v>
      </c>
      <c r="AB296" s="193">
        <f t="shared" si="62"/>
        <v>1.7973574678677552E-4</v>
      </c>
      <c r="AC296" s="191">
        <f t="shared" si="63"/>
        <v>1.8856404064593492E-4</v>
      </c>
      <c r="AD296" s="194">
        <f t="shared" si="64"/>
        <v>2.138658491551854E-8</v>
      </c>
      <c r="AE296" s="191">
        <f t="shared" si="65"/>
        <v>1.4142303048445118E-2</v>
      </c>
      <c r="AF296" s="191">
        <f t="shared" si="66"/>
        <v>0.36897276443978722</v>
      </c>
    </row>
    <row r="297" spans="2:32">
      <c r="B297" s="116">
        <f t="shared" si="51"/>
        <v>59523.32561513767</v>
      </c>
      <c r="C297" s="115">
        <f t="shared" si="67"/>
        <v>6.8699999999999877</v>
      </c>
      <c r="D297" s="68">
        <f>'ver pressoflex 6p C2 DCpowe'!$G$3/2/$C$557*C297</f>
        <v>84.157499999999843</v>
      </c>
      <c r="E297" s="114">
        <f t="shared" si="54"/>
        <v>2.5119343580491763E-4</v>
      </c>
      <c r="F297" s="114">
        <f t="shared" si="55"/>
        <v>4.2466582171158724E-4</v>
      </c>
      <c r="G297" s="114">
        <f t="shared" si="56"/>
        <v>5.9813820761825702E-4</v>
      </c>
      <c r="H297" s="114">
        <f t="shared" si="57"/>
        <v>4.3494785528499893E-3</v>
      </c>
      <c r="I297" s="114">
        <f t="shared" si="58"/>
        <v>4.5229509387566588E-3</v>
      </c>
      <c r="J297" s="114">
        <f t="shared" si="59"/>
        <v>4.6964233246633283E-3</v>
      </c>
      <c r="K297" s="114">
        <f t="shared" si="60"/>
        <v>5.1301042894300024E-3</v>
      </c>
      <c r="L297" s="113">
        <f>-'ver pressoflex 6p C2 DCpowe'!$G$2*'ver pressoflex 6p C2 DCpowe'!D297*'ver pressoflex 6p C2 DCpowe'!$G$17*'ver pressoflex 6p C2 DCpowe'!$G$13*'ver pressoflex 6p C2 DCpowe'!AE297</f>
        <v>-284.40302498070088</v>
      </c>
      <c r="M297" s="31">
        <f>IF(ABS(E297)&lt;'ver pressoflex 6p C2 DCpowe'!$G$7,'ver pressoflex 6p C2 DCpowe'!$G$16*E297*'ver pressoflex 6p C2 DCpowe'!$O$8,SIGN(E297)*'ver pressoflex 6p C2 DCpowe'!$G$15*'ver pressoflex 6p C2 DCpowe'!$O$8)</f>
        <v>4.2286401183714188</v>
      </c>
      <c r="N297" s="31">
        <f>IF(ABS(F297)&lt;'ver pressoflex 6p C2 DCpowe'!$G$7,'ver pressoflex 6p C2 DCpowe'!$G$16*F297*'ver pressoflex 6p C2 DCpowe'!$O$9,SIGN(F297)*'ver pressoflex 6p C2 DCpowe'!$G$15*'ver pressoflex 6p C2 DCpowe'!$O$9)</f>
        <v>0</v>
      </c>
      <c r="O297" s="31">
        <f>IF(ABS(G297)&lt;'ver pressoflex 6p C2 DCpowe'!$G$7,'ver pressoflex 6p C2 DCpowe'!$G$16*G297*'ver pressoflex 6p C2 DCpowe'!$O$10,SIGN(G297)*'ver pressoflex 6p C2 DCpowe'!$G$15*'ver pressoflex 6p C2 DCpowe'!$O$10)</f>
        <v>0</v>
      </c>
      <c r="P297" s="31">
        <f>IF(ABS(H297)&lt;'ver pressoflex 6p C2 DCpowe'!$G$7,'ver pressoflex 6p C2 DCpowe'!$G$16*H297*'ver pressoflex 6p C2 DCpowe'!$O$11,SIGN(H297)*'ver pressoflex 6p C2 DCpowe'!$G$15*'ver pressoflex 6p C2 DCpowe'!$O$11)</f>
        <v>0</v>
      </c>
      <c r="Q297" s="31">
        <f>IF(ABS(I297)&lt;'ver pressoflex 6p C2 DCpowe'!$G$7,'ver pressoflex 6p C2 DCpowe'!$G$16*I297*'ver pressoflex 6p C2 DCpowe'!$O$12,SIGN(I297)*'ver pressoflex 6p C2 DCpowe'!$G$15*'ver pressoflex 6p C2 DCpowe'!$O$12)</f>
        <v>0</v>
      </c>
      <c r="R297" s="31">
        <f>IF(ABS(J297)&lt;'ver pressoflex 6p C2 DCpowe'!$G$7,'ver pressoflex 6p C2 DCpowe'!$G$16*J297*'ver pressoflex 6p C2 DCpowe'!$O$13,SIGN(J297)*'ver pressoflex 6p C2 DCpowe'!$G$15*'ver pressoflex 6p C2 DCpowe'!$O$13)</f>
        <v>17803.500000000004</v>
      </c>
      <c r="S297" s="113">
        <f t="shared" si="52"/>
        <v>17523.325615137674</v>
      </c>
      <c r="T297" s="362">
        <f>-L297*('ver pressoflex 6p C2 DCpowe'!$G$3/2-'ver pressoflex 6p C2 DCpowe'!AF297*'ver pressoflex 6p C2 DCpowe'!D297)</f>
        <v>339543.70446809981</v>
      </c>
      <c r="U297" s="29">
        <f>M297*IF(($G$3/2-$M$8)&gt;0,('ver pressoflex 6p C2 DCpowe'!$G$3/2-'ver pressoflex 6p C2 DCpowe'!$M$8),'ver pressoflex 6p C2 DCpowe'!$G$3/2-('ver pressoflex 6p C2 DCpowe'!$G$3-'ver pressoflex 6p C2 DCpowe'!$M$8))*IF(($G$3/2-$M$8)&gt;0,-1,1)</f>
        <v>-4334.3561213307039</v>
      </c>
      <c r="V297" s="29">
        <f>N297*IF(($G$3/2-$M$9)&gt;0,('ver pressoflex 6p C2 DCpowe'!$G$3/2-'ver pressoflex 6p C2 DCpowe'!$M$9),'ver pressoflex 6p C2 DCpowe'!$G$3/2-('ver pressoflex 6p C2 DCpowe'!$G$3-'ver pressoflex 6p C2 DCpowe'!$M$9))*IF(($G$3/2-$M$9)&gt;0,-1,1)</f>
        <v>0</v>
      </c>
      <c r="W297" s="29">
        <f>O297*IF(($G$3/2-$M$10)&gt;0,('ver pressoflex 6p C2 DCpowe'!$G$3/2-'ver pressoflex 6p C2 DCpowe'!$M$10),'ver pressoflex 6p C2 DCpowe'!$G$3/2-('ver pressoflex 6p C2 DCpowe'!$G$3-'ver pressoflex 6p C2 DCpowe'!$M$10))*IF(($G$3/2-$M$10)&gt;0,-1,1)</f>
        <v>0</v>
      </c>
      <c r="X297" s="29">
        <f>P297*IF(($G$3/2-$M$11)&gt;0,('ver pressoflex 6p C2 DCpowe'!$G$3/2-'ver pressoflex 6p C2 DCpowe'!$M$11),'ver pressoflex 6p C2 DCpowe'!$G$3/2-('ver pressoflex 6p C2 DCpowe'!$G$3-'ver pressoflex 6p C2 DCpowe'!$M$11))*IF(($G$3/2-$M$11)&gt;0,-1,1)</f>
        <v>0</v>
      </c>
      <c r="Y297" s="29">
        <f>Q297*IF(($G$3/2-$M$12)&gt;0,('ver pressoflex 6p C2 DCpowe'!$G$3/2-'ver pressoflex 6p C2 DCpowe'!$M$12),'ver pressoflex 6p C2 DCpowe'!$G$3/2-('ver pressoflex 6p C2 DCpowe'!$G$3-'ver pressoflex 6p C2 DCpowe'!$M$12))*IF(($G$3/2-$M$12)&gt;0,-1,1)</f>
        <v>0</v>
      </c>
      <c r="Z297" s="29">
        <f>R297*IF(($G$3/2-$M$13)&gt;0,('ver pressoflex 6p C2 DCpowe'!$G$3/2-'ver pressoflex 6p C2 DCpowe'!$M$13),'ver pressoflex 6p C2 DCpowe'!$G$3/2-('ver pressoflex 6p C2 DCpowe'!$G$3-'ver pressoflex 6p C2 DCpowe'!$M$13))*IF(($G$3/2-$M$13)&gt;0,-1,1)</f>
        <v>18248587.500000004</v>
      </c>
      <c r="AA297" s="113">
        <f t="shared" si="61"/>
        <v>18583796.848346774</v>
      </c>
      <c r="AB297" s="193">
        <f t="shared" si="62"/>
        <v>1.8248752896175656E-4</v>
      </c>
      <c r="AC297" s="191">
        <f t="shared" si="63"/>
        <v>1.9310936550478154E-4</v>
      </c>
      <c r="AD297" s="194">
        <f t="shared" si="64"/>
        <v>2.220979887859096E-8</v>
      </c>
      <c r="AE297" s="191">
        <f t="shared" si="65"/>
        <v>1.4483202412858614E-2</v>
      </c>
      <c r="AF297" s="191">
        <f t="shared" si="66"/>
        <v>0.36975690181340726</v>
      </c>
    </row>
    <row r="298" spans="2:32">
      <c r="B298" s="116">
        <f t="shared" si="51"/>
        <v>59512.32798692779</v>
      </c>
      <c r="C298" s="115">
        <f t="shared" si="67"/>
        <v>6.9699999999999873</v>
      </c>
      <c r="D298" s="68">
        <f>'ver pressoflex 6p C2 DCpowe'!$G$3/2/$C$557*C298</f>
        <v>85.382499999999851</v>
      </c>
      <c r="E298" s="114">
        <f t="shared" si="54"/>
        <v>2.4866924771681231E-4</v>
      </c>
      <c r="F298" s="114">
        <f t="shared" si="55"/>
        <v>4.2223384140752237E-4</v>
      </c>
      <c r="G298" s="114">
        <f t="shared" si="56"/>
        <v>5.9579843509823243E-4</v>
      </c>
      <c r="H298" s="114">
        <f t="shared" si="57"/>
        <v>4.3491327736598371E-3</v>
      </c>
      <c r="I298" s="114">
        <f t="shared" si="58"/>
        <v>4.5226973673505476E-3</v>
      </c>
      <c r="J298" s="114">
        <f t="shared" si="59"/>
        <v>4.6962619610412572E-3</v>
      </c>
      <c r="K298" s="114">
        <f t="shared" si="60"/>
        <v>5.1301734452680325E-3</v>
      </c>
      <c r="L298" s="113">
        <f>-'ver pressoflex 6p C2 DCpowe'!$G$2*'ver pressoflex 6p C2 DCpowe'!D298*'ver pressoflex 6p C2 DCpowe'!$G$17*'ver pressoflex 6p C2 DCpowe'!$G$13*'ver pressoflex 6p C2 DCpowe'!AE298</f>
        <v>-295.35816050768199</v>
      </c>
      <c r="M298" s="31">
        <f>IF(ABS(E298)&lt;'ver pressoflex 6p C2 DCpowe'!$G$7,'ver pressoflex 6p C2 DCpowe'!$G$16*E298*'ver pressoflex 6p C2 DCpowe'!$O$8,SIGN(E298)*'ver pressoflex 6p C2 DCpowe'!$G$15*'ver pressoflex 6p C2 DCpowe'!$O$8)</f>
        <v>4.1861474354656165</v>
      </c>
      <c r="N298" s="31">
        <f>IF(ABS(F298)&lt;'ver pressoflex 6p C2 DCpowe'!$G$7,'ver pressoflex 6p C2 DCpowe'!$G$16*F298*'ver pressoflex 6p C2 DCpowe'!$O$9,SIGN(F298)*'ver pressoflex 6p C2 DCpowe'!$G$15*'ver pressoflex 6p C2 DCpowe'!$O$9)</f>
        <v>0</v>
      </c>
      <c r="O298" s="31">
        <f>IF(ABS(G298)&lt;'ver pressoflex 6p C2 DCpowe'!$G$7,'ver pressoflex 6p C2 DCpowe'!$G$16*G298*'ver pressoflex 6p C2 DCpowe'!$O$10,SIGN(G298)*'ver pressoflex 6p C2 DCpowe'!$G$15*'ver pressoflex 6p C2 DCpowe'!$O$10)</f>
        <v>0</v>
      </c>
      <c r="P298" s="31">
        <f>IF(ABS(H298)&lt;'ver pressoflex 6p C2 DCpowe'!$G$7,'ver pressoflex 6p C2 DCpowe'!$G$16*H298*'ver pressoflex 6p C2 DCpowe'!$O$11,SIGN(H298)*'ver pressoflex 6p C2 DCpowe'!$G$15*'ver pressoflex 6p C2 DCpowe'!$O$11)</f>
        <v>0</v>
      </c>
      <c r="Q298" s="31">
        <f>IF(ABS(I298)&lt;'ver pressoflex 6p C2 DCpowe'!$G$7,'ver pressoflex 6p C2 DCpowe'!$G$16*I298*'ver pressoflex 6p C2 DCpowe'!$O$12,SIGN(I298)*'ver pressoflex 6p C2 DCpowe'!$G$15*'ver pressoflex 6p C2 DCpowe'!$O$12)</f>
        <v>0</v>
      </c>
      <c r="R298" s="31">
        <f>IF(ABS(J298)&lt;'ver pressoflex 6p C2 DCpowe'!$G$7,'ver pressoflex 6p C2 DCpowe'!$G$16*J298*'ver pressoflex 6p C2 DCpowe'!$O$13,SIGN(J298)*'ver pressoflex 6p C2 DCpowe'!$G$15*'ver pressoflex 6p C2 DCpowe'!$O$13)</f>
        <v>17803.500000000004</v>
      </c>
      <c r="S298" s="113">
        <f t="shared" si="52"/>
        <v>17512.327986927787</v>
      </c>
      <c r="T298" s="362">
        <f>-L298*('ver pressoflex 6p C2 DCpowe'!$G$3/2-'ver pressoflex 6p C2 DCpowe'!AF298*'ver pressoflex 6p C2 DCpowe'!D298)</f>
        <v>352469.00391970604</v>
      </c>
      <c r="U298" s="29">
        <f>M298*IF(($G$3/2-$M$8)&gt;0,('ver pressoflex 6p C2 DCpowe'!$G$3/2-'ver pressoflex 6p C2 DCpowe'!$M$8),'ver pressoflex 6p C2 DCpowe'!$G$3/2-('ver pressoflex 6p C2 DCpowe'!$G$3-'ver pressoflex 6p C2 DCpowe'!$M$8))*IF(($G$3/2-$M$8)&gt;0,-1,1)</f>
        <v>-4290.8011213522568</v>
      </c>
      <c r="V298" s="29">
        <f>N298*IF(($G$3/2-$M$9)&gt;0,('ver pressoflex 6p C2 DCpowe'!$G$3/2-'ver pressoflex 6p C2 DCpowe'!$M$9),'ver pressoflex 6p C2 DCpowe'!$G$3/2-('ver pressoflex 6p C2 DCpowe'!$G$3-'ver pressoflex 6p C2 DCpowe'!$M$9))*IF(($G$3/2-$M$9)&gt;0,-1,1)</f>
        <v>0</v>
      </c>
      <c r="W298" s="29">
        <f>O298*IF(($G$3/2-$M$10)&gt;0,('ver pressoflex 6p C2 DCpowe'!$G$3/2-'ver pressoflex 6p C2 DCpowe'!$M$10),'ver pressoflex 6p C2 DCpowe'!$G$3/2-('ver pressoflex 6p C2 DCpowe'!$G$3-'ver pressoflex 6p C2 DCpowe'!$M$10))*IF(($G$3/2-$M$10)&gt;0,-1,1)</f>
        <v>0</v>
      </c>
      <c r="X298" s="29">
        <f>P298*IF(($G$3/2-$M$11)&gt;0,('ver pressoflex 6p C2 DCpowe'!$G$3/2-'ver pressoflex 6p C2 DCpowe'!$M$11),'ver pressoflex 6p C2 DCpowe'!$G$3/2-('ver pressoflex 6p C2 DCpowe'!$G$3-'ver pressoflex 6p C2 DCpowe'!$M$11))*IF(($G$3/2-$M$11)&gt;0,-1,1)</f>
        <v>0</v>
      </c>
      <c r="Y298" s="29">
        <f>Q298*IF(($G$3/2-$M$12)&gt;0,('ver pressoflex 6p C2 DCpowe'!$G$3/2-'ver pressoflex 6p C2 DCpowe'!$M$12),'ver pressoflex 6p C2 DCpowe'!$G$3/2-('ver pressoflex 6p C2 DCpowe'!$G$3-'ver pressoflex 6p C2 DCpowe'!$M$12))*IF(($G$3/2-$M$12)&gt;0,-1,1)</f>
        <v>0</v>
      </c>
      <c r="Z298" s="29">
        <f>R298*IF(($G$3/2-$M$13)&gt;0,('ver pressoflex 6p C2 DCpowe'!$G$3/2-'ver pressoflex 6p C2 DCpowe'!$M$13),'ver pressoflex 6p C2 DCpowe'!$G$3/2-('ver pressoflex 6p C2 DCpowe'!$G$3-'ver pressoflex 6p C2 DCpowe'!$M$13))*IF(($G$3/2-$M$13)&gt;0,-1,1)</f>
        <v>18248587.500000004</v>
      </c>
      <c r="AA298" s="113">
        <f t="shared" si="61"/>
        <v>18596765.702798359</v>
      </c>
      <c r="AB298" s="193">
        <f t="shared" si="62"/>
        <v>1.852422365099628E-4</v>
      </c>
      <c r="AC298" s="191">
        <f t="shared" si="63"/>
        <v>1.9767059024820743E-4</v>
      </c>
      <c r="AD298" s="194">
        <f t="shared" si="64"/>
        <v>2.3048450273438412E-8</v>
      </c>
      <c r="AE298" s="191">
        <f t="shared" si="65"/>
        <v>1.4825294268615556E-2</v>
      </c>
      <c r="AF298" s="191">
        <f t="shared" si="66"/>
        <v>0.37055229437845372</v>
      </c>
    </row>
    <row r="299" spans="2:32">
      <c r="B299" s="116">
        <f t="shared" si="51"/>
        <v>59501.113231849027</v>
      </c>
      <c r="C299" s="115">
        <f t="shared" si="67"/>
        <v>7.069999999999987</v>
      </c>
      <c r="D299" s="68">
        <f>'ver pressoflex 6p C2 DCpowe'!$G$3/2/$C$557*C299</f>
        <v>86.607499999999845</v>
      </c>
      <c r="E299" s="114">
        <f t="shared" si="54"/>
        <v>2.4614237477980883E-4</v>
      </c>
      <c r="F299" s="114">
        <f t="shared" si="55"/>
        <v>4.1979927433123139E-4</v>
      </c>
      <c r="G299" s="114">
        <f t="shared" si="56"/>
        <v>5.9345617388265385E-4</v>
      </c>
      <c r="H299" s="114">
        <f t="shared" si="57"/>
        <v>4.3487866266821665E-3</v>
      </c>
      <c r="I299" s="114">
        <f t="shared" si="58"/>
        <v>4.5224435262335881E-3</v>
      </c>
      <c r="J299" s="114">
        <f t="shared" si="59"/>
        <v>4.6961004257850113E-3</v>
      </c>
      <c r="K299" s="114">
        <f t="shared" si="60"/>
        <v>5.1302426746635673E-3</v>
      </c>
      <c r="L299" s="113">
        <f>-'ver pressoflex 6p C2 DCpowe'!$G$2*'ver pressoflex 6p C2 DCpowe'!D299*'ver pressoflex 6p C2 DCpowe'!$G$17*'ver pressoflex 6p C2 DCpowe'!$G$13*'ver pressoflex 6p C2 DCpowe'!AE299</f>
        <v>-306.53037770625406</v>
      </c>
      <c r="M299" s="31">
        <f>IF(ABS(E299)&lt;'ver pressoflex 6p C2 DCpowe'!$G$7,'ver pressoflex 6p C2 DCpowe'!$G$16*E299*'ver pressoflex 6p C2 DCpowe'!$O$8,SIGN(E299)*'ver pressoflex 6p C2 DCpowe'!$G$15*'ver pressoflex 6p C2 DCpowe'!$O$8)</f>
        <v>4.1436095552809666</v>
      </c>
      <c r="N299" s="31">
        <f>IF(ABS(F299)&lt;'ver pressoflex 6p C2 DCpowe'!$G$7,'ver pressoflex 6p C2 DCpowe'!$G$16*F299*'ver pressoflex 6p C2 DCpowe'!$O$9,SIGN(F299)*'ver pressoflex 6p C2 DCpowe'!$G$15*'ver pressoflex 6p C2 DCpowe'!$O$9)</f>
        <v>0</v>
      </c>
      <c r="O299" s="31">
        <f>IF(ABS(G299)&lt;'ver pressoflex 6p C2 DCpowe'!$G$7,'ver pressoflex 6p C2 DCpowe'!$G$16*G299*'ver pressoflex 6p C2 DCpowe'!$O$10,SIGN(G299)*'ver pressoflex 6p C2 DCpowe'!$G$15*'ver pressoflex 6p C2 DCpowe'!$O$10)</f>
        <v>0</v>
      </c>
      <c r="P299" s="31">
        <f>IF(ABS(H299)&lt;'ver pressoflex 6p C2 DCpowe'!$G$7,'ver pressoflex 6p C2 DCpowe'!$G$16*H299*'ver pressoflex 6p C2 DCpowe'!$O$11,SIGN(H299)*'ver pressoflex 6p C2 DCpowe'!$G$15*'ver pressoflex 6p C2 DCpowe'!$O$11)</f>
        <v>0</v>
      </c>
      <c r="Q299" s="31">
        <f>IF(ABS(I299)&lt;'ver pressoflex 6p C2 DCpowe'!$G$7,'ver pressoflex 6p C2 DCpowe'!$G$16*I299*'ver pressoflex 6p C2 DCpowe'!$O$12,SIGN(I299)*'ver pressoflex 6p C2 DCpowe'!$G$15*'ver pressoflex 6p C2 DCpowe'!$O$12)</f>
        <v>0</v>
      </c>
      <c r="R299" s="31">
        <f>IF(ABS(J299)&lt;'ver pressoflex 6p C2 DCpowe'!$G$7,'ver pressoflex 6p C2 DCpowe'!$G$16*J299*'ver pressoflex 6p C2 DCpowe'!$O$13,SIGN(J299)*'ver pressoflex 6p C2 DCpowe'!$G$15*'ver pressoflex 6p C2 DCpowe'!$O$13)</f>
        <v>17803.500000000004</v>
      </c>
      <c r="S299" s="113">
        <f t="shared" si="52"/>
        <v>17501.113231849031</v>
      </c>
      <c r="T299" s="362">
        <f>-L299*('ver pressoflex 6p C2 DCpowe'!$G$3/2-'ver pressoflex 6p C2 DCpowe'!AF299*'ver pressoflex 6p C2 DCpowe'!D299)</f>
        <v>365640.93226174091</v>
      </c>
      <c r="U299" s="29">
        <f>M299*IF(($G$3/2-$M$8)&gt;0,('ver pressoflex 6p C2 DCpowe'!$G$3/2-'ver pressoflex 6p C2 DCpowe'!$M$8),'ver pressoflex 6p C2 DCpowe'!$G$3/2-('ver pressoflex 6p C2 DCpowe'!$G$3-'ver pressoflex 6p C2 DCpowe'!$M$8))*IF(($G$3/2-$M$8)&gt;0,-1,1)</f>
        <v>-4247.1997941629907</v>
      </c>
      <c r="V299" s="29">
        <f>N299*IF(($G$3/2-$M$9)&gt;0,('ver pressoflex 6p C2 DCpowe'!$G$3/2-'ver pressoflex 6p C2 DCpowe'!$M$9),'ver pressoflex 6p C2 DCpowe'!$G$3/2-('ver pressoflex 6p C2 DCpowe'!$G$3-'ver pressoflex 6p C2 DCpowe'!$M$9))*IF(($G$3/2-$M$9)&gt;0,-1,1)</f>
        <v>0</v>
      </c>
      <c r="W299" s="29">
        <f>O299*IF(($G$3/2-$M$10)&gt;0,('ver pressoflex 6p C2 DCpowe'!$G$3/2-'ver pressoflex 6p C2 DCpowe'!$M$10),'ver pressoflex 6p C2 DCpowe'!$G$3/2-('ver pressoflex 6p C2 DCpowe'!$G$3-'ver pressoflex 6p C2 DCpowe'!$M$10))*IF(($G$3/2-$M$10)&gt;0,-1,1)</f>
        <v>0</v>
      </c>
      <c r="X299" s="29">
        <f>P299*IF(($G$3/2-$M$11)&gt;0,('ver pressoflex 6p C2 DCpowe'!$G$3/2-'ver pressoflex 6p C2 DCpowe'!$M$11),'ver pressoflex 6p C2 DCpowe'!$G$3/2-('ver pressoflex 6p C2 DCpowe'!$G$3-'ver pressoflex 6p C2 DCpowe'!$M$11))*IF(($G$3/2-$M$11)&gt;0,-1,1)</f>
        <v>0</v>
      </c>
      <c r="Y299" s="29">
        <f>Q299*IF(($G$3/2-$M$12)&gt;0,('ver pressoflex 6p C2 DCpowe'!$G$3/2-'ver pressoflex 6p C2 DCpowe'!$M$12),'ver pressoflex 6p C2 DCpowe'!$G$3/2-('ver pressoflex 6p C2 DCpowe'!$G$3-'ver pressoflex 6p C2 DCpowe'!$M$12))*IF(($G$3/2-$M$12)&gt;0,-1,1)</f>
        <v>0</v>
      </c>
      <c r="Z299" s="29">
        <f>R299*IF(($G$3/2-$M$13)&gt;0,('ver pressoflex 6p C2 DCpowe'!$G$3/2-'ver pressoflex 6p C2 DCpowe'!$M$13),'ver pressoflex 6p C2 DCpowe'!$G$3/2-('ver pressoflex 6p C2 DCpowe'!$G$3-'ver pressoflex 6p C2 DCpowe'!$M$13))*IF(($G$3/2-$M$13)&gt;0,-1,1)</f>
        <v>18248587.500000004</v>
      </c>
      <c r="AA299" s="113">
        <f t="shared" si="61"/>
        <v>18609981.232467581</v>
      </c>
      <c r="AB299" s="193">
        <f t="shared" si="62"/>
        <v>1.8799987409874751E-4</v>
      </c>
      <c r="AC299" s="191">
        <f t="shared" si="63"/>
        <v>2.0224601314221689E-4</v>
      </c>
      <c r="AD299" s="194">
        <f t="shared" si="64"/>
        <v>2.3902322470749934E-8</v>
      </c>
      <c r="AE299" s="191">
        <f t="shared" si="65"/>
        <v>1.5168450985666266E-2</v>
      </c>
      <c r="AF299" s="191">
        <f t="shared" si="66"/>
        <v>0.37135918621535546</v>
      </c>
    </row>
    <row r="300" spans="2:32">
      <c r="B300" s="116">
        <f t="shared" si="51"/>
        <v>59489.683069327584</v>
      </c>
      <c r="C300" s="115">
        <f t="shared" si="67"/>
        <v>7.1699999999999866</v>
      </c>
      <c r="D300" s="68">
        <f>'ver pressoflex 6p C2 DCpowe'!$G$3/2/$C$557*C300</f>
        <v>87.83249999999984</v>
      </c>
      <c r="E300" s="114">
        <f t="shared" si="54"/>
        <v>2.436128127080244E-4</v>
      </c>
      <c r="F300" s="114">
        <f t="shared" si="55"/>
        <v>4.173621163533934E-4</v>
      </c>
      <c r="G300" s="114">
        <f t="shared" si="56"/>
        <v>5.9111141999876229E-4</v>
      </c>
      <c r="H300" s="114">
        <f t="shared" si="57"/>
        <v>4.3484401113298666E-3</v>
      </c>
      <c r="I300" s="114">
        <f t="shared" si="58"/>
        <v>4.522189414975235E-3</v>
      </c>
      <c r="J300" s="114">
        <f t="shared" si="59"/>
        <v>4.6959387186206042E-3</v>
      </c>
      <c r="K300" s="114">
        <f t="shared" si="60"/>
        <v>5.1303119777340268E-3</v>
      </c>
      <c r="L300" s="113">
        <f>-'ver pressoflex 6p C2 DCpowe'!$G$2*'ver pressoflex 6p C2 DCpowe'!D300*'ver pressoflex 6p C2 DCpowe'!$G$17*'ver pressoflex 6p C2 DCpowe'!$G$13*'ver pressoflex 6p C2 DCpowe'!AE300</f>
        <v>-317.91795707808217</v>
      </c>
      <c r="M300" s="31">
        <f>IF(ABS(E300)&lt;'ver pressoflex 6p C2 DCpowe'!$G$7,'ver pressoflex 6p C2 DCpowe'!$G$16*E300*'ver pressoflex 6p C2 DCpowe'!$O$8,SIGN(E300)*'ver pressoflex 6p C2 DCpowe'!$G$15*'ver pressoflex 6p C2 DCpowe'!$O$8)</f>
        <v>4.1010264056680708</v>
      </c>
      <c r="N300" s="31">
        <f>IF(ABS(F300)&lt;'ver pressoflex 6p C2 DCpowe'!$G$7,'ver pressoflex 6p C2 DCpowe'!$G$16*F300*'ver pressoflex 6p C2 DCpowe'!$O$9,SIGN(F300)*'ver pressoflex 6p C2 DCpowe'!$G$15*'ver pressoflex 6p C2 DCpowe'!$O$9)</f>
        <v>0</v>
      </c>
      <c r="O300" s="31">
        <f>IF(ABS(G300)&lt;'ver pressoflex 6p C2 DCpowe'!$G$7,'ver pressoflex 6p C2 DCpowe'!$G$16*G300*'ver pressoflex 6p C2 DCpowe'!$O$10,SIGN(G300)*'ver pressoflex 6p C2 DCpowe'!$G$15*'ver pressoflex 6p C2 DCpowe'!$O$10)</f>
        <v>0</v>
      </c>
      <c r="P300" s="31">
        <f>IF(ABS(H300)&lt;'ver pressoflex 6p C2 DCpowe'!$G$7,'ver pressoflex 6p C2 DCpowe'!$G$16*H300*'ver pressoflex 6p C2 DCpowe'!$O$11,SIGN(H300)*'ver pressoflex 6p C2 DCpowe'!$G$15*'ver pressoflex 6p C2 DCpowe'!$O$11)</f>
        <v>0</v>
      </c>
      <c r="Q300" s="31">
        <f>IF(ABS(I300)&lt;'ver pressoflex 6p C2 DCpowe'!$G$7,'ver pressoflex 6p C2 DCpowe'!$G$16*I300*'ver pressoflex 6p C2 DCpowe'!$O$12,SIGN(I300)*'ver pressoflex 6p C2 DCpowe'!$G$15*'ver pressoflex 6p C2 DCpowe'!$O$12)</f>
        <v>0</v>
      </c>
      <c r="R300" s="31">
        <f>IF(ABS(J300)&lt;'ver pressoflex 6p C2 DCpowe'!$G$7,'ver pressoflex 6p C2 DCpowe'!$G$16*J300*'ver pressoflex 6p C2 DCpowe'!$O$13,SIGN(J300)*'ver pressoflex 6p C2 DCpowe'!$G$15*'ver pressoflex 6p C2 DCpowe'!$O$13)</f>
        <v>17803.500000000004</v>
      </c>
      <c r="S300" s="113">
        <f t="shared" si="52"/>
        <v>17489.683069327588</v>
      </c>
      <c r="T300" s="362">
        <f>-L300*('ver pressoflex 6p C2 DCpowe'!$G$3/2-'ver pressoflex 6p C2 DCpowe'!AF300*'ver pressoflex 6p C2 DCpowe'!D300)</f>
        <v>379056.97904600209</v>
      </c>
      <c r="U300" s="29">
        <f>M300*IF(($G$3/2-$M$8)&gt;0,('ver pressoflex 6p C2 DCpowe'!$G$3/2-'ver pressoflex 6p C2 DCpowe'!$M$8),'ver pressoflex 6p C2 DCpowe'!$G$3/2-('ver pressoflex 6p C2 DCpowe'!$G$3-'ver pressoflex 6p C2 DCpowe'!$M$8))*IF(($G$3/2-$M$8)&gt;0,-1,1)</f>
        <v>-4203.5520658097721</v>
      </c>
      <c r="V300" s="29">
        <f>N300*IF(($G$3/2-$M$9)&gt;0,('ver pressoflex 6p C2 DCpowe'!$G$3/2-'ver pressoflex 6p C2 DCpowe'!$M$9),'ver pressoflex 6p C2 DCpowe'!$G$3/2-('ver pressoflex 6p C2 DCpowe'!$G$3-'ver pressoflex 6p C2 DCpowe'!$M$9))*IF(($G$3/2-$M$9)&gt;0,-1,1)</f>
        <v>0</v>
      </c>
      <c r="W300" s="29">
        <f>O300*IF(($G$3/2-$M$10)&gt;0,('ver pressoflex 6p C2 DCpowe'!$G$3/2-'ver pressoflex 6p C2 DCpowe'!$M$10),'ver pressoflex 6p C2 DCpowe'!$G$3/2-('ver pressoflex 6p C2 DCpowe'!$G$3-'ver pressoflex 6p C2 DCpowe'!$M$10))*IF(($G$3/2-$M$10)&gt;0,-1,1)</f>
        <v>0</v>
      </c>
      <c r="X300" s="29">
        <f>P300*IF(($G$3/2-$M$11)&gt;0,('ver pressoflex 6p C2 DCpowe'!$G$3/2-'ver pressoflex 6p C2 DCpowe'!$M$11),'ver pressoflex 6p C2 DCpowe'!$G$3/2-('ver pressoflex 6p C2 DCpowe'!$G$3-'ver pressoflex 6p C2 DCpowe'!$M$11))*IF(($G$3/2-$M$11)&gt;0,-1,1)</f>
        <v>0</v>
      </c>
      <c r="Y300" s="29">
        <f>Q300*IF(($G$3/2-$M$12)&gt;0,('ver pressoflex 6p C2 DCpowe'!$G$3/2-'ver pressoflex 6p C2 DCpowe'!$M$12),'ver pressoflex 6p C2 DCpowe'!$G$3/2-('ver pressoflex 6p C2 DCpowe'!$G$3-'ver pressoflex 6p C2 DCpowe'!$M$12))*IF(($G$3/2-$M$12)&gt;0,-1,1)</f>
        <v>0</v>
      </c>
      <c r="Z300" s="29">
        <f>R300*IF(($G$3/2-$M$13)&gt;0,('ver pressoflex 6p C2 DCpowe'!$G$3/2-'ver pressoflex 6p C2 DCpowe'!$M$13),'ver pressoflex 6p C2 DCpowe'!$G$3/2-('ver pressoflex 6p C2 DCpowe'!$G$3-'ver pressoflex 6p C2 DCpowe'!$M$13))*IF(($G$3/2-$M$13)&gt;0,-1,1)</f>
        <v>18248587.500000004</v>
      </c>
      <c r="AA300" s="113">
        <f t="shared" si="61"/>
        <v>18623440.926980197</v>
      </c>
      <c r="AB300" s="193">
        <f t="shared" si="62"/>
        <v>1.9076044640539805E-4</v>
      </c>
      <c r="AC300" s="191">
        <f t="shared" si="63"/>
        <v>2.0683392143525315E-4</v>
      </c>
      <c r="AD300" s="194">
        <f t="shared" si="64"/>
        <v>2.4771182830010784E-8</v>
      </c>
      <c r="AE300" s="191">
        <f t="shared" si="65"/>
        <v>1.5512544107643985E-2</v>
      </c>
      <c r="AF300" s="191">
        <f t="shared" si="66"/>
        <v>0.37217782851344494</v>
      </c>
    </row>
    <row r="301" spans="2:32">
      <c r="B301" s="116">
        <f t="shared" si="51"/>
        <v>59478.039382920724</v>
      </c>
      <c r="C301" s="115">
        <f t="shared" si="67"/>
        <v>7.2699999999999863</v>
      </c>
      <c r="D301" s="68">
        <f>'ver pressoflex 6p C2 DCpowe'!$G$3/2/$C$557*C301</f>
        <v>89.057499999999834</v>
      </c>
      <c r="E301" s="114">
        <f t="shared" si="54"/>
        <v>2.4108055720644945E-4</v>
      </c>
      <c r="F301" s="114">
        <f t="shared" si="55"/>
        <v>4.1492236333589422E-4</v>
      </c>
      <c r="G301" s="114">
        <f t="shared" si="56"/>
        <v>5.8876416946533898E-4</v>
      </c>
      <c r="H301" s="114">
        <f t="shared" si="57"/>
        <v>4.3480932270145815E-3</v>
      </c>
      <c r="I301" s="114">
        <f t="shared" si="58"/>
        <v>4.5219350331440269E-3</v>
      </c>
      <c r="J301" s="114">
        <f t="shared" si="59"/>
        <v>4.6957768392734715E-3</v>
      </c>
      <c r="K301" s="114">
        <f t="shared" si="60"/>
        <v>5.1303813545970833E-3</v>
      </c>
      <c r="L301" s="113">
        <f>-'ver pressoflex 6p C2 DCpowe'!$G$2*'ver pressoflex 6p C2 DCpowe'!D301*'ver pressoflex 6p C2 DCpowe'!$G$17*'ver pressoflex 6p C2 DCpowe'!$G$13*'ver pressoflex 6p C2 DCpowe'!AE301</f>
        <v>-329.51901499360275</v>
      </c>
      <c r="M301" s="31">
        <f>IF(ABS(E301)&lt;'ver pressoflex 6p C2 DCpowe'!$G$7,'ver pressoflex 6p C2 DCpowe'!$G$16*E301*'ver pressoflex 6p C2 DCpowe'!$O$8,SIGN(E301)*'ver pressoflex 6p C2 DCpowe'!$G$15*'ver pressoflex 6p C2 DCpowe'!$O$8)</f>
        <v>4.0583979143238835</v>
      </c>
      <c r="N301" s="31">
        <f>IF(ABS(F301)&lt;'ver pressoflex 6p C2 DCpowe'!$G$7,'ver pressoflex 6p C2 DCpowe'!$G$16*F301*'ver pressoflex 6p C2 DCpowe'!$O$9,SIGN(F301)*'ver pressoflex 6p C2 DCpowe'!$G$15*'ver pressoflex 6p C2 DCpowe'!$O$9)</f>
        <v>0</v>
      </c>
      <c r="O301" s="31">
        <f>IF(ABS(G301)&lt;'ver pressoflex 6p C2 DCpowe'!$G$7,'ver pressoflex 6p C2 DCpowe'!$G$16*G301*'ver pressoflex 6p C2 DCpowe'!$O$10,SIGN(G301)*'ver pressoflex 6p C2 DCpowe'!$G$15*'ver pressoflex 6p C2 DCpowe'!$O$10)</f>
        <v>0</v>
      </c>
      <c r="P301" s="31">
        <f>IF(ABS(H301)&lt;'ver pressoflex 6p C2 DCpowe'!$G$7,'ver pressoflex 6p C2 DCpowe'!$G$16*H301*'ver pressoflex 6p C2 DCpowe'!$O$11,SIGN(H301)*'ver pressoflex 6p C2 DCpowe'!$G$15*'ver pressoflex 6p C2 DCpowe'!$O$11)</f>
        <v>0</v>
      </c>
      <c r="Q301" s="31">
        <f>IF(ABS(I301)&lt;'ver pressoflex 6p C2 DCpowe'!$G$7,'ver pressoflex 6p C2 DCpowe'!$G$16*I301*'ver pressoflex 6p C2 DCpowe'!$O$12,SIGN(I301)*'ver pressoflex 6p C2 DCpowe'!$G$15*'ver pressoflex 6p C2 DCpowe'!$O$12)</f>
        <v>0</v>
      </c>
      <c r="R301" s="31">
        <f>IF(ABS(J301)&lt;'ver pressoflex 6p C2 DCpowe'!$G$7,'ver pressoflex 6p C2 DCpowe'!$G$16*J301*'ver pressoflex 6p C2 DCpowe'!$O$13,SIGN(J301)*'ver pressoflex 6p C2 DCpowe'!$G$15*'ver pressoflex 6p C2 DCpowe'!$O$13)</f>
        <v>17803.500000000004</v>
      </c>
      <c r="S301" s="113">
        <f t="shared" si="52"/>
        <v>17478.039382920724</v>
      </c>
      <c r="T301" s="362">
        <f>-L301*('ver pressoflex 6p C2 DCpowe'!$G$3/2-'ver pressoflex 6p C2 DCpowe'!AF301*'ver pressoflex 6p C2 DCpowe'!D301)</f>
        <v>392714.43441702222</v>
      </c>
      <c r="U301" s="29">
        <f>M301*IF(($G$3/2-$M$8)&gt;0,('ver pressoflex 6p C2 DCpowe'!$G$3/2-'ver pressoflex 6p C2 DCpowe'!$M$8),'ver pressoflex 6p C2 DCpowe'!$G$3/2-('ver pressoflex 6p C2 DCpowe'!$G$3-'ver pressoflex 6p C2 DCpowe'!$M$8))*IF(($G$3/2-$M$8)&gt;0,-1,1)</f>
        <v>-4159.8578621819806</v>
      </c>
      <c r="V301" s="29">
        <f>N301*IF(($G$3/2-$M$9)&gt;0,('ver pressoflex 6p C2 DCpowe'!$G$3/2-'ver pressoflex 6p C2 DCpowe'!$M$9),'ver pressoflex 6p C2 DCpowe'!$G$3/2-('ver pressoflex 6p C2 DCpowe'!$G$3-'ver pressoflex 6p C2 DCpowe'!$M$9))*IF(($G$3/2-$M$9)&gt;0,-1,1)</f>
        <v>0</v>
      </c>
      <c r="W301" s="29">
        <f>O301*IF(($G$3/2-$M$10)&gt;0,('ver pressoflex 6p C2 DCpowe'!$G$3/2-'ver pressoflex 6p C2 DCpowe'!$M$10),'ver pressoflex 6p C2 DCpowe'!$G$3/2-('ver pressoflex 6p C2 DCpowe'!$G$3-'ver pressoflex 6p C2 DCpowe'!$M$10))*IF(($G$3/2-$M$10)&gt;0,-1,1)</f>
        <v>0</v>
      </c>
      <c r="X301" s="29">
        <f>P301*IF(($G$3/2-$M$11)&gt;0,('ver pressoflex 6p C2 DCpowe'!$G$3/2-'ver pressoflex 6p C2 DCpowe'!$M$11),'ver pressoflex 6p C2 DCpowe'!$G$3/2-('ver pressoflex 6p C2 DCpowe'!$G$3-'ver pressoflex 6p C2 DCpowe'!$M$11))*IF(($G$3/2-$M$11)&gt;0,-1,1)</f>
        <v>0</v>
      </c>
      <c r="Y301" s="29">
        <f>Q301*IF(($G$3/2-$M$12)&gt;0,('ver pressoflex 6p C2 DCpowe'!$G$3/2-'ver pressoflex 6p C2 DCpowe'!$M$12),'ver pressoflex 6p C2 DCpowe'!$G$3/2-('ver pressoflex 6p C2 DCpowe'!$G$3-'ver pressoflex 6p C2 DCpowe'!$M$12))*IF(($G$3/2-$M$12)&gt;0,-1,1)</f>
        <v>0</v>
      </c>
      <c r="Z301" s="29">
        <f>R301*IF(($G$3/2-$M$13)&gt;0,('ver pressoflex 6p C2 DCpowe'!$G$3/2-'ver pressoflex 6p C2 DCpowe'!$M$13),'ver pressoflex 6p C2 DCpowe'!$G$3/2-('ver pressoflex 6p C2 DCpowe'!$G$3-'ver pressoflex 6p C2 DCpowe'!$M$13))*IF(($G$3/2-$M$13)&gt;0,-1,1)</f>
        <v>18248587.500000004</v>
      </c>
      <c r="AA301" s="113">
        <f t="shared" si="61"/>
        <v>18637142.076554842</v>
      </c>
      <c r="AB301" s="193">
        <f t="shared" si="62"/>
        <v>1.9352395811716248E-4</v>
      </c>
      <c r="AC301" s="191">
        <f t="shared" si="63"/>
        <v>2.1143259129926707E-4</v>
      </c>
      <c r="AD301" s="194">
        <f t="shared" si="64"/>
        <v>2.5654782536809698E-8</v>
      </c>
      <c r="AE301" s="191">
        <f t="shared" si="65"/>
        <v>1.5857444347445029E-2</v>
      </c>
      <c r="AF301" s="191">
        <f t="shared" si="66"/>
        <v>0.37300847983166485</v>
      </c>
    </row>
    <row r="302" spans="2:32">
      <c r="B302" s="116">
        <f t="shared" si="51"/>
        <v>59466.184221597636</v>
      </c>
      <c r="C302" s="115">
        <f t="shared" si="67"/>
        <v>7.3699999999999859</v>
      </c>
      <c r="D302" s="68">
        <f>'ver pressoflex 6p C2 DCpowe'!$G$3/2/$C$557*C302</f>
        <v>90.282499999999828</v>
      </c>
      <c r="E302" s="114">
        <f t="shared" si="54"/>
        <v>2.3854560397092289E-4</v>
      </c>
      <c r="F302" s="114">
        <f t="shared" si="55"/>
        <v>4.1248001113180241E-4</v>
      </c>
      <c r="G302" s="114">
        <f t="shared" si="56"/>
        <v>5.864144182926819E-4</v>
      </c>
      <c r="H302" s="114">
        <f t="shared" si="57"/>
        <v>4.3477459731467022E-3</v>
      </c>
      <c r="I302" s="114">
        <f t="shared" si="58"/>
        <v>4.5216803803075816E-3</v>
      </c>
      <c r="J302" s="114">
        <f t="shared" si="59"/>
        <v>4.695614787468461E-3</v>
      </c>
      <c r="K302" s="114">
        <f t="shared" si="60"/>
        <v>5.1304508053706599E-3</v>
      </c>
      <c r="L302" s="113">
        <f>-'ver pressoflex 6p C2 DCpowe'!$G$2*'ver pressoflex 6p C2 DCpowe'!D302*'ver pressoflex 6p C2 DCpowe'!$G$17*'ver pressoflex 6p C2 DCpowe'!$G$13*'ver pressoflex 6p C2 DCpowe'!AE302</f>
        <v>-341.33150241115499</v>
      </c>
      <c r="M302" s="31">
        <f>IF(ABS(E302)&lt;'ver pressoflex 6p C2 DCpowe'!$G$7,'ver pressoflex 6p C2 DCpowe'!$G$16*E302*'ver pressoflex 6p C2 DCpowe'!$O$8,SIGN(E302)*'ver pressoflex 6p C2 DCpowe'!$G$15*'ver pressoflex 6p C2 DCpowe'!$O$8)</f>
        <v>4.0157240087913042</v>
      </c>
      <c r="N302" s="31">
        <f>IF(ABS(F302)&lt;'ver pressoflex 6p C2 DCpowe'!$G$7,'ver pressoflex 6p C2 DCpowe'!$G$16*F302*'ver pressoflex 6p C2 DCpowe'!$O$9,SIGN(F302)*'ver pressoflex 6p C2 DCpowe'!$G$15*'ver pressoflex 6p C2 DCpowe'!$O$9)</f>
        <v>0</v>
      </c>
      <c r="O302" s="31">
        <f>IF(ABS(G302)&lt;'ver pressoflex 6p C2 DCpowe'!$G$7,'ver pressoflex 6p C2 DCpowe'!$G$16*G302*'ver pressoflex 6p C2 DCpowe'!$O$10,SIGN(G302)*'ver pressoflex 6p C2 DCpowe'!$G$15*'ver pressoflex 6p C2 DCpowe'!$O$10)</f>
        <v>0</v>
      </c>
      <c r="P302" s="31">
        <f>IF(ABS(H302)&lt;'ver pressoflex 6p C2 DCpowe'!$G$7,'ver pressoflex 6p C2 DCpowe'!$G$16*H302*'ver pressoflex 6p C2 DCpowe'!$O$11,SIGN(H302)*'ver pressoflex 6p C2 DCpowe'!$G$15*'ver pressoflex 6p C2 DCpowe'!$O$11)</f>
        <v>0</v>
      </c>
      <c r="Q302" s="31">
        <f>IF(ABS(I302)&lt;'ver pressoflex 6p C2 DCpowe'!$G$7,'ver pressoflex 6p C2 DCpowe'!$G$16*I302*'ver pressoflex 6p C2 DCpowe'!$O$12,SIGN(I302)*'ver pressoflex 6p C2 DCpowe'!$G$15*'ver pressoflex 6p C2 DCpowe'!$O$12)</f>
        <v>0</v>
      </c>
      <c r="R302" s="31">
        <f>IF(ABS(J302)&lt;'ver pressoflex 6p C2 DCpowe'!$G$7,'ver pressoflex 6p C2 DCpowe'!$G$16*J302*'ver pressoflex 6p C2 DCpowe'!$O$13,SIGN(J302)*'ver pressoflex 6p C2 DCpowe'!$G$15*'ver pressoflex 6p C2 DCpowe'!$O$13)</f>
        <v>17803.500000000004</v>
      </c>
      <c r="S302" s="113">
        <f t="shared" si="52"/>
        <v>17466.184221597639</v>
      </c>
      <c r="T302" s="362">
        <f>-L302*('ver pressoflex 6p C2 DCpowe'!$G$3/2-'ver pressoflex 6p C2 DCpowe'!AF302*'ver pressoflex 6p C2 DCpowe'!D302)</f>
        <v>406610.38780273183</v>
      </c>
      <c r="U302" s="29">
        <f>M302*IF(($G$3/2-$M$8)&gt;0,('ver pressoflex 6p C2 DCpowe'!$G$3/2-'ver pressoflex 6p C2 DCpowe'!$M$8),'ver pressoflex 6p C2 DCpowe'!$G$3/2-('ver pressoflex 6p C2 DCpowe'!$G$3-'ver pressoflex 6p C2 DCpowe'!$M$8))*IF(($G$3/2-$M$8)&gt;0,-1,1)</f>
        <v>-4116.1171090110865</v>
      </c>
      <c r="V302" s="29">
        <f>N302*IF(($G$3/2-$M$9)&gt;0,('ver pressoflex 6p C2 DCpowe'!$G$3/2-'ver pressoflex 6p C2 DCpowe'!$M$9),'ver pressoflex 6p C2 DCpowe'!$G$3/2-('ver pressoflex 6p C2 DCpowe'!$G$3-'ver pressoflex 6p C2 DCpowe'!$M$9))*IF(($G$3/2-$M$9)&gt;0,-1,1)</f>
        <v>0</v>
      </c>
      <c r="W302" s="29">
        <f>O302*IF(($G$3/2-$M$10)&gt;0,('ver pressoflex 6p C2 DCpowe'!$G$3/2-'ver pressoflex 6p C2 DCpowe'!$M$10),'ver pressoflex 6p C2 DCpowe'!$G$3/2-('ver pressoflex 6p C2 DCpowe'!$G$3-'ver pressoflex 6p C2 DCpowe'!$M$10))*IF(($G$3/2-$M$10)&gt;0,-1,1)</f>
        <v>0</v>
      </c>
      <c r="X302" s="29">
        <f>P302*IF(($G$3/2-$M$11)&gt;0,('ver pressoflex 6p C2 DCpowe'!$G$3/2-'ver pressoflex 6p C2 DCpowe'!$M$11),'ver pressoflex 6p C2 DCpowe'!$G$3/2-('ver pressoflex 6p C2 DCpowe'!$G$3-'ver pressoflex 6p C2 DCpowe'!$M$11))*IF(($G$3/2-$M$11)&gt;0,-1,1)</f>
        <v>0</v>
      </c>
      <c r="Y302" s="29">
        <f>Q302*IF(($G$3/2-$M$12)&gt;0,('ver pressoflex 6p C2 DCpowe'!$G$3/2-'ver pressoflex 6p C2 DCpowe'!$M$12),'ver pressoflex 6p C2 DCpowe'!$G$3/2-('ver pressoflex 6p C2 DCpowe'!$G$3-'ver pressoflex 6p C2 DCpowe'!$M$12))*IF(($G$3/2-$M$12)&gt;0,-1,1)</f>
        <v>0</v>
      </c>
      <c r="Z302" s="29">
        <f>R302*IF(($G$3/2-$M$13)&gt;0,('ver pressoflex 6p C2 DCpowe'!$G$3/2-'ver pressoflex 6p C2 DCpowe'!$M$13),'ver pressoflex 6p C2 DCpowe'!$G$3/2-('ver pressoflex 6p C2 DCpowe'!$G$3-'ver pressoflex 6p C2 DCpowe'!$M$13))*IF(($G$3/2-$M$13)&gt;0,-1,1)</f>
        <v>18248587.500000004</v>
      </c>
      <c r="AA302" s="113">
        <f t="shared" si="61"/>
        <v>18651081.770693723</v>
      </c>
      <c r="AB302" s="193">
        <f t="shared" si="62"/>
        <v>1.9629041393127595E-4</v>
      </c>
      <c r="AC302" s="191">
        <f t="shared" si="63"/>
        <v>2.160402877704701E-4</v>
      </c>
      <c r="AD302" s="194">
        <f t="shared" si="64"/>
        <v>2.6552856438866815E-8</v>
      </c>
      <c r="AE302" s="191">
        <f t="shared" si="65"/>
        <v>1.6203021582785256E-2</v>
      </c>
      <c r="AF302" s="191">
        <f t="shared" si="66"/>
        <v>0.37385140637083702</v>
      </c>
    </row>
    <row r="303" spans="2:32">
      <c r="B303" s="116">
        <f t="shared" si="51"/>
        <v>59454.119801028472</v>
      </c>
      <c r="C303" s="115">
        <f t="shared" si="67"/>
        <v>7.4699999999999855</v>
      </c>
      <c r="D303" s="68">
        <f>'ver pressoflex 6p C2 DCpowe'!$G$3/2/$C$557*C303</f>
        <v>91.507499999999823</v>
      </c>
      <c r="E303" s="114">
        <f t="shared" si="54"/>
        <v>2.3600794868810788E-4</v>
      </c>
      <c r="F303" s="114">
        <f t="shared" si="55"/>
        <v>4.1003505558534595E-4</v>
      </c>
      <c r="G303" s="114">
        <f t="shared" si="56"/>
        <v>5.8406216248258402E-4</v>
      </c>
      <c r="H303" s="114">
        <f t="shared" si="57"/>
        <v>4.3473983491353575E-3</v>
      </c>
      <c r="I303" s="114">
        <f t="shared" si="58"/>
        <v>4.5214254560325962E-3</v>
      </c>
      <c r="J303" s="114">
        <f t="shared" si="59"/>
        <v>4.6954525629298331E-3</v>
      </c>
      <c r="K303" s="114">
        <f t="shared" si="60"/>
        <v>5.1305203301729285E-3</v>
      </c>
      <c r="L303" s="113">
        <f>-'ver pressoflex 6p C2 DCpowe'!$G$2*'ver pressoflex 6p C2 DCpowe'!D303*'ver pressoflex 6p C2 DCpowe'!$G$17*'ver pressoflex 6p C2 DCpowe'!$G$13*'ver pressoflex 6p C2 DCpowe'!AE303</f>
        <v>-353.35320358798629</v>
      </c>
      <c r="M303" s="31">
        <f>IF(ABS(E303)&lt;'ver pressoflex 6p C2 DCpowe'!$G$7,'ver pressoflex 6p C2 DCpowe'!$G$16*E303*'ver pressoflex 6p C2 DCpowe'!$O$8,SIGN(E303)*'ver pressoflex 6p C2 DCpowe'!$G$15*'ver pressoflex 6p C2 DCpowe'!$O$8)</f>
        <v>3.9730046164587653</v>
      </c>
      <c r="N303" s="31">
        <f>IF(ABS(F303)&lt;'ver pressoflex 6p C2 DCpowe'!$G$7,'ver pressoflex 6p C2 DCpowe'!$G$16*F303*'ver pressoflex 6p C2 DCpowe'!$O$9,SIGN(F303)*'ver pressoflex 6p C2 DCpowe'!$G$15*'ver pressoflex 6p C2 DCpowe'!$O$9)</f>
        <v>0</v>
      </c>
      <c r="O303" s="31">
        <f>IF(ABS(G303)&lt;'ver pressoflex 6p C2 DCpowe'!$G$7,'ver pressoflex 6p C2 DCpowe'!$G$16*G303*'ver pressoflex 6p C2 DCpowe'!$O$10,SIGN(G303)*'ver pressoflex 6p C2 DCpowe'!$G$15*'ver pressoflex 6p C2 DCpowe'!$O$10)</f>
        <v>0</v>
      </c>
      <c r="P303" s="31">
        <f>IF(ABS(H303)&lt;'ver pressoflex 6p C2 DCpowe'!$G$7,'ver pressoflex 6p C2 DCpowe'!$G$16*H303*'ver pressoflex 6p C2 DCpowe'!$O$11,SIGN(H303)*'ver pressoflex 6p C2 DCpowe'!$G$15*'ver pressoflex 6p C2 DCpowe'!$O$11)</f>
        <v>0</v>
      </c>
      <c r="Q303" s="31">
        <f>IF(ABS(I303)&lt;'ver pressoflex 6p C2 DCpowe'!$G$7,'ver pressoflex 6p C2 DCpowe'!$G$16*I303*'ver pressoflex 6p C2 DCpowe'!$O$12,SIGN(I303)*'ver pressoflex 6p C2 DCpowe'!$G$15*'ver pressoflex 6p C2 DCpowe'!$O$12)</f>
        <v>0</v>
      </c>
      <c r="R303" s="31">
        <f>IF(ABS(J303)&lt;'ver pressoflex 6p C2 DCpowe'!$G$7,'ver pressoflex 6p C2 DCpowe'!$G$16*J303*'ver pressoflex 6p C2 DCpowe'!$O$13,SIGN(J303)*'ver pressoflex 6p C2 DCpowe'!$G$15*'ver pressoflex 6p C2 DCpowe'!$O$13)</f>
        <v>17803.500000000004</v>
      </c>
      <c r="S303" s="113">
        <f t="shared" si="52"/>
        <v>17454.119801028475</v>
      </c>
      <c r="T303" s="362">
        <f>-L303*('ver pressoflex 6p C2 DCpowe'!$G$3/2-'ver pressoflex 6p C2 DCpowe'!AF303*'ver pressoflex 6p C2 DCpowe'!D303)</f>
        <v>420741.72659761272</v>
      </c>
      <c r="U303" s="29">
        <f>M303*IF(($G$3/2-$M$8)&gt;0,('ver pressoflex 6p C2 DCpowe'!$G$3/2-'ver pressoflex 6p C2 DCpowe'!$M$8),'ver pressoflex 6p C2 DCpowe'!$G$3/2-('ver pressoflex 6p C2 DCpowe'!$G$3-'ver pressoflex 6p C2 DCpowe'!$M$8))*IF(($G$3/2-$M$8)&gt;0,-1,1)</f>
        <v>-4072.3297318702344</v>
      </c>
      <c r="V303" s="29">
        <f>N303*IF(($G$3/2-$M$9)&gt;0,('ver pressoflex 6p C2 DCpowe'!$G$3/2-'ver pressoflex 6p C2 DCpowe'!$M$9),'ver pressoflex 6p C2 DCpowe'!$G$3/2-('ver pressoflex 6p C2 DCpowe'!$G$3-'ver pressoflex 6p C2 DCpowe'!$M$9))*IF(($G$3/2-$M$9)&gt;0,-1,1)</f>
        <v>0</v>
      </c>
      <c r="W303" s="29">
        <f>O303*IF(($G$3/2-$M$10)&gt;0,('ver pressoflex 6p C2 DCpowe'!$G$3/2-'ver pressoflex 6p C2 DCpowe'!$M$10),'ver pressoflex 6p C2 DCpowe'!$G$3/2-('ver pressoflex 6p C2 DCpowe'!$G$3-'ver pressoflex 6p C2 DCpowe'!$M$10))*IF(($G$3/2-$M$10)&gt;0,-1,1)</f>
        <v>0</v>
      </c>
      <c r="X303" s="29">
        <f>P303*IF(($G$3/2-$M$11)&gt;0,('ver pressoflex 6p C2 DCpowe'!$G$3/2-'ver pressoflex 6p C2 DCpowe'!$M$11),'ver pressoflex 6p C2 DCpowe'!$G$3/2-('ver pressoflex 6p C2 DCpowe'!$G$3-'ver pressoflex 6p C2 DCpowe'!$M$11))*IF(($G$3/2-$M$11)&gt;0,-1,1)</f>
        <v>0</v>
      </c>
      <c r="Y303" s="29">
        <f>Q303*IF(($G$3/2-$M$12)&gt;0,('ver pressoflex 6p C2 DCpowe'!$G$3/2-'ver pressoflex 6p C2 DCpowe'!$M$12),'ver pressoflex 6p C2 DCpowe'!$G$3/2-('ver pressoflex 6p C2 DCpowe'!$G$3-'ver pressoflex 6p C2 DCpowe'!$M$12))*IF(($G$3/2-$M$12)&gt;0,-1,1)</f>
        <v>0</v>
      </c>
      <c r="Z303" s="29">
        <f>R303*IF(($G$3/2-$M$13)&gt;0,('ver pressoflex 6p C2 DCpowe'!$G$3/2-'ver pressoflex 6p C2 DCpowe'!$M$13),'ver pressoflex 6p C2 DCpowe'!$G$3/2-('ver pressoflex 6p C2 DCpowe'!$G$3-'ver pressoflex 6p C2 DCpowe'!$M$13))*IF(($G$3/2-$M$13)&gt;0,-1,1)</f>
        <v>18248587.500000004</v>
      </c>
      <c r="AA303" s="113">
        <f t="shared" si="61"/>
        <v>18665256.896865748</v>
      </c>
      <c r="AB303" s="193">
        <f t="shared" si="62"/>
        <v>1.9905981855498727E-4</v>
      </c>
      <c r="AC303" s="191">
        <f t="shared" si="63"/>
        <v>2.206552646897714E-4</v>
      </c>
      <c r="AD303" s="194">
        <f t="shared" si="64"/>
        <v>2.7465122880773155E-8</v>
      </c>
      <c r="AE303" s="191">
        <f t="shared" si="65"/>
        <v>1.6549144851732853E-2</v>
      </c>
      <c r="AF303" s="191">
        <f t="shared" si="66"/>
        <v>0.37470688225808879</v>
      </c>
    </row>
    <row r="304" spans="2:32">
      <c r="B304" s="116">
        <f t="shared" si="51"/>
        <v>59441.848366257109</v>
      </c>
      <c r="C304" s="115">
        <f t="shared" si="67"/>
        <v>7.5699999999999852</v>
      </c>
      <c r="D304" s="68">
        <f>'ver pressoflex 6p C2 DCpowe'!$G$3/2/$C$557*C304</f>
        <v>92.732499999999817</v>
      </c>
      <c r="E304" s="114">
        <f t="shared" si="54"/>
        <v>2.334675870354675E-4</v>
      </c>
      <c r="F304" s="114">
        <f t="shared" si="55"/>
        <v>4.0758749253188875E-4</v>
      </c>
      <c r="G304" s="114">
        <f t="shared" si="56"/>
        <v>5.8170739802830996E-4</v>
      </c>
      <c r="H304" s="114">
        <f t="shared" si="57"/>
        <v>4.3470503543884195E-3</v>
      </c>
      <c r="I304" s="114">
        <f t="shared" si="58"/>
        <v>4.5211702598848416E-3</v>
      </c>
      <c r="J304" s="114">
        <f t="shared" si="59"/>
        <v>4.6952901653812629E-3</v>
      </c>
      <c r="K304" s="114">
        <f t="shared" si="60"/>
        <v>5.130589929122316E-3</v>
      </c>
      <c r="L304" s="113">
        <f>-'ver pressoflex 6p C2 DCpowe'!$G$2*'ver pressoflex 6p C2 DCpowe'!D304*'ver pressoflex 6p C2 DCpowe'!$G$17*'ver pressoflex 6p C2 DCpowe'!$G$13*'ver pressoflex 6p C2 DCpowe'!AE304</f>
        <v>-365.58187340745093</v>
      </c>
      <c r="M304" s="31">
        <f>IF(ABS(E304)&lt;'ver pressoflex 6p C2 DCpowe'!$G$7,'ver pressoflex 6p C2 DCpowe'!$G$16*E304*'ver pressoflex 6p C2 DCpowe'!$O$8,SIGN(E304)*'ver pressoflex 6p C2 DCpowe'!$G$15*'ver pressoflex 6p C2 DCpowe'!$O$8)</f>
        <v>3.9302396645598225</v>
      </c>
      <c r="N304" s="31">
        <f>IF(ABS(F304)&lt;'ver pressoflex 6p C2 DCpowe'!$G$7,'ver pressoflex 6p C2 DCpowe'!$G$16*F304*'ver pressoflex 6p C2 DCpowe'!$O$9,SIGN(F304)*'ver pressoflex 6p C2 DCpowe'!$G$15*'ver pressoflex 6p C2 DCpowe'!$O$9)</f>
        <v>0</v>
      </c>
      <c r="O304" s="31">
        <f>IF(ABS(G304)&lt;'ver pressoflex 6p C2 DCpowe'!$G$7,'ver pressoflex 6p C2 DCpowe'!$G$16*G304*'ver pressoflex 6p C2 DCpowe'!$O$10,SIGN(G304)*'ver pressoflex 6p C2 DCpowe'!$G$15*'ver pressoflex 6p C2 DCpowe'!$O$10)</f>
        <v>0</v>
      </c>
      <c r="P304" s="31">
        <f>IF(ABS(H304)&lt;'ver pressoflex 6p C2 DCpowe'!$G$7,'ver pressoflex 6p C2 DCpowe'!$G$16*H304*'ver pressoflex 6p C2 DCpowe'!$O$11,SIGN(H304)*'ver pressoflex 6p C2 DCpowe'!$G$15*'ver pressoflex 6p C2 DCpowe'!$O$11)</f>
        <v>0</v>
      </c>
      <c r="Q304" s="31">
        <f>IF(ABS(I304)&lt;'ver pressoflex 6p C2 DCpowe'!$G$7,'ver pressoflex 6p C2 DCpowe'!$G$16*I304*'ver pressoflex 6p C2 DCpowe'!$O$12,SIGN(I304)*'ver pressoflex 6p C2 DCpowe'!$G$15*'ver pressoflex 6p C2 DCpowe'!$O$12)</f>
        <v>0</v>
      </c>
      <c r="R304" s="31">
        <f>IF(ABS(J304)&lt;'ver pressoflex 6p C2 DCpowe'!$G$7,'ver pressoflex 6p C2 DCpowe'!$G$16*J304*'ver pressoflex 6p C2 DCpowe'!$O$13,SIGN(J304)*'ver pressoflex 6p C2 DCpowe'!$G$15*'ver pressoflex 6p C2 DCpowe'!$O$13)</f>
        <v>17803.500000000004</v>
      </c>
      <c r="S304" s="113">
        <f t="shared" si="52"/>
        <v>17441.848366257113</v>
      </c>
      <c r="T304" s="362">
        <f>-L304*('ver pressoflex 6p C2 DCpowe'!$G$3/2-'ver pressoflex 6p C2 DCpowe'!AF304*'ver pressoflex 6p C2 DCpowe'!D304)</f>
        <v>435105.30462397484</v>
      </c>
      <c r="U304" s="29">
        <f>M304*IF(($G$3/2-$M$8)&gt;0,('ver pressoflex 6p C2 DCpowe'!$G$3/2-'ver pressoflex 6p C2 DCpowe'!$M$8),'ver pressoflex 6p C2 DCpowe'!$G$3/2-('ver pressoflex 6p C2 DCpowe'!$G$3-'ver pressoflex 6p C2 DCpowe'!$M$8))*IF(($G$3/2-$M$8)&gt;0,-1,1)</f>
        <v>-4028.4956561738181</v>
      </c>
      <c r="V304" s="29">
        <f>N304*IF(($G$3/2-$M$9)&gt;0,('ver pressoflex 6p C2 DCpowe'!$G$3/2-'ver pressoflex 6p C2 DCpowe'!$M$9),'ver pressoflex 6p C2 DCpowe'!$G$3/2-('ver pressoflex 6p C2 DCpowe'!$G$3-'ver pressoflex 6p C2 DCpowe'!$M$9))*IF(($G$3/2-$M$9)&gt;0,-1,1)</f>
        <v>0</v>
      </c>
      <c r="W304" s="29">
        <f>O304*IF(($G$3/2-$M$10)&gt;0,('ver pressoflex 6p C2 DCpowe'!$G$3/2-'ver pressoflex 6p C2 DCpowe'!$M$10),'ver pressoflex 6p C2 DCpowe'!$G$3/2-('ver pressoflex 6p C2 DCpowe'!$G$3-'ver pressoflex 6p C2 DCpowe'!$M$10))*IF(($G$3/2-$M$10)&gt;0,-1,1)</f>
        <v>0</v>
      </c>
      <c r="X304" s="29">
        <f>P304*IF(($G$3/2-$M$11)&gt;0,('ver pressoflex 6p C2 DCpowe'!$G$3/2-'ver pressoflex 6p C2 DCpowe'!$M$11),'ver pressoflex 6p C2 DCpowe'!$G$3/2-('ver pressoflex 6p C2 DCpowe'!$G$3-'ver pressoflex 6p C2 DCpowe'!$M$11))*IF(($G$3/2-$M$11)&gt;0,-1,1)</f>
        <v>0</v>
      </c>
      <c r="Y304" s="29">
        <f>Q304*IF(($G$3/2-$M$12)&gt;0,('ver pressoflex 6p C2 DCpowe'!$G$3/2-'ver pressoflex 6p C2 DCpowe'!$M$12),'ver pressoflex 6p C2 DCpowe'!$G$3/2-('ver pressoflex 6p C2 DCpowe'!$G$3-'ver pressoflex 6p C2 DCpowe'!$M$12))*IF(($G$3/2-$M$12)&gt;0,-1,1)</f>
        <v>0</v>
      </c>
      <c r="Z304" s="29">
        <f>R304*IF(($G$3/2-$M$13)&gt;0,('ver pressoflex 6p C2 DCpowe'!$G$3/2-'ver pressoflex 6p C2 DCpowe'!$M$13),'ver pressoflex 6p C2 DCpowe'!$G$3/2-('ver pressoflex 6p C2 DCpowe'!$G$3-'ver pressoflex 6p C2 DCpowe'!$M$13))*IF(($G$3/2-$M$13)&gt;0,-1,1)</f>
        <v>18248587.500000004</v>
      </c>
      <c r="AA304" s="113">
        <f t="shared" si="61"/>
        <v>18679664.308967806</v>
      </c>
      <c r="AB304" s="193">
        <f t="shared" si="62"/>
        <v>2.0183217670558567E-4</v>
      </c>
      <c r="AC304" s="191">
        <f t="shared" si="63"/>
        <v>2.25275850064865E-4</v>
      </c>
      <c r="AD304" s="194">
        <f t="shared" si="64"/>
        <v>2.8391300739206747E-8</v>
      </c>
      <c r="AE304" s="191">
        <f t="shared" si="65"/>
        <v>1.6895688754864874E-2</v>
      </c>
      <c r="AF304" s="191">
        <f t="shared" si="66"/>
        <v>0.37557504829090027</v>
      </c>
    </row>
    <row r="305" spans="2:32">
      <c r="B305" s="116">
        <f t="shared" si="51"/>
        <v>59429.370652396312</v>
      </c>
      <c r="C305" s="115">
        <f t="shared" si="67"/>
        <v>7.6699999999999848</v>
      </c>
      <c r="D305" s="68">
        <f>'ver pressoflex 6p C2 DCpowe'!$G$3/2/$C$557*C305</f>
        <v>93.957499999999811</v>
      </c>
      <c r="E305" s="114">
        <f t="shared" si="54"/>
        <v>2.3092451468123998E-4</v>
      </c>
      <c r="F305" s="114">
        <f t="shared" si="55"/>
        <v>4.0513731779790704E-4</v>
      </c>
      <c r="G305" s="114">
        <f t="shared" si="56"/>
        <v>5.793501209145741E-4</v>
      </c>
      <c r="H305" s="114">
        <f t="shared" si="57"/>
        <v>4.3467019883124992E-3</v>
      </c>
      <c r="I305" s="114">
        <f t="shared" si="58"/>
        <v>4.5209147914291661E-3</v>
      </c>
      <c r="J305" s="114">
        <f t="shared" si="59"/>
        <v>4.695127594545833E-3</v>
      </c>
      <c r="K305" s="114">
        <f t="shared" si="60"/>
        <v>5.1306596023375011E-3</v>
      </c>
      <c r="L305" s="113">
        <f>-'ver pressoflex 6p C2 DCpowe'!$G$2*'ver pressoflex 6p C2 DCpowe'!D305*'ver pressoflex 6p C2 DCpowe'!$G$17*'ver pressoflex 6p C2 DCpowe'!$G$13*'ver pressoflex 6p C2 DCpowe'!AE305</f>
        <v>-378.01677668386463</v>
      </c>
      <c r="M305" s="31">
        <f>IF(ABS(E305)&lt;'ver pressoflex 6p C2 DCpowe'!$G$7,'ver pressoflex 6p C2 DCpowe'!$G$16*E305*'ver pressoflex 6p C2 DCpowe'!$O$8,SIGN(E305)*'ver pressoflex 6p C2 DCpowe'!$G$15*'ver pressoflex 6p C2 DCpowe'!$O$8)</f>
        <v>3.88742908017274</v>
      </c>
      <c r="N305" s="31">
        <f>IF(ABS(F305)&lt;'ver pressoflex 6p C2 DCpowe'!$G$7,'ver pressoflex 6p C2 DCpowe'!$G$16*F305*'ver pressoflex 6p C2 DCpowe'!$O$9,SIGN(F305)*'ver pressoflex 6p C2 DCpowe'!$G$15*'ver pressoflex 6p C2 DCpowe'!$O$9)</f>
        <v>0</v>
      </c>
      <c r="O305" s="31">
        <f>IF(ABS(G305)&lt;'ver pressoflex 6p C2 DCpowe'!$G$7,'ver pressoflex 6p C2 DCpowe'!$G$16*G305*'ver pressoflex 6p C2 DCpowe'!$O$10,SIGN(G305)*'ver pressoflex 6p C2 DCpowe'!$G$15*'ver pressoflex 6p C2 DCpowe'!$O$10)</f>
        <v>0</v>
      </c>
      <c r="P305" s="31">
        <f>IF(ABS(H305)&lt;'ver pressoflex 6p C2 DCpowe'!$G$7,'ver pressoflex 6p C2 DCpowe'!$G$16*H305*'ver pressoflex 6p C2 DCpowe'!$O$11,SIGN(H305)*'ver pressoflex 6p C2 DCpowe'!$G$15*'ver pressoflex 6p C2 DCpowe'!$O$11)</f>
        <v>0</v>
      </c>
      <c r="Q305" s="31">
        <f>IF(ABS(I305)&lt;'ver pressoflex 6p C2 DCpowe'!$G$7,'ver pressoflex 6p C2 DCpowe'!$G$16*I305*'ver pressoflex 6p C2 DCpowe'!$O$12,SIGN(I305)*'ver pressoflex 6p C2 DCpowe'!$G$15*'ver pressoflex 6p C2 DCpowe'!$O$12)</f>
        <v>0</v>
      </c>
      <c r="R305" s="31">
        <f>IF(ABS(J305)&lt;'ver pressoflex 6p C2 DCpowe'!$G$7,'ver pressoflex 6p C2 DCpowe'!$G$16*J305*'ver pressoflex 6p C2 DCpowe'!$O$13,SIGN(J305)*'ver pressoflex 6p C2 DCpowe'!$G$15*'ver pressoflex 6p C2 DCpowe'!$O$13)</f>
        <v>17803.500000000004</v>
      </c>
      <c r="S305" s="113">
        <f t="shared" si="52"/>
        <v>17429.370652396312</v>
      </c>
      <c r="T305" s="362">
        <f>-L305*('ver pressoflex 6p C2 DCpowe'!$G$3/2-'ver pressoflex 6p C2 DCpowe'!AF305*'ver pressoflex 6p C2 DCpowe'!D305)</f>
        <v>449699.82701185049</v>
      </c>
      <c r="U305" s="29">
        <f>M305*IF(($G$3/2-$M$8)&gt;0,('ver pressoflex 6p C2 DCpowe'!$G$3/2-'ver pressoflex 6p C2 DCpowe'!$M$8),'ver pressoflex 6p C2 DCpowe'!$G$3/2-('ver pressoflex 6p C2 DCpowe'!$G$3-'ver pressoflex 6p C2 DCpowe'!$M$8))*IF(($G$3/2-$M$8)&gt;0,-1,1)</f>
        <v>-3984.6148071770585</v>
      </c>
      <c r="V305" s="29">
        <f>N305*IF(($G$3/2-$M$9)&gt;0,('ver pressoflex 6p C2 DCpowe'!$G$3/2-'ver pressoflex 6p C2 DCpowe'!$M$9),'ver pressoflex 6p C2 DCpowe'!$G$3/2-('ver pressoflex 6p C2 DCpowe'!$G$3-'ver pressoflex 6p C2 DCpowe'!$M$9))*IF(($G$3/2-$M$9)&gt;0,-1,1)</f>
        <v>0</v>
      </c>
      <c r="W305" s="29">
        <f>O305*IF(($G$3/2-$M$10)&gt;0,('ver pressoflex 6p C2 DCpowe'!$G$3/2-'ver pressoflex 6p C2 DCpowe'!$M$10),'ver pressoflex 6p C2 DCpowe'!$G$3/2-('ver pressoflex 6p C2 DCpowe'!$G$3-'ver pressoflex 6p C2 DCpowe'!$M$10))*IF(($G$3/2-$M$10)&gt;0,-1,1)</f>
        <v>0</v>
      </c>
      <c r="X305" s="29">
        <f>P305*IF(($G$3/2-$M$11)&gt;0,('ver pressoflex 6p C2 DCpowe'!$G$3/2-'ver pressoflex 6p C2 DCpowe'!$M$11),'ver pressoflex 6p C2 DCpowe'!$G$3/2-('ver pressoflex 6p C2 DCpowe'!$G$3-'ver pressoflex 6p C2 DCpowe'!$M$11))*IF(($G$3/2-$M$11)&gt;0,-1,1)</f>
        <v>0</v>
      </c>
      <c r="Y305" s="29">
        <f>Q305*IF(($G$3/2-$M$12)&gt;0,('ver pressoflex 6p C2 DCpowe'!$G$3/2-'ver pressoflex 6p C2 DCpowe'!$M$12),'ver pressoflex 6p C2 DCpowe'!$G$3/2-('ver pressoflex 6p C2 DCpowe'!$G$3-'ver pressoflex 6p C2 DCpowe'!$M$12))*IF(($G$3/2-$M$12)&gt;0,-1,1)</f>
        <v>0</v>
      </c>
      <c r="Z305" s="29">
        <f>R305*IF(($G$3/2-$M$13)&gt;0,('ver pressoflex 6p C2 DCpowe'!$G$3/2-'ver pressoflex 6p C2 DCpowe'!$M$13),'ver pressoflex 6p C2 DCpowe'!$G$3/2-('ver pressoflex 6p C2 DCpowe'!$G$3-'ver pressoflex 6p C2 DCpowe'!$M$13))*IF(($G$3/2-$M$13)&gt;0,-1,1)</f>
        <v>18248587.500000004</v>
      </c>
      <c r="AA305" s="113">
        <f t="shared" si="61"/>
        <v>18694302.712204676</v>
      </c>
      <c r="AB305" s="193">
        <f t="shared" si="62"/>
        <v>2.0460749311042764E-4</v>
      </c>
      <c r="AC305" s="191">
        <f t="shared" si="63"/>
        <v>2.2990137740626829E-4</v>
      </c>
      <c r="AD305" s="194">
        <f t="shared" si="64"/>
        <v>2.933129964188919E-8</v>
      </c>
      <c r="AE305" s="191">
        <f t="shared" si="65"/>
        <v>1.724260330547012E-2</v>
      </c>
      <c r="AF305" s="191">
        <f t="shared" si="66"/>
        <v>0.37645442876687973</v>
      </c>
    </row>
    <row r="306" spans="2:32">
      <c r="B306" s="116">
        <f t="shared" si="51"/>
        <v>59416.686347617273</v>
      </c>
      <c r="C306" s="115">
        <f t="shared" si="67"/>
        <v>7.7699999999999845</v>
      </c>
      <c r="D306" s="68">
        <f>'ver pressoflex 6p C2 DCpowe'!$G$3/2/$C$557*C306</f>
        <v>95.182499999999806</v>
      </c>
      <c r="E306" s="114">
        <f t="shared" si="54"/>
        <v>2.2837872728441409E-4</v>
      </c>
      <c r="F306" s="114">
        <f t="shared" si="55"/>
        <v>4.0268452720096517E-4</v>
      </c>
      <c r="G306" s="114">
        <f t="shared" si="56"/>
        <v>5.7699032711751633E-4</v>
      </c>
      <c r="H306" s="114">
        <f t="shared" si="57"/>
        <v>4.3463532503129334E-3</v>
      </c>
      <c r="I306" s="114">
        <f t="shared" si="58"/>
        <v>4.5206590502294844E-3</v>
      </c>
      <c r="J306" s="114">
        <f t="shared" si="59"/>
        <v>4.6949648501460354E-3</v>
      </c>
      <c r="K306" s="114">
        <f t="shared" si="60"/>
        <v>5.1307293499374129E-3</v>
      </c>
      <c r="L306" s="113">
        <f>-'ver pressoflex 6p C2 DCpowe'!$G$2*'ver pressoflex 6p C2 DCpowe'!D306*'ver pressoflex 6p C2 DCpowe'!$G$17*'ver pressoflex 6p C2 DCpowe'!$G$13*'ver pressoflex 6p C2 DCpowe'!AE306</f>
        <v>-390.65822517295101</v>
      </c>
      <c r="M306" s="31">
        <f>IF(ABS(E306)&lt;'ver pressoflex 6p C2 DCpowe'!$G$7,'ver pressoflex 6p C2 DCpowe'!$G$16*E306*'ver pressoflex 6p C2 DCpowe'!$O$8,SIGN(E306)*'ver pressoflex 6p C2 DCpowe'!$G$15*'ver pressoflex 6p C2 DCpowe'!$O$8)</f>
        <v>3.8445727902200724</v>
      </c>
      <c r="N306" s="31">
        <f>IF(ABS(F306)&lt;'ver pressoflex 6p C2 DCpowe'!$G$7,'ver pressoflex 6p C2 DCpowe'!$G$16*F306*'ver pressoflex 6p C2 DCpowe'!$O$9,SIGN(F306)*'ver pressoflex 6p C2 DCpowe'!$G$15*'ver pressoflex 6p C2 DCpowe'!$O$9)</f>
        <v>0</v>
      </c>
      <c r="O306" s="31">
        <f>IF(ABS(G306)&lt;'ver pressoflex 6p C2 DCpowe'!$G$7,'ver pressoflex 6p C2 DCpowe'!$G$16*G306*'ver pressoflex 6p C2 DCpowe'!$O$10,SIGN(G306)*'ver pressoflex 6p C2 DCpowe'!$G$15*'ver pressoflex 6p C2 DCpowe'!$O$10)</f>
        <v>0</v>
      </c>
      <c r="P306" s="31">
        <f>IF(ABS(H306)&lt;'ver pressoflex 6p C2 DCpowe'!$G$7,'ver pressoflex 6p C2 DCpowe'!$G$16*H306*'ver pressoflex 6p C2 DCpowe'!$O$11,SIGN(H306)*'ver pressoflex 6p C2 DCpowe'!$G$15*'ver pressoflex 6p C2 DCpowe'!$O$11)</f>
        <v>0</v>
      </c>
      <c r="Q306" s="31">
        <f>IF(ABS(I306)&lt;'ver pressoflex 6p C2 DCpowe'!$G$7,'ver pressoflex 6p C2 DCpowe'!$G$16*I306*'ver pressoflex 6p C2 DCpowe'!$O$12,SIGN(I306)*'ver pressoflex 6p C2 DCpowe'!$G$15*'ver pressoflex 6p C2 DCpowe'!$O$12)</f>
        <v>0</v>
      </c>
      <c r="R306" s="31">
        <f>IF(ABS(J306)&lt;'ver pressoflex 6p C2 DCpowe'!$G$7,'ver pressoflex 6p C2 DCpowe'!$G$16*J306*'ver pressoflex 6p C2 DCpowe'!$O$13,SIGN(J306)*'ver pressoflex 6p C2 DCpowe'!$G$15*'ver pressoflex 6p C2 DCpowe'!$O$13)</f>
        <v>17803.500000000004</v>
      </c>
      <c r="S306" s="113">
        <f t="shared" si="52"/>
        <v>17416.686347617273</v>
      </c>
      <c r="T306" s="362">
        <f>-L306*('ver pressoflex 6p C2 DCpowe'!$G$3/2-'ver pressoflex 6p C2 DCpowe'!AF306*'ver pressoflex 6p C2 DCpowe'!D306)</f>
        <v>464525.28102346737</v>
      </c>
      <c r="U306" s="29">
        <f>M306*IF(($G$3/2-$M$8)&gt;0,('ver pressoflex 6p C2 DCpowe'!$G$3/2-'ver pressoflex 6p C2 DCpowe'!$M$8),'ver pressoflex 6p C2 DCpowe'!$G$3/2-('ver pressoflex 6p C2 DCpowe'!$G$3-'ver pressoflex 6p C2 DCpowe'!$M$8))*IF(($G$3/2-$M$8)&gt;0,-1,1)</f>
        <v>-3940.687109975574</v>
      </c>
      <c r="V306" s="29">
        <f>N306*IF(($G$3/2-$M$9)&gt;0,('ver pressoflex 6p C2 DCpowe'!$G$3/2-'ver pressoflex 6p C2 DCpowe'!$M$9),'ver pressoflex 6p C2 DCpowe'!$G$3/2-('ver pressoflex 6p C2 DCpowe'!$G$3-'ver pressoflex 6p C2 DCpowe'!$M$9))*IF(($G$3/2-$M$9)&gt;0,-1,1)</f>
        <v>0</v>
      </c>
      <c r="W306" s="29">
        <f>O306*IF(($G$3/2-$M$10)&gt;0,('ver pressoflex 6p C2 DCpowe'!$G$3/2-'ver pressoflex 6p C2 DCpowe'!$M$10),'ver pressoflex 6p C2 DCpowe'!$G$3/2-('ver pressoflex 6p C2 DCpowe'!$G$3-'ver pressoflex 6p C2 DCpowe'!$M$10))*IF(($G$3/2-$M$10)&gt;0,-1,1)</f>
        <v>0</v>
      </c>
      <c r="X306" s="29">
        <f>P306*IF(($G$3/2-$M$11)&gt;0,('ver pressoflex 6p C2 DCpowe'!$G$3/2-'ver pressoflex 6p C2 DCpowe'!$M$11),'ver pressoflex 6p C2 DCpowe'!$G$3/2-('ver pressoflex 6p C2 DCpowe'!$G$3-'ver pressoflex 6p C2 DCpowe'!$M$11))*IF(($G$3/2-$M$11)&gt;0,-1,1)</f>
        <v>0</v>
      </c>
      <c r="Y306" s="29">
        <f>Q306*IF(($G$3/2-$M$12)&gt;0,('ver pressoflex 6p C2 DCpowe'!$G$3/2-'ver pressoflex 6p C2 DCpowe'!$M$12),'ver pressoflex 6p C2 DCpowe'!$G$3/2-('ver pressoflex 6p C2 DCpowe'!$G$3-'ver pressoflex 6p C2 DCpowe'!$M$12))*IF(($G$3/2-$M$12)&gt;0,-1,1)</f>
        <v>0</v>
      </c>
      <c r="Z306" s="29">
        <f>R306*IF(($G$3/2-$M$13)&gt;0,('ver pressoflex 6p C2 DCpowe'!$G$3/2-'ver pressoflex 6p C2 DCpowe'!$M$13),'ver pressoflex 6p C2 DCpowe'!$G$3/2-('ver pressoflex 6p C2 DCpowe'!$G$3-'ver pressoflex 6p C2 DCpowe'!$M$13))*IF(($G$3/2-$M$13)&gt;0,-1,1)</f>
        <v>18248587.500000004</v>
      </c>
      <c r="AA306" s="113">
        <f t="shared" si="61"/>
        <v>18709172.093913496</v>
      </c>
      <c r="AB306" s="193">
        <f t="shared" si="62"/>
        <v>2.0738577250696362E-4</v>
      </c>
      <c r="AC306" s="191">
        <f t="shared" si="63"/>
        <v>2.3453184306716158E-4</v>
      </c>
      <c r="AD306" s="194">
        <f t="shared" si="64"/>
        <v>3.0285159976369509E-8</v>
      </c>
      <c r="AE306" s="191">
        <f t="shared" si="65"/>
        <v>1.7589888230037116E-2</v>
      </c>
      <c r="AF306" s="191">
        <f t="shared" si="66"/>
        <v>0.37734268168406304</v>
      </c>
    </row>
    <row r="307" spans="2:32">
      <c r="B307" s="116">
        <f t="shared" si="51"/>
        <v>59403.795120901457</v>
      </c>
      <c r="C307" s="115">
        <f t="shared" si="67"/>
        <v>7.8699999999999841</v>
      </c>
      <c r="D307" s="68">
        <f>'ver pressoflex 6p C2 DCpowe'!$G$3/2/$C$557*C307</f>
        <v>96.4074999999998</v>
      </c>
      <c r="E307" s="114">
        <f t="shared" si="54"/>
        <v>2.2583022049470469E-4</v>
      </c>
      <c r="F307" s="114">
        <f t="shared" si="55"/>
        <v>4.0022911654969263E-4</v>
      </c>
      <c r="G307" s="114">
        <f t="shared" si="56"/>
        <v>5.7462801260468063E-4</v>
      </c>
      <c r="H307" s="114">
        <f t="shared" si="57"/>
        <v>4.3460041397937951E-3</v>
      </c>
      <c r="I307" s="114">
        <f t="shared" si="58"/>
        <v>4.5204030358487832E-3</v>
      </c>
      <c r="J307" s="114">
        <f t="shared" si="59"/>
        <v>4.6948019319037713E-3</v>
      </c>
      <c r="K307" s="114">
        <f t="shared" si="60"/>
        <v>5.1307991720412408E-3</v>
      </c>
      <c r="L307" s="113">
        <f>-'ver pressoflex 6p C2 DCpowe'!$G$2*'ver pressoflex 6p C2 DCpowe'!D307*'ver pressoflex 6p C2 DCpowe'!$G$17*'ver pressoflex 6p C2 DCpowe'!$G$13*'ver pressoflex 6p C2 DCpowe'!AE307</f>
        <v>-403.50654982000975</v>
      </c>
      <c r="M307" s="31">
        <f>IF(ABS(E307)&lt;'ver pressoflex 6p C2 DCpowe'!$G$7,'ver pressoflex 6p C2 DCpowe'!$G$16*E307*'ver pressoflex 6p C2 DCpowe'!$O$8,SIGN(E307)*'ver pressoflex 6p C2 DCpowe'!$G$15*'ver pressoflex 6p C2 DCpowe'!$O$8)</f>
        <v>3.8016707214682572</v>
      </c>
      <c r="N307" s="31">
        <f>IF(ABS(F307)&lt;'ver pressoflex 6p C2 DCpowe'!$G$7,'ver pressoflex 6p C2 DCpowe'!$G$16*F307*'ver pressoflex 6p C2 DCpowe'!$O$9,SIGN(F307)*'ver pressoflex 6p C2 DCpowe'!$G$15*'ver pressoflex 6p C2 DCpowe'!$O$9)</f>
        <v>0</v>
      </c>
      <c r="O307" s="31">
        <f>IF(ABS(G307)&lt;'ver pressoflex 6p C2 DCpowe'!$G$7,'ver pressoflex 6p C2 DCpowe'!$G$16*G307*'ver pressoflex 6p C2 DCpowe'!$O$10,SIGN(G307)*'ver pressoflex 6p C2 DCpowe'!$G$15*'ver pressoflex 6p C2 DCpowe'!$O$10)</f>
        <v>0</v>
      </c>
      <c r="P307" s="31">
        <f>IF(ABS(H307)&lt;'ver pressoflex 6p C2 DCpowe'!$G$7,'ver pressoflex 6p C2 DCpowe'!$G$16*H307*'ver pressoflex 6p C2 DCpowe'!$O$11,SIGN(H307)*'ver pressoflex 6p C2 DCpowe'!$G$15*'ver pressoflex 6p C2 DCpowe'!$O$11)</f>
        <v>0</v>
      </c>
      <c r="Q307" s="31">
        <f>IF(ABS(I307)&lt;'ver pressoflex 6p C2 DCpowe'!$G$7,'ver pressoflex 6p C2 DCpowe'!$G$16*I307*'ver pressoflex 6p C2 DCpowe'!$O$12,SIGN(I307)*'ver pressoflex 6p C2 DCpowe'!$G$15*'ver pressoflex 6p C2 DCpowe'!$O$12)</f>
        <v>0</v>
      </c>
      <c r="R307" s="31">
        <f>IF(ABS(J307)&lt;'ver pressoflex 6p C2 DCpowe'!$G$7,'ver pressoflex 6p C2 DCpowe'!$G$16*J307*'ver pressoflex 6p C2 DCpowe'!$O$13,SIGN(J307)*'ver pressoflex 6p C2 DCpowe'!$G$15*'ver pressoflex 6p C2 DCpowe'!$O$13)</f>
        <v>17803.500000000004</v>
      </c>
      <c r="S307" s="113">
        <f t="shared" si="52"/>
        <v>17403.795120901461</v>
      </c>
      <c r="T307" s="362">
        <f>-L307*('ver pressoflex 6p C2 DCpowe'!$G$3/2-'ver pressoflex 6p C2 DCpowe'!AF307*'ver pressoflex 6p C2 DCpowe'!D307)</f>
        <v>479581.67658718466</v>
      </c>
      <c r="U307" s="29">
        <f>M307*IF(($G$3/2-$M$8)&gt;0,('ver pressoflex 6p C2 DCpowe'!$G$3/2-'ver pressoflex 6p C2 DCpowe'!$M$8),'ver pressoflex 6p C2 DCpowe'!$G$3/2-('ver pressoflex 6p C2 DCpowe'!$G$3-'ver pressoflex 6p C2 DCpowe'!$M$8))*IF(($G$3/2-$M$8)&gt;0,-1,1)</f>
        <v>-3896.7124895049637</v>
      </c>
      <c r="V307" s="29">
        <f>N307*IF(($G$3/2-$M$9)&gt;0,('ver pressoflex 6p C2 DCpowe'!$G$3/2-'ver pressoflex 6p C2 DCpowe'!$M$9),'ver pressoflex 6p C2 DCpowe'!$G$3/2-('ver pressoflex 6p C2 DCpowe'!$G$3-'ver pressoflex 6p C2 DCpowe'!$M$9))*IF(($G$3/2-$M$9)&gt;0,-1,1)</f>
        <v>0</v>
      </c>
      <c r="W307" s="29">
        <f>O307*IF(($G$3/2-$M$10)&gt;0,('ver pressoflex 6p C2 DCpowe'!$G$3/2-'ver pressoflex 6p C2 DCpowe'!$M$10),'ver pressoflex 6p C2 DCpowe'!$G$3/2-('ver pressoflex 6p C2 DCpowe'!$G$3-'ver pressoflex 6p C2 DCpowe'!$M$10))*IF(($G$3/2-$M$10)&gt;0,-1,1)</f>
        <v>0</v>
      </c>
      <c r="X307" s="29">
        <f>P307*IF(($G$3/2-$M$11)&gt;0,('ver pressoflex 6p C2 DCpowe'!$G$3/2-'ver pressoflex 6p C2 DCpowe'!$M$11),'ver pressoflex 6p C2 DCpowe'!$G$3/2-('ver pressoflex 6p C2 DCpowe'!$G$3-'ver pressoflex 6p C2 DCpowe'!$M$11))*IF(($G$3/2-$M$11)&gt;0,-1,1)</f>
        <v>0</v>
      </c>
      <c r="Y307" s="29">
        <f>Q307*IF(($G$3/2-$M$12)&gt;0,('ver pressoflex 6p C2 DCpowe'!$G$3/2-'ver pressoflex 6p C2 DCpowe'!$M$12),'ver pressoflex 6p C2 DCpowe'!$G$3/2-('ver pressoflex 6p C2 DCpowe'!$G$3-'ver pressoflex 6p C2 DCpowe'!$M$12))*IF(($G$3/2-$M$12)&gt;0,-1,1)</f>
        <v>0</v>
      </c>
      <c r="Z307" s="29">
        <f>R307*IF(($G$3/2-$M$13)&gt;0,('ver pressoflex 6p C2 DCpowe'!$G$3/2-'ver pressoflex 6p C2 DCpowe'!$M$13),'ver pressoflex 6p C2 DCpowe'!$G$3/2-('ver pressoflex 6p C2 DCpowe'!$G$3-'ver pressoflex 6p C2 DCpowe'!$M$13))*IF(($G$3/2-$M$13)&gt;0,-1,1)</f>
        <v>18248587.500000004</v>
      </c>
      <c r="AA307" s="113">
        <f t="shared" si="61"/>
        <v>18724272.464097682</v>
      </c>
      <c r="AB307" s="193">
        <f t="shared" si="62"/>
        <v>2.1016701964276521E-4</v>
      </c>
      <c r="AC307" s="191">
        <f t="shared" si="63"/>
        <v>2.3916725496016424E-4</v>
      </c>
      <c r="AD307" s="194">
        <f t="shared" si="64"/>
        <v>3.125292456571316E-8</v>
      </c>
      <c r="AE307" s="191">
        <f t="shared" si="65"/>
        <v>1.7937544122012317E-2</v>
      </c>
      <c r="AF307" s="191">
        <f t="shared" si="66"/>
        <v>0.37823770898796982</v>
      </c>
    </row>
    <row r="308" spans="2:32">
      <c r="B308" s="116">
        <f t="shared" si="51"/>
        <v>59390.696640522787</v>
      </c>
      <c r="C308" s="115">
        <f t="shared" si="67"/>
        <v>7.9699999999999838</v>
      </c>
      <c r="D308" s="68">
        <f>'ver pressoflex 6p C2 DCpowe'!$G$3/2/$C$557*C308</f>
        <v>97.632499999999794</v>
      </c>
      <c r="E308" s="114">
        <f t="shared" si="54"/>
        <v>2.2327898995252768E-4</v>
      </c>
      <c r="F308" s="114">
        <f t="shared" si="55"/>
        <v>3.9777108164375957E-4</v>
      </c>
      <c r="G308" s="114">
        <f t="shared" si="56"/>
        <v>5.7226317333499137E-4</v>
      </c>
      <c r="H308" s="114">
        <f t="shared" si="57"/>
        <v>4.3456546561578806E-3</v>
      </c>
      <c r="I308" s="114">
        <f t="shared" si="58"/>
        <v>4.5201467478491126E-3</v>
      </c>
      <c r="J308" s="114">
        <f t="shared" si="59"/>
        <v>4.6946388395403445E-3</v>
      </c>
      <c r="K308" s="114">
        <f t="shared" si="60"/>
        <v>5.1308690687684238E-3</v>
      </c>
      <c r="L308" s="113">
        <f>-'ver pressoflex 6p C2 DCpowe'!$G$2*'ver pressoflex 6p C2 DCpowe'!D308*'ver pressoflex 6p C2 DCpowe'!$G$17*'ver pressoflex 6p C2 DCpowe'!$G$13*'ver pressoflex 6p C2 DCpowe'!AE308</f>
        <v>-416.56208227774482</v>
      </c>
      <c r="M308" s="31">
        <f>IF(ABS(E308)&lt;'ver pressoflex 6p C2 DCpowe'!$G$7,'ver pressoflex 6p C2 DCpowe'!$G$16*E308*'ver pressoflex 6p C2 DCpowe'!$O$8,SIGN(E308)*'ver pressoflex 6p C2 DCpowe'!$G$15*'ver pressoflex 6p C2 DCpowe'!$O$8)</f>
        <v>3.7587228005271918</v>
      </c>
      <c r="N308" s="31">
        <f>IF(ABS(F308)&lt;'ver pressoflex 6p C2 DCpowe'!$G$7,'ver pressoflex 6p C2 DCpowe'!$G$16*F308*'ver pressoflex 6p C2 DCpowe'!$O$9,SIGN(F308)*'ver pressoflex 6p C2 DCpowe'!$G$15*'ver pressoflex 6p C2 DCpowe'!$O$9)</f>
        <v>0</v>
      </c>
      <c r="O308" s="31">
        <f>IF(ABS(G308)&lt;'ver pressoflex 6p C2 DCpowe'!$G$7,'ver pressoflex 6p C2 DCpowe'!$G$16*G308*'ver pressoflex 6p C2 DCpowe'!$O$10,SIGN(G308)*'ver pressoflex 6p C2 DCpowe'!$G$15*'ver pressoflex 6p C2 DCpowe'!$O$10)</f>
        <v>0</v>
      </c>
      <c r="P308" s="31">
        <f>IF(ABS(H308)&lt;'ver pressoflex 6p C2 DCpowe'!$G$7,'ver pressoflex 6p C2 DCpowe'!$G$16*H308*'ver pressoflex 6p C2 DCpowe'!$O$11,SIGN(H308)*'ver pressoflex 6p C2 DCpowe'!$G$15*'ver pressoflex 6p C2 DCpowe'!$O$11)</f>
        <v>0</v>
      </c>
      <c r="Q308" s="31">
        <f>IF(ABS(I308)&lt;'ver pressoflex 6p C2 DCpowe'!$G$7,'ver pressoflex 6p C2 DCpowe'!$G$16*I308*'ver pressoflex 6p C2 DCpowe'!$O$12,SIGN(I308)*'ver pressoflex 6p C2 DCpowe'!$G$15*'ver pressoflex 6p C2 DCpowe'!$O$12)</f>
        <v>0</v>
      </c>
      <c r="R308" s="31">
        <f>IF(ABS(J308)&lt;'ver pressoflex 6p C2 DCpowe'!$G$7,'ver pressoflex 6p C2 DCpowe'!$G$16*J308*'ver pressoflex 6p C2 DCpowe'!$O$13,SIGN(J308)*'ver pressoflex 6p C2 DCpowe'!$G$15*'ver pressoflex 6p C2 DCpowe'!$O$13)</f>
        <v>17803.500000000004</v>
      </c>
      <c r="S308" s="113">
        <f t="shared" si="52"/>
        <v>17390.696640522787</v>
      </c>
      <c r="T308" s="362">
        <f>-L308*('ver pressoflex 6p C2 DCpowe'!$G$3/2-'ver pressoflex 6p C2 DCpowe'!AF308*'ver pressoflex 6p C2 DCpowe'!D308)</f>
        <v>494869.02365258324</v>
      </c>
      <c r="U308" s="29">
        <f>M308*IF(($G$3/2-$M$8)&gt;0,('ver pressoflex 6p C2 DCpowe'!$G$3/2-'ver pressoflex 6p C2 DCpowe'!$M$8),'ver pressoflex 6p C2 DCpowe'!$G$3/2-('ver pressoflex 6p C2 DCpowe'!$G$3-'ver pressoflex 6p C2 DCpowe'!$M$8))*IF(($G$3/2-$M$8)&gt;0,-1,1)</f>
        <v>-3852.6908705403716</v>
      </c>
      <c r="V308" s="29">
        <f>N308*IF(($G$3/2-$M$9)&gt;0,('ver pressoflex 6p C2 DCpowe'!$G$3/2-'ver pressoflex 6p C2 DCpowe'!$M$9),'ver pressoflex 6p C2 DCpowe'!$G$3/2-('ver pressoflex 6p C2 DCpowe'!$G$3-'ver pressoflex 6p C2 DCpowe'!$M$9))*IF(($G$3/2-$M$9)&gt;0,-1,1)</f>
        <v>0</v>
      </c>
      <c r="W308" s="29">
        <f>O308*IF(($G$3/2-$M$10)&gt;0,('ver pressoflex 6p C2 DCpowe'!$G$3/2-'ver pressoflex 6p C2 DCpowe'!$M$10),'ver pressoflex 6p C2 DCpowe'!$G$3/2-('ver pressoflex 6p C2 DCpowe'!$G$3-'ver pressoflex 6p C2 DCpowe'!$M$10))*IF(($G$3/2-$M$10)&gt;0,-1,1)</f>
        <v>0</v>
      </c>
      <c r="X308" s="29">
        <f>P308*IF(($G$3/2-$M$11)&gt;0,('ver pressoflex 6p C2 DCpowe'!$G$3/2-'ver pressoflex 6p C2 DCpowe'!$M$11),'ver pressoflex 6p C2 DCpowe'!$G$3/2-('ver pressoflex 6p C2 DCpowe'!$G$3-'ver pressoflex 6p C2 DCpowe'!$M$11))*IF(($G$3/2-$M$11)&gt;0,-1,1)</f>
        <v>0</v>
      </c>
      <c r="Y308" s="29">
        <f>Q308*IF(($G$3/2-$M$12)&gt;0,('ver pressoflex 6p C2 DCpowe'!$G$3/2-'ver pressoflex 6p C2 DCpowe'!$M$12),'ver pressoflex 6p C2 DCpowe'!$G$3/2-('ver pressoflex 6p C2 DCpowe'!$G$3-'ver pressoflex 6p C2 DCpowe'!$M$12))*IF(($G$3/2-$M$12)&gt;0,-1,1)</f>
        <v>0</v>
      </c>
      <c r="Z308" s="29">
        <f>R308*IF(($G$3/2-$M$13)&gt;0,('ver pressoflex 6p C2 DCpowe'!$G$3/2-'ver pressoflex 6p C2 DCpowe'!$M$13),'ver pressoflex 6p C2 DCpowe'!$G$3/2-('ver pressoflex 6p C2 DCpowe'!$G$3-'ver pressoflex 6p C2 DCpowe'!$M$13))*IF(($G$3/2-$M$13)&gt;0,-1,1)</f>
        <v>18248587.500000004</v>
      </c>
      <c r="AA308" s="113">
        <f t="shared" si="61"/>
        <v>18739603.832782045</v>
      </c>
      <c r="AB308" s="193">
        <f t="shared" si="62"/>
        <v>2.12951239275552E-4</v>
      </c>
      <c r="AC308" s="191">
        <f t="shared" si="63"/>
        <v>2.4380762101480888E-4</v>
      </c>
      <c r="AD308" s="194">
        <f t="shared" si="64"/>
        <v>3.2234636368605618E-8</v>
      </c>
      <c r="AE308" s="191">
        <f t="shared" si="65"/>
        <v>1.8285571576110663E-2</v>
      </c>
      <c r="AF308" s="191">
        <f t="shared" si="66"/>
        <v>0.37913764657643023</v>
      </c>
    </row>
    <row r="309" spans="2:32">
      <c r="B309" s="116">
        <f t="shared" si="51"/>
        <v>59377.390574045698</v>
      </c>
      <c r="C309" s="115">
        <f t="shared" si="67"/>
        <v>8.0699999999999843</v>
      </c>
      <c r="D309" s="68">
        <f>'ver pressoflex 6p C2 DCpowe'!$G$3/2/$C$557*C309</f>
        <v>98.857499999999803</v>
      </c>
      <c r="E309" s="114">
        <f t="shared" si="54"/>
        <v>2.2072503128897522E-4</v>
      </c>
      <c r="F309" s="114">
        <f t="shared" si="55"/>
        <v>3.9531041827385284E-4</v>
      </c>
      <c r="G309" s="114">
        <f t="shared" si="56"/>
        <v>5.6989580525873052E-4</v>
      </c>
      <c r="H309" s="114">
        <f t="shared" si="57"/>
        <v>4.3453047988067086E-3</v>
      </c>
      <c r="I309" s="114">
        <f t="shared" si="58"/>
        <v>4.5198901857915873E-3</v>
      </c>
      <c r="J309" s="114">
        <f t="shared" si="59"/>
        <v>4.6944755727764643E-3</v>
      </c>
      <c r="K309" s="114">
        <f t="shared" si="60"/>
        <v>5.1309390402386581E-3</v>
      </c>
      <c r="L309" s="113">
        <f>-'ver pressoflex 6p C2 DCpowe'!$G$2*'ver pressoflex 6p C2 DCpowe'!D309*'ver pressoflex 6p C2 DCpowe'!$G$17*'ver pressoflex 6p C2 DCpowe'!$G$13*'ver pressoflex 6p C2 DCpowe'!AE309</f>
        <v>-429.82515490815683</v>
      </c>
      <c r="M309" s="31">
        <f>IF(ABS(E309)&lt;'ver pressoflex 6p C2 DCpowe'!$G$7,'ver pressoflex 6p C2 DCpowe'!$G$16*E309*'ver pressoflex 6p C2 DCpowe'!$O$8,SIGN(E309)*'ver pressoflex 6p C2 DCpowe'!$G$15*'ver pressoflex 6p C2 DCpowe'!$O$8)</f>
        <v>3.7157289538498151</v>
      </c>
      <c r="N309" s="31">
        <f>IF(ABS(F309)&lt;'ver pressoflex 6p C2 DCpowe'!$G$7,'ver pressoflex 6p C2 DCpowe'!$G$16*F309*'ver pressoflex 6p C2 DCpowe'!$O$9,SIGN(F309)*'ver pressoflex 6p C2 DCpowe'!$G$15*'ver pressoflex 6p C2 DCpowe'!$O$9)</f>
        <v>0</v>
      </c>
      <c r="O309" s="31">
        <f>IF(ABS(G309)&lt;'ver pressoflex 6p C2 DCpowe'!$G$7,'ver pressoflex 6p C2 DCpowe'!$G$16*G309*'ver pressoflex 6p C2 DCpowe'!$O$10,SIGN(G309)*'ver pressoflex 6p C2 DCpowe'!$G$15*'ver pressoflex 6p C2 DCpowe'!$O$10)</f>
        <v>0</v>
      </c>
      <c r="P309" s="31">
        <f>IF(ABS(H309)&lt;'ver pressoflex 6p C2 DCpowe'!$G$7,'ver pressoflex 6p C2 DCpowe'!$G$16*H309*'ver pressoflex 6p C2 DCpowe'!$O$11,SIGN(H309)*'ver pressoflex 6p C2 DCpowe'!$G$15*'ver pressoflex 6p C2 DCpowe'!$O$11)</f>
        <v>0</v>
      </c>
      <c r="Q309" s="31">
        <f>IF(ABS(I309)&lt;'ver pressoflex 6p C2 DCpowe'!$G$7,'ver pressoflex 6p C2 DCpowe'!$G$16*I309*'ver pressoflex 6p C2 DCpowe'!$O$12,SIGN(I309)*'ver pressoflex 6p C2 DCpowe'!$G$15*'ver pressoflex 6p C2 DCpowe'!$O$12)</f>
        <v>0</v>
      </c>
      <c r="R309" s="31">
        <f>IF(ABS(J309)&lt;'ver pressoflex 6p C2 DCpowe'!$G$7,'ver pressoflex 6p C2 DCpowe'!$G$16*J309*'ver pressoflex 6p C2 DCpowe'!$O$13,SIGN(J309)*'ver pressoflex 6p C2 DCpowe'!$G$15*'ver pressoflex 6p C2 DCpowe'!$O$13)</f>
        <v>17803.500000000004</v>
      </c>
      <c r="S309" s="113">
        <f t="shared" si="52"/>
        <v>17377.390574045698</v>
      </c>
      <c r="T309" s="362">
        <f>-L309*('ver pressoflex 6p C2 DCpowe'!$G$3/2-'ver pressoflex 6p C2 DCpowe'!AF309*'ver pressoflex 6p C2 DCpowe'!D309)</f>
        <v>510387.33219052351</v>
      </c>
      <c r="U309" s="29">
        <f>M309*IF(($G$3/2-$M$8)&gt;0,('ver pressoflex 6p C2 DCpowe'!$G$3/2-'ver pressoflex 6p C2 DCpowe'!$M$8),'ver pressoflex 6p C2 DCpowe'!$G$3/2-('ver pressoflex 6p C2 DCpowe'!$G$3-'ver pressoflex 6p C2 DCpowe'!$M$8))*IF(($G$3/2-$M$8)&gt;0,-1,1)</f>
        <v>-3808.6221776960606</v>
      </c>
      <c r="V309" s="29">
        <f>N309*IF(($G$3/2-$M$9)&gt;0,('ver pressoflex 6p C2 DCpowe'!$G$3/2-'ver pressoflex 6p C2 DCpowe'!$M$9),'ver pressoflex 6p C2 DCpowe'!$G$3/2-('ver pressoflex 6p C2 DCpowe'!$G$3-'ver pressoflex 6p C2 DCpowe'!$M$9))*IF(($G$3/2-$M$9)&gt;0,-1,1)</f>
        <v>0</v>
      </c>
      <c r="W309" s="29">
        <f>O309*IF(($G$3/2-$M$10)&gt;0,('ver pressoflex 6p C2 DCpowe'!$G$3/2-'ver pressoflex 6p C2 DCpowe'!$M$10),'ver pressoflex 6p C2 DCpowe'!$G$3/2-('ver pressoflex 6p C2 DCpowe'!$G$3-'ver pressoflex 6p C2 DCpowe'!$M$10))*IF(($G$3/2-$M$10)&gt;0,-1,1)</f>
        <v>0</v>
      </c>
      <c r="X309" s="29">
        <f>P309*IF(($G$3/2-$M$11)&gt;0,('ver pressoflex 6p C2 DCpowe'!$G$3/2-'ver pressoflex 6p C2 DCpowe'!$M$11),'ver pressoflex 6p C2 DCpowe'!$G$3/2-('ver pressoflex 6p C2 DCpowe'!$G$3-'ver pressoflex 6p C2 DCpowe'!$M$11))*IF(($G$3/2-$M$11)&gt;0,-1,1)</f>
        <v>0</v>
      </c>
      <c r="Y309" s="29">
        <f>Q309*IF(($G$3/2-$M$12)&gt;0,('ver pressoflex 6p C2 DCpowe'!$G$3/2-'ver pressoflex 6p C2 DCpowe'!$M$12),'ver pressoflex 6p C2 DCpowe'!$G$3/2-('ver pressoflex 6p C2 DCpowe'!$G$3-'ver pressoflex 6p C2 DCpowe'!$M$12))*IF(($G$3/2-$M$12)&gt;0,-1,1)</f>
        <v>0</v>
      </c>
      <c r="Z309" s="29">
        <f>R309*IF(($G$3/2-$M$13)&gt;0,('ver pressoflex 6p C2 DCpowe'!$G$3/2-'ver pressoflex 6p C2 DCpowe'!$M$13),'ver pressoflex 6p C2 DCpowe'!$G$3/2-('ver pressoflex 6p C2 DCpowe'!$G$3-'ver pressoflex 6p C2 DCpowe'!$M$13))*IF(($G$3/2-$M$13)&gt;0,-1,1)</f>
        <v>18248587.500000004</v>
      </c>
      <c r="AA309" s="113">
        <f t="shared" si="61"/>
        <v>18755166.210012831</v>
      </c>
      <c r="AB309" s="193">
        <f t="shared" si="62"/>
        <v>2.1573843617321881E-4</v>
      </c>
      <c r="AC309" s="191">
        <f t="shared" si="63"/>
        <v>2.4845294917758692E-4</v>
      </c>
      <c r="AD309" s="194">
        <f t="shared" si="64"/>
        <v>3.3230338479832785E-8</v>
      </c>
      <c r="AE309" s="191">
        <f t="shared" si="65"/>
        <v>1.8633971188319019E-2</v>
      </c>
      <c r="AF309" s="191">
        <f t="shared" si="66"/>
        <v>0.38004083825946622</v>
      </c>
    </row>
    <row r="310" spans="2:32">
      <c r="B310" s="116">
        <f t="shared" si="51"/>
        <v>59363.876588323299</v>
      </c>
      <c r="C310" s="115">
        <f t="shared" si="67"/>
        <v>8.1699999999999839</v>
      </c>
      <c r="D310" s="68">
        <f>'ver pressoflex 6p C2 DCpowe'!$G$3/2/$C$557*C310</f>
        <v>100.0824999999998</v>
      </c>
      <c r="E310" s="114">
        <f t="shared" si="54"/>
        <v>2.1816834012579101E-4</v>
      </c>
      <c r="F310" s="114">
        <f t="shared" si="55"/>
        <v>3.9284712222165249E-4</v>
      </c>
      <c r="G310" s="114">
        <f t="shared" si="56"/>
        <v>5.6752590431751403E-4</v>
      </c>
      <c r="H310" s="114">
        <f t="shared" si="57"/>
        <v>4.3449545671405201E-3</v>
      </c>
      <c r="I310" s="114">
        <f t="shared" si="58"/>
        <v>4.5196333492363806E-3</v>
      </c>
      <c r="J310" s="114">
        <f t="shared" si="59"/>
        <v>4.6943121313322428E-3</v>
      </c>
      <c r="K310" s="114">
        <f t="shared" si="60"/>
        <v>5.1310090865718961E-3</v>
      </c>
      <c r="L310" s="113">
        <f>-'ver pressoflex 6p C2 DCpowe'!$G$2*'ver pressoflex 6p C2 DCpowe'!D310*'ver pressoflex 6p C2 DCpowe'!$G$17*'ver pressoflex 6p C2 DCpowe'!$G$13*'ver pressoflex 6p C2 DCpowe'!AE310</f>
        <v>-443.29610078443903</v>
      </c>
      <c r="M310" s="31">
        <f>IF(ABS(E310)&lt;'ver pressoflex 6p C2 DCpowe'!$G$7,'ver pressoflex 6p C2 DCpowe'!$G$16*E310*'ver pressoflex 6p C2 DCpowe'!$O$8,SIGN(E310)*'ver pressoflex 6p C2 DCpowe'!$G$15*'ver pressoflex 6p C2 DCpowe'!$O$8)</f>
        <v>3.6726891077316912</v>
      </c>
      <c r="N310" s="31">
        <f>IF(ABS(F310)&lt;'ver pressoflex 6p C2 DCpowe'!$G$7,'ver pressoflex 6p C2 DCpowe'!$G$16*F310*'ver pressoflex 6p C2 DCpowe'!$O$9,SIGN(F310)*'ver pressoflex 6p C2 DCpowe'!$G$15*'ver pressoflex 6p C2 DCpowe'!$O$9)</f>
        <v>0</v>
      </c>
      <c r="O310" s="31">
        <f>IF(ABS(G310)&lt;'ver pressoflex 6p C2 DCpowe'!$G$7,'ver pressoflex 6p C2 DCpowe'!$G$16*G310*'ver pressoflex 6p C2 DCpowe'!$O$10,SIGN(G310)*'ver pressoflex 6p C2 DCpowe'!$G$15*'ver pressoflex 6p C2 DCpowe'!$O$10)</f>
        <v>0</v>
      </c>
      <c r="P310" s="31">
        <f>IF(ABS(H310)&lt;'ver pressoflex 6p C2 DCpowe'!$G$7,'ver pressoflex 6p C2 DCpowe'!$G$16*H310*'ver pressoflex 6p C2 DCpowe'!$O$11,SIGN(H310)*'ver pressoflex 6p C2 DCpowe'!$G$15*'ver pressoflex 6p C2 DCpowe'!$O$11)</f>
        <v>0</v>
      </c>
      <c r="Q310" s="31">
        <f>IF(ABS(I310)&lt;'ver pressoflex 6p C2 DCpowe'!$G$7,'ver pressoflex 6p C2 DCpowe'!$G$16*I310*'ver pressoflex 6p C2 DCpowe'!$O$12,SIGN(I310)*'ver pressoflex 6p C2 DCpowe'!$G$15*'ver pressoflex 6p C2 DCpowe'!$O$12)</f>
        <v>0</v>
      </c>
      <c r="R310" s="31">
        <f>IF(ABS(J310)&lt;'ver pressoflex 6p C2 DCpowe'!$G$7,'ver pressoflex 6p C2 DCpowe'!$G$16*J310*'ver pressoflex 6p C2 DCpowe'!$O$13,SIGN(J310)*'ver pressoflex 6p C2 DCpowe'!$G$15*'ver pressoflex 6p C2 DCpowe'!$O$13)</f>
        <v>17803.500000000004</v>
      </c>
      <c r="S310" s="113">
        <f t="shared" si="52"/>
        <v>17363.876588323295</v>
      </c>
      <c r="T310" s="362">
        <f>-L310*('ver pressoflex 6p C2 DCpowe'!$G$3/2-'ver pressoflex 6p C2 DCpowe'!AF310*'ver pressoflex 6p C2 DCpowe'!D310)</f>
        <v>526136.61219320097</v>
      </c>
      <c r="U310" s="29">
        <f>M310*IF(($G$3/2-$M$8)&gt;0,('ver pressoflex 6p C2 DCpowe'!$G$3/2-'ver pressoflex 6p C2 DCpowe'!$M$8),'ver pressoflex 6p C2 DCpowe'!$G$3/2-('ver pressoflex 6p C2 DCpowe'!$G$3-'ver pressoflex 6p C2 DCpowe'!$M$8))*IF(($G$3/2-$M$8)&gt;0,-1,1)</f>
        <v>-3764.5063354249837</v>
      </c>
      <c r="V310" s="29">
        <f>N310*IF(($G$3/2-$M$9)&gt;0,('ver pressoflex 6p C2 DCpowe'!$G$3/2-'ver pressoflex 6p C2 DCpowe'!$M$9),'ver pressoflex 6p C2 DCpowe'!$G$3/2-('ver pressoflex 6p C2 DCpowe'!$G$3-'ver pressoflex 6p C2 DCpowe'!$M$9))*IF(($G$3/2-$M$9)&gt;0,-1,1)</f>
        <v>0</v>
      </c>
      <c r="W310" s="29">
        <f>O310*IF(($G$3/2-$M$10)&gt;0,('ver pressoflex 6p C2 DCpowe'!$G$3/2-'ver pressoflex 6p C2 DCpowe'!$M$10),'ver pressoflex 6p C2 DCpowe'!$G$3/2-('ver pressoflex 6p C2 DCpowe'!$G$3-'ver pressoflex 6p C2 DCpowe'!$M$10))*IF(($G$3/2-$M$10)&gt;0,-1,1)</f>
        <v>0</v>
      </c>
      <c r="X310" s="29">
        <f>P310*IF(($G$3/2-$M$11)&gt;0,('ver pressoflex 6p C2 DCpowe'!$G$3/2-'ver pressoflex 6p C2 DCpowe'!$M$11),'ver pressoflex 6p C2 DCpowe'!$G$3/2-('ver pressoflex 6p C2 DCpowe'!$G$3-'ver pressoflex 6p C2 DCpowe'!$M$11))*IF(($G$3/2-$M$11)&gt;0,-1,1)</f>
        <v>0</v>
      </c>
      <c r="Y310" s="29">
        <f>Q310*IF(($G$3/2-$M$12)&gt;0,('ver pressoflex 6p C2 DCpowe'!$G$3/2-'ver pressoflex 6p C2 DCpowe'!$M$12),'ver pressoflex 6p C2 DCpowe'!$G$3/2-('ver pressoflex 6p C2 DCpowe'!$G$3-'ver pressoflex 6p C2 DCpowe'!$M$12))*IF(($G$3/2-$M$12)&gt;0,-1,1)</f>
        <v>0</v>
      </c>
      <c r="Z310" s="29">
        <f>R310*IF(($G$3/2-$M$13)&gt;0,('ver pressoflex 6p C2 DCpowe'!$G$3/2-'ver pressoflex 6p C2 DCpowe'!$M$13),'ver pressoflex 6p C2 DCpowe'!$G$3/2-('ver pressoflex 6p C2 DCpowe'!$G$3-'ver pressoflex 6p C2 DCpowe'!$M$13))*IF(($G$3/2-$M$13)&gt;0,-1,1)</f>
        <v>18248587.500000004</v>
      </c>
      <c r="AA310" s="113">
        <f t="shared" si="61"/>
        <v>18770959.605857778</v>
      </c>
      <c r="AB310" s="193">
        <f t="shared" si="62"/>
        <v>2.1852861511386285E-4</v>
      </c>
      <c r="AC310" s="191">
        <f t="shared" si="63"/>
        <v>2.5310324741199364E-4</v>
      </c>
      <c r="AD310" s="194">
        <f t="shared" si="64"/>
        <v>3.4240074130763455E-8</v>
      </c>
      <c r="AE310" s="191">
        <f t="shared" si="65"/>
        <v>1.8982743555899521E-2</v>
      </c>
      <c r="AF310" s="191">
        <f t="shared" si="66"/>
        <v>0.3809458128527331</v>
      </c>
    </row>
    <row r="311" spans="2:32">
      <c r="B311" s="116">
        <f t="shared" si="51"/>
        <v>59350.154349495431</v>
      </c>
      <c r="C311" s="115">
        <f t="shared" si="67"/>
        <v>8.2699999999999836</v>
      </c>
      <c r="D311" s="68">
        <f>'ver pressoflex 6p C2 DCpowe'!$G$3/2/$C$557*C311</f>
        <v>101.30749999999981</v>
      </c>
      <c r="E311" s="114">
        <f t="shared" si="54"/>
        <v>2.1560891207534475E-4</v>
      </c>
      <c r="F311" s="114">
        <f t="shared" si="55"/>
        <v>3.9038118925980702E-4</v>
      </c>
      <c r="G311" s="114">
        <f t="shared" si="56"/>
        <v>5.6515346644426937E-4</v>
      </c>
      <c r="H311" s="114">
        <f t="shared" si="57"/>
        <v>4.3446039605582664E-3</v>
      </c>
      <c r="I311" s="114">
        <f t="shared" si="58"/>
        <v>4.5193762377427286E-3</v>
      </c>
      <c r="J311" s="114">
        <f t="shared" si="59"/>
        <v>4.6941485149271916E-3</v>
      </c>
      <c r="K311" s="114">
        <f t="shared" si="60"/>
        <v>5.1310792078883474E-3</v>
      </c>
      <c r="L311" s="113">
        <f>-'ver pressoflex 6p C2 DCpowe'!$G$2*'ver pressoflex 6p C2 DCpowe'!D311*'ver pressoflex 6p C2 DCpowe'!$G$17*'ver pressoflex 6p C2 DCpowe'!$G$13*'ver pressoflex 6p C2 DCpowe'!AE311</f>
        <v>-456.97525369288144</v>
      </c>
      <c r="M311" s="31">
        <f>IF(ABS(E311)&lt;'ver pressoflex 6p C2 DCpowe'!$G$7,'ver pressoflex 6p C2 DCpowe'!$G$16*E311*'ver pressoflex 6p C2 DCpowe'!$O$8,SIGN(E311)*'ver pressoflex 6p C2 DCpowe'!$G$15*'ver pressoflex 6p C2 DCpowe'!$O$8)</f>
        <v>3.6296031883105822</v>
      </c>
      <c r="N311" s="31">
        <f>IF(ABS(F311)&lt;'ver pressoflex 6p C2 DCpowe'!$G$7,'ver pressoflex 6p C2 DCpowe'!$G$16*F311*'ver pressoflex 6p C2 DCpowe'!$O$9,SIGN(F311)*'ver pressoflex 6p C2 DCpowe'!$G$15*'ver pressoflex 6p C2 DCpowe'!$O$9)</f>
        <v>0</v>
      </c>
      <c r="O311" s="31">
        <f>IF(ABS(G311)&lt;'ver pressoflex 6p C2 DCpowe'!$G$7,'ver pressoflex 6p C2 DCpowe'!$G$16*G311*'ver pressoflex 6p C2 DCpowe'!$O$10,SIGN(G311)*'ver pressoflex 6p C2 DCpowe'!$G$15*'ver pressoflex 6p C2 DCpowe'!$O$10)</f>
        <v>0</v>
      </c>
      <c r="P311" s="31">
        <f>IF(ABS(H311)&lt;'ver pressoflex 6p C2 DCpowe'!$G$7,'ver pressoflex 6p C2 DCpowe'!$G$16*H311*'ver pressoflex 6p C2 DCpowe'!$O$11,SIGN(H311)*'ver pressoflex 6p C2 DCpowe'!$G$15*'ver pressoflex 6p C2 DCpowe'!$O$11)</f>
        <v>0</v>
      </c>
      <c r="Q311" s="31">
        <f>IF(ABS(I311)&lt;'ver pressoflex 6p C2 DCpowe'!$G$7,'ver pressoflex 6p C2 DCpowe'!$G$16*I311*'ver pressoflex 6p C2 DCpowe'!$O$12,SIGN(I311)*'ver pressoflex 6p C2 DCpowe'!$G$15*'ver pressoflex 6p C2 DCpowe'!$O$12)</f>
        <v>0</v>
      </c>
      <c r="R311" s="31">
        <f>IF(ABS(J311)&lt;'ver pressoflex 6p C2 DCpowe'!$G$7,'ver pressoflex 6p C2 DCpowe'!$G$16*J311*'ver pressoflex 6p C2 DCpowe'!$O$13,SIGN(J311)*'ver pressoflex 6p C2 DCpowe'!$G$15*'ver pressoflex 6p C2 DCpowe'!$O$13)</f>
        <v>17803.500000000004</v>
      </c>
      <c r="S311" s="113">
        <f t="shared" si="52"/>
        <v>17350.154349495431</v>
      </c>
      <c r="T311" s="362">
        <f>-L311*('ver pressoflex 6p C2 DCpowe'!$G$3/2-'ver pressoflex 6p C2 DCpowe'!AF311*'ver pressoflex 6p C2 DCpowe'!D311)</f>
        <v>542116.87367420411</v>
      </c>
      <c r="U311" s="29">
        <f>M311*IF(($G$3/2-$M$8)&gt;0,('ver pressoflex 6p C2 DCpowe'!$G$3/2-'ver pressoflex 6p C2 DCpowe'!$M$8),'ver pressoflex 6p C2 DCpowe'!$G$3/2-('ver pressoflex 6p C2 DCpowe'!$G$3-'ver pressoflex 6p C2 DCpowe'!$M$8))*IF(($G$3/2-$M$8)&gt;0,-1,1)</f>
        <v>-3720.3432680183469</v>
      </c>
      <c r="V311" s="29">
        <f>N311*IF(($G$3/2-$M$9)&gt;0,('ver pressoflex 6p C2 DCpowe'!$G$3/2-'ver pressoflex 6p C2 DCpowe'!$M$9),'ver pressoflex 6p C2 DCpowe'!$G$3/2-('ver pressoflex 6p C2 DCpowe'!$G$3-'ver pressoflex 6p C2 DCpowe'!$M$9))*IF(($G$3/2-$M$9)&gt;0,-1,1)</f>
        <v>0</v>
      </c>
      <c r="W311" s="29">
        <f>O311*IF(($G$3/2-$M$10)&gt;0,('ver pressoflex 6p C2 DCpowe'!$G$3/2-'ver pressoflex 6p C2 DCpowe'!$M$10),'ver pressoflex 6p C2 DCpowe'!$G$3/2-('ver pressoflex 6p C2 DCpowe'!$G$3-'ver pressoflex 6p C2 DCpowe'!$M$10))*IF(($G$3/2-$M$10)&gt;0,-1,1)</f>
        <v>0</v>
      </c>
      <c r="X311" s="29">
        <f>P311*IF(($G$3/2-$M$11)&gt;0,('ver pressoflex 6p C2 DCpowe'!$G$3/2-'ver pressoflex 6p C2 DCpowe'!$M$11),'ver pressoflex 6p C2 DCpowe'!$G$3/2-('ver pressoflex 6p C2 DCpowe'!$G$3-'ver pressoflex 6p C2 DCpowe'!$M$11))*IF(($G$3/2-$M$11)&gt;0,-1,1)</f>
        <v>0</v>
      </c>
      <c r="Y311" s="29">
        <f>Q311*IF(($G$3/2-$M$12)&gt;0,('ver pressoflex 6p C2 DCpowe'!$G$3/2-'ver pressoflex 6p C2 DCpowe'!$M$12),'ver pressoflex 6p C2 DCpowe'!$G$3/2-('ver pressoflex 6p C2 DCpowe'!$G$3-'ver pressoflex 6p C2 DCpowe'!$M$12))*IF(($G$3/2-$M$12)&gt;0,-1,1)</f>
        <v>0</v>
      </c>
      <c r="Z311" s="29">
        <f>R311*IF(($G$3/2-$M$13)&gt;0,('ver pressoflex 6p C2 DCpowe'!$G$3/2-'ver pressoflex 6p C2 DCpowe'!$M$13),'ver pressoflex 6p C2 DCpowe'!$G$3/2-('ver pressoflex 6p C2 DCpowe'!$G$3-'ver pressoflex 6p C2 DCpowe'!$M$13))*IF(($G$3/2-$M$13)&gt;0,-1,1)</f>
        <v>18248587.500000004</v>
      </c>
      <c r="AA311" s="113">
        <f t="shared" si="61"/>
        <v>18786984.030406188</v>
      </c>
      <c r="AB311" s="193">
        <f t="shared" si="62"/>
        <v>2.2132178088581103E-4</v>
      </c>
      <c r="AC311" s="191">
        <f t="shared" si="63"/>
        <v>2.5775852369857395E-4</v>
      </c>
      <c r="AD311" s="194">
        <f t="shared" si="64"/>
        <v>3.5263886689833572E-8</v>
      </c>
      <c r="AE311" s="191">
        <f t="shared" si="65"/>
        <v>1.9331889277393044E-2</v>
      </c>
      <c r="AF311" s="191">
        <f t="shared" si="66"/>
        <v>0.38185126399120817</v>
      </c>
    </row>
    <row r="312" spans="2:32">
      <c r="B312" s="116">
        <f t="shared" si="51"/>
        <v>59336.223522986795</v>
      </c>
      <c r="C312" s="115">
        <f t="shared" si="67"/>
        <v>8.3699999999999832</v>
      </c>
      <c r="D312" s="68">
        <f>'ver pressoflex 6p C2 DCpowe'!$G$3/2/$C$557*C312</f>
        <v>102.5324999999998</v>
      </c>
      <c r="E312" s="114">
        <f t="shared" si="54"/>
        <v>2.1304674274060767E-4</v>
      </c>
      <c r="F312" s="114">
        <f t="shared" si="55"/>
        <v>3.8791261515190969E-4</v>
      </c>
      <c r="G312" s="114">
        <f t="shared" si="56"/>
        <v>5.627784875632117E-4</v>
      </c>
      <c r="H312" s="114">
        <f t="shared" si="57"/>
        <v>4.3442529784576177E-3</v>
      </c>
      <c r="I312" s="114">
        <f t="shared" si="58"/>
        <v>4.5191188508689204E-3</v>
      </c>
      <c r="J312" s="114">
        <f t="shared" si="59"/>
        <v>4.6939847232802213E-3</v>
      </c>
      <c r="K312" s="114">
        <f t="shared" si="60"/>
        <v>5.1311494043084762E-3</v>
      </c>
      <c r="L312" s="113">
        <f>-'ver pressoflex 6p C2 DCpowe'!$G$2*'ver pressoflex 6p C2 DCpowe'!D312*'ver pressoflex 6p C2 DCpowe'!$G$17*'ver pressoflex 6p C2 DCpowe'!$G$13*'ver pressoflex 6p C2 DCpowe'!AE312</f>
        <v>-470.86294813477997</v>
      </c>
      <c r="M312" s="31">
        <f>IF(ABS(E312)&lt;'ver pressoflex 6p C2 DCpowe'!$G$7,'ver pressoflex 6p C2 DCpowe'!$G$16*E312*'ver pressoflex 6p C2 DCpowe'!$O$8,SIGN(E312)*'ver pressoflex 6p C2 DCpowe'!$G$15*'ver pressoflex 6p C2 DCpowe'!$O$8)</f>
        <v>3.5864711215660336</v>
      </c>
      <c r="N312" s="31">
        <f>IF(ABS(F312)&lt;'ver pressoflex 6p C2 DCpowe'!$G$7,'ver pressoflex 6p C2 DCpowe'!$G$16*F312*'ver pressoflex 6p C2 DCpowe'!$O$9,SIGN(F312)*'ver pressoflex 6p C2 DCpowe'!$G$15*'ver pressoflex 6p C2 DCpowe'!$O$9)</f>
        <v>0</v>
      </c>
      <c r="O312" s="31">
        <f>IF(ABS(G312)&lt;'ver pressoflex 6p C2 DCpowe'!$G$7,'ver pressoflex 6p C2 DCpowe'!$G$16*G312*'ver pressoflex 6p C2 DCpowe'!$O$10,SIGN(G312)*'ver pressoflex 6p C2 DCpowe'!$G$15*'ver pressoflex 6p C2 DCpowe'!$O$10)</f>
        <v>0</v>
      </c>
      <c r="P312" s="31">
        <f>IF(ABS(H312)&lt;'ver pressoflex 6p C2 DCpowe'!$G$7,'ver pressoflex 6p C2 DCpowe'!$G$16*H312*'ver pressoflex 6p C2 DCpowe'!$O$11,SIGN(H312)*'ver pressoflex 6p C2 DCpowe'!$G$15*'ver pressoflex 6p C2 DCpowe'!$O$11)</f>
        <v>0</v>
      </c>
      <c r="Q312" s="31">
        <f>IF(ABS(I312)&lt;'ver pressoflex 6p C2 DCpowe'!$G$7,'ver pressoflex 6p C2 DCpowe'!$G$16*I312*'ver pressoflex 6p C2 DCpowe'!$O$12,SIGN(I312)*'ver pressoflex 6p C2 DCpowe'!$G$15*'ver pressoflex 6p C2 DCpowe'!$O$12)</f>
        <v>0</v>
      </c>
      <c r="R312" s="31">
        <f>IF(ABS(J312)&lt;'ver pressoflex 6p C2 DCpowe'!$G$7,'ver pressoflex 6p C2 DCpowe'!$G$16*J312*'ver pressoflex 6p C2 DCpowe'!$O$13,SIGN(J312)*'ver pressoflex 6p C2 DCpowe'!$G$15*'ver pressoflex 6p C2 DCpowe'!$O$13)</f>
        <v>17803.500000000004</v>
      </c>
      <c r="S312" s="113">
        <f t="shared" si="52"/>
        <v>17336.223522986791</v>
      </c>
      <c r="T312" s="362">
        <f>-L312*('ver pressoflex 6p C2 DCpowe'!$G$3/2-'ver pressoflex 6p C2 DCpowe'!AF312*'ver pressoflex 6p C2 DCpowe'!D312)</f>
        <v>558328.12666857208</v>
      </c>
      <c r="U312" s="29">
        <f>M312*IF(($G$3/2-$M$8)&gt;0,('ver pressoflex 6p C2 DCpowe'!$G$3/2-'ver pressoflex 6p C2 DCpowe'!$M$8),'ver pressoflex 6p C2 DCpowe'!$G$3/2-('ver pressoflex 6p C2 DCpowe'!$G$3-'ver pressoflex 6p C2 DCpowe'!$M$8))*IF(($G$3/2-$M$8)&gt;0,-1,1)</f>
        <v>-3676.1328996051843</v>
      </c>
      <c r="V312" s="29">
        <f>N312*IF(($G$3/2-$M$9)&gt;0,('ver pressoflex 6p C2 DCpowe'!$G$3/2-'ver pressoflex 6p C2 DCpowe'!$M$9),'ver pressoflex 6p C2 DCpowe'!$G$3/2-('ver pressoflex 6p C2 DCpowe'!$G$3-'ver pressoflex 6p C2 DCpowe'!$M$9))*IF(($G$3/2-$M$9)&gt;0,-1,1)</f>
        <v>0</v>
      </c>
      <c r="W312" s="29">
        <f>O312*IF(($G$3/2-$M$10)&gt;0,('ver pressoflex 6p C2 DCpowe'!$G$3/2-'ver pressoflex 6p C2 DCpowe'!$M$10),'ver pressoflex 6p C2 DCpowe'!$G$3/2-('ver pressoflex 6p C2 DCpowe'!$G$3-'ver pressoflex 6p C2 DCpowe'!$M$10))*IF(($G$3/2-$M$10)&gt;0,-1,1)</f>
        <v>0</v>
      </c>
      <c r="X312" s="29">
        <f>P312*IF(($G$3/2-$M$11)&gt;0,('ver pressoflex 6p C2 DCpowe'!$G$3/2-'ver pressoflex 6p C2 DCpowe'!$M$11),'ver pressoflex 6p C2 DCpowe'!$G$3/2-('ver pressoflex 6p C2 DCpowe'!$G$3-'ver pressoflex 6p C2 DCpowe'!$M$11))*IF(($G$3/2-$M$11)&gt;0,-1,1)</f>
        <v>0</v>
      </c>
      <c r="Y312" s="29">
        <f>Q312*IF(($G$3/2-$M$12)&gt;0,('ver pressoflex 6p C2 DCpowe'!$G$3/2-'ver pressoflex 6p C2 DCpowe'!$M$12),'ver pressoflex 6p C2 DCpowe'!$G$3/2-('ver pressoflex 6p C2 DCpowe'!$G$3-'ver pressoflex 6p C2 DCpowe'!$M$12))*IF(($G$3/2-$M$12)&gt;0,-1,1)</f>
        <v>0</v>
      </c>
      <c r="Z312" s="29">
        <f>R312*IF(($G$3/2-$M$13)&gt;0,('ver pressoflex 6p C2 DCpowe'!$G$3/2-'ver pressoflex 6p C2 DCpowe'!$M$13),'ver pressoflex 6p C2 DCpowe'!$G$3/2-('ver pressoflex 6p C2 DCpowe'!$G$3-'ver pressoflex 6p C2 DCpowe'!$M$13))*IF(($G$3/2-$M$13)&gt;0,-1,1)</f>
        <v>18248587.500000004</v>
      </c>
      <c r="AA312" s="113">
        <f t="shared" si="61"/>
        <v>18803239.493768971</v>
      </c>
      <c r="AB312" s="193">
        <f t="shared" si="62"/>
        <v>2.2411793828764736E-4</v>
      </c>
      <c r="AC312" s="191">
        <f t="shared" si="63"/>
        <v>2.6241878603496785E-4</v>
      </c>
      <c r="AD312" s="194">
        <f t="shared" si="64"/>
        <v>3.6301819663032544E-8</v>
      </c>
      <c r="AE312" s="191">
        <f t="shared" si="65"/>
        <v>1.9681408952622586E-2</v>
      </c>
      <c r="AF312" s="191">
        <f t="shared" si="66"/>
        <v>0.38275603230947897</v>
      </c>
    </row>
    <row r="313" spans="2:32">
      <c r="B313" s="116">
        <f t="shared" si="51"/>
        <v>59322.083773504972</v>
      </c>
      <c r="C313" s="115">
        <f t="shared" si="67"/>
        <v>8.4699999999999829</v>
      </c>
      <c r="D313" s="68">
        <f>'ver pressoflex 6p C2 DCpowe'!$G$3/2/$C$557*C313</f>
        <v>103.75749999999979</v>
      </c>
      <c r="E313" s="114">
        <f t="shared" si="54"/>
        <v>2.1048182771512687E-4</v>
      </c>
      <c r="F313" s="114">
        <f t="shared" si="55"/>
        <v>3.8544139565247388E-4</v>
      </c>
      <c r="G313" s="114">
        <f t="shared" si="56"/>
        <v>5.6040096358982074E-4</v>
      </c>
      <c r="H313" s="114">
        <f t="shared" si="57"/>
        <v>4.3439016202349483E-3</v>
      </c>
      <c r="I313" s="114">
        <f t="shared" si="58"/>
        <v>4.5188611881722962E-3</v>
      </c>
      <c r="J313" s="114">
        <f t="shared" si="59"/>
        <v>4.6938207561096432E-3</v>
      </c>
      <c r="K313" s="114">
        <f t="shared" si="60"/>
        <v>5.1312196759530099E-3</v>
      </c>
      <c r="L313" s="113">
        <f>-'ver pressoflex 6p C2 DCpowe'!$G$2*'ver pressoflex 6p C2 DCpowe'!D313*'ver pressoflex 6p C2 DCpowe'!$G$17*'ver pressoflex 6p C2 DCpowe'!$G$13*'ver pressoflex 6p C2 DCpowe'!AE313</f>
        <v>-484.95951932835214</v>
      </c>
      <c r="M313" s="31">
        <f>IF(ABS(E313)&lt;'ver pressoflex 6p C2 DCpowe'!$G$7,'ver pressoflex 6p C2 DCpowe'!$G$16*E313*'ver pressoflex 6p C2 DCpowe'!$O$8,SIGN(E313)*'ver pressoflex 6p C2 DCpowe'!$G$15*'ver pressoflex 6p C2 DCpowe'!$O$8)</f>
        <v>3.5432928333189428</v>
      </c>
      <c r="N313" s="31">
        <f>IF(ABS(F313)&lt;'ver pressoflex 6p C2 DCpowe'!$G$7,'ver pressoflex 6p C2 DCpowe'!$G$16*F313*'ver pressoflex 6p C2 DCpowe'!$O$9,SIGN(F313)*'ver pressoflex 6p C2 DCpowe'!$G$15*'ver pressoflex 6p C2 DCpowe'!$O$9)</f>
        <v>0</v>
      </c>
      <c r="O313" s="31">
        <f>IF(ABS(G313)&lt;'ver pressoflex 6p C2 DCpowe'!$G$7,'ver pressoflex 6p C2 DCpowe'!$G$16*G313*'ver pressoflex 6p C2 DCpowe'!$O$10,SIGN(G313)*'ver pressoflex 6p C2 DCpowe'!$G$15*'ver pressoflex 6p C2 DCpowe'!$O$10)</f>
        <v>0</v>
      </c>
      <c r="P313" s="31">
        <f>IF(ABS(H313)&lt;'ver pressoflex 6p C2 DCpowe'!$G$7,'ver pressoflex 6p C2 DCpowe'!$G$16*H313*'ver pressoflex 6p C2 DCpowe'!$O$11,SIGN(H313)*'ver pressoflex 6p C2 DCpowe'!$G$15*'ver pressoflex 6p C2 DCpowe'!$O$11)</f>
        <v>0</v>
      </c>
      <c r="Q313" s="31">
        <f>IF(ABS(I313)&lt;'ver pressoflex 6p C2 DCpowe'!$G$7,'ver pressoflex 6p C2 DCpowe'!$G$16*I313*'ver pressoflex 6p C2 DCpowe'!$O$12,SIGN(I313)*'ver pressoflex 6p C2 DCpowe'!$G$15*'ver pressoflex 6p C2 DCpowe'!$O$12)</f>
        <v>0</v>
      </c>
      <c r="R313" s="31">
        <f>IF(ABS(J313)&lt;'ver pressoflex 6p C2 DCpowe'!$G$7,'ver pressoflex 6p C2 DCpowe'!$G$16*J313*'ver pressoflex 6p C2 DCpowe'!$O$13,SIGN(J313)*'ver pressoflex 6p C2 DCpowe'!$G$15*'ver pressoflex 6p C2 DCpowe'!$O$13)</f>
        <v>17803.500000000004</v>
      </c>
      <c r="S313" s="113">
        <f t="shared" si="52"/>
        <v>17322.083773504972</v>
      </c>
      <c r="T313" s="362">
        <f>-L313*('ver pressoflex 6p C2 DCpowe'!$G$3/2-'ver pressoflex 6p C2 DCpowe'!AF313*'ver pressoflex 6p C2 DCpowe'!D313)</f>
        <v>574770.3812328513</v>
      </c>
      <c r="U313" s="29">
        <f>M313*IF(($G$3/2-$M$8)&gt;0,('ver pressoflex 6p C2 DCpowe'!$G$3/2-'ver pressoflex 6p C2 DCpowe'!$M$8),'ver pressoflex 6p C2 DCpowe'!$G$3/2-('ver pressoflex 6p C2 DCpowe'!$G$3-'ver pressoflex 6p C2 DCpowe'!$M$8))*IF(($G$3/2-$M$8)&gt;0,-1,1)</f>
        <v>-3631.8751541519164</v>
      </c>
      <c r="V313" s="29">
        <f>N313*IF(($G$3/2-$M$9)&gt;0,('ver pressoflex 6p C2 DCpowe'!$G$3/2-'ver pressoflex 6p C2 DCpowe'!$M$9),'ver pressoflex 6p C2 DCpowe'!$G$3/2-('ver pressoflex 6p C2 DCpowe'!$G$3-'ver pressoflex 6p C2 DCpowe'!$M$9))*IF(($G$3/2-$M$9)&gt;0,-1,1)</f>
        <v>0</v>
      </c>
      <c r="W313" s="29">
        <f>O313*IF(($G$3/2-$M$10)&gt;0,('ver pressoflex 6p C2 DCpowe'!$G$3/2-'ver pressoflex 6p C2 DCpowe'!$M$10),'ver pressoflex 6p C2 DCpowe'!$G$3/2-('ver pressoflex 6p C2 DCpowe'!$G$3-'ver pressoflex 6p C2 DCpowe'!$M$10))*IF(($G$3/2-$M$10)&gt;0,-1,1)</f>
        <v>0</v>
      </c>
      <c r="X313" s="29">
        <f>P313*IF(($G$3/2-$M$11)&gt;0,('ver pressoflex 6p C2 DCpowe'!$G$3/2-'ver pressoflex 6p C2 DCpowe'!$M$11),'ver pressoflex 6p C2 DCpowe'!$G$3/2-('ver pressoflex 6p C2 DCpowe'!$G$3-'ver pressoflex 6p C2 DCpowe'!$M$11))*IF(($G$3/2-$M$11)&gt;0,-1,1)</f>
        <v>0</v>
      </c>
      <c r="Y313" s="29">
        <f>Q313*IF(($G$3/2-$M$12)&gt;0,('ver pressoflex 6p C2 DCpowe'!$G$3/2-'ver pressoflex 6p C2 DCpowe'!$M$12),'ver pressoflex 6p C2 DCpowe'!$G$3/2-('ver pressoflex 6p C2 DCpowe'!$G$3-'ver pressoflex 6p C2 DCpowe'!$M$12))*IF(($G$3/2-$M$12)&gt;0,-1,1)</f>
        <v>0</v>
      </c>
      <c r="Z313" s="29">
        <f>R313*IF(($G$3/2-$M$13)&gt;0,('ver pressoflex 6p C2 DCpowe'!$G$3/2-'ver pressoflex 6p C2 DCpowe'!$M$13),'ver pressoflex 6p C2 DCpowe'!$G$3/2-('ver pressoflex 6p C2 DCpowe'!$G$3-'ver pressoflex 6p C2 DCpowe'!$M$13))*IF(($G$3/2-$M$13)&gt;0,-1,1)</f>
        <v>18248587.500000004</v>
      </c>
      <c r="AA313" s="113">
        <f t="shared" si="61"/>
        <v>18819726.006078701</v>
      </c>
      <c r="AB313" s="193">
        <f t="shared" si="62"/>
        <v>2.2691709212824051E-4</v>
      </c>
      <c r="AC313" s="191">
        <f t="shared" si="63"/>
        <v>2.6708404243595639E-4</v>
      </c>
      <c r="AD313" s="194">
        <f t="shared" si="64"/>
        <v>3.7353916694391441E-8</v>
      </c>
      <c r="AE313" s="191">
        <f t="shared" si="65"/>
        <v>2.003130318269673E-2</v>
      </c>
      <c r="AF313" s="191">
        <f t="shared" si="66"/>
        <v>0.38365908968529083</v>
      </c>
    </row>
    <row r="314" spans="2:32">
      <c r="B314" s="116">
        <f t="shared" ref="B314:B377" si="68">ABS(+S314-$C$53)</f>
        <v>59307.734765038578</v>
      </c>
      <c r="C314" s="115">
        <f t="shared" si="67"/>
        <v>8.5699999999999825</v>
      </c>
      <c r="D314" s="68">
        <f>'ver pressoflex 6p C2 DCpowe'!$G$3/2/$C$557*C314</f>
        <v>104.98249999999979</v>
      </c>
      <c r="E314" s="114">
        <f t="shared" si="54"/>
        <v>2.0791416258300033E-4</v>
      </c>
      <c r="F314" s="114">
        <f t="shared" si="55"/>
        <v>3.8296752650690904E-4</v>
      </c>
      <c r="G314" s="114">
        <f t="shared" si="56"/>
        <v>5.5802089043081762E-4</v>
      </c>
      <c r="H314" s="114">
        <f t="shared" si="57"/>
        <v>4.3435498852853428E-3</v>
      </c>
      <c r="I314" s="114">
        <f t="shared" si="58"/>
        <v>4.5186032492092517E-3</v>
      </c>
      <c r="J314" s="114">
        <f t="shared" si="59"/>
        <v>4.6936566131331597E-3</v>
      </c>
      <c r="K314" s="114">
        <f t="shared" si="60"/>
        <v>5.1312900229429316E-3</v>
      </c>
      <c r="L314" s="113">
        <f>-'ver pressoflex 6p C2 DCpowe'!$G$2*'ver pressoflex 6p C2 DCpowe'!D314*'ver pressoflex 6p C2 DCpowe'!$G$17*'ver pressoflex 6p C2 DCpowe'!$G$13*'ver pressoflex 6p C2 DCpowe'!AE314</f>
        <v>-499.26530321065854</v>
      </c>
      <c r="M314" s="31">
        <f>IF(ABS(E314)&lt;'ver pressoflex 6p C2 DCpowe'!$G$7,'ver pressoflex 6p C2 DCpowe'!$G$16*E314*'ver pressoflex 6p C2 DCpowe'!$O$8,SIGN(E314)*'ver pressoflex 6p C2 DCpowe'!$G$15*'ver pressoflex 6p C2 DCpowe'!$O$8)</f>
        <v>3.5000682492311403</v>
      </c>
      <c r="N314" s="31">
        <f>IF(ABS(F314)&lt;'ver pressoflex 6p C2 DCpowe'!$G$7,'ver pressoflex 6p C2 DCpowe'!$G$16*F314*'ver pressoflex 6p C2 DCpowe'!$O$9,SIGN(F314)*'ver pressoflex 6p C2 DCpowe'!$G$15*'ver pressoflex 6p C2 DCpowe'!$O$9)</f>
        <v>0</v>
      </c>
      <c r="O314" s="31">
        <f>IF(ABS(G314)&lt;'ver pressoflex 6p C2 DCpowe'!$G$7,'ver pressoflex 6p C2 DCpowe'!$G$16*G314*'ver pressoflex 6p C2 DCpowe'!$O$10,SIGN(G314)*'ver pressoflex 6p C2 DCpowe'!$G$15*'ver pressoflex 6p C2 DCpowe'!$O$10)</f>
        <v>0</v>
      </c>
      <c r="P314" s="31">
        <f>IF(ABS(H314)&lt;'ver pressoflex 6p C2 DCpowe'!$G$7,'ver pressoflex 6p C2 DCpowe'!$G$16*H314*'ver pressoflex 6p C2 DCpowe'!$O$11,SIGN(H314)*'ver pressoflex 6p C2 DCpowe'!$G$15*'ver pressoflex 6p C2 DCpowe'!$O$11)</f>
        <v>0</v>
      </c>
      <c r="Q314" s="31">
        <f>IF(ABS(I314)&lt;'ver pressoflex 6p C2 DCpowe'!$G$7,'ver pressoflex 6p C2 DCpowe'!$G$16*I314*'ver pressoflex 6p C2 DCpowe'!$O$12,SIGN(I314)*'ver pressoflex 6p C2 DCpowe'!$G$15*'ver pressoflex 6p C2 DCpowe'!$O$12)</f>
        <v>0</v>
      </c>
      <c r="R314" s="31">
        <f>IF(ABS(J314)&lt;'ver pressoflex 6p C2 DCpowe'!$G$7,'ver pressoflex 6p C2 DCpowe'!$G$16*J314*'ver pressoflex 6p C2 DCpowe'!$O$13,SIGN(J314)*'ver pressoflex 6p C2 DCpowe'!$G$15*'ver pressoflex 6p C2 DCpowe'!$O$13)</f>
        <v>17803.500000000004</v>
      </c>
      <c r="S314" s="113">
        <f t="shared" ref="S314:S377" si="69">L314+M314+N314+O314+P314+Q314+R314</f>
        <v>17307.734765038575</v>
      </c>
      <c r="T314" s="362">
        <f>-L314*('ver pressoflex 6p C2 DCpowe'!$G$3/2-'ver pressoflex 6p C2 DCpowe'!AF314*'ver pressoflex 6p C2 DCpowe'!D314)</f>
        <v>591443.64744515368</v>
      </c>
      <c r="U314" s="29">
        <f>M314*IF(($G$3/2-$M$8)&gt;0,('ver pressoflex 6p C2 DCpowe'!$G$3/2-'ver pressoflex 6p C2 DCpowe'!$M$8),'ver pressoflex 6p C2 DCpowe'!$G$3/2-('ver pressoflex 6p C2 DCpowe'!$G$3-'ver pressoflex 6p C2 DCpowe'!$M$8))*IF(($G$3/2-$M$8)&gt;0,-1,1)</f>
        <v>-3587.5699554619187</v>
      </c>
      <c r="V314" s="29">
        <f>N314*IF(($G$3/2-$M$9)&gt;0,('ver pressoflex 6p C2 DCpowe'!$G$3/2-'ver pressoflex 6p C2 DCpowe'!$M$9),'ver pressoflex 6p C2 DCpowe'!$G$3/2-('ver pressoflex 6p C2 DCpowe'!$G$3-'ver pressoflex 6p C2 DCpowe'!$M$9))*IF(($G$3/2-$M$9)&gt;0,-1,1)</f>
        <v>0</v>
      </c>
      <c r="W314" s="29">
        <f>O314*IF(($G$3/2-$M$10)&gt;0,('ver pressoflex 6p C2 DCpowe'!$G$3/2-'ver pressoflex 6p C2 DCpowe'!$M$10),'ver pressoflex 6p C2 DCpowe'!$G$3/2-('ver pressoflex 6p C2 DCpowe'!$G$3-'ver pressoflex 6p C2 DCpowe'!$M$10))*IF(($G$3/2-$M$10)&gt;0,-1,1)</f>
        <v>0</v>
      </c>
      <c r="X314" s="29">
        <f>P314*IF(($G$3/2-$M$11)&gt;0,('ver pressoflex 6p C2 DCpowe'!$G$3/2-'ver pressoflex 6p C2 DCpowe'!$M$11),'ver pressoflex 6p C2 DCpowe'!$G$3/2-('ver pressoflex 6p C2 DCpowe'!$G$3-'ver pressoflex 6p C2 DCpowe'!$M$11))*IF(($G$3/2-$M$11)&gt;0,-1,1)</f>
        <v>0</v>
      </c>
      <c r="Y314" s="29">
        <f>Q314*IF(($G$3/2-$M$12)&gt;0,('ver pressoflex 6p C2 DCpowe'!$G$3/2-'ver pressoflex 6p C2 DCpowe'!$M$12),'ver pressoflex 6p C2 DCpowe'!$G$3/2-('ver pressoflex 6p C2 DCpowe'!$G$3-'ver pressoflex 6p C2 DCpowe'!$M$12))*IF(($G$3/2-$M$12)&gt;0,-1,1)</f>
        <v>0</v>
      </c>
      <c r="Z314" s="29">
        <f>R314*IF(($G$3/2-$M$13)&gt;0,('ver pressoflex 6p C2 DCpowe'!$G$3/2-'ver pressoflex 6p C2 DCpowe'!$M$13),'ver pressoflex 6p C2 DCpowe'!$G$3/2-('ver pressoflex 6p C2 DCpowe'!$G$3-'ver pressoflex 6p C2 DCpowe'!$M$13))*IF(($G$3/2-$M$13)&gt;0,-1,1)</f>
        <v>18248587.500000004</v>
      </c>
      <c r="AA314" s="113">
        <f t="shared" si="61"/>
        <v>18836443.577489696</v>
      </c>
      <c r="AB314" s="193">
        <f t="shared" si="62"/>
        <v>2.2971924722677131E-4</v>
      </c>
      <c r="AC314" s="191">
        <f t="shared" si="63"/>
        <v>2.7175430093350774E-4</v>
      </c>
      <c r="AD314" s="194">
        <f t="shared" si="64"/>
        <v>3.8420221566473179E-8</v>
      </c>
      <c r="AE314" s="191">
        <f t="shared" si="65"/>
        <v>2.0381572570013079E-2</v>
      </c>
      <c r="AF314" s="191">
        <f t="shared" si="66"/>
        <v>0.38455952528551252</v>
      </c>
    </row>
    <row r="315" spans="2:32">
      <c r="B315" s="116">
        <f t="shared" si="68"/>
        <v>59293.176160855277</v>
      </c>
      <c r="C315" s="115">
        <f t="shared" si="67"/>
        <v>8.6699999999999822</v>
      </c>
      <c r="D315" s="68">
        <f>'ver pressoflex 6p C2 DCpowe'!$G$3/2/$C$557*C315</f>
        <v>106.20749999999978</v>
      </c>
      <c r="E315" s="114">
        <f t="shared" ref="E315:E378" si="70">$G$8*($M$8-D315)/($G$5-D315)</f>
        <v>2.0534374291885147E-4</v>
      </c>
      <c r="F315" s="114">
        <f t="shared" ref="F315:F378" si="71">$G$8*($M$9-D315)/($G$5-D315)</f>
        <v>3.804910034514962E-4</v>
      </c>
      <c r="G315" s="114">
        <f t="shared" ref="G315:G378" si="72">$G$8*($M$10-D315)/($G$5-D315)</f>
        <v>5.5563826398414087E-4</v>
      </c>
      <c r="H315" s="114">
        <f t="shared" ref="H315:H378" si="73">$G$8*($M$11-D315)/($G$5-D315)</f>
        <v>4.343197773002583E-3</v>
      </c>
      <c r="I315" s="114">
        <f t="shared" ref="I315:I378" si="74">$G$8*($M$12-D315)/($G$5-D315)</f>
        <v>4.5183450335352267E-3</v>
      </c>
      <c r="J315" s="114">
        <f t="shared" ref="J315:J378" si="75">$G$8*($M$13-D315)/($G$5-D315)</f>
        <v>4.6934922940678721E-3</v>
      </c>
      <c r="K315" s="114">
        <f t="shared" ref="K315:K378" si="76">$G$8*($G$3-D315)/($G$5-D315)</f>
        <v>5.1313604453994835E-3</v>
      </c>
      <c r="L315" s="113">
        <f>-'ver pressoflex 6p C2 DCpowe'!$G$2*'ver pressoflex 6p C2 DCpowe'!D315*'ver pressoflex 6p C2 DCpowe'!$G$17*'ver pressoflex 6p C2 DCpowe'!$G$13*'ver pressoflex 6p C2 DCpowe'!AE315</f>
        <v>-513.78063643953112</v>
      </c>
      <c r="M315" s="31">
        <f>IF(ABS(E315)&lt;'ver pressoflex 6p C2 DCpowe'!$G$7,'ver pressoflex 6p C2 DCpowe'!$G$16*E315*'ver pressoflex 6p C2 DCpowe'!$O$8,SIGN(E315)*'ver pressoflex 6p C2 DCpowe'!$G$15*'ver pressoflex 6p C2 DCpowe'!$O$8)</f>
        <v>3.4567972948049581</v>
      </c>
      <c r="N315" s="31">
        <f>IF(ABS(F315)&lt;'ver pressoflex 6p C2 DCpowe'!$G$7,'ver pressoflex 6p C2 DCpowe'!$G$16*F315*'ver pressoflex 6p C2 DCpowe'!$O$9,SIGN(F315)*'ver pressoflex 6p C2 DCpowe'!$G$15*'ver pressoflex 6p C2 DCpowe'!$O$9)</f>
        <v>0</v>
      </c>
      <c r="O315" s="31">
        <f>IF(ABS(G315)&lt;'ver pressoflex 6p C2 DCpowe'!$G$7,'ver pressoflex 6p C2 DCpowe'!$G$16*G315*'ver pressoflex 6p C2 DCpowe'!$O$10,SIGN(G315)*'ver pressoflex 6p C2 DCpowe'!$G$15*'ver pressoflex 6p C2 DCpowe'!$O$10)</f>
        <v>0</v>
      </c>
      <c r="P315" s="31">
        <f>IF(ABS(H315)&lt;'ver pressoflex 6p C2 DCpowe'!$G$7,'ver pressoflex 6p C2 DCpowe'!$G$16*H315*'ver pressoflex 6p C2 DCpowe'!$O$11,SIGN(H315)*'ver pressoflex 6p C2 DCpowe'!$G$15*'ver pressoflex 6p C2 DCpowe'!$O$11)</f>
        <v>0</v>
      </c>
      <c r="Q315" s="31">
        <f>IF(ABS(I315)&lt;'ver pressoflex 6p C2 DCpowe'!$G$7,'ver pressoflex 6p C2 DCpowe'!$G$16*I315*'ver pressoflex 6p C2 DCpowe'!$O$12,SIGN(I315)*'ver pressoflex 6p C2 DCpowe'!$G$15*'ver pressoflex 6p C2 DCpowe'!$O$12)</f>
        <v>0</v>
      </c>
      <c r="R315" s="31">
        <f>IF(ABS(J315)&lt;'ver pressoflex 6p C2 DCpowe'!$G$7,'ver pressoflex 6p C2 DCpowe'!$G$16*J315*'ver pressoflex 6p C2 DCpowe'!$O$13,SIGN(J315)*'ver pressoflex 6p C2 DCpowe'!$G$15*'ver pressoflex 6p C2 DCpowe'!$O$13)</f>
        <v>17803.500000000004</v>
      </c>
      <c r="S315" s="113">
        <f t="shared" si="69"/>
        <v>17293.176160855277</v>
      </c>
      <c r="T315" s="362">
        <f>-L315*('ver pressoflex 6p C2 DCpowe'!$G$3/2-'ver pressoflex 6p C2 DCpowe'!AF315*'ver pressoflex 6p C2 DCpowe'!D315)</f>
        <v>608347.93540521443</v>
      </c>
      <c r="U315" s="29">
        <f>M315*IF(($G$3/2-$M$8)&gt;0,('ver pressoflex 6p C2 DCpowe'!$G$3/2-'ver pressoflex 6p C2 DCpowe'!$M$8),'ver pressoflex 6p C2 DCpowe'!$G$3/2-('ver pressoflex 6p C2 DCpowe'!$G$3-'ver pressoflex 6p C2 DCpowe'!$M$8))*IF(($G$3/2-$M$8)&gt;0,-1,1)</f>
        <v>-3543.2172271750819</v>
      </c>
      <c r="V315" s="29">
        <f>N315*IF(($G$3/2-$M$9)&gt;0,('ver pressoflex 6p C2 DCpowe'!$G$3/2-'ver pressoflex 6p C2 DCpowe'!$M$9),'ver pressoflex 6p C2 DCpowe'!$G$3/2-('ver pressoflex 6p C2 DCpowe'!$G$3-'ver pressoflex 6p C2 DCpowe'!$M$9))*IF(($G$3/2-$M$9)&gt;0,-1,1)</f>
        <v>0</v>
      </c>
      <c r="W315" s="29">
        <f>O315*IF(($G$3/2-$M$10)&gt;0,('ver pressoflex 6p C2 DCpowe'!$G$3/2-'ver pressoflex 6p C2 DCpowe'!$M$10),'ver pressoflex 6p C2 DCpowe'!$G$3/2-('ver pressoflex 6p C2 DCpowe'!$G$3-'ver pressoflex 6p C2 DCpowe'!$M$10))*IF(($G$3/2-$M$10)&gt;0,-1,1)</f>
        <v>0</v>
      </c>
      <c r="X315" s="29">
        <f>P315*IF(($G$3/2-$M$11)&gt;0,('ver pressoflex 6p C2 DCpowe'!$G$3/2-'ver pressoflex 6p C2 DCpowe'!$M$11),'ver pressoflex 6p C2 DCpowe'!$G$3/2-('ver pressoflex 6p C2 DCpowe'!$G$3-'ver pressoflex 6p C2 DCpowe'!$M$11))*IF(($G$3/2-$M$11)&gt;0,-1,1)</f>
        <v>0</v>
      </c>
      <c r="Y315" s="29">
        <f>Q315*IF(($G$3/2-$M$12)&gt;0,('ver pressoflex 6p C2 DCpowe'!$G$3/2-'ver pressoflex 6p C2 DCpowe'!$M$12),'ver pressoflex 6p C2 DCpowe'!$G$3/2-('ver pressoflex 6p C2 DCpowe'!$G$3-'ver pressoflex 6p C2 DCpowe'!$M$12))*IF(($G$3/2-$M$12)&gt;0,-1,1)</f>
        <v>0</v>
      </c>
      <c r="Z315" s="29">
        <f>R315*IF(($G$3/2-$M$13)&gt;0,('ver pressoflex 6p C2 DCpowe'!$G$3/2-'ver pressoflex 6p C2 DCpowe'!$M$13),'ver pressoflex 6p C2 DCpowe'!$G$3/2-('ver pressoflex 6p C2 DCpowe'!$G$3-'ver pressoflex 6p C2 DCpowe'!$M$13))*IF(($G$3/2-$M$13)&gt;0,-1,1)</f>
        <v>18248587.500000004</v>
      </c>
      <c r="AA315" s="113">
        <f t="shared" ref="AA315:AA378" si="77">T315+U315+V315+W315+X315+Y315+Z315</f>
        <v>18853392.218178041</v>
      </c>
      <c r="AB315" s="193">
        <f t="shared" ref="AB315:AB378" si="78">$G$8*D315/($G$5-D315)</f>
        <v>2.3252440841276033E-4</v>
      </c>
      <c r="AC315" s="191">
        <f t="shared" ref="AC315:AC378" si="79">IF(AB315&lt;ABS($G$10),$G$17/ABS($G$10)*(ABS(AB315)^2-ABS(AB315)^3/(3*ABS($G$10))),$G$17*(AB315-ABS($G$10))+$G$17/ABS($G$10)*(ABS($G$10)^2-ABS($G$10)^3/(3*ABS($G$10))))</f>
        <v>2.7642956957682279E-4</v>
      </c>
      <c r="AD315" s="194">
        <f t="shared" ref="AD315:AD378" si="80">IF(AB315&lt;ABS($G$10),2*$G$17/ABS($G$10)*(ABS(AB315)^3/3-ABS(AB315)^4/(8*ABS($G$10))),$G$17/2*(AB315^2-ABS($G$10)^2)+2*$G$17/ABS($G$10)*(ABS($G$10)^3/3-ABS($G$10)^4/(8*ABS($G$10))))</f>
        <v>3.9500778200864585E-8</v>
      </c>
      <c r="AE315" s="191">
        <f t="shared" ref="AE315:AE378" si="81">AC315/(ABS($G$9)*$G$17)</f>
        <v>2.0732217718261708E-2</v>
      </c>
      <c r="AF315" s="191">
        <f t="shared" ref="AF315:AF378" si="82">1-AD315/(AC315*AB315)</f>
        <v>0.38545653318971684</v>
      </c>
    </row>
    <row r="316" spans="2:32">
      <c r="B316" s="116">
        <f t="shared" si="68"/>
        <v>59278.407623499879</v>
      </c>
      <c r="C316" s="115">
        <f t="shared" si="67"/>
        <v>8.7699999999999818</v>
      </c>
      <c r="D316" s="68">
        <f>'ver pressoflex 6p C2 DCpowe'!$G$3/2/$C$557*C316</f>
        <v>107.43249999999978</v>
      </c>
      <c r="E316" s="114">
        <f t="shared" si="70"/>
        <v>2.0277056428780359E-4</v>
      </c>
      <c r="F316" s="114">
        <f t="shared" si="71"/>
        <v>3.7801182221336329E-4</v>
      </c>
      <c r="G316" s="114">
        <f t="shared" si="72"/>
        <v>5.5325308013892303E-4</v>
      </c>
      <c r="H316" s="114">
        <f t="shared" si="73"/>
        <v>4.3428452827791513E-3</v>
      </c>
      <c r="I316" s="114">
        <f t="shared" si="74"/>
        <v>4.5180865407047112E-3</v>
      </c>
      <c r="J316" s="114">
        <f t="shared" si="75"/>
        <v>4.693327798630271E-3</v>
      </c>
      <c r="K316" s="114">
        <f t="shared" si="76"/>
        <v>5.1314309434441702E-3</v>
      </c>
      <c r="L316" s="113">
        <f>-'ver pressoflex 6p C2 DCpowe'!$G$2*'ver pressoflex 6p C2 DCpowe'!D316*'ver pressoflex 6p C2 DCpowe'!$G$17*'ver pressoflex 6p C2 DCpowe'!$G$13*'ver pressoflex 6p C2 DCpowe'!AE316</f>
        <v>-528.50585639550604</v>
      </c>
      <c r="M316" s="31">
        <f>IF(ABS(E316)&lt;'ver pressoflex 6p C2 DCpowe'!$G$7,'ver pressoflex 6p C2 DCpowe'!$G$16*E316*'ver pressoflex 6p C2 DCpowe'!$O$8,SIGN(E316)*'ver pressoflex 6p C2 DCpowe'!$G$15*'ver pressoflex 6p C2 DCpowe'!$O$8)</f>
        <v>3.4134798953828032</v>
      </c>
      <c r="N316" s="31">
        <f>IF(ABS(F316)&lt;'ver pressoflex 6p C2 DCpowe'!$G$7,'ver pressoflex 6p C2 DCpowe'!$G$16*F316*'ver pressoflex 6p C2 DCpowe'!$O$9,SIGN(F316)*'ver pressoflex 6p C2 DCpowe'!$G$15*'ver pressoflex 6p C2 DCpowe'!$O$9)</f>
        <v>0</v>
      </c>
      <c r="O316" s="31">
        <f>IF(ABS(G316)&lt;'ver pressoflex 6p C2 DCpowe'!$G$7,'ver pressoflex 6p C2 DCpowe'!$G$16*G316*'ver pressoflex 6p C2 DCpowe'!$O$10,SIGN(G316)*'ver pressoflex 6p C2 DCpowe'!$G$15*'ver pressoflex 6p C2 DCpowe'!$O$10)</f>
        <v>0</v>
      </c>
      <c r="P316" s="31">
        <f>IF(ABS(H316)&lt;'ver pressoflex 6p C2 DCpowe'!$G$7,'ver pressoflex 6p C2 DCpowe'!$G$16*H316*'ver pressoflex 6p C2 DCpowe'!$O$11,SIGN(H316)*'ver pressoflex 6p C2 DCpowe'!$G$15*'ver pressoflex 6p C2 DCpowe'!$O$11)</f>
        <v>0</v>
      </c>
      <c r="Q316" s="31">
        <f>IF(ABS(I316)&lt;'ver pressoflex 6p C2 DCpowe'!$G$7,'ver pressoflex 6p C2 DCpowe'!$G$16*I316*'ver pressoflex 6p C2 DCpowe'!$O$12,SIGN(I316)*'ver pressoflex 6p C2 DCpowe'!$G$15*'ver pressoflex 6p C2 DCpowe'!$O$12)</f>
        <v>0</v>
      </c>
      <c r="R316" s="31">
        <f>IF(ABS(J316)&lt;'ver pressoflex 6p C2 DCpowe'!$G$7,'ver pressoflex 6p C2 DCpowe'!$G$16*J316*'ver pressoflex 6p C2 DCpowe'!$O$13,SIGN(J316)*'ver pressoflex 6p C2 DCpowe'!$G$15*'ver pressoflex 6p C2 DCpowe'!$O$13)</f>
        <v>17803.500000000004</v>
      </c>
      <c r="S316" s="113">
        <f t="shared" si="69"/>
        <v>17278.407623499879</v>
      </c>
      <c r="T316" s="362">
        <f>-L316*('ver pressoflex 6p C2 DCpowe'!$G$3/2-'ver pressoflex 6p C2 DCpowe'!AF316*'ver pressoflex 6p C2 DCpowe'!D316)</f>
        <v>625483.25523444882</v>
      </c>
      <c r="U316" s="29">
        <f>M316*IF(($G$3/2-$M$8)&gt;0,('ver pressoflex 6p C2 DCpowe'!$G$3/2-'ver pressoflex 6p C2 DCpowe'!$M$8),'ver pressoflex 6p C2 DCpowe'!$G$3/2-('ver pressoflex 6p C2 DCpowe'!$G$3-'ver pressoflex 6p C2 DCpowe'!$M$8))*IF(($G$3/2-$M$8)&gt;0,-1,1)</f>
        <v>-3498.8168927673732</v>
      </c>
      <c r="V316" s="29">
        <f>N316*IF(($G$3/2-$M$9)&gt;0,('ver pressoflex 6p C2 DCpowe'!$G$3/2-'ver pressoflex 6p C2 DCpowe'!$M$9),'ver pressoflex 6p C2 DCpowe'!$G$3/2-('ver pressoflex 6p C2 DCpowe'!$G$3-'ver pressoflex 6p C2 DCpowe'!$M$9))*IF(($G$3/2-$M$9)&gt;0,-1,1)</f>
        <v>0</v>
      </c>
      <c r="W316" s="29">
        <f>O316*IF(($G$3/2-$M$10)&gt;0,('ver pressoflex 6p C2 DCpowe'!$G$3/2-'ver pressoflex 6p C2 DCpowe'!$M$10),'ver pressoflex 6p C2 DCpowe'!$G$3/2-('ver pressoflex 6p C2 DCpowe'!$G$3-'ver pressoflex 6p C2 DCpowe'!$M$10))*IF(($G$3/2-$M$10)&gt;0,-1,1)</f>
        <v>0</v>
      </c>
      <c r="X316" s="29">
        <f>P316*IF(($G$3/2-$M$11)&gt;0,('ver pressoflex 6p C2 DCpowe'!$G$3/2-'ver pressoflex 6p C2 DCpowe'!$M$11),'ver pressoflex 6p C2 DCpowe'!$G$3/2-('ver pressoflex 6p C2 DCpowe'!$G$3-'ver pressoflex 6p C2 DCpowe'!$M$11))*IF(($G$3/2-$M$11)&gt;0,-1,1)</f>
        <v>0</v>
      </c>
      <c r="Y316" s="29">
        <f>Q316*IF(($G$3/2-$M$12)&gt;0,('ver pressoflex 6p C2 DCpowe'!$G$3/2-'ver pressoflex 6p C2 DCpowe'!$M$12),'ver pressoflex 6p C2 DCpowe'!$G$3/2-('ver pressoflex 6p C2 DCpowe'!$G$3-'ver pressoflex 6p C2 DCpowe'!$M$12))*IF(($G$3/2-$M$12)&gt;0,-1,1)</f>
        <v>0</v>
      </c>
      <c r="Z316" s="29">
        <f>R316*IF(($G$3/2-$M$13)&gt;0,('ver pressoflex 6p C2 DCpowe'!$G$3/2-'ver pressoflex 6p C2 DCpowe'!$M$13),'ver pressoflex 6p C2 DCpowe'!$G$3/2-('ver pressoflex 6p C2 DCpowe'!$G$3-'ver pressoflex 6p C2 DCpowe'!$M$13))*IF(($G$3/2-$M$13)&gt;0,-1,1)</f>
        <v>18248587.500000004</v>
      </c>
      <c r="AA316" s="113">
        <f t="shared" si="77"/>
        <v>18870571.938341685</v>
      </c>
      <c r="AB316" s="193">
        <f t="shared" si="78"/>
        <v>2.3533258052609566E-4</v>
      </c>
      <c r="AC316" s="191">
        <f t="shared" si="79"/>
        <v>2.8110985643238165E-4</v>
      </c>
      <c r="AD316" s="194">
        <f t="shared" si="80"/>
        <v>4.0595630658670524E-8</v>
      </c>
      <c r="AE316" s="191">
        <f t="shared" si="81"/>
        <v>2.1083239232428622E-2</v>
      </c>
      <c r="AF316" s="191">
        <f t="shared" si="82"/>
        <v>0.3863494013971821</v>
      </c>
    </row>
    <row r="317" spans="2:32">
      <c r="B317" s="116">
        <f t="shared" si="68"/>
        <v>59263.42881479238</v>
      </c>
      <c r="C317" s="115">
        <f t="shared" si="67"/>
        <v>8.8699999999999815</v>
      </c>
      <c r="D317" s="68">
        <f>'ver pressoflex 6p C2 DCpowe'!$G$3/2/$C$557*C317</f>
        <v>108.65749999999977</v>
      </c>
      <c r="E317" s="114">
        <f t="shared" si="70"/>
        <v>2.0019462224545463E-4</v>
      </c>
      <c r="F317" s="114">
        <f t="shared" si="71"/>
        <v>3.7552997851046091E-4</v>
      </c>
      <c r="G317" s="114">
        <f t="shared" si="72"/>
        <v>5.5086533477546711E-4</v>
      </c>
      <c r="H317" s="114">
        <f t="shared" si="73"/>
        <v>4.3424924140062268E-3</v>
      </c>
      <c r="I317" s="114">
        <f t="shared" si="74"/>
        <v>4.5178277702712334E-3</v>
      </c>
      <c r="J317" s="114">
        <f t="shared" si="75"/>
        <v>4.6931631265362391E-3</v>
      </c>
      <c r="K317" s="114">
        <f t="shared" si="76"/>
        <v>5.1315015171987553E-3</v>
      </c>
      <c r="L317" s="113">
        <f>-'ver pressoflex 6p C2 DCpowe'!$G$2*'ver pressoflex 6p C2 DCpowe'!D317*'ver pressoflex 6p C2 DCpowe'!$G$17*'ver pressoflex 6p C2 DCpowe'!$G$13*'ver pressoflex 6p C2 DCpowe'!AE317</f>
        <v>-543.44130118376654</v>
      </c>
      <c r="M317" s="31">
        <f>IF(ABS(E317)&lt;'ver pressoflex 6p C2 DCpowe'!$G$7,'ver pressoflex 6p C2 DCpowe'!$G$16*E317*'ver pressoflex 6p C2 DCpowe'!$O$8,SIGN(E317)*'ver pressoflex 6p C2 DCpowe'!$G$15*'ver pressoflex 6p C2 DCpowe'!$O$8)</f>
        <v>3.3701159761467285</v>
      </c>
      <c r="N317" s="31">
        <f>IF(ABS(F317)&lt;'ver pressoflex 6p C2 DCpowe'!$G$7,'ver pressoflex 6p C2 DCpowe'!$G$16*F317*'ver pressoflex 6p C2 DCpowe'!$O$9,SIGN(F317)*'ver pressoflex 6p C2 DCpowe'!$G$15*'ver pressoflex 6p C2 DCpowe'!$O$9)</f>
        <v>0</v>
      </c>
      <c r="O317" s="31">
        <f>IF(ABS(G317)&lt;'ver pressoflex 6p C2 DCpowe'!$G$7,'ver pressoflex 6p C2 DCpowe'!$G$16*G317*'ver pressoflex 6p C2 DCpowe'!$O$10,SIGN(G317)*'ver pressoflex 6p C2 DCpowe'!$G$15*'ver pressoflex 6p C2 DCpowe'!$O$10)</f>
        <v>0</v>
      </c>
      <c r="P317" s="31">
        <f>IF(ABS(H317)&lt;'ver pressoflex 6p C2 DCpowe'!$G$7,'ver pressoflex 6p C2 DCpowe'!$G$16*H317*'ver pressoflex 6p C2 DCpowe'!$O$11,SIGN(H317)*'ver pressoflex 6p C2 DCpowe'!$G$15*'ver pressoflex 6p C2 DCpowe'!$O$11)</f>
        <v>0</v>
      </c>
      <c r="Q317" s="31">
        <f>IF(ABS(I317)&lt;'ver pressoflex 6p C2 DCpowe'!$G$7,'ver pressoflex 6p C2 DCpowe'!$G$16*I317*'ver pressoflex 6p C2 DCpowe'!$O$12,SIGN(I317)*'ver pressoflex 6p C2 DCpowe'!$G$15*'ver pressoflex 6p C2 DCpowe'!$O$12)</f>
        <v>0</v>
      </c>
      <c r="R317" s="31">
        <f>IF(ABS(J317)&lt;'ver pressoflex 6p C2 DCpowe'!$G$7,'ver pressoflex 6p C2 DCpowe'!$G$16*J317*'ver pressoflex 6p C2 DCpowe'!$O$13,SIGN(J317)*'ver pressoflex 6p C2 DCpowe'!$G$15*'ver pressoflex 6p C2 DCpowe'!$O$13)</f>
        <v>17803.500000000004</v>
      </c>
      <c r="S317" s="113">
        <f t="shared" si="69"/>
        <v>17263.428814792383</v>
      </c>
      <c r="T317" s="362">
        <f>-L317*('ver pressoflex 6p C2 DCpowe'!$G$3/2-'ver pressoflex 6p C2 DCpowe'!AF317*'ver pressoflex 6p C2 DCpowe'!D317)</f>
        <v>642849.61707601324</v>
      </c>
      <c r="U317" s="29">
        <f>M317*IF(($G$3/2-$M$8)&gt;0,('ver pressoflex 6p C2 DCpowe'!$G$3/2-'ver pressoflex 6p C2 DCpowe'!$M$8),'ver pressoflex 6p C2 DCpowe'!$G$3/2-('ver pressoflex 6p C2 DCpowe'!$G$3-'ver pressoflex 6p C2 DCpowe'!$M$8))*IF(($G$3/2-$M$8)&gt;0,-1,1)</f>
        <v>-3454.3688755503968</v>
      </c>
      <c r="V317" s="29">
        <f>N317*IF(($G$3/2-$M$9)&gt;0,('ver pressoflex 6p C2 DCpowe'!$G$3/2-'ver pressoflex 6p C2 DCpowe'!$M$9),'ver pressoflex 6p C2 DCpowe'!$G$3/2-('ver pressoflex 6p C2 DCpowe'!$G$3-'ver pressoflex 6p C2 DCpowe'!$M$9))*IF(($G$3/2-$M$9)&gt;0,-1,1)</f>
        <v>0</v>
      </c>
      <c r="W317" s="29">
        <f>O317*IF(($G$3/2-$M$10)&gt;0,('ver pressoflex 6p C2 DCpowe'!$G$3/2-'ver pressoflex 6p C2 DCpowe'!$M$10),'ver pressoflex 6p C2 DCpowe'!$G$3/2-('ver pressoflex 6p C2 DCpowe'!$G$3-'ver pressoflex 6p C2 DCpowe'!$M$10))*IF(($G$3/2-$M$10)&gt;0,-1,1)</f>
        <v>0</v>
      </c>
      <c r="X317" s="29">
        <f>P317*IF(($G$3/2-$M$11)&gt;0,('ver pressoflex 6p C2 DCpowe'!$G$3/2-'ver pressoflex 6p C2 DCpowe'!$M$11),'ver pressoflex 6p C2 DCpowe'!$G$3/2-('ver pressoflex 6p C2 DCpowe'!$G$3-'ver pressoflex 6p C2 DCpowe'!$M$11))*IF(($G$3/2-$M$11)&gt;0,-1,1)</f>
        <v>0</v>
      </c>
      <c r="Y317" s="29">
        <f>Q317*IF(($G$3/2-$M$12)&gt;0,('ver pressoflex 6p C2 DCpowe'!$G$3/2-'ver pressoflex 6p C2 DCpowe'!$M$12),'ver pressoflex 6p C2 DCpowe'!$G$3/2-('ver pressoflex 6p C2 DCpowe'!$G$3-'ver pressoflex 6p C2 DCpowe'!$M$12))*IF(($G$3/2-$M$12)&gt;0,-1,1)</f>
        <v>0</v>
      </c>
      <c r="Z317" s="29">
        <f>R317*IF(($G$3/2-$M$13)&gt;0,('ver pressoflex 6p C2 DCpowe'!$G$3/2-'ver pressoflex 6p C2 DCpowe'!$M$13),'ver pressoflex 6p C2 DCpowe'!$G$3/2-('ver pressoflex 6p C2 DCpowe'!$G$3-'ver pressoflex 6p C2 DCpowe'!$M$13))*IF(($G$3/2-$M$13)&gt;0,-1,1)</f>
        <v>18248587.500000004</v>
      </c>
      <c r="AA317" s="113">
        <f t="shared" si="77"/>
        <v>18887982.748200465</v>
      </c>
      <c r="AB317" s="193">
        <f t="shared" si="78"/>
        <v>2.3814376841706095E-4</v>
      </c>
      <c r="AC317" s="191">
        <f t="shared" si="79"/>
        <v>2.8579516958399044E-4</v>
      </c>
      <c r="AD317" s="194">
        <f t="shared" si="80"/>
        <v>4.1704823141010083E-8</v>
      </c>
      <c r="AE317" s="191">
        <f t="shared" si="81"/>
        <v>2.1434637718799283E-2</v>
      </c>
      <c r="AF317" s="191">
        <f t="shared" si="82"/>
        <v>0.38723750204920659</v>
      </c>
    </row>
    <row r="318" spans="2:32">
      <c r="B318" s="116">
        <f t="shared" si="68"/>
        <v>59248.239395826036</v>
      </c>
      <c r="C318" s="115">
        <f t="shared" si="67"/>
        <v>8.9699999999999811</v>
      </c>
      <c r="D318" s="68">
        <f>'ver pressoflex 6p C2 DCpowe'!$G$3/2/$C$557*C318</f>
        <v>109.88249999999977</v>
      </c>
      <c r="E318" s="114">
        <f t="shared" si="70"/>
        <v>1.976159123378515E-4</v>
      </c>
      <c r="F318" s="114">
        <f t="shared" si="71"/>
        <v>3.7304546805153727E-4</v>
      </c>
      <c r="G318" s="114">
        <f t="shared" si="72"/>
        <v>5.4847502376522317E-4</v>
      </c>
      <c r="H318" s="114">
        <f t="shared" si="73"/>
        <v>4.3421391660736783E-3</v>
      </c>
      <c r="I318" s="114">
        <f t="shared" si="74"/>
        <v>4.5175687217873647E-3</v>
      </c>
      <c r="J318" s="114">
        <f t="shared" si="75"/>
        <v>4.6929982775010494E-3</v>
      </c>
      <c r="K318" s="114">
        <f t="shared" si="76"/>
        <v>5.1315721667852645E-3</v>
      </c>
      <c r="L318" s="113">
        <f>-'ver pressoflex 6p C2 DCpowe'!$G$2*'ver pressoflex 6p C2 DCpowe'!D318*'ver pressoflex 6p C2 DCpowe'!$G$17*'ver pressoflex 6p C2 DCpowe'!$G$13*'ver pressoflex 6p C2 DCpowe'!AE318</f>
        <v>-558.58730963608673</v>
      </c>
      <c r="M318" s="31">
        <f>IF(ABS(E318)&lt;'ver pressoflex 6p C2 DCpowe'!$G$7,'ver pressoflex 6p C2 DCpowe'!$G$16*E318*'ver pressoflex 6p C2 DCpowe'!$O$8,SIGN(E318)*'ver pressoflex 6p C2 DCpowe'!$G$15*'ver pressoflex 6p C2 DCpowe'!$O$8)</f>
        <v>3.3267054621180066</v>
      </c>
      <c r="N318" s="31">
        <f>IF(ABS(F318)&lt;'ver pressoflex 6p C2 DCpowe'!$G$7,'ver pressoflex 6p C2 DCpowe'!$G$16*F318*'ver pressoflex 6p C2 DCpowe'!$O$9,SIGN(F318)*'ver pressoflex 6p C2 DCpowe'!$G$15*'ver pressoflex 6p C2 DCpowe'!$O$9)</f>
        <v>0</v>
      </c>
      <c r="O318" s="31">
        <f>IF(ABS(G318)&lt;'ver pressoflex 6p C2 DCpowe'!$G$7,'ver pressoflex 6p C2 DCpowe'!$G$16*G318*'ver pressoflex 6p C2 DCpowe'!$O$10,SIGN(G318)*'ver pressoflex 6p C2 DCpowe'!$G$15*'ver pressoflex 6p C2 DCpowe'!$O$10)</f>
        <v>0</v>
      </c>
      <c r="P318" s="31">
        <f>IF(ABS(H318)&lt;'ver pressoflex 6p C2 DCpowe'!$G$7,'ver pressoflex 6p C2 DCpowe'!$G$16*H318*'ver pressoflex 6p C2 DCpowe'!$O$11,SIGN(H318)*'ver pressoflex 6p C2 DCpowe'!$G$15*'ver pressoflex 6p C2 DCpowe'!$O$11)</f>
        <v>0</v>
      </c>
      <c r="Q318" s="31">
        <f>IF(ABS(I318)&lt;'ver pressoflex 6p C2 DCpowe'!$G$7,'ver pressoflex 6p C2 DCpowe'!$G$16*I318*'ver pressoflex 6p C2 DCpowe'!$O$12,SIGN(I318)*'ver pressoflex 6p C2 DCpowe'!$G$15*'ver pressoflex 6p C2 DCpowe'!$O$12)</f>
        <v>0</v>
      </c>
      <c r="R318" s="31">
        <f>IF(ABS(J318)&lt;'ver pressoflex 6p C2 DCpowe'!$G$7,'ver pressoflex 6p C2 DCpowe'!$G$16*J318*'ver pressoflex 6p C2 DCpowe'!$O$13,SIGN(J318)*'ver pressoflex 6p C2 DCpowe'!$G$15*'ver pressoflex 6p C2 DCpowe'!$O$13)</f>
        <v>17803.500000000004</v>
      </c>
      <c r="S318" s="113">
        <f t="shared" si="69"/>
        <v>17248.239395826036</v>
      </c>
      <c r="T318" s="362">
        <f>-L318*('ver pressoflex 6p C2 DCpowe'!$G$3/2-'ver pressoflex 6p C2 DCpowe'!AF318*'ver pressoflex 6p C2 DCpowe'!D318)</f>
        <v>660447.03109486052</v>
      </c>
      <c r="U318" s="29">
        <f>M318*IF(($G$3/2-$M$8)&gt;0,('ver pressoflex 6p C2 DCpowe'!$G$3/2-'ver pressoflex 6p C2 DCpowe'!$M$8),'ver pressoflex 6p C2 DCpowe'!$G$3/2-('ver pressoflex 6p C2 DCpowe'!$G$3-'ver pressoflex 6p C2 DCpowe'!$M$8))*IF(($G$3/2-$M$8)&gt;0,-1,1)</f>
        <v>-3409.8730986709566</v>
      </c>
      <c r="V318" s="29">
        <f>N318*IF(($G$3/2-$M$9)&gt;0,('ver pressoflex 6p C2 DCpowe'!$G$3/2-'ver pressoflex 6p C2 DCpowe'!$M$9),'ver pressoflex 6p C2 DCpowe'!$G$3/2-('ver pressoflex 6p C2 DCpowe'!$G$3-'ver pressoflex 6p C2 DCpowe'!$M$9))*IF(($G$3/2-$M$9)&gt;0,-1,1)</f>
        <v>0</v>
      </c>
      <c r="W318" s="29">
        <f>O318*IF(($G$3/2-$M$10)&gt;0,('ver pressoflex 6p C2 DCpowe'!$G$3/2-'ver pressoflex 6p C2 DCpowe'!$M$10),'ver pressoflex 6p C2 DCpowe'!$G$3/2-('ver pressoflex 6p C2 DCpowe'!$G$3-'ver pressoflex 6p C2 DCpowe'!$M$10))*IF(($G$3/2-$M$10)&gt;0,-1,1)</f>
        <v>0</v>
      </c>
      <c r="X318" s="29">
        <f>P318*IF(($G$3/2-$M$11)&gt;0,('ver pressoflex 6p C2 DCpowe'!$G$3/2-'ver pressoflex 6p C2 DCpowe'!$M$11),'ver pressoflex 6p C2 DCpowe'!$G$3/2-('ver pressoflex 6p C2 DCpowe'!$G$3-'ver pressoflex 6p C2 DCpowe'!$M$11))*IF(($G$3/2-$M$11)&gt;0,-1,1)</f>
        <v>0</v>
      </c>
      <c r="Y318" s="29">
        <f>Q318*IF(($G$3/2-$M$12)&gt;0,('ver pressoflex 6p C2 DCpowe'!$G$3/2-'ver pressoflex 6p C2 DCpowe'!$M$12),'ver pressoflex 6p C2 DCpowe'!$G$3/2-('ver pressoflex 6p C2 DCpowe'!$G$3-'ver pressoflex 6p C2 DCpowe'!$M$12))*IF(($G$3/2-$M$12)&gt;0,-1,1)</f>
        <v>0</v>
      </c>
      <c r="Z318" s="29">
        <f>R318*IF(($G$3/2-$M$13)&gt;0,('ver pressoflex 6p C2 DCpowe'!$G$3/2-'ver pressoflex 6p C2 DCpowe'!$M$13),'ver pressoflex 6p C2 DCpowe'!$G$3/2-('ver pressoflex 6p C2 DCpowe'!$G$3-'ver pressoflex 6p C2 DCpowe'!$M$13))*IF(($G$3/2-$M$13)&gt;0,-1,1)</f>
        <v>18248587.500000004</v>
      </c>
      <c r="AA318" s="113">
        <f t="shared" si="77"/>
        <v>18905624.657996193</v>
      </c>
      <c r="AB318" s="193">
        <f t="shared" si="78"/>
        <v>2.4095797694636298E-4</v>
      </c>
      <c r="AC318" s="191">
        <f t="shared" si="79"/>
        <v>2.9048551713282717E-4</v>
      </c>
      <c r="AD318" s="194">
        <f t="shared" si="80"/>
        <v>4.2828399989514447E-8</v>
      </c>
      <c r="AE318" s="191">
        <f t="shared" si="81"/>
        <v>2.1786413784962037E-2</v>
      </c>
      <c r="AF318" s="191">
        <f t="shared" si="82"/>
        <v>0.3881202827209016</v>
      </c>
    </row>
    <row r="319" spans="2:32">
      <c r="B319" s="116">
        <f t="shared" si="68"/>
        <v>59232.839026965376</v>
      </c>
      <c r="C319" s="115">
        <f t="shared" si="67"/>
        <v>9.0699999999999807</v>
      </c>
      <c r="D319" s="68">
        <f>'ver pressoflex 6p C2 DCpowe'!$G$3/2/$C$557*C319</f>
        <v>111.10749999999976</v>
      </c>
      <c r="E319" s="114">
        <f t="shared" si="70"/>
        <v>1.9503443010146425E-4</v>
      </c>
      <c r="F319" s="114">
        <f t="shared" si="71"/>
        <v>3.7055828653611395E-4</v>
      </c>
      <c r="G319" s="114">
        <f t="shared" si="72"/>
        <v>5.4608214297076363E-4</v>
      </c>
      <c r="H319" s="114">
        <f t="shared" si="73"/>
        <v>4.3417855383700637E-3</v>
      </c>
      <c r="I319" s="114">
        <f t="shared" si="74"/>
        <v>4.517309394804713E-3</v>
      </c>
      <c r="J319" s="114">
        <f t="shared" si="75"/>
        <v>4.6928332512393631E-3</v>
      </c>
      <c r="K319" s="114">
        <f t="shared" si="76"/>
        <v>5.131642892325987E-3</v>
      </c>
      <c r="L319" s="113">
        <f>-'ver pressoflex 6p C2 DCpowe'!$G$2*'ver pressoflex 6p C2 DCpowe'!D319*'ver pressoflex 6p C2 DCpowe'!$G$17*'ver pressoflex 6p C2 DCpowe'!$G$13*'ver pressoflex 6p C2 DCpowe'!AE319</f>
        <v>-573.94422131278623</v>
      </c>
      <c r="M319" s="31">
        <f>IF(ABS(E319)&lt;'ver pressoflex 6p C2 DCpowe'!$G$7,'ver pressoflex 6p C2 DCpowe'!$G$16*E319*'ver pressoflex 6p C2 DCpowe'!$O$8,SIGN(E319)*'ver pressoflex 6p C2 DCpowe'!$G$15*'ver pressoflex 6p C2 DCpowe'!$O$8)</f>
        <v>3.2832482781566865</v>
      </c>
      <c r="N319" s="31">
        <f>IF(ABS(F319)&lt;'ver pressoflex 6p C2 DCpowe'!$G$7,'ver pressoflex 6p C2 DCpowe'!$G$16*F319*'ver pressoflex 6p C2 DCpowe'!$O$9,SIGN(F319)*'ver pressoflex 6p C2 DCpowe'!$G$15*'ver pressoflex 6p C2 DCpowe'!$O$9)</f>
        <v>0</v>
      </c>
      <c r="O319" s="31">
        <f>IF(ABS(G319)&lt;'ver pressoflex 6p C2 DCpowe'!$G$7,'ver pressoflex 6p C2 DCpowe'!$G$16*G319*'ver pressoflex 6p C2 DCpowe'!$O$10,SIGN(G319)*'ver pressoflex 6p C2 DCpowe'!$G$15*'ver pressoflex 6p C2 DCpowe'!$O$10)</f>
        <v>0</v>
      </c>
      <c r="P319" s="31">
        <f>IF(ABS(H319)&lt;'ver pressoflex 6p C2 DCpowe'!$G$7,'ver pressoflex 6p C2 DCpowe'!$G$16*H319*'ver pressoflex 6p C2 DCpowe'!$O$11,SIGN(H319)*'ver pressoflex 6p C2 DCpowe'!$G$15*'ver pressoflex 6p C2 DCpowe'!$O$11)</f>
        <v>0</v>
      </c>
      <c r="Q319" s="31">
        <f>IF(ABS(I319)&lt;'ver pressoflex 6p C2 DCpowe'!$G$7,'ver pressoflex 6p C2 DCpowe'!$G$16*I319*'ver pressoflex 6p C2 DCpowe'!$O$12,SIGN(I319)*'ver pressoflex 6p C2 DCpowe'!$G$15*'ver pressoflex 6p C2 DCpowe'!$O$12)</f>
        <v>0</v>
      </c>
      <c r="R319" s="31">
        <f>IF(ABS(J319)&lt;'ver pressoflex 6p C2 DCpowe'!$G$7,'ver pressoflex 6p C2 DCpowe'!$G$16*J319*'ver pressoflex 6p C2 DCpowe'!$O$13,SIGN(J319)*'ver pressoflex 6p C2 DCpowe'!$G$15*'ver pressoflex 6p C2 DCpowe'!$O$13)</f>
        <v>17803.500000000004</v>
      </c>
      <c r="S319" s="113">
        <f t="shared" si="69"/>
        <v>17232.839026965376</v>
      </c>
      <c r="T319" s="362">
        <f>-L319*('ver pressoflex 6p C2 DCpowe'!$G$3/2-'ver pressoflex 6p C2 DCpowe'!AF319*'ver pressoflex 6p C2 DCpowe'!D319)</f>
        <v>678275.50747780036</v>
      </c>
      <c r="U319" s="29">
        <f>M319*IF(($G$3/2-$M$8)&gt;0,('ver pressoflex 6p C2 DCpowe'!$G$3/2-'ver pressoflex 6p C2 DCpowe'!$M$8),'ver pressoflex 6p C2 DCpowe'!$G$3/2-('ver pressoflex 6p C2 DCpowe'!$G$3-'ver pressoflex 6p C2 DCpowe'!$M$8))*IF(($G$3/2-$M$8)&gt;0,-1,1)</f>
        <v>-3365.3294851106039</v>
      </c>
      <c r="V319" s="29">
        <f>N319*IF(($G$3/2-$M$9)&gt;0,('ver pressoflex 6p C2 DCpowe'!$G$3/2-'ver pressoflex 6p C2 DCpowe'!$M$9),'ver pressoflex 6p C2 DCpowe'!$G$3/2-('ver pressoflex 6p C2 DCpowe'!$G$3-'ver pressoflex 6p C2 DCpowe'!$M$9))*IF(($G$3/2-$M$9)&gt;0,-1,1)</f>
        <v>0</v>
      </c>
      <c r="W319" s="29">
        <f>O319*IF(($G$3/2-$M$10)&gt;0,('ver pressoflex 6p C2 DCpowe'!$G$3/2-'ver pressoflex 6p C2 DCpowe'!$M$10),'ver pressoflex 6p C2 DCpowe'!$G$3/2-('ver pressoflex 6p C2 DCpowe'!$G$3-'ver pressoflex 6p C2 DCpowe'!$M$10))*IF(($G$3/2-$M$10)&gt;0,-1,1)</f>
        <v>0</v>
      </c>
      <c r="X319" s="29">
        <f>P319*IF(($G$3/2-$M$11)&gt;0,('ver pressoflex 6p C2 DCpowe'!$G$3/2-'ver pressoflex 6p C2 DCpowe'!$M$11),'ver pressoflex 6p C2 DCpowe'!$G$3/2-('ver pressoflex 6p C2 DCpowe'!$G$3-'ver pressoflex 6p C2 DCpowe'!$M$11))*IF(($G$3/2-$M$11)&gt;0,-1,1)</f>
        <v>0</v>
      </c>
      <c r="Y319" s="29">
        <f>Q319*IF(($G$3/2-$M$12)&gt;0,('ver pressoflex 6p C2 DCpowe'!$G$3/2-'ver pressoflex 6p C2 DCpowe'!$M$12),'ver pressoflex 6p C2 DCpowe'!$G$3/2-('ver pressoflex 6p C2 DCpowe'!$G$3-'ver pressoflex 6p C2 DCpowe'!$M$12))*IF(($G$3/2-$M$12)&gt;0,-1,1)</f>
        <v>0</v>
      </c>
      <c r="Z319" s="29">
        <f>R319*IF(($G$3/2-$M$13)&gt;0,('ver pressoflex 6p C2 DCpowe'!$G$3/2-'ver pressoflex 6p C2 DCpowe'!$M$13),'ver pressoflex 6p C2 DCpowe'!$G$3/2-('ver pressoflex 6p C2 DCpowe'!$G$3-'ver pressoflex 6p C2 DCpowe'!$M$13))*IF(($G$3/2-$M$13)&gt;0,-1,1)</f>
        <v>18248587.500000004</v>
      </c>
      <c r="AA319" s="113">
        <f t="shared" si="77"/>
        <v>18923497.677992694</v>
      </c>
      <c r="AB319" s="193">
        <f t="shared" si="78"/>
        <v>2.4377521098515998E-4</v>
      </c>
      <c r="AC319" s="191">
        <f t="shared" si="79"/>
        <v>2.9518090719748887E-4</v>
      </c>
      <c r="AD319" s="194">
        <f t="shared" si="80"/>
        <v>4.3966405686827165E-8</v>
      </c>
      <c r="AE319" s="191">
        <f t="shared" si="81"/>
        <v>2.2138568039811665E-2</v>
      </c>
      <c r="AF319" s="191">
        <f t="shared" si="82"/>
        <v>0.38899725865569068</v>
      </c>
    </row>
    <row r="320" spans="2:32">
      <c r="B320" s="116">
        <f t="shared" si="68"/>
        <v>59217.227367844273</v>
      </c>
      <c r="C320" s="115">
        <f t="shared" si="67"/>
        <v>9.1699999999999804</v>
      </c>
      <c r="D320" s="68">
        <f>'ver pressoflex 6p C2 DCpowe'!$G$3/2/$C$557*C320</f>
        <v>112.33249999999975</v>
      </c>
      <c r="E320" s="114">
        <f t="shared" si="70"/>
        <v>1.9245017106316051E-4</v>
      </c>
      <c r="F320" s="114">
        <f t="shared" si="71"/>
        <v>3.680684296544606E-4</v>
      </c>
      <c r="G320" s="114">
        <f t="shared" si="72"/>
        <v>5.4368668824576055E-4</v>
      </c>
      <c r="H320" s="114">
        <f t="shared" si="73"/>
        <v>4.3414315302826249E-3</v>
      </c>
      <c r="I320" s="114">
        <f t="shared" si="74"/>
        <v>4.5170497888739249E-3</v>
      </c>
      <c r="J320" s="114">
        <f t="shared" si="75"/>
        <v>4.692668047465225E-3</v>
      </c>
      <c r="K320" s="114">
        <f t="shared" si="76"/>
        <v>5.1317136939434752E-3</v>
      </c>
      <c r="L320" s="113">
        <f>-'ver pressoflex 6p C2 DCpowe'!$G$2*'ver pressoflex 6p C2 DCpowe'!D320*'ver pressoflex 6p C2 DCpowe'!$G$17*'ver pressoflex 6p C2 DCpowe'!$G$13*'ver pressoflex 6p C2 DCpowe'!AE320</f>
        <v>-589.51237650468863</v>
      </c>
      <c r="M320" s="31">
        <f>IF(ABS(E320)&lt;'ver pressoflex 6p C2 DCpowe'!$G$7,'ver pressoflex 6p C2 DCpowe'!$G$16*E320*'ver pressoflex 6p C2 DCpowe'!$O$8,SIGN(E320)*'ver pressoflex 6p C2 DCpowe'!$G$15*'ver pressoflex 6p C2 DCpowe'!$O$8)</f>
        <v>3.2397443489611719</v>
      </c>
      <c r="N320" s="31">
        <f>IF(ABS(F320)&lt;'ver pressoflex 6p C2 DCpowe'!$G$7,'ver pressoflex 6p C2 DCpowe'!$G$16*F320*'ver pressoflex 6p C2 DCpowe'!$O$9,SIGN(F320)*'ver pressoflex 6p C2 DCpowe'!$G$15*'ver pressoflex 6p C2 DCpowe'!$O$9)</f>
        <v>0</v>
      </c>
      <c r="O320" s="31">
        <f>IF(ABS(G320)&lt;'ver pressoflex 6p C2 DCpowe'!$G$7,'ver pressoflex 6p C2 DCpowe'!$G$16*G320*'ver pressoflex 6p C2 DCpowe'!$O$10,SIGN(G320)*'ver pressoflex 6p C2 DCpowe'!$G$15*'ver pressoflex 6p C2 DCpowe'!$O$10)</f>
        <v>0</v>
      </c>
      <c r="P320" s="31">
        <f>IF(ABS(H320)&lt;'ver pressoflex 6p C2 DCpowe'!$G$7,'ver pressoflex 6p C2 DCpowe'!$G$16*H320*'ver pressoflex 6p C2 DCpowe'!$O$11,SIGN(H320)*'ver pressoflex 6p C2 DCpowe'!$G$15*'ver pressoflex 6p C2 DCpowe'!$O$11)</f>
        <v>0</v>
      </c>
      <c r="Q320" s="31">
        <f>IF(ABS(I320)&lt;'ver pressoflex 6p C2 DCpowe'!$G$7,'ver pressoflex 6p C2 DCpowe'!$G$16*I320*'ver pressoflex 6p C2 DCpowe'!$O$12,SIGN(I320)*'ver pressoflex 6p C2 DCpowe'!$G$15*'ver pressoflex 6p C2 DCpowe'!$O$12)</f>
        <v>0</v>
      </c>
      <c r="R320" s="31">
        <f>IF(ABS(J320)&lt;'ver pressoflex 6p C2 DCpowe'!$G$7,'ver pressoflex 6p C2 DCpowe'!$G$16*J320*'ver pressoflex 6p C2 DCpowe'!$O$13,SIGN(J320)*'ver pressoflex 6p C2 DCpowe'!$G$15*'ver pressoflex 6p C2 DCpowe'!$O$13)</f>
        <v>17803.500000000004</v>
      </c>
      <c r="S320" s="113">
        <f t="shared" si="69"/>
        <v>17217.227367844276</v>
      </c>
      <c r="T320" s="362">
        <f>-L320*('ver pressoflex 6p C2 DCpowe'!$G$3/2-'ver pressoflex 6p C2 DCpowe'!AF320*'ver pressoflex 6p C2 DCpowe'!D320)</f>
        <v>696335.05643355718</v>
      </c>
      <c r="U320" s="29">
        <f>M320*IF(($G$3/2-$M$8)&gt;0,('ver pressoflex 6p C2 DCpowe'!$G$3/2-'ver pressoflex 6p C2 DCpowe'!$M$8),'ver pressoflex 6p C2 DCpowe'!$G$3/2-('ver pressoflex 6p C2 DCpowe'!$G$3-'ver pressoflex 6p C2 DCpowe'!$M$8))*IF(($G$3/2-$M$8)&gt;0,-1,1)</f>
        <v>-3320.7379576852013</v>
      </c>
      <c r="V320" s="29">
        <f>N320*IF(($G$3/2-$M$9)&gt;0,('ver pressoflex 6p C2 DCpowe'!$G$3/2-'ver pressoflex 6p C2 DCpowe'!$M$9),'ver pressoflex 6p C2 DCpowe'!$G$3/2-('ver pressoflex 6p C2 DCpowe'!$G$3-'ver pressoflex 6p C2 DCpowe'!$M$9))*IF(($G$3/2-$M$9)&gt;0,-1,1)</f>
        <v>0</v>
      </c>
      <c r="W320" s="29">
        <f>O320*IF(($G$3/2-$M$10)&gt;0,('ver pressoflex 6p C2 DCpowe'!$G$3/2-'ver pressoflex 6p C2 DCpowe'!$M$10),'ver pressoflex 6p C2 DCpowe'!$G$3/2-('ver pressoflex 6p C2 DCpowe'!$G$3-'ver pressoflex 6p C2 DCpowe'!$M$10))*IF(($G$3/2-$M$10)&gt;0,-1,1)</f>
        <v>0</v>
      </c>
      <c r="X320" s="29">
        <f>P320*IF(($G$3/2-$M$11)&gt;0,('ver pressoflex 6p C2 DCpowe'!$G$3/2-'ver pressoflex 6p C2 DCpowe'!$M$11),'ver pressoflex 6p C2 DCpowe'!$G$3/2-('ver pressoflex 6p C2 DCpowe'!$G$3-'ver pressoflex 6p C2 DCpowe'!$M$11))*IF(($G$3/2-$M$11)&gt;0,-1,1)</f>
        <v>0</v>
      </c>
      <c r="Y320" s="29">
        <f>Q320*IF(($G$3/2-$M$12)&gt;0,('ver pressoflex 6p C2 DCpowe'!$G$3/2-'ver pressoflex 6p C2 DCpowe'!$M$12),'ver pressoflex 6p C2 DCpowe'!$G$3/2-('ver pressoflex 6p C2 DCpowe'!$G$3-'ver pressoflex 6p C2 DCpowe'!$M$12))*IF(($G$3/2-$M$12)&gt;0,-1,1)</f>
        <v>0</v>
      </c>
      <c r="Z320" s="29">
        <f>R320*IF(($G$3/2-$M$13)&gt;0,('ver pressoflex 6p C2 DCpowe'!$G$3/2-'ver pressoflex 6p C2 DCpowe'!$M$13),'ver pressoflex 6p C2 DCpowe'!$G$3/2-('ver pressoflex 6p C2 DCpowe'!$G$3-'ver pressoflex 6p C2 DCpowe'!$M$13))*IF(($G$3/2-$M$13)&gt;0,-1,1)</f>
        <v>18248587.500000004</v>
      </c>
      <c r="AA320" s="113">
        <f t="shared" si="77"/>
        <v>18941601.818475876</v>
      </c>
      <c r="AB320" s="193">
        <f t="shared" si="78"/>
        <v>2.4659547541508963E-4</v>
      </c>
      <c r="AC320" s="191">
        <f t="shared" si="79"/>
        <v>2.9988134791403829E-4</v>
      </c>
      <c r="AD320" s="194">
        <f t="shared" si="80"/>
        <v>4.5118884857106165E-8</v>
      </c>
      <c r="AE320" s="191">
        <f t="shared" si="81"/>
        <v>2.249110109355287E-2</v>
      </c>
      <c r="AF320" s="191">
        <f t="shared" si="82"/>
        <v>0.38986800583211434</v>
      </c>
    </row>
    <row r="321" spans="2:32">
      <c r="B321" s="116">
        <f t="shared" si="68"/>
        <v>59201.404077363986</v>
      </c>
      <c r="C321" s="115">
        <f t="shared" si="67"/>
        <v>9.26999999999998</v>
      </c>
      <c r="D321" s="68">
        <f>'ver pressoflex 6p C2 DCpowe'!$G$3/2/$C$557*C321</f>
        <v>113.55749999999975</v>
      </c>
      <c r="E321" s="114">
        <f t="shared" si="70"/>
        <v>1.8986313074017958E-4</v>
      </c>
      <c r="F321" s="114">
        <f t="shared" si="71"/>
        <v>3.655758930875703E-4</v>
      </c>
      <c r="G321" s="114">
        <f t="shared" si="72"/>
        <v>5.4128865543496098E-4</v>
      </c>
      <c r="H321" s="114">
        <f t="shared" si="73"/>
        <v>4.3410771411972852E-3</v>
      </c>
      <c r="I321" s="114">
        <f t="shared" si="74"/>
        <v>4.5167899035446751E-3</v>
      </c>
      <c r="J321" s="114">
        <f t="shared" si="75"/>
        <v>4.6925026658920658E-3</v>
      </c>
      <c r="K321" s="114">
        <f t="shared" si="76"/>
        <v>5.1317845717605429E-3</v>
      </c>
      <c r="L321" s="113">
        <f>-'ver pressoflex 6p C2 DCpowe'!$G$2*'ver pressoflex 6p C2 DCpowe'!D321*'ver pressoflex 6p C2 DCpowe'!$G$17*'ver pressoflex 6p C2 DCpowe'!$G$13*'ver pressoflex 6p C2 DCpowe'!AE321</f>
        <v>-605.29211623508741</v>
      </c>
      <c r="M321" s="31">
        <f>IF(ABS(E321)&lt;'ver pressoflex 6p C2 DCpowe'!$G$7,'ver pressoflex 6p C2 DCpowe'!$G$16*E321*'ver pressoflex 6p C2 DCpowe'!$O$8,SIGN(E321)*'ver pressoflex 6p C2 DCpowe'!$G$15*'ver pressoflex 6p C2 DCpowe'!$O$8)</f>
        <v>3.1961935990677803</v>
      </c>
      <c r="N321" s="31">
        <f>IF(ABS(F321)&lt;'ver pressoflex 6p C2 DCpowe'!$G$7,'ver pressoflex 6p C2 DCpowe'!$G$16*F321*'ver pressoflex 6p C2 DCpowe'!$O$9,SIGN(F321)*'ver pressoflex 6p C2 DCpowe'!$G$15*'ver pressoflex 6p C2 DCpowe'!$O$9)</f>
        <v>0</v>
      </c>
      <c r="O321" s="31">
        <f>IF(ABS(G321)&lt;'ver pressoflex 6p C2 DCpowe'!$G$7,'ver pressoflex 6p C2 DCpowe'!$G$16*G321*'ver pressoflex 6p C2 DCpowe'!$O$10,SIGN(G321)*'ver pressoflex 6p C2 DCpowe'!$G$15*'ver pressoflex 6p C2 DCpowe'!$O$10)</f>
        <v>0</v>
      </c>
      <c r="P321" s="31">
        <f>IF(ABS(H321)&lt;'ver pressoflex 6p C2 DCpowe'!$G$7,'ver pressoflex 6p C2 DCpowe'!$G$16*H321*'ver pressoflex 6p C2 DCpowe'!$O$11,SIGN(H321)*'ver pressoflex 6p C2 DCpowe'!$G$15*'ver pressoflex 6p C2 DCpowe'!$O$11)</f>
        <v>0</v>
      </c>
      <c r="Q321" s="31">
        <f>IF(ABS(I321)&lt;'ver pressoflex 6p C2 DCpowe'!$G$7,'ver pressoflex 6p C2 DCpowe'!$G$16*I321*'ver pressoflex 6p C2 DCpowe'!$O$12,SIGN(I321)*'ver pressoflex 6p C2 DCpowe'!$G$15*'ver pressoflex 6p C2 DCpowe'!$O$12)</f>
        <v>0</v>
      </c>
      <c r="R321" s="31">
        <f>IF(ABS(J321)&lt;'ver pressoflex 6p C2 DCpowe'!$G$7,'ver pressoflex 6p C2 DCpowe'!$G$16*J321*'ver pressoflex 6p C2 DCpowe'!$O$13,SIGN(J321)*'ver pressoflex 6p C2 DCpowe'!$G$15*'ver pressoflex 6p C2 DCpowe'!$O$13)</f>
        <v>17803.500000000004</v>
      </c>
      <c r="S321" s="113">
        <f t="shared" si="69"/>
        <v>17201.404077363983</v>
      </c>
      <c r="T321" s="362">
        <f>-L321*('ver pressoflex 6p C2 DCpowe'!$G$3/2-'ver pressoflex 6p C2 DCpowe'!AF321*'ver pressoflex 6p C2 DCpowe'!D321)</f>
        <v>714625.68819283042</v>
      </c>
      <c r="U321" s="29">
        <f>M321*IF(($G$3/2-$M$8)&gt;0,('ver pressoflex 6p C2 DCpowe'!$G$3/2-'ver pressoflex 6p C2 DCpowe'!$M$8),'ver pressoflex 6p C2 DCpowe'!$G$3/2-('ver pressoflex 6p C2 DCpowe'!$G$3-'ver pressoflex 6p C2 DCpowe'!$M$8))*IF(($G$3/2-$M$8)&gt;0,-1,1)</f>
        <v>-3276.0984390444746</v>
      </c>
      <c r="V321" s="29">
        <f>N321*IF(($G$3/2-$M$9)&gt;0,('ver pressoflex 6p C2 DCpowe'!$G$3/2-'ver pressoflex 6p C2 DCpowe'!$M$9),'ver pressoflex 6p C2 DCpowe'!$G$3/2-('ver pressoflex 6p C2 DCpowe'!$G$3-'ver pressoflex 6p C2 DCpowe'!$M$9))*IF(($G$3/2-$M$9)&gt;0,-1,1)</f>
        <v>0</v>
      </c>
      <c r="W321" s="29">
        <f>O321*IF(($G$3/2-$M$10)&gt;0,('ver pressoflex 6p C2 DCpowe'!$G$3/2-'ver pressoflex 6p C2 DCpowe'!$M$10),'ver pressoflex 6p C2 DCpowe'!$G$3/2-('ver pressoflex 6p C2 DCpowe'!$G$3-'ver pressoflex 6p C2 DCpowe'!$M$10))*IF(($G$3/2-$M$10)&gt;0,-1,1)</f>
        <v>0</v>
      </c>
      <c r="X321" s="29">
        <f>P321*IF(($G$3/2-$M$11)&gt;0,('ver pressoflex 6p C2 DCpowe'!$G$3/2-'ver pressoflex 6p C2 DCpowe'!$M$11),'ver pressoflex 6p C2 DCpowe'!$G$3/2-('ver pressoflex 6p C2 DCpowe'!$G$3-'ver pressoflex 6p C2 DCpowe'!$M$11))*IF(($G$3/2-$M$11)&gt;0,-1,1)</f>
        <v>0</v>
      </c>
      <c r="Y321" s="29">
        <f>Q321*IF(($G$3/2-$M$12)&gt;0,('ver pressoflex 6p C2 DCpowe'!$G$3/2-'ver pressoflex 6p C2 DCpowe'!$M$12),'ver pressoflex 6p C2 DCpowe'!$G$3/2-('ver pressoflex 6p C2 DCpowe'!$G$3-'ver pressoflex 6p C2 DCpowe'!$M$12))*IF(($G$3/2-$M$12)&gt;0,-1,1)</f>
        <v>0</v>
      </c>
      <c r="Z321" s="29">
        <f>R321*IF(($G$3/2-$M$13)&gt;0,('ver pressoflex 6p C2 DCpowe'!$G$3/2-'ver pressoflex 6p C2 DCpowe'!$M$13),'ver pressoflex 6p C2 DCpowe'!$G$3/2-('ver pressoflex 6p C2 DCpowe'!$G$3-'ver pressoflex 6p C2 DCpowe'!$M$13))*IF(($G$3/2-$M$13)&gt;0,-1,1)</f>
        <v>18248587.500000004</v>
      </c>
      <c r="AA321" s="113">
        <f t="shared" si="77"/>
        <v>18959937.089753788</v>
      </c>
      <c r="AB321" s="193">
        <f t="shared" si="78"/>
        <v>2.4941877512829722E-4</v>
      </c>
      <c r="AC321" s="191">
        <f t="shared" si="79"/>
        <v>3.0458684743605094E-4</v>
      </c>
      <c r="AD321" s="194">
        <f t="shared" si="80"/>
        <v>4.6285882266527861E-8</v>
      </c>
      <c r="AE321" s="191">
        <f t="shared" si="81"/>
        <v>2.284401355770382E-2</v>
      </c>
      <c r="AF321" s="191">
        <f t="shared" si="82"/>
        <v>0.39073215476659207</v>
      </c>
    </row>
    <row r="322" spans="2:32">
      <c r="B322" s="116">
        <f t="shared" si="68"/>
        <v>59185.368813691137</v>
      </c>
      <c r="C322" s="115">
        <f t="shared" si="67"/>
        <v>9.3699999999999797</v>
      </c>
      <c r="D322" s="68">
        <f>'ver pressoflex 6p C2 DCpowe'!$G$3/2/$C$557*C322</f>
        <v>114.78249999999976</v>
      </c>
      <c r="E322" s="114">
        <f t="shared" si="70"/>
        <v>1.8727330464010636E-4</v>
      </c>
      <c r="F322" s="114">
        <f t="shared" si="71"/>
        <v>3.6308067250713445E-4</v>
      </c>
      <c r="G322" s="114">
        <f t="shared" si="72"/>
        <v>5.3888804037416252E-4</v>
      </c>
      <c r="H322" s="114">
        <f t="shared" si="73"/>
        <v>4.3407223704986448E-3</v>
      </c>
      <c r="I322" s="114">
        <f t="shared" si="74"/>
        <v>4.5165297383656725E-3</v>
      </c>
      <c r="J322" s="114">
        <f t="shared" si="75"/>
        <v>4.692337106232701E-3</v>
      </c>
      <c r="K322" s="114">
        <f t="shared" si="76"/>
        <v>5.1318555259002715E-3</v>
      </c>
      <c r="L322" s="113">
        <f>-'ver pressoflex 6p C2 DCpowe'!$G$2*'ver pressoflex 6p C2 DCpowe'!D322*'ver pressoflex 6p C2 DCpowe'!$G$17*'ver pressoflex 6p C2 DCpowe'!$G$13*'ver pressoflex 6p C2 DCpowe'!AE322</f>
        <v>-621.28378226171708</v>
      </c>
      <c r="M322" s="31">
        <f>IF(ABS(E322)&lt;'ver pressoflex 6p C2 DCpowe'!$G$7,'ver pressoflex 6p C2 DCpowe'!$G$16*E322*'ver pressoflex 6p C2 DCpowe'!$O$8,SIGN(E322)*'ver pressoflex 6p C2 DCpowe'!$G$15*'ver pressoflex 6p C2 DCpowe'!$O$8)</f>
        <v>3.1525959528503043</v>
      </c>
      <c r="N322" s="31">
        <f>IF(ABS(F322)&lt;'ver pressoflex 6p C2 DCpowe'!$G$7,'ver pressoflex 6p C2 DCpowe'!$G$16*F322*'ver pressoflex 6p C2 DCpowe'!$O$9,SIGN(F322)*'ver pressoflex 6p C2 DCpowe'!$G$15*'ver pressoflex 6p C2 DCpowe'!$O$9)</f>
        <v>0</v>
      </c>
      <c r="O322" s="31">
        <f>IF(ABS(G322)&lt;'ver pressoflex 6p C2 DCpowe'!$G$7,'ver pressoflex 6p C2 DCpowe'!$G$16*G322*'ver pressoflex 6p C2 DCpowe'!$O$10,SIGN(G322)*'ver pressoflex 6p C2 DCpowe'!$G$15*'ver pressoflex 6p C2 DCpowe'!$O$10)</f>
        <v>0</v>
      </c>
      <c r="P322" s="31">
        <f>IF(ABS(H322)&lt;'ver pressoflex 6p C2 DCpowe'!$G$7,'ver pressoflex 6p C2 DCpowe'!$G$16*H322*'ver pressoflex 6p C2 DCpowe'!$O$11,SIGN(H322)*'ver pressoflex 6p C2 DCpowe'!$G$15*'ver pressoflex 6p C2 DCpowe'!$O$11)</f>
        <v>0</v>
      </c>
      <c r="Q322" s="31">
        <f>IF(ABS(I322)&lt;'ver pressoflex 6p C2 DCpowe'!$G$7,'ver pressoflex 6p C2 DCpowe'!$G$16*I322*'ver pressoflex 6p C2 DCpowe'!$O$12,SIGN(I322)*'ver pressoflex 6p C2 DCpowe'!$G$15*'ver pressoflex 6p C2 DCpowe'!$O$12)</f>
        <v>0</v>
      </c>
      <c r="R322" s="31">
        <f>IF(ABS(J322)&lt;'ver pressoflex 6p C2 DCpowe'!$G$7,'ver pressoflex 6p C2 DCpowe'!$G$16*J322*'ver pressoflex 6p C2 DCpowe'!$O$13,SIGN(J322)*'ver pressoflex 6p C2 DCpowe'!$G$15*'ver pressoflex 6p C2 DCpowe'!$O$13)</f>
        <v>17803.500000000004</v>
      </c>
      <c r="S322" s="113">
        <f t="shared" si="69"/>
        <v>17185.368813691137</v>
      </c>
      <c r="T322" s="362">
        <f>-L322*('ver pressoflex 6p C2 DCpowe'!$G$3/2-'ver pressoflex 6p C2 DCpowe'!AF322*'ver pressoflex 6p C2 DCpowe'!D322)</f>
        <v>733147.41300835146</v>
      </c>
      <c r="U322" s="29">
        <f>M322*IF(($G$3/2-$M$8)&gt;0,('ver pressoflex 6p C2 DCpowe'!$G$3/2-'ver pressoflex 6p C2 DCpowe'!$M$8),'ver pressoflex 6p C2 DCpowe'!$G$3/2-('ver pressoflex 6p C2 DCpowe'!$G$3-'ver pressoflex 6p C2 DCpowe'!$M$8))*IF(($G$3/2-$M$8)&gt;0,-1,1)</f>
        <v>-3231.4108516715619</v>
      </c>
      <c r="V322" s="29">
        <f>N322*IF(($G$3/2-$M$9)&gt;0,('ver pressoflex 6p C2 DCpowe'!$G$3/2-'ver pressoflex 6p C2 DCpowe'!$M$9),'ver pressoflex 6p C2 DCpowe'!$G$3/2-('ver pressoflex 6p C2 DCpowe'!$G$3-'ver pressoflex 6p C2 DCpowe'!$M$9))*IF(($G$3/2-$M$9)&gt;0,-1,1)</f>
        <v>0</v>
      </c>
      <c r="W322" s="29">
        <f>O322*IF(($G$3/2-$M$10)&gt;0,('ver pressoflex 6p C2 DCpowe'!$G$3/2-'ver pressoflex 6p C2 DCpowe'!$M$10),'ver pressoflex 6p C2 DCpowe'!$G$3/2-('ver pressoflex 6p C2 DCpowe'!$G$3-'ver pressoflex 6p C2 DCpowe'!$M$10))*IF(($G$3/2-$M$10)&gt;0,-1,1)</f>
        <v>0</v>
      </c>
      <c r="X322" s="29">
        <f>P322*IF(($G$3/2-$M$11)&gt;0,('ver pressoflex 6p C2 DCpowe'!$G$3/2-'ver pressoflex 6p C2 DCpowe'!$M$11),'ver pressoflex 6p C2 DCpowe'!$G$3/2-('ver pressoflex 6p C2 DCpowe'!$G$3-'ver pressoflex 6p C2 DCpowe'!$M$11))*IF(($G$3/2-$M$11)&gt;0,-1,1)</f>
        <v>0</v>
      </c>
      <c r="Y322" s="29">
        <f>Q322*IF(($G$3/2-$M$12)&gt;0,('ver pressoflex 6p C2 DCpowe'!$G$3/2-'ver pressoflex 6p C2 DCpowe'!$M$12),'ver pressoflex 6p C2 DCpowe'!$G$3/2-('ver pressoflex 6p C2 DCpowe'!$G$3-'ver pressoflex 6p C2 DCpowe'!$M$12))*IF(($G$3/2-$M$12)&gt;0,-1,1)</f>
        <v>0</v>
      </c>
      <c r="Z322" s="29">
        <f>R322*IF(($G$3/2-$M$13)&gt;0,('ver pressoflex 6p C2 DCpowe'!$G$3/2-'ver pressoflex 6p C2 DCpowe'!$M$13),'ver pressoflex 6p C2 DCpowe'!$G$3/2-('ver pressoflex 6p C2 DCpowe'!$G$3-'ver pressoflex 6p C2 DCpowe'!$M$13))*IF(($G$3/2-$M$13)&gt;0,-1,1)</f>
        <v>18248587.500000004</v>
      </c>
      <c r="AA322" s="113">
        <f t="shared" si="77"/>
        <v>18978503.502156682</v>
      </c>
      <c r="AB322" s="193">
        <f t="shared" si="78"/>
        <v>2.5224511502746385E-4</v>
      </c>
      <c r="AC322" s="191">
        <f t="shared" si="79"/>
        <v>3.0929741393466198E-4</v>
      </c>
      <c r="AD322" s="194">
        <f t="shared" si="80"/>
        <v>4.7467442823793168E-8</v>
      </c>
      <c r="AE322" s="191">
        <f t="shared" si="81"/>
        <v>2.3197306045099647E-2</v>
      </c>
      <c r="AF322" s="191">
        <f t="shared" si="82"/>
        <v>0.39158938496792872</v>
      </c>
    </row>
    <row r="323" spans="2:32">
      <c r="B323" s="116">
        <f t="shared" si="68"/>
        <v>59169.121234255792</v>
      </c>
      <c r="C323" s="115">
        <f t="shared" si="67"/>
        <v>9.4699999999999793</v>
      </c>
      <c r="D323" s="68">
        <f>'ver pressoflex 6p C2 DCpowe'!$G$3/2/$C$557*C323</f>
        <v>116.00749999999975</v>
      </c>
      <c r="E323" s="114">
        <f t="shared" si="70"/>
        <v>1.846806882608457E-4</v>
      </c>
      <c r="F323" s="114">
        <f t="shared" si="71"/>
        <v>3.6058276357551794E-4</v>
      </c>
      <c r="G323" s="114">
        <f t="shared" si="72"/>
        <v>5.3648483889019033E-4</v>
      </c>
      <c r="H323" s="114">
        <f t="shared" si="73"/>
        <v>4.3403672175699789E-3</v>
      </c>
      <c r="I323" s="114">
        <f t="shared" si="74"/>
        <v>4.5162692928846513E-3</v>
      </c>
      <c r="J323" s="114">
        <f t="shared" si="75"/>
        <v>4.6921713681993236E-3</v>
      </c>
      <c r="K323" s="114">
        <f t="shared" si="76"/>
        <v>5.1319265564860042E-3</v>
      </c>
      <c r="L323" s="113">
        <f>-'ver pressoflex 6p C2 DCpowe'!$G$2*'ver pressoflex 6p C2 DCpowe'!D323*'ver pressoflex 6p C2 DCpowe'!$G$17*'ver pressoflex 6p C2 DCpowe'!$G$13*'ver pressoflex 6p C2 DCpowe'!AE323</f>
        <v>-637.4877170787322</v>
      </c>
      <c r="M323" s="31">
        <f>IF(ABS(E323)&lt;'ver pressoflex 6p C2 DCpowe'!$G$7,'ver pressoflex 6p C2 DCpowe'!$G$16*E323*'ver pressoflex 6p C2 DCpowe'!$O$8,SIGN(E323)*'ver pressoflex 6p C2 DCpowe'!$G$15*'ver pressoflex 6p C2 DCpowe'!$O$8)</f>
        <v>3.1089513345195821</v>
      </c>
      <c r="N323" s="31">
        <f>IF(ABS(F323)&lt;'ver pressoflex 6p C2 DCpowe'!$G$7,'ver pressoflex 6p C2 DCpowe'!$G$16*F323*'ver pressoflex 6p C2 DCpowe'!$O$9,SIGN(F323)*'ver pressoflex 6p C2 DCpowe'!$G$15*'ver pressoflex 6p C2 DCpowe'!$O$9)</f>
        <v>0</v>
      </c>
      <c r="O323" s="31">
        <f>IF(ABS(G323)&lt;'ver pressoflex 6p C2 DCpowe'!$G$7,'ver pressoflex 6p C2 DCpowe'!$G$16*G323*'ver pressoflex 6p C2 DCpowe'!$O$10,SIGN(G323)*'ver pressoflex 6p C2 DCpowe'!$G$15*'ver pressoflex 6p C2 DCpowe'!$O$10)</f>
        <v>0</v>
      </c>
      <c r="P323" s="31">
        <f>IF(ABS(H323)&lt;'ver pressoflex 6p C2 DCpowe'!$G$7,'ver pressoflex 6p C2 DCpowe'!$G$16*H323*'ver pressoflex 6p C2 DCpowe'!$O$11,SIGN(H323)*'ver pressoflex 6p C2 DCpowe'!$G$15*'ver pressoflex 6p C2 DCpowe'!$O$11)</f>
        <v>0</v>
      </c>
      <c r="Q323" s="31">
        <f>IF(ABS(I323)&lt;'ver pressoflex 6p C2 DCpowe'!$G$7,'ver pressoflex 6p C2 DCpowe'!$G$16*I323*'ver pressoflex 6p C2 DCpowe'!$O$12,SIGN(I323)*'ver pressoflex 6p C2 DCpowe'!$G$15*'ver pressoflex 6p C2 DCpowe'!$O$12)</f>
        <v>0</v>
      </c>
      <c r="R323" s="31">
        <f>IF(ABS(J323)&lt;'ver pressoflex 6p C2 DCpowe'!$G$7,'ver pressoflex 6p C2 DCpowe'!$G$16*J323*'ver pressoflex 6p C2 DCpowe'!$O$13,SIGN(J323)*'ver pressoflex 6p C2 DCpowe'!$G$15*'ver pressoflex 6p C2 DCpowe'!$O$13)</f>
        <v>17803.500000000004</v>
      </c>
      <c r="S323" s="113">
        <f t="shared" si="69"/>
        <v>17169.121234255792</v>
      </c>
      <c r="T323" s="362">
        <f>-L323*('ver pressoflex 6p C2 DCpowe'!$G$3/2-'ver pressoflex 6p C2 DCpowe'!AF323*'ver pressoflex 6p C2 DCpowe'!D323)</f>
        <v>751900.24115494499</v>
      </c>
      <c r="U323" s="29">
        <f>M323*IF(($G$3/2-$M$8)&gt;0,('ver pressoflex 6p C2 DCpowe'!$G$3/2-'ver pressoflex 6p C2 DCpowe'!$M$8),'ver pressoflex 6p C2 DCpowe'!$G$3/2-('ver pressoflex 6p C2 DCpowe'!$G$3-'ver pressoflex 6p C2 DCpowe'!$M$8))*IF(($G$3/2-$M$8)&gt;0,-1,1)</f>
        <v>-3186.6751178825716</v>
      </c>
      <c r="V323" s="29">
        <f>N323*IF(($G$3/2-$M$9)&gt;0,('ver pressoflex 6p C2 DCpowe'!$G$3/2-'ver pressoflex 6p C2 DCpowe'!$M$9),'ver pressoflex 6p C2 DCpowe'!$G$3/2-('ver pressoflex 6p C2 DCpowe'!$G$3-'ver pressoflex 6p C2 DCpowe'!$M$9))*IF(($G$3/2-$M$9)&gt;0,-1,1)</f>
        <v>0</v>
      </c>
      <c r="W323" s="29">
        <f>O323*IF(($G$3/2-$M$10)&gt;0,('ver pressoflex 6p C2 DCpowe'!$G$3/2-'ver pressoflex 6p C2 DCpowe'!$M$10),'ver pressoflex 6p C2 DCpowe'!$G$3/2-('ver pressoflex 6p C2 DCpowe'!$G$3-'ver pressoflex 6p C2 DCpowe'!$M$10))*IF(($G$3/2-$M$10)&gt;0,-1,1)</f>
        <v>0</v>
      </c>
      <c r="X323" s="29">
        <f>P323*IF(($G$3/2-$M$11)&gt;0,('ver pressoflex 6p C2 DCpowe'!$G$3/2-'ver pressoflex 6p C2 DCpowe'!$M$11),'ver pressoflex 6p C2 DCpowe'!$G$3/2-('ver pressoflex 6p C2 DCpowe'!$G$3-'ver pressoflex 6p C2 DCpowe'!$M$11))*IF(($G$3/2-$M$11)&gt;0,-1,1)</f>
        <v>0</v>
      </c>
      <c r="Y323" s="29">
        <f>Q323*IF(($G$3/2-$M$12)&gt;0,('ver pressoflex 6p C2 DCpowe'!$G$3/2-'ver pressoflex 6p C2 DCpowe'!$M$12),'ver pressoflex 6p C2 DCpowe'!$G$3/2-('ver pressoflex 6p C2 DCpowe'!$G$3-'ver pressoflex 6p C2 DCpowe'!$M$12))*IF(($G$3/2-$M$12)&gt;0,-1,1)</f>
        <v>0</v>
      </c>
      <c r="Z323" s="29">
        <f>R323*IF(($G$3/2-$M$13)&gt;0,('ver pressoflex 6p C2 DCpowe'!$G$3/2-'ver pressoflex 6p C2 DCpowe'!$M$13),'ver pressoflex 6p C2 DCpowe'!$G$3/2-('ver pressoflex 6p C2 DCpowe'!$G$3-'ver pressoflex 6p C2 DCpowe'!$M$13))*IF(($G$3/2-$M$13)&gt;0,-1,1)</f>
        <v>18248587.500000004</v>
      </c>
      <c r="AA323" s="113">
        <f t="shared" si="77"/>
        <v>18997301.066037066</v>
      </c>
      <c r="AB323" s="193">
        <f t="shared" si="78"/>
        <v>2.5507450002583502E-4</v>
      </c>
      <c r="AC323" s="191">
        <f t="shared" si="79"/>
        <v>3.1401305559861391E-4</v>
      </c>
      <c r="AD323" s="194">
        <f t="shared" si="80"/>
        <v>4.8663611580635874E-8</v>
      </c>
      <c r="AE323" s="191">
        <f t="shared" si="81"/>
        <v>2.3550979169896041E-2</v>
      </c>
      <c r="AF323" s="191">
        <f t="shared" si="82"/>
        <v>0.39243941996980869</v>
      </c>
    </row>
    <row r="324" spans="2:32">
      <c r="B324" s="116">
        <f t="shared" si="68"/>
        <v>59152.660995749437</v>
      </c>
      <c r="C324" s="115">
        <f t="shared" si="67"/>
        <v>9.569999999999979</v>
      </c>
      <c r="D324" s="68">
        <f>'ver pressoflex 6p C2 DCpowe'!$G$3/2/$C$557*C324</f>
        <v>117.23249999999975</v>
      </c>
      <c r="E324" s="114">
        <f t="shared" si="70"/>
        <v>1.8208527709059604E-4</v>
      </c>
      <c r="F324" s="114">
        <f t="shared" si="71"/>
        <v>3.5808216194573408E-4</v>
      </c>
      <c r="G324" s="114">
        <f t="shared" si="72"/>
        <v>5.3407904680087223E-4</v>
      </c>
      <c r="H324" s="114">
        <f t="shared" si="73"/>
        <v>4.3400116817932316E-3</v>
      </c>
      <c r="I324" s="114">
        <f t="shared" si="74"/>
        <v>4.5160085666483708E-3</v>
      </c>
      <c r="J324" s="114">
        <f t="shared" si="75"/>
        <v>4.6920054515035082E-3</v>
      </c>
      <c r="K324" s="114">
        <f t="shared" si="76"/>
        <v>5.1319976636413529E-3</v>
      </c>
      <c r="L324" s="113">
        <f>-'ver pressoflex 6p C2 DCpowe'!$G$2*'ver pressoflex 6p C2 DCpowe'!D324*'ver pressoflex 6p C2 DCpowe'!$G$17*'ver pressoflex 6p C2 DCpowe'!$G$13*'ver pressoflex 6p C2 DCpowe'!AE324</f>
        <v>-653.90426391869175</v>
      </c>
      <c r="M324" s="31">
        <f>IF(ABS(E324)&lt;'ver pressoflex 6p C2 DCpowe'!$G$7,'ver pressoflex 6p C2 DCpowe'!$G$16*E324*'ver pressoflex 6p C2 DCpowe'!$O$8,SIGN(E324)*'ver pressoflex 6p C2 DCpowe'!$G$15*'ver pressoflex 6p C2 DCpowe'!$O$8)</f>
        <v>3.0652596681230504</v>
      </c>
      <c r="N324" s="31">
        <f>IF(ABS(F324)&lt;'ver pressoflex 6p C2 DCpowe'!$G$7,'ver pressoflex 6p C2 DCpowe'!$G$16*F324*'ver pressoflex 6p C2 DCpowe'!$O$9,SIGN(F324)*'ver pressoflex 6p C2 DCpowe'!$G$15*'ver pressoflex 6p C2 DCpowe'!$O$9)</f>
        <v>0</v>
      </c>
      <c r="O324" s="31">
        <f>IF(ABS(G324)&lt;'ver pressoflex 6p C2 DCpowe'!$G$7,'ver pressoflex 6p C2 DCpowe'!$G$16*G324*'ver pressoflex 6p C2 DCpowe'!$O$10,SIGN(G324)*'ver pressoflex 6p C2 DCpowe'!$G$15*'ver pressoflex 6p C2 DCpowe'!$O$10)</f>
        <v>0</v>
      </c>
      <c r="P324" s="31">
        <f>IF(ABS(H324)&lt;'ver pressoflex 6p C2 DCpowe'!$G$7,'ver pressoflex 6p C2 DCpowe'!$G$16*H324*'ver pressoflex 6p C2 DCpowe'!$O$11,SIGN(H324)*'ver pressoflex 6p C2 DCpowe'!$G$15*'ver pressoflex 6p C2 DCpowe'!$O$11)</f>
        <v>0</v>
      </c>
      <c r="Q324" s="31">
        <f>IF(ABS(I324)&lt;'ver pressoflex 6p C2 DCpowe'!$G$7,'ver pressoflex 6p C2 DCpowe'!$G$16*I324*'ver pressoflex 6p C2 DCpowe'!$O$12,SIGN(I324)*'ver pressoflex 6p C2 DCpowe'!$G$15*'ver pressoflex 6p C2 DCpowe'!$O$12)</f>
        <v>0</v>
      </c>
      <c r="R324" s="31">
        <f>IF(ABS(J324)&lt;'ver pressoflex 6p C2 DCpowe'!$G$7,'ver pressoflex 6p C2 DCpowe'!$G$16*J324*'ver pressoflex 6p C2 DCpowe'!$O$13,SIGN(J324)*'ver pressoflex 6p C2 DCpowe'!$G$15*'ver pressoflex 6p C2 DCpowe'!$O$13)</f>
        <v>17803.500000000004</v>
      </c>
      <c r="S324" s="113">
        <f t="shared" si="69"/>
        <v>17152.660995749437</v>
      </c>
      <c r="T324" s="362">
        <f>-L324*('ver pressoflex 6p C2 DCpowe'!$G$3/2-'ver pressoflex 6p C2 DCpowe'!AF324*'ver pressoflex 6p C2 DCpowe'!D324)</f>
        <v>770884.18292958802</v>
      </c>
      <c r="U324" s="29">
        <f>M324*IF(($G$3/2-$M$8)&gt;0,('ver pressoflex 6p C2 DCpowe'!$G$3/2-'ver pressoflex 6p C2 DCpowe'!$M$8),'ver pressoflex 6p C2 DCpowe'!$G$3/2-('ver pressoflex 6p C2 DCpowe'!$G$3-'ver pressoflex 6p C2 DCpowe'!$M$8))*IF(($G$3/2-$M$8)&gt;0,-1,1)</f>
        <v>-3141.8911598261266</v>
      </c>
      <c r="V324" s="29">
        <f>N324*IF(($G$3/2-$M$9)&gt;0,('ver pressoflex 6p C2 DCpowe'!$G$3/2-'ver pressoflex 6p C2 DCpowe'!$M$9),'ver pressoflex 6p C2 DCpowe'!$G$3/2-('ver pressoflex 6p C2 DCpowe'!$G$3-'ver pressoflex 6p C2 DCpowe'!$M$9))*IF(($G$3/2-$M$9)&gt;0,-1,1)</f>
        <v>0</v>
      </c>
      <c r="W324" s="29">
        <f>O324*IF(($G$3/2-$M$10)&gt;0,('ver pressoflex 6p C2 DCpowe'!$G$3/2-'ver pressoflex 6p C2 DCpowe'!$M$10),'ver pressoflex 6p C2 DCpowe'!$G$3/2-('ver pressoflex 6p C2 DCpowe'!$G$3-'ver pressoflex 6p C2 DCpowe'!$M$10))*IF(($G$3/2-$M$10)&gt;0,-1,1)</f>
        <v>0</v>
      </c>
      <c r="X324" s="29">
        <f>P324*IF(($G$3/2-$M$11)&gt;0,('ver pressoflex 6p C2 DCpowe'!$G$3/2-'ver pressoflex 6p C2 DCpowe'!$M$11),'ver pressoflex 6p C2 DCpowe'!$G$3/2-('ver pressoflex 6p C2 DCpowe'!$G$3-'ver pressoflex 6p C2 DCpowe'!$M$11))*IF(($G$3/2-$M$11)&gt;0,-1,1)</f>
        <v>0</v>
      </c>
      <c r="Y324" s="29">
        <f>Q324*IF(($G$3/2-$M$12)&gt;0,('ver pressoflex 6p C2 DCpowe'!$G$3/2-'ver pressoflex 6p C2 DCpowe'!$M$12),'ver pressoflex 6p C2 DCpowe'!$G$3/2-('ver pressoflex 6p C2 DCpowe'!$G$3-'ver pressoflex 6p C2 DCpowe'!$M$12))*IF(($G$3/2-$M$12)&gt;0,-1,1)</f>
        <v>0</v>
      </c>
      <c r="Z324" s="29">
        <f>R324*IF(($G$3/2-$M$13)&gt;0,('ver pressoflex 6p C2 DCpowe'!$G$3/2-'ver pressoflex 6p C2 DCpowe'!$M$13),'ver pressoflex 6p C2 DCpowe'!$G$3/2-('ver pressoflex 6p C2 DCpowe'!$G$3-'ver pressoflex 6p C2 DCpowe'!$M$13))*IF(($G$3/2-$M$13)&gt;0,-1,1)</f>
        <v>18248587.500000004</v>
      </c>
      <c r="AA324" s="113">
        <f t="shared" si="77"/>
        <v>19016329.791769765</v>
      </c>
      <c r="AB324" s="193">
        <f t="shared" si="78"/>
        <v>2.5790693504724907E-4</v>
      </c>
      <c r="AC324" s="191">
        <f t="shared" si="79"/>
        <v>3.1873378063430402E-4</v>
      </c>
      <c r="AD324" s="194">
        <f t="shared" si="80"/>
        <v>4.9874433732332738E-8</v>
      </c>
      <c r="AE324" s="191">
        <f t="shared" si="81"/>
        <v>2.3905033547572799E-2</v>
      </c>
      <c r="AF324" s="191">
        <f t="shared" si="82"/>
        <v>0.39328202287658642</v>
      </c>
    </row>
    <row r="325" spans="2:32">
      <c r="B325" s="116">
        <f t="shared" si="68"/>
        <v>59135.987754122994</v>
      </c>
      <c r="C325" s="115">
        <f t="shared" si="67"/>
        <v>9.6699999999999786</v>
      </c>
      <c r="D325" s="68">
        <f>'ver pressoflex 6p C2 DCpowe'!$G$3/2/$C$557*C325</f>
        <v>118.45749999999974</v>
      </c>
      <c r="E325" s="114">
        <f t="shared" si="70"/>
        <v>1.7948706660782319E-4</v>
      </c>
      <c r="F325" s="114">
        <f t="shared" si="71"/>
        <v>3.5557886326141868E-4</v>
      </c>
      <c r="G325" s="114">
        <f t="shared" si="72"/>
        <v>5.3167065991501416E-4</v>
      </c>
      <c r="H325" s="114">
        <f t="shared" si="73"/>
        <v>4.3396557625490165E-3</v>
      </c>
      <c r="I325" s="114">
        <f t="shared" si="74"/>
        <v>4.5157475592026127E-3</v>
      </c>
      <c r="J325" s="114">
        <f t="shared" si="75"/>
        <v>4.6918393558562079E-3</v>
      </c>
      <c r="K325" s="114">
        <f t="shared" si="76"/>
        <v>5.132068847490197E-3</v>
      </c>
      <c r="L325" s="113">
        <f>-'ver pressoflex 6p C2 DCpowe'!$G$2*'ver pressoflex 6p C2 DCpowe'!D325*'ver pressoflex 6p C2 DCpowe'!$G$17*'ver pressoflex 6p C2 DCpowe'!$G$13*'ver pressoflex 6p C2 DCpowe'!AE325</f>
        <v>-670.5337667545499</v>
      </c>
      <c r="M325" s="31">
        <f>IF(ABS(E325)&lt;'ver pressoflex 6p C2 DCpowe'!$G$7,'ver pressoflex 6p C2 DCpowe'!$G$16*E325*'ver pressoflex 6p C2 DCpowe'!$O$8,SIGN(E325)*'ver pressoflex 6p C2 DCpowe'!$G$15*'ver pressoflex 6p C2 DCpowe'!$O$8)</f>
        <v>3.0215208775443063</v>
      </c>
      <c r="N325" s="31">
        <f>IF(ABS(F325)&lt;'ver pressoflex 6p C2 DCpowe'!$G$7,'ver pressoflex 6p C2 DCpowe'!$G$16*F325*'ver pressoflex 6p C2 DCpowe'!$O$9,SIGN(F325)*'ver pressoflex 6p C2 DCpowe'!$G$15*'ver pressoflex 6p C2 DCpowe'!$O$9)</f>
        <v>0</v>
      </c>
      <c r="O325" s="31">
        <f>IF(ABS(G325)&lt;'ver pressoflex 6p C2 DCpowe'!$G$7,'ver pressoflex 6p C2 DCpowe'!$G$16*G325*'ver pressoflex 6p C2 DCpowe'!$O$10,SIGN(G325)*'ver pressoflex 6p C2 DCpowe'!$G$15*'ver pressoflex 6p C2 DCpowe'!$O$10)</f>
        <v>0</v>
      </c>
      <c r="P325" s="31">
        <f>IF(ABS(H325)&lt;'ver pressoflex 6p C2 DCpowe'!$G$7,'ver pressoflex 6p C2 DCpowe'!$G$16*H325*'ver pressoflex 6p C2 DCpowe'!$O$11,SIGN(H325)*'ver pressoflex 6p C2 DCpowe'!$G$15*'ver pressoflex 6p C2 DCpowe'!$O$11)</f>
        <v>0</v>
      </c>
      <c r="Q325" s="31">
        <f>IF(ABS(I325)&lt;'ver pressoflex 6p C2 DCpowe'!$G$7,'ver pressoflex 6p C2 DCpowe'!$G$16*I325*'ver pressoflex 6p C2 DCpowe'!$O$12,SIGN(I325)*'ver pressoflex 6p C2 DCpowe'!$G$15*'ver pressoflex 6p C2 DCpowe'!$O$12)</f>
        <v>0</v>
      </c>
      <c r="R325" s="31">
        <f>IF(ABS(J325)&lt;'ver pressoflex 6p C2 DCpowe'!$G$7,'ver pressoflex 6p C2 DCpowe'!$G$16*J325*'ver pressoflex 6p C2 DCpowe'!$O$13,SIGN(J325)*'ver pressoflex 6p C2 DCpowe'!$G$15*'ver pressoflex 6p C2 DCpowe'!$O$13)</f>
        <v>17803.500000000004</v>
      </c>
      <c r="S325" s="113">
        <f t="shared" si="69"/>
        <v>17135.987754122998</v>
      </c>
      <c r="T325" s="362">
        <f>-L325*('ver pressoflex 6p C2 DCpowe'!$G$3/2-'ver pressoflex 6p C2 DCpowe'!AF325*'ver pressoflex 6p C2 DCpowe'!D325)</f>
        <v>790099.24865146913</v>
      </c>
      <c r="U325" s="29">
        <f>M325*IF(($G$3/2-$M$8)&gt;0,('ver pressoflex 6p C2 DCpowe'!$G$3/2-'ver pressoflex 6p C2 DCpowe'!$M$8),'ver pressoflex 6p C2 DCpowe'!$G$3/2-('ver pressoflex 6p C2 DCpowe'!$G$3-'ver pressoflex 6p C2 DCpowe'!$M$8))*IF(($G$3/2-$M$8)&gt;0,-1,1)</f>
        <v>-3097.0588994829141</v>
      </c>
      <c r="V325" s="29">
        <f>N325*IF(($G$3/2-$M$9)&gt;0,('ver pressoflex 6p C2 DCpowe'!$G$3/2-'ver pressoflex 6p C2 DCpowe'!$M$9),'ver pressoflex 6p C2 DCpowe'!$G$3/2-('ver pressoflex 6p C2 DCpowe'!$G$3-'ver pressoflex 6p C2 DCpowe'!$M$9))*IF(($G$3/2-$M$9)&gt;0,-1,1)</f>
        <v>0</v>
      </c>
      <c r="W325" s="29">
        <f>O325*IF(($G$3/2-$M$10)&gt;0,('ver pressoflex 6p C2 DCpowe'!$G$3/2-'ver pressoflex 6p C2 DCpowe'!$M$10),'ver pressoflex 6p C2 DCpowe'!$G$3/2-('ver pressoflex 6p C2 DCpowe'!$G$3-'ver pressoflex 6p C2 DCpowe'!$M$10))*IF(($G$3/2-$M$10)&gt;0,-1,1)</f>
        <v>0</v>
      </c>
      <c r="X325" s="29">
        <f>P325*IF(($G$3/2-$M$11)&gt;0,('ver pressoflex 6p C2 DCpowe'!$G$3/2-'ver pressoflex 6p C2 DCpowe'!$M$11),'ver pressoflex 6p C2 DCpowe'!$G$3/2-('ver pressoflex 6p C2 DCpowe'!$G$3-'ver pressoflex 6p C2 DCpowe'!$M$11))*IF(($G$3/2-$M$11)&gt;0,-1,1)</f>
        <v>0</v>
      </c>
      <c r="Y325" s="29">
        <f>Q325*IF(($G$3/2-$M$12)&gt;0,('ver pressoflex 6p C2 DCpowe'!$G$3/2-'ver pressoflex 6p C2 DCpowe'!$M$12),'ver pressoflex 6p C2 DCpowe'!$G$3/2-('ver pressoflex 6p C2 DCpowe'!$G$3-'ver pressoflex 6p C2 DCpowe'!$M$12))*IF(($G$3/2-$M$12)&gt;0,-1,1)</f>
        <v>0</v>
      </c>
      <c r="Z325" s="29">
        <f>R325*IF(($G$3/2-$M$13)&gt;0,('ver pressoflex 6p C2 DCpowe'!$G$3/2-'ver pressoflex 6p C2 DCpowe'!$M$13),'ver pressoflex 6p C2 DCpowe'!$G$3/2-('ver pressoflex 6p C2 DCpowe'!$G$3-'ver pressoflex 6p C2 DCpowe'!$M$13))*IF(($G$3/2-$M$13)&gt;0,-1,1)</f>
        <v>18248587.500000004</v>
      </c>
      <c r="AA325" s="113">
        <f t="shared" si="77"/>
        <v>19035589.68975199</v>
      </c>
      <c r="AB325" s="193">
        <f t="shared" si="78"/>
        <v>2.6074242502616553E-4</v>
      </c>
      <c r="AC325" s="191">
        <f t="shared" si="79"/>
        <v>3.2345959726583142E-4</v>
      </c>
      <c r="AD325" s="194">
        <f t="shared" si="80"/>
        <v>5.1099954618215744E-8</v>
      </c>
      <c r="AE325" s="191">
        <f t="shared" si="81"/>
        <v>2.4259469794937354E-2</v>
      </c>
      <c r="AF325" s="191">
        <f t="shared" si="82"/>
        <v>0.39411699236552655</v>
      </c>
    </row>
    <row r="326" spans="2:32">
      <c r="B326" s="116">
        <f t="shared" si="68"/>
        <v>59119.101164584848</v>
      </c>
      <c r="C326" s="115">
        <f t="shared" si="67"/>
        <v>9.7699999999999783</v>
      </c>
      <c r="D326" s="68">
        <f>'ver pressoflex 6p C2 DCpowe'!$G$3/2/$C$557*C326</f>
        <v>119.68249999999973</v>
      </c>
      <c r="E326" s="114">
        <f t="shared" si="70"/>
        <v>1.7688605228123437E-4</v>
      </c>
      <c r="F326" s="114">
        <f t="shared" si="71"/>
        <v>3.5307286315680581E-4</v>
      </c>
      <c r="G326" s="114">
        <f t="shared" si="72"/>
        <v>5.2925967403237714E-4</v>
      </c>
      <c r="H326" s="114">
        <f t="shared" si="73"/>
        <v>4.3392994592166079E-3</v>
      </c>
      <c r="I326" s="114">
        <f t="shared" si="74"/>
        <v>4.5154862700921786E-3</v>
      </c>
      <c r="J326" s="114">
        <f t="shared" si="75"/>
        <v>4.6916730809677502E-3</v>
      </c>
      <c r="K326" s="114">
        <f t="shared" si="76"/>
        <v>5.1321401081566792E-3</v>
      </c>
      <c r="L326" s="113">
        <f>-'ver pressoflex 6p C2 DCpowe'!$G$2*'ver pressoflex 6p C2 DCpowe'!D326*'ver pressoflex 6p C2 DCpowe'!$G$17*'ver pressoflex 6p C2 DCpowe'!$G$13*'ver pressoflex 6p C2 DCpowe'!AE326</f>
        <v>-687.37657030165383</v>
      </c>
      <c r="M326" s="31">
        <f>IF(ABS(E326)&lt;'ver pressoflex 6p C2 DCpowe'!$G$7,'ver pressoflex 6p C2 DCpowe'!$G$16*E326*'ver pressoflex 6p C2 DCpowe'!$O$8,SIGN(E326)*'ver pressoflex 6p C2 DCpowe'!$G$15*'ver pressoflex 6p C2 DCpowe'!$O$8)</f>
        <v>2.9777348865026689</v>
      </c>
      <c r="N326" s="31">
        <f>IF(ABS(F326)&lt;'ver pressoflex 6p C2 DCpowe'!$G$7,'ver pressoflex 6p C2 DCpowe'!$G$16*F326*'ver pressoflex 6p C2 DCpowe'!$O$9,SIGN(F326)*'ver pressoflex 6p C2 DCpowe'!$G$15*'ver pressoflex 6p C2 DCpowe'!$O$9)</f>
        <v>0</v>
      </c>
      <c r="O326" s="31">
        <f>IF(ABS(G326)&lt;'ver pressoflex 6p C2 DCpowe'!$G$7,'ver pressoflex 6p C2 DCpowe'!$G$16*G326*'ver pressoflex 6p C2 DCpowe'!$O$10,SIGN(G326)*'ver pressoflex 6p C2 DCpowe'!$G$15*'ver pressoflex 6p C2 DCpowe'!$O$10)</f>
        <v>0</v>
      </c>
      <c r="P326" s="31">
        <f>IF(ABS(H326)&lt;'ver pressoflex 6p C2 DCpowe'!$G$7,'ver pressoflex 6p C2 DCpowe'!$G$16*H326*'ver pressoflex 6p C2 DCpowe'!$O$11,SIGN(H326)*'ver pressoflex 6p C2 DCpowe'!$G$15*'ver pressoflex 6p C2 DCpowe'!$O$11)</f>
        <v>0</v>
      </c>
      <c r="Q326" s="31">
        <f>IF(ABS(I326)&lt;'ver pressoflex 6p C2 DCpowe'!$G$7,'ver pressoflex 6p C2 DCpowe'!$G$16*I326*'ver pressoflex 6p C2 DCpowe'!$O$12,SIGN(I326)*'ver pressoflex 6p C2 DCpowe'!$G$15*'ver pressoflex 6p C2 DCpowe'!$O$12)</f>
        <v>0</v>
      </c>
      <c r="R326" s="31">
        <f>IF(ABS(J326)&lt;'ver pressoflex 6p C2 DCpowe'!$G$7,'ver pressoflex 6p C2 DCpowe'!$G$16*J326*'ver pressoflex 6p C2 DCpowe'!$O$13,SIGN(J326)*'ver pressoflex 6p C2 DCpowe'!$G$15*'ver pressoflex 6p C2 DCpowe'!$O$13)</f>
        <v>17803.500000000004</v>
      </c>
      <c r="S326" s="113">
        <f t="shared" si="69"/>
        <v>17119.101164584852</v>
      </c>
      <c r="T326" s="362">
        <f>-L326*('ver pressoflex 6p C2 DCpowe'!$G$3/2-'ver pressoflex 6p C2 DCpowe'!AF326*'ver pressoflex 6p C2 DCpowe'!D326)</f>
        <v>809545.4486620489</v>
      </c>
      <c r="U326" s="29">
        <f>M326*IF(($G$3/2-$M$8)&gt;0,('ver pressoflex 6p C2 DCpowe'!$G$3/2-'ver pressoflex 6p C2 DCpowe'!$M$8),'ver pressoflex 6p C2 DCpowe'!$G$3/2-('ver pressoflex 6p C2 DCpowe'!$G$3-'ver pressoflex 6p C2 DCpowe'!$M$8))*IF(($G$3/2-$M$8)&gt;0,-1,1)</f>
        <v>-3052.1782586652357</v>
      </c>
      <c r="V326" s="29">
        <f>N326*IF(($G$3/2-$M$9)&gt;0,('ver pressoflex 6p C2 DCpowe'!$G$3/2-'ver pressoflex 6p C2 DCpowe'!$M$9),'ver pressoflex 6p C2 DCpowe'!$G$3/2-('ver pressoflex 6p C2 DCpowe'!$G$3-'ver pressoflex 6p C2 DCpowe'!$M$9))*IF(($G$3/2-$M$9)&gt;0,-1,1)</f>
        <v>0</v>
      </c>
      <c r="W326" s="29">
        <f>O326*IF(($G$3/2-$M$10)&gt;0,('ver pressoflex 6p C2 DCpowe'!$G$3/2-'ver pressoflex 6p C2 DCpowe'!$M$10),'ver pressoflex 6p C2 DCpowe'!$G$3/2-('ver pressoflex 6p C2 DCpowe'!$G$3-'ver pressoflex 6p C2 DCpowe'!$M$10))*IF(($G$3/2-$M$10)&gt;0,-1,1)</f>
        <v>0</v>
      </c>
      <c r="X326" s="29">
        <f>P326*IF(($G$3/2-$M$11)&gt;0,('ver pressoflex 6p C2 DCpowe'!$G$3/2-'ver pressoflex 6p C2 DCpowe'!$M$11),'ver pressoflex 6p C2 DCpowe'!$G$3/2-('ver pressoflex 6p C2 DCpowe'!$G$3-'ver pressoflex 6p C2 DCpowe'!$M$11))*IF(($G$3/2-$M$11)&gt;0,-1,1)</f>
        <v>0</v>
      </c>
      <c r="Y326" s="29">
        <f>Q326*IF(($G$3/2-$M$12)&gt;0,('ver pressoflex 6p C2 DCpowe'!$G$3/2-'ver pressoflex 6p C2 DCpowe'!$M$12),'ver pressoflex 6p C2 DCpowe'!$G$3/2-('ver pressoflex 6p C2 DCpowe'!$G$3-'ver pressoflex 6p C2 DCpowe'!$M$12))*IF(($G$3/2-$M$12)&gt;0,-1,1)</f>
        <v>0</v>
      </c>
      <c r="Z326" s="29">
        <f>R326*IF(($G$3/2-$M$13)&gt;0,('ver pressoflex 6p C2 DCpowe'!$G$3/2-'ver pressoflex 6p C2 DCpowe'!$M$13),'ver pressoflex 6p C2 DCpowe'!$G$3/2-('ver pressoflex 6p C2 DCpowe'!$G$3-'ver pressoflex 6p C2 DCpowe'!$M$13))*IF(($G$3/2-$M$13)&gt;0,-1,1)</f>
        <v>18248587.500000004</v>
      </c>
      <c r="AA326" s="113">
        <f t="shared" si="77"/>
        <v>19055080.770403389</v>
      </c>
      <c r="AB326" s="193">
        <f t="shared" si="78"/>
        <v>2.6358097490769404E-4</v>
      </c>
      <c r="AC326" s="191">
        <f t="shared" si="79"/>
        <v>3.2819051373504562E-4</v>
      </c>
      <c r="AD326" s="194">
        <f t="shared" si="80"/>
        <v>5.2340219722186476E-8</v>
      </c>
      <c r="AE326" s="191">
        <f t="shared" si="81"/>
        <v>2.4614288530128418E-2</v>
      </c>
      <c r="AF326" s="191">
        <f t="shared" si="82"/>
        <v>0.39494415909547176</v>
      </c>
    </row>
    <row r="327" spans="2:32">
      <c r="B327" s="116">
        <f t="shared" si="68"/>
        <v>59102.000881598811</v>
      </c>
      <c r="C327" s="115">
        <f t="shared" si="67"/>
        <v>9.8699999999999779</v>
      </c>
      <c r="D327" s="68">
        <f>'ver pressoflex 6p C2 DCpowe'!$G$3/2/$C$557*C327</f>
        <v>120.90749999999973</v>
      </c>
      <c r="E327" s="114">
        <f t="shared" si="70"/>
        <v>1.742822295697515E-4</v>
      </c>
      <c r="F327" s="114">
        <f t="shared" si="71"/>
        <v>3.5056415725670119E-4</v>
      </c>
      <c r="G327" s="114">
        <f t="shared" si="72"/>
        <v>5.2684608494365083E-4</v>
      </c>
      <c r="H327" s="114">
        <f t="shared" si="73"/>
        <v>4.3389427711739391E-3</v>
      </c>
      <c r="I327" s="114">
        <f t="shared" si="74"/>
        <v>4.5152246988608884E-3</v>
      </c>
      <c r="J327" s="114">
        <f t="shared" si="75"/>
        <v>4.6915066265478377E-3</v>
      </c>
      <c r="K327" s="114">
        <f t="shared" si="76"/>
        <v>5.1322114457652123E-3</v>
      </c>
      <c r="L327" s="113">
        <f>-'ver pressoflex 6p C2 DCpowe'!$G$2*'ver pressoflex 6p C2 DCpowe'!D327*'ver pressoflex 6p C2 DCpowe'!$G$17*'ver pressoflex 6p C2 DCpowe'!$G$13*'ver pressoflex 6p C2 DCpowe'!AE327</f>
        <v>-704.43302001974712</v>
      </c>
      <c r="M327" s="31">
        <f>IF(ABS(E327)&lt;'ver pressoflex 6p C2 DCpowe'!$G$7,'ver pressoflex 6p C2 DCpowe'!$G$16*E327*'ver pressoflex 6p C2 DCpowe'!$O$8,SIGN(E327)*'ver pressoflex 6p C2 DCpowe'!$G$15*'ver pressoflex 6p C2 DCpowe'!$O$8)</f>
        <v>2.9339016185527287</v>
      </c>
      <c r="N327" s="31">
        <f>IF(ABS(F327)&lt;'ver pressoflex 6p C2 DCpowe'!$G$7,'ver pressoflex 6p C2 DCpowe'!$G$16*F327*'ver pressoflex 6p C2 DCpowe'!$O$9,SIGN(F327)*'ver pressoflex 6p C2 DCpowe'!$G$15*'ver pressoflex 6p C2 DCpowe'!$O$9)</f>
        <v>0</v>
      </c>
      <c r="O327" s="31">
        <f>IF(ABS(G327)&lt;'ver pressoflex 6p C2 DCpowe'!$G$7,'ver pressoflex 6p C2 DCpowe'!$G$16*G327*'ver pressoflex 6p C2 DCpowe'!$O$10,SIGN(G327)*'ver pressoflex 6p C2 DCpowe'!$G$15*'ver pressoflex 6p C2 DCpowe'!$O$10)</f>
        <v>0</v>
      </c>
      <c r="P327" s="31">
        <f>IF(ABS(H327)&lt;'ver pressoflex 6p C2 DCpowe'!$G$7,'ver pressoflex 6p C2 DCpowe'!$G$16*H327*'ver pressoflex 6p C2 DCpowe'!$O$11,SIGN(H327)*'ver pressoflex 6p C2 DCpowe'!$G$15*'ver pressoflex 6p C2 DCpowe'!$O$11)</f>
        <v>0</v>
      </c>
      <c r="Q327" s="31">
        <f>IF(ABS(I327)&lt;'ver pressoflex 6p C2 DCpowe'!$G$7,'ver pressoflex 6p C2 DCpowe'!$G$16*I327*'ver pressoflex 6p C2 DCpowe'!$O$12,SIGN(I327)*'ver pressoflex 6p C2 DCpowe'!$G$15*'ver pressoflex 6p C2 DCpowe'!$O$12)</f>
        <v>0</v>
      </c>
      <c r="R327" s="31">
        <f>IF(ABS(J327)&lt;'ver pressoflex 6p C2 DCpowe'!$G$7,'ver pressoflex 6p C2 DCpowe'!$G$16*J327*'ver pressoflex 6p C2 DCpowe'!$O$13,SIGN(J327)*'ver pressoflex 6p C2 DCpowe'!$G$15*'ver pressoflex 6p C2 DCpowe'!$O$13)</f>
        <v>17803.500000000004</v>
      </c>
      <c r="S327" s="113">
        <f t="shared" si="69"/>
        <v>17102.000881598808</v>
      </c>
      <c r="T327" s="362">
        <f>-L327*('ver pressoflex 6p C2 DCpowe'!$G$3/2-'ver pressoflex 6p C2 DCpowe'!AF327*'ver pressoflex 6p C2 DCpowe'!D327)</f>
        <v>829222.79332511942</v>
      </c>
      <c r="U327" s="29">
        <f>M327*IF(($G$3/2-$M$8)&gt;0,('ver pressoflex 6p C2 DCpowe'!$G$3/2-'ver pressoflex 6p C2 DCpowe'!$M$8),'ver pressoflex 6p C2 DCpowe'!$G$3/2-('ver pressoflex 6p C2 DCpowe'!$G$3-'ver pressoflex 6p C2 DCpowe'!$M$8))*IF(($G$3/2-$M$8)&gt;0,-1,1)</f>
        <v>-3007.2491590165469</v>
      </c>
      <c r="V327" s="29">
        <f>N327*IF(($G$3/2-$M$9)&gt;0,('ver pressoflex 6p C2 DCpowe'!$G$3/2-'ver pressoflex 6p C2 DCpowe'!$M$9),'ver pressoflex 6p C2 DCpowe'!$G$3/2-('ver pressoflex 6p C2 DCpowe'!$G$3-'ver pressoflex 6p C2 DCpowe'!$M$9))*IF(($G$3/2-$M$9)&gt;0,-1,1)</f>
        <v>0</v>
      </c>
      <c r="W327" s="29">
        <f>O327*IF(($G$3/2-$M$10)&gt;0,('ver pressoflex 6p C2 DCpowe'!$G$3/2-'ver pressoflex 6p C2 DCpowe'!$M$10),'ver pressoflex 6p C2 DCpowe'!$G$3/2-('ver pressoflex 6p C2 DCpowe'!$G$3-'ver pressoflex 6p C2 DCpowe'!$M$10))*IF(($G$3/2-$M$10)&gt;0,-1,1)</f>
        <v>0</v>
      </c>
      <c r="X327" s="29">
        <f>P327*IF(($G$3/2-$M$11)&gt;0,('ver pressoflex 6p C2 DCpowe'!$G$3/2-'ver pressoflex 6p C2 DCpowe'!$M$11),'ver pressoflex 6p C2 DCpowe'!$G$3/2-('ver pressoflex 6p C2 DCpowe'!$G$3-'ver pressoflex 6p C2 DCpowe'!$M$11))*IF(($G$3/2-$M$11)&gt;0,-1,1)</f>
        <v>0</v>
      </c>
      <c r="Y327" s="29">
        <f>Q327*IF(($G$3/2-$M$12)&gt;0,('ver pressoflex 6p C2 DCpowe'!$G$3/2-'ver pressoflex 6p C2 DCpowe'!$M$12),'ver pressoflex 6p C2 DCpowe'!$G$3/2-('ver pressoflex 6p C2 DCpowe'!$G$3-'ver pressoflex 6p C2 DCpowe'!$M$12))*IF(($G$3/2-$M$12)&gt;0,-1,1)</f>
        <v>0</v>
      </c>
      <c r="Z327" s="29">
        <f>R327*IF(($G$3/2-$M$13)&gt;0,('ver pressoflex 6p C2 DCpowe'!$G$3/2-'ver pressoflex 6p C2 DCpowe'!$M$13),'ver pressoflex 6p C2 DCpowe'!$G$3/2-('ver pressoflex 6p C2 DCpowe'!$G$3-'ver pressoflex 6p C2 DCpowe'!$M$13))*IF(($G$3/2-$M$13)&gt;0,-1,1)</f>
        <v>18248587.500000004</v>
      </c>
      <c r="AA327" s="113">
        <f t="shared" si="77"/>
        <v>19074803.044166107</v>
      </c>
      <c r="AB327" s="193">
        <f t="shared" si="78"/>
        <v>2.6642258964762282E-4</v>
      </c>
      <c r="AC327" s="191">
        <f t="shared" si="79"/>
        <v>3.3292653830159361E-4</v>
      </c>
      <c r="AD327" s="194">
        <f t="shared" si="80"/>
        <v>5.3595274673232466E-8</v>
      </c>
      <c r="AE327" s="191">
        <f t="shared" si="81"/>
        <v>2.4969490372619519E-2</v>
      </c>
      <c r="AF327" s="191">
        <f t="shared" si="82"/>
        <v>0.39576338247784137</v>
      </c>
    </row>
    <row r="328" spans="2:32">
      <c r="B328" s="116">
        <f t="shared" si="68"/>
        <v>59084.686558882109</v>
      </c>
      <c r="C328" s="115">
        <f t="shared" si="67"/>
        <v>9.9699999999999775</v>
      </c>
      <c r="D328" s="68">
        <f>'ver pressoflex 6p C2 DCpowe'!$G$3/2/$C$557*C328</f>
        <v>122.13249999999972</v>
      </c>
      <c r="E328" s="114">
        <f t="shared" si="70"/>
        <v>1.7167559392248504E-4</v>
      </c>
      <c r="F328" s="114">
        <f t="shared" si="71"/>
        <v>3.4805274117645821E-4</v>
      </c>
      <c r="G328" s="114">
        <f t="shared" si="72"/>
        <v>5.2442988843043141E-4</v>
      </c>
      <c r="H328" s="114">
        <f t="shared" si="73"/>
        <v>4.3385856977976008E-3</v>
      </c>
      <c r="I328" s="114">
        <f t="shared" si="74"/>
        <v>4.5149628450515738E-3</v>
      </c>
      <c r="J328" s="114">
        <f t="shared" si="75"/>
        <v>4.6913399923055469E-3</v>
      </c>
      <c r="K328" s="114">
        <f t="shared" si="76"/>
        <v>5.1322828604404803E-3</v>
      </c>
      <c r="L328" s="113">
        <f>-'ver pressoflex 6p C2 DCpowe'!$G$2*'ver pressoflex 6p C2 DCpowe'!D328*'ver pressoflex 6p C2 DCpowe'!$G$17*'ver pressoflex 6p C2 DCpowe'!$G$13*'ver pressoflex 6p C2 DCpowe'!AE328</f>
        <v>-721.70346211498111</v>
      </c>
      <c r="M328" s="31">
        <f>IF(ABS(E328)&lt;'ver pressoflex 6p C2 DCpowe'!$G$7,'ver pressoflex 6p C2 DCpowe'!$G$16*E328*'ver pressoflex 6p C2 DCpowe'!$O$8,SIGN(E328)*'ver pressoflex 6p C2 DCpowe'!$G$15*'ver pressoflex 6p C2 DCpowe'!$O$8)</f>
        <v>2.8900209970839081</v>
      </c>
      <c r="N328" s="31">
        <f>IF(ABS(F328)&lt;'ver pressoflex 6p C2 DCpowe'!$G$7,'ver pressoflex 6p C2 DCpowe'!$G$16*F328*'ver pressoflex 6p C2 DCpowe'!$O$9,SIGN(F328)*'ver pressoflex 6p C2 DCpowe'!$G$15*'ver pressoflex 6p C2 DCpowe'!$O$9)</f>
        <v>0</v>
      </c>
      <c r="O328" s="31">
        <f>IF(ABS(G328)&lt;'ver pressoflex 6p C2 DCpowe'!$G$7,'ver pressoflex 6p C2 DCpowe'!$G$16*G328*'ver pressoflex 6p C2 DCpowe'!$O$10,SIGN(G328)*'ver pressoflex 6p C2 DCpowe'!$G$15*'ver pressoflex 6p C2 DCpowe'!$O$10)</f>
        <v>0</v>
      </c>
      <c r="P328" s="31">
        <f>IF(ABS(H328)&lt;'ver pressoflex 6p C2 DCpowe'!$G$7,'ver pressoflex 6p C2 DCpowe'!$G$16*H328*'ver pressoflex 6p C2 DCpowe'!$O$11,SIGN(H328)*'ver pressoflex 6p C2 DCpowe'!$G$15*'ver pressoflex 6p C2 DCpowe'!$O$11)</f>
        <v>0</v>
      </c>
      <c r="Q328" s="31">
        <f>IF(ABS(I328)&lt;'ver pressoflex 6p C2 DCpowe'!$G$7,'ver pressoflex 6p C2 DCpowe'!$G$16*I328*'ver pressoflex 6p C2 DCpowe'!$O$12,SIGN(I328)*'ver pressoflex 6p C2 DCpowe'!$G$15*'ver pressoflex 6p C2 DCpowe'!$O$12)</f>
        <v>0</v>
      </c>
      <c r="R328" s="31">
        <f>IF(ABS(J328)&lt;'ver pressoflex 6p C2 DCpowe'!$G$7,'ver pressoflex 6p C2 DCpowe'!$G$16*J328*'ver pressoflex 6p C2 DCpowe'!$O$13,SIGN(J328)*'ver pressoflex 6p C2 DCpowe'!$G$15*'ver pressoflex 6p C2 DCpowe'!$O$13)</f>
        <v>17803.500000000004</v>
      </c>
      <c r="S328" s="113">
        <f t="shared" si="69"/>
        <v>17084.686558882106</v>
      </c>
      <c r="T328" s="362">
        <f>-L328*('ver pressoflex 6p C2 DCpowe'!$G$3/2-'ver pressoflex 6p C2 DCpowe'!AF328*'ver pressoflex 6p C2 DCpowe'!D328)</f>
        <v>849131.29302686534</v>
      </c>
      <c r="U328" s="29">
        <f>M328*IF(($G$3/2-$M$8)&gt;0,('ver pressoflex 6p C2 DCpowe'!$G$3/2-'ver pressoflex 6p C2 DCpowe'!$M$8),'ver pressoflex 6p C2 DCpowe'!$G$3/2-('ver pressoflex 6p C2 DCpowe'!$G$3-'ver pressoflex 6p C2 DCpowe'!$M$8))*IF(($G$3/2-$M$8)&gt;0,-1,1)</f>
        <v>-2962.2715220110058</v>
      </c>
      <c r="V328" s="29">
        <f>N328*IF(($G$3/2-$M$9)&gt;0,('ver pressoflex 6p C2 DCpowe'!$G$3/2-'ver pressoflex 6p C2 DCpowe'!$M$9),'ver pressoflex 6p C2 DCpowe'!$G$3/2-('ver pressoflex 6p C2 DCpowe'!$G$3-'ver pressoflex 6p C2 DCpowe'!$M$9))*IF(($G$3/2-$M$9)&gt;0,-1,1)</f>
        <v>0</v>
      </c>
      <c r="W328" s="29">
        <f>O328*IF(($G$3/2-$M$10)&gt;0,('ver pressoflex 6p C2 DCpowe'!$G$3/2-'ver pressoflex 6p C2 DCpowe'!$M$10),'ver pressoflex 6p C2 DCpowe'!$G$3/2-('ver pressoflex 6p C2 DCpowe'!$G$3-'ver pressoflex 6p C2 DCpowe'!$M$10))*IF(($G$3/2-$M$10)&gt;0,-1,1)</f>
        <v>0</v>
      </c>
      <c r="X328" s="29">
        <f>P328*IF(($G$3/2-$M$11)&gt;0,('ver pressoflex 6p C2 DCpowe'!$G$3/2-'ver pressoflex 6p C2 DCpowe'!$M$11),'ver pressoflex 6p C2 DCpowe'!$G$3/2-('ver pressoflex 6p C2 DCpowe'!$G$3-'ver pressoflex 6p C2 DCpowe'!$M$11))*IF(($G$3/2-$M$11)&gt;0,-1,1)</f>
        <v>0</v>
      </c>
      <c r="Y328" s="29">
        <f>Q328*IF(($G$3/2-$M$12)&gt;0,('ver pressoflex 6p C2 DCpowe'!$G$3/2-'ver pressoflex 6p C2 DCpowe'!$M$12),'ver pressoflex 6p C2 DCpowe'!$G$3/2-('ver pressoflex 6p C2 DCpowe'!$G$3-'ver pressoflex 6p C2 DCpowe'!$M$12))*IF(($G$3/2-$M$12)&gt;0,-1,1)</f>
        <v>0</v>
      </c>
      <c r="Z328" s="29">
        <f>R328*IF(($G$3/2-$M$13)&gt;0,('ver pressoflex 6p C2 DCpowe'!$G$3/2-'ver pressoflex 6p C2 DCpowe'!$M$13),'ver pressoflex 6p C2 DCpowe'!$G$3/2-('ver pressoflex 6p C2 DCpowe'!$G$3-'ver pressoflex 6p C2 DCpowe'!$M$13))*IF(($G$3/2-$M$13)&gt;0,-1,1)</f>
        <v>18248587.500000004</v>
      </c>
      <c r="AA328" s="113">
        <f t="shared" si="77"/>
        <v>19094756.521504857</v>
      </c>
      <c r="AB328" s="193">
        <f t="shared" si="78"/>
        <v>2.6926727421244784E-4</v>
      </c>
      <c r="AC328" s="191">
        <f t="shared" si="79"/>
        <v>3.3766767924296861E-4</v>
      </c>
      <c r="AD328" s="194">
        <f t="shared" si="80"/>
        <v>5.4865165245945769E-8</v>
      </c>
      <c r="AE328" s="191">
        <f t="shared" si="81"/>
        <v>2.5325075943222645E-2</v>
      </c>
      <c r="AF328" s="191">
        <f t="shared" si="82"/>
        <v>0.39657454777104517</v>
      </c>
    </row>
    <row r="329" spans="2:32">
      <c r="B329" s="116">
        <f t="shared" si="68"/>
        <v>59067.157849403389</v>
      </c>
      <c r="C329" s="115">
        <f t="shared" si="67"/>
        <v>10.069999999999977</v>
      </c>
      <c r="D329" s="68">
        <f>'ver pressoflex 6p C2 DCpowe'!$G$3/2/$C$557*C329</f>
        <v>123.35749999999972</v>
      </c>
      <c r="E329" s="114">
        <f t="shared" si="70"/>
        <v>1.6906614077870743E-4</v>
      </c>
      <c r="F329" s="114">
        <f t="shared" si="71"/>
        <v>3.4553861052195092E-4</v>
      </c>
      <c r="G329" s="114">
        <f t="shared" si="72"/>
        <v>5.2201108026519452E-4</v>
      </c>
      <c r="H329" s="114">
        <f t="shared" si="73"/>
        <v>4.3382282384628367E-3</v>
      </c>
      <c r="I329" s="114">
        <f t="shared" si="74"/>
        <v>4.5147007082060805E-3</v>
      </c>
      <c r="J329" s="114">
        <f t="shared" si="75"/>
        <v>4.6911731779493244E-3</v>
      </c>
      <c r="K329" s="114">
        <f t="shared" si="76"/>
        <v>5.1323543523074328E-3</v>
      </c>
      <c r="L329" s="113">
        <f>-'ver pressoflex 6p C2 DCpowe'!$G$2*'ver pressoflex 6p C2 DCpowe'!D329*'ver pressoflex 6p C2 DCpowe'!$G$17*'ver pressoflex 6p C2 DCpowe'!$G$13*'ver pressoflex 6p C2 DCpowe'!AE329</f>
        <v>-739.18824354193077</v>
      </c>
      <c r="M329" s="31">
        <f>IF(ABS(E329)&lt;'ver pressoflex 6p C2 DCpowe'!$G$7,'ver pressoflex 6p C2 DCpowe'!$G$16*E329*'ver pressoflex 6p C2 DCpowe'!$O$8,SIGN(E329)*'ver pressoflex 6p C2 DCpowe'!$G$15*'ver pressoflex 6p C2 DCpowe'!$O$8)</f>
        <v>2.8460929453200157</v>
      </c>
      <c r="N329" s="31">
        <f>IF(ABS(F329)&lt;'ver pressoflex 6p C2 DCpowe'!$G$7,'ver pressoflex 6p C2 DCpowe'!$G$16*F329*'ver pressoflex 6p C2 DCpowe'!$O$9,SIGN(F329)*'ver pressoflex 6p C2 DCpowe'!$G$15*'ver pressoflex 6p C2 DCpowe'!$O$9)</f>
        <v>0</v>
      </c>
      <c r="O329" s="31">
        <f>IF(ABS(G329)&lt;'ver pressoflex 6p C2 DCpowe'!$G$7,'ver pressoflex 6p C2 DCpowe'!$G$16*G329*'ver pressoflex 6p C2 DCpowe'!$O$10,SIGN(G329)*'ver pressoflex 6p C2 DCpowe'!$G$15*'ver pressoflex 6p C2 DCpowe'!$O$10)</f>
        <v>0</v>
      </c>
      <c r="P329" s="31">
        <f>IF(ABS(H329)&lt;'ver pressoflex 6p C2 DCpowe'!$G$7,'ver pressoflex 6p C2 DCpowe'!$G$16*H329*'ver pressoflex 6p C2 DCpowe'!$O$11,SIGN(H329)*'ver pressoflex 6p C2 DCpowe'!$G$15*'ver pressoflex 6p C2 DCpowe'!$O$11)</f>
        <v>0</v>
      </c>
      <c r="Q329" s="31">
        <f>IF(ABS(I329)&lt;'ver pressoflex 6p C2 DCpowe'!$G$7,'ver pressoflex 6p C2 DCpowe'!$G$16*I329*'ver pressoflex 6p C2 DCpowe'!$O$12,SIGN(I329)*'ver pressoflex 6p C2 DCpowe'!$G$15*'ver pressoflex 6p C2 DCpowe'!$O$12)</f>
        <v>0</v>
      </c>
      <c r="R329" s="31">
        <f>IF(ABS(J329)&lt;'ver pressoflex 6p C2 DCpowe'!$G$7,'ver pressoflex 6p C2 DCpowe'!$G$16*J329*'ver pressoflex 6p C2 DCpowe'!$O$13,SIGN(J329)*'ver pressoflex 6p C2 DCpowe'!$G$15*'ver pressoflex 6p C2 DCpowe'!$O$13)</f>
        <v>17803.500000000004</v>
      </c>
      <c r="S329" s="113">
        <f t="shared" si="69"/>
        <v>17067.157849403393</v>
      </c>
      <c r="T329" s="362">
        <f>-L329*('ver pressoflex 6p C2 DCpowe'!$G$3/2-'ver pressoflex 6p C2 DCpowe'!AF329*'ver pressoflex 6p C2 DCpowe'!D329)</f>
        <v>869270.95817592344</v>
      </c>
      <c r="U329" s="29">
        <f>M329*IF(($G$3/2-$M$8)&gt;0,('ver pressoflex 6p C2 DCpowe'!$G$3/2-'ver pressoflex 6p C2 DCpowe'!$M$8),'ver pressoflex 6p C2 DCpowe'!$G$3/2-('ver pressoflex 6p C2 DCpowe'!$G$3-'ver pressoflex 6p C2 DCpowe'!$M$8))*IF(($G$3/2-$M$8)&gt;0,-1,1)</f>
        <v>-2917.245268953016</v>
      </c>
      <c r="V329" s="29">
        <f>N329*IF(($G$3/2-$M$9)&gt;0,('ver pressoflex 6p C2 DCpowe'!$G$3/2-'ver pressoflex 6p C2 DCpowe'!$M$9),'ver pressoflex 6p C2 DCpowe'!$G$3/2-('ver pressoflex 6p C2 DCpowe'!$G$3-'ver pressoflex 6p C2 DCpowe'!$M$9))*IF(($G$3/2-$M$9)&gt;0,-1,1)</f>
        <v>0</v>
      </c>
      <c r="W329" s="29">
        <f>O329*IF(($G$3/2-$M$10)&gt;0,('ver pressoflex 6p C2 DCpowe'!$G$3/2-'ver pressoflex 6p C2 DCpowe'!$M$10),'ver pressoflex 6p C2 DCpowe'!$G$3/2-('ver pressoflex 6p C2 DCpowe'!$G$3-'ver pressoflex 6p C2 DCpowe'!$M$10))*IF(($G$3/2-$M$10)&gt;0,-1,1)</f>
        <v>0</v>
      </c>
      <c r="X329" s="29">
        <f>P329*IF(($G$3/2-$M$11)&gt;0,('ver pressoflex 6p C2 DCpowe'!$G$3/2-'ver pressoflex 6p C2 DCpowe'!$M$11),'ver pressoflex 6p C2 DCpowe'!$G$3/2-('ver pressoflex 6p C2 DCpowe'!$G$3-'ver pressoflex 6p C2 DCpowe'!$M$11))*IF(($G$3/2-$M$11)&gt;0,-1,1)</f>
        <v>0</v>
      </c>
      <c r="Y329" s="29">
        <f>Q329*IF(($G$3/2-$M$12)&gt;0,('ver pressoflex 6p C2 DCpowe'!$G$3/2-'ver pressoflex 6p C2 DCpowe'!$M$12),'ver pressoflex 6p C2 DCpowe'!$G$3/2-('ver pressoflex 6p C2 DCpowe'!$G$3-'ver pressoflex 6p C2 DCpowe'!$M$12))*IF(($G$3/2-$M$12)&gt;0,-1,1)</f>
        <v>0</v>
      </c>
      <c r="Z329" s="29">
        <f>R329*IF(($G$3/2-$M$13)&gt;0,('ver pressoflex 6p C2 DCpowe'!$G$3/2-'ver pressoflex 6p C2 DCpowe'!$M$13),'ver pressoflex 6p C2 DCpowe'!$G$3/2-('ver pressoflex 6p C2 DCpowe'!$G$3-'ver pressoflex 6p C2 DCpowe'!$M$13))*IF(($G$3/2-$M$13)&gt;0,-1,1)</f>
        <v>18248587.500000004</v>
      </c>
      <c r="AA329" s="113">
        <f t="shared" si="77"/>
        <v>19114941.212906975</v>
      </c>
      <c r="AB329" s="193">
        <f t="shared" si="78"/>
        <v>2.7211503357940149E-4</v>
      </c>
      <c r="AC329" s="191">
        <f t="shared" si="79"/>
        <v>3.4241394485455805E-4</v>
      </c>
      <c r="AD329" s="194">
        <f t="shared" si="80"/>
        <v>5.6149937361043446E-8</v>
      </c>
      <c r="AE329" s="191">
        <f t="shared" si="81"/>
        <v>2.5681045864091853E-2</v>
      </c>
      <c r="AF329" s="191">
        <f t="shared" si="82"/>
        <v>0.39737756346390296</v>
      </c>
    </row>
    <row r="330" spans="2:32">
      <c r="B330" s="116">
        <f t="shared" si="68"/>
        <v>59049.414405380703</v>
      </c>
      <c r="C330" s="115">
        <f t="shared" si="67"/>
        <v>10.169999999999977</v>
      </c>
      <c r="D330" s="68">
        <f>'ver pressoflex 6p C2 DCpowe'!$G$3/2/$C$557*C330</f>
        <v>124.58249999999971</v>
      </c>
      <c r="E330" s="114">
        <f t="shared" si="70"/>
        <v>1.664538655678264E-4</v>
      </c>
      <c r="F330" s="114">
        <f t="shared" si="71"/>
        <v>3.4302176088954966E-4</v>
      </c>
      <c r="G330" s="114">
        <f t="shared" si="72"/>
        <v>5.1958965621127292E-4</v>
      </c>
      <c r="H330" s="114">
        <f t="shared" si="73"/>
        <v>4.3378703925435374E-3</v>
      </c>
      <c r="I330" s="114">
        <f t="shared" si="74"/>
        <v>4.5144382878652611E-3</v>
      </c>
      <c r="J330" s="114">
        <f t="shared" si="75"/>
        <v>4.691006183186984E-3</v>
      </c>
      <c r="K330" s="114">
        <f t="shared" si="76"/>
        <v>5.1324259214912925E-3</v>
      </c>
      <c r="L330" s="113">
        <f>-'ver pressoflex 6p C2 DCpowe'!$G$2*'ver pressoflex 6p C2 DCpowe'!D330*'ver pressoflex 6p C2 DCpowe'!$G$17*'ver pressoflex 6p C2 DCpowe'!$G$13*'ver pressoflex 6p C2 DCpowe'!AE330</f>
        <v>-756.88771200561951</v>
      </c>
      <c r="M330" s="31">
        <f>IF(ABS(E330)&lt;'ver pressoflex 6p C2 DCpowe'!$G$7,'ver pressoflex 6p C2 DCpowe'!$G$16*E330*'ver pressoflex 6p C2 DCpowe'!$O$8,SIGN(E330)*'ver pressoflex 6p C2 DCpowe'!$G$15*'ver pressoflex 6p C2 DCpowe'!$O$8)</f>
        <v>2.8021173863187943</v>
      </c>
      <c r="N330" s="31">
        <f>IF(ABS(F330)&lt;'ver pressoflex 6p C2 DCpowe'!$G$7,'ver pressoflex 6p C2 DCpowe'!$G$16*F330*'ver pressoflex 6p C2 DCpowe'!$O$9,SIGN(F330)*'ver pressoflex 6p C2 DCpowe'!$G$15*'ver pressoflex 6p C2 DCpowe'!$O$9)</f>
        <v>0</v>
      </c>
      <c r="O330" s="31">
        <f>IF(ABS(G330)&lt;'ver pressoflex 6p C2 DCpowe'!$G$7,'ver pressoflex 6p C2 DCpowe'!$G$16*G330*'ver pressoflex 6p C2 DCpowe'!$O$10,SIGN(G330)*'ver pressoflex 6p C2 DCpowe'!$G$15*'ver pressoflex 6p C2 DCpowe'!$O$10)</f>
        <v>0</v>
      </c>
      <c r="P330" s="31">
        <f>IF(ABS(H330)&lt;'ver pressoflex 6p C2 DCpowe'!$G$7,'ver pressoflex 6p C2 DCpowe'!$G$16*H330*'ver pressoflex 6p C2 DCpowe'!$O$11,SIGN(H330)*'ver pressoflex 6p C2 DCpowe'!$G$15*'ver pressoflex 6p C2 DCpowe'!$O$11)</f>
        <v>0</v>
      </c>
      <c r="Q330" s="31">
        <f>IF(ABS(I330)&lt;'ver pressoflex 6p C2 DCpowe'!$G$7,'ver pressoflex 6p C2 DCpowe'!$G$16*I330*'ver pressoflex 6p C2 DCpowe'!$O$12,SIGN(I330)*'ver pressoflex 6p C2 DCpowe'!$G$15*'ver pressoflex 6p C2 DCpowe'!$O$12)</f>
        <v>0</v>
      </c>
      <c r="R330" s="31">
        <f>IF(ABS(J330)&lt;'ver pressoflex 6p C2 DCpowe'!$G$7,'ver pressoflex 6p C2 DCpowe'!$G$16*J330*'ver pressoflex 6p C2 DCpowe'!$O$13,SIGN(J330)*'ver pressoflex 6p C2 DCpowe'!$G$15*'ver pressoflex 6p C2 DCpowe'!$O$13)</f>
        <v>17803.500000000004</v>
      </c>
      <c r="S330" s="113">
        <f t="shared" si="69"/>
        <v>17049.414405380703</v>
      </c>
      <c r="T330" s="362">
        <f>-L330*('ver pressoflex 6p C2 DCpowe'!$G$3/2-'ver pressoflex 6p C2 DCpowe'!AF330*'ver pressoflex 6p C2 DCpowe'!D330)</f>
        <v>889641.7992034452</v>
      </c>
      <c r="U330" s="29">
        <f>M330*IF(($G$3/2-$M$8)&gt;0,('ver pressoflex 6p C2 DCpowe'!$G$3/2-'ver pressoflex 6p C2 DCpowe'!$M$8),'ver pressoflex 6p C2 DCpowe'!$G$3/2-('ver pressoflex 6p C2 DCpowe'!$G$3-'ver pressoflex 6p C2 DCpowe'!$M$8))*IF(($G$3/2-$M$8)&gt;0,-1,1)</f>
        <v>-2872.1703209767643</v>
      </c>
      <c r="V330" s="29">
        <f>N330*IF(($G$3/2-$M$9)&gt;0,('ver pressoflex 6p C2 DCpowe'!$G$3/2-'ver pressoflex 6p C2 DCpowe'!$M$9),'ver pressoflex 6p C2 DCpowe'!$G$3/2-('ver pressoflex 6p C2 DCpowe'!$G$3-'ver pressoflex 6p C2 DCpowe'!$M$9))*IF(($G$3/2-$M$9)&gt;0,-1,1)</f>
        <v>0</v>
      </c>
      <c r="W330" s="29">
        <f>O330*IF(($G$3/2-$M$10)&gt;0,('ver pressoflex 6p C2 DCpowe'!$G$3/2-'ver pressoflex 6p C2 DCpowe'!$M$10),'ver pressoflex 6p C2 DCpowe'!$G$3/2-('ver pressoflex 6p C2 DCpowe'!$G$3-'ver pressoflex 6p C2 DCpowe'!$M$10))*IF(($G$3/2-$M$10)&gt;0,-1,1)</f>
        <v>0</v>
      </c>
      <c r="X330" s="29">
        <f>P330*IF(($G$3/2-$M$11)&gt;0,('ver pressoflex 6p C2 DCpowe'!$G$3/2-'ver pressoflex 6p C2 DCpowe'!$M$11),'ver pressoflex 6p C2 DCpowe'!$G$3/2-('ver pressoflex 6p C2 DCpowe'!$G$3-'ver pressoflex 6p C2 DCpowe'!$M$11))*IF(($G$3/2-$M$11)&gt;0,-1,1)</f>
        <v>0</v>
      </c>
      <c r="Y330" s="29">
        <f>Q330*IF(($G$3/2-$M$12)&gt;0,('ver pressoflex 6p C2 DCpowe'!$G$3/2-'ver pressoflex 6p C2 DCpowe'!$M$12),'ver pressoflex 6p C2 DCpowe'!$G$3/2-('ver pressoflex 6p C2 DCpowe'!$G$3-'ver pressoflex 6p C2 DCpowe'!$M$12))*IF(($G$3/2-$M$12)&gt;0,-1,1)</f>
        <v>0</v>
      </c>
      <c r="Z330" s="29">
        <f>R330*IF(($G$3/2-$M$13)&gt;0,('ver pressoflex 6p C2 DCpowe'!$G$3/2-'ver pressoflex 6p C2 DCpowe'!$M$13),'ver pressoflex 6p C2 DCpowe'!$G$3/2-('ver pressoflex 6p C2 DCpowe'!$G$3-'ver pressoflex 6p C2 DCpowe'!$M$13))*IF(($G$3/2-$M$13)&gt;0,-1,1)</f>
        <v>18248587.500000004</v>
      </c>
      <c r="AA330" s="113">
        <f t="shared" si="77"/>
        <v>19135357.128882471</v>
      </c>
      <c r="AB330" s="193">
        <f t="shared" si="78"/>
        <v>2.7496587273648167E-4</v>
      </c>
      <c r="AC330" s="191">
        <f t="shared" si="79"/>
        <v>3.4716534344969167E-4</v>
      </c>
      <c r="AD330" s="194">
        <f t="shared" si="80"/>
        <v>5.7449637085890314E-8</v>
      </c>
      <c r="AE330" s="191">
        <f t="shared" si="81"/>
        <v>2.6037400758726875E-2</v>
      </c>
      <c r="AF330" s="191">
        <f t="shared" si="82"/>
        <v>0.39817235891761271</v>
      </c>
    </row>
    <row r="331" spans="2:32">
      <c r="B331" s="116">
        <f t="shared" si="68"/>
        <v>59031.455878279427</v>
      </c>
      <c r="C331" s="115">
        <f t="shared" si="67"/>
        <v>10.269999999999976</v>
      </c>
      <c r="D331" s="68">
        <f>'ver pressoflex 6p C2 DCpowe'!$G$3/2/$C$557*C331</f>
        <v>125.80749999999971</v>
      </c>
      <c r="E331" s="114">
        <f t="shared" si="70"/>
        <v>1.6383876370935839E-4</v>
      </c>
      <c r="F331" s="114">
        <f t="shared" si="71"/>
        <v>3.4050218786609417E-4</v>
      </c>
      <c r="G331" s="114">
        <f t="shared" si="72"/>
        <v>5.1716561202282997E-4</v>
      </c>
      <c r="H331" s="114">
        <f t="shared" si="73"/>
        <v>4.3375121594122412E-3</v>
      </c>
      <c r="I331" s="114">
        <f t="shared" si="74"/>
        <v>4.5141755835689775E-3</v>
      </c>
      <c r="J331" s="114">
        <f t="shared" si="75"/>
        <v>4.6908390077257129E-3</v>
      </c>
      <c r="K331" s="114">
        <f t="shared" si="76"/>
        <v>5.1324975681175519E-3</v>
      </c>
      <c r="L331" s="113">
        <f>-'ver pressoflex 6p C2 DCpowe'!$G$2*'ver pressoflex 6p C2 DCpowe'!D331*'ver pressoflex 6p C2 DCpowe'!$G$17*'ver pressoflex 6p C2 DCpowe'!$G$13*'ver pressoflex 6p C2 DCpowe'!AE331</f>
        <v>-774.80221596354818</v>
      </c>
      <c r="M331" s="31">
        <f>IF(ABS(E331)&lt;'ver pressoflex 6p C2 DCpowe'!$G$7,'ver pressoflex 6p C2 DCpowe'!$G$16*E331*'ver pressoflex 6p C2 DCpowe'!$O$8,SIGN(E331)*'ver pressoflex 6p C2 DCpowe'!$G$15*'ver pressoflex 6p C2 DCpowe'!$O$8)</f>
        <v>2.7580942429714752</v>
      </c>
      <c r="N331" s="31">
        <f>IF(ABS(F331)&lt;'ver pressoflex 6p C2 DCpowe'!$G$7,'ver pressoflex 6p C2 DCpowe'!$G$16*F331*'ver pressoflex 6p C2 DCpowe'!$O$9,SIGN(F331)*'ver pressoflex 6p C2 DCpowe'!$G$15*'ver pressoflex 6p C2 DCpowe'!$O$9)</f>
        <v>0</v>
      </c>
      <c r="O331" s="31">
        <f>IF(ABS(G331)&lt;'ver pressoflex 6p C2 DCpowe'!$G$7,'ver pressoflex 6p C2 DCpowe'!$G$16*G331*'ver pressoflex 6p C2 DCpowe'!$O$10,SIGN(G331)*'ver pressoflex 6p C2 DCpowe'!$G$15*'ver pressoflex 6p C2 DCpowe'!$O$10)</f>
        <v>0</v>
      </c>
      <c r="P331" s="31">
        <f>IF(ABS(H331)&lt;'ver pressoflex 6p C2 DCpowe'!$G$7,'ver pressoflex 6p C2 DCpowe'!$G$16*H331*'ver pressoflex 6p C2 DCpowe'!$O$11,SIGN(H331)*'ver pressoflex 6p C2 DCpowe'!$G$15*'ver pressoflex 6p C2 DCpowe'!$O$11)</f>
        <v>0</v>
      </c>
      <c r="Q331" s="31">
        <f>IF(ABS(I331)&lt;'ver pressoflex 6p C2 DCpowe'!$G$7,'ver pressoflex 6p C2 DCpowe'!$G$16*I331*'ver pressoflex 6p C2 DCpowe'!$O$12,SIGN(I331)*'ver pressoflex 6p C2 DCpowe'!$G$15*'ver pressoflex 6p C2 DCpowe'!$O$12)</f>
        <v>0</v>
      </c>
      <c r="R331" s="31">
        <f>IF(ABS(J331)&lt;'ver pressoflex 6p C2 DCpowe'!$G$7,'ver pressoflex 6p C2 DCpowe'!$G$16*J331*'ver pressoflex 6p C2 DCpowe'!$O$13,SIGN(J331)*'ver pressoflex 6p C2 DCpowe'!$G$15*'ver pressoflex 6p C2 DCpowe'!$O$13)</f>
        <v>17803.500000000004</v>
      </c>
      <c r="S331" s="113">
        <f t="shared" si="69"/>
        <v>17031.455878279427</v>
      </c>
      <c r="T331" s="362">
        <f>-L331*('ver pressoflex 6p C2 DCpowe'!$G$3/2-'ver pressoflex 6p C2 DCpowe'!AF331*'ver pressoflex 6p C2 DCpowe'!D331)</f>
        <v>910243.82656315528</v>
      </c>
      <c r="U331" s="29">
        <f>M331*IF(($G$3/2-$M$8)&gt;0,('ver pressoflex 6p C2 DCpowe'!$G$3/2-'ver pressoflex 6p C2 DCpowe'!$M$8),'ver pressoflex 6p C2 DCpowe'!$G$3/2-('ver pressoflex 6p C2 DCpowe'!$G$3-'ver pressoflex 6p C2 DCpowe'!$M$8))*IF(($G$3/2-$M$8)&gt;0,-1,1)</f>
        <v>-2827.0465990457619</v>
      </c>
      <c r="V331" s="29">
        <f>N331*IF(($G$3/2-$M$9)&gt;0,('ver pressoflex 6p C2 DCpowe'!$G$3/2-'ver pressoflex 6p C2 DCpowe'!$M$9),'ver pressoflex 6p C2 DCpowe'!$G$3/2-('ver pressoflex 6p C2 DCpowe'!$G$3-'ver pressoflex 6p C2 DCpowe'!$M$9))*IF(($G$3/2-$M$9)&gt;0,-1,1)</f>
        <v>0</v>
      </c>
      <c r="W331" s="29">
        <f>O331*IF(($G$3/2-$M$10)&gt;0,('ver pressoflex 6p C2 DCpowe'!$G$3/2-'ver pressoflex 6p C2 DCpowe'!$M$10),'ver pressoflex 6p C2 DCpowe'!$G$3/2-('ver pressoflex 6p C2 DCpowe'!$G$3-'ver pressoflex 6p C2 DCpowe'!$M$10))*IF(($G$3/2-$M$10)&gt;0,-1,1)</f>
        <v>0</v>
      </c>
      <c r="X331" s="29">
        <f>P331*IF(($G$3/2-$M$11)&gt;0,('ver pressoflex 6p C2 DCpowe'!$G$3/2-'ver pressoflex 6p C2 DCpowe'!$M$11),'ver pressoflex 6p C2 DCpowe'!$G$3/2-('ver pressoflex 6p C2 DCpowe'!$G$3-'ver pressoflex 6p C2 DCpowe'!$M$11))*IF(($G$3/2-$M$11)&gt;0,-1,1)</f>
        <v>0</v>
      </c>
      <c r="Y331" s="29">
        <f>Q331*IF(($G$3/2-$M$12)&gt;0,('ver pressoflex 6p C2 DCpowe'!$G$3/2-'ver pressoflex 6p C2 DCpowe'!$M$12),'ver pressoflex 6p C2 DCpowe'!$G$3/2-('ver pressoflex 6p C2 DCpowe'!$G$3-'ver pressoflex 6p C2 DCpowe'!$M$12))*IF(($G$3/2-$M$12)&gt;0,-1,1)</f>
        <v>0</v>
      </c>
      <c r="Z331" s="29">
        <f>R331*IF(($G$3/2-$M$13)&gt;0,('ver pressoflex 6p C2 DCpowe'!$G$3/2-'ver pressoflex 6p C2 DCpowe'!$M$13),'ver pressoflex 6p C2 DCpowe'!$G$3/2-('ver pressoflex 6p C2 DCpowe'!$G$3-'ver pressoflex 6p C2 DCpowe'!$M$13))*IF(($G$3/2-$M$13)&gt;0,-1,1)</f>
        <v>18248587.500000004</v>
      </c>
      <c r="AA331" s="113">
        <f t="shared" si="77"/>
        <v>19156004.279964112</v>
      </c>
      <c r="AB331" s="193">
        <f t="shared" si="78"/>
        <v>2.7781979668248106E-4</v>
      </c>
      <c r="AC331" s="191">
        <f t="shared" si="79"/>
        <v>3.5192188335969067E-4</v>
      </c>
      <c r="AD331" s="194">
        <f t="shared" si="80"/>
        <v>5.8764310635023706E-8</v>
      </c>
      <c r="AE331" s="191">
        <f t="shared" si="81"/>
        <v>2.63941412519768E-2</v>
      </c>
      <c r="AF331" s="191">
        <f t="shared" si="82"/>
        <v>0.39895888223927423</v>
      </c>
    </row>
    <row r="332" spans="2:32">
      <c r="B332" s="116">
        <f t="shared" si="68"/>
        <v>59013.281918810273</v>
      </c>
      <c r="C332" s="115">
        <f t="shared" si="67"/>
        <v>10.369999999999976</v>
      </c>
      <c r="D332" s="68">
        <f>'ver pressoflex 6p C2 DCpowe'!$G$3/2/$C$557*C332</f>
        <v>127.03249999999971</v>
      </c>
      <c r="E332" s="114">
        <f t="shared" si="70"/>
        <v>1.612208306129016E-4</v>
      </c>
      <c r="F332" s="114">
        <f t="shared" si="71"/>
        <v>3.3797988702886868E-4</v>
      </c>
      <c r="G332" s="114">
        <f t="shared" si="72"/>
        <v>5.1473894344483575E-4</v>
      </c>
      <c r="H332" s="114">
        <f t="shared" si="73"/>
        <v>4.3371535384401239E-3</v>
      </c>
      <c r="I332" s="114">
        <f t="shared" si="74"/>
        <v>4.5139125948560907E-3</v>
      </c>
      <c r="J332" s="114">
        <f t="shared" si="75"/>
        <v>4.6906716512720584E-3</v>
      </c>
      <c r="K332" s="114">
        <f t="shared" si="76"/>
        <v>5.1325692923119759E-3</v>
      </c>
      <c r="L332" s="113">
        <f>-'ver pressoflex 6p C2 DCpowe'!$G$2*'ver pressoflex 6p C2 DCpowe'!D332*'ver pressoflex 6p C2 DCpowe'!$G$17*'ver pressoflex 6p C2 DCpowe'!$G$13*'ver pressoflex 6p C2 DCpowe'!AE332</f>
        <v>-792.9321046277322</v>
      </c>
      <c r="M332" s="31">
        <f>IF(ABS(E332)&lt;'ver pressoflex 6p C2 DCpowe'!$G$7,'ver pressoflex 6p C2 DCpowe'!$G$16*E332*'ver pressoflex 6p C2 DCpowe'!$O$8,SIGN(E332)*'ver pressoflex 6p C2 DCpowe'!$G$15*'ver pressoflex 6p C2 DCpowe'!$O$8)</f>
        <v>2.7140234380023243</v>
      </c>
      <c r="N332" s="31">
        <f>IF(ABS(F332)&lt;'ver pressoflex 6p C2 DCpowe'!$G$7,'ver pressoflex 6p C2 DCpowe'!$G$16*F332*'ver pressoflex 6p C2 DCpowe'!$O$9,SIGN(F332)*'ver pressoflex 6p C2 DCpowe'!$G$15*'ver pressoflex 6p C2 DCpowe'!$O$9)</f>
        <v>0</v>
      </c>
      <c r="O332" s="31">
        <f>IF(ABS(G332)&lt;'ver pressoflex 6p C2 DCpowe'!$G$7,'ver pressoflex 6p C2 DCpowe'!$G$16*G332*'ver pressoflex 6p C2 DCpowe'!$O$10,SIGN(G332)*'ver pressoflex 6p C2 DCpowe'!$G$15*'ver pressoflex 6p C2 DCpowe'!$O$10)</f>
        <v>0</v>
      </c>
      <c r="P332" s="31">
        <f>IF(ABS(H332)&lt;'ver pressoflex 6p C2 DCpowe'!$G$7,'ver pressoflex 6p C2 DCpowe'!$G$16*H332*'ver pressoflex 6p C2 DCpowe'!$O$11,SIGN(H332)*'ver pressoflex 6p C2 DCpowe'!$G$15*'ver pressoflex 6p C2 DCpowe'!$O$11)</f>
        <v>0</v>
      </c>
      <c r="Q332" s="31">
        <f>IF(ABS(I332)&lt;'ver pressoflex 6p C2 DCpowe'!$G$7,'ver pressoflex 6p C2 DCpowe'!$G$16*I332*'ver pressoflex 6p C2 DCpowe'!$O$12,SIGN(I332)*'ver pressoflex 6p C2 DCpowe'!$G$15*'ver pressoflex 6p C2 DCpowe'!$O$12)</f>
        <v>0</v>
      </c>
      <c r="R332" s="31">
        <f>IF(ABS(J332)&lt;'ver pressoflex 6p C2 DCpowe'!$G$7,'ver pressoflex 6p C2 DCpowe'!$G$16*J332*'ver pressoflex 6p C2 DCpowe'!$O$13,SIGN(J332)*'ver pressoflex 6p C2 DCpowe'!$G$15*'ver pressoflex 6p C2 DCpowe'!$O$13)</f>
        <v>17803.500000000004</v>
      </c>
      <c r="S332" s="113">
        <f t="shared" si="69"/>
        <v>17013.281918810273</v>
      </c>
      <c r="T332" s="362">
        <f>-L332*('ver pressoflex 6p C2 DCpowe'!$G$3/2-'ver pressoflex 6p C2 DCpowe'!AF332*'ver pressoflex 6p C2 DCpowe'!D332)</f>
        <v>931077.05073141435</v>
      </c>
      <c r="U332" s="29">
        <f>M332*IF(($G$3/2-$M$8)&gt;0,('ver pressoflex 6p C2 DCpowe'!$G$3/2-'ver pressoflex 6p C2 DCpowe'!$M$8),'ver pressoflex 6p C2 DCpowe'!$G$3/2-('ver pressoflex 6p C2 DCpowe'!$G$3-'ver pressoflex 6p C2 DCpowe'!$M$8))*IF(($G$3/2-$M$8)&gt;0,-1,1)</f>
        <v>-2781.8740239523822</v>
      </c>
      <c r="V332" s="29">
        <f>N332*IF(($G$3/2-$M$9)&gt;0,('ver pressoflex 6p C2 DCpowe'!$G$3/2-'ver pressoflex 6p C2 DCpowe'!$M$9),'ver pressoflex 6p C2 DCpowe'!$G$3/2-('ver pressoflex 6p C2 DCpowe'!$G$3-'ver pressoflex 6p C2 DCpowe'!$M$9))*IF(($G$3/2-$M$9)&gt;0,-1,1)</f>
        <v>0</v>
      </c>
      <c r="W332" s="29">
        <f>O332*IF(($G$3/2-$M$10)&gt;0,('ver pressoflex 6p C2 DCpowe'!$G$3/2-'ver pressoflex 6p C2 DCpowe'!$M$10),'ver pressoflex 6p C2 DCpowe'!$G$3/2-('ver pressoflex 6p C2 DCpowe'!$G$3-'ver pressoflex 6p C2 DCpowe'!$M$10))*IF(($G$3/2-$M$10)&gt;0,-1,1)</f>
        <v>0</v>
      </c>
      <c r="X332" s="29">
        <f>P332*IF(($G$3/2-$M$11)&gt;0,('ver pressoflex 6p C2 DCpowe'!$G$3/2-'ver pressoflex 6p C2 DCpowe'!$M$11),'ver pressoflex 6p C2 DCpowe'!$G$3/2-('ver pressoflex 6p C2 DCpowe'!$G$3-'ver pressoflex 6p C2 DCpowe'!$M$11))*IF(($G$3/2-$M$11)&gt;0,-1,1)</f>
        <v>0</v>
      </c>
      <c r="Y332" s="29">
        <f>Q332*IF(($G$3/2-$M$12)&gt;0,('ver pressoflex 6p C2 DCpowe'!$G$3/2-'ver pressoflex 6p C2 DCpowe'!$M$12),'ver pressoflex 6p C2 DCpowe'!$G$3/2-('ver pressoflex 6p C2 DCpowe'!$G$3-'ver pressoflex 6p C2 DCpowe'!$M$12))*IF(($G$3/2-$M$12)&gt;0,-1,1)</f>
        <v>0</v>
      </c>
      <c r="Z332" s="29">
        <f>R332*IF(($G$3/2-$M$13)&gt;0,('ver pressoflex 6p C2 DCpowe'!$G$3/2-'ver pressoflex 6p C2 DCpowe'!$M$13),'ver pressoflex 6p C2 DCpowe'!$G$3/2-('ver pressoflex 6p C2 DCpowe'!$G$3-'ver pressoflex 6p C2 DCpowe'!$M$13))*IF(($G$3/2-$M$13)&gt;0,-1,1)</f>
        <v>18248587.500000004</v>
      </c>
      <c r="AA332" s="113">
        <f t="shared" si="77"/>
        <v>19176882.676707465</v>
      </c>
      <c r="AB332" s="193">
        <f t="shared" si="78"/>
        <v>2.8067681042701613E-4</v>
      </c>
      <c r="AC332" s="191">
        <f t="shared" si="79"/>
        <v>3.566835729339158E-4</v>
      </c>
      <c r="AD332" s="194">
        <f t="shared" si="80"/>
        <v>6.0094004370680408E-8</v>
      </c>
      <c r="AE332" s="191">
        <f t="shared" si="81"/>
        <v>2.6751267970043683E-2</v>
      </c>
      <c r="AF332" s="191">
        <f t="shared" si="82"/>
        <v>0.39973709836299853</v>
      </c>
    </row>
    <row r="333" spans="2:32">
      <c r="B333" s="116">
        <f t="shared" si="68"/>
        <v>58994.892176927227</v>
      </c>
      <c r="C333" s="115">
        <f t="shared" si="67"/>
        <v>10.469999999999976</v>
      </c>
      <c r="D333" s="68">
        <f>'ver pressoflex 6p C2 DCpowe'!$G$3/2/$C$557*C333</f>
        <v>128.25749999999971</v>
      </c>
      <c r="E333" s="114">
        <f t="shared" si="70"/>
        <v>1.5860006167810943E-4</v>
      </c>
      <c r="F333" s="114">
        <f t="shared" si="71"/>
        <v>3.3545485394557577E-4</v>
      </c>
      <c r="G333" s="114">
        <f t="shared" si="72"/>
        <v>5.1230964621304213E-4</v>
      </c>
      <c r="H333" s="114">
        <f t="shared" si="73"/>
        <v>4.3367945289970013E-3</v>
      </c>
      <c r="I333" s="114">
        <f t="shared" si="74"/>
        <v>4.5136493212644679E-3</v>
      </c>
      <c r="J333" s="114">
        <f t="shared" si="75"/>
        <v>4.6905041135319337E-3</v>
      </c>
      <c r="K333" s="114">
        <f t="shared" si="76"/>
        <v>5.1326410942005999E-3</v>
      </c>
      <c r="L333" s="113">
        <f>-'ver pressoflex 6p C2 DCpowe'!$G$2*'ver pressoflex 6p C2 DCpowe'!D333*'ver pressoflex 6p C2 DCpowe'!$G$17*'ver pressoflex 6p C2 DCpowe'!$G$13*'ver pressoflex 6p C2 DCpowe'!AE333</f>
        <v>-811.27772796674401</v>
      </c>
      <c r="M333" s="31">
        <f>IF(ABS(E333)&lt;'ver pressoflex 6p C2 DCpowe'!$G$7,'ver pressoflex 6p C2 DCpowe'!$G$16*E333*'ver pressoflex 6p C2 DCpowe'!$O$8,SIGN(E333)*'ver pressoflex 6p C2 DCpowe'!$G$15*'ver pressoflex 6p C2 DCpowe'!$O$8)</f>
        <v>2.669904893968194</v>
      </c>
      <c r="N333" s="31">
        <f>IF(ABS(F333)&lt;'ver pressoflex 6p C2 DCpowe'!$G$7,'ver pressoflex 6p C2 DCpowe'!$G$16*F333*'ver pressoflex 6p C2 DCpowe'!$O$9,SIGN(F333)*'ver pressoflex 6p C2 DCpowe'!$G$15*'ver pressoflex 6p C2 DCpowe'!$O$9)</f>
        <v>0</v>
      </c>
      <c r="O333" s="31">
        <f>IF(ABS(G333)&lt;'ver pressoflex 6p C2 DCpowe'!$G$7,'ver pressoflex 6p C2 DCpowe'!$G$16*G333*'ver pressoflex 6p C2 DCpowe'!$O$10,SIGN(G333)*'ver pressoflex 6p C2 DCpowe'!$G$15*'ver pressoflex 6p C2 DCpowe'!$O$10)</f>
        <v>0</v>
      </c>
      <c r="P333" s="31">
        <f>IF(ABS(H333)&lt;'ver pressoflex 6p C2 DCpowe'!$G$7,'ver pressoflex 6p C2 DCpowe'!$G$16*H333*'ver pressoflex 6p C2 DCpowe'!$O$11,SIGN(H333)*'ver pressoflex 6p C2 DCpowe'!$G$15*'ver pressoflex 6p C2 DCpowe'!$O$11)</f>
        <v>0</v>
      </c>
      <c r="Q333" s="31">
        <f>IF(ABS(I333)&lt;'ver pressoflex 6p C2 DCpowe'!$G$7,'ver pressoflex 6p C2 DCpowe'!$G$16*I333*'ver pressoflex 6p C2 DCpowe'!$O$12,SIGN(I333)*'ver pressoflex 6p C2 DCpowe'!$G$15*'ver pressoflex 6p C2 DCpowe'!$O$12)</f>
        <v>0</v>
      </c>
      <c r="R333" s="31">
        <f>IF(ABS(J333)&lt;'ver pressoflex 6p C2 DCpowe'!$G$7,'ver pressoflex 6p C2 DCpowe'!$G$16*J333*'ver pressoflex 6p C2 DCpowe'!$O$13,SIGN(J333)*'ver pressoflex 6p C2 DCpowe'!$G$15*'ver pressoflex 6p C2 DCpowe'!$O$13)</f>
        <v>17803.500000000004</v>
      </c>
      <c r="S333" s="113">
        <f t="shared" si="69"/>
        <v>16994.892176927227</v>
      </c>
      <c r="T333" s="362">
        <f>-L333*('ver pressoflex 6p C2 DCpowe'!$G$3/2-'ver pressoflex 6p C2 DCpowe'!AF333*'ver pressoflex 6p C2 DCpowe'!D333)</f>
        <v>952141.48220727872</v>
      </c>
      <c r="U333" s="29">
        <f>M333*IF(($G$3/2-$M$8)&gt;0,('ver pressoflex 6p C2 DCpowe'!$G$3/2-'ver pressoflex 6p C2 DCpowe'!$M$8),'ver pressoflex 6p C2 DCpowe'!$G$3/2-('ver pressoflex 6p C2 DCpowe'!$G$3-'ver pressoflex 6p C2 DCpowe'!$M$8))*IF(($G$3/2-$M$8)&gt;0,-1,1)</f>
        <v>-2736.6525163173987</v>
      </c>
      <c r="V333" s="29">
        <f>N333*IF(($G$3/2-$M$9)&gt;0,('ver pressoflex 6p C2 DCpowe'!$G$3/2-'ver pressoflex 6p C2 DCpowe'!$M$9),'ver pressoflex 6p C2 DCpowe'!$G$3/2-('ver pressoflex 6p C2 DCpowe'!$G$3-'ver pressoflex 6p C2 DCpowe'!$M$9))*IF(($G$3/2-$M$9)&gt;0,-1,1)</f>
        <v>0</v>
      </c>
      <c r="W333" s="29">
        <f>O333*IF(($G$3/2-$M$10)&gt;0,('ver pressoflex 6p C2 DCpowe'!$G$3/2-'ver pressoflex 6p C2 DCpowe'!$M$10),'ver pressoflex 6p C2 DCpowe'!$G$3/2-('ver pressoflex 6p C2 DCpowe'!$G$3-'ver pressoflex 6p C2 DCpowe'!$M$10))*IF(($G$3/2-$M$10)&gt;0,-1,1)</f>
        <v>0</v>
      </c>
      <c r="X333" s="29">
        <f>P333*IF(($G$3/2-$M$11)&gt;0,('ver pressoflex 6p C2 DCpowe'!$G$3/2-'ver pressoflex 6p C2 DCpowe'!$M$11),'ver pressoflex 6p C2 DCpowe'!$G$3/2-('ver pressoflex 6p C2 DCpowe'!$G$3-'ver pressoflex 6p C2 DCpowe'!$M$11))*IF(($G$3/2-$M$11)&gt;0,-1,1)</f>
        <v>0</v>
      </c>
      <c r="Y333" s="29">
        <f>Q333*IF(($G$3/2-$M$12)&gt;0,('ver pressoflex 6p C2 DCpowe'!$G$3/2-'ver pressoflex 6p C2 DCpowe'!$M$12),'ver pressoflex 6p C2 DCpowe'!$G$3/2-('ver pressoflex 6p C2 DCpowe'!$G$3-'ver pressoflex 6p C2 DCpowe'!$M$12))*IF(($G$3/2-$M$12)&gt;0,-1,1)</f>
        <v>0</v>
      </c>
      <c r="Z333" s="29">
        <f>R333*IF(($G$3/2-$M$13)&gt;0,('ver pressoflex 6p C2 DCpowe'!$G$3/2-'ver pressoflex 6p C2 DCpowe'!$M$13),'ver pressoflex 6p C2 DCpowe'!$G$3/2-('ver pressoflex 6p C2 DCpowe'!$G$3-'ver pressoflex 6p C2 DCpowe'!$M$13))*IF(($G$3/2-$M$13)&gt;0,-1,1)</f>
        <v>18248587.500000004</v>
      </c>
      <c r="AA333" s="113">
        <f t="shared" si="77"/>
        <v>19197992.329690967</v>
      </c>
      <c r="AB333" s="193">
        <f t="shared" si="78"/>
        <v>2.8353691899055637E-4</v>
      </c>
      <c r="AC333" s="191">
        <f t="shared" si="79"/>
        <v>3.6145042053981622E-4</v>
      </c>
      <c r="AD333" s="194">
        <f t="shared" si="80"/>
        <v>6.1438764803325547E-8</v>
      </c>
      <c r="AE333" s="191">
        <f t="shared" si="81"/>
        <v>2.7108781540486213E-2</v>
      </c>
      <c r="AF333" s="191">
        <f t="shared" si="82"/>
        <v>0.40050698731731216</v>
      </c>
    </row>
    <row r="334" spans="2:32">
      <c r="B334" s="116">
        <f t="shared" si="68"/>
        <v>58976.286301825501</v>
      </c>
      <c r="C334" s="115">
        <f t="shared" si="67"/>
        <v>10.569999999999975</v>
      </c>
      <c r="D334" s="68">
        <f>'ver pressoflex 6p C2 DCpowe'!$G$3/2/$C$557*C334</f>
        <v>129.4824999999997</v>
      </c>
      <c r="E334" s="114">
        <f t="shared" si="70"/>
        <v>1.5597645229466326E-4</v>
      </c>
      <c r="F334" s="114">
        <f t="shared" si="71"/>
        <v>3.3292708417431027E-4</v>
      </c>
      <c r="G334" s="114">
        <f t="shared" si="72"/>
        <v>5.0987771605395717E-4</v>
      </c>
      <c r="H334" s="114">
        <f t="shared" si="73"/>
        <v>4.3364351304513238E-3</v>
      </c>
      <c r="I334" s="114">
        <f t="shared" si="74"/>
        <v>4.5133857623309709E-3</v>
      </c>
      <c r="J334" s="114">
        <f t="shared" si="75"/>
        <v>4.690336394210618E-3</v>
      </c>
      <c r="K334" s="114">
        <f t="shared" si="76"/>
        <v>5.1327129739097352E-3</v>
      </c>
      <c r="L334" s="113">
        <f>-'ver pressoflex 6p C2 DCpowe'!$G$2*'ver pressoflex 6p C2 DCpowe'!D334*'ver pressoflex 6p C2 DCpowe'!$G$17*'ver pressoflex 6p C2 DCpowe'!$G$13*'ver pressoflex 6p C2 DCpowe'!AE334</f>
        <v>-829.839436707765</v>
      </c>
      <c r="M334" s="31">
        <f>IF(ABS(E334)&lt;'ver pressoflex 6p C2 DCpowe'!$G$7,'ver pressoflex 6p C2 DCpowe'!$G$16*E334*'ver pressoflex 6p C2 DCpowe'!$O$8,SIGN(E334)*'ver pressoflex 6p C2 DCpowe'!$G$15*'ver pressoflex 6p C2 DCpowe'!$O$8)</f>
        <v>2.6257385332580667</v>
      </c>
      <c r="N334" s="31">
        <f>IF(ABS(F334)&lt;'ver pressoflex 6p C2 DCpowe'!$G$7,'ver pressoflex 6p C2 DCpowe'!$G$16*F334*'ver pressoflex 6p C2 DCpowe'!$O$9,SIGN(F334)*'ver pressoflex 6p C2 DCpowe'!$G$15*'ver pressoflex 6p C2 DCpowe'!$O$9)</f>
        <v>0</v>
      </c>
      <c r="O334" s="31">
        <f>IF(ABS(G334)&lt;'ver pressoflex 6p C2 DCpowe'!$G$7,'ver pressoflex 6p C2 DCpowe'!$G$16*G334*'ver pressoflex 6p C2 DCpowe'!$O$10,SIGN(G334)*'ver pressoflex 6p C2 DCpowe'!$G$15*'ver pressoflex 6p C2 DCpowe'!$O$10)</f>
        <v>0</v>
      </c>
      <c r="P334" s="31">
        <f>IF(ABS(H334)&lt;'ver pressoflex 6p C2 DCpowe'!$G$7,'ver pressoflex 6p C2 DCpowe'!$G$16*H334*'ver pressoflex 6p C2 DCpowe'!$O$11,SIGN(H334)*'ver pressoflex 6p C2 DCpowe'!$G$15*'ver pressoflex 6p C2 DCpowe'!$O$11)</f>
        <v>0</v>
      </c>
      <c r="Q334" s="31">
        <f>IF(ABS(I334)&lt;'ver pressoflex 6p C2 DCpowe'!$G$7,'ver pressoflex 6p C2 DCpowe'!$G$16*I334*'ver pressoflex 6p C2 DCpowe'!$O$12,SIGN(I334)*'ver pressoflex 6p C2 DCpowe'!$G$15*'ver pressoflex 6p C2 DCpowe'!$O$12)</f>
        <v>0</v>
      </c>
      <c r="R334" s="31">
        <f>IF(ABS(J334)&lt;'ver pressoflex 6p C2 DCpowe'!$G$7,'ver pressoflex 6p C2 DCpowe'!$G$16*J334*'ver pressoflex 6p C2 DCpowe'!$O$13,SIGN(J334)*'ver pressoflex 6p C2 DCpowe'!$G$15*'ver pressoflex 6p C2 DCpowe'!$O$13)</f>
        <v>17803.500000000004</v>
      </c>
      <c r="S334" s="113">
        <f t="shared" si="69"/>
        <v>16976.286301825498</v>
      </c>
      <c r="T334" s="362">
        <f>-L334*('ver pressoflex 6p C2 DCpowe'!$G$3/2-'ver pressoflex 6p C2 DCpowe'!AF334*'ver pressoflex 6p C2 DCpowe'!D334)</f>
        <v>973437.13151256472</v>
      </c>
      <c r="U334" s="29">
        <f>M334*IF(($G$3/2-$M$8)&gt;0,('ver pressoflex 6p C2 DCpowe'!$G$3/2-'ver pressoflex 6p C2 DCpowe'!$M$8),'ver pressoflex 6p C2 DCpowe'!$G$3/2-('ver pressoflex 6p C2 DCpowe'!$G$3-'ver pressoflex 6p C2 DCpowe'!$M$8))*IF(($G$3/2-$M$8)&gt;0,-1,1)</f>
        <v>-2691.3819965895182</v>
      </c>
      <c r="V334" s="29">
        <f>N334*IF(($G$3/2-$M$9)&gt;0,('ver pressoflex 6p C2 DCpowe'!$G$3/2-'ver pressoflex 6p C2 DCpowe'!$M$9),'ver pressoflex 6p C2 DCpowe'!$G$3/2-('ver pressoflex 6p C2 DCpowe'!$G$3-'ver pressoflex 6p C2 DCpowe'!$M$9))*IF(($G$3/2-$M$9)&gt;0,-1,1)</f>
        <v>0</v>
      </c>
      <c r="W334" s="29">
        <f>O334*IF(($G$3/2-$M$10)&gt;0,('ver pressoflex 6p C2 DCpowe'!$G$3/2-'ver pressoflex 6p C2 DCpowe'!$M$10),'ver pressoflex 6p C2 DCpowe'!$G$3/2-('ver pressoflex 6p C2 DCpowe'!$G$3-'ver pressoflex 6p C2 DCpowe'!$M$10))*IF(($G$3/2-$M$10)&gt;0,-1,1)</f>
        <v>0</v>
      </c>
      <c r="X334" s="29">
        <f>P334*IF(($G$3/2-$M$11)&gt;0,('ver pressoflex 6p C2 DCpowe'!$G$3/2-'ver pressoflex 6p C2 DCpowe'!$M$11),'ver pressoflex 6p C2 DCpowe'!$G$3/2-('ver pressoflex 6p C2 DCpowe'!$G$3-'ver pressoflex 6p C2 DCpowe'!$M$11))*IF(($G$3/2-$M$11)&gt;0,-1,1)</f>
        <v>0</v>
      </c>
      <c r="Y334" s="29">
        <f>Q334*IF(($G$3/2-$M$12)&gt;0,('ver pressoflex 6p C2 DCpowe'!$G$3/2-'ver pressoflex 6p C2 DCpowe'!$M$12),'ver pressoflex 6p C2 DCpowe'!$G$3/2-('ver pressoflex 6p C2 DCpowe'!$G$3-'ver pressoflex 6p C2 DCpowe'!$M$12))*IF(($G$3/2-$M$12)&gt;0,-1,1)</f>
        <v>0</v>
      </c>
      <c r="Z334" s="29">
        <f>R334*IF(($G$3/2-$M$13)&gt;0,('ver pressoflex 6p C2 DCpowe'!$G$3/2-'ver pressoflex 6p C2 DCpowe'!$M$13),'ver pressoflex 6p C2 DCpowe'!$G$3/2-('ver pressoflex 6p C2 DCpowe'!$G$3-'ver pressoflex 6p C2 DCpowe'!$M$13))*IF(($G$3/2-$M$13)&gt;0,-1,1)</f>
        <v>18248587.500000004</v>
      </c>
      <c r="AA334" s="113">
        <f t="shared" si="77"/>
        <v>19219333.24951598</v>
      </c>
      <c r="AB334" s="193">
        <f t="shared" si="78"/>
        <v>2.8640012740445425E-4</v>
      </c>
      <c r="AC334" s="191">
        <f t="shared" si="79"/>
        <v>3.6622243456297927E-4</v>
      </c>
      <c r="AD334" s="194">
        <f t="shared" si="80"/>
        <v>6.2798638592184135E-8</v>
      </c>
      <c r="AE334" s="191">
        <f t="shared" si="81"/>
        <v>2.7466682592223443E-2</v>
      </c>
      <c r="AF334" s="191">
        <f t="shared" si="82"/>
        <v>0.40126854265990131</v>
      </c>
    </row>
    <row r="335" spans="2:32">
      <c r="B335" s="116">
        <f t="shared" si="68"/>
        <v>58957.463941939452</v>
      </c>
      <c r="C335" s="115">
        <f t="shared" si="67"/>
        <v>10.669999999999975</v>
      </c>
      <c r="D335" s="68">
        <f>'ver pressoflex 6p C2 DCpowe'!$G$3/2/$C$557*C335</f>
        <v>130.7074999999997</v>
      </c>
      <c r="E335" s="114">
        <f t="shared" si="70"/>
        <v>1.5334999784224549E-4</v>
      </c>
      <c r="F335" s="114">
        <f t="shared" si="71"/>
        <v>3.3039657326353338E-4</v>
      </c>
      <c r="G335" s="114">
        <f t="shared" si="72"/>
        <v>5.0744314868482118E-4</v>
      </c>
      <c r="H335" s="114">
        <f t="shared" si="73"/>
        <v>4.3360753421701707E-3</v>
      </c>
      <c r="I335" s="114">
        <f t="shared" si="74"/>
        <v>4.5131219175914578E-3</v>
      </c>
      <c r="J335" s="114">
        <f t="shared" si="75"/>
        <v>4.6901684930127467E-3</v>
      </c>
      <c r="K335" s="114">
        <f t="shared" si="76"/>
        <v>5.1327849315659663E-3</v>
      </c>
      <c r="L335" s="113">
        <f>-'ver pressoflex 6p C2 DCpowe'!$G$2*'ver pressoflex 6p C2 DCpowe'!D335*'ver pressoflex 6p C2 DCpowe'!$G$17*'ver pressoflex 6p C2 DCpowe'!$G$13*'ver pressoflex 6p C2 DCpowe'!AE335</f>
        <v>-848.61758233864055</v>
      </c>
      <c r="M335" s="31">
        <f>IF(ABS(E335)&lt;'ver pressoflex 6p C2 DCpowe'!$G$7,'ver pressoflex 6p C2 DCpowe'!$G$16*E335*'ver pressoflex 6p C2 DCpowe'!$O$8,SIGN(E335)*'ver pressoflex 6p C2 DCpowe'!$G$15*'ver pressoflex 6p C2 DCpowe'!$O$8)</f>
        <v>2.5815242780925995</v>
      </c>
      <c r="N335" s="31">
        <f>IF(ABS(F335)&lt;'ver pressoflex 6p C2 DCpowe'!$G$7,'ver pressoflex 6p C2 DCpowe'!$G$16*F335*'ver pressoflex 6p C2 DCpowe'!$O$9,SIGN(F335)*'ver pressoflex 6p C2 DCpowe'!$G$15*'ver pressoflex 6p C2 DCpowe'!$O$9)</f>
        <v>0</v>
      </c>
      <c r="O335" s="31">
        <f>IF(ABS(G335)&lt;'ver pressoflex 6p C2 DCpowe'!$G$7,'ver pressoflex 6p C2 DCpowe'!$G$16*G335*'ver pressoflex 6p C2 DCpowe'!$O$10,SIGN(G335)*'ver pressoflex 6p C2 DCpowe'!$G$15*'ver pressoflex 6p C2 DCpowe'!$O$10)</f>
        <v>0</v>
      </c>
      <c r="P335" s="31">
        <f>IF(ABS(H335)&lt;'ver pressoflex 6p C2 DCpowe'!$G$7,'ver pressoflex 6p C2 DCpowe'!$G$16*H335*'ver pressoflex 6p C2 DCpowe'!$O$11,SIGN(H335)*'ver pressoflex 6p C2 DCpowe'!$G$15*'ver pressoflex 6p C2 DCpowe'!$O$11)</f>
        <v>0</v>
      </c>
      <c r="Q335" s="31">
        <f>IF(ABS(I335)&lt;'ver pressoflex 6p C2 DCpowe'!$G$7,'ver pressoflex 6p C2 DCpowe'!$G$16*I335*'ver pressoflex 6p C2 DCpowe'!$O$12,SIGN(I335)*'ver pressoflex 6p C2 DCpowe'!$G$15*'ver pressoflex 6p C2 DCpowe'!$O$12)</f>
        <v>0</v>
      </c>
      <c r="R335" s="31">
        <f>IF(ABS(J335)&lt;'ver pressoflex 6p C2 DCpowe'!$G$7,'ver pressoflex 6p C2 DCpowe'!$G$16*J335*'ver pressoflex 6p C2 DCpowe'!$O$13,SIGN(J335)*'ver pressoflex 6p C2 DCpowe'!$G$15*'ver pressoflex 6p C2 DCpowe'!$O$13)</f>
        <v>17803.500000000004</v>
      </c>
      <c r="S335" s="113">
        <f t="shared" si="69"/>
        <v>16957.463941939455</v>
      </c>
      <c r="T335" s="362">
        <f>-L335*('ver pressoflex 6p C2 DCpowe'!$G$3/2-'ver pressoflex 6p C2 DCpowe'!AF335*'ver pressoflex 6p C2 DCpowe'!D335)</f>
        <v>994964.00919190771</v>
      </c>
      <c r="U335" s="29">
        <f>M335*IF(($G$3/2-$M$8)&gt;0,('ver pressoflex 6p C2 DCpowe'!$G$3/2-'ver pressoflex 6p C2 DCpowe'!$M$8),'ver pressoflex 6p C2 DCpowe'!$G$3/2-('ver pressoflex 6p C2 DCpowe'!$G$3-'ver pressoflex 6p C2 DCpowe'!$M$8))*IF(($G$3/2-$M$8)&gt;0,-1,1)</f>
        <v>-2646.0623850449147</v>
      </c>
      <c r="V335" s="29">
        <f>N335*IF(($G$3/2-$M$9)&gt;0,('ver pressoflex 6p C2 DCpowe'!$G$3/2-'ver pressoflex 6p C2 DCpowe'!$M$9),'ver pressoflex 6p C2 DCpowe'!$G$3/2-('ver pressoflex 6p C2 DCpowe'!$G$3-'ver pressoflex 6p C2 DCpowe'!$M$9))*IF(($G$3/2-$M$9)&gt;0,-1,1)</f>
        <v>0</v>
      </c>
      <c r="W335" s="29">
        <f>O335*IF(($G$3/2-$M$10)&gt;0,('ver pressoflex 6p C2 DCpowe'!$G$3/2-'ver pressoflex 6p C2 DCpowe'!$M$10),'ver pressoflex 6p C2 DCpowe'!$G$3/2-('ver pressoflex 6p C2 DCpowe'!$G$3-'ver pressoflex 6p C2 DCpowe'!$M$10))*IF(($G$3/2-$M$10)&gt;0,-1,1)</f>
        <v>0</v>
      </c>
      <c r="X335" s="29">
        <f>P335*IF(($G$3/2-$M$11)&gt;0,('ver pressoflex 6p C2 DCpowe'!$G$3/2-'ver pressoflex 6p C2 DCpowe'!$M$11),'ver pressoflex 6p C2 DCpowe'!$G$3/2-('ver pressoflex 6p C2 DCpowe'!$G$3-'ver pressoflex 6p C2 DCpowe'!$M$11))*IF(($G$3/2-$M$11)&gt;0,-1,1)</f>
        <v>0</v>
      </c>
      <c r="Y335" s="29">
        <f>Q335*IF(($G$3/2-$M$12)&gt;0,('ver pressoflex 6p C2 DCpowe'!$G$3/2-'ver pressoflex 6p C2 DCpowe'!$M$12),'ver pressoflex 6p C2 DCpowe'!$G$3/2-('ver pressoflex 6p C2 DCpowe'!$G$3-'ver pressoflex 6p C2 DCpowe'!$M$12))*IF(($G$3/2-$M$12)&gt;0,-1,1)</f>
        <v>0</v>
      </c>
      <c r="Z335" s="29">
        <f>R335*IF(($G$3/2-$M$13)&gt;0,('ver pressoflex 6p C2 DCpowe'!$G$3/2-'ver pressoflex 6p C2 DCpowe'!$M$13),'ver pressoflex 6p C2 DCpowe'!$G$3/2-('ver pressoflex 6p C2 DCpowe'!$G$3-'ver pressoflex 6p C2 DCpowe'!$M$13))*IF(($G$3/2-$M$13)&gt;0,-1,1)</f>
        <v>18248587.500000004</v>
      </c>
      <c r="AA335" s="113">
        <f t="shared" si="77"/>
        <v>19240905.446806867</v>
      </c>
      <c r="AB335" s="193">
        <f t="shared" si="78"/>
        <v>2.8926644071097411E-4</v>
      </c>
      <c r="AC335" s="191">
        <f t="shared" si="79"/>
        <v>3.7099962340717907E-4</v>
      </c>
      <c r="AD335" s="194">
        <f t="shared" si="80"/>
        <v>6.4173672545774024E-8</v>
      </c>
      <c r="AE335" s="191">
        <f t="shared" si="81"/>
        <v>2.7824971755538427E-2</v>
      </c>
      <c r="AF335" s="191">
        <f t="shared" si="82"/>
        <v>0.40202177006281803</v>
      </c>
    </row>
    <row r="336" spans="2:32">
      <c r="B336" s="116">
        <f t="shared" si="68"/>
        <v>58938.424744940581</v>
      </c>
      <c r="C336" s="115">
        <f t="shared" ref="C336:C399" si="83">+C335+0.1</f>
        <v>10.769999999999975</v>
      </c>
      <c r="D336" s="68">
        <f>'ver pressoflex 6p C2 DCpowe'!$G$3/2/$C$557*C336</f>
        <v>131.93249999999969</v>
      </c>
      <c r="E336" s="114">
        <f t="shared" si="70"/>
        <v>1.507206936905126E-4</v>
      </c>
      <c r="F336" s="114">
        <f t="shared" si="71"/>
        <v>3.2786331675204637E-4</v>
      </c>
      <c r="G336" s="114">
        <f t="shared" si="72"/>
        <v>5.0500593981358025E-4</v>
      </c>
      <c r="H336" s="114">
        <f t="shared" si="73"/>
        <v>4.3357151635192489E-3</v>
      </c>
      <c r="I336" s="114">
        <f t="shared" si="74"/>
        <v>4.5128577865807826E-3</v>
      </c>
      <c r="J336" s="114">
        <f t="shared" si="75"/>
        <v>4.6900004096423155E-3</v>
      </c>
      <c r="K336" s="114">
        <f t="shared" si="76"/>
        <v>5.1328569672961502E-3</v>
      </c>
      <c r="L336" s="113">
        <f>-'ver pressoflex 6p C2 DCpowe'!$G$2*'ver pressoflex 6p C2 DCpowe'!D336*'ver pressoflex 6p C2 DCpowe'!$G$17*'ver pressoflex 6p C2 DCpowe'!$G$13*'ver pressoflex 6p C2 DCpowe'!AE336</f>
        <v>-867.61251710994293</v>
      </c>
      <c r="M336" s="31">
        <f>IF(ABS(E336)&lt;'ver pressoflex 6p C2 DCpowe'!$G$7,'ver pressoflex 6p C2 DCpowe'!$G$16*E336*'ver pressoflex 6p C2 DCpowe'!$O$8,SIGN(E336)*'ver pressoflex 6p C2 DCpowe'!$G$15*'ver pressoflex 6p C2 DCpowe'!$O$8)</f>
        <v>2.5372620505236712</v>
      </c>
      <c r="N336" s="31">
        <f>IF(ABS(F336)&lt;'ver pressoflex 6p C2 DCpowe'!$G$7,'ver pressoflex 6p C2 DCpowe'!$G$16*F336*'ver pressoflex 6p C2 DCpowe'!$O$9,SIGN(F336)*'ver pressoflex 6p C2 DCpowe'!$G$15*'ver pressoflex 6p C2 DCpowe'!$O$9)</f>
        <v>0</v>
      </c>
      <c r="O336" s="31">
        <f>IF(ABS(G336)&lt;'ver pressoflex 6p C2 DCpowe'!$G$7,'ver pressoflex 6p C2 DCpowe'!$G$16*G336*'ver pressoflex 6p C2 DCpowe'!$O$10,SIGN(G336)*'ver pressoflex 6p C2 DCpowe'!$G$15*'ver pressoflex 6p C2 DCpowe'!$O$10)</f>
        <v>0</v>
      </c>
      <c r="P336" s="31">
        <f>IF(ABS(H336)&lt;'ver pressoflex 6p C2 DCpowe'!$G$7,'ver pressoflex 6p C2 DCpowe'!$G$16*H336*'ver pressoflex 6p C2 DCpowe'!$O$11,SIGN(H336)*'ver pressoflex 6p C2 DCpowe'!$G$15*'ver pressoflex 6p C2 DCpowe'!$O$11)</f>
        <v>0</v>
      </c>
      <c r="Q336" s="31">
        <f>IF(ABS(I336)&lt;'ver pressoflex 6p C2 DCpowe'!$G$7,'ver pressoflex 6p C2 DCpowe'!$G$16*I336*'ver pressoflex 6p C2 DCpowe'!$O$12,SIGN(I336)*'ver pressoflex 6p C2 DCpowe'!$G$15*'ver pressoflex 6p C2 DCpowe'!$O$12)</f>
        <v>0</v>
      </c>
      <c r="R336" s="31">
        <f>IF(ABS(J336)&lt;'ver pressoflex 6p C2 DCpowe'!$G$7,'ver pressoflex 6p C2 DCpowe'!$G$16*J336*'ver pressoflex 6p C2 DCpowe'!$O$13,SIGN(J336)*'ver pressoflex 6p C2 DCpowe'!$G$15*'ver pressoflex 6p C2 DCpowe'!$O$13)</f>
        <v>17803.500000000004</v>
      </c>
      <c r="S336" s="113">
        <f t="shared" si="69"/>
        <v>16938.424744940585</v>
      </c>
      <c r="T336" s="362">
        <f>-L336*('ver pressoflex 6p C2 DCpowe'!$G$3/2-'ver pressoflex 6p C2 DCpowe'!AF336*'ver pressoflex 6p C2 DCpowe'!D336)</f>
        <v>1016722.1258128243</v>
      </c>
      <c r="U336" s="29">
        <f>M336*IF(($G$3/2-$M$8)&gt;0,('ver pressoflex 6p C2 DCpowe'!$G$3/2-'ver pressoflex 6p C2 DCpowe'!$M$8),'ver pressoflex 6p C2 DCpowe'!$G$3/2-('ver pressoflex 6p C2 DCpowe'!$G$3-'ver pressoflex 6p C2 DCpowe'!$M$8))*IF(($G$3/2-$M$8)&gt;0,-1,1)</f>
        <v>-2600.6936017867629</v>
      </c>
      <c r="V336" s="29">
        <f>N336*IF(($G$3/2-$M$9)&gt;0,('ver pressoflex 6p C2 DCpowe'!$G$3/2-'ver pressoflex 6p C2 DCpowe'!$M$9),'ver pressoflex 6p C2 DCpowe'!$G$3/2-('ver pressoflex 6p C2 DCpowe'!$G$3-'ver pressoflex 6p C2 DCpowe'!$M$9))*IF(($G$3/2-$M$9)&gt;0,-1,1)</f>
        <v>0</v>
      </c>
      <c r="W336" s="29">
        <f>O336*IF(($G$3/2-$M$10)&gt;0,('ver pressoflex 6p C2 DCpowe'!$G$3/2-'ver pressoflex 6p C2 DCpowe'!$M$10),'ver pressoflex 6p C2 DCpowe'!$G$3/2-('ver pressoflex 6p C2 DCpowe'!$G$3-'ver pressoflex 6p C2 DCpowe'!$M$10))*IF(($G$3/2-$M$10)&gt;0,-1,1)</f>
        <v>0</v>
      </c>
      <c r="X336" s="29">
        <f>P336*IF(($G$3/2-$M$11)&gt;0,('ver pressoflex 6p C2 DCpowe'!$G$3/2-'ver pressoflex 6p C2 DCpowe'!$M$11),'ver pressoflex 6p C2 DCpowe'!$G$3/2-('ver pressoflex 6p C2 DCpowe'!$G$3-'ver pressoflex 6p C2 DCpowe'!$M$11))*IF(($G$3/2-$M$11)&gt;0,-1,1)</f>
        <v>0</v>
      </c>
      <c r="Y336" s="29">
        <f>Q336*IF(($G$3/2-$M$12)&gt;0,('ver pressoflex 6p C2 DCpowe'!$G$3/2-'ver pressoflex 6p C2 DCpowe'!$M$12),'ver pressoflex 6p C2 DCpowe'!$G$3/2-('ver pressoflex 6p C2 DCpowe'!$G$3-'ver pressoflex 6p C2 DCpowe'!$M$12))*IF(($G$3/2-$M$12)&gt;0,-1,1)</f>
        <v>0</v>
      </c>
      <c r="Z336" s="29">
        <f>R336*IF(($G$3/2-$M$13)&gt;0,('ver pressoflex 6p C2 DCpowe'!$G$3/2-'ver pressoflex 6p C2 DCpowe'!$M$13),'ver pressoflex 6p C2 DCpowe'!$G$3/2-('ver pressoflex 6p C2 DCpowe'!$G$3-'ver pressoflex 6p C2 DCpowe'!$M$13))*IF(($G$3/2-$M$13)&gt;0,-1,1)</f>
        <v>18248587.500000004</v>
      </c>
      <c r="AA336" s="113">
        <f t="shared" si="77"/>
        <v>19262708.932211041</v>
      </c>
      <c r="AB336" s="193">
        <f t="shared" si="78"/>
        <v>2.9213586396332195E-4</v>
      </c>
      <c r="AC336" s="191">
        <f t="shared" si="79"/>
        <v>3.7578199549442544E-4</v>
      </c>
      <c r="AD336" s="194">
        <f t="shared" si="80"/>
        <v>6.5563913622441572E-8</v>
      </c>
      <c r="AE336" s="191">
        <f t="shared" si="81"/>
        <v>2.8183649662081908E-2</v>
      </c>
      <c r="AF336" s="191">
        <f t="shared" si="82"/>
        <v>0.40276668603308385</v>
      </c>
    </row>
    <row r="337" spans="2:32">
      <c r="B337" s="116">
        <f t="shared" si="68"/>
        <v>58919.168357735398</v>
      </c>
      <c r="C337" s="115">
        <f t="shared" si="83"/>
        <v>10.869999999999974</v>
      </c>
      <c r="D337" s="68">
        <f>'ver pressoflex 6p C2 DCpowe'!$G$3/2/$C$557*C337</f>
        <v>133.15749999999969</v>
      </c>
      <c r="E337" s="114">
        <f t="shared" si="70"/>
        <v>1.4808853519906751E-4</v>
      </c>
      <c r="F337" s="114">
        <f t="shared" si="71"/>
        <v>3.2532731016896461E-4</v>
      </c>
      <c r="G337" s="114">
        <f t="shared" si="72"/>
        <v>5.0256608513886175E-4</v>
      </c>
      <c r="H337" s="114">
        <f t="shared" si="73"/>
        <v>4.3353545938628855E-3</v>
      </c>
      <c r="I337" s="114">
        <f t="shared" si="74"/>
        <v>4.5125933688327834E-3</v>
      </c>
      <c r="J337" s="114">
        <f t="shared" si="75"/>
        <v>4.6898321438026804E-3</v>
      </c>
      <c r="K337" s="114">
        <f t="shared" si="76"/>
        <v>5.1329290812274228E-3</v>
      </c>
      <c r="L337" s="113">
        <f>-'ver pressoflex 6p C2 DCpowe'!$G$2*'ver pressoflex 6p C2 DCpowe'!D337*'ver pressoflex 6p C2 DCpowe'!$G$17*'ver pressoflex 6p C2 DCpowe'!$G$13*'ver pressoflex 6p C2 DCpowe'!AE337</f>
        <v>-886.82459403704274</v>
      </c>
      <c r="M337" s="31">
        <f>IF(ABS(E337)&lt;'ver pressoflex 6p C2 DCpowe'!$G$7,'ver pressoflex 6p C2 DCpowe'!$G$16*E337*'ver pressoflex 6p C2 DCpowe'!$O$8,SIGN(E337)*'ver pressoflex 6p C2 DCpowe'!$G$15*'ver pressoflex 6p C2 DCpowe'!$O$8)</f>
        <v>2.4929517724339174</v>
      </c>
      <c r="N337" s="31">
        <f>IF(ABS(F337)&lt;'ver pressoflex 6p C2 DCpowe'!$G$7,'ver pressoflex 6p C2 DCpowe'!$G$16*F337*'ver pressoflex 6p C2 DCpowe'!$O$9,SIGN(F337)*'ver pressoflex 6p C2 DCpowe'!$G$15*'ver pressoflex 6p C2 DCpowe'!$O$9)</f>
        <v>0</v>
      </c>
      <c r="O337" s="31">
        <f>IF(ABS(G337)&lt;'ver pressoflex 6p C2 DCpowe'!$G$7,'ver pressoflex 6p C2 DCpowe'!$G$16*G337*'ver pressoflex 6p C2 DCpowe'!$O$10,SIGN(G337)*'ver pressoflex 6p C2 DCpowe'!$G$15*'ver pressoflex 6p C2 DCpowe'!$O$10)</f>
        <v>0</v>
      </c>
      <c r="P337" s="31">
        <f>IF(ABS(H337)&lt;'ver pressoflex 6p C2 DCpowe'!$G$7,'ver pressoflex 6p C2 DCpowe'!$G$16*H337*'ver pressoflex 6p C2 DCpowe'!$O$11,SIGN(H337)*'ver pressoflex 6p C2 DCpowe'!$G$15*'ver pressoflex 6p C2 DCpowe'!$O$11)</f>
        <v>0</v>
      </c>
      <c r="Q337" s="31">
        <f>IF(ABS(I337)&lt;'ver pressoflex 6p C2 DCpowe'!$G$7,'ver pressoflex 6p C2 DCpowe'!$G$16*I337*'ver pressoflex 6p C2 DCpowe'!$O$12,SIGN(I337)*'ver pressoflex 6p C2 DCpowe'!$G$15*'ver pressoflex 6p C2 DCpowe'!$O$12)</f>
        <v>0</v>
      </c>
      <c r="R337" s="31">
        <f>IF(ABS(J337)&lt;'ver pressoflex 6p C2 DCpowe'!$G$7,'ver pressoflex 6p C2 DCpowe'!$G$16*J337*'ver pressoflex 6p C2 DCpowe'!$O$13,SIGN(J337)*'ver pressoflex 6p C2 DCpowe'!$G$15*'ver pressoflex 6p C2 DCpowe'!$O$13)</f>
        <v>17803.500000000004</v>
      </c>
      <c r="S337" s="113">
        <f t="shared" si="69"/>
        <v>16919.168357735394</v>
      </c>
      <c r="T337" s="362">
        <f>-L337*('ver pressoflex 6p C2 DCpowe'!$G$3/2-'ver pressoflex 6p C2 DCpowe'!AF337*'ver pressoflex 6p C2 DCpowe'!D337)</f>
        <v>1038711.4919657761</v>
      </c>
      <c r="U337" s="29">
        <f>M337*IF(($G$3/2-$M$8)&gt;0,('ver pressoflex 6p C2 DCpowe'!$G$3/2-'ver pressoflex 6p C2 DCpowe'!$M$8),'ver pressoflex 6p C2 DCpowe'!$G$3/2-('ver pressoflex 6p C2 DCpowe'!$G$3-'ver pressoflex 6p C2 DCpowe'!$M$8))*IF(($G$3/2-$M$8)&gt;0,-1,1)</f>
        <v>-2555.2755667447655</v>
      </c>
      <c r="V337" s="29">
        <f>N337*IF(($G$3/2-$M$9)&gt;0,('ver pressoflex 6p C2 DCpowe'!$G$3/2-'ver pressoflex 6p C2 DCpowe'!$M$9),'ver pressoflex 6p C2 DCpowe'!$G$3/2-('ver pressoflex 6p C2 DCpowe'!$G$3-'ver pressoflex 6p C2 DCpowe'!$M$9))*IF(($G$3/2-$M$9)&gt;0,-1,1)</f>
        <v>0</v>
      </c>
      <c r="W337" s="29">
        <f>O337*IF(($G$3/2-$M$10)&gt;0,('ver pressoflex 6p C2 DCpowe'!$G$3/2-'ver pressoflex 6p C2 DCpowe'!$M$10),'ver pressoflex 6p C2 DCpowe'!$G$3/2-('ver pressoflex 6p C2 DCpowe'!$G$3-'ver pressoflex 6p C2 DCpowe'!$M$10))*IF(($G$3/2-$M$10)&gt;0,-1,1)</f>
        <v>0</v>
      </c>
      <c r="X337" s="29">
        <f>P337*IF(($G$3/2-$M$11)&gt;0,('ver pressoflex 6p C2 DCpowe'!$G$3/2-'ver pressoflex 6p C2 DCpowe'!$M$11),'ver pressoflex 6p C2 DCpowe'!$G$3/2-('ver pressoflex 6p C2 DCpowe'!$G$3-'ver pressoflex 6p C2 DCpowe'!$M$11))*IF(($G$3/2-$M$11)&gt;0,-1,1)</f>
        <v>0</v>
      </c>
      <c r="Y337" s="29">
        <f>Q337*IF(($G$3/2-$M$12)&gt;0,('ver pressoflex 6p C2 DCpowe'!$G$3/2-'ver pressoflex 6p C2 DCpowe'!$M$12),'ver pressoflex 6p C2 DCpowe'!$G$3/2-('ver pressoflex 6p C2 DCpowe'!$G$3-'ver pressoflex 6p C2 DCpowe'!$M$12))*IF(($G$3/2-$M$12)&gt;0,-1,1)</f>
        <v>0</v>
      </c>
      <c r="Z337" s="29">
        <f>R337*IF(($G$3/2-$M$13)&gt;0,('ver pressoflex 6p C2 DCpowe'!$G$3/2-'ver pressoflex 6p C2 DCpowe'!$M$13),'ver pressoflex 6p C2 DCpowe'!$G$3/2-('ver pressoflex 6p C2 DCpowe'!$G$3-'ver pressoflex 6p C2 DCpowe'!$M$13))*IF(($G$3/2-$M$13)&gt;0,-1,1)</f>
        <v>18248587.500000004</v>
      </c>
      <c r="AA337" s="113">
        <f t="shared" si="77"/>
        <v>19284743.716399036</v>
      </c>
      <c r="AB337" s="193">
        <f t="shared" si="78"/>
        <v>2.9500840222567522E-4</v>
      </c>
      <c r="AC337" s="191">
        <f t="shared" si="79"/>
        <v>3.8056955926501427E-4</v>
      </c>
      <c r="AD337" s="194">
        <f t="shared" si="80"/>
        <v>6.6969408930899261E-8</v>
      </c>
      <c r="AE337" s="191">
        <f t="shared" si="81"/>
        <v>2.8542716944876069E-2</v>
      </c>
      <c r="AF337" s="191">
        <f t="shared" si="82"/>
        <v>0.40350331675525264</v>
      </c>
    </row>
    <row r="338" spans="2:32">
      <c r="B338" s="116">
        <f t="shared" si="68"/>
        <v>58899.694426463357</v>
      </c>
      <c r="C338" s="115">
        <f t="shared" si="83"/>
        <v>10.969999999999974</v>
      </c>
      <c r="D338" s="68">
        <f>'ver pressoflex 6p C2 DCpowe'!$G$3/2/$C$557*C338</f>
        <v>134.38249999999968</v>
      </c>
      <c r="E338" s="114">
        <f t="shared" si="70"/>
        <v>1.4545351771743284E-4</v>
      </c>
      <c r="F338" s="114">
        <f t="shared" si="71"/>
        <v>3.2278854903369103E-4</v>
      </c>
      <c r="G338" s="114">
        <f t="shared" si="72"/>
        <v>5.0012358034994919E-4</v>
      </c>
      <c r="H338" s="114">
        <f t="shared" si="73"/>
        <v>4.3349936325640321E-3</v>
      </c>
      <c r="I338" s="114">
        <f t="shared" si="74"/>
        <v>4.5123286638802905E-3</v>
      </c>
      <c r="J338" s="114">
        <f t="shared" si="75"/>
        <v>4.6896636951965489E-3</v>
      </c>
      <c r="K338" s="114">
        <f t="shared" si="76"/>
        <v>5.1330012734871937E-3</v>
      </c>
      <c r="L338" s="113">
        <f>-'ver pressoflex 6p C2 DCpowe'!$G$2*'ver pressoflex 6p C2 DCpowe'!D338*'ver pressoflex 6p C2 DCpowe'!$G$17*'ver pressoflex 6p C2 DCpowe'!$G$13*'ver pressoflex 6p C2 DCpowe'!AE338</f>
        <v>-906.25416690218492</v>
      </c>
      <c r="M338" s="31">
        <f>IF(ABS(E338)&lt;'ver pressoflex 6p C2 DCpowe'!$G$7,'ver pressoflex 6p C2 DCpowe'!$G$16*E338*'ver pressoflex 6p C2 DCpowe'!$O$8,SIGN(E338)*'ver pressoflex 6p C2 DCpowe'!$G$15*'ver pressoflex 6p C2 DCpowe'!$O$8)</f>
        <v>2.4485933655362788</v>
      </c>
      <c r="N338" s="31">
        <f>IF(ABS(F338)&lt;'ver pressoflex 6p C2 DCpowe'!$G$7,'ver pressoflex 6p C2 DCpowe'!$G$16*F338*'ver pressoflex 6p C2 DCpowe'!$O$9,SIGN(F338)*'ver pressoflex 6p C2 DCpowe'!$G$15*'ver pressoflex 6p C2 DCpowe'!$O$9)</f>
        <v>0</v>
      </c>
      <c r="O338" s="31">
        <f>IF(ABS(G338)&lt;'ver pressoflex 6p C2 DCpowe'!$G$7,'ver pressoflex 6p C2 DCpowe'!$G$16*G338*'ver pressoflex 6p C2 DCpowe'!$O$10,SIGN(G338)*'ver pressoflex 6p C2 DCpowe'!$G$15*'ver pressoflex 6p C2 DCpowe'!$O$10)</f>
        <v>0</v>
      </c>
      <c r="P338" s="31">
        <f>IF(ABS(H338)&lt;'ver pressoflex 6p C2 DCpowe'!$G$7,'ver pressoflex 6p C2 DCpowe'!$G$16*H338*'ver pressoflex 6p C2 DCpowe'!$O$11,SIGN(H338)*'ver pressoflex 6p C2 DCpowe'!$G$15*'ver pressoflex 6p C2 DCpowe'!$O$11)</f>
        <v>0</v>
      </c>
      <c r="Q338" s="31">
        <f>IF(ABS(I338)&lt;'ver pressoflex 6p C2 DCpowe'!$G$7,'ver pressoflex 6p C2 DCpowe'!$G$16*I338*'ver pressoflex 6p C2 DCpowe'!$O$12,SIGN(I338)*'ver pressoflex 6p C2 DCpowe'!$G$15*'ver pressoflex 6p C2 DCpowe'!$O$12)</f>
        <v>0</v>
      </c>
      <c r="R338" s="31">
        <f>IF(ABS(J338)&lt;'ver pressoflex 6p C2 DCpowe'!$G$7,'ver pressoflex 6p C2 DCpowe'!$G$16*J338*'ver pressoflex 6p C2 DCpowe'!$O$13,SIGN(J338)*'ver pressoflex 6p C2 DCpowe'!$G$15*'ver pressoflex 6p C2 DCpowe'!$O$13)</f>
        <v>17803.500000000004</v>
      </c>
      <c r="S338" s="113">
        <f t="shared" si="69"/>
        <v>16899.694426463357</v>
      </c>
      <c r="T338" s="362">
        <f>-L338*('ver pressoflex 6p C2 DCpowe'!$G$3/2-'ver pressoflex 6p C2 DCpowe'!AF338*'ver pressoflex 6p C2 DCpowe'!D338)</f>
        <v>1060932.1182642302</v>
      </c>
      <c r="U338" s="29">
        <f>M338*IF(($G$3/2-$M$8)&gt;0,('ver pressoflex 6p C2 DCpowe'!$G$3/2-'ver pressoflex 6p C2 DCpowe'!$M$8),'ver pressoflex 6p C2 DCpowe'!$G$3/2-('ver pressoflex 6p C2 DCpowe'!$G$3-'ver pressoflex 6p C2 DCpowe'!$M$8))*IF(($G$3/2-$M$8)&gt;0,-1,1)</f>
        <v>-2509.808199674686</v>
      </c>
      <c r="V338" s="29">
        <f>N338*IF(($G$3/2-$M$9)&gt;0,('ver pressoflex 6p C2 DCpowe'!$G$3/2-'ver pressoflex 6p C2 DCpowe'!$M$9),'ver pressoflex 6p C2 DCpowe'!$G$3/2-('ver pressoflex 6p C2 DCpowe'!$G$3-'ver pressoflex 6p C2 DCpowe'!$M$9))*IF(($G$3/2-$M$9)&gt;0,-1,1)</f>
        <v>0</v>
      </c>
      <c r="W338" s="29">
        <f>O338*IF(($G$3/2-$M$10)&gt;0,('ver pressoflex 6p C2 DCpowe'!$G$3/2-'ver pressoflex 6p C2 DCpowe'!$M$10),'ver pressoflex 6p C2 DCpowe'!$G$3/2-('ver pressoflex 6p C2 DCpowe'!$G$3-'ver pressoflex 6p C2 DCpowe'!$M$10))*IF(($G$3/2-$M$10)&gt;0,-1,1)</f>
        <v>0</v>
      </c>
      <c r="X338" s="29">
        <f>P338*IF(($G$3/2-$M$11)&gt;0,('ver pressoflex 6p C2 DCpowe'!$G$3/2-'ver pressoflex 6p C2 DCpowe'!$M$11),'ver pressoflex 6p C2 DCpowe'!$G$3/2-('ver pressoflex 6p C2 DCpowe'!$G$3-'ver pressoflex 6p C2 DCpowe'!$M$11))*IF(($G$3/2-$M$11)&gt;0,-1,1)</f>
        <v>0</v>
      </c>
      <c r="Y338" s="29">
        <f>Q338*IF(($G$3/2-$M$12)&gt;0,('ver pressoflex 6p C2 DCpowe'!$G$3/2-'ver pressoflex 6p C2 DCpowe'!$M$12),'ver pressoflex 6p C2 DCpowe'!$G$3/2-('ver pressoflex 6p C2 DCpowe'!$G$3-'ver pressoflex 6p C2 DCpowe'!$M$12))*IF(($G$3/2-$M$12)&gt;0,-1,1)</f>
        <v>0</v>
      </c>
      <c r="Z338" s="29">
        <f>R338*IF(($G$3/2-$M$13)&gt;0,('ver pressoflex 6p C2 DCpowe'!$G$3/2-'ver pressoflex 6p C2 DCpowe'!$M$13),'ver pressoflex 6p C2 DCpowe'!$G$3/2-('ver pressoflex 6p C2 DCpowe'!$G$3-'ver pressoflex 6p C2 DCpowe'!$M$13))*IF(($G$3/2-$M$13)&gt;0,-1,1)</f>
        <v>18248587.500000004</v>
      </c>
      <c r="AA338" s="113">
        <f t="shared" si="77"/>
        <v>19307009.810064558</v>
      </c>
      <c r="AB338" s="193">
        <f t="shared" si="78"/>
        <v>2.9788406057321262E-4</v>
      </c>
      <c r="AC338" s="191">
        <f t="shared" si="79"/>
        <v>3.8536232317757659E-4</v>
      </c>
      <c r="AD338" s="194">
        <f t="shared" si="80"/>
        <v>6.8390205730765613E-8</v>
      </c>
      <c r="AE338" s="191">
        <f t="shared" si="81"/>
        <v>2.8902174238318243E-2</v>
      </c>
      <c r="AF338" s="191">
        <f t="shared" si="82"/>
        <v>0.40423169704390627</v>
      </c>
    </row>
    <row r="339" spans="2:32">
      <c r="B339" s="116">
        <f t="shared" si="68"/>
        <v>58880.002596494807</v>
      </c>
      <c r="C339" s="115">
        <f t="shared" si="83"/>
        <v>11.069999999999974</v>
      </c>
      <c r="D339" s="68">
        <f>'ver pressoflex 6p C2 DCpowe'!$G$3/2/$C$557*C339</f>
        <v>135.60749999999967</v>
      </c>
      <c r="E339" s="114">
        <f t="shared" si="70"/>
        <v>1.4281563658502305E-4</v>
      </c>
      <c r="F339" s="114">
        <f t="shared" si="71"/>
        <v>3.202470288558898E-4</v>
      </c>
      <c r="G339" s="114">
        <f t="shared" si="72"/>
        <v>4.9767842112675661E-4</v>
      </c>
      <c r="H339" s="114">
        <f t="shared" si="73"/>
        <v>4.3346322789842504E-3</v>
      </c>
      <c r="I339" s="114">
        <f t="shared" si="74"/>
        <v>4.5120636712551168E-3</v>
      </c>
      <c r="J339" s="114">
        <f t="shared" si="75"/>
        <v>4.6894950635259832E-3</v>
      </c>
      <c r="K339" s="114">
        <f t="shared" si="76"/>
        <v>5.1330735442031497E-3</v>
      </c>
      <c r="L339" s="113">
        <f>-'ver pressoflex 6p C2 DCpowe'!$G$2*'ver pressoflex 6p C2 DCpowe'!D339*'ver pressoflex 6p C2 DCpowe'!$G$17*'ver pressoflex 6p C2 DCpowe'!$G$13*'ver pressoflex 6p C2 DCpowe'!AE339</f>
        <v>-925.90159025657158</v>
      </c>
      <c r="M339" s="31">
        <f>IF(ABS(E339)&lt;'ver pressoflex 6p C2 DCpowe'!$G$7,'ver pressoflex 6p C2 DCpowe'!$G$16*E339*'ver pressoflex 6p C2 DCpowe'!$O$8,SIGN(E339)*'ver pressoflex 6p C2 DCpowe'!$G$15*'ver pressoflex 6p C2 DCpowe'!$O$8)</f>
        <v>2.4041867513735342</v>
      </c>
      <c r="N339" s="31">
        <f>IF(ABS(F339)&lt;'ver pressoflex 6p C2 DCpowe'!$G$7,'ver pressoflex 6p C2 DCpowe'!$G$16*F339*'ver pressoflex 6p C2 DCpowe'!$O$9,SIGN(F339)*'ver pressoflex 6p C2 DCpowe'!$G$15*'ver pressoflex 6p C2 DCpowe'!$O$9)</f>
        <v>0</v>
      </c>
      <c r="O339" s="31">
        <f>IF(ABS(G339)&lt;'ver pressoflex 6p C2 DCpowe'!$G$7,'ver pressoflex 6p C2 DCpowe'!$G$16*G339*'ver pressoflex 6p C2 DCpowe'!$O$10,SIGN(G339)*'ver pressoflex 6p C2 DCpowe'!$G$15*'ver pressoflex 6p C2 DCpowe'!$O$10)</f>
        <v>0</v>
      </c>
      <c r="P339" s="31">
        <f>IF(ABS(H339)&lt;'ver pressoflex 6p C2 DCpowe'!$G$7,'ver pressoflex 6p C2 DCpowe'!$G$16*H339*'ver pressoflex 6p C2 DCpowe'!$O$11,SIGN(H339)*'ver pressoflex 6p C2 DCpowe'!$G$15*'ver pressoflex 6p C2 DCpowe'!$O$11)</f>
        <v>0</v>
      </c>
      <c r="Q339" s="31">
        <f>IF(ABS(I339)&lt;'ver pressoflex 6p C2 DCpowe'!$G$7,'ver pressoflex 6p C2 DCpowe'!$G$16*I339*'ver pressoflex 6p C2 DCpowe'!$O$12,SIGN(I339)*'ver pressoflex 6p C2 DCpowe'!$G$15*'ver pressoflex 6p C2 DCpowe'!$O$12)</f>
        <v>0</v>
      </c>
      <c r="R339" s="31">
        <f>IF(ABS(J339)&lt;'ver pressoflex 6p C2 DCpowe'!$G$7,'ver pressoflex 6p C2 DCpowe'!$G$16*J339*'ver pressoflex 6p C2 DCpowe'!$O$13,SIGN(J339)*'ver pressoflex 6p C2 DCpowe'!$G$15*'ver pressoflex 6p C2 DCpowe'!$O$13)</f>
        <v>17803.500000000004</v>
      </c>
      <c r="S339" s="113">
        <f t="shared" si="69"/>
        <v>16880.002596494807</v>
      </c>
      <c r="T339" s="362">
        <f>-L339*('ver pressoflex 6p C2 DCpowe'!$G$3/2-'ver pressoflex 6p C2 DCpowe'!AF339*'ver pressoflex 6p C2 DCpowe'!D339)</f>
        <v>1083384.0153447224</v>
      </c>
      <c r="U339" s="29">
        <f>M339*IF(($G$3/2-$M$8)&gt;0,('ver pressoflex 6p C2 DCpowe'!$G$3/2-'ver pressoflex 6p C2 DCpowe'!$M$8),'ver pressoflex 6p C2 DCpowe'!$G$3/2-('ver pressoflex 6p C2 DCpowe'!$G$3-'ver pressoflex 6p C2 DCpowe'!$M$8))*IF(($G$3/2-$M$8)&gt;0,-1,1)</f>
        <v>-2464.2914201578724</v>
      </c>
      <c r="V339" s="29">
        <f>N339*IF(($G$3/2-$M$9)&gt;0,('ver pressoflex 6p C2 DCpowe'!$G$3/2-'ver pressoflex 6p C2 DCpowe'!$M$9),'ver pressoflex 6p C2 DCpowe'!$G$3/2-('ver pressoflex 6p C2 DCpowe'!$G$3-'ver pressoflex 6p C2 DCpowe'!$M$9))*IF(($G$3/2-$M$9)&gt;0,-1,1)</f>
        <v>0</v>
      </c>
      <c r="W339" s="29">
        <f>O339*IF(($G$3/2-$M$10)&gt;0,('ver pressoflex 6p C2 DCpowe'!$G$3/2-'ver pressoflex 6p C2 DCpowe'!$M$10),'ver pressoflex 6p C2 DCpowe'!$G$3/2-('ver pressoflex 6p C2 DCpowe'!$G$3-'ver pressoflex 6p C2 DCpowe'!$M$10))*IF(($G$3/2-$M$10)&gt;0,-1,1)</f>
        <v>0</v>
      </c>
      <c r="X339" s="29">
        <f>P339*IF(($G$3/2-$M$11)&gt;0,('ver pressoflex 6p C2 DCpowe'!$G$3/2-'ver pressoflex 6p C2 DCpowe'!$M$11),'ver pressoflex 6p C2 DCpowe'!$G$3/2-('ver pressoflex 6p C2 DCpowe'!$G$3-'ver pressoflex 6p C2 DCpowe'!$M$11))*IF(($G$3/2-$M$11)&gt;0,-1,1)</f>
        <v>0</v>
      </c>
      <c r="Y339" s="29">
        <f>Q339*IF(($G$3/2-$M$12)&gt;0,('ver pressoflex 6p C2 DCpowe'!$G$3/2-'ver pressoflex 6p C2 DCpowe'!$M$12),'ver pressoflex 6p C2 DCpowe'!$G$3/2-('ver pressoflex 6p C2 DCpowe'!$G$3-'ver pressoflex 6p C2 DCpowe'!$M$12))*IF(($G$3/2-$M$12)&gt;0,-1,1)</f>
        <v>0</v>
      </c>
      <c r="Z339" s="29">
        <f>R339*IF(($G$3/2-$M$13)&gt;0,('ver pressoflex 6p C2 DCpowe'!$G$3/2-'ver pressoflex 6p C2 DCpowe'!$M$13),'ver pressoflex 6p C2 DCpowe'!$G$3/2-('ver pressoflex 6p C2 DCpowe'!$G$3-'ver pressoflex 6p C2 DCpowe'!$M$13))*IF(($G$3/2-$M$13)&gt;0,-1,1)</f>
        <v>18248587.500000004</v>
      </c>
      <c r="AA339" s="113">
        <f t="shared" si="77"/>
        <v>19329507.22392457</v>
      </c>
      <c r="AB339" s="193">
        <f t="shared" si="78"/>
        <v>3.0076284409214377E-4</v>
      </c>
      <c r="AC339" s="191">
        <f t="shared" si="79"/>
        <v>3.9016029570912848E-4</v>
      </c>
      <c r="AD339" s="194">
        <f t="shared" si="80"/>
        <v>6.9826351433107106E-8</v>
      </c>
      <c r="AE339" s="191">
        <f t="shared" si="81"/>
        <v>2.9262022178184636E-2</v>
      </c>
      <c r="AF339" s="191">
        <f t="shared" si="82"/>
        <v>0.40495186939533079</v>
      </c>
    </row>
    <row r="340" spans="2:32">
      <c r="B340" s="116">
        <f t="shared" si="68"/>
        <v>58860.092512428862</v>
      </c>
      <c r="C340" s="115">
        <f t="shared" si="83"/>
        <v>11.169999999999973</v>
      </c>
      <c r="D340" s="68">
        <f>'ver pressoflex 6p C2 DCpowe'!$G$3/2/$C$557*C340</f>
        <v>136.83249999999967</v>
      </c>
      <c r="E340" s="114">
        <f t="shared" si="70"/>
        <v>1.4017488713111723E-4</v>
      </c>
      <c r="F340" s="114">
        <f t="shared" si="71"/>
        <v>3.1770274513546001E-4</v>
      </c>
      <c r="G340" s="114">
        <f t="shared" si="72"/>
        <v>4.9523060313980268E-4</v>
      </c>
      <c r="H340" s="114">
        <f t="shared" si="73"/>
        <v>4.3342705324837145E-3</v>
      </c>
      <c r="I340" s="114">
        <f t="shared" si="74"/>
        <v>4.5117983904880577E-3</v>
      </c>
      <c r="J340" s="114">
        <f t="shared" si="75"/>
        <v>4.6893262484924E-3</v>
      </c>
      <c r="K340" s="114">
        <f t="shared" si="76"/>
        <v>5.133145893503257E-3</v>
      </c>
      <c r="L340" s="113">
        <f>-'ver pressoflex 6p C2 DCpowe'!$G$2*'ver pressoflex 6p C2 DCpowe'!D340*'ver pressoflex 6p C2 DCpowe'!$G$17*'ver pressoflex 6p C2 DCpowe'!$G$13*'ver pressoflex 6p C2 DCpowe'!AE340</f>
        <v>-945.76721942245433</v>
      </c>
      <c r="M340" s="31">
        <f>IF(ABS(E340)&lt;'ver pressoflex 6p C2 DCpowe'!$G$7,'ver pressoflex 6p C2 DCpowe'!$G$16*E340*'ver pressoflex 6p C2 DCpowe'!$O$8,SIGN(E340)*'ver pressoflex 6p C2 DCpowe'!$G$15*'ver pressoflex 6p C2 DCpowe'!$O$8)</f>
        <v>2.359731851317842</v>
      </c>
      <c r="N340" s="31">
        <f>IF(ABS(F340)&lt;'ver pressoflex 6p C2 DCpowe'!$G$7,'ver pressoflex 6p C2 DCpowe'!$G$16*F340*'ver pressoflex 6p C2 DCpowe'!$O$9,SIGN(F340)*'ver pressoflex 6p C2 DCpowe'!$G$15*'ver pressoflex 6p C2 DCpowe'!$O$9)</f>
        <v>0</v>
      </c>
      <c r="O340" s="31">
        <f>IF(ABS(G340)&lt;'ver pressoflex 6p C2 DCpowe'!$G$7,'ver pressoflex 6p C2 DCpowe'!$G$16*G340*'ver pressoflex 6p C2 DCpowe'!$O$10,SIGN(G340)*'ver pressoflex 6p C2 DCpowe'!$G$15*'ver pressoflex 6p C2 DCpowe'!$O$10)</f>
        <v>0</v>
      </c>
      <c r="P340" s="31">
        <f>IF(ABS(H340)&lt;'ver pressoflex 6p C2 DCpowe'!$G$7,'ver pressoflex 6p C2 DCpowe'!$G$16*H340*'ver pressoflex 6p C2 DCpowe'!$O$11,SIGN(H340)*'ver pressoflex 6p C2 DCpowe'!$G$15*'ver pressoflex 6p C2 DCpowe'!$O$11)</f>
        <v>0</v>
      </c>
      <c r="Q340" s="31">
        <f>IF(ABS(I340)&lt;'ver pressoflex 6p C2 DCpowe'!$G$7,'ver pressoflex 6p C2 DCpowe'!$G$16*I340*'ver pressoflex 6p C2 DCpowe'!$O$12,SIGN(I340)*'ver pressoflex 6p C2 DCpowe'!$G$15*'ver pressoflex 6p C2 DCpowe'!$O$12)</f>
        <v>0</v>
      </c>
      <c r="R340" s="31">
        <f>IF(ABS(J340)&lt;'ver pressoflex 6p C2 DCpowe'!$G$7,'ver pressoflex 6p C2 DCpowe'!$G$16*J340*'ver pressoflex 6p C2 DCpowe'!$O$13,SIGN(J340)*'ver pressoflex 6p C2 DCpowe'!$G$15*'ver pressoflex 6p C2 DCpowe'!$O$13)</f>
        <v>17803.500000000004</v>
      </c>
      <c r="S340" s="113">
        <f t="shared" si="69"/>
        <v>16860.092512428866</v>
      </c>
      <c r="T340" s="362">
        <f>-L340*('ver pressoflex 6p C2 DCpowe'!$G$3/2-'ver pressoflex 6p C2 DCpowe'!AF340*'ver pressoflex 6p C2 DCpowe'!D340)</f>
        <v>1106067.1938669209</v>
      </c>
      <c r="U340" s="29">
        <f>M340*IF(($G$3/2-$M$8)&gt;0,('ver pressoflex 6p C2 DCpowe'!$G$3/2-'ver pressoflex 6p C2 DCpowe'!$M$8),'ver pressoflex 6p C2 DCpowe'!$G$3/2-('ver pressoflex 6p C2 DCpowe'!$G$3-'ver pressoflex 6p C2 DCpowe'!$M$8))*IF(($G$3/2-$M$8)&gt;0,-1,1)</f>
        <v>-2418.7251476007882</v>
      </c>
      <c r="V340" s="29">
        <f>N340*IF(($G$3/2-$M$9)&gt;0,('ver pressoflex 6p C2 DCpowe'!$G$3/2-'ver pressoflex 6p C2 DCpowe'!$M$9),'ver pressoflex 6p C2 DCpowe'!$G$3/2-('ver pressoflex 6p C2 DCpowe'!$G$3-'ver pressoflex 6p C2 DCpowe'!$M$9))*IF(($G$3/2-$M$9)&gt;0,-1,1)</f>
        <v>0</v>
      </c>
      <c r="W340" s="29">
        <f>O340*IF(($G$3/2-$M$10)&gt;0,('ver pressoflex 6p C2 DCpowe'!$G$3/2-'ver pressoflex 6p C2 DCpowe'!$M$10),'ver pressoflex 6p C2 DCpowe'!$G$3/2-('ver pressoflex 6p C2 DCpowe'!$G$3-'ver pressoflex 6p C2 DCpowe'!$M$10))*IF(($G$3/2-$M$10)&gt;0,-1,1)</f>
        <v>0</v>
      </c>
      <c r="X340" s="29">
        <f>P340*IF(($G$3/2-$M$11)&gt;0,('ver pressoflex 6p C2 DCpowe'!$G$3/2-'ver pressoflex 6p C2 DCpowe'!$M$11),'ver pressoflex 6p C2 DCpowe'!$G$3/2-('ver pressoflex 6p C2 DCpowe'!$G$3-'ver pressoflex 6p C2 DCpowe'!$M$11))*IF(($G$3/2-$M$11)&gt;0,-1,1)</f>
        <v>0</v>
      </c>
      <c r="Y340" s="29">
        <f>Q340*IF(($G$3/2-$M$12)&gt;0,('ver pressoflex 6p C2 DCpowe'!$G$3/2-'ver pressoflex 6p C2 DCpowe'!$M$12),'ver pressoflex 6p C2 DCpowe'!$G$3/2-('ver pressoflex 6p C2 DCpowe'!$G$3-'ver pressoflex 6p C2 DCpowe'!$M$12))*IF(($G$3/2-$M$12)&gt;0,-1,1)</f>
        <v>0</v>
      </c>
      <c r="Z340" s="29">
        <f>R340*IF(($G$3/2-$M$13)&gt;0,('ver pressoflex 6p C2 DCpowe'!$G$3/2-'ver pressoflex 6p C2 DCpowe'!$M$13),'ver pressoflex 6p C2 DCpowe'!$G$3/2-('ver pressoflex 6p C2 DCpowe'!$G$3-'ver pressoflex 6p C2 DCpowe'!$M$13))*IF(($G$3/2-$M$13)&gt;0,-1,1)</f>
        <v>18248587.500000004</v>
      </c>
      <c r="AA340" s="113">
        <f t="shared" si="77"/>
        <v>19352235.968719322</v>
      </c>
      <c r="AB340" s="193">
        <f t="shared" si="78"/>
        <v>3.0364475787973959E-4</v>
      </c>
      <c r="AC340" s="191">
        <f t="shared" si="79"/>
        <v>3.9496348535512156E-4</v>
      </c>
      <c r="AD340" s="194">
        <f t="shared" si="80"/>
        <v>7.1277893600982509E-8</v>
      </c>
      <c r="AE340" s="191">
        <f t="shared" si="81"/>
        <v>2.9622261401634115E-2</v>
      </c>
      <c r="AF340" s="191">
        <f t="shared" si="82"/>
        <v>0.40566388312873913</v>
      </c>
    </row>
    <row r="341" spans="2:32">
      <c r="B341" s="116">
        <f t="shared" si="68"/>
        <v>58839.963818091346</v>
      </c>
      <c r="C341" s="115">
        <f t="shared" si="83"/>
        <v>11.269999999999973</v>
      </c>
      <c r="D341" s="68">
        <f>'ver pressoflex 6p C2 DCpowe'!$G$3/2/$C$557*C341</f>
        <v>138.05749999999966</v>
      </c>
      <c r="E341" s="114">
        <f t="shared" si="70"/>
        <v>1.3753126467483146E-4</v>
      </c>
      <c r="F341" s="114">
        <f t="shared" si="71"/>
        <v>3.1515569336250892E-4</v>
      </c>
      <c r="G341" s="114">
        <f t="shared" si="72"/>
        <v>4.9278012205018632E-4</v>
      </c>
      <c r="H341" s="114">
        <f t="shared" si="73"/>
        <v>4.333908392421211E-3</v>
      </c>
      <c r="I341" s="114">
        <f t="shared" si="74"/>
        <v>4.5115328211088879E-3</v>
      </c>
      <c r="J341" s="114">
        <f t="shared" si="75"/>
        <v>4.6891572497965647E-3</v>
      </c>
      <c r="K341" s="114">
        <f t="shared" si="76"/>
        <v>5.1332183215157586E-3</v>
      </c>
      <c r="L341" s="113">
        <f>-'ver pressoflex 6p C2 DCpowe'!$G$2*'ver pressoflex 6p C2 DCpowe'!D341*'ver pressoflex 6p C2 DCpowe'!$G$17*'ver pressoflex 6p C2 DCpowe'!$G$13*'ver pressoflex 6p C2 DCpowe'!AE341</f>
        <v>-965.85141049522997</v>
      </c>
      <c r="M341" s="31">
        <f>IF(ABS(E341)&lt;'ver pressoflex 6p C2 DCpowe'!$G$7,'ver pressoflex 6p C2 DCpowe'!$G$16*E341*'ver pressoflex 6p C2 DCpowe'!$O$8,SIGN(E341)*'ver pressoflex 6p C2 DCpowe'!$G$15*'ver pressoflex 6p C2 DCpowe'!$O$8)</f>
        <v>2.3152285865702735</v>
      </c>
      <c r="N341" s="31">
        <f>IF(ABS(F341)&lt;'ver pressoflex 6p C2 DCpowe'!$G$7,'ver pressoflex 6p C2 DCpowe'!$G$16*F341*'ver pressoflex 6p C2 DCpowe'!$O$9,SIGN(F341)*'ver pressoflex 6p C2 DCpowe'!$G$15*'ver pressoflex 6p C2 DCpowe'!$O$9)</f>
        <v>0</v>
      </c>
      <c r="O341" s="31">
        <f>IF(ABS(G341)&lt;'ver pressoflex 6p C2 DCpowe'!$G$7,'ver pressoflex 6p C2 DCpowe'!$G$16*G341*'ver pressoflex 6p C2 DCpowe'!$O$10,SIGN(G341)*'ver pressoflex 6p C2 DCpowe'!$G$15*'ver pressoflex 6p C2 DCpowe'!$O$10)</f>
        <v>0</v>
      </c>
      <c r="P341" s="31">
        <f>IF(ABS(H341)&lt;'ver pressoflex 6p C2 DCpowe'!$G$7,'ver pressoflex 6p C2 DCpowe'!$G$16*H341*'ver pressoflex 6p C2 DCpowe'!$O$11,SIGN(H341)*'ver pressoflex 6p C2 DCpowe'!$G$15*'ver pressoflex 6p C2 DCpowe'!$O$11)</f>
        <v>0</v>
      </c>
      <c r="Q341" s="31">
        <f>IF(ABS(I341)&lt;'ver pressoflex 6p C2 DCpowe'!$G$7,'ver pressoflex 6p C2 DCpowe'!$G$16*I341*'ver pressoflex 6p C2 DCpowe'!$O$12,SIGN(I341)*'ver pressoflex 6p C2 DCpowe'!$G$15*'ver pressoflex 6p C2 DCpowe'!$O$12)</f>
        <v>0</v>
      </c>
      <c r="R341" s="31">
        <f>IF(ABS(J341)&lt;'ver pressoflex 6p C2 DCpowe'!$G$7,'ver pressoflex 6p C2 DCpowe'!$G$16*J341*'ver pressoflex 6p C2 DCpowe'!$O$13,SIGN(J341)*'ver pressoflex 6p C2 DCpowe'!$G$15*'ver pressoflex 6p C2 DCpowe'!$O$13)</f>
        <v>17803.500000000004</v>
      </c>
      <c r="S341" s="113">
        <f t="shared" si="69"/>
        <v>16839.963818091343</v>
      </c>
      <c r="T341" s="362">
        <f>-L341*('ver pressoflex 6p C2 DCpowe'!$G$3/2-'ver pressoflex 6p C2 DCpowe'!AF341*'ver pressoflex 6p C2 DCpowe'!D341)</f>
        <v>1128981.6645136876</v>
      </c>
      <c r="U341" s="29">
        <f>M341*IF(($G$3/2-$M$8)&gt;0,('ver pressoflex 6p C2 DCpowe'!$G$3/2-'ver pressoflex 6p C2 DCpowe'!$M$8),'ver pressoflex 6p C2 DCpowe'!$G$3/2-('ver pressoflex 6p C2 DCpowe'!$G$3-'ver pressoflex 6p C2 DCpowe'!$M$8))*IF(($G$3/2-$M$8)&gt;0,-1,1)</f>
        <v>-2373.1093012345304</v>
      </c>
      <c r="V341" s="29">
        <f>N341*IF(($G$3/2-$M$9)&gt;0,('ver pressoflex 6p C2 DCpowe'!$G$3/2-'ver pressoflex 6p C2 DCpowe'!$M$9),'ver pressoflex 6p C2 DCpowe'!$G$3/2-('ver pressoflex 6p C2 DCpowe'!$G$3-'ver pressoflex 6p C2 DCpowe'!$M$9))*IF(($G$3/2-$M$9)&gt;0,-1,1)</f>
        <v>0</v>
      </c>
      <c r="W341" s="29">
        <f>O341*IF(($G$3/2-$M$10)&gt;0,('ver pressoflex 6p C2 DCpowe'!$G$3/2-'ver pressoflex 6p C2 DCpowe'!$M$10),'ver pressoflex 6p C2 DCpowe'!$G$3/2-('ver pressoflex 6p C2 DCpowe'!$G$3-'ver pressoflex 6p C2 DCpowe'!$M$10))*IF(($G$3/2-$M$10)&gt;0,-1,1)</f>
        <v>0</v>
      </c>
      <c r="X341" s="29">
        <f>P341*IF(($G$3/2-$M$11)&gt;0,('ver pressoflex 6p C2 DCpowe'!$G$3/2-'ver pressoflex 6p C2 DCpowe'!$M$11),'ver pressoflex 6p C2 DCpowe'!$G$3/2-('ver pressoflex 6p C2 DCpowe'!$G$3-'ver pressoflex 6p C2 DCpowe'!$M$11))*IF(($G$3/2-$M$11)&gt;0,-1,1)</f>
        <v>0</v>
      </c>
      <c r="Y341" s="29">
        <f>Q341*IF(($G$3/2-$M$12)&gt;0,('ver pressoflex 6p C2 DCpowe'!$G$3/2-'ver pressoflex 6p C2 DCpowe'!$M$12),'ver pressoflex 6p C2 DCpowe'!$G$3/2-('ver pressoflex 6p C2 DCpowe'!$G$3-'ver pressoflex 6p C2 DCpowe'!$M$12))*IF(($G$3/2-$M$12)&gt;0,-1,1)</f>
        <v>0</v>
      </c>
      <c r="Z341" s="29">
        <f>R341*IF(($G$3/2-$M$13)&gt;0,('ver pressoflex 6p C2 DCpowe'!$G$3/2-'ver pressoflex 6p C2 DCpowe'!$M$13),'ver pressoflex 6p C2 DCpowe'!$G$3/2-('ver pressoflex 6p C2 DCpowe'!$G$3-'ver pressoflex 6p C2 DCpowe'!$M$13))*IF(($G$3/2-$M$13)&gt;0,-1,1)</f>
        <v>18248587.500000004</v>
      </c>
      <c r="AA341" s="113">
        <f t="shared" si="77"/>
        <v>19375196.055212457</v>
      </c>
      <c r="AB341" s="193">
        <f t="shared" si="78"/>
        <v>3.0652980704436205E-4</v>
      </c>
      <c r="AC341" s="191">
        <f t="shared" si="79"/>
        <v>3.9977190062949231E-4</v>
      </c>
      <c r="AD341" s="194">
        <f t="shared" si="80"/>
        <v>7.2744879949989304E-8</v>
      </c>
      <c r="AE341" s="191">
        <f t="shared" si="81"/>
        <v>2.9982892547211922E-2</v>
      </c>
      <c r="AF341" s="191">
        <f t="shared" si="82"/>
        <v>0.40636779360839637</v>
      </c>
    </row>
    <row r="342" spans="2:32">
      <c r="B342" s="116">
        <f t="shared" si="68"/>
        <v>58819.616156532618</v>
      </c>
      <c r="C342" s="115">
        <f t="shared" si="83"/>
        <v>11.369999999999973</v>
      </c>
      <c r="D342" s="68">
        <f>'ver pressoflex 6p C2 DCpowe'!$G$3/2/$C$557*C342</f>
        <v>139.28249999999966</v>
      </c>
      <c r="E342" s="114">
        <f t="shared" si="70"/>
        <v>1.3488476452509109E-4</v>
      </c>
      <c r="F342" s="114">
        <f t="shared" si="71"/>
        <v>3.126058690173252E-4</v>
      </c>
      <c r="G342" s="114">
        <f t="shared" si="72"/>
        <v>4.9032697350955934E-4</v>
      </c>
      <c r="H342" s="114">
        <f t="shared" si="73"/>
        <v>4.3335458581541227E-3</v>
      </c>
      <c r="I342" s="114">
        <f t="shared" si="74"/>
        <v>4.5112669626463566E-3</v>
      </c>
      <c r="J342" s="114">
        <f t="shared" si="75"/>
        <v>4.6889880671385905E-3</v>
      </c>
      <c r="K342" s="114">
        <f t="shared" si="76"/>
        <v>5.1332908283691758E-3</v>
      </c>
      <c r="L342" s="113">
        <f>-'ver pressoflex 6p C2 DCpowe'!$G$2*'ver pressoflex 6p C2 DCpowe'!D342*'ver pressoflex 6p C2 DCpowe'!$G$17*'ver pressoflex 6p C2 DCpowe'!$G$13*'ver pressoflex 6p C2 DCpowe'!AE342</f>
        <v>-986.15452034554357</v>
      </c>
      <c r="M342" s="31">
        <f>IF(ABS(E342)&lt;'ver pressoflex 6p C2 DCpowe'!$G$7,'ver pressoflex 6p C2 DCpowe'!$G$16*E342*'ver pressoflex 6p C2 DCpowe'!$O$8,SIGN(E342)*'ver pressoflex 6p C2 DCpowe'!$G$15*'ver pressoflex 6p C2 DCpowe'!$O$8)</f>
        <v>2.2706768781603479</v>
      </c>
      <c r="N342" s="31">
        <f>IF(ABS(F342)&lt;'ver pressoflex 6p C2 DCpowe'!$G$7,'ver pressoflex 6p C2 DCpowe'!$G$16*F342*'ver pressoflex 6p C2 DCpowe'!$O$9,SIGN(F342)*'ver pressoflex 6p C2 DCpowe'!$G$15*'ver pressoflex 6p C2 DCpowe'!$O$9)</f>
        <v>0</v>
      </c>
      <c r="O342" s="31">
        <f>IF(ABS(G342)&lt;'ver pressoflex 6p C2 DCpowe'!$G$7,'ver pressoflex 6p C2 DCpowe'!$G$16*G342*'ver pressoflex 6p C2 DCpowe'!$O$10,SIGN(G342)*'ver pressoflex 6p C2 DCpowe'!$G$15*'ver pressoflex 6p C2 DCpowe'!$O$10)</f>
        <v>0</v>
      </c>
      <c r="P342" s="31">
        <f>IF(ABS(H342)&lt;'ver pressoflex 6p C2 DCpowe'!$G$7,'ver pressoflex 6p C2 DCpowe'!$G$16*H342*'ver pressoflex 6p C2 DCpowe'!$O$11,SIGN(H342)*'ver pressoflex 6p C2 DCpowe'!$G$15*'ver pressoflex 6p C2 DCpowe'!$O$11)</f>
        <v>0</v>
      </c>
      <c r="Q342" s="31">
        <f>IF(ABS(I342)&lt;'ver pressoflex 6p C2 DCpowe'!$G$7,'ver pressoflex 6p C2 DCpowe'!$G$16*I342*'ver pressoflex 6p C2 DCpowe'!$O$12,SIGN(I342)*'ver pressoflex 6p C2 DCpowe'!$G$15*'ver pressoflex 6p C2 DCpowe'!$O$12)</f>
        <v>0</v>
      </c>
      <c r="R342" s="31">
        <f>IF(ABS(J342)&lt;'ver pressoflex 6p C2 DCpowe'!$G$7,'ver pressoflex 6p C2 DCpowe'!$G$16*J342*'ver pressoflex 6p C2 DCpowe'!$O$13,SIGN(J342)*'ver pressoflex 6p C2 DCpowe'!$G$15*'ver pressoflex 6p C2 DCpowe'!$O$13)</f>
        <v>17803.500000000004</v>
      </c>
      <c r="S342" s="113">
        <f t="shared" si="69"/>
        <v>16819.616156532622</v>
      </c>
      <c r="T342" s="362">
        <f>-L342*('ver pressoflex 6p C2 DCpowe'!$G$3/2-'ver pressoflex 6p C2 DCpowe'!AF342*'ver pressoflex 6p C2 DCpowe'!D342)</f>
        <v>1152127.4379911413</v>
      </c>
      <c r="U342" s="29">
        <f>M342*IF(($G$3/2-$M$8)&gt;0,('ver pressoflex 6p C2 DCpowe'!$G$3/2-'ver pressoflex 6p C2 DCpowe'!$M$8),'ver pressoflex 6p C2 DCpowe'!$G$3/2-('ver pressoflex 6p C2 DCpowe'!$G$3-'ver pressoflex 6p C2 DCpowe'!$M$8))*IF(($G$3/2-$M$8)&gt;0,-1,1)</f>
        <v>-2327.4438001143567</v>
      </c>
      <c r="V342" s="29">
        <f>N342*IF(($G$3/2-$M$9)&gt;0,('ver pressoflex 6p C2 DCpowe'!$G$3/2-'ver pressoflex 6p C2 DCpowe'!$M$9),'ver pressoflex 6p C2 DCpowe'!$G$3/2-('ver pressoflex 6p C2 DCpowe'!$G$3-'ver pressoflex 6p C2 DCpowe'!$M$9))*IF(($G$3/2-$M$9)&gt;0,-1,1)</f>
        <v>0</v>
      </c>
      <c r="W342" s="29">
        <f>O342*IF(($G$3/2-$M$10)&gt;0,('ver pressoflex 6p C2 DCpowe'!$G$3/2-'ver pressoflex 6p C2 DCpowe'!$M$10),'ver pressoflex 6p C2 DCpowe'!$G$3/2-('ver pressoflex 6p C2 DCpowe'!$G$3-'ver pressoflex 6p C2 DCpowe'!$M$10))*IF(($G$3/2-$M$10)&gt;0,-1,1)</f>
        <v>0</v>
      </c>
      <c r="X342" s="29">
        <f>P342*IF(($G$3/2-$M$11)&gt;0,('ver pressoflex 6p C2 DCpowe'!$G$3/2-'ver pressoflex 6p C2 DCpowe'!$M$11),'ver pressoflex 6p C2 DCpowe'!$G$3/2-('ver pressoflex 6p C2 DCpowe'!$G$3-'ver pressoflex 6p C2 DCpowe'!$M$11))*IF(($G$3/2-$M$11)&gt;0,-1,1)</f>
        <v>0</v>
      </c>
      <c r="Y342" s="29">
        <f>Q342*IF(($G$3/2-$M$12)&gt;0,('ver pressoflex 6p C2 DCpowe'!$G$3/2-'ver pressoflex 6p C2 DCpowe'!$M$12),'ver pressoflex 6p C2 DCpowe'!$G$3/2-('ver pressoflex 6p C2 DCpowe'!$G$3-'ver pressoflex 6p C2 DCpowe'!$M$12))*IF(($G$3/2-$M$12)&gt;0,-1,1)</f>
        <v>0</v>
      </c>
      <c r="Z342" s="29">
        <f>R342*IF(($G$3/2-$M$13)&gt;0,('ver pressoflex 6p C2 DCpowe'!$G$3/2-'ver pressoflex 6p C2 DCpowe'!$M$13),'ver pressoflex 6p C2 DCpowe'!$G$3/2-('ver pressoflex 6p C2 DCpowe'!$G$3-'ver pressoflex 6p C2 DCpowe'!$M$13))*IF(($G$3/2-$M$13)&gt;0,-1,1)</f>
        <v>18248587.500000004</v>
      </c>
      <c r="AA342" s="113">
        <f t="shared" si="77"/>
        <v>19398387.494191032</v>
      </c>
      <c r="AB342" s="193">
        <f t="shared" si="78"/>
        <v>3.0941799670549427E-4</v>
      </c>
      <c r="AC342" s="191">
        <f t="shared" si="79"/>
        <v>4.0458555006471269E-4</v>
      </c>
      <c r="AD342" s="194">
        <f t="shared" si="80"/>
        <v>7.422735834881216E-8</v>
      </c>
      <c r="AE342" s="191">
        <f t="shared" si="81"/>
        <v>3.0343916254853449E-2</v>
      </c>
      <c r="AF342" s="191">
        <f t="shared" si="82"/>
        <v>0.40706366153889983</v>
      </c>
    </row>
    <row r="343" spans="2:32">
      <c r="B343" s="116">
        <f t="shared" si="68"/>
        <v>58799.049170025552</v>
      </c>
      <c r="C343" s="115">
        <f t="shared" si="83"/>
        <v>11.469999999999972</v>
      </c>
      <c r="D343" s="68">
        <f>'ver pressoflex 6p C2 DCpowe'!$G$3/2/$C$557*C343</f>
        <v>140.50749999999965</v>
      </c>
      <c r="E343" s="114">
        <f t="shared" si="70"/>
        <v>1.3223538198060304E-4</v>
      </c>
      <c r="F343" s="114">
        <f t="shared" si="71"/>
        <v>3.1005326757035272E-4</v>
      </c>
      <c r="G343" s="114">
        <f t="shared" si="72"/>
        <v>4.878711531601024E-4</v>
      </c>
      <c r="H343" s="114">
        <f t="shared" si="73"/>
        <v>4.3331829290384387E-3</v>
      </c>
      <c r="I343" s="114">
        <f t="shared" si="74"/>
        <v>4.5110008146281881E-3</v>
      </c>
      <c r="J343" s="114">
        <f t="shared" si="75"/>
        <v>4.6888187002179383E-3</v>
      </c>
      <c r="K343" s="114">
        <f t="shared" si="76"/>
        <v>5.1333634141923126E-3</v>
      </c>
      <c r="L343" s="113">
        <f>-'ver pressoflex 6p C2 DCpowe'!$G$2*'ver pressoflex 6p C2 DCpowe'!D343*'ver pressoflex 6p C2 DCpowe'!$G$17*'ver pressoflex 6p C2 DCpowe'!$G$13*'ver pressoflex 6p C2 DCpowe'!AE343</f>
        <v>-1006.6769066214013</v>
      </c>
      <c r="M343" s="31">
        <f>IF(ABS(E343)&lt;'ver pressoflex 6p C2 DCpowe'!$G$7,'ver pressoflex 6p C2 DCpowe'!$G$16*E343*'ver pressoflex 6p C2 DCpowe'!$O$8,SIGN(E343)*'ver pressoflex 6p C2 DCpowe'!$G$15*'ver pressoflex 6p C2 DCpowe'!$O$8)</f>
        <v>2.2260766469455646</v>
      </c>
      <c r="N343" s="31">
        <f>IF(ABS(F343)&lt;'ver pressoflex 6p C2 DCpowe'!$G$7,'ver pressoflex 6p C2 DCpowe'!$G$16*F343*'ver pressoflex 6p C2 DCpowe'!$O$9,SIGN(F343)*'ver pressoflex 6p C2 DCpowe'!$G$15*'ver pressoflex 6p C2 DCpowe'!$O$9)</f>
        <v>0</v>
      </c>
      <c r="O343" s="31">
        <f>IF(ABS(G343)&lt;'ver pressoflex 6p C2 DCpowe'!$G$7,'ver pressoflex 6p C2 DCpowe'!$G$16*G343*'ver pressoflex 6p C2 DCpowe'!$O$10,SIGN(G343)*'ver pressoflex 6p C2 DCpowe'!$G$15*'ver pressoflex 6p C2 DCpowe'!$O$10)</f>
        <v>0</v>
      </c>
      <c r="P343" s="31">
        <f>IF(ABS(H343)&lt;'ver pressoflex 6p C2 DCpowe'!$G$7,'ver pressoflex 6p C2 DCpowe'!$G$16*H343*'ver pressoflex 6p C2 DCpowe'!$O$11,SIGN(H343)*'ver pressoflex 6p C2 DCpowe'!$G$15*'ver pressoflex 6p C2 DCpowe'!$O$11)</f>
        <v>0</v>
      </c>
      <c r="Q343" s="31">
        <f>IF(ABS(I343)&lt;'ver pressoflex 6p C2 DCpowe'!$G$7,'ver pressoflex 6p C2 DCpowe'!$G$16*I343*'ver pressoflex 6p C2 DCpowe'!$O$12,SIGN(I343)*'ver pressoflex 6p C2 DCpowe'!$G$15*'ver pressoflex 6p C2 DCpowe'!$O$12)</f>
        <v>0</v>
      </c>
      <c r="R343" s="31">
        <f>IF(ABS(J343)&lt;'ver pressoflex 6p C2 DCpowe'!$G$7,'ver pressoflex 6p C2 DCpowe'!$G$16*J343*'ver pressoflex 6p C2 DCpowe'!$O$13,SIGN(J343)*'ver pressoflex 6p C2 DCpowe'!$G$15*'ver pressoflex 6p C2 DCpowe'!$O$13)</f>
        <v>17803.500000000004</v>
      </c>
      <c r="S343" s="113">
        <f t="shared" si="69"/>
        <v>16799.049170025548</v>
      </c>
      <c r="T343" s="362">
        <f>-L343*('ver pressoflex 6p C2 DCpowe'!$G$3/2-'ver pressoflex 6p C2 DCpowe'!AF343*'ver pressoflex 6p C2 DCpowe'!D343)</f>
        <v>1175504.5250287224</v>
      </c>
      <c r="U343" s="29">
        <f>M343*IF(($G$3/2-$M$8)&gt;0,('ver pressoflex 6p C2 DCpowe'!$G$3/2-'ver pressoflex 6p C2 DCpowe'!$M$8),'ver pressoflex 6p C2 DCpowe'!$G$3/2-('ver pressoflex 6p C2 DCpowe'!$G$3-'ver pressoflex 6p C2 DCpowe'!$M$8))*IF(($G$3/2-$M$8)&gt;0,-1,1)</f>
        <v>-2281.728563119204</v>
      </c>
      <c r="V343" s="29">
        <f>N343*IF(($G$3/2-$M$9)&gt;0,('ver pressoflex 6p C2 DCpowe'!$G$3/2-'ver pressoflex 6p C2 DCpowe'!$M$9),'ver pressoflex 6p C2 DCpowe'!$G$3/2-('ver pressoflex 6p C2 DCpowe'!$G$3-'ver pressoflex 6p C2 DCpowe'!$M$9))*IF(($G$3/2-$M$9)&gt;0,-1,1)</f>
        <v>0</v>
      </c>
      <c r="W343" s="29">
        <f>O343*IF(($G$3/2-$M$10)&gt;0,('ver pressoflex 6p C2 DCpowe'!$G$3/2-'ver pressoflex 6p C2 DCpowe'!$M$10),'ver pressoflex 6p C2 DCpowe'!$G$3/2-('ver pressoflex 6p C2 DCpowe'!$G$3-'ver pressoflex 6p C2 DCpowe'!$M$10))*IF(($G$3/2-$M$10)&gt;0,-1,1)</f>
        <v>0</v>
      </c>
      <c r="X343" s="29">
        <f>P343*IF(($G$3/2-$M$11)&gt;0,('ver pressoflex 6p C2 DCpowe'!$G$3/2-'ver pressoflex 6p C2 DCpowe'!$M$11),'ver pressoflex 6p C2 DCpowe'!$G$3/2-('ver pressoflex 6p C2 DCpowe'!$G$3-'ver pressoflex 6p C2 DCpowe'!$M$11))*IF(($G$3/2-$M$11)&gt;0,-1,1)</f>
        <v>0</v>
      </c>
      <c r="Y343" s="29">
        <f>Q343*IF(($G$3/2-$M$12)&gt;0,('ver pressoflex 6p C2 DCpowe'!$G$3/2-'ver pressoflex 6p C2 DCpowe'!$M$12),'ver pressoflex 6p C2 DCpowe'!$G$3/2-('ver pressoflex 6p C2 DCpowe'!$G$3-'ver pressoflex 6p C2 DCpowe'!$M$12))*IF(($G$3/2-$M$12)&gt;0,-1,1)</f>
        <v>0</v>
      </c>
      <c r="Z343" s="29">
        <f>R343*IF(($G$3/2-$M$13)&gt;0,('ver pressoflex 6p C2 DCpowe'!$G$3/2-'ver pressoflex 6p C2 DCpowe'!$M$13),'ver pressoflex 6p C2 DCpowe'!$G$3/2-('ver pressoflex 6p C2 DCpowe'!$G$3-'ver pressoflex 6p C2 DCpowe'!$M$13))*IF(($G$3/2-$M$13)&gt;0,-1,1)</f>
        <v>18248587.500000004</v>
      </c>
      <c r="AA343" s="113">
        <f t="shared" si="77"/>
        <v>19421810.296465605</v>
      </c>
      <c r="AB343" s="193">
        <f t="shared" si="78"/>
        <v>3.1230933199377111E-4</v>
      </c>
      <c r="AC343" s="191">
        <f t="shared" si="79"/>
        <v>4.0940444221184075E-4</v>
      </c>
      <c r="AD343" s="194">
        <f t="shared" si="80"/>
        <v>7.5725376819774063E-8</v>
      </c>
      <c r="AE343" s="191">
        <f t="shared" si="81"/>
        <v>3.0705333165888055E-2</v>
      </c>
      <c r="AF343" s="191">
        <f t="shared" si="82"/>
        <v>0.40775155232664018</v>
      </c>
    </row>
    <row r="344" spans="2:32">
      <c r="B344" s="116">
        <f t="shared" si="68"/>
        <v>58778.262500063327</v>
      </c>
      <c r="C344" s="115">
        <f t="shared" si="83"/>
        <v>11.569999999999972</v>
      </c>
      <c r="D344" s="68">
        <f>'ver pressoflex 6p C2 DCpowe'!$G$3/2/$C$557*C344</f>
        <v>141.73249999999965</v>
      </c>
      <c r="E344" s="114">
        <f t="shared" si="70"/>
        <v>1.2958311232982807E-4</v>
      </c>
      <c r="F344" s="114">
        <f t="shared" si="71"/>
        <v>3.0749788448216313E-4</v>
      </c>
      <c r="G344" s="114">
        <f t="shared" si="72"/>
        <v>4.8541265663449819E-4</v>
      </c>
      <c r="H344" s="114">
        <f t="shared" si="73"/>
        <v>4.3328196044287439E-3</v>
      </c>
      <c r="I344" s="114">
        <f t="shared" si="74"/>
        <v>4.5107343765810786E-3</v>
      </c>
      <c r="J344" s="114">
        <f t="shared" si="75"/>
        <v>4.6886491487334141E-3</v>
      </c>
      <c r="K344" s="114">
        <f t="shared" si="76"/>
        <v>5.1334360791142515E-3</v>
      </c>
      <c r="L344" s="113">
        <f>-'ver pressoflex 6p C2 DCpowe'!$G$2*'ver pressoflex 6p C2 DCpowe'!D344*'ver pressoflex 6p C2 DCpowe'!$G$17*'ver pressoflex 6p C2 DCpowe'!$G$13*'ver pressoflex 6p C2 DCpowe'!AE344</f>
        <v>-1027.4189277502876</v>
      </c>
      <c r="M344" s="31">
        <f>IF(ABS(E344)&lt;'ver pressoflex 6p C2 DCpowe'!$G$7,'ver pressoflex 6p C2 DCpowe'!$G$16*E344*'ver pressoflex 6p C2 DCpowe'!$O$8,SIGN(E344)*'ver pressoflex 6p C2 DCpowe'!$G$15*'ver pressoflex 6p C2 DCpowe'!$O$8)</f>
        <v>2.181427813610938</v>
      </c>
      <c r="N344" s="31">
        <f>IF(ABS(F344)&lt;'ver pressoflex 6p C2 DCpowe'!$G$7,'ver pressoflex 6p C2 DCpowe'!$G$16*F344*'ver pressoflex 6p C2 DCpowe'!$O$9,SIGN(F344)*'ver pressoflex 6p C2 DCpowe'!$G$15*'ver pressoflex 6p C2 DCpowe'!$O$9)</f>
        <v>0</v>
      </c>
      <c r="O344" s="31">
        <f>IF(ABS(G344)&lt;'ver pressoflex 6p C2 DCpowe'!$G$7,'ver pressoflex 6p C2 DCpowe'!$G$16*G344*'ver pressoflex 6p C2 DCpowe'!$O$10,SIGN(G344)*'ver pressoflex 6p C2 DCpowe'!$G$15*'ver pressoflex 6p C2 DCpowe'!$O$10)</f>
        <v>0</v>
      </c>
      <c r="P344" s="31">
        <f>IF(ABS(H344)&lt;'ver pressoflex 6p C2 DCpowe'!$G$7,'ver pressoflex 6p C2 DCpowe'!$G$16*H344*'ver pressoflex 6p C2 DCpowe'!$O$11,SIGN(H344)*'ver pressoflex 6p C2 DCpowe'!$G$15*'ver pressoflex 6p C2 DCpowe'!$O$11)</f>
        <v>0</v>
      </c>
      <c r="Q344" s="31">
        <f>IF(ABS(I344)&lt;'ver pressoflex 6p C2 DCpowe'!$G$7,'ver pressoflex 6p C2 DCpowe'!$G$16*I344*'ver pressoflex 6p C2 DCpowe'!$O$12,SIGN(I344)*'ver pressoflex 6p C2 DCpowe'!$G$15*'ver pressoflex 6p C2 DCpowe'!$O$12)</f>
        <v>0</v>
      </c>
      <c r="R344" s="31">
        <f>IF(ABS(J344)&lt;'ver pressoflex 6p C2 DCpowe'!$G$7,'ver pressoflex 6p C2 DCpowe'!$G$16*J344*'ver pressoflex 6p C2 DCpowe'!$O$13,SIGN(J344)*'ver pressoflex 6p C2 DCpowe'!$G$15*'ver pressoflex 6p C2 DCpowe'!$O$13)</f>
        <v>17803.500000000004</v>
      </c>
      <c r="S344" s="113">
        <f t="shared" si="69"/>
        <v>16778.262500063327</v>
      </c>
      <c r="T344" s="362">
        <f>-L344*('ver pressoflex 6p C2 DCpowe'!$G$3/2-'ver pressoflex 6p C2 DCpowe'!AF344*'ver pressoflex 6p C2 DCpowe'!D344)</f>
        <v>1199112.9363792555</v>
      </c>
      <c r="U344" s="29">
        <f>M344*IF(($G$3/2-$M$8)&gt;0,('ver pressoflex 6p C2 DCpowe'!$G$3/2-'ver pressoflex 6p C2 DCpowe'!$M$8),'ver pressoflex 6p C2 DCpowe'!$G$3/2-('ver pressoflex 6p C2 DCpowe'!$G$3-'ver pressoflex 6p C2 DCpowe'!$M$8))*IF(($G$3/2-$M$8)&gt;0,-1,1)</f>
        <v>-2235.9635089512112</v>
      </c>
      <c r="V344" s="29">
        <f>N344*IF(($G$3/2-$M$9)&gt;0,('ver pressoflex 6p C2 DCpowe'!$G$3/2-'ver pressoflex 6p C2 DCpowe'!$M$9),'ver pressoflex 6p C2 DCpowe'!$G$3/2-('ver pressoflex 6p C2 DCpowe'!$G$3-'ver pressoflex 6p C2 DCpowe'!$M$9))*IF(($G$3/2-$M$9)&gt;0,-1,1)</f>
        <v>0</v>
      </c>
      <c r="W344" s="29">
        <f>O344*IF(($G$3/2-$M$10)&gt;0,('ver pressoflex 6p C2 DCpowe'!$G$3/2-'ver pressoflex 6p C2 DCpowe'!$M$10),'ver pressoflex 6p C2 DCpowe'!$G$3/2-('ver pressoflex 6p C2 DCpowe'!$G$3-'ver pressoflex 6p C2 DCpowe'!$M$10))*IF(($G$3/2-$M$10)&gt;0,-1,1)</f>
        <v>0</v>
      </c>
      <c r="X344" s="29">
        <f>P344*IF(($G$3/2-$M$11)&gt;0,('ver pressoflex 6p C2 DCpowe'!$G$3/2-'ver pressoflex 6p C2 DCpowe'!$M$11),'ver pressoflex 6p C2 DCpowe'!$G$3/2-('ver pressoflex 6p C2 DCpowe'!$G$3-'ver pressoflex 6p C2 DCpowe'!$M$11))*IF(($G$3/2-$M$11)&gt;0,-1,1)</f>
        <v>0</v>
      </c>
      <c r="Y344" s="29">
        <f>Q344*IF(($G$3/2-$M$12)&gt;0,('ver pressoflex 6p C2 DCpowe'!$G$3/2-'ver pressoflex 6p C2 DCpowe'!$M$12),'ver pressoflex 6p C2 DCpowe'!$G$3/2-('ver pressoflex 6p C2 DCpowe'!$G$3-'ver pressoflex 6p C2 DCpowe'!$M$12))*IF(($G$3/2-$M$12)&gt;0,-1,1)</f>
        <v>0</v>
      </c>
      <c r="Z344" s="29">
        <f>R344*IF(($G$3/2-$M$13)&gt;0,('ver pressoflex 6p C2 DCpowe'!$G$3/2-'ver pressoflex 6p C2 DCpowe'!$M$13),'ver pressoflex 6p C2 DCpowe'!$G$3/2-('ver pressoflex 6p C2 DCpowe'!$G$3-'ver pressoflex 6p C2 DCpowe'!$M$13))*IF(($G$3/2-$M$13)&gt;0,-1,1)</f>
        <v>18248587.500000004</v>
      </c>
      <c r="AA344" s="113">
        <f t="shared" si="77"/>
        <v>19445464.472870309</v>
      </c>
      <c r="AB344" s="193">
        <f t="shared" si="78"/>
        <v>3.1520381805100954E-4</v>
      </c>
      <c r="AC344" s="191">
        <f t="shared" si="79"/>
        <v>4.1422858564057146E-4</v>
      </c>
      <c r="AD344" s="194">
        <f t="shared" si="80"/>
        <v>7.7238983539389389E-8</v>
      </c>
      <c r="AE344" s="191">
        <f t="shared" si="81"/>
        <v>3.1067143923042856E-2</v>
      </c>
      <c r="AF344" s="191">
        <f t="shared" si="82"/>
        <v>0.40843153550118694</v>
      </c>
    </row>
    <row r="345" spans="2:32">
      <c r="B345" s="116">
        <f t="shared" si="68"/>
        <v>58757.255787357382</v>
      </c>
      <c r="C345" s="115">
        <f t="shared" si="83"/>
        <v>11.669999999999972</v>
      </c>
      <c r="D345" s="68">
        <f>'ver pressoflex 6p C2 DCpowe'!$G$3/2/$C$557*C345</f>
        <v>142.95749999999964</v>
      </c>
      <c r="E345" s="114">
        <f t="shared" si="70"/>
        <v>1.2692795085095265E-4</v>
      </c>
      <c r="F345" s="114">
        <f t="shared" si="71"/>
        <v>3.0493971520342925E-4</v>
      </c>
      <c r="G345" s="114">
        <f t="shared" si="72"/>
        <v>4.8295147955590591E-4</v>
      </c>
      <c r="H345" s="114">
        <f t="shared" si="73"/>
        <v>4.3324558836782129E-3</v>
      </c>
      <c r="I345" s="114">
        <f t="shared" si="74"/>
        <v>4.5104676480306896E-3</v>
      </c>
      <c r="J345" s="114">
        <f t="shared" si="75"/>
        <v>4.6884794123831655E-3</v>
      </c>
      <c r="K345" s="114">
        <f t="shared" si="76"/>
        <v>5.133508823264357E-3</v>
      </c>
      <c r="L345" s="113">
        <f>-'ver pressoflex 6p C2 DCpowe'!$G$2*'ver pressoflex 6p C2 DCpowe'!D345*'ver pressoflex 6p C2 DCpowe'!$G$17*'ver pressoflex 6p C2 DCpowe'!$G$13*'ver pressoflex 6p C2 DCpowe'!AE345</f>
        <v>-1048.3809429412895</v>
      </c>
      <c r="M345" s="31">
        <f>IF(ABS(E345)&lt;'ver pressoflex 6p C2 DCpowe'!$G$7,'ver pressoflex 6p C2 DCpowe'!$G$16*E345*'ver pressoflex 6p C2 DCpowe'!$O$8,SIGN(E345)*'ver pressoflex 6p C2 DCpowe'!$G$15*'ver pressoflex 6p C2 DCpowe'!$O$8)</f>
        <v>2.1367302986685228</v>
      </c>
      <c r="N345" s="31">
        <f>IF(ABS(F345)&lt;'ver pressoflex 6p C2 DCpowe'!$G$7,'ver pressoflex 6p C2 DCpowe'!$G$16*F345*'ver pressoflex 6p C2 DCpowe'!$O$9,SIGN(F345)*'ver pressoflex 6p C2 DCpowe'!$G$15*'ver pressoflex 6p C2 DCpowe'!$O$9)</f>
        <v>0</v>
      </c>
      <c r="O345" s="31">
        <f>IF(ABS(G345)&lt;'ver pressoflex 6p C2 DCpowe'!$G$7,'ver pressoflex 6p C2 DCpowe'!$G$16*G345*'ver pressoflex 6p C2 DCpowe'!$O$10,SIGN(G345)*'ver pressoflex 6p C2 DCpowe'!$G$15*'ver pressoflex 6p C2 DCpowe'!$O$10)</f>
        <v>0</v>
      </c>
      <c r="P345" s="31">
        <f>IF(ABS(H345)&lt;'ver pressoflex 6p C2 DCpowe'!$G$7,'ver pressoflex 6p C2 DCpowe'!$G$16*H345*'ver pressoflex 6p C2 DCpowe'!$O$11,SIGN(H345)*'ver pressoflex 6p C2 DCpowe'!$G$15*'ver pressoflex 6p C2 DCpowe'!$O$11)</f>
        <v>0</v>
      </c>
      <c r="Q345" s="31">
        <f>IF(ABS(I345)&lt;'ver pressoflex 6p C2 DCpowe'!$G$7,'ver pressoflex 6p C2 DCpowe'!$G$16*I345*'ver pressoflex 6p C2 DCpowe'!$O$12,SIGN(I345)*'ver pressoflex 6p C2 DCpowe'!$G$15*'ver pressoflex 6p C2 DCpowe'!$O$12)</f>
        <v>0</v>
      </c>
      <c r="R345" s="31">
        <f>IF(ABS(J345)&lt;'ver pressoflex 6p C2 DCpowe'!$G$7,'ver pressoflex 6p C2 DCpowe'!$G$16*J345*'ver pressoflex 6p C2 DCpowe'!$O$13,SIGN(J345)*'ver pressoflex 6p C2 DCpowe'!$G$15*'ver pressoflex 6p C2 DCpowe'!$O$13)</f>
        <v>17803.500000000004</v>
      </c>
      <c r="S345" s="113">
        <f t="shared" si="69"/>
        <v>16757.255787357382</v>
      </c>
      <c r="T345" s="362">
        <f>-L345*('ver pressoflex 6p C2 DCpowe'!$G$3/2-'ver pressoflex 6p C2 DCpowe'!AF345*'ver pressoflex 6p C2 DCpowe'!D345)</f>
        <v>1222952.682819013</v>
      </c>
      <c r="U345" s="29">
        <f>M345*IF(($G$3/2-$M$8)&gt;0,('ver pressoflex 6p C2 DCpowe'!$G$3/2-'ver pressoflex 6p C2 DCpowe'!$M$8),'ver pressoflex 6p C2 DCpowe'!$G$3/2-('ver pressoflex 6p C2 DCpowe'!$G$3-'ver pressoflex 6p C2 DCpowe'!$M$8))*IF(($G$3/2-$M$8)&gt;0,-1,1)</f>
        <v>-2190.148556135236</v>
      </c>
      <c r="V345" s="29">
        <f>N345*IF(($G$3/2-$M$9)&gt;0,('ver pressoflex 6p C2 DCpowe'!$G$3/2-'ver pressoflex 6p C2 DCpowe'!$M$9),'ver pressoflex 6p C2 DCpowe'!$G$3/2-('ver pressoflex 6p C2 DCpowe'!$G$3-'ver pressoflex 6p C2 DCpowe'!$M$9))*IF(($G$3/2-$M$9)&gt;0,-1,1)</f>
        <v>0</v>
      </c>
      <c r="W345" s="29">
        <f>O345*IF(($G$3/2-$M$10)&gt;0,('ver pressoflex 6p C2 DCpowe'!$G$3/2-'ver pressoflex 6p C2 DCpowe'!$M$10),'ver pressoflex 6p C2 DCpowe'!$G$3/2-('ver pressoflex 6p C2 DCpowe'!$G$3-'ver pressoflex 6p C2 DCpowe'!$M$10))*IF(($G$3/2-$M$10)&gt;0,-1,1)</f>
        <v>0</v>
      </c>
      <c r="X345" s="29">
        <f>P345*IF(($G$3/2-$M$11)&gt;0,('ver pressoflex 6p C2 DCpowe'!$G$3/2-'ver pressoflex 6p C2 DCpowe'!$M$11),'ver pressoflex 6p C2 DCpowe'!$G$3/2-('ver pressoflex 6p C2 DCpowe'!$G$3-'ver pressoflex 6p C2 DCpowe'!$M$11))*IF(($G$3/2-$M$11)&gt;0,-1,1)</f>
        <v>0</v>
      </c>
      <c r="Y345" s="29">
        <f>Q345*IF(($G$3/2-$M$12)&gt;0,('ver pressoflex 6p C2 DCpowe'!$G$3/2-'ver pressoflex 6p C2 DCpowe'!$M$12),'ver pressoflex 6p C2 DCpowe'!$G$3/2-('ver pressoflex 6p C2 DCpowe'!$G$3-'ver pressoflex 6p C2 DCpowe'!$M$12))*IF(($G$3/2-$M$12)&gt;0,-1,1)</f>
        <v>0</v>
      </c>
      <c r="Z345" s="29">
        <f>R345*IF(($G$3/2-$M$13)&gt;0,('ver pressoflex 6p C2 DCpowe'!$G$3/2-'ver pressoflex 6p C2 DCpowe'!$M$13),'ver pressoflex 6p C2 DCpowe'!$G$3/2-('ver pressoflex 6p C2 DCpowe'!$G$3-'ver pressoflex 6p C2 DCpowe'!$M$13))*IF(($G$3/2-$M$13)&gt;0,-1,1)</f>
        <v>18248587.500000004</v>
      </c>
      <c r="AA345" s="113">
        <f t="shared" si="77"/>
        <v>19469350.034262881</v>
      </c>
      <c r="AB345" s="193">
        <f t="shared" si="78"/>
        <v>3.1810146003023889E-4</v>
      </c>
      <c r="AC345" s="191">
        <f t="shared" si="79"/>
        <v>4.1905798893928704E-4</v>
      </c>
      <c r="AD345" s="194">
        <f t="shared" si="80"/>
        <v>7.8768226838919173E-8</v>
      </c>
      <c r="AE345" s="191">
        <f t="shared" si="81"/>
        <v>3.1429349170446527E-2</v>
      </c>
      <c r="AF345" s="191">
        <f t="shared" si="82"/>
        <v>0.40910368419095355</v>
      </c>
    </row>
    <row r="346" spans="2:32">
      <c r="B346" s="116">
        <f t="shared" si="68"/>
        <v>58736.028671835229</v>
      </c>
      <c r="C346" s="115">
        <f t="shared" si="83"/>
        <v>11.769999999999971</v>
      </c>
      <c r="D346" s="68">
        <f>'ver pressoflex 6p C2 DCpowe'!$G$3/2/$C$557*C346</f>
        <v>144.18249999999964</v>
      </c>
      <c r="E346" s="114">
        <f t="shared" si="70"/>
        <v>1.2426989281186105E-4</v>
      </c>
      <c r="F346" s="114">
        <f t="shared" si="71"/>
        <v>3.023787551748981E-4</v>
      </c>
      <c r="G346" s="114">
        <f t="shared" si="72"/>
        <v>4.8048761753793505E-4</v>
      </c>
      <c r="H346" s="114">
        <f t="shared" si="73"/>
        <v>4.3320917661386106E-3</v>
      </c>
      <c r="I346" s="114">
        <f t="shared" si="74"/>
        <v>4.5102006285016481E-3</v>
      </c>
      <c r="J346" s="114">
        <f t="shared" si="75"/>
        <v>4.6883094908646856E-3</v>
      </c>
      <c r="K346" s="114">
        <f t="shared" si="76"/>
        <v>5.133581646772278E-3</v>
      </c>
      <c r="L346" s="113">
        <f>-'ver pressoflex 6p C2 DCpowe'!$G$2*'ver pressoflex 6p C2 DCpowe'!D346*'ver pressoflex 6p C2 DCpowe'!$G$17*'ver pressoflex 6p C2 DCpowe'!$G$13*'ver pressoflex 6p C2 DCpowe'!AE346</f>
        <v>-1069.5633121872286</v>
      </c>
      <c r="M346" s="31">
        <f>IF(ABS(E346)&lt;'ver pressoflex 6p C2 DCpowe'!$G$7,'ver pressoflex 6p C2 DCpowe'!$G$16*E346*'ver pressoflex 6p C2 DCpowe'!$O$8,SIGN(E346)*'ver pressoflex 6p C2 DCpowe'!$G$15*'ver pressoflex 6p C2 DCpowe'!$O$8)</f>
        <v>2.0919840224569435</v>
      </c>
      <c r="N346" s="31">
        <f>IF(ABS(F346)&lt;'ver pressoflex 6p C2 DCpowe'!$G$7,'ver pressoflex 6p C2 DCpowe'!$G$16*F346*'ver pressoflex 6p C2 DCpowe'!$O$9,SIGN(F346)*'ver pressoflex 6p C2 DCpowe'!$G$15*'ver pressoflex 6p C2 DCpowe'!$O$9)</f>
        <v>0</v>
      </c>
      <c r="O346" s="31">
        <f>IF(ABS(G346)&lt;'ver pressoflex 6p C2 DCpowe'!$G$7,'ver pressoflex 6p C2 DCpowe'!$G$16*G346*'ver pressoflex 6p C2 DCpowe'!$O$10,SIGN(G346)*'ver pressoflex 6p C2 DCpowe'!$G$15*'ver pressoflex 6p C2 DCpowe'!$O$10)</f>
        <v>0</v>
      </c>
      <c r="P346" s="31">
        <f>IF(ABS(H346)&lt;'ver pressoflex 6p C2 DCpowe'!$G$7,'ver pressoflex 6p C2 DCpowe'!$G$16*H346*'ver pressoflex 6p C2 DCpowe'!$O$11,SIGN(H346)*'ver pressoflex 6p C2 DCpowe'!$G$15*'ver pressoflex 6p C2 DCpowe'!$O$11)</f>
        <v>0</v>
      </c>
      <c r="Q346" s="31">
        <f>IF(ABS(I346)&lt;'ver pressoflex 6p C2 DCpowe'!$G$7,'ver pressoflex 6p C2 DCpowe'!$G$16*I346*'ver pressoflex 6p C2 DCpowe'!$O$12,SIGN(I346)*'ver pressoflex 6p C2 DCpowe'!$G$15*'ver pressoflex 6p C2 DCpowe'!$O$12)</f>
        <v>0</v>
      </c>
      <c r="R346" s="31">
        <f>IF(ABS(J346)&lt;'ver pressoflex 6p C2 DCpowe'!$G$7,'ver pressoflex 6p C2 DCpowe'!$G$16*J346*'ver pressoflex 6p C2 DCpowe'!$O$13,SIGN(J346)*'ver pressoflex 6p C2 DCpowe'!$G$15*'ver pressoflex 6p C2 DCpowe'!$O$13)</f>
        <v>17803.500000000004</v>
      </c>
      <c r="S346" s="113">
        <f t="shared" si="69"/>
        <v>16736.028671835233</v>
      </c>
      <c r="T346" s="362">
        <f>-L346*('ver pressoflex 6p C2 DCpowe'!$G$3/2-'ver pressoflex 6p C2 DCpowe'!AF346*'ver pressoflex 6p C2 DCpowe'!D346)</f>
        <v>1247023.7751477798</v>
      </c>
      <c r="U346" s="29">
        <f>M346*IF(($G$3/2-$M$8)&gt;0,('ver pressoflex 6p C2 DCpowe'!$G$3/2-'ver pressoflex 6p C2 DCpowe'!$M$8),'ver pressoflex 6p C2 DCpowe'!$G$3/2-('ver pressoflex 6p C2 DCpowe'!$G$3-'ver pressoflex 6p C2 DCpowe'!$M$8))*IF(($G$3/2-$M$8)&gt;0,-1,1)</f>
        <v>-2144.2836230183671</v>
      </c>
      <c r="V346" s="29">
        <f>N346*IF(($G$3/2-$M$9)&gt;0,('ver pressoflex 6p C2 DCpowe'!$G$3/2-'ver pressoflex 6p C2 DCpowe'!$M$9),'ver pressoflex 6p C2 DCpowe'!$G$3/2-('ver pressoflex 6p C2 DCpowe'!$G$3-'ver pressoflex 6p C2 DCpowe'!$M$9))*IF(($G$3/2-$M$9)&gt;0,-1,1)</f>
        <v>0</v>
      </c>
      <c r="W346" s="29">
        <f>O346*IF(($G$3/2-$M$10)&gt;0,('ver pressoflex 6p C2 DCpowe'!$G$3/2-'ver pressoflex 6p C2 DCpowe'!$M$10),'ver pressoflex 6p C2 DCpowe'!$G$3/2-('ver pressoflex 6p C2 DCpowe'!$G$3-'ver pressoflex 6p C2 DCpowe'!$M$10))*IF(($G$3/2-$M$10)&gt;0,-1,1)</f>
        <v>0</v>
      </c>
      <c r="X346" s="29">
        <f>P346*IF(($G$3/2-$M$11)&gt;0,('ver pressoflex 6p C2 DCpowe'!$G$3/2-'ver pressoflex 6p C2 DCpowe'!$M$11),'ver pressoflex 6p C2 DCpowe'!$G$3/2-('ver pressoflex 6p C2 DCpowe'!$G$3-'ver pressoflex 6p C2 DCpowe'!$M$11))*IF(($G$3/2-$M$11)&gt;0,-1,1)</f>
        <v>0</v>
      </c>
      <c r="Y346" s="29">
        <f>Q346*IF(($G$3/2-$M$12)&gt;0,('ver pressoflex 6p C2 DCpowe'!$G$3/2-'ver pressoflex 6p C2 DCpowe'!$M$12),'ver pressoflex 6p C2 DCpowe'!$G$3/2-('ver pressoflex 6p C2 DCpowe'!$G$3-'ver pressoflex 6p C2 DCpowe'!$M$12))*IF(($G$3/2-$M$12)&gt;0,-1,1)</f>
        <v>0</v>
      </c>
      <c r="Z346" s="29">
        <f>R346*IF(($G$3/2-$M$13)&gt;0,('ver pressoflex 6p C2 DCpowe'!$G$3/2-'ver pressoflex 6p C2 DCpowe'!$M$13),'ver pressoflex 6p C2 DCpowe'!$G$3/2-('ver pressoflex 6p C2 DCpowe'!$G$3-'ver pressoflex 6p C2 DCpowe'!$M$13))*IF(($G$3/2-$M$13)&gt;0,-1,1)</f>
        <v>18248587.500000004</v>
      </c>
      <c r="AA346" s="113">
        <f t="shared" si="77"/>
        <v>19493466.991524763</v>
      </c>
      <c r="AB346" s="193">
        <f t="shared" si="78"/>
        <v>3.2100226309573154E-4</v>
      </c>
      <c r="AC346" s="191">
        <f t="shared" si="79"/>
        <v>4.238926607151081E-4</v>
      </c>
      <c r="AD346" s="194">
        <f t="shared" si="80"/>
        <v>8.0313155204928814E-8</v>
      </c>
      <c r="AE346" s="191">
        <f t="shared" si="81"/>
        <v>3.1791949553633105E-2</v>
      </c>
      <c r="AF346" s="191">
        <f t="shared" si="82"/>
        <v>0.40976807464806708</v>
      </c>
    </row>
    <row r="347" spans="2:32">
      <c r="B347" s="116">
        <f t="shared" si="68"/>
        <v>58714.580792638342</v>
      </c>
      <c r="C347" s="115">
        <f t="shared" si="83"/>
        <v>11.869999999999971</v>
      </c>
      <c r="D347" s="68">
        <f>'ver pressoflex 6p C2 DCpowe'!$G$3/2/$C$557*C347</f>
        <v>145.40749999999963</v>
      </c>
      <c r="E347" s="114">
        <f t="shared" si="70"/>
        <v>1.2160893347010731E-4</v>
      </c>
      <c r="F347" s="114">
        <f t="shared" si="71"/>
        <v>2.9981499982736367E-4</v>
      </c>
      <c r="G347" s="114">
        <f t="shared" si="72"/>
        <v>4.7802106618462004E-4</v>
      </c>
      <c r="H347" s="114">
        <f t="shared" si="73"/>
        <v>4.3317272511602892E-3</v>
      </c>
      <c r="I347" s="114">
        <f t="shared" si="74"/>
        <v>4.5099333175175451E-3</v>
      </c>
      <c r="J347" s="114">
        <f t="shared" si="75"/>
        <v>4.6881393838748018E-3</v>
      </c>
      <c r="K347" s="114">
        <f t="shared" si="76"/>
        <v>5.1336545497679426E-3</v>
      </c>
      <c r="L347" s="113">
        <f>-'ver pressoflex 6p C2 DCpowe'!$G$2*'ver pressoflex 6p C2 DCpowe'!D347*'ver pressoflex 6p C2 DCpowe'!$G$17*'ver pressoflex 6p C2 DCpowe'!$G$13*'ver pressoflex 6p C2 DCpowe'!AE347</f>
        <v>-1090.9663962667992</v>
      </c>
      <c r="M347" s="31">
        <f>IF(ABS(E347)&lt;'ver pressoflex 6p C2 DCpowe'!$G$7,'ver pressoflex 6p C2 DCpowe'!$G$16*E347*'ver pressoflex 6p C2 DCpowe'!$O$8,SIGN(E347)*'ver pressoflex 6p C2 DCpowe'!$G$15*'ver pressoflex 6p C2 DCpowe'!$O$8)</f>
        <v>2.0471889051409251</v>
      </c>
      <c r="N347" s="31">
        <f>IF(ABS(F347)&lt;'ver pressoflex 6p C2 DCpowe'!$G$7,'ver pressoflex 6p C2 DCpowe'!$G$16*F347*'ver pressoflex 6p C2 DCpowe'!$O$9,SIGN(F347)*'ver pressoflex 6p C2 DCpowe'!$G$15*'ver pressoflex 6p C2 DCpowe'!$O$9)</f>
        <v>0</v>
      </c>
      <c r="O347" s="31">
        <f>IF(ABS(G347)&lt;'ver pressoflex 6p C2 DCpowe'!$G$7,'ver pressoflex 6p C2 DCpowe'!$G$16*G347*'ver pressoflex 6p C2 DCpowe'!$O$10,SIGN(G347)*'ver pressoflex 6p C2 DCpowe'!$G$15*'ver pressoflex 6p C2 DCpowe'!$O$10)</f>
        <v>0</v>
      </c>
      <c r="P347" s="31">
        <f>IF(ABS(H347)&lt;'ver pressoflex 6p C2 DCpowe'!$G$7,'ver pressoflex 6p C2 DCpowe'!$G$16*H347*'ver pressoflex 6p C2 DCpowe'!$O$11,SIGN(H347)*'ver pressoflex 6p C2 DCpowe'!$G$15*'ver pressoflex 6p C2 DCpowe'!$O$11)</f>
        <v>0</v>
      </c>
      <c r="Q347" s="31">
        <f>IF(ABS(I347)&lt;'ver pressoflex 6p C2 DCpowe'!$G$7,'ver pressoflex 6p C2 DCpowe'!$G$16*I347*'ver pressoflex 6p C2 DCpowe'!$O$12,SIGN(I347)*'ver pressoflex 6p C2 DCpowe'!$G$15*'ver pressoflex 6p C2 DCpowe'!$O$12)</f>
        <v>0</v>
      </c>
      <c r="R347" s="31">
        <f>IF(ABS(J347)&lt;'ver pressoflex 6p C2 DCpowe'!$G$7,'ver pressoflex 6p C2 DCpowe'!$G$16*J347*'ver pressoflex 6p C2 DCpowe'!$O$13,SIGN(J347)*'ver pressoflex 6p C2 DCpowe'!$G$15*'ver pressoflex 6p C2 DCpowe'!$O$13)</f>
        <v>17803.500000000004</v>
      </c>
      <c r="S347" s="113">
        <f t="shared" si="69"/>
        <v>16714.580792638346</v>
      </c>
      <c r="T347" s="362">
        <f>-L347*('ver pressoflex 6p C2 DCpowe'!$G$3/2-'ver pressoflex 6p C2 DCpowe'!AF347*'ver pressoflex 6p C2 DCpowe'!D347)</f>
        <v>1271326.2241889169</v>
      </c>
      <c r="U347" s="29">
        <f>M347*IF(($G$3/2-$M$8)&gt;0,('ver pressoflex 6p C2 DCpowe'!$G$3/2-'ver pressoflex 6p C2 DCpowe'!$M$8),'ver pressoflex 6p C2 DCpowe'!$G$3/2-('ver pressoflex 6p C2 DCpowe'!$G$3-'ver pressoflex 6p C2 DCpowe'!$M$8))*IF(($G$3/2-$M$8)&gt;0,-1,1)</f>
        <v>-2098.3686277694483</v>
      </c>
      <c r="V347" s="29">
        <f>N347*IF(($G$3/2-$M$9)&gt;0,('ver pressoflex 6p C2 DCpowe'!$G$3/2-'ver pressoflex 6p C2 DCpowe'!$M$9),'ver pressoflex 6p C2 DCpowe'!$G$3/2-('ver pressoflex 6p C2 DCpowe'!$G$3-'ver pressoflex 6p C2 DCpowe'!$M$9))*IF(($G$3/2-$M$9)&gt;0,-1,1)</f>
        <v>0</v>
      </c>
      <c r="W347" s="29">
        <f>O347*IF(($G$3/2-$M$10)&gt;0,('ver pressoflex 6p C2 DCpowe'!$G$3/2-'ver pressoflex 6p C2 DCpowe'!$M$10),'ver pressoflex 6p C2 DCpowe'!$G$3/2-('ver pressoflex 6p C2 DCpowe'!$G$3-'ver pressoflex 6p C2 DCpowe'!$M$10))*IF(($G$3/2-$M$10)&gt;0,-1,1)</f>
        <v>0</v>
      </c>
      <c r="X347" s="29">
        <f>P347*IF(($G$3/2-$M$11)&gt;0,('ver pressoflex 6p C2 DCpowe'!$G$3/2-'ver pressoflex 6p C2 DCpowe'!$M$11),'ver pressoflex 6p C2 DCpowe'!$G$3/2-('ver pressoflex 6p C2 DCpowe'!$G$3-'ver pressoflex 6p C2 DCpowe'!$M$11))*IF(($G$3/2-$M$11)&gt;0,-1,1)</f>
        <v>0</v>
      </c>
      <c r="Y347" s="29">
        <f>Q347*IF(($G$3/2-$M$12)&gt;0,('ver pressoflex 6p C2 DCpowe'!$G$3/2-'ver pressoflex 6p C2 DCpowe'!$M$12),'ver pressoflex 6p C2 DCpowe'!$G$3/2-('ver pressoflex 6p C2 DCpowe'!$G$3-'ver pressoflex 6p C2 DCpowe'!$M$12))*IF(($G$3/2-$M$12)&gt;0,-1,1)</f>
        <v>0</v>
      </c>
      <c r="Z347" s="29">
        <f>R347*IF(($G$3/2-$M$13)&gt;0,('ver pressoflex 6p C2 DCpowe'!$G$3/2-'ver pressoflex 6p C2 DCpowe'!$M$13),'ver pressoflex 6p C2 DCpowe'!$G$3/2-('ver pressoflex 6p C2 DCpowe'!$G$3-'ver pressoflex 6p C2 DCpowe'!$M$13))*IF(($G$3/2-$M$13)&gt;0,-1,1)</f>
        <v>18248587.500000004</v>
      </c>
      <c r="AA347" s="113">
        <f t="shared" si="77"/>
        <v>19517815.355561152</v>
      </c>
      <c r="AB347" s="193">
        <f t="shared" si="78"/>
        <v>3.2390623242303362E-4</v>
      </c>
      <c r="AC347" s="191">
        <f t="shared" si="79"/>
        <v>4.287326095939449E-4</v>
      </c>
      <c r="AD347" s="194">
        <f t="shared" si="80"/>
        <v>8.1873817279848006E-8</v>
      </c>
      <c r="AE347" s="191">
        <f t="shared" si="81"/>
        <v>3.2154945719545865E-2</v>
      </c>
      <c r="AF347" s="191">
        <f t="shared" si="82"/>
        <v>0.41042478581786479</v>
      </c>
    </row>
    <row r="348" spans="2:32">
      <c r="B348" s="116">
        <f t="shared" si="68"/>
        <v>58692.91178812</v>
      </c>
      <c r="C348" s="115">
        <f t="shared" si="83"/>
        <v>11.96999999999997</v>
      </c>
      <c r="D348" s="68">
        <f>'ver pressoflex 6p C2 DCpowe'!$G$3/2/$C$557*C348</f>
        <v>146.63249999999965</v>
      </c>
      <c r="E348" s="114">
        <f t="shared" si="70"/>
        <v>1.1894506807288672E-4</v>
      </c>
      <c r="F348" s="114">
        <f t="shared" si="71"/>
        <v>2.9724844458163974E-4</v>
      </c>
      <c r="G348" s="114">
        <f t="shared" si="72"/>
        <v>4.7555182109039267E-4</v>
      </c>
      <c r="H348" s="114">
        <f t="shared" si="73"/>
        <v>4.3313623380921767E-3</v>
      </c>
      <c r="I348" s="114">
        <f t="shared" si="74"/>
        <v>4.5096657146009292E-3</v>
      </c>
      <c r="J348" s="114">
        <f t="shared" si="75"/>
        <v>4.6879690911096825E-3</v>
      </c>
      <c r="K348" s="114">
        <f t="shared" si="76"/>
        <v>5.1337275323815644E-3</v>
      </c>
      <c r="L348" s="113">
        <f>-'ver pressoflex 6p C2 DCpowe'!$G$2*'ver pressoflex 6p C2 DCpowe'!D348*'ver pressoflex 6p C2 DCpowe'!$G$17*'ver pressoflex 6p C2 DCpowe'!$G$13*'ver pressoflex 6p C2 DCpowe'!AE348</f>
        <v>-1112.590556746715</v>
      </c>
      <c r="M348" s="31">
        <f>IF(ABS(E348)&lt;'ver pressoflex 6p C2 DCpowe'!$G$7,'ver pressoflex 6p C2 DCpowe'!$G$16*E348*'ver pressoflex 6p C2 DCpowe'!$O$8,SIGN(E348)*'ver pressoflex 6p C2 DCpowe'!$G$15*'ver pressoflex 6p C2 DCpowe'!$O$8)</f>
        <v>2.0023448667108097</v>
      </c>
      <c r="N348" s="31">
        <f>IF(ABS(F348)&lt;'ver pressoflex 6p C2 DCpowe'!$G$7,'ver pressoflex 6p C2 DCpowe'!$G$16*F348*'ver pressoflex 6p C2 DCpowe'!$O$9,SIGN(F348)*'ver pressoflex 6p C2 DCpowe'!$G$15*'ver pressoflex 6p C2 DCpowe'!$O$9)</f>
        <v>0</v>
      </c>
      <c r="O348" s="31">
        <f>IF(ABS(G348)&lt;'ver pressoflex 6p C2 DCpowe'!$G$7,'ver pressoflex 6p C2 DCpowe'!$G$16*G348*'ver pressoflex 6p C2 DCpowe'!$O$10,SIGN(G348)*'ver pressoflex 6p C2 DCpowe'!$G$15*'ver pressoflex 6p C2 DCpowe'!$O$10)</f>
        <v>0</v>
      </c>
      <c r="P348" s="31">
        <f>IF(ABS(H348)&lt;'ver pressoflex 6p C2 DCpowe'!$G$7,'ver pressoflex 6p C2 DCpowe'!$G$16*H348*'ver pressoflex 6p C2 DCpowe'!$O$11,SIGN(H348)*'ver pressoflex 6p C2 DCpowe'!$G$15*'ver pressoflex 6p C2 DCpowe'!$O$11)</f>
        <v>0</v>
      </c>
      <c r="Q348" s="31">
        <f>IF(ABS(I348)&lt;'ver pressoflex 6p C2 DCpowe'!$G$7,'ver pressoflex 6p C2 DCpowe'!$G$16*I348*'ver pressoflex 6p C2 DCpowe'!$O$12,SIGN(I348)*'ver pressoflex 6p C2 DCpowe'!$G$15*'ver pressoflex 6p C2 DCpowe'!$O$12)</f>
        <v>0</v>
      </c>
      <c r="R348" s="31">
        <f>IF(ABS(J348)&lt;'ver pressoflex 6p C2 DCpowe'!$G$7,'ver pressoflex 6p C2 DCpowe'!$G$16*J348*'ver pressoflex 6p C2 DCpowe'!$O$13,SIGN(J348)*'ver pressoflex 6p C2 DCpowe'!$G$15*'ver pressoflex 6p C2 DCpowe'!$O$13)</f>
        <v>17803.500000000004</v>
      </c>
      <c r="S348" s="113">
        <f t="shared" si="69"/>
        <v>16692.91178812</v>
      </c>
      <c r="T348" s="362">
        <f>-L348*('ver pressoflex 6p C2 DCpowe'!$G$3/2-'ver pressoflex 6p C2 DCpowe'!AF348*'ver pressoflex 6p C2 DCpowe'!D348)</f>
        <v>1295860.0407894258</v>
      </c>
      <c r="U348" s="29">
        <f>M348*IF(($G$3/2-$M$8)&gt;0,('ver pressoflex 6p C2 DCpowe'!$G$3/2-'ver pressoflex 6p C2 DCpowe'!$M$8),'ver pressoflex 6p C2 DCpowe'!$G$3/2-('ver pressoflex 6p C2 DCpowe'!$G$3-'ver pressoflex 6p C2 DCpowe'!$M$8))*IF(($G$3/2-$M$8)&gt;0,-1,1)</f>
        <v>-2052.4034883785798</v>
      </c>
      <c r="V348" s="29">
        <f>N348*IF(($G$3/2-$M$9)&gt;0,('ver pressoflex 6p C2 DCpowe'!$G$3/2-'ver pressoflex 6p C2 DCpowe'!$M$9),'ver pressoflex 6p C2 DCpowe'!$G$3/2-('ver pressoflex 6p C2 DCpowe'!$G$3-'ver pressoflex 6p C2 DCpowe'!$M$9))*IF(($G$3/2-$M$9)&gt;0,-1,1)</f>
        <v>0</v>
      </c>
      <c r="W348" s="29">
        <f>O348*IF(($G$3/2-$M$10)&gt;0,('ver pressoflex 6p C2 DCpowe'!$G$3/2-'ver pressoflex 6p C2 DCpowe'!$M$10),'ver pressoflex 6p C2 DCpowe'!$G$3/2-('ver pressoflex 6p C2 DCpowe'!$G$3-'ver pressoflex 6p C2 DCpowe'!$M$10))*IF(($G$3/2-$M$10)&gt;0,-1,1)</f>
        <v>0</v>
      </c>
      <c r="X348" s="29">
        <f>P348*IF(($G$3/2-$M$11)&gt;0,('ver pressoflex 6p C2 DCpowe'!$G$3/2-'ver pressoflex 6p C2 DCpowe'!$M$11),'ver pressoflex 6p C2 DCpowe'!$G$3/2-('ver pressoflex 6p C2 DCpowe'!$G$3-'ver pressoflex 6p C2 DCpowe'!$M$11))*IF(($G$3/2-$M$11)&gt;0,-1,1)</f>
        <v>0</v>
      </c>
      <c r="Y348" s="29">
        <f>Q348*IF(($G$3/2-$M$12)&gt;0,('ver pressoflex 6p C2 DCpowe'!$G$3/2-'ver pressoflex 6p C2 DCpowe'!$M$12),'ver pressoflex 6p C2 DCpowe'!$G$3/2-('ver pressoflex 6p C2 DCpowe'!$G$3-'ver pressoflex 6p C2 DCpowe'!$M$12))*IF(($G$3/2-$M$12)&gt;0,-1,1)</f>
        <v>0</v>
      </c>
      <c r="Z348" s="29">
        <f>R348*IF(($G$3/2-$M$13)&gt;0,('ver pressoflex 6p C2 DCpowe'!$G$3/2-'ver pressoflex 6p C2 DCpowe'!$M$13),'ver pressoflex 6p C2 DCpowe'!$G$3/2-('ver pressoflex 6p C2 DCpowe'!$G$3-'ver pressoflex 6p C2 DCpowe'!$M$13))*IF(($G$3/2-$M$13)&gt;0,-1,1)</f>
        <v>18248587.500000004</v>
      </c>
      <c r="AA348" s="113">
        <f t="shared" si="77"/>
        <v>19542395.13730105</v>
      </c>
      <c r="AB348" s="193">
        <f t="shared" si="78"/>
        <v>3.2681337319899581E-4</v>
      </c>
      <c r="AC348" s="191">
        <f t="shared" si="79"/>
        <v>4.335778442205486E-4</v>
      </c>
      <c r="AD348" s="194">
        <f t="shared" si="80"/>
        <v>8.3450261862532873E-8</v>
      </c>
      <c r="AE348" s="191">
        <f t="shared" si="81"/>
        <v>3.2518338316541141E-2</v>
      </c>
      <c r="AF348" s="191">
        <f t="shared" si="82"/>
        <v>0.41107389894888258</v>
      </c>
    </row>
    <row r="349" spans="2:32">
      <c r="B349" s="116">
        <f t="shared" si="68"/>
        <v>58671.021295843122</v>
      </c>
      <c r="C349" s="115">
        <f t="shared" si="83"/>
        <v>12.06999999999997</v>
      </c>
      <c r="D349" s="68">
        <f>'ver pressoflex 6p C2 DCpowe'!$G$3/2/$C$557*C349</f>
        <v>147.85749999999965</v>
      </c>
      <c r="E349" s="114">
        <f t="shared" si="70"/>
        <v>1.1627829185700808E-4</v>
      </c>
      <c r="F349" s="114">
        <f t="shared" si="71"/>
        <v>2.9467908484853293E-4</v>
      </c>
      <c r="G349" s="114">
        <f t="shared" si="72"/>
        <v>4.730798778400577E-4</v>
      </c>
      <c r="H349" s="114">
        <f t="shared" si="73"/>
        <v>4.3309970262817819E-3</v>
      </c>
      <c r="I349" s="114">
        <f t="shared" si="74"/>
        <v>4.5093978192733064E-3</v>
      </c>
      <c r="J349" s="114">
        <f t="shared" si="75"/>
        <v>4.6877986122648317E-3</v>
      </c>
      <c r="K349" s="114">
        <f t="shared" si="76"/>
        <v>5.1338005947436441E-3</v>
      </c>
      <c r="L349" s="113">
        <f>-'ver pressoflex 6p C2 DCpowe'!$G$2*'ver pressoflex 6p C2 DCpowe'!D349*'ver pressoflex 6p C2 DCpowe'!$G$17*'ver pressoflex 6p C2 DCpowe'!$G$13*'ver pressoflex 6p C2 DCpowe'!AE349</f>
        <v>-1134.4361559838599</v>
      </c>
      <c r="M349" s="31">
        <f>IF(ABS(E349)&lt;'ver pressoflex 6p C2 DCpowe'!$G$7,'ver pressoflex 6p C2 DCpowe'!$G$16*E349*'ver pressoflex 6p C2 DCpowe'!$O$8,SIGN(E349)*'ver pressoflex 6p C2 DCpowe'!$G$15*'ver pressoflex 6p C2 DCpowe'!$O$8)</f>
        <v>1.9574518269820926</v>
      </c>
      <c r="N349" s="31">
        <f>IF(ABS(F349)&lt;'ver pressoflex 6p C2 DCpowe'!$G$7,'ver pressoflex 6p C2 DCpowe'!$G$16*F349*'ver pressoflex 6p C2 DCpowe'!$O$9,SIGN(F349)*'ver pressoflex 6p C2 DCpowe'!$G$15*'ver pressoflex 6p C2 DCpowe'!$O$9)</f>
        <v>0</v>
      </c>
      <c r="O349" s="31">
        <f>IF(ABS(G349)&lt;'ver pressoflex 6p C2 DCpowe'!$G$7,'ver pressoflex 6p C2 DCpowe'!$G$16*G349*'ver pressoflex 6p C2 DCpowe'!$O$10,SIGN(G349)*'ver pressoflex 6p C2 DCpowe'!$G$15*'ver pressoflex 6p C2 DCpowe'!$O$10)</f>
        <v>0</v>
      </c>
      <c r="P349" s="31">
        <f>IF(ABS(H349)&lt;'ver pressoflex 6p C2 DCpowe'!$G$7,'ver pressoflex 6p C2 DCpowe'!$G$16*H349*'ver pressoflex 6p C2 DCpowe'!$O$11,SIGN(H349)*'ver pressoflex 6p C2 DCpowe'!$G$15*'ver pressoflex 6p C2 DCpowe'!$O$11)</f>
        <v>0</v>
      </c>
      <c r="Q349" s="31">
        <f>IF(ABS(I349)&lt;'ver pressoflex 6p C2 DCpowe'!$G$7,'ver pressoflex 6p C2 DCpowe'!$G$16*I349*'ver pressoflex 6p C2 DCpowe'!$O$12,SIGN(I349)*'ver pressoflex 6p C2 DCpowe'!$G$15*'ver pressoflex 6p C2 DCpowe'!$O$12)</f>
        <v>0</v>
      </c>
      <c r="R349" s="31">
        <f>IF(ABS(J349)&lt;'ver pressoflex 6p C2 DCpowe'!$G$7,'ver pressoflex 6p C2 DCpowe'!$G$16*J349*'ver pressoflex 6p C2 DCpowe'!$O$13,SIGN(J349)*'ver pressoflex 6p C2 DCpowe'!$G$15*'ver pressoflex 6p C2 DCpowe'!$O$13)</f>
        <v>17803.500000000004</v>
      </c>
      <c r="S349" s="113">
        <f t="shared" si="69"/>
        <v>16671.021295843126</v>
      </c>
      <c r="T349" s="362">
        <f>-L349*('ver pressoflex 6p C2 DCpowe'!$G$3/2-'ver pressoflex 6p C2 DCpowe'!AF349*'ver pressoflex 6p C2 DCpowe'!D349)</f>
        <v>1320625.2358200124</v>
      </c>
      <c r="U349" s="29">
        <f>M349*IF(($G$3/2-$M$8)&gt;0,('ver pressoflex 6p C2 DCpowe'!$G$3/2-'ver pressoflex 6p C2 DCpowe'!$M$8),'ver pressoflex 6p C2 DCpowe'!$G$3/2-('ver pressoflex 6p C2 DCpowe'!$G$3-'ver pressoflex 6p C2 DCpowe'!$M$8))*IF(($G$3/2-$M$8)&gt;0,-1,1)</f>
        <v>-2006.388122656645</v>
      </c>
      <c r="V349" s="29">
        <f>N349*IF(($G$3/2-$M$9)&gt;0,('ver pressoflex 6p C2 DCpowe'!$G$3/2-'ver pressoflex 6p C2 DCpowe'!$M$9),'ver pressoflex 6p C2 DCpowe'!$G$3/2-('ver pressoflex 6p C2 DCpowe'!$G$3-'ver pressoflex 6p C2 DCpowe'!$M$9))*IF(($G$3/2-$M$9)&gt;0,-1,1)</f>
        <v>0</v>
      </c>
      <c r="W349" s="29">
        <f>O349*IF(($G$3/2-$M$10)&gt;0,('ver pressoflex 6p C2 DCpowe'!$G$3/2-'ver pressoflex 6p C2 DCpowe'!$M$10),'ver pressoflex 6p C2 DCpowe'!$G$3/2-('ver pressoflex 6p C2 DCpowe'!$G$3-'ver pressoflex 6p C2 DCpowe'!$M$10))*IF(($G$3/2-$M$10)&gt;0,-1,1)</f>
        <v>0</v>
      </c>
      <c r="X349" s="29">
        <f>P349*IF(($G$3/2-$M$11)&gt;0,('ver pressoflex 6p C2 DCpowe'!$G$3/2-'ver pressoflex 6p C2 DCpowe'!$M$11),'ver pressoflex 6p C2 DCpowe'!$G$3/2-('ver pressoflex 6p C2 DCpowe'!$G$3-'ver pressoflex 6p C2 DCpowe'!$M$11))*IF(($G$3/2-$M$11)&gt;0,-1,1)</f>
        <v>0</v>
      </c>
      <c r="Y349" s="29">
        <f>Q349*IF(($G$3/2-$M$12)&gt;0,('ver pressoflex 6p C2 DCpowe'!$G$3/2-'ver pressoflex 6p C2 DCpowe'!$M$12),'ver pressoflex 6p C2 DCpowe'!$G$3/2-('ver pressoflex 6p C2 DCpowe'!$G$3-'ver pressoflex 6p C2 DCpowe'!$M$12))*IF(($G$3/2-$M$12)&gt;0,-1,1)</f>
        <v>0</v>
      </c>
      <c r="Z349" s="29">
        <f>R349*IF(($G$3/2-$M$13)&gt;0,('ver pressoflex 6p C2 DCpowe'!$G$3/2-'ver pressoflex 6p C2 DCpowe'!$M$13),'ver pressoflex 6p C2 DCpowe'!$G$3/2-('ver pressoflex 6p C2 DCpowe'!$G$3-'ver pressoflex 6p C2 DCpowe'!$M$13))*IF(($G$3/2-$M$13)&gt;0,-1,1)</f>
        <v>18248587.500000004</v>
      </c>
      <c r="AA349" s="113">
        <f t="shared" si="77"/>
        <v>19567206.347697359</v>
      </c>
      <c r="AB349" s="193">
        <f t="shared" si="78"/>
        <v>3.2972369062180397E-4</v>
      </c>
      <c r="AC349" s="191">
        <f t="shared" si="79"/>
        <v>4.3842837325856217E-4</v>
      </c>
      <c r="AD349" s="194">
        <f t="shared" si="80"/>
        <v>8.5042537908830357E-8</v>
      </c>
      <c r="AE349" s="191">
        <f t="shared" si="81"/>
        <v>3.2882127994392163E-2</v>
      </c>
      <c r="AF349" s="191">
        <f t="shared" si="82"/>
        <v>0.41171549723960932</v>
      </c>
    </row>
    <row r="350" spans="2:32">
      <c r="B350" s="116">
        <f t="shared" si="68"/>
        <v>58648.908952578146</v>
      </c>
      <c r="C350" s="115">
        <f t="shared" si="83"/>
        <v>12.16999999999997</v>
      </c>
      <c r="D350" s="68">
        <f>'ver pressoflex 6p C2 DCpowe'!$G$3/2/$C$557*C350</f>
        <v>149.08249999999964</v>
      </c>
      <c r="E350" s="114">
        <f t="shared" si="70"/>
        <v>1.136086000488647E-4</v>
      </c>
      <c r="F350" s="114">
        <f t="shared" si="71"/>
        <v>2.921069160288148E-4</v>
      </c>
      <c r="G350" s="114">
        <f t="shared" si="72"/>
        <v>4.7060523200876498E-4</v>
      </c>
      <c r="H350" s="114">
        <f t="shared" si="73"/>
        <v>4.330631315075187E-3</v>
      </c>
      <c r="I350" s="114">
        <f t="shared" si="74"/>
        <v>4.5091296310551376E-3</v>
      </c>
      <c r="J350" s="114">
        <f t="shared" si="75"/>
        <v>4.6876279470350873E-3</v>
      </c>
      <c r="K350" s="114">
        <f t="shared" si="76"/>
        <v>5.1338737369849632E-3</v>
      </c>
      <c r="L350" s="113">
        <f>-'ver pressoflex 6p C2 DCpowe'!$G$2*'ver pressoflex 6p C2 DCpowe'!D350*'ver pressoflex 6p C2 DCpowe'!$G$17*'ver pressoflex 6p C2 DCpowe'!$G$13*'ver pressoflex 6p C2 DCpowe'!AE350</f>
        <v>-1156.5035571274495</v>
      </c>
      <c r="M350" s="31">
        <f>IF(ABS(E350)&lt;'ver pressoflex 6p C2 DCpowe'!$G$7,'ver pressoflex 6p C2 DCpowe'!$G$16*E350*'ver pressoflex 6p C2 DCpowe'!$O$8,SIGN(E350)*'ver pressoflex 6p C2 DCpowe'!$G$15*'ver pressoflex 6p C2 DCpowe'!$O$8)</f>
        <v>1.9125097055949316</v>
      </c>
      <c r="N350" s="31">
        <f>IF(ABS(F350)&lt;'ver pressoflex 6p C2 DCpowe'!$G$7,'ver pressoflex 6p C2 DCpowe'!$G$16*F350*'ver pressoflex 6p C2 DCpowe'!$O$9,SIGN(F350)*'ver pressoflex 6p C2 DCpowe'!$G$15*'ver pressoflex 6p C2 DCpowe'!$O$9)</f>
        <v>0</v>
      </c>
      <c r="O350" s="31">
        <f>IF(ABS(G350)&lt;'ver pressoflex 6p C2 DCpowe'!$G$7,'ver pressoflex 6p C2 DCpowe'!$G$16*G350*'ver pressoflex 6p C2 DCpowe'!$O$10,SIGN(G350)*'ver pressoflex 6p C2 DCpowe'!$G$15*'ver pressoflex 6p C2 DCpowe'!$O$10)</f>
        <v>0</v>
      </c>
      <c r="P350" s="31">
        <f>IF(ABS(H350)&lt;'ver pressoflex 6p C2 DCpowe'!$G$7,'ver pressoflex 6p C2 DCpowe'!$G$16*H350*'ver pressoflex 6p C2 DCpowe'!$O$11,SIGN(H350)*'ver pressoflex 6p C2 DCpowe'!$G$15*'ver pressoflex 6p C2 DCpowe'!$O$11)</f>
        <v>0</v>
      </c>
      <c r="Q350" s="31">
        <f>IF(ABS(I350)&lt;'ver pressoflex 6p C2 DCpowe'!$G$7,'ver pressoflex 6p C2 DCpowe'!$G$16*I350*'ver pressoflex 6p C2 DCpowe'!$O$12,SIGN(I350)*'ver pressoflex 6p C2 DCpowe'!$G$15*'ver pressoflex 6p C2 DCpowe'!$O$12)</f>
        <v>0</v>
      </c>
      <c r="R350" s="31">
        <f>IF(ABS(J350)&lt;'ver pressoflex 6p C2 DCpowe'!$G$7,'ver pressoflex 6p C2 DCpowe'!$G$16*J350*'ver pressoflex 6p C2 DCpowe'!$O$13,SIGN(J350)*'ver pressoflex 6p C2 DCpowe'!$G$15*'ver pressoflex 6p C2 DCpowe'!$O$13)</f>
        <v>17803.500000000004</v>
      </c>
      <c r="S350" s="113">
        <f t="shared" si="69"/>
        <v>16648.908952578149</v>
      </c>
      <c r="T350" s="362">
        <f>-L350*('ver pressoflex 6p C2 DCpowe'!$G$3/2-'ver pressoflex 6p C2 DCpowe'!AF350*'ver pressoflex 6p C2 DCpowe'!D350)</f>
        <v>1345621.8201751527</v>
      </c>
      <c r="U350" s="29">
        <f>M350*IF(($G$3/2-$M$8)&gt;0,('ver pressoflex 6p C2 DCpowe'!$G$3/2-'ver pressoflex 6p C2 DCpowe'!$M$8),'ver pressoflex 6p C2 DCpowe'!$G$3/2-('ver pressoflex 6p C2 DCpowe'!$G$3-'ver pressoflex 6p C2 DCpowe'!$M$8))*IF(($G$3/2-$M$8)&gt;0,-1,1)</f>
        <v>-1960.3224482348048</v>
      </c>
      <c r="V350" s="29">
        <f>N350*IF(($G$3/2-$M$9)&gt;0,('ver pressoflex 6p C2 DCpowe'!$G$3/2-'ver pressoflex 6p C2 DCpowe'!$M$9),'ver pressoflex 6p C2 DCpowe'!$G$3/2-('ver pressoflex 6p C2 DCpowe'!$G$3-'ver pressoflex 6p C2 DCpowe'!$M$9))*IF(($G$3/2-$M$9)&gt;0,-1,1)</f>
        <v>0</v>
      </c>
      <c r="W350" s="29">
        <f>O350*IF(($G$3/2-$M$10)&gt;0,('ver pressoflex 6p C2 DCpowe'!$G$3/2-'ver pressoflex 6p C2 DCpowe'!$M$10),'ver pressoflex 6p C2 DCpowe'!$G$3/2-('ver pressoflex 6p C2 DCpowe'!$G$3-'ver pressoflex 6p C2 DCpowe'!$M$10))*IF(($G$3/2-$M$10)&gt;0,-1,1)</f>
        <v>0</v>
      </c>
      <c r="X350" s="29">
        <f>P350*IF(($G$3/2-$M$11)&gt;0,('ver pressoflex 6p C2 DCpowe'!$G$3/2-'ver pressoflex 6p C2 DCpowe'!$M$11),'ver pressoflex 6p C2 DCpowe'!$G$3/2-('ver pressoflex 6p C2 DCpowe'!$G$3-'ver pressoflex 6p C2 DCpowe'!$M$11))*IF(($G$3/2-$M$11)&gt;0,-1,1)</f>
        <v>0</v>
      </c>
      <c r="Y350" s="29">
        <f>Q350*IF(($G$3/2-$M$12)&gt;0,('ver pressoflex 6p C2 DCpowe'!$G$3/2-'ver pressoflex 6p C2 DCpowe'!$M$12),'ver pressoflex 6p C2 DCpowe'!$G$3/2-('ver pressoflex 6p C2 DCpowe'!$G$3-'ver pressoflex 6p C2 DCpowe'!$M$12))*IF(($G$3/2-$M$12)&gt;0,-1,1)</f>
        <v>0</v>
      </c>
      <c r="Z350" s="29">
        <f>R350*IF(($G$3/2-$M$13)&gt;0,('ver pressoflex 6p C2 DCpowe'!$G$3/2-'ver pressoflex 6p C2 DCpowe'!$M$13),'ver pressoflex 6p C2 DCpowe'!$G$3/2-('ver pressoflex 6p C2 DCpowe'!$G$3-'ver pressoflex 6p C2 DCpowe'!$M$13))*IF(($G$3/2-$M$13)&gt;0,-1,1)</f>
        <v>18248587.500000004</v>
      </c>
      <c r="AA350" s="113">
        <f t="shared" si="77"/>
        <v>19592248.997726921</v>
      </c>
      <c r="AB350" s="193">
        <f t="shared" si="78"/>
        <v>3.3263718990101065E-4</v>
      </c>
      <c r="AC350" s="191">
        <f t="shared" si="79"/>
        <v>4.4328420539057332E-4</v>
      </c>
      <c r="AD350" s="194">
        <f t="shared" si="80"/>
        <v>8.66506945321453E-8</v>
      </c>
      <c r="AE350" s="191">
        <f t="shared" si="81"/>
        <v>3.3246315404292993E-2</v>
      </c>
      <c r="AF350" s="191">
        <f t="shared" si="82"/>
        <v>0.41234966551863383</v>
      </c>
    </row>
    <row r="351" spans="2:32">
      <c r="B351" s="116">
        <f t="shared" si="68"/>
        <v>58626.57439430082</v>
      </c>
      <c r="C351" s="115">
        <f t="shared" si="83"/>
        <v>12.269999999999969</v>
      </c>
      <c r="D351" s="68">
        <f>'ver pressoflex 6p C2 DCpowe'!$G$3/2/$C$557*C351</f>
        <v>150.30749999999964</v>
      </c>
      <c r="E351" s="114">
        <f t="shared" si="70"/>
        <v>1.1093598786440628E-4</v>
      </c>
      <c r="F351" s="114">
        <f t="shared" si="71"/>
        <v>2.8953193351319507E-4</v>
      </c>
      <c r="G351" s="114">
        <f t="shared" si="72"/>
        <v>4.6812787916198387E-4</v>
      </c>
      <c r="H351" s="114">
        <f t="shared" si="73"/>
        <v>4.3302652038170412E-3</v>
      </c>
      <c r="I351" s="114">
        <f t="shared" si="74"/>
        <v>4.5088611494658306E-3</v>
      </c>
      <c r="J351" s="114">
        <f t="shared" si="75"/>
        <v>4.6874570951146192E-3</v>
      </c>
      <c r="K351" s="114">
        <f t="shared" si="76"/>
        <v>5.1339469592365915E-3</v>
      </c>
      <c r="L351" s="113">
        <f>-'ver pressoflex 6p C2 DCpowe'!$G$2*'ver pressoflex 6p C2 DCpowe'!D351*'ver pressoflex 6p C2 DCpowe'!$G$17*'ver pressoflex 6p C2 DCpowe'!$G$13*'ver pressoflex 6p C2 DCpowe'!AE351</f>
        <v>-1178.7931241211988</v>
      </c>
      <c r="M351" s="31">
        <f>IF(ABS(E351)&lt;'ver pressoflex 6p C2 DCpowe'!$G$7,'ver pressoflex 6p C2 DCpowe'!$G$16*E351*'ver pressoflex 6p C2 DCpowe'!$O$8,SIGN(E351)*'ver pressoflex 6p C2 DCpowe'!$G$15*'ver pressoflex 6p C2 DCpowe'!$O$8)</f>
        <v>1.8675184220136753</v>
      </c>
      <c r="N351" s="31">
        <f>IF(ABS(F351)&lt;'ver pressoflex 6p C2 DCpowe'!$G$7,'ver pressoflex 6p C2 DCpowe'!$G$16*F351*'ver pressoflex 6p C2 DCpowe'!$O$9,SIGN(F351)*'ver pressoflex 6p C2 DCpowe'!$G$15*'ver pressoflex 6p C2 DCpowe'!$O$9)</f>
        <v>0</v>
      </c>
      <c r="O351" s="31">
        <f>IF(ABS(G351)&lt;'ver pressoflex 6p C2 DCpowe'!$G$7,'ver pressoflex 6p C2 DCpowe'!$G$16*G351*'ver pressoflex 6p C2 DCpowe'!$O$10,SIGN(G351)*'ver pressoflex 6p C2 DCpowe'!$G$15*'ver pressoflex 6p C2 DCpowe'!$O$10)</f>
        <v>0</v>
      </c>
      <c r="P351" s="31">
        <f>IF(ABS(H351)&lt;'ver pressoflex 6p C2 DCpowe'!$G$7,'ver pressoflex 6p C2 DCpowe'!$G$16*H351*'ver pressoflex 6p C2 DCpowe'!$O$11,SIGN(H351)*'ver pressoflex 6p C2 DCpowe'!$G$15*'ver pressoflex 6p C2 DCpowe'!$O$11)</f>
        <v>0</v>
      </c>
      <c r="Q351" s="31">
        <f>IF(ABS(I351)&lt;'ver pressoflex 6p C2 DCpowe'!$G$7,'ver pressoflex 6p C2 DCpowe'!$G$16*I351*'ver pressoflex 6p C2 DCpowe'!$O$12,SIGN(I351)*'ver pressoflex 6p C2 DCpowe'!$G$15*'ver pressoflex 6p C2 DCpowe'!$O$12)</f>
        <v>0</v>
      </c>
      <c r="R351" s="31">
        <f>IF(ABS(J351)&lt;'ver pressoflex 6p C2 DCpowe'!$G$7,'ver pressoflex 6p C2 DCpowe'!$G$16*J351*'ver pressoflex 6p C2 DCpowe'!$O$13,SIGN(J351)*'ver pressoflex 6p C2 DCpowe'!$G$15*'ver pressoflex 6p C2 DCpowe'!$O$13)</f>
        <v>17803.500000000004</v>
      </c>
      <c r="S351" s="113">
        <f t="shared" si="69"/>
        <v>16626.57439430082</v>
      </c>
      <c r="T351" s="362">
        <f>-L351*('ver pressoflex 6p C2 DCpowe'!$G$3/2-'ver pressoflex 6p C2 DCpowe'!AF351*'ver pressoflex 6p C2 DCpowe'!D351)</f>
        <v>1370849.8047731596</v>
      </c>
      <c r="U351" s="29">
        <f>M351*IF(($G$3/2-$M$8)&gt;0,('ver pressoflex 6p C2 DCpowe'!$G$3/2-'ver pressoflex 6p C2 DCpowe'!$M$8),'ver pressoflex 6p C2 DCpowe'!$G$3/2-('ver pressoflex 6p C2 DCpowe'!$G$3-'ver pressoflex 6p C2 DCpowe'!$M$8))*IF(($G$3/2-$M$8)&gt;0,-1,1)</f>
        <v>-1914.2063825640173</v>
      </c>
      <c r="V351" s="29">
        <f>N351*IF(($G$3/2-$M$9)&gt;0,('ver pressoflex 6p C2 DCpowe'!$G$3/2-'ver pressoflex 6p C2 DCpowe'!$M$9),'ver pressoflex 6p C2 DCpowe'!$G$3/2-('ver pressoflex 6p C2 DCpowe'!$G$3-'ver pressoflex 6p C2 DCpowe'!$M$9))*IF(($G$3/2-$M$9)&gt;0,-1,1)</f>
        <v>0</v>
      </c>
      <c r="W351" s="29">
        <f>O351*IF(($G$3/2-$M$10)&gt;0,('ver pressoflex 6p C2 DCpowe'!$G$3/2-'ver pressoflex 6p C2 DCpowe'!$M$10),'ver pressoflex 6p C2 DCpowe'!$G$3/2-('ver pressoflex 6p C2 DCpowe'!$G$3-'ver pressoflex 6p C2 DCpowe'!$M$10))*IF(($G$3/2-$M$10)&gt;0,-1,1)</f>
        <v>0</v>
      </c>
      <c r="X351" s="29">
        <f>P351*IF(($G$3/2-$M$11)&gt;0,('ver pressoflex 6p C2 DCpowe'!$G$3/2-'ver pressoflex 6p C2 DCpowe'!$M$11),'ver pressoflex 6p C2 DCpowe'!$G$3/2-('ver pressoflex 6p C2 DCpowe'!$G$3-'ver pressoflex 6p C2 DCpowe'!$M$11))*IF(($G$3/2-$M$11)&gt;0,-1,1)</f>
        <v>0</v>
      </c>
      <c r="Y351" s="29">
        <f>Q351*IF(($G$3/2-$M$12)&gt;0,('ver pressoflex 6p C2 DCpowe'!$G$3/2-'ver pressoflex 6p C2 DCpowe'!$M$12),'ver pressoflex 6p C2 DCpowe'!$G$3/2-('ver pressoflex 6p C2 DCpowe'!$G$3-'ver pressoflex 6p C2 DCpowe'!$M$12))*IF(($G$3/2-$M$12)&gt;0,-1,1)</f>
        <v>0</v>
      </c>
      <c r="Z351" s="29">
        <f>R351*IF(($G$3/2-$M$13)&gt;0,('ver pressoflex 6p C2 DCpowe'!$G$3/2-'ver pressoflex 6p C2 DCpowe'!$M$13),'ver pressoflex 6p C2 DCpowe'!$G$3/2-('ver pressoflex 6p C2 DCpowe'!$G$3-'ver pressoflex 6p C2 DCpowe'!$M$13))*IF(($G$3/2-$M$13)&gt;0,-1,1)</f>
        <v>18248587.500000004</v>
      </c>
      <c r="AA351" s="113">
        <f t="shared" si="77"/>
        <v>19617523.098390598</v>
      </c>
      <c r="AB351" s="193">
        <f t="shared" si="78"/>
        <v>3.3555387625756574E-4</v>
      </c>
      <c r="AC351" s="191">
        <f t="shared" si="79"/>
        <v>4.4814534931816516E-4</v>
      </c>
      <c r="AD351" s="194">
        <f t="shared" si="80"/>
        <v>8.8274781004009233E-8</v>
      </c>
      <c r="AE351" s="191">
        <f t="shared" si="81"/>
        <v>3.3610901198862383E-2</v>
      </c>
      <c r="AF351" s="191">
        <f t="shared" si="82"/>
        <v>0.41297648995513636</v>
      </c>
    </row>
    <row r="352" spans="2:32">
      <c r="B352" s="116">
        <f t="shared" si="68"/>
        <v>58604.01725619004</v>
      </c>
      <c r="C352" s="115">
        <f t="shared" si="83"/>
        <v>12.369999999999969</v>
      </c>
      <c r="D352" s="68">
        <f>'ver pressoflex 6p C2 DCpowe'!$G$3/2/$C$557*C352</f>
        <v>151.53249999999963</v>
      </c>
      <c r="E352" s="114">
        <f t="shared" si="70"/>
        <v>1.0826045050911029E-4</v>
      </c>
      <c r="F352" s="114">
        <f t="shared" si="71"/>
        <v>2.869541326822935E-4</v>
      </c>
      <c r="G352" s="114">
        <f t="shared" si="72"/>
        <v>4.6564781485547674E-4</v>
      </c>
      <c r="H352" s="114">
        <f t="shared" si="73"/>
        <v>4.3298986918505634E-3</v>
      </c>
      <c r="I352" s="114">
        <f t="shared" si="74"/>
        <v>4.5085923740237474E-3</v>
      </c>
      <c r="J352" s="114">
        <f t="shared" si="75"/>
        <v>4.6872860561969296E-3</v>
      </c>
      <c r="K352" s="114">
        <f t="shared" si="76"/>
        <v>5.1340202616298874E-3</v>
      </c>
      <c r="L352" s="113">
        <f>-'ver pressoflex 6p C2 DCpowe'!$G$2*'ver pressoflex 6p C2 DCpowe'!D352*'ver pressoflex 6p C2 DCpowe'!$G$17*'ver pressoflex 6p C2 DCpowe'!$G$13*'ver pressoflex 6p C2 DCpowe'!AE352</f>
        <v>-1201.3052217054928</v>
      </c>
      <c r="M352" s="31">
        <f>IF(ABS(E352)&lt;'ver pressoflex 6p C2 DCpowe'!$G$7,'ver pressoflex 6p C2 DCpowe'!$G$16*E352*'ver pressoflex 6p C2 DCpowe'!$O$8,SIGN(E352)*'ver pressoflex 6p C2 DCpowe'!$G$15*'ver pressoflex 6p C2 DCpowe'!$O$8)</f>
        <v>1.8224778955263805</v>
      </c>
      <c r="N352" s="31">
        <f>IF(ABS(F352)&lt;'ver pressoflex 6p C2 DCpowe'!$G$7,'ver pressoflex 6p C2 DCpowe'!$G$16*F352*'ver pressoflex 6p C2 DCpowe'!$O$9,SIGN(F352)*'ver pressoflex 6p C2 DCpowe'!$G$15*'ver pressoflex 6p C2 DCpowe'!$O$9)</f>
        <v>0</v>
      </c>
      <c r="O352" s="31">
        <f>IF(ABS(G352)&lt;'ver pressoflex 6p C2 DCpowe'!$G$7,'ver pressoflex 6p C2 DCpowe'!$G$16*G352*'ver pressoflex 6p C2 DCpowe'!$O$10,SIGN(G352)*'ver pressoflex 6p C2 DCpowe'!$G$15*'ver pressoflex 6p C2 DCpowe'!$O$10)</f>
        <v>0</v>
      </c>
      <c r="P352" s="31">
        <f>IF(ABS(H352)&lt;'ver pressoflex 6p C2 DCpowe'!$G$7,'ver pressoflex 6p C2 DCpowe'!$G$16*H352*'ver pressoflex 6p C2 DCpowe'!$O$11,SIGN(H352)*'ver pressoflex 6p C2 DCpowe'!$G$15*'ver pressoflex 6p C2 DCpowe'!$O$11)</f>
        <v>0</v>
      </c>
      <c r="Q352" s="31">
        <f>IF(ABS(I352)&lt;'ver pressoflex 6p C2 DCpowe'!$G$7,'ver pressoflex 6p C2 DCpowe'!$G$16*I352*'ver pressoflex 6p C2 DCpowe'!$O$12,SIGN(I352)*'ver pressoflex 6p C2 DCpowe'!$G$15*'ver pressoflex 6p C2 DCpowe'!$O$12)</f>
        <v>0</v>
      </c>
      <c r="R352" s="31">
        <f>IF(ABS(J352)&lt;'ver pressoflex 6p C2 DCpowe'!$G$7,'ver pressoflex 6p C2 DCpowe'!$G$16*J352*'ver pressoflex 6p C2 DCpowe'!$O$13,SIGN(J352)*'ver pressoflex 6p C2 DCpowe'!$G$15*'ver pressoflex 6p C2 DCpowe'!$O$13)</f>
        <v>17803.500000000004</v>
      </c>
      <c r="S352" s="113">
        <f t="shared" si="69"/>
        <v>16604.017256190036</v>
      </c>
      <c r="T352" s="362">
        <f>-L352*('ver pressoflex 6p C2 DCpowe'!$G$3/2-'ver pressoflex 6p C2 DCpowe'!AF352*'ver pressoflex 6p C2 DCpowe'!D352)</f>
        <v>1396309.200556244</v>
      </c>
      <c r="U352" s="29">
        <f>M352*IF(($G$3/2-$M$8)&gt;0,('ver pressoflex 6p C2 DCpowe'!$G$3/2-'ver pressoflex 6p C2 DCpowe'!$M$8),'ver pressoflex 6p C2 DCpowe'!$G$3/2-('ver pressoflex 6p C2 DCpowe'!$G$3-'ver pressoflex 6p C2 DCpowe'!$M$8))*IF(($G$3/2-$M$8)&gt;0,-1,1)</f>
        <v>-1868.03984291454</v>
      </c>
      <c r="V352" s="29">
        <f>N352*IF(($G$3/2-$M$9)&gt;0,('ver pressoflex 6p C2 DCpowe'!$G$3/2-'ver pressoflex 6p C2 DCpowe'!$M$9),'ver pressoflex 6p C2 DCpowe'!$G$3/2-('ver pressoflex 6p C2 DCpowe'!$G$3-'ver pressoflex 6p C2 DCpowe'!$M$9))*IF(($G$3/2-$M$9)&gt;0,-1,1)</f>
        <v>0</v>
      </c>
      <c r="W352" s="29">
        <f>O352*IF(($G$3/2-$M$10)&gt;0,('ver pressoflex 6p C2 DCpowe'!$G$3/2-'ver pressoflex 6p C2 DCpowe'!$M$10),'ver pressoflex 6p C2 DCpowe'!$G$3/2-('ver pressoflex 6p C2 DCpowe'!$G$3-'ver pressoflex 6p C2 DCpowe'!$M$10))*IF(($G$3/2-$M$10)&gt;0,-1,1)</f>
        <v>0</v>
      </c>
      <c r="X352" s="29">
        <f>P352*IF(($G$3/2-$M$11)&gt;0,('ver pressoflex 6p C2 DCpowe'!$G$3/2-'ver pressoflex 6p C2 DCpowe'!$M$11),'ver pressoflex 6p C2 DCpowe'!$G$3/2-('ver pressoflex 6p C2 DCpowe'!$G$3-'ver pressoflex 6p C2 DCpowe'!$M$11))*IF(($G$3/2-$M$11)&gt;0,-1,1)</f>
        <v>0</v>
      </c>
      <c r="Y352" s="29">
        <f>Q352*IF(($G$3/2-$M$12)&gt;0,('ver pressoflex 6p C2 DCpowe'!$G$3/2-'ver pressoflex 6p C2 DCpowe'!$M$12),'ver pressoflex 6p C2 DCpowe'!$G$3/2-('ver pressoflex 6p C2 DCpowe'!$G$3-'ver pressoflex 6p C2 DCpowe'!$M$12))*IF(($G$3/2-$M$12)&gt;0,-1,1)</f>
        <v>0</v>
      </c>
      <c r="Z352" s="29">
        <f>R352*IF(($G$3/2-$M$13)&gt;0,('ver pressoflex 6p C2 DCpowe'!$G$3/2-'ver pressoflex 6p C2 DCpowe'!$M$13),'ver pressoflex 6p C2 DCpowe'!$G$3/2-('ver pressoflex 6p C2 DCpowe'!$G$3-'ver pressoflex 6p C2 DCpowe'!$M$13))*IF(($G$3/2-$M$13)&gt;0,-1,1)</f>
        <v>18248587.500000004</v>
      </c>
      <c r="AA352" s="113">
        <f t="shared" si="77"/>
        <v>19643028.660713334</v>
      </c>
      <c r="AB352" s="193">
        <f t="shared" si="78"/>
        <v>3.3847375492384771E-4</v>
      </c>
      <c r="AC352" s="191">
        <f t="shared" si="79"/>
        <v>4.5301181376196842E-4</v>
      </c>
      <c r="AD352" s="194">
        <f t="shared" si="80"/>
        <v>8.9914846754651886E-8</v>
      </c>
      <c r="AE352" s="191">
        <f t="shared" si="81"/>
        <v>3.3975886032147629E-2</v>
      </c>
      <c r="AF352" s="191">
        <f t="shared" si="82"/>
        <v>0.41359605779696629</v>
      </c>
    </row>
    <row r="353" spans="2:32">
      <c r="B353" s="116">
        <f t="shared" si="68"/>
        <v>58581.237172625682</v>
      </c>
      <c r="C353" s="115">
        <f t="shared" si="83"/>
        <v>12.469999999999969</v>
      </c>
      <c r="D353" s="68">
        <f>'ver pressoflex 6p C2 DCpowe'!$G$3/2/$C$557*C353</f>
        <v>152.75749999999962</v>
      </c>
      <c r="E353" s="114">
        <f t="shared" si="70"/>
        <v>1.0558198317795315E-4</v>
      </c>
      <c r="F353" s="114">
        <f t="shared" si="71"/>
        <v>2.8437350890661236E-4</v>
      </c>
      <c r="G353" s="114">
        <f t="shared" si="72"/>
        <v>4.6316503463527168E-4</v>
      </c>
      <c r="H353" s="114">
        <f t="shared" si="73"/>
        <v>4.3295317785175275E-3</v>
      </c>
      <c r="I353" s="114">
        <f t="shared" si="74"/>
        <v>4.5083233042461871E-3</v>
      </c>
      <c r="J353" s="114">
        <f t="shared" si="75"/>
        <v>4.6871148299748467E-3</v>
      </c>
      <c r="K353" s="114">
        <f t="shared" si="76"/>
        <v>5.1340936442964948E-3</v>
      </c>
      <c r="L353" s="113">
        <f>-'ver pressoflex 6p C2 DCpowe'!$G$2*'ver pressoflex 6p C2 DCpowe'!D353*'ver pressoflex 6p C2 DCpowe'!$G$17*'ver pressoflex 6p C2 DCpowe'!$G$13*'ver pressoflex 6p C2 DCpowe'!AE353</f>
        <v>-1224.0402154195704</v>
      </c>
      <c r="M353" s="31">
        <f>IF(ABS(E353)&lt;'ver pressoflex 6p C2 DCpowe'!$G$7,'ver pressoflex 6p C2 DCpowe'!$G$16*E353*'ver pressoflex 6p C2 DCpowe'!$O$8,SIGN(E353)*'ver pressoflex 6p C2 DCpowe'!$G$15*'ver pressoflex 6p C2 DCpowe'!$O$8)</f>
        <v>1.7773880452443269</v>
      </c>
      <c r="N353" s="31">
        <f>IF(ABS(F353)&lt;'ver pressoflex 6p C2 DCpowe'!$G$7,'ver pressoflex 6p C2 DCpowe'!$G$16*F353*'ver pressoflex 6p C2 DCpowe'!$O$9,SIGN(F353)*'ver pressoflex 6p C2 DCpowe'!$G$15*'ver pressoflex 6p C2 DCpowe'!$O$9)</f>
        <v>0</v>
      </c>
      <c r="O353" s="31">
        <f>IF(ABS(G353)&lt;'ver pressoflex 6p C2 DCpowe'!$G$7,'ver pressoflex 6p C2 DCpowe'!$G$16*G353*'ver pressoflex 6p C2 DCpowe'!$O$10,SIGN(G353)*'ver pressoflex 6p C2 DCpowe'!$G$15*'ver pressoflex 6p C2 DCpowe'!$O$10)</f>
        <v>0</v>
      </c>
      <c r="P353" s="31">
        <f>IF(ABS(H353)&lt;'ver pressoflex 6p C2 DCpowe'!$G$7,'ver pressoflex 6p C2 DCpowe'!$G$16*H353*'ver pressoflex 6p C2 DCpowe'!$O$11,SIGN(H353)*'ver pressoflex 6p C2 DCpowe'!$G$15*'ver pressoflex 6p C2 DCpowe'!$O$11)</f>
        <v>0</v>
      </c>
      <c r="Q353" s="31">
        <f>IF(ABS(I353)&lt;'ver pressoflex 6p C2 DCpowe'!$G$7,'ver pressoflex 6p C2 DCpowe'!$G$16*I353*'ver pressoflex 6p C2 DCpowe'!$O$12,SIGN(I353)*'ver pressoflex 6p C2 DCpowe'!$G$15*'ver pressoflex 6p C2 DCpowe'!$O$12)</f>
        <v>0</v>
      </c>
      <c r="R353" s="31">
        <f>IF(ABS(J353)&lt;'ver pressoflex 6p C2 DCpowe'!$G$7,'ver pressoflex 6p C2 DCpowe'!$G$16*J353*'ver pressoflex 6p C2 DCpowe'!$O$13,SIGN(J353)*'ver pressoflex 6p C2 DCpowe'!$G$15*'ver pressoflex 6p C2 DCpowe'!$O$13)</f>
        <v>17803.500000000004</v>
      </c>
      <c r="S353" s="113">
        <f t="shared" si="69"/>
        <v>16581.237172625679</v>
      </c>
      <c r="T353" s="362">
        <f>-L353*('ver pressoflex 6p C2 DCpowe'!$G$3/2-'ver pressoflex 6p C2 DCpowe'!AF353*'ver pressoflex 6p C2 DCpowe'!D353)</f>
        <v>1422000.0184905832</v>
      </c>
      <c r="U353" s="29">
        <f>M353*IF(($G$3/2-$M$8)&gt;0,('ver pressoflex 6p C2 DCpowe'!$G$3/2-'ver pressoflex 6p C2 DCpowe'!$M$8),'ver pressoflex 6p C2 DCpowe'!$G$3/2-('ver pressoflex 6p C2 DCpowe'!$G$3-'ver pressoflex 6p C2 DCpowe'!$M$8))*IF(($G$3/2-$M$8)&gt;0,-1,1)</f>
        <v>-1821.8227463754351</v>
      </c>
      <c r="V353" s="29">
        <f>N353*IF(($G$3/2-$M$9)&gt;0,('ver pressoflex 6p C2 DCpowe'!$G$3/2-'ver pressoflex 6p C2 DCpowe'!$M$9),'ver pressoflex 6p C2 DCpowe'!$G$3/2-('ver pressoflex 6p C2 DCpowe'!$G$3-'ver pressoflex 6p C2 DCpowe'!$M$9))*IF(($G$3/2-$M$9)&gt;0,-1,1)</f>
        <v>0</v>
      </c>
      <c r="W353" s="29">
        <f>O353*IF(($G$3/2-$M$10)&gt;0,('ver pressoflex 6p C2 DCpowe'!$G$3/2-'ver pressoflex 6p C2 DCpowe'!$M$10),'ver pressoflex 6p C2 DCpowe'!$G$3/2-('ver pressoflex 6p C2 DCpowe'!$G$3-'ver pressoflex 6p C2 DCpowe'!$M$10))*IF(($G$3/2-$M$10)&gt;0,-1,1)</f>
        <v>0</v>
      </c>
      <c r="X353" s="29">
        <f>P353*IF(($G$3/2-$M$11)&gt;0,('ver pressoflex 6p C2 DCpowe'!$G$3/2-'ver pressoflex 6p C2 DCpowe'!$M$11),'ver pressoflex 6p C2 DCpowe'!$G$3/2-('ver pressoflex 6p C2 DCpowe'!$G$3-'ver pressoflex 6p C2 DCpowe'!$M$11))*IF(($G$3/2-$M$11)&gt;0,-1,1)</f>
        <v>0</v>
      </c>
      <c r="Y353" s="29">
        <f>Q353*IF(($G$3/2-$M$12)&gt;0,('ver pressoflex 6p C2 DCpowe'!$G$3/2-'ver pressoflex 6p C2 DCpowe'!$M$12),'ver pressoflex 6p C2 DCpowe'!$G$3/2-('ver pressoflex 6p C2 DCpowe'!$G$3-'ver pressoflex 6p C2 DCpowe'!$M$12))*IF(($G$3/2-$M$12)&gt;0,-1,1)</f>
        <v>0</v>
      </c>
      <c r="Z353" s="29">
        <f>R353*IF(($G$3/2-$M$13)&gt;0,('ver pressoflex 6p C2 DCpowe'!$G$3/2-'ver pressoflex 6p C2 DCpowe'!$M$13),'ver pressoflex 6p C2 DCpowe'!$G$3/2-('ver pressoflex 6p C2 DCpowe'!$G$3-'ver pressoflex 6p C2 DCpowe'!$M$13))*IF(($G$3/2-$M$13)&gt;0,-1,1)</f>
        <v>18248587.500000004</v>
      </c>
      <c r="AA353" s="113">
        <f t="shared" si="77"/>
        <v>19668765.695744213</v>
      </c>
      <c r="AB353" s="193">
        <f t="shared" si="78"/>
        <v>3.4139683114369499E-4</v>
      </c>
      <c r="AC353" s="191">
        <f t="shared" si="79"/>
        <v>4.5788360746171387E-4</v>
      </c>
      <c r="AD353" s="194">
        <f t="shared" si="80"/>
        <v>9.1570941373574939E-8</v>
      </c>
      <c r="AE353" s="191">
        <f t="shared" si="81"/>
        <v>3.4341270559628538E-2</v>
      </c>
      <c r="AF353" s="191">
        <f t="shared" si="82"/>
        <v>0.41420845713380816</v>
      </c>
    </row>
    <row r="354" spans="2:32">
      <c r="B354" s="116">
        <f t="shared" si="68"/>
        <v>58558.233777186397</v>
      </c>
      <c r="C354" s="115">
        <f t="shared" si="83"/>
        <v>12.569999999999968</v>
      </c>
      <c r="D354" s="68">
        <f>'ver pressoflex 6p C2 DCpowe'!$G$3/2/$C$557*C354</f>
        <v>153.98249999999962</v>
      </c>
      <c r="E354" s="114">
        <f t="shared" si="70"/>
        <v>1.0290058105538166E-4</v>
      </c>
      <c r="F354" s="114">
        <f t="shared" si="71"/>
        <v>2.8179005754650925E-4</v>
      </c>
      <c r="G354" s="114">
        <f t="shared" si="72"/>
        <v>4.6067953403763684E-4</v>
      </c>
      <c r="H354" s="114">
        <f t="shared" si="73"/>
        <v>4.3291644631582721E-3</v>
      </c>
      <c r="I354" s="114">
        <f t="shared" si="74"/>
        <v>4.5080539396493997E-3</v>
      </c>
      <c r="J354" s="114">
        <f t="shared" si="75"/>
        <v>4.6869434161405264E-3</v>
      </c>
      <c r="K354" s="114">
        <f t="shared" si="76"/>
        <v>5.1341671073683454E-3</v>
      </c>
      <c r="L354" s="113">
        <f>-'ver pressoflex 6p C2 DCpowe'!$G$2*'ver pressoflex 6p C2 DCpowe'!D354*'ver pressoflex 6p C2 DCpowe'!$G$17*'ver pressoflex 6p C2 DCpowe'!$G$13*'ver pressoflex 6p C2 DCpowe'!AE354</f>
        <v>-1246.9984716037109</v>
      </c>
      <c r="M354" s="31">
        <f>IF(ABS(E354)&lt;'ver pressoflex 6p C2 DCpowe'!$G$7,'ver pressoflex 6p C2 DCpowe'!$G$16*E354*'ver pressoflex 6p C2 DCpowe'!$O$8,SIGN(E354)*'ver pressoflex 6p C2 DCpowe'!$G$15*'ver pressoflex 6p C2 DCpowe'!$O$8)</f>
        <v>1.7322487901015375</v>
      </c>
      <c r="N354" s="31">
        <f>IF(ABS(F354)&lt;'ver pressoflex 6p C2 DCpowe'!$G$7,'ver pressoflex 6p C2 DCpowe'!$G$16*F354*'ver pressoflex 6p C2 DCpowe'!$O$9,SIGN(F354)*'ver pressoflex 6p C2 DCpowe'!$G$15*'ver pressoflex 6p C2 DCpowe'!$O$9)</f>
        <v>0</v>
      </c>
      <c r="O354" s="31">
        <f>IF(ABS(G354)&lt;'ver pressoflex 6p C2 DCpowe'!$G$7,'ver pressoflex 6p C2 DCpowe'!$G$16*G354*'ver pressoflex 6p C2 DCpowe'!$O$10,SIGN(G354)*'ver pressoflex 6p C2 DCpowe'!$G$15*'ver pressoflex 6p C2 DCpowe'!$O$10)</f>
        <v>0</v>
      </c>
      <c r="P354" s="31">
        <f>IF(ABS(H354)&lt;'ver pressoflex 6p C2 DCpowe'!$G$7,'ver pressoflex 6p C2 DCpowe'!$G$16*H354*'ver pressoflex 6p C2 DCpowe'!$O$11,SIGN(H354)*'ver pressoflex 6p C2 DCpowe'!$G$15*'ver pressoflex 6p C2 DCpowe'!$O$11)</f>
        <v>0</v>
      </c>
      <c r="Q354" s="31">
        <f>IF(ABS(I354)&lt;'ver pressoflex 6p C2 DCpowe'!$G$7,'ver pressoflex 6p C2 DCpowe'!$G$16*I354*'ver pressoflex 6p C2 DCpowe'!$O$12,SIGN(I354)*'ver pressoflex 6p C2 DCpowe'!$G$15*'ver pressoflex 6p C2 DCpowe'!$O$12)</f>
        <v>0</v>
      </c>
      <c r="R354" s="31">
        <f>IF(ABS(J354)&lt;'ver pressoflex 6p C2 DCpowe'!$G$7,'ver pressoflex 6p C2 DCpowe'!$G$16*J354*'ver pressoflex 6p C2 DCpowe'!$O$13,SIGN(J354)*'ver pressoflex 6p C2 DCpowe'!$G$15*'ver pressoflex 6p C2 DCpowe'!$O$13)</f>
        <v>17803.500000000004</v>
      </c>
      <c r="S354" s="113">
        <f t="shared" si="69"/>
        <v>16558.233777186393</v>
      </c>
      <c r="T354" s="362">
        <f>-L354*('ver pressoflex 6p C2 DCpowe'!$G$3/2-'ver pressoflex 6p C2 DCpowe'!AF354*'ver pressoflex 6p C2 DCpowe'!D354)</f>
        <v>1447922.2695663848</v>
      </c>
      <c r="U354" s="29">
        <f>M354*IF(($G$3/2-$M$8)&gt;0,('ver pressoflex 6p C2 DCpowe'!$G$3/2-'ver pressoflex 6p C2 DCpowe'!$M$8),'ver pressoflex 6p C2 DCpowe'!$G$3/2-('ver pressoflex 6p C2 DCpowe'!$G$3-'ver pressoflex 6p C2 DCpowe'!$M$8))*IF(($G$3/2-$M$8)&gt;0,-1,1)</f>
        <v>-1775.5550098540759</v>
      </c>
      <c r="V354" s="29">
        <f>N354*IF(($G$3/2-$M$9)&gt;0,('ver pressoflex 6p C2 DCpowe'!$G$3/2-'ver pressoflex 6p C2 DCpowe'!$M$9),'ver pressoflex 6p C2 DCpowe'!$G$3/2-('ver pressoflex 6p C2 DCpowe'!$G$3-'ver pressoflex 6p C2 DCpowe'!$M$9))*IF(($G$3/2-$M$9)&gt;0,-1,1)</f>
        <v>0</v>
      </c>
      <c r="W354" s="29">
        <f>O354*IF(($G$3/2-$M$10)&gt;0,('ver pressoflex 6p C2 DCpowe'!$G$3/2-'ver pressoflex 6p C2 DCpowe'!$M$10),'ver pressoflex 6p C2 DCpowe'!$G$3/2-('ver pressoflex 6p C2 DCpowe'!$G$3-'ver pressoflex 6p C2 DCpowe'!$M$10))*IF(($G$3/2-$M$10)&gt;0,-1,1)</f>
        <v>0</v>
      </c>
      <c r="X354" s="29">
        <f>P354*IF(($G$3/2-$M$11)&gt;0,('ver pressoflex 6p C2 DCpowe'!$G$3/2-'ver pressoflex 6p C2 DCpowe'!$M$11),'ver pressoflex 6p C2 DCpowe'!$G$3/2-('ver pressoflex 6p C2 DCpowe'!$G$3-'ver pressoflex 6p C2 DCpowe'!$M$11))*IF(($G$3/2-$M$11)&gt;0,-1,1)</f>
        <v>0</v>
      </c>
      <c r="Y354" s="29">
        <f>Q354*IF(($G$3/2-$M$12)&gt;0,('ver pressoflex 6p C2 DCpowe'!$G$3/2-'ver pressoflex 6p C2 DCpowe'!$M$12),'ver pressoflex 6p C2 DCpowe'!$G$3/2-('ver pressoflex 6p C2 DCpowe'!$G$3-'ver pressoflex 6p C2 DCpowe'!$M$12))*IF(($G$3/2-$M$12)&gt;0,-1,1)</f>
        <v>0</v>
      </c>
      <c r="Z354" s="29">
        <f>R354*IF(($G$3/2-$M$13)&gt;0,('ver pressoflex 6p C2 DCpowe'!$G$3/2-'ver pressoflex 6p C2 DCpowe'!$M$13),'ver pressoflex 6p C2 DCpowe'!$G$3/2-('ver pressoflex 6p C2 DCpowe'!$G$3-'ver pressoflex 6p C2 DCpowe'!$M$13))*IF(($G$3/2-$M$13)&gt;0,-1,1)</f>
        <v>18248587.500000004</v>
      </c>
      <c r="AA354" s="113">
        <f t="shared" si="77"/>
        <v>19694734.214556534</v>
      </c>
      <c r="AB354" s="193">
        <f t="shared" si="78"/>
        <v>3.4432311017243737E-4</v>
      </c>
      <c r="AC354" s="191">
        <f t="shared" si="79"/>
        <v>4.6276073917628452E-4</v>
      </c>
      <c r="AD354" s="194">
        <f t="shared" si="80"/>
        <v>9.3243114610128155E-8</v>
      </c>
      <c r="AE354" s="191">
        <f t="shared" si="81"/>
        <v>3.4707055438221335E-2</v>
      </c>
      <c r="AF354" s="191">
        <f t="shared" si="82"/>
        <v>0.41481377668317165</v>
      </c>
    </row>
    <row r="355" spans="2:32">
      <c r="B355" s="116">
        <f t="shared" si="68"/>
        <v>58535.006702647428</v>
      </c>
      <c r="C355" s="115">
        <f t="shared" si="83"/>
        <v>12.669999999999968</v>
      </c>
      <c r="D355" s="68">
        <f>'ver pressoflex 6p C2 DCpowe'!$G$3/2/$C$557*C355</f>
        <v>155.20749999999961</v>
      </c>
      <c r="E355" s="114">
        <f t="shared" si="70"/>
        <v>1.0021623931528404E-4</v>
      </c>
      <c r="F355" s="114">
        <f t="shared" si="71"/>
        <v>2.7920377395216863E-4</v>
      </c>
      <c r="G355" s="114">
        <f t="shared" si="72"/>
        <v>4.5819130858905317E-4</v>
      </c>
      <c r="H355" s="114">
        <f t="shared" si="73"/>
        <v>4.3287967451116826E-3</v>
      </c>
      <c r="I355" s="114">
        <f t="shared" si="74"/>
        <v>4.5077842797485671E-3</v>
      </c>
      <c r="J355" s="114">
        <f t="shared" si="75"/>
        <v>4.6867718143854516E-3</v>
      </c>
      <c r="K355" s="114">
        <f t="shared" si="76"/>
        <v>5.1342406509776633E-3</v>
      </c>
      <c r="L355" s="113">
        <f>-'ver pressoflex 6p C2 DCpowe'!$G$2*'ver pressoflex 6p C2 DCpowe'!D355*'ver pressoflex 6p C2 DCpowe'!$G$17*'ver pressoflex 6p C2 DCpowe'!$G$13*'ver pressoflex 6p C2 DCpowe'!AE355</f>
        <v>-1270.1803574014316</v>
      </c>
      <c r="M355" s="31">
        <f>IF(ABS(E355)&lt;'ver pressoflex 6p C2 DCpowe'!$G$7,'ver pressoflex 6p C2 DCpowe'!$G$16*E355*'ver pressoflex 6p C2 DCpowe'!$O$8,SIGN(E355)*'ver pressoflex 6p C2 DCpowe'!$G$15*'ver pressoflex 6p C2 DCpowe'!$O$8)</f>
        <v>1.6870600488542893</v>
      </c>
      <c r="N355" s="31">
        <f>IF(ABS(F355)&lt;'ver pressoflex 6p C2 DCpowe'!$G$7,'ver pressoflex 6p C2 DCpowe'!$G$16*F355*'ver pressoflex 6p C2 DCpowe'!$O$9,SIGN(F355)*'ver pressoflex 6p C2 DCpowe'!$G$15*'ver pressoflex 6p C2 DCpowe'!$O$9)</f>
        <v>0</v>
      </c>
      <c r="O355" s="31">
        <f>IF(ABS(G355)&lt;'ver pressoflex 6p C2 DCpowe'!$G$7,'ver pressoflex 6p C2 DCpowe'!$G$16*G355*'ver pressoflex 6p C2 DCpowe'!$O$10,SIGN(G355)*'ver pressoflex 6p C2 DCpowe'!$G$15*'ver pressoflex 6p C2 DCpowe'!$O$10)</f>
        <v>0</v>
      </c>
      <c r="P355" s="31">
        <f>IF(ABS(H355)&lt;'ver pressoflex 6p C2 DCpowe'!$G$7,'ver pressoflex 6p C2 DCpowe'!$G$16*H355*'ver pressoflex 6p C2 DCpowe'!$O$11,SIGN(H355)*'ver pressoflex 6p C2 DCpowe'!$G$15*'ver pressoflex 6p C2 DCpowe'!$O$11)</f>
        <v>0</v>
      </c>
      <c r="Q355" s="31">
        <f>IF(ABS(I355)&lt;'ver pressoflex 6p C2 DCpowe'!$G$7,'ver pressoflex 6p C2 DCpowe'!$G$16*I355*'ver pressoflex 6p C2 DCpowe'!$O$12,SIGN(I355)*'ver pressoflex 6p C2 DCpowe'!$G$15*'ver pressoflex 6p C2 DCpowe'!$O$12)</f>
        <v>0</v>
      </c>
      <c r="R355" s="31">
        <f>IF(ABS(J355)&lt;'ver pressoflex 6p C2 DCpowe'!$G$7,'ver pressoflex 6p C2 DCpowe'!$G$16*J355*'ver pressoflex 6p C2 DCpowe'!$O$13,SIGN(J355)*'ver pressoflex 6p C2 DCpowe'!$G$15*'ver pressoflex 6p C2 DCpowe'!$O$13)</f>
        <v>17803.500000000004</v>
      </c>
      <c r="S355" s="113">
        <f t="shared" si="69"/>
        <v>16535.006702647428</v>
      </c>
      <c r="T355" s="362">
        <f>-L355*('ver pressoflex 6p C2 DCpowe'!$G$3/2-'ver pressoflex 6p C2 DCpowe'!AF355*'ver pressoflex 6p C2 DCpowe'!D355)</f>
        <v>1474075.9647979548</v>
      </c>
      <c r="U355" s="29">
        <f>M355*IF(($G$3/2-$M$8)&gt;0,('ver pressoflex 6p C2 DCpowe'!$G$3/2-'ver pressoflex 6p C2 DCpowe'!$M$8),'ver pressoflex 6p C2 DCpowe'!$G$3/2-('ver pressoflex 6p C2 DCpowe'!$G$3-'ver pressoflex 6p C2 DCpowe'!$M$8))*IF(($G$3/2-$M$8)&gt;0,-1,1)</f>
        <v>-1729.2365500756466</v>
      </c>
      <c r="V355" s="29">
        <f>N355*IF(($G$3/2-$M$9)&gt;0,('ver pressoflex 6p C2 DCpowe'!$G$3/2-'ver pressoflex 6p C2 DCpowe'!$M$9),'ver pressoflex 6p C2 DCpowe'!$G$3/2-('ver pressoflex 6p C2 DCpowe'!$G$3-'ver pressoflex 6p C2 DCpowe'!$M$9))*IF(($G$3/2-$M$9)&gt;0,-1,1)</f>
        <v>0</v>
      </c>
      <c r="W355" s="29">
        <f>O355*IF(($G$3/2-$M$10)&gt;0,('ver pressoflex 6p C2 DCpowe'!$G$3/2-'ver pressoflex 6p C2 DCpowe'!$M$10),'ver pressoflex 6p C2 DCpowe'!$G$3/2-('ver pressoflex 6p C2 DCpowe'!$G$3-'ver pressoflex 6p C2 DCpowe'!$M$10))*IF(($G$3/2-$M$10)&gt;0,-1,1)</f>
        <v>0</v>
      </c>
      <c r="X355" s="29">
        <f>P355*IF(($G$3/2-$M$11)&gt;0,('ver pressoflex 6p C2 DCpowe'!$G$3/2-'ver pressoflex 6p C2 DCpowe'!$M$11),'ver pressoflex 6p C2 DCpowe'!$G$3/2-('ver pressoflex 6p C2 DCpowe'!$G$3-'ver pressoflex 6p C2 DCpowe'!$M$11))*IF(($G$3/2-$M$11)&gt;0,-1,1)</f>
        <v>0</v>
      </c>
      <c r="Y355" s="29">
        <f>Q355*IF(($G$3/2-$M$12)&gt;0,('ver pressoflex 6p C2 DCpowe'!$G$3/2-'ver pressoflex 6p C2 DCpowe'!$M$12),'ver pressoflex 6p C2 DCpowe'!$G$3/2-('ver pressoflex 6p C2 DCpowe'!$G$3-'ver pressoflex 6p C2 DCpowe'!$M$12))*IF(($G$3/2-$M$12)&gt;0,-1,1)</f>
        <v>0</v>
      </c>
      <c r="Z355" s="29">
        <f>R355*IF(($G$3/2-$M$13)&gt;0,('ver pressoflex 6p C2 DCpowe'!$G$3/2-'ver pressoflex 6p C2 DCpowe'!$M$13),'ver pressoflex 6p C2 DCpowe'!$G$3/2-('ver pressoflex 6p C2 DCpowe'!$G$3-'ver pressoflex 6p C2 DCpowe'!$M$13))*IF(($G$3/2-$M$13)&gt;0,-1,1)</f>
        <v>18248587.500000004</v>
      </c>
      <c r="AA355" s="113">
        <f t="shared" si="77"/>
        <v>19720934.228247881</v>
      </c>
      <c r="AB355" s="193">
        <f t="shared" si="78"/>
        <v>3.4725259727692745E-4</v>
      </c>
      <c r="AC355" s="191">
        <f t="shared" si="79"/>
        <v>4.6764321768376799E-4</v>
      </c>
      <c r="AD355" s="194">
        <f t="shared" si="80"/>
        <v>9.4931416374087752E-8</v>
      </c>
      <c r="AE355" s="191">
        <f t="shared" si="81"/>
        <v>3.5073241326282596E-2</v>
      </c>
      <c r="AF355" s="191">
        <f t="shared" si="82"/>
        <v>0.41541210559715203</v>
      </c>
    </row>
    <row r="356" spans="2:32">
      <c r="B356" s="116">
        <f t="shared" si="68"/>
        <v>58511.555580978398</v>
      </c>
      <c r="C356" s="115">
        <f t="shared" si="83"/>
        <v>12.769999999999968</v>
      </c>
      <c r="D356" s="68">
        <f>'ver pressoflex 6p C2 DCpowe'!$G$3/2/$C$557*C356</f>
        <v>156.43249999999961</v>
      </c>
      <c r="E356" s="114">
        <f t="shared" si="70"/>
        <v>9.7528953120960932E-5</v>
      </c>
      <c r="F356" s="114">
        <f t="shared" si="71"/>
        <v>2.7661465346357422E-4</v>
      </c>
      <c r="G356" s="114">
        <f t="shared" si="72"/>
        <v>4.5570035380618749E-4</v>
      </c>
      <c r="H356" s="114">
        <f t="shared" si="73"/>
        <v>4.3284286237151998E-3</v>
      </c>
      <c r="I356" s="114">
        <f t="shared" si="74"/>
        <v>4.5075143240578125E-3</v>
      </c>
      <c r="J356" s="114">
        <f t="shared" si="75"/>
        <v>4.686600024400427E-3</v>
      </c>
      <c r="K356" s="114">
        <f t="shared" si="76"/>
        <v>5.1343142752569605E-3</v>
      </c>
      <c r="L356" s="113">
        <f>-'ver pressoflex 6p C2 DCpowe'!$G$2*'ver pressoflex 6p C2 DCpowe'!D356*'ver pressoflex 6p C2 DCpowe'!$G$17*'ver pressoflex 6p C2 DCpowe'!$G$13*'ver pressoflex 6p C2 DCpowe'!AE356</f>
        <v>-1293.5862407616885</v>
      </c>
      <c r="M356" s="31">
        <f>IF(ABS(E356)&lt;'ver pressoflex 6p C2 DCpowe'!$G$7,'ver pressoflex 6p C2 DCpowe'!$G$16*E356*'ver pressoflex 6p C2 DCpowe'!$O$8,SIGN(E356)*'ver pressoflex 6p C2 DCpowe'!$G$15*'ver pressoflex 6p C2 DCpowe'!$O$8)</f>
        <v>1.6418217400806256</v>
      </c>
      <c r="N356" s="31">
        <f>IF(ABS(F356)&lt;'ver pressoflex 6p C2 DCpowe'!$G$7,'ver pressoflex 6p C2 DCpowe'!$G$16*F356*'ver pressoflex 6p C2 DCpowe'!$O$9,SIGN(F356)*'ver pressoflex 6p C2 DCpowe'!$G$15*'ver pressoflex 6p C2 DCpowe'!$O$9)</f>
        <v>0</v>
      </c>
      <c r="O356" s="31">
        <f>IF(ABS(G356)&lt;'ver pressoflex 6p C2 DCpowe'!$G$7,'ver pressoflex 6p C2 DCpowe'!$G$16*G356*'ver pressoflex 6p C2 DCpowe'!$O$10,SIGN(G356)*'ver pressoflex 6p C2 DCpowe'!$G$15*'ver pressoflex 6p C2 DCpowe'!$O$10)</f>
        <v>0</v>
      </c>
      <c r="P356" s="31">
        <f>IF(ABS(H356)&lt;'ver pressoflex 6p C2 DCpowe'!$G$7,'ver pressoflex 6p C2 DCpowe'!$G$16*H356*'ver pressoflex 6p C2 DCpowe'!$O$11,SIGN(H356)*'ver pressoflex 6p C2 DCpowe'!$G$15*'ver pressoflex 6p C2 DCpowe'!$O$11)</f>
        <v>0</v>
      </c>
      <c r="Q356" s="31">
        <f>IF(ABS(I356)&lt;'ver pressoflex 6p C2 DCpowe'!$G$7,'ver pressoflex 6p C2 DCpowe'!$G$16*I356*'ver pressoflex 6p C2 DCpowe'!$O$12,SIGN(I356)*'ver pressoflex 6p C2 DCpowe'!$G$15*'ver pressoflex 6p C2 DCpowe'!$O$12)</f>
        <v>0</v>
      </c>
      <c r="R356" s="31">
        <f>IF(ABS(J356)&lt;'ver pressoflex 6p C2 DCpowe'!$G$7,'ver pressoflex 6p C2 DCpowe'!$G$16*J356*'ver pressoflex 6p C2 DCpowe'!$O$13,SIGN(J356)*'ver pressoflex 6p C2 DCpowe'!$G$15*'ver pressoflex 6p C2 DCpowe'!$O$13)</f>
        <v>17803.500000000004</v>
      </c>
      <c r="S356" s="113">
        <f t="shared" si="69"/>
        <v>16511.555580978395</v>
      </c>
      <c r="T356" s="362">
        <f>-L356*('ver pressoflex 6p C2 DCpowe'!$G$3/2-'ver pressoflex 6p C2 DCpowe'!AF356*'ver pressoflex 6p C2 DCpowe'!D356)</f>
        <v>1500461.1152237623</v>
      </c>
      <c r="U356" s="29">
        <f>M356*IF(($G$3/2-$M$8)&gt;0,('ver pressoflex 6p C2 DCpowe'!$G$3/2-'ver pressoflex 6p C2 DCpowe'!$M$8),'ver pressoflex 6p C2 DCpowe'!$G$3/2-('ver pressoflex 6p C2 DCpowe'!$G$3-'ver pressoflex 6p C2 DCpowe'!$M$8))*IF(($G$3/2-$M$8)&gt;0,-1,1)</f>
        <v>-1682.8672835826412</v>
      </c>
      <c r="V356" s="29">
        <f>N356*IF(($G$3/2-$M$9)&gt;0,('ver pressoflex 6p C2 DCpowe'!$G$3/2-'ver pressoflex 6p C2 DCpowe'!$M$9),'ver pressoflex 6p C2 DCpowe'!$G$3/2-('ver pressoflex 6p C2 DCpowe'!$G$3-'ver pressoflex 6p C2 DCpowe'!$M$9))*IF(($G$3/2-$M$9)&gt;0,-1,1)</f>
        <v>0</v>
      </c>
      <c r="W356" s="29">
        <f>O356*IF(($G$3/2-$M$10)&gt;0,('ver pressoflex 6p C2 DCpowe'!$G$3/2-'ver pressoflex 6p C2 DCpowe'!$M$10),'ver pressoflex 6p C2 DCpowe'!$G$3/2-('ver pressoflex 6p C2 DCpowe'!$G$3-'ver pressoflex 6p C2 DCpowe'!$M$10))*IF(($G$3/2-$M$10)&gt;0,-1,1)</f>
        <v>0</v>
      </c>
      <c r="X356" s="29">
        <f>P356*IF(($G$3/2-$M$11)&gt;0,('ver pressoflex 6p C2 DCpowe'!$G$3/2-'ver pressoflex 6p C2 DCpowe'!$M$11),'ver pressoflex 6p C2 DCpowe'!$G$3/2-('ver pressoflex 6p C2 DCpowe'!$G$3-'ver pressoflex 6p C2 DCpowe'!$M$11))*IF(($G$3/2-$M$11)&gt;0,-1,1)</f>
        <v>0</v>
      </c>
      <c r="Y356" s="29">
        <f>Q356*IF(($G$3/2-$M$12)&gt;0,('ver pressoflex 6p C2 DCpowe'!$G$3/2-'ver pressoflex 6p C2 DCpowe'!$M$12),'ver pressoflex 6p C2 DCpowe'!$G$3/2-('ver pressoflex 6p C2 DCpowe'!$G$3-'ver pressoflex 6p C2 DCpowe'!$M$12))*IF(($G$3/2-$M$12)&gt;0,-1,1)</f>
        <v>0</v>
      </c>
      <c r="Z356" s="29">
        <f>R356*IF(($G$3/2-$M$13)&gt;0,('ver pressoflex 6p C2 DCpowe'!$G$3/2-'ver pressoflex 6p C2 DCpowe'!$M$13),'ver pressoflex 6p C2 DCpowe'!$G$3/2-('ver pressoflex 6p C2 DCpowe'!$G$3-'ver pressoflex 6p C2 DCpowe'!$M$13))*IF(($G$3/2-$M$13)&gt;0,-1,1)</f>
        <v>18248587.500000004</v>
      </c>
      <c r="AA356" s="113">
        <f t="shared" si="77"/>
        <v>19747365.747940183</v>
      </c>
      <c r="AB356" s="193">
        <f t="shared" si="78"/>
        <v>3.5018529773557229E-4</v>
      </c>
      <c r="AC356" s="191">
        <f t="shared" si="79"/>
        <v>4.7253105178150936E-4</v>
      </c>
      <c r="AD356" s="194">
        <f t="shared" si="80"/>
        <v>9.6635896736237291E-8</v>
      </c>
      <c r="AE356" s="191">
        <f t="shared" si="81"/>
        <v>3.5439828883613196E-2</v>
      </c>
      <c r="AF356" s="191">
        <f t="shared" si="82"/>
        <v>0.41600353328810014</v>
      </c>
    </row>
    <row r="357" spans="2:32">
      <c r="B357" s="116">
        <f t="shared" si="68"/>
        <v>58487.880043341094</v>
      </c>
      <c r="C357" s="115">
        <f t="shared" si="83"/>
        <v>12.869999999999967</v>
      </c>
      <c r="D357" s="68">
        <f>'ver pressoflex 6p C2 DCpowe'!$G$3/2/$C$557*C357</f>
        <v>157.6574999999996</v>
      </c>
      <c r="E357" s="114">
        <f t="shared" si="70"/>
        <v>9.4838717625096502E-5</v>
      </c>
      <c r="F357" s="114">
        <f t="shared" si="71"/>
        <v>2.7402269141048113E-4</v>
      </c>
      <c r="G357" s="114">
        <f t="shared" si="72"/>
        <v>4.5320666519586573E-4</v>
      </c>
      <c r="H357" s="114">
        <f t="shared" si="73"/>
        <v>4.3280600983048078E-3</v>
      </c>
      <c r="I357" s="114">
        <f t="shared" si="74"/>
        <v>4.5072440720901929E-3</v>
      </c>
      <c r="J357" s="114">
        <f t="shared" si="75"/>
        <v>4.6864280458755771E-3</v>
      </c>
      <c r="K357" s="114">
        <f t="shared" si="76"/>
        <v>5.1343879803390381E-3</v>
      </c>
      <c r="L357" s="113">
        <f>-'ver pressoflex 6p C2 DCpowe'!$G$2*'ver pressoflex 6p C2 DCpowe'!D357*'ver pressoflex 6p C2 DCpowe'!$G$17*'ver pressoflex 6p C2 DCpowe'!$G$13*'ver pressoflex 6p C2 DCpowe'!AE357</f>
        <v>-1317.2164904410874</v>
      </c>
      <c r="M357" s="31">
        <f>IF(ABS(E357)&lt;'ver pressoflex 6p C2 DCpowe'!$G$7,'ver pressoflex 6p C2 DCpowe'!$G$16*E357*'ver pressoflex 6p C2 DCpowe'!$O$8,SIGN(E357)*'ver pressoflex 6p C2 DCpowe'!$G$15*'ver pressoflex 6p C2 DCpowe'!$O$8)</f>
        <v>1.5965337821798704</v>
      </c>
      <c r="N357" s="31">
        <f>IF(ABS(F357)&lt;'ver pressoflex 6p C2 DCpowe'!$G$7,'ver pressoflex 6p C2 DCpowe'!$G$16*F357*'ver pressoflex 6p C2 DCpowe'!$O$9,SIGN(F357)*'ver pressoflex 6p C2 DCpowe'!$G$15*'ver pressoflex 6p C2 DCpowe'!$O$9)</f>
        <v>0</v>
      </c>
      <c r="O357" s="31">
        <f>IF(ABS(G357)&lt;'ver pressoflex 6p C2 DCpowe'!$G$7,'ver pressoflex 6p C2 DCpowe'!$G$16*G357*'ver pressoflex 6p C2 DCpowe'!$O$10,SIGN(G357)*'ver pressoflex 6p C2 DCpowe'!$G$15*'ver pressoflex 6p C2 DCpowe'!$O$10)</f>
        <v>0</v>
      </c>
      <c r="P357" s="31">
        <f>IF(ABS(H357)&lt;'ver pressoflex 6p C2 DCpowe'!$G$7,'ver pressoflex 6p C2 DCpowe'!$G$16*H357*'ver pressoflex 6p C2 DCpowe'!$O$11,SIGN(H357)*'ver pressoflex 6p C2 DCpowe'!$G$15*'ver pressoflex 6p C2 DCpowe'!$O$11)</f>
        <v>0</v>
      </c>
      <c r="Q357" s="31">
        <f>IF(ABS(I357)&lt;'ver pressoflex 6p C2 DCpowe'!$G$7,'ver pressoflex 6p C2 DCpowe'!$G$16*I357*'ver pressoflex 6p C2 DCpowe'!$O$12,SIGN(I357)*'ver pressoflex 6p C2 DCpowe'!$G$15*'ver pressoflex 6p C2 DCpowe'!$O$12)</f>
        <v>0</v>
      </c>
      <c r="R357" s="31">
        <f>IF(ABS(J357)&lt;'ver pressoflex 6p C2 DCpowe'!$G$7,'ver pressoflex 6p C2 DCpowe'!$G$16*J357*'ver pressoflex 6p C2 DCpowe'!$O$13,SIGN(J357)*'ver pressoflex 6p C2 DCpowe'!$G$15*'ver pressoflex 6p C2 DCpowe'!$O$13)</f>
        <v>17803.500000000004</v>
      </c>
      <c r="S357" s="113">
        <f t="shared" si="69"/>
        <v>16487.880043341094</v>
      </c>
      <c r="T357" s="362">
        <f>-L357*('ver pressoflex 6p C2 DCpowe'!$G$3/2-'ver pressoflex 6p C2 DCpowe'!AF357*'ver pressoflex 6p C2 DCpowe'!D357)</f>
        <v>1527077.7319065058</v>
      </c>
      <c r="U357" s="29">
        <f>M357*IF(($G$3/2-$M$8)&gt;0,('ver pressoflex 6p C2 DCpowe'!$G$3/2-'ver pressoflex 6p C2 DCpowe'!$M$8),'ver pressoflex 6p C2 DCpowe'!$G$3/2-('ver pressoflex 6p C2 DCpowe'!$G$3-'ver pressoflex 6p C2 DCpowe'!$M$8))*IF(($G$3/2-$M$8)&gt;0,-1,1)</f>
        <v>-1636.4471267343672</v>
      </c>
      <c r="V357" s="29">
        <f>N357*IF(($G$3/2-$M$9)&gt;0,('ver pressoflex 6p C2 DCpowe'!$G$3/2-'ver pressoflex 6p C2 DCpowe'!$M$9),'ver pressoflex 6p C2 DCpowe'!$G$3/2-('ver pressoflex 6p C2 DCpowe'!$G$3-'ver pressoflex 6p C2 DCpowe'!$M$9))*IF(($G$3/2-$M$9)&gt;0,-1,1)</f>
        <v>0</v>
      </c>
      <c r="W357" s="29">
        <f>O357*IF(($G$3/2-$M$10)&gt;0,('ver pressoflex 6p C2 DCpowe'!$G$3/2-'ver pressoflex 6p C2 DCpowe'!$M$10),'ver pressoflex 6p C2 DCpowe'!$G$3/2-('ver pressoflex 6p C2 DCpowe'!$G$3-'ver pressoflex 6p C2 DCpowe'!$M$10))*IF(($G$3/2-$M$10)&gt;0,-1,1)</f>
        <v>0</v>
      </c>
      <c r="X357" s="29">
        <f>P357*IF(($G$3/2-$M$11)&gt;0,('ver pressoflex 6p C2 DCpowe'!$G$3/2-'ver pressoflex 6p C2 DCpowe'!$M$11),'ver pressoflex 6p C2 DCpowe'!$G$3/2-('ver pressoflex 6p C2 DCpowe'!$G$3-'ver pressoflex 6p C2 DCpowe'!$M$11))*IF(($G$3/2-$M$11)&gt;0,-1,1)</f>
        <v>0</v>
      </c>
      <c r="Y357" s="29">
        <f>Q357*IF(($G$3/2-$M$12)&gt;0,('ver pressoflex 6p C2 DCpowe'!$G$3/2-'ver pressoflex 6p C2 DCpowe'!$M$12),'ver pressoflex 6p C2 DCpowe'!$G$3/2-('ver pressoflex 6p C2 DCpowe'!$G$3-'ver pressoflex 6p C2 DCpowe'!$M$12))*IF(($G$3/2-$M$12)&gt;0,-1,1)</f>
        <v>0</v>
      </c>
      <c r="Z357" s="29">
        <f>R357*IF(($G$3/2-$M$13)&gt;0,('ver pressoflex 6p C2 DCpowe'!$G$3/2-'ver pressoflex 6p C2 DCpowe'!$M$13),'ver pressoflex 6p C2 DCpowe'!$G$3/2-('ver pressoflex 6p C2 DCpowe'!$G$3-'ver pressoflex 6p C2 DCpowe'!$M$13))*IF(($G$3/2-$M$13)&gt;0,-1,1)</f>
        <v>18248587.500000004</v>
      </c>
      <c r="AA357" s="113">
        <f t="shared" si="77"/>
        <v>19774028.784779776</v>
      </c>
      <c r="AB357" s="193">
        <f t="shared" si="78"/>
        <v>3.5312121683836505E-4</v>
      </c>
      <c r="AC357" s="191">
        <f t="shared" si="79"/>
        <v>4.7742425028616397E-4</v>
      </c>
      <c r="AD357" s="194">
        <f t="shared" si="80"/>
        <v>9.8356605928950822E-8</v>
      </c>
      <c r="AE357" s="191">
        <f t="shared" si="81"/>
        <v>3.5806818771462294E-2</v>
      </c>
      <c r="AF357" s="191">
        <f t="shared" si="82"/>
        <v>0.41658814927150989</v>
      </c>
    </row>
    <row r="358" spans="2:32">
      <c r="B358" s="116">
        <f t="shared" si="68"/>
        <v>58463.979720087278</v>
      </c>
      <c r="C358" s="115">
        <f t="shared" si="83"/>
        <v>12.969999999999967</v>
      </c>
      <c r="D358" s="68">
        <f>'ver pressoflex 6p C2 DCpowe'!$G$3/2/$C$557*C358</f>
        <v>158.8824999999996</v>
      </c>
      <c r="E358" s="114">
        <f t="shared" si="70"/>
        <v>9.2145527969729073E-5</v>
      </c>
      <c r="F358" s="114">
        <f t="shared" si="71"/>
        <v>2.7142788311238739E-4</v>
      </c>
      <c r="G358" s="114">
        <f t="shared" si="72"/>
        <v>4.5071023825504568E-4</v>
      </c>
      <c r="H358" s="114">
        <f t="shared" si="73"/>
        <v>4.3276911682150311E-3</v>
      </c>
      <c r="I358" s="114">
        <f t="shared" si="74"/>
        <v>4.5069735233576897E-3</v>
      </c>
      <c r="J358" s="114">
        <f t="shared" si="75"/>
        <v>4.6862558785003483E-3</v>
      </c>
      <c r="K358" s="114">
        <f t="shared" si="76"/>
        <v>5.1344617663569942E-3</v>
      </c>
      <c r="L358" s="113">
        <f>-'ver pressoflex 6p C2 DCpowe'!$G$2*'ver pressoflex 6p C2 DCpowe'!D358*'ver pressoflex 6p C2 DCpowe'!$G$17*'ver pressoflex 6p C2 DCpowe'!$G$13*'ver pressoflex 6p C2 DCpowe'!AE358</f>
        <v>-1341.0714760060994</v>
      </c>
      <c r="M358" s="31">
        <f>IF(ABS(E358)&lt;'ver pressoflex 6p C2 DCpowe'!$G$7,'ver pressoflex 6p C2 DCpowe'!$G$16*E358*'ver pressoflex 6p C2 DCpowe'!$O$8,SIGN(E358)*'ver pressoflex 6p C2 DCpowe'!$G$15*'ver pressoflex 6p C2 DCpowe'!$O$8)</f>
        <v>1.5511960933721334</v>
      </c>
      <c r="N358" s="31">
        <f>IF(ABS(F358)&lt;'ver pressoflex 6p C2 DCpowe'!$G$7,'ver pressoflex 6p C2 DCpowe'!$G$16*F358*'ver pressoflex 6p C2 DCpowe'!$O$9,SIGN(F358)*'ver pressoflex 6p C2 DCpowe'!$G$15*'ver pressoflex 6p C2 DCpowe'!$O$9)</f>
        <v>0</v>
      </c>
      <c r="O358" s="31">
        <f>IF(ABS(G358)&lt;'ver pressoflex 6p C2 DCpowe'!$G$7,'ver pressoflex 6p C2 DCpowe'!$G$16*G358*'ver pressoflex 6p C2 DCpowe'!$O$10,SIGN(G358)*'ver pressoflex 6p C2 DCpowe'!$G$15*'ver pressoflex 6p C2 DCpowe'!$O$10)</f>
        <v>0</v>
      </c>
      <c r="P358" s="31">
        <f>IF(ABS(H358)&lt;'ver pressoflex 6p C2 DCpowe'!$G$7,'ver pressoflex 6p C2 DCpowe'!$G$16*H358*'ver pressoflex 6p C2 DCpowe'!$O$11,SIGN(H358)*'ver pressoflex 6p C2 DCpowe'!$G$15*'ver pressoflex 6p C2 DCpowe'!$O$11)</f>
        <v>0</v>
      </c>
      <c r="Q358" s="31">
        <f>IF(ABS(I358)&lt;'ver pressoflex 6p C2 DCpowe'!$G$7,'ver pressoflex 6p C2 DCpowe'!$G$16*I358*'ver pressoflex 6p C2 DCpowe'!$O$12,SIGN(I358)*'ver pressoflex 6p C2 DCpowe'!$G$15*'ver pressoflex 6p C2 DCpowe'!$O$12)</f>
        <v>0</v>
      </c>
      <c r="R358" s="31">
        <f>IF(ABS(J358)&lt;'ver pressoflex 6p C2 DCpowe'!$G$7,'ver pressoflex 6p C2 DCpowe'!$G$16*J358*'ver pressoflex 6p C2 DCpowe'!$O$13,SIGN(J358)*'ver pressoflex 6p C2 DCpowe'!$G$15*'ver pressoflex 6p C2 DCpowe'!$O$13)</f>
        <v>17803.500000000004</v>
      </c>
      <c r="S358" s="113">
        <f t="shared" si="69"/>
        <v>16463.979720087278</v>
      </c>
      <c r="T358" s="362">
        <f>-L358*('ver pressoflex 6p C2 DCpowe'!$G$3/2-'ver pressoflex 6p C2 DCpowe'!AF358*'ver pressoflex 6p C2 DCpowe'!D358)</f>
        <v>1553925.825933178</v>
      </c>
      <c r="U358" s="29">
        <f>M358*IF(($G$3/2-$M$8)&gt;0,('ver pressoflex 6p C2 DCpowe'!$G$3/2-'ver pressoflex 6p C2 DCpowe'!$M$8),'ver pressoflex 6p C2 DCpowe'!$G$3/2-('ver pressoflex 6p C2 DCpowe'!$G$3-'ver pressoflex 6p C2 DCpowe'!$M$8))*IF(($G$3/2-$M$8)&gt;0,-1,1)</f>
        <v>-1589.9759957064366</v>
      </c>
      <c r="V358" s="29">
        <f>N358*IF(($G$3/2-$M$9)&gt;0,('ver pressoflex 6p C2 DCpowe'!$G$3/2-'ver pressoflex 6p C2 DCpowe'!$M$9),'ver pressoflex 6p C2 DCpowe'!$G$3/2-('ver pressoflex 6p C2 DCpowe'!$G$3-'ver pressoflex 6p C2 DCpowe'!$M$9))*IF(($G$3/2-$M$9)&gt;0,-1,1)</f>
        <v>0</v>
      </c>
      <c r="W358" s="29">
        <f>O358*IF(($G$3/2-$M$10)&gt;0,('ver pressoflex 6p C2 DCpowe'!$G$3/2-'ver pressoflex 6p C2 DCpowe'!$M$10),'ver pressoflex 6p C2 DCpowe'!$G$3/2-('ver pressoflex 6p C2 DCpowe'!$G$3-'ver pressoflex 6p C2 DCpowe'!$M$10))*IF(($G$3/2-$M$10)&gt;0,-1,1)</f>
        <v>0</v>
      </c>
      <c r="X358" s="29">
        <f>P358*IF(($G$3/2-$M$11)&gt;0,('ver pressoflex 6p C2 DCpowe'!$G$3/2-'ver pressoflex 6p C2 DCpowe'!$M$11),'ver pressoflex 6p C2 DCpowe'!$G$3/2-('ver pressoflex 6p C2 DCpowe'!$G$3-'ver pressoflex 6p C2 DCpowe'!$M$11))*IF(($G$3/2-$M$11)&gt;0,-1,1)</f>
        <v>0</v>
      </c>
      <c r="Y358" s="29">
        <f>Q358*IF(($G$3/2-$M$12)&gt;0,('ver pressoflex 6p C2 DCpowe'!$G$3/2-'ver pressoflex 6p C2 DCpowe'!$M$12),'ver pressoflex 6p C2 DCpowe'!$G$3/2-('ver pressoflex 6p C2 DCpowe'!$G$3-'ver pressoflex 6p C2 DCpowe'!$M$12))*IF(($G$3/2-$M$12)&gt;0,-1,1)</f>
        <v>0</v>
      </c>
      <c r="Z358" s="29">
        <f>R358*IF(($G$3/2-$M$13)&gt;0,('ver pressoflex 6p C2 DCpowe'!$G$3/2-'ver pressoflex 6p C2 DCpowe'!$M$13),'ver pressoflex 6p C2 DCpowe'!$G$3/2-('ver pressoflex 6p C2 DCpowe'!$G$3-'ver pressoflex 6p C2 DCpowe'!$M$13))*IF(($G$3/2-$M$13)&gt;0,-1,1)</f>
        <v>18248587.500000004</v>
      </c>
      <c r="AA358" s="113">
        <f t="shared" si="77"/>
        <v>19800923.349937476</v>
      </c>
      <c r="AB358" s="193">
        <f t="shared" si="78"/>
        <v>3.5606035988691671E-4</v>
      </c>
      <c r="AC358" s="191">
        <f t="shared" si="79"/>
        <v>4.8232282203375008E-4</v>
      </c>
      <c r="AD358" s="194">
        <f t="shared" si="80"/>
        <v>1.0009359434677831E-7</v>
      </c>
      <c r="AE358" s="191">
        <f t="shared" si="81"/>
        <v>3.6174211652531256E-2</v>
      </c>
      <c r="AF358" s="191">
        <f t="shared" si="82"/>
        <v>0.41716604302458615</v>
      </c>
    </row>
    <row r="359" spans="2:32">
      <c r="B359" s="116">
        <f t="shared" si="68"/>
        <v>58439.854240756409</v>
      </c>
      <c r="C359" s="115">
        <f t="shared" si="83"/>
        <v>13.069999999999967</v>
      </c>
      <c r="D359" s="68">
        <f>'ver pressoflex 6p C2 DCpowe'!$G$3/2/$C$557*C359</f>
        <v>160.10749999999959</v>
      </c>
      <c r="E359" s="114">
        <f t="shared" si="70"/>
        <v>8.9449379286222103E-5</v>
      </c>
      <c r="F359" s="114">
        <f t="shared" si="71"/>
        <v>2.6883022387850624E-4</v>
      </c>
      <c r="G359" s="114">
        <f t="shared" si="72"/>
        <v>4.4821106847079035E-4</v>
      </c>
      <c r="H359" s="114">
        <f t="shared" si="73"/>
        <v>4.3273218327789346E-3</v>
      </c>
      <c r="I359" s="114">
        <f t="shared" si="74"/>
        <v>4.5067026773712186E-3</v>
      </c>
      <c r="J359" s="114">
        <f t="shared" si="75"/>
        <v>4.6860835219635034E-3</v>
      </c>
      <c r="K359" s="114">
        <f t="shared" si="76"/>
        <v>5.1345356334442137E-3</v>
      </c>
      <c r="L359" s="113">
        <f>-'ver pressoflex 6p C2 DCpowe'!$G$2*'ver pressoflex 6p C2 DCpowe'!D359*'ver pressoflex 6p C2 DCpowe'!$G$17*'ver pressoflex 6p C2 DCpowe'!$G$13*'ver pressoflex 6p C2 DCpowe'!AE359</f>
        <v>-1365.1515678352873</v>
      </c>
      <c r="M359" s="31">
        <f>IF(ABS(E359)&lt;'ver pressoflex 6p C2 DCpowe'!$G$7,'ver pressoflex 6p C2 DCpowe'!$G$16*E359*'ver pressoflex 6p C2 DCpowe'!$O$8,SIGN(E359)*'ver pressoflex 6p C2 DCpowe'!$G$15*'ver pressoflex 6p C2 DCpowe'!$O$8)</f>
        <v>1.5058085916978214</v>
      </c>
      <c r="N359" s="31">
        <f>IF(ABS(F359)&lt;'ver pressoflex 6p C2 DCpowe'!$G$7,'ver pressoflex 6p C2 DCpowe'!$G$16*F359*'ver pressoflex 6p C2 DCpowe'!$O$9,SIGN(F359)*'ver pressoflex 6p C2 DCpowe'!$G$15*'ver pressoflex 6p C2 DCpowe'!$O$9)</f>
        <v>0</v>
      </c>
      <c r="O359" s="31">
        <f>IF(ABS(G359)&lt;'ver pressoflex 6p C2 DCpowe'!$G$7,'ver pressoflex 6p C2 DCpowe'!$G$16*G359*'ver pressoflex 6p C2 DCpowe'!$O$10,SIGN(G359)*'ver pressoflex 6p C2 DCpowe'!$G$15*'ver pressoflex 6p C2 DCpowe'!$O$10)</f>
        <v>0</v>
      </c>
      <c r="P359" s="31">
        <f>IF(ABS(H359)&lt;'ver pressoflex 6p C2 DCpowe'!$G$7,'ver pressoflex 6p C2 DCpowe'!$G$16*H359*'ver pressoflex 6p C2 DCpowe'!$O$11,SIGN(H359)*'ver pressoflex 6p C2 DCpowe'!$G$15*'ver pressoflex 6p C2 DCpowe'!$O$11)</f>
        <v>0</v>
      </c>
      <c r="Q359" s="31">
        <f>IF(ABS(I359)&lt;'ver pressoflex 6p C2 DCpowe'!$G$7,'ver pressoflex 6p C2 DCpowe'!$G$16*I359*'ver pressoflex 6p C2 DCpowe'!$O$12,SIGN(I359)*'ver pressoflex 6p C2 DCpowe'!$G$15*'ver pressoflex 6p C2 DCpowe'!$O$12)</f>
        <v>0</v>
      </c>
      <c r="R359" s="31">
        <f>IF(ABS(J359)&lt;'ver pressoflex 6p C2 DCpowe'!$G$7,'ver pressoflex 6p C2 DCpowe'!$G$16*J359*'ver pressoflex 6p C2 DCpowe'!$O$13,SIGN(J359)*'ver pressoflex 6p C2 DCpowe'!$G$15*'ver pressoflex 6p C2 DCpowe'!$O$13)</f>
        <v>17803.500000000004</v>
      </c>
      <c r="S359" s="113">
        <f t="shared" si="69"/>
        <v>16439.854240756413</v>
      </c>
      <c r="T359" s="362">
        <f>-L359*('ver pressoflex 6p C2 DCpowe'!$G$3/2-'ver pressoflex 6p C2 DCpowe'!AF359*'ver pressoflex 6p C2 DCpowe'!D359)</f>
        <v>1581005.4084151364</v>
      </c>
      <c r="U359" s="29">
        <f>M359*IF(($G$3/2-$M$8)&gt;0,('ver pressoflex 6p C2 DCpowe'!$G$3/2-'ver pressoflex 6p C2 DCpowe'!$M$8),'ver pressoflex 6p C2 DCpowe'!$G$3/2-('ver pressoflex 6p C2 DCpowe'!$G$3-'ver pressoflex 6p C2 DCpowe'!$M$8))*IF(($G$3/2-$M$8)&gt;0,-1,1)</f>
        <v>-1543.453806490267</v>
      </c>
      <c r="V359" s="29">
        <f>N359*IF(($G$3/2-$M$9)&gt;0,('ver pressoflex 6p C2 DCpowe'!$G$3/2-'ver pressoflex 6p C2 DCpowe'!$M$9),'ver pressoflex 6p C2 DCpowe'!$G$3/2-('ver pressoflex 6p C2 DCpowe'!$G$3-'ver pressoflex 6p C2 DCpowe'!$M$9))*IF(($G$3/2-$M$9)&gt;0,-1,1)</f>
        <v>0</v>
      </c>
      <c r="W359" s="29">
        <f>O359*IF(($G$3/2-$M$10)&gt;0,('ver pressoflex 6p C2 DCpowe'!$G$3/2-'ver pressoflex 6p C2 DCpowe'!$M$10),'ver pressoflex 6p C2 DCpowe'!$G$3/2-('ver pressoflex 6p C2 DCpowe'!$G$3-'ver pressoflex 6p C2 DCpowe'!$M$10))*IF(($G$3/2-$M$10)&gt;0,-1,1)</f>
        <v>0</v>
      </c>
      <c r="X359" s="29">
        <f>P359*IF(($G$3/2-$M$11)&gt;0,('ver pressoflex 6p C2 DCpowe'!$G$3/2-'ver pressoflex 6p C2 DCpowe'!$M$11),'ver pressoflex 6p C2 DCpowe'!$G$3/2-('ver pressoflex 6p C2 DCpowe'!$G$3-'ver pressoflex 6p C2 DCpowe'!$M$11))*IF(($G$3/2-$M$11)&gt;0,-1,1)</f>
        <v>0</v>
      </c>
      <c r="Y359" s="29">
        <f>Q359*IF(($G$3/2-$M$12)&gt;0,('ver pressoflex 6p C2 DCpowe'!$G$3/2-'ver pressoflex 6p C2 DCpowe'!$M$12),'ver pressoflex 6p C2 DCpowe'!$G$3/2-('ver pressoflex 6p C2 DCpowe'!$G$3-'ver pressoflex 6p C2 DCpowe'!$M$12))*IF(($G$3/2-$M$12)&gt;0,-1,1)</f>
        <v>0</v>
      </c>
      <c r="Z359" s="29">
        <f>R359*IF(($G$3/2-$M$13)&gt;0,('ver pressoflex 6p C2 DCpowe'!$G$3/2-'ver pressoflex 6p C2 DCpowe'!$M$13),'ver pressoflex 6p C2 DCpowe'!$G$3/2-('ver pressoflex 6p C2 DCpowe'!$G$3-'ver pressoflex 6p C2 DCpowe'!$M$13))*IF(($G$3/2-$M$13)&gt;0,-1,1)</f>
        <v>18248587.500000004</v>
      </c>
      <c r="AA359" s="113">
        <f t="shared" si="77"/>
        <v>19828049.454608649</v>
      </c>
      <c r="AB359" s="193">
        <f t="shared" si="78"/>
        <v>3.5900273219448823E-4</v>
      </c>
      <c r="AC359" s="191">
        <f t="shared" si="79"/>
        <v>4.8722677587970261E-4</v>
      </c>
      <c r="AD359" s="194">
        <f t="shared" si="80"/>
        <v>1.0184691254703399E-7</v>
      </c>
      <c r="AE359" s="191">
        <f t="shared" si="81"/>
        <v>3.6542008190977693E-2</v>
      </c>
      <c r="AF359" s="191">
        <f t="shared" si="82"/>
        <v>0.41773730385909758</v>
      </c>
    </row>
    <row r="360" spans="2:32">
      <c r="B360" s="116">
        <f t="shared" si="68"/>
        <v>58415.503234073483</v>
      </c>
      <c r="C360" s="115">
        <f t="shared" si="83"/>
        <v>13.169999999999966</v>
      </c>
      <c r="D360" s="68">
        <f>'ver pressoflex 6p C2 DCpowe'!$G$3/2/$C$557*C360</f>
        <v>161.33249999999958</v>
      </c>
      <c r="E360" s="114">
        <f t="shared" si="70"/>
        <v>8.6750266695234725E-5</v>
      </c>
      <c r="F360" s="114">
        <f t="shared" si="71"/>
        <v>2.6622970900773755E-4</v>
      </c>
      <c r="G360" s="114">
        <f t="shared" si="72"/>
        <v>4.4570915132024038E-4</v>
      </c>
      <c r="H360" s="114">
        <f t="shared" si="73"/>
        <v>4.3269520913281146E-3</v>
      </c>
      <c r="I360" s="114">
        <f t="shared" si="74"/>
        <v>4.5064315336406178E-3</v>
      </c>
      <c r="J360" s="114">
        <f t="shared" si="75"/>
        <v>4.6859109759531201E-3</v>
      </c>
      <c r="K360" s="114">
        <f t="shared" si="76"/>
        <v>5.1346095817343769E-3</v>
      </c>
      <c r="L360" s="113">
        <f>-'ver pressoflex 6p C2 DCpowe'!$G$2*'ver pressoflex 6p C2 DCpowe'!D360*'ver pressoflex 6p C2 DCpowe'!$G$17*'ver pressoflex 6p C2 DCpowe'!$G$13*'ver pressoflex 6p C2 DCpowe'!AE360</f>
        <v>-1389.4571371215379</v>
      </c>
      <c r="M360" s="31">
        <f>IF(ABS(E360)&lt;'ver pressoflex 6p C2 DCpowe'!$G$7,'ver pressoflex 6p C2 DCpowe'!$G$16*E360*'ver pressoflex 6p C2 DCpowe'!$O$8,SIGN(E360)*'ver pressoflex 6p C2 DCpowe'!$G$15*'ver pressoflex 6p C2 DCpowe'!$O$8)</f>
        <v>1.4603711950171427</v>
      </c>
      <c r="N360" s="31">
        <f>IF(ABS(F360)&lt;'ver pressoflex 6p C2 DCpowe'!$G$7,'ver pressoflex 6p C2 DCpowe'!$G$16*F360*'ver pressoflex 6p C2 DCpowe'!$O$9,SIGN(F360)*'ver pressoflex 6p C2 DCpowe'!$G$15*'ver pressoflex 6p C2 DCpowe'!$O$9)</f>
        <v>0</v>
      </c>
      <c r="O360" s="31">
        <f>IF(ABS(G360)&lt;'ver pressoflex 6p C2 DCpowe'!$G$7,'ver pressoflex 6p C2 DCpowe'!$G$16*G360*'ver pressoflex 6p C2 DCpowe'!$O$10,SIGN(G360)*'ver pressoflex 6p C2 DCpowe'!$G$15*'ver pressoflex 6p C2 DCpowe'!$O$10)</f>
        <v>0</v>
      </c>
      <c r="P360" s="31">
        <f>IF(ABS(H360)&lt;'ver pressoflex 6p C2 DCpowe'!$G$7,'ver pressoflex 6p C2 DCpowe'!$G$16*H360*'ver pressoflex 6p C2 DCpowe'!$O$11,SIGN(H360)*'ver pressoflex 6p C2 DCpowe'!$G$15*'ver pressoflex 6p C2 DCpowe'!$O$11)</f>
        <v>0</v>
      </c>
      <c r="Q360" s="31">
        <f>IF(ABS(I360)&lt;'ver pressoflex 6p C2 DCpowe'!$G$7,'ver pressoflex 6p C2 DCpowe'!$G$16*I360*'ver pressoflex 6p C2 DCpowe'!$O$12,SIGN(I360)*'ver pressoflex 6p C2 DCpowe'!$G$15*'ver pressoflex 6p C2 DCpowe'!$O$12)</f>
        <v>0</v>
      </c>
      <c r="R360" s="31">
        <f>IF(ABS(J360)&lt;'ver pressoflex 6p C2 DCpowe'!$G$7,'ver pressoflex 6p C2 DCpowe'!$G$16*J360*'ver pressoflex 6p C2 DCpowe'!$O$13,SIGN(J360)*'ver pressoflex 6p C2 DCpowe'!$G$15*'ver pressoflex 6p C2 DCpowe'!$O$13)</f>
        <v>17803.500000000004</v>
      </c>
      <c r="S360" s="113">
        <f t="shared" si="69"/>
        <v>16415.503234073483</v>
      </c>
      <c r="T360" s="362">
        <f>-L360*('ver pressoflex 6p C2 DCpowe'!$G$3/2-'ver pressoflex 6p C2 DCpowe'!AF360*'ver pressoflex 6p C2 DCpowe'!D360)</f>
        <v>1608316.4904881683</v>
      </c>
      <c r="U360" s="29">
        <f>M360*IF(($G$3/2-$M$8)&gt;0,('ver pressoflex 6p C2 DCpowe'!$G$3/2-'ver pressoflex 6p C2 DCpowe'!$M$8),'ver pressoflex 6p C2 DCpowe'!$G$3/2-('ver pressoflex 6p C2 DCpowe'!$G$3-'ver pressoflex 6p C2 DCpowe'!$M$8))*IF(($G$3/2-$M$8)&gt;0,-1,1)</f>
        <v>-1496.8804748925713</v>
      </c>
      <c r="V360" s="29">
        <f>N360*IF(($G$3/2-$M$9)&gt;0,('ver pressoflex 6p C2 DCpowe'!$G$3/2-'ver pressoflex 6p C2 DCpowe'!$M$9),'ver pressoflex 6p C2 DCpowe'!$G$3/2-('ver pressoflex 6p C2 DCpowe'!$G$3-'ver pressoflex 6p C2 DCpowe'!$M$9))*IF(($G$3/2-$M$9)&gt;0,-1,1)</f>
        <v>0</v>
      </c>
      <c r="W360" s="29">
        <f>O360*IF(($G$3/2-$M$10)&gt;0,('ver pressoflex 6p C2 DCpowe'!$G$3/2-'ver pressoflex 6p C2 DCpowe'!$M$10),'ver pressoflex 6p C2 DCpowe'!$G$3/2-('ver pressoflex 6p C2 DCpowe'!$G$3-'ver pressoflex 6p C2 DCpowe'!$M$10))*IF(($G$3/2-$M$10)&gt;0,-1,1)</f>
        <v>0</v>
      </c>
      <c r="X360" s="29">
        <f>P360*IF(($G$3/2-$M$11)&gt;0,('ver pressoflex 6p C2 DCpowe'!$G$3/2-'ver pressoflex 6p C2 DCpowe'!$M$11),'ver pressoflex 6p C2 DCpowe'!$G$3/2-('ver pressoflex 6p C2 DCpowe'!$G$3-'ver pressoflex 6p C2 DCpowe'!$M$11))*IF(($G$3/2-$M$11)&gt;0,-1,1)</f>
        <v>0</v>
      </c>
      <c r="Y360" s="29">
        <f>Q360*IF(($G$3/2-$M$12)&gt;0,('ver pressoflex 6p C2 DCpowe'!$G$3/2-'ver pressoflex 6p C2 DCpowe'!$M$12),'ver pressoflex 6p C2 DCpowe'!$G$3/2-('ver pressoflex 6p C2 DCpowe'!$G$3-'ver pressoflex 6p C2 DCpowe'!$M$12))*IF(($G$3/2-$M$12)&gt;0,-1,1)</f>
        <v>0</v>
      </c>
      <c r="Z360" s="29">
        <f>R360*IF(($G$3/2-$M$13)&gt;0,('ver pressoflex 6p C2 DCpowe'!$G$3/2-'ver pressoflex 6p C2 DCpowe'!$M$13),'ver pressoflex 6p C2 DCpowe'!$G$3/2-('ver pressoflex 6p C2 DCpowe'!$G$3-'ver pressoflex 6p C2 DCpowe'!$M$13))*IF(($G$3/2-$M$13)&gt;0,-1,1)</f>
        <v>18248587.500000004</v>
      </c>
      <c r="AA360" s="113">
        <f t="shared" si="77"/>
        <v>19855407.11001328</v>
      </c>
      <c r="AB360" s="193">
        <f t="shared" si="78"/>
        <v>3.619483390860224E-4</v>
      </c>
      <c r="AC360" s="191">
        <f t="shared" si="79"/>
        <v>4.9213612069892623E-4</v>
      </c>
      <c r="AD360" s="194">
        <f t="shared" si="80"/>
        <v>1.0361661125038633E-7</v>
      </c>
      <c r="AE360" s="191">
        <f t="shared" si="81"/>
        <v>3.6910209052419464E-2</v>
      </c>
      <c r="AF360" s="191">
        <f t="shared" si="82"/>
        <v>0.4183020208072471</v>
      </c>
    </row>
    <row r="361" spans="2:32">
      <c r="B361" s="116">
        <f t="shared" si="68"/>
        <v>58390.926327946712</v>
      </c>
      <c r="C361" s="115">
        <f t="shared" si="83"/>
        <v>13.269999999999966</v>
      </c>
      <c r="D361" s="68">
        <f>'ver pressoflex 6p C2 DCpowe'!$G$3/2/$C$557*C361</f>
        <v>162.55749999999958</v>
      </c>
      <c r="E361" s="114">
        <f t="shared" si="70"/>
        <v>8.4048185306692346E-5</v>
      </c>
      <c r="F361" s="114">
        <f t="shared" si="71"/>
        <v>2.6362633378863967E-4</v>
      </c>
      <c r="G361" s="114">
        <f t="shared" si="72"/>
        <v>4.4320448227058696E-4</v>
      </c>
      <c r="H361" s="114">
        <f t="shared" si="73"/>
        <v>4.326581943192697E-3</v>
      </c>
      <c r="I361" s="114">
        <f t="shared" si="74"/>
        <v>4.5061600916746448E-3</v>
      </c>
      <c r="J361" s="114">
        <f t="shared" si="75"/>
        <v>4.6857382401565926E-3</v>
      </c>
      <c r="K361" s="114">
        <f t="shared" si="76"/>
        <v>5.1346836113614607E-3</v>
      </c>
      <c r="L361" s="113">
        <f>-'ver pressoflex 6p C2 DCpowe'!$G$2*'ver pressoflex 6p C2 DCpowe'!D361*'ver pressoflex 6p C2 DCpowe'!$G$17*'ver pressoflex 6p C2 DCpowe'!$G$13*'ver pressoflex 6p C2 DCpowe'!AE361</f>
        <v>-1413.9885558742978</v>
      </c>
      <c r="M361" s="31">
        <f>IF(ABS(E361)&lt;'ver pressoflex 6p C2 DCpowe'!$G$7,'ver pressoflex 6p C2 DCpowe'!$G$16*E361*'ver pressoflex 6p C2 DCpowe'!$O$8,SIGN(E361)*'ver pressoflex 6p C2 DCpowe'!$G$15*'ver pressoflex 6p C2 DCpowe'!$O$8)</f>
        <v>1.4148838210096117</v>
      </c>
      <c r="N361" s="31">
        <f>IF(ABS(F361)&lt;'ver pressoflex 6p C2 DCpowe'!$G$7,'ver pressoflex 6p C2 DCpowe'!$G$16*F361*'ver pressoflex 6p C2 DCpowe'!$O$9,SIGN(F361)*'ver pressoflex 6p C2 DCpowe'!$G$15*'ver pressoflex 6p C2 DCpowe'!$O$9)</f>
        <v>0</v>
      </c>
      <c r="O361" s="31">
        <f>IF(ABS(G361)&lt;'ver pressoflex 6p C2 DCpowe'!$G$7,'ver pressoflex 6p C2 DCpowe'!$G$16*G361*'ver pressoflex 6p C2 DCpowe'!$O$10,SIGN(G361)*'ver pressoflex 6p C2 DCpowe'!$G$15*'ver pressoflex 6p C2 DCpowe'!$O$10)</f>
        <v>0</v>
      </c>
      <c r="P361" s="31">
        <f>IF(ABS(H361)&lt;'ver pressoflex 6p C2 DCpowe'!$G$7,'ver pressoflex 6p C2 DCpowe'!$G$16*H361*'ver pressoflex 6p C2 DCpowe'!$O$11,SIGN(H361)*'ver pressoflex 6p C2 DCpowe'!$G$15*'ver pressoflex 6p C2 DCpowe'!$O$11)</f>
        <v>0</v>
      </c>
      <c r="Q361" s="31">
        <f>IF(ABS(I361)&lt;'ver pressoflex 6p C2 DCpowe'!$G$7,'ver pressoflex 6p C2 DCpowe'!$G$16*I361*'ver pressoflex 6p C2 DCpowe'!$O$12,SIGN(I361)*'ver pressoflex 6p C2 DCpowe'!$G$15*'ver pressoflex 6p C2 DCpowe'!$O$12)</f>
        <v>0</v>
      </c>
      <c r="R361" s="31">
        <f>IF(ABS(J361)&lt;'ver pressoflex 6p C2 DCpowe'!$G$7,'ver pressoflex 6p C2 DCpowe'!$G$16*J361*'ver pressoflex 6p C2 DCpowe'!$O$13,SIGN(J361)*'ver pressoflex 6p C2 DCpowe'!$G$15*'ver pressoflex 6p C2 DCpowe'!$O$13)</f>
        <v>17803.500000000004</v>
      </c>
      <c r="S361" s="113">
        <f t="shared" si="69"/>
        <v>16390.926327946716</v>
      </c>
      <c r="T361" s="362">
        <f>-L361*('ver pressoflex 6p C2 DCpowe'!$G$3/2-'ver pressoflex 6p C2 DCpowe'!AF361*'ver pressoflex 6p C2 DCpowe'!D361)</f>
        <v>1635859.0833125559</v>
      </c>
      <c r="U361" s="29">
        <f>M361*IF(($G$3/2-$M$8)&gt;0,('ver pressoflex 6p C2 DCpowe'!$G$3/2-'ver pressoflex 6p C2 DCpowe'!$M$8),'ver pressoflex 6p C2 DCpowe'!$G$3/2-('ver pressoflex 6p C2 DCpowe'!$G$3-'ver pressoflex 6p C2 DCpowe'!$M$8))*IF(($G$3/2-$M$8)&gt;0,-1,1)</f>
        <v>-1450.2559165348521</v>
      </c>
      <c r="V361" s="29">
        <f>N361*IF(($G$3/2-$M$9)&gt;0,('ver pressoflex 6p C2 DCpowe'!$G$3/2-'ver pressoflex 6p C2 DCpowe'!$M$9),'ver pressoflex 6p C2 DCpowe'!$G$3/2-('ver pressoflex 6p C2 DCpowe'!$G$3-'ver pressoflex 6p C2 DCpowe'!$M$9))*IF(($G$3/2-$M$9)&gt;0,-1,1)</f>
        <v>0</v>
      </c>
      <c r="W361" s="29">
        <f>O361*IF(($G$3/2-$M$10)&gt;0,('ver pressoflex 6p C2 DCpowe'!$G$3/2-'ver pressoflex 6p C2 DCpowe'!$M$10),'ver pressoflex 6p C2 DCpowe'!$G$3/2-('ver pressoflex 6p C2 DCpowe'!$G$3-'ver pressoflex 6p C2 DCpowe'!$M$10))*IF(($G$3/2-$M$10)&gt;0,-1,1)</f>
        <v>0</v>
      </c>
      <c r="X361" s="29">
        <f>P361*IF(($G$3/2-$M$11)&gt;0,('ver pressoflex 6p C2 DCpowe'!$G$3/2-'ver pressoflex 6p C2 DCpowe'!$M$11),'ver pressoflex 6p C2 DCpowe'!$G$3/2-('ver pressoflex 6p C2 DCpowe'!$G$3-'ver pressoflex 6p C2 DCpowe'!$M$11))*IF(($G$3/2-$M$11)&gt;0,-1,1)</f>
        <v>0</v>
      </c>
      <c r="Y361" s="29">
        <f>Q361*IF(($G$3/2-$M$12)&gt;0,('ver pressoflex 6p C2 DCpowe'!$G$3/2-'ver pressoflex 6p C2 DCpowe'!$M$12),'ver pressoflex 6p C2 DCpowe'!$G$3/2-('ver pressoflex 6p C2 DCpowe'!$G$3-'ver pressoflex 6p C2 DCpowe'!$M$12))*IF(($G$3/2-$M$12)&gt;0,-1,1)</f>
        <v>0</v>
      </c>
      <c r="Z361" s="29">
        <f>R361*IF(($G$3/2-$M$13)&gt;0,('ver pressoflex 6p C2 DCpowe'!$G$3/2-'ver pressoflex 6p C2 DCpowe'!$M$13),'ver pressoflex 6p C2 DCpowe'!$G$3/2-('ver pressoflex 6p C2 DCpowe'!$G$3-'ver pressoflex 6p C2 DCpowe'!$M$13))*IF(($G$3/2-$M$13)&gt;0,-1,1)</f>
        <v>18248587.500000004</v>
      </c>
      <c r="AA361" s="113">
        <f t="shared" si="77"/>
        <v>19882996.327396024</v>
      </c>
      <c r="AB361" s="193">
        <f t="shared" si="78"/>
        <v>3.6489718589817591E-4</v>
      </c>
      <c r="AC361" s="191">
        <f t="shared" si="79"/>
        <v>4.9705086538584867E-4</v>
      </c>
      <c r="AD361" s="194">
        <f t="shared" si="80"/>
        <v>1.0540274134145107E-7</v>
      </c>
      <c r="AE361" s="191">
        <f t="shared" si="81"/>
        <v>3.7278814903938647E-2</v>
      </c>
      <c r="AF361" s="191">
        <f t="shared" si="82"/>
        <v>0.41886028251939855</v>
      </c>
    </row>
    <row r="362" spans="2:32">
      <c r="B362" s="116">
        <f t="shared" si="68"/>
        <v>58366.123149465348</v>
      </c>
      <c r="C362" s="115">
        <f t="shared" si="83"/>
        <v>13.369999999999965</v>
      </c>
      <c r="D362" s="68">
        <f>'ver pressoflex 6p C2 DCpowe'!$G$3/2/$C$557*C362</f>
        <v>163.78249999999957</v>
      </c>
      <c r="E362" s="114">
        <f t="shared" si="70"/>
        <v>8.1343130219757093E-5</v>
      </c>
      <c r="F362" s="114">
        <f t="shared" si="71"/>
        <v>2.610200934994007E-4</v>
      </c>
      <c r="G362" s="114">
        <f t="shared" si="72"/>
        <v>4.4069705677904418E-4</v>
      </c>
      <c r="H362" s="114">
        <f t="shared" si="73"/>
        <v>4.3262113877013363E-3</v>
      </c>
      <c r="I362" s="114">
        <f t="shared" si="74"/>
        <v>4.5058883509809791E-3</v>
      </c>
      <c r="J362" s="114">
        <f t="shared" si="75"/>
        <v>4.6855653142606236E-3</v>
      </c>
      <c r="K362" s="114">
        <f t="shared" si="76"/>
        <v>5.1347577224597329E-3</v>
      </c>
      <c r="L362" s="113">
        <f>-'ver pressoflex 6p C2 DCpowe'!$G$2*'ver pressoflex 6p C2 DCpowe'!D362*'ver pressoflex 6p C2 DCpowe'!$G$17*'ver pressoflex 6p C2 DCpowe'!$G$13*'ver pressoflex 6p C2 DCpowe'!AE362</f>
        <v>-1438.7461969218255</v>
      </c>
      <c r="M362" s="31">
        <f>IF(ABS(E362)&lt;'ver pressoflex 6p C2 DCpowe'!$G$7,'ver pressoflex 6p C2 DCpowe'!$G$16*E362*'ver pressoflex 6p C2 DCpowe'!$O$8,SIGN(E362)*'ver pressoflex 6p C2 DCpowe'!$G$15*'ver pressoflex 6p C2 DCpowe'!$O$8)</f>
        <v>1.3693463871735514</v>
      </c>
      <c r="N362" s="31">
        <f>IF(ABS(F362)&lt;'ver pressoflex 6p C2 DCpowe'!$G$7,'ver pressoflex 6p C2 DCpowe'!$G$16*F362*'ver pressoflex 6p C2 DCpowe'!$O$9,SIGN(F362)*'ver pressoflex 6p C2 DCpowe'!$G$15*'ver pressoflex 6p C2 DCpowe'!$O$9)</f>
        <v>0</v>
      </c>
      <c r="O362" s="31">
        <f>IF(ABS(G362)&lt;'ver pressoflex 6p C2 DCpowe'!$G$7,'ver pressoflex 6p C2 DCpowe'!$G$16*G362*'ver pressoflex 6p C2 DCpowe'!$O$10,SIGN(G362)*'ver pressoflex 6p C2 DCpowe'!$G$15*'ver pressoflex 6p C2 DCpowe'!$O$10)</f>
        <v>0</v>
      </c>
      <c r="P362" s="31">
        <f>IF(ABS(H362)&lt;'ver pressoflex 6p C2 DCpowe'!$G$7,'ver pressoflex 6p C2 DCpowe'!$G$16*H362*'ver pressoflex 6p C2 DCpowe'!$O$11,SIGN(H362)*'ver pressoflex 6p C2 DCpowe'!$G$15*'ver pressoflex 6p C2 DCpowe'!$O$11)</f>
        <v>0</v>
      </c>
      <c r="Q362" s="31">
        <f>IF(ABS(I362)&lt;'ver pressoflex 6p C2 DCpowe'!$G$7,'ver pressoflex 6p C2 DCpowe'!$G$16*I362*'ver pressoflex 6p C2 DCpowe'!$O$12,SIGN(I362)*'ver pressoflex 6p C2 DCpowe'!$G$15*'ver pressoflex 6p C2 DCpowe'!$O$12)</f>
        <v>0</v>
      </c>
      <c r="R362" s="31">
        <f>IF(ABS(J362)&lt;'ver pressoflex 6p C2 DCpowe'!$G$7,'ver pressoflex 6p C2 DCpowe'!$G$16*J362*'ver pressoflex 6p C2 DCpowe'!$O$13,SIGN(J362)*'ver pressoflex 6p C2 DCpowe'!$G$15*'ver pressoflex 6p C2 DCpowe'!$O$13)</f>
        <v>17803.500000000004</v>
      </c>
      <c r="S362" s="113">
        <f t="shared" si="69"/>
        <v>16366.123149465351</v>
      </c>
      <c r="T362" s="362">
        <f>-L362*('ver pressoflex 6p C2 DCpowe'!$G$3/2-'ver pressoflex 6p C2 DCpowe'!AF362*'ver pressoflex 6p C2 DCpowe'!D362)</f>
        <v>1663633.198073149</v>
      </c>
      <c r="U362" s="29">
        <f>M362*IF(($G$3/2-$M$8)&gt;0,('ver pressoflex 6p C2 DCpowe'!$G$3/2-'ver pressoflex 6p C2 DCpowe'!$M$8),'ver pressoflex 6p C2 DCpowe'!$G$3/2-('ver pressoflex 6p C2 DCpowe'!$G$3-'ver pressoflex 6p C2 DCpowe'!$M$8))*IF(($G$3/2-$M$8)&gt;0,-1,1)</f>
        <v>-1403.5800468528903</v>
      </c>
      <c r="V362" s="29">
        <f>N362*IF(($G$3/2-$M$9)&gt;0,('ver pressoflex 6p C2 DCpowe'!$G$3/2-'ver pressoflex 6p C2 DCpowe'!$M$9),'ver pressoflex 6p C2 DCpowe'!$G$3/2-('ver pressoflex 6p C2 DCpowe'!$G$3-'ver pressoflex 6p C2 DCpowe'!$M$9))*IF(($G$3/2-$M$9)&gt;0,-1,1)</f>
        <v>0</v>
      </c>
      <c r="W362" s="29">
        <f>O362*IF(($G$3/2-$M$10)&gt;0,('ver pressoflex 6p C2 DCpowe'!$G$3/2-'ver pressoflex 6p C2 DCpowe'!$M$10),'ver pressoflex 6p C2 DCpowe'!$G$3/2-('ver pressoflex 6p C2 DCpowe'!$G$3-'ver pressoflex 6p C2 DCpowe'!$M$10))*IF(($G$3/2-$M$10)&gt;0,-1,1)</f>
        <v>0</v>
      </c>
      <c r="X362" s="29">
        <f>P362*IF(($G$3/2-$M$11)&gt;0,('ver pressoflex 6p C2 DCpowe'!$G$3/2-'ver pressoflex 6p C2 DCpowe'!$M$11),'ver pressoflex 6p C2 DCpowe'!$G$3/2-('ver pressoflex 6p C2 DCpowe'!$G$3-'ver pressoflex 6p C2 DCpowe'!$M$11))*IF(($G$3/2-$M$11)&gt;0,-1,1)</f>
        <v>0</v>
      </c>
      <c r="Y362" s="29">
        <f>Q362*IF(($G$3/2-$M$12)&gt;0,('ver pressoflex 6p C2 DCpowe'!$G$3/2-'ver pressoflex 6p C2 DCpowe'!$M$12),'ver pressoflex 6p C2 DCpowe'!$G$3/2-('ver pressoflex 6p C2 DCpowe'!$G$3-'ver pressoflex 6p C2 DCpowe'!$M$12))*IF(($G$3/2-$M$12)&gt;0,-1,1)</f>
        <v>0</v>
      </c>
      <c r="Z362" s="29">
        <f>R362*IF(($G$3/2-$M$13)&gt;0,('ver pressoflex 6p C2 DCpowe'!$G$3/2-'ver pressoflex 6p C2 DCpowe'!$M$13),'ver pressoflex 6p C2 DCpowe'!$G$3/2-('ver pressoflex 6p C2 DCpowe'!$G$3-'ver pressoflex 6p C2 DCpowe'!$M$13))*IF(($G$3/2-$M$13)&gt;0,-1,1)</f>
        <v>18248587.500000004</v>
      </c>
      <c r="AA362" s="113">
        <f t="shared" si="77"/>
        <v>19910817.118026301</v>
      </c>
      <c r="AB362" s="193">
        <f t="shared" si="78"/>
        <v>3.6784927797935184E-4</v>
      </c>
      <c r="AC362" s="191">
        <f t="shared" si="79"/>
        <v>5.0197101885447531E-4</v>
      </c>
      <c r="AD362" s="194">
        <f t="shared" si="80"/>
        <v>1.0720535386938651E-7</v>
      </c>
      <c r="AE362" s="191">
        <f t="shared" si="81"/>
        <v>3.7647826414085643E-2</v>
      </c>
      <c r="AF362" s="191">
        <f t="shared" si="82"/>
        <v>0.41941217717261448</v>
      </c>
    </row>
    <row r="363" spans="2:32">
      <c r="B363" s="116">
        <f t="shared" si="68"/>
        <v>58341.093324897389</v>
      </c>
      <c r="C363" s="115">
        <f t="shared" si="83"/>
        <v>13.469999999999965</v>
      </c>
      <c r="D363" s="68">
        <f>'ver pressoflex 6p C2 DCpowe'!$G$3/2/$C$557*C363</f>
        <v>165.00749999999957</v>
      </c>
      <c r="E363" s="114">
        <f t="shared" si="70"/>
        <v>7.8635096522798226E-5</v>
      </c>
      <c r="F363" s="114">
        <f t="shared" si="71"/>
        <v>2.584109834078102E-4</v>
      </c>
      <c r="G363" s="114">
        <f t="shared" si="72"/>
        <v>4.3818687029282215E-4</v>
      </c>
      <c r="H363" s="114">
        <f t="shared" si="73"/>
        <v>4.3258404241812059E-3</v>
      </c>
      <c r="I363" s="114">
        <f t="shared" si="74"/>
        <v>4.5056163110662175E-3</v>
      </c>
      <c r="J363" s="114">
        <f t="shared" si="75"/>
        <v>4.6853921979512292E-3</v>
      </c>
      <c r="K363" s="114">
        <f t="shared" si="76"/>
        <v>5.1348319151637584E-3</v>
      </c>
      <c r="L363" s="113">
        <f>-'ver pressoflex 6p C2 DCpowe'!$G$2*'ver pressoflex 6p C2 DCpowe'!D363*'ver pressoflex 6p C2 DCpowe'!$G$17*'ver pressoflex 6p C2 DCpowe'!$G$13*'ver pressoflex 6p C2 DCpowe'!AE363</f>
        <v>-1463.7304339134391</v>
      </c>
      <c r="M363" s="31">
        <f>IF(ABS(E363)&lt;'ver pressoflex 6p C2 DCpowe'!$G$7,'ver pressoflex 6p C2 DCpowe'!$G$16*E363*'ver pressoflex 6p C2 DCpowe'!$O$8,SIGN(E363)*'ver pressoflex 6p C2 DCpowe'!$G$15*'ver pressoflex 6p C2 DCpowe'!$O$8)</f>
        <v>1.3237588108255958</v>
      </c>
      <c r="N363" s="31">
        <f>IF(ABS(F363)&lt;'ver pressoflex 6p C2 DCpowe'!$G$7,'ver pressoflex 6p C2 DCpowe'!$G$16*F363*'ver pressoflex 6p C2 DCpowe'!$O$9,SIGN(F363)*'ver pressoflex 6p C2 DCpowe'!$G$15*'ver pressoflex 6p C2 DCpowe'!$O$9)</f>
        <v>0</v>
      </c>
      <c r="O363" s="31">
        <f>IF(ABS(G363)&lt;'ver pressoflex 6p C2 DCpowe'!$G$7,'ver pressoflex 6p C2 DCpowe'!$G$16*G363*'ver pressoflex 6p C2 DCpowe'!$O$10,SIGN(G363)*'ver pressoflex 6p C2 DCpowe'!$G$15*'ver pressoflex 6p C2 DCpowe'!$O$10)</f>
        <v>0</v>
      </c>
      <c r="P363" s="31">
        <f>IF(ABS(H363)&lt;'ver pressoflex 6p C2 DCpowe'!$G$7,'ver pressoflex 6p C2 DCpowe'!$G$16*H363*'ver pressoflex 6p C2 DCpowe'!$O$11,SIGN(H363)*'ver pressoflex 6p C2 DCpowe'!$G$15*'ver pressoflex 6p C2 DCpowe'!$O$11)</f>
        <v>0</v>
      </c>
      <c r="Q363" s="31">
        <f>IF(ABS(I363)&lt;'ver pressoflex 6p C2 DCpowe'!$G$7,'ver pressoflex 6p C2 DCpowe'!$G$16*I363*'ver pressoflex 6p C2 DCpowe'!$O$12,SIGN(I363)*'ver pressoflex 6p C2 DCpowe'!$G$15*'ver pressoflex 6p C2 DCpowe'!$O$12)</f>
        <v>0</v>
      </c>
      <c r="R363" s="31">
        <f>IF(ABS(J363)&lt;'ver pressoflex 6p C2 DCpowe'!$G$7,'ver pressoflex 6p C2 DCpowe'!$G$16*J363*'ver pressoflex 6p C2 DCpowe'!$O$13,SIGN(J363)*'ver pressoflex 6p C2 DCpowe'!$G$15*'ver pressoflex 6p C2 DCpowe'!$O$13)</f>
        <v>17803.500000000004</v>
      </c>
      <c r="S363" s="113">
        <f t="shared" si="69"/>
        <v>16341.093324897391</v>
      </c>
      <c r="T363" s="362">
        <f>-L363*('ver pressoflex 6p C2 DCpowe'!$G$3/2-'ver pressoflex 6p C2 DCpowe'!AF363*'ver pressoflex 6p C2 DCpowe'!D363)</f>
        <v>1691638.8459794254</v>
      </c>
      <c r="U363" s="29">
        <f>M363*IF(($G$3/2-$M$8)&gt;0,('ver pressoflex 6p C2 DCpowe'!$G$3/2-'ver pressoflex 6p C2 DCpowe'!$M$8),'ver pressoflex 6p C2 DCpowe'!$G$3/2-('ver pressoflex 6p C2 DCpowe'!$G$3-'ver pressoflex 6p C2 DCpowe'!$M$8))*IF(($G$3/2-$M$8)&gt;0,-1,1)</f>
        <v>-1356.8527810962357</v>
      </c>
      <c r="V363" s="29">
        <f>N363*IF(($G$3/2-$M$9)&gt;0,('ver pressoflex 6p C2 DCpowe'!$G$3/2-'ver pressoflex 6p C2 DCpowe'!$M$9),'ver pressoflex 6p C2 DCpowe'!$G$3/2-('ver pressoflex 6p C2 DCpowe'!$G$3-'ver pressoflex 6p C2 DCpowe'!$M$9))*IF(($G$3/2-$M$9)&gt;0,-1,1)</f>
        <v>0</v>
      </c>
      <c r="W363" s="29">
        <f>O363*IF(($G$3/2-$M$10)&gt;0,('ver pressoflex 6p C2 DCpowe'!$G$3/2-'ver pressoflex 6p C2 DCpowe'!$M$10),'ver pressoflex 6p C2 DCpowe'!$G$3/2-('ver pressoflex 6p C2 DCpowe'!$G$3-'ver pressoflex 6p C2 DCpowe'!$M$10))*IF(($G$3/2-$M$10)&gt;0,-1,1)</f>
        <v>0</v>
      </c>
      <c r="X363" s="29">
        <f>P363*IF(($G$3/2-$M$11)&gt;0,('ver pressoflex 6p C2 DCpowe'!$G$3/2-'ver pressoflex 6p C2 DCpowe'!$M$11),'ver pressoflex 6p C2 DCpowe'!$G$3/2-('ver pressoflex 6p C2 DCpowe'!$G$3-'ver pressoflex 6p C2 DCpowe'!$M$11))*IF(($G$3/2-$M$11)&gt;0,-1,1)</f>
        <v>0</v>
      </c>
      <c r="Y363" s="29">
        <f>Q363*IF(($G$3/2-$M$12)&gt;0,('ver pressoflex 6p C2 DCpowe'!$G$3/2-'ver pressoflex 6p C2 DCpowe'!$M$12),'ver pressoflex 6p C2 DCpowe'!$G$3/2-('ver pressoflex 6p C2 DCpowe'!$G$3-'ver pressoflex 6p C2 DCpowe'!$M$12))*IF(($G$3/2-$M$12)&gt;0,-1,1)</f>
        <v>0</v>
      </c>
      <c r="Z363" s="29">
        <f>R363*IF(($G$3/2-$M$13)&gt;0,('ver pressoflex 6p C2 DCpowe'!$G$3/2-'ver pressoflex 6p C2 DCpowe'!$M$13),'ver pressoflex 6p C2 DCpowe'!$G$3/2-('ver pressoflex 6p C2 DCpowe'!$G$3-'ver pressoflex 6p C2 DCpowe'!$M$13))*IF(($G$3/2-$M$13)&gt;0,-1,1)</f>
        <v>18248587.500000004</v>
      </c>
      <c r="AA363" s="113">
        <f t="shared" si="77"/>
        <v>19938869.493198331</v>
      </c>
      <c r="AB363" s="193">
        <f t="shared" si="78"/>
        <v>3.7080462068973168E-4</v>
      </c>
      <c r="AC363" s="191">
        <f t="shared" si="79"/>
        <v>5.0689659003844167E-4</v>
      </c>
      <c r="AD363" s="194">
        <f t="shared" si="80"/>
        <v>1.0902450004849094E-7</v>
      </c>
      <c r="AE363" s="191">
        <f t="shared" si="81"/>
        <v>3.8017244252883123E-2</v>
      </c>
      <c r="AF363" s="191">
        <f t="shared" si="82"/>
        <v>0.41995779238904185</v>
      </c>
    </row>
    <row r="364" spans="2:32">
      <c r="B364" s="116">
        <f t="shared" si="68"/>
        <v>58315.836479687321</v>
      </c>
      <c r="C364" s="115">
        <f t="shared" si="83"/>
        <v>13.569999999999965</v>
      </c>
      <c r="D364" s="68">
        <f>'ver pressoflex 6p C2 DCpowe'!$G$3/2/$C$557*C364</f>
        <v>166.23249999999956</v>
      </c>
      <c r="E364" s="114">
        <f t="shared" si="70"/>
        <v>7.5924079293362349E-5</v>
      </c>
      <c r="F364" s="114">
        <f t="shared" si="71"/>
        <v>2.5579899877123039E-4</v>
      </c>
      <c r="G364" s="114">
        <f t="shared" si="72"/>
        <v>4.3567391824909848E-4</v>
      </c>
      <c r="H364" s="114">
        <f t="shared" si="73"/>
        <v>4.3254690519579945E-3</v>
      </c>
      <c r="I364" s="114">
        <f t="shared" si="74"/>
        <v>4.5053439714358625E-3</v>
      </c>
      <c r="J364" s="114">
        <f t="shared" si="75"/>
        <v>4.6852188909137314E-3</v>
      </c>
      <c r="K364" s="114">
        <f t="shared" si="76"/>
        <v>5.1349061896084009E-3</v>
      </c>
      <c r="L364" s="113">
        <f>-'ver pressoflex 6p C2 DCpowe'!$G$2*'ver pressoflex 6p C2 DCpowe'!D364*'ver pressoflex 6p C2 DCpowe'!$G$17*'ver pressoflex 6p C2 DCpowe'!$G$13*'ver pressoflex 6p C2 DCpowe'!AE364</f>
        <v>-1488.9416413217823</v>
      </c>
      <c r="M364" s="31">
        <f>IF(ABS(E364)&lt;'ver pressoflex 6p C2 DCpowe'!$G$7,'ver pressoflex 6p C2 DCpowe'!$G$16*E364*'ver pressoflex 6p C2 DCpowe'!$O$8,SIGN(E364)*'ver pressoflex 6p C2 DCpowe'!$G$15*'ver pressoflex 6p C2 DCpowe'!$O$8)</f>
        <v>1.2781210091001884</v>
      </c>
      <c r="N364" s="31">
        <f>IF(ABS(F364)&lt;'ver pressoflex 6p C2 DCpowe'!$G$7,'ver pressoflex 6p C2 DCpowe'!$G$16*F364*'ver pressoflex 6p C2 DCpowe'!$O$9,SIGN(F364)*'ver pressoflex 6p C2 DCpowe'!$G$15*'ver pressoflex 6p C2 DCpowe'!$O$9)</f>
        <v>0</v>
      </c>
      <c r="O364" s="31">
        <f>IF(ABS(G364)&lt;'ver pressoflex 6p C2 DCpowe'!$G$7,'ver pressoflex 6p C2 DCpowe'!$G$16*G364*'ver pressoflex 6p C2 DCpowe'!$O$10,SIGN(G364)*'ver pressoflex 6p C2 DCpowe'!$G$15*'ver pressoflex 6p C2 DCpowe'!$O$10)</f>
        <v>0</v>
      </c>
      <c r="P364" s="31">
        <f>IF(ABS(H364)&lt;'ver pressoflex 6p C2 DCpowe'!$G$7,'ver pressoflex 6p C2 DCpowe'!$G$16*H364*'ver pressoflex 6p C2 DCpowe'!$O$11,SIGN(H364)*'ver pressoflex 6p C2 DCpowe'!$G$15*'ver pressoflex 6p C2 DCpowe'!$O$11)</f>
        <v>0</v>
      </c>
      <c r="Q364" s="31">
        <f>IF(ABS(I364)&lt;'ver pressoflex 6p C2 DCpowe'!$G$7,'ver pressoflex 6p C2 DCpowe'!$G$16*I364*'ver pressoflex 6p C2 DCpowe'!$O$12,SIGN(I364)*'ver pressoflex 6p C2 DCpowe'!$G$15*'ver pressoflex 6p C2 DCpowe'!$O$12)</f>
        <v>0</v>
      </c>
      <c r="R364" s="31">
        <f>IF(ABS(J364)&lt;'ver pressoflex 6p C2 DCpowe'!$G$7,'ver pressoflex 6p C2 DCpowe'!$G$16*J364*'ver pressoflex 6p C2 DCpowe'!$O$13,SIGN(J364)*'ver pressoflex 6p C2 DCpowe'!$G$15*'ver pressoflex 6p C2 DCpowe'!$O$13)</f>
        <v>17803.500000000004</v>
      </c>
      <c r="S364" s="113">
        <f t="shared" si="69"/>
        <v>16315.836479687321</v>
      </c>
      <c r="T364" s="362">
        <f>-L364*('ver pressoflex 6p C2 DCpowe'!$G$3/2-'ver pressoflex 6p C2 DCpowe'!AF364*'ver pressoflex 6p C2 DCpowe'!D364)</f>
        <v>1719876.0382655645</v>
      </c>
      <c r="U364" s="29">
        <f>M364*IF(($G$3/2-$M$8)&gt;0,('ver pressoflex 6p C2 DCpowe'!$G$3/2-'ver pressoflex 6p C2 DCpowe'!$M$8),'ver pressoflex 6p C2 DCpowe'!$G$3/2-('ver pressoflex 6p C2 DCpowe'!$G$3-'ver pressoflex 6p C2 DCpowe'!$M$8))*IF(($G$3/2-$M$8)&gt;0,-1,1)</f>
        <v>-1310.0740343276932</v>
      </c>
      <c r="V364" s="29">
        <f>N364*IF(($G$3/2-$M$9)&gt;0,('ver pressoflex 6p C2 DCpowe'!$G$3/2-'ver pressoflex 6p C2 DCpowe'!$M$9),'ver pressoflex 6p C2 DCpowe'!$G$3/2-('ver pressoflex 6p C2 DCpowe'!$G$3-'ver pressoflex 6p C2 DCpowe'!$M$9))*IF(($G$3/2-$M$9)&gt;0,-1,1)</f>
        <v>0</v>
      </c>
      <c r="W364" s="29">
        <f>O364*IF(($G$3/2-$M$10)&gt;0,('ver pressoflex 6p C2 DCpowe'!$G$3/2-'ver pressoflex 6p C2 DCpowe'!$M$10),'ver pressoflex 6p C2 DCpowe'!$G$3/2-('ver pressoflex 6p C2 DCpowe'!$G$3-'ver pressoflex 6p C2 DCpowe'!$M$10))*IF(($G$3/2-$M$10)&gt;0,-1,1)</f>
        <v>0</v>
      </c>
      <c r="X364" s="29">
        <f>P364*IF(($G$3/2-$M$11)&gt;0,('ver pressoflex 6p C2 DCpowe'!$G$3/2-'ver pressoflex 6p C2 DCpowe'!$M$11),'ver pressoflex 6p C2 DCpowe'!$G$3/2-('ver pressoflex 6p C2 DCpowe'!$G$3-'ver pressoflex 6p C2 DCpowe'!$M$11))*IF(($G$3/2-$M$11)&gt;0,-1,1)</f>
        <v>0</v>
      </c>
      <c r="Y364" s="29">
        <f>Q364*IF(($G$3/2-$M$12)&gt;0,('ver pressoflex 6p C2 DCpowe'!$G$3/2-'ver pressoflex 6p C2 DCpowe'!$M$12),'ver pressoflex 6p C2 DCpowe'!$G$3/2-('ver pressoflex 6p C2 DCpowe'!$G$3-'ver pressoflex 6p C2 DCpowe'!$M$12))*IF(($G$3/2-$M$12)&gt;0,-1,1)</f>
        <v>0</v>
      </c>
      <c r="Z364" s="29">
        <f>R364*IF(($G$3/2-$M$13)&gt;0,('ver pressoflex 6p C2 DCpowe'!$G$3/2-'ver pressoflex 6p C2 DCpowe'!$M$13),'ver pressoflex 6p C2 DCpowe'!$G$3/2-('ver pressoflex 6p C2 DCpowe'!$G$3-'ver pressoflex 6p C2 DCpowe'!$M$13))*IF(($G$3/2-$M$13)&gt;0,-1,1)</f>
        <v>18248587.500000004</v>
      </c>
      <c r="AA364" s="113">
        <f t="shared" si="77"/>
        <v>19967153.464231241</v>
      </c>
      <c r="AB364" s="193">
        <f t="shared" si="78"/>
        <v>3.7376321940130777E-4</v>
      </c>
      <c r="AC364" s="191">
        <f t="shared" si="79"/>
        <v>5.1182758789106858E-4</v>
      </c>
      <c r="AD364" s="194">
        <f t="shared" si="80"/>
        <v>1.1086023125880289E-7</v>
      </c>
      <c r="AE364" s="191">
        <f t="shared" si="81"/>
        <v>3.8387069091830144E-2</v>
      </c>
      <c r="AF364" s="191">
        <f t="shared" si="82"/>
        <v>0.42049721516327632</v>
      </c>
    </row>
    <row r="365" spans="2:32">
      <c r="B365" s="116">
        <f t="shared" si="68"/>
        <v>58290.352238453859</v>
      </c>
      <c r="C365" s="115">
        <f t="shared" si="83"/>
        <v>13.669999999999964</v>
      </c>
      <c r="D365" s="68">
        <f>'ver pressoflex 6p C2 DCpowe'!$G$3/2/$C$557*C365</f>
        <v>167.45749999999956</v>
      </c>
      <c r="E365" s="114">
        <f t="shared" si="70"/>
        <v>7.3210073598143651E-5</v>
      </c>
      <c r="F365" s="114">
        <f t="shared" si="71"/>
        <v>2.5318413483656763E-4</v>
      </c>
      <c r="G365" s="114">
        <f t="shared" si="72"/>
        <v>4.3315819607499159E-4</v>
      </c>
      <c r="H365" s="114">
        <f t="shared" si="73"/>
        <v>4.3250972703559104E-3</v>
      </c>
      <c r="I365" s="114">
        <f t="shared" si="74"/>
        <v>4.5050713315943338E-3</v>
      </c>
      <c r="J365" s="114">
        <f t="shared" si="75"/>
        <v>4.6850453928327582E-3</v>
      </c>
      <c r="K365" s="114">
        <f t="shared" si="76"/>
        <v>5.1349805459288186E-3</v>
      </c>
      <c r="L365" s="113">
        <f>-'ver pressoflex 6p C2 DCpowe'!$G$2*'ver pressoflex 6p C2 DCpowe'!D365*'ver pressoflex 6p C2 DCpowe'!$G$17*'ver pressoflex 6p C2 DCpowe'!$G$13*'ver pressoflex 6p C2 DCpowe'!AE365</f>
        <v>-1514.3801944450913</v>
      </c>
      <c r="M365" s="31">
        <f>IF(ABS(E365)&lt;'ver pressoflex 6p C2 DCpowe'!$G$7,'ver pressoflex 6p C2 DCpowe'!$G$16*E365*'ver pressoflex 6p C2 DCpowe'!$O$8,SIGN(E365)*'ver pressoflex 6p C2 DCpowe'!$G$15*'ver pressoflex 6p C2 DCpowe'!$O$8)</f>
        <v>1.2324328989490807</v>
      </c>
      <c r="N365" s="31">
        <f>IF(ABS(F365)&lt;'ver pressoflex 6p C2 DCpowe'!$G$7,'ver pressoflex 6p C2 DCpowe'!$G$16*F365*'ver pressoflex 6p C2 DCpowe'!$O$9,SIGN(F365)*'ver pressoflex 6p C2 DCpowe'!$G$15*'ver pressoflex 6p C2 DCpowe'!$O$9)</f>
        <v>0</v>
      </c>
      <c r="O365" s="31">
        <f>IF(ABS(G365)&lt;'ver pressoflex 6p C2 DCpowe'!$G$7,'ver pressoflex 6p C2 DCpowe'!$G$16*G365*'ver pressoflex 6p C2 DCpowe'!$O$10,SIGN(G365)*'ver pressoflex 6p C2 DCpowe'!$G$15*'ver pressoflex 6p C2 DCpowe'!$O$10)</f>
        <v>0</v>
      </c>
      <c r="P365" s="31">
        <f>IF(ABS(H365)&lt;'ver pressoflex 6p C2 DCpowe'!$G$7,'ver pressoflex 6p C2 DCpowe'!$G$16*H365*'ver pressoflex 6p C2 DCpowe'!$O$11,SIGN(H365)*'ver pressoflex 6p C2 DCpowe'!$G$15*'ver pressoflex 6p C2 DCpowe'!$O$11)</f>
        <v>0</v>
      </c>
      <c r="Q365" s="31">
        <f>IF(ABS(I365)&lt;'ver pressoflex 6p C2 DCpowe'!$G$7,'ver pressoflex 6p C2 DCpowe'!$G$16*I365*'ver pressoflex 6p C2 DCpowe'!$O$12,SIGN(I365)*'ver pressoflex 6p C2 DCpowe'!$G$15*'ver pressoflex 6p C2 DCpowe'!$O$12)</f>
        <v>0</v>
      </c>
      <c r="R365" s="31">
        <f>IF(ABS(J365)&lt;'ver pressoflex 6p C2 DCpowe'!$G$7,'ver pressoflex 6p C2 DCpowe'!$G$16*J365*'ver pressoflex 6p C2 DCpowe'!$O$13,SIGN(J365)*'ver pressoflex 6p C2 DCpowe'!$G$15*'ver pressoflex 6p C2 DCpowe'!$O$13)</f>
        <v>17803.500000000004</v>
      </c>
      <c r="S365" s="113">
        <f t="shared" si="69"/>
        <v>16290.352238453861</v>
      </c>
      <c r="T365" s="362">
        <f>-L365*('ver pressoflex 6p C2 DCpowe'!$G$3/2-'ver pressoflex 6p C2 DCpowe'!AF365*'ver pressoflex 6p C2 DCpowe'!D365)</f>
        <v>1748344.7861905128</v>
      </c>
      <c r="U365" s="29">
        <f>M365*IF(($G$3/2-$M$8)&gt;0,('ver pressoflex 6p C2 DCpowe'!$G$3/2-'ver pressoflex 6p C2 DCpowe'!$M$8),'ver pressoflex 6p C2 DCpowe'!$G$3/2-('ver pressoflex 6p C2 DCpowe'!$G$3-'ver pressoflex 6p C2 DCpowe'!$M$8))*IF(($G$3/2-$M$8)&gt;0,-1,1)</f>
        <v>-1263.2437214228078</v>
      </c>
      <c r="V365" s="29">
        <f>N365*IF(($G$3/2-$M$9)&gt;0,('ver pressoflex 6p C2 DCpowe'!$G$3/2-'ver pressoflex 6p C2 DCpowe'!$M$9),'ver pressoflex 6p C2 DCpowe'!$G$3/2-('ver pressoflex 6p C2 DCpowe'!$G$3-'ver pressoflex 6p C2 DCpowe'!$M$9))*IF(($G$3/2-$M$9)&gt;0,-1,1)</f>
        <v>0</v>
      </c>
      <c r="W365" s="29">
        <f>O365*IF(($G$3/2-$M$10)&gt;0,('ver pressoflex 6p C2 DCpowe'!$G$3/2-'ver pressoflex 6p C2 DCpowe'!$M$10),'ver pressoflex 6p C2 DCpowe'!$G$3/2-('ver pressoflex 6p C2 DCpowe'!$G$3-'ver pressoflex 6p C2 DCpowe'!$M$10))*IF(($G$3/2-$M$10)&gt;0,-1,1)</f>
        <v>0</v>
      </c>
      <c r="X365" s="29">
        <f>P365*IF(($G$3/2-$M$11)&gt;0,('ver pressoflex 6p C2 DCpowe'!$G$3/2-'ver pressoflex 6p C2 DCpowe'!$M$11),'ver pressoflex 6p C2 DCpowe'!$G$3/2-('ver pressoflex 6p C2 DCpowe'!$G$3-'ver pressoflex 6p C2 DCpowe'!$M$11))*IF(($G$3/2-$M$11)&gt;0,-1,1)</f>
        <v>0</v>
      </c>
      <c r="Y365" s="29">
        <f>Q365*IF(($G$3/2-$M$12)&gt;0,('ver pressoflex 6p C2 DCpowe'!$G$3/2-'ver pressoflex 6p C2 DCpowe'!$M$12),'ver pressoflex 6p C2 DCpowe'!$G$3/2-('ver pressoflex 6p C2 DCpowe'!$G$3-'ver pressoflex 6p C2 DCpowe'!$M$12))*IF(($G$3/2-$M$12)&gt;0,-1,1)</f>
        <v>0</v>
      </c>
      <c r="Z365" s="29">
        <f>R365*IF(($G$3/2-$M$13)&gt;0,('ver pressoflex 6p C2 DCpowe'!$G$3/2-'ver pressoflex 6p C2 DCpowe'!$M$13),'ver pressoflex 6p C2 DCpowe'!$G$3/2-('ver pressoflex 6p C2 DCpowe'!$G$3-'ver pressoflex 6p C2 DCpowe'!$M$13))*IF(($G$3/2-$M$13)&gt;0,-1,1)</f>
        <v>18248587.500000004</v>
      </c>
      <c r="AA365" s="113">
        <f t="shared" si="77"/>
        <v>19995669.042469095</v>
      </c>
      <c r="AB365" s="193">
        <f t="shared" si="78"/>
        <v>3.7672507949791629E-4</v>
      </c>
      <c r="AC365" s="191">
        <f t="shared" si="79"/>
        <v>5.1676402138541608E-4</v>
      </c>
      <c r="AD365" s="194">
        <f t="shared" si="80"/>
        <v>1.127125990467039E-7</v>
      </c>
      <c r="AE365" s="191">
        <f t="shared" si="81"/>
        <v>3.8757301603906204E-2</v>
      </c>
      <c r="AF365" s="191">
        <f t="shared" si="82"/>
        <v>0.42103053179790728</v>
      </c>
    </row>
    <row r="366" spans="2:32">
      <c r="B366" s="116">
        <f t="shared" si="68"/>
        <v>58264.64022498767</v>
      </c>
      <c r="C366" s="115">
        <f t="shared" si="83"/>
        <v>13.769999999999964</v>
      </c>
      <c r="D366" s="68">
        <f>'ver pressoflex 6p C2 DCpowe'!$G$3/2/$C$557*C366</f>
        <v>168.68249999999955</v>
      </c>
      <c r="E366" s="114">
        <f t="shared" si="70"/>
        <v>7.0493074492953951E-5</v>
      </c>
      <c r="F366" s="114">
        <f t="shared" si="71"/>
        <v>2.505663868402433E-4</v>
      </c>
      <c r="G366" s="114">
        <f t="shared" si="72"/>
        <v>4.3063969918753265E-4</v>
      </c>
      <c r="H366" s="114">
        <f t="shared" si="73"/>
        <v>4.3247250786976653E-3</v>
      </c>
      <c r="I366" s="114">
        <f t="shared" si="74"/>
        <v>4.5047983910449551E-3</v>
      </c>
      <c r="J366" s="114">
        <f t="shared" si="75"/>
        <v>4.6848717033922431E-3</v>
      </c>
      <c r="K366" s="114">
        <f t="shared" si="76"/>
        <v>5.1350549842604665E-3</v>
      </c>
      <c r="L366" s="113">
        <f>-'ver pressoflex 6p C2 DCpowe'!$G$2*'ver pressoflex 6p C2 DCpowe'!D366*'ver pressoflex 6p C2 DCpowe'!$G$17*'ver pressoflex 6p C2 DCpowe'!$G$13*'ver pressoflex 6p C2 DCpowe'!AE366</f>
        <v>-1540.046469409474</v>
      </c>
      <c r="M366" s="31">
        <f>IF(ABS(E366)&lt;'ver pressoflex 6p C2 DCpowe'!$G$7,'ver pressoflex 6p C2 DCpowe'!$G$16*E366*'ver pressoflex 6p C2 DCpowe'!$O$8,SIGN(E366)*'ver pressoflex 6p C2 DCpowe'!$G$15*'ver pressoflex 6p C2 DCpowe'!$O$8)</f>
        <v>1.1866943971408281</v>
      </c>
      <c r="N366" s="31">
        <f>IF(ABS(F366)&lt;'ver pressoflex 6p C2 DCpowe'!$G$7,'ver pressoflex 6p C2 DCpowe'!$G$16*F366*'ver pressoflex 6p C2 DCpowe'!$O$9,SIGN(F366)*'ver pressoflex 6p C2 DCpowe'!$G$15*'ver pressoflex 6p C2 DCpowe'!$O$9)</f>
        <v>0</v>
      </c>
      <c r="O366" s="31">
        <f>IF(ABS(G366)&lt;'ver pressoflex 6p C2 DCpowe'!$G$7,'ver pressoflex 6p C2 DCpowe'!$G$16*G366*'ver pressoflex 6p C2 DCpowe'!$O$10,SIGN(G366)*'ver pressoflex 6p C2 DCpowe'!$G$15*'ver pressoflex 6p C2 DCpowe'!$O$10)</f>
        <v>0</v>
      </c>
      <c r="P366" s="31">
        <f>IF(ABS(H366)&lt;'ver pressoflex 6p C2 DCpowe'!$G$7,'ver pressoflex 6p C2 DCpowe'!$G$16*H366*'ver pressoflex 6p C2 DCpowe'!$O$11,SIGN(H366)*'ver pressoflex 6p C2 DCpowe'!$G$15*'ver pressoflex 6p C2 DCpowe'!$O$11)</f>
        <v>0</v>
      </c>
      <c r="Q366" s="31">
        <f>IF(ABS(I366)&lt;'ver pressoflex 6p C2 DCpowe'!$G$7,'ver pressoflex 6p C2 DCpowe'!$G$16*I366*'ver pressoflex 6p C2 DCpowe'!$O$12,SIGN(I366)*'ver pressoflex 6p C2 DCpowe'!$G$15*'ver pressoflex 6p C2 DCpowe'!$O$12)</f>
        <v>0</v>
      </c>
      <c r="R366" s="31">
        <f>IF(ABS(J366)&lt;'ver pressoflex 6p C2 DCpowe'!$G$7,'ver pressoflex 6p C2 DCpowe'!$G$16*J366*'ver pressoflex 6p C2 DCpowe'!$O$13,SIGN(J366)*'ver pressoflex 6p C2 DCpowe'!$G$15*'ver pressoflex 6p C2 DCpowe'!$O$13)</f>
        <v>17803.500000000004</v>
      </c>
      <c r="S366" s="113">
        <f t="shared" si="69"/>
        <v>16264.64022498767</v>
      </c>
      <c r="T366" s="362">
        <f>-L366*('ver pressoflex 6p C2 DCpowe'!$G$3/2-'ver pressoflex 6p C2 DCpowe'!AF366*'ver pressoflex 6p C2 DCpowe'!D366)</f>
        <v>1777045.1010380553</v>
      </c>
      <c r="U366" s="29">
        <f>M366*IF(($G$3/2-$M$8)&gt;0,('ver pressoflex 6p C2 DCpowe'!$G$3/2-'ver pressoflex 6p C2 DCpowe'!$M$8),'ver pressoflex 6p C2 DCpowe'!$G$3/2-('ver pressoflex 6p C2 DCpowe'!$G$3-'ver pressoflex 6p C2 DCpowe'!$M$8))*IF(($G$3/2-$M$8)&gt;0,-1,1)</f>
        <v>-1216.3617570693489</v>
      </c>
      <c r="V366" s="29">
        <f>N366*IF(($G$3/2-$M$9)&gt;0,('ver pressoflex 6p C2 DCpowe'!$G$3/2-'ver pressoflex 6p C2 DCpowe'!$M$9),'ver pressoflex 6p C2 DCpowe'!$G$3/2-('ver pressoflex 6p C2 DCpowe'!$G$3-'ver pressoflex 6p C2 DCpowe'!$M$9))*IF(($G$3/2-$M$9)&gt;0,-1,1)</f>
        <v>0</v>
      </c>
      <c r="W366" s="29">
        <f>O366*IF(($G$3/2-$M$10)&gt;0,('ver pressoflex 6p C2 DCpowe'!$G$3/2-'ver pressoflex 6p C2 DCpowe'!$M$10),'ver pressoflex 6p C2 DCpowe'!$G$3/2-('ver pressoflex 6p C2 DCpowe'!$G$3-'ver pressoflex 6p C2 DCpowe'!$M$10))*IF(($G$3/2-$M$10)&gt;0,-1,1)</f>
        <v>0</v>
      </c>
      <c r="X366" s="29">
        <f>P366*IF(($G$3/2-$M$11)&gt;0,('ver pressoflex 6p C2 DCpowe'!$G$3/2-'ver pressoflex 6p C2 DCpowe'!$M$11),'ver pressoflex 6p C2 DCpowe'!$G$3/2-('ver pressoflex 6p C2 DCpowe'!$G$3-'ver pressoflex 6p C2 DCpowe'!$M$11))*IF(($G$3/2-$M$11)&gt;0,-1,1)</f>
        <v>0</v>
      </c>
      <c r="Y366" s="29">
        <f>Q366*IF(($G$3/2-$M$12)&gt;0,('ver pressoflex 6p C2 DCpowe'!$G$3/2-'ver pressoflex 6p C2 DCpowe'!$M$12),'ver pressoflex 6p C2 DCpowe'!$G$3/2-('ver pressoflex 6p C2 DCpowe'!$G$3-'ver pressoflex 6p C2 DCpowe'!$M$12))*IF(($G$3/2-$M$12)&gt;0,-1,1)</f>
        <v>0</v>
      </c>
      <c r="Z366" s="29">
        <f>R366*IF(($G$3/2-$M$13)&gt;0,('ver pressoflex 6p C2 DCpowe'!$G$3/2-'ver pressoflex 6p C2 DCpowe'!$M$13),'ver pressoflex 6p C2 DCpowe'!$G$3/2-('ver pressoflex 6p C2 DCpowe'!$G$3-'ver pressoflex 6p C2 DCpowe'!$M$13))*IF(($G$3/2-$M$13)&gt;0,-1,1)</f>
        <v>18248587.500000004</v>
      </c>
      <c r="AA366" s="113">
        <f t="shared" si="77"/>
        <v>20024416.239280991</v>
      </c>
      <c r="AB366" s="193">
        <f t="shared" si="78"/>
        <v>3.7969020637526943E-4</v>
      </c>
      <c r="AC366" s="191">
        <f t="shared" si="79"/>
        <v>5.2170589951433793E-4</v>
      </c>
      <c r="AD366" s="194">
        <f t="shared" si="80"/>
        <v>1.1458165512552335E-7</v>
      </c>
      <c r="AE366" s="191">
        <f t="shared" si="81"/>
        <v>3.9127942463575344E-2</v>
      </c>
      <c r="AF366" s="191">
        <f t="shared" si="82"/>
        <v>0.42155782784651974</v>
      </c>
    </row>
    <row r="367" spans="2:32">
      <c r="B367" s="116">
        <f t="shared" si="68"/>
        <v>58238.700062249074</v>
      </c>
      <c r="C367" s="115">
        <f t="shared" si="83"/>
        <v>13.869999999999964</v>
      </c>
      <c r="D367" s="68">
        <f>'ver pressoflex 6p C2 DCpowe'!$G$3/2/$C$557*C367</f>
        <v>169.90749999999954</v>
      </c>
      <c r="E367" s="114">
        <f t="shared" si="70"/>
        <v>6.777307702269263E-5</v>
      </c>
      <c r="F367" s="114">
        <f t="shared" si="71"/>
        <v>2.4794575000816502E-4</v>
      </c>
      <c r="G367" s="114">
        <f t="shared" si="72"/>
        <v>4.2811842299363747E-4</v>
      </c>
      <c r="H367" s="114">
        <f t="shared" si="73"/>
        <v>4.3243524763044786E-3</v>
      </c>
      <c r="I367" s="114">
        <f t="shared" si="74"/>
        <v>4.5045251492899507E-3</v>
      </c>
      <c r="J367" s="114">
        <f t="shared" si="75"/>
        <v>4.6846978222754229E-3</v>
      </c>
      <c r="K367" s="114">
        <f t="shared" si="76"/>
        <v>5.1351295047391042E-3</v>
      </c>
      <c r="L367" s="113">
        <f>-'ver pressoflex 6p C2 DCpowe'!$G$2*'ver pressoflex 6p C2 DCpowe'!D367*'ver pressoflex 6p C2 DCpowe'!$G$17*'ver pressoflex 6p C2 DCpowe'!$G$13*'ver pressoflex 6p C2 DCpowe'!AE367</f>
        <v>-1565.9408431711895</v>
      </c>
      <c r="M367" s="31">
        <f>IF(ABS(E367)&lt;'ver pressoflex 6p C2 DCpowe'!$G$7,'ver pressoflex 6p C2 DCpowe'!$G$16*E367*'ver pressoflex 6p C2 DCpowe'!$O$8,SIGN(E367)*'ver pressoflex 6p C2 DCpowe'!$G$15*'ver pressoflex 6p C2 DCpowe'!$O$8)</f>
        <v>1.1409054202602842</v>
      </c>
      <c r="N367" s="31">
        <f>IF(ABS(F367)&lt;'ver pressoflex 6p C2 DCpowe'!$G$7,'ver pressoflex 6p C2 DCpowe'!$G$16*F367*'ver pressoflex 6p C2 DCpowe'!$O$9,SIGN(F367)*'ver pressoflex 6p C2 DCpowe'!$G$15*'ver pressoflex 6p C2 DCpowe'!$O$9)</f>
        <v>0</v>
      </c>
      <c r="O367" s="31">
        <f>IF(ABS(G367)&lt;'ver pressoflex 6p C2 DCpowe'!$G$7,'ver pressoflex 6p C2 DCpowe'!$G$16*G367*'ver pressoflex 6p C2 DCpowe'!$O$10,SIGN(G367)*'ver pressoflex 6p C2 DCpowe'!$G$15*'ver pressoflex 6p C2 DCpowe'!$O$10)</f>
        <v>0</v>
      </c>
      <c r="P367" s="31">
        <f>IF(ABS(H367)&lt;'ver pressoflex 6p C2 DCpowe'!$G$7,'ver pressoflex 6p C2 DCpowe'!$G$16*H367*'ver pressoflex 6p C2 DCpowe'!$O$11,SIGN(H367)*'ver pressoflex 6p C2 DCpowe'!$G$15*'ver pressoflex 6p C2 DCpowe'!$O$11)</f>
        <v>0</v>
      </c>
      <c r="Q367" s="31">
        <f>IF(ABS(I367)&lt;'ver pressoflex 6p C2 DCpowe'!$G$7,'ver pressoflex 6p C2 DCpowe'!$G$16*I367*'ver pressoflex 6p C2 DCpowe'!$O$12,SIGN(I367)*'ver pressoflex 6p C2 DCpowe'!$G$15*'ver pressoflex 6p C2 DCpowe'!$O$12)</f>
        <v>0</v>
      </c>
      <c r="R367" s="31">
        <f>IF(ABS(J367)&lt;'ver pressoflex 6p C2 DCpowe'!$G$7,'ver pressoflex 6p C2 DCpowe'!$G$16*J367*'ver pressoflex 6p C2 DCpowe'!$O$13,SIGN(J367)*'ver pressoflex 6p C2 DCpowe'!$G$15*'ver pressoflex 6p C2 DCpowe'!$O$13)</f>
        <v>17803.500000000004</v>
      </c>
      <c r="S367" s="113">
        <f t="shared" si="69"/>
        <v>16238.700062249074</v>
      </c>
      <c r="T367" s="362">
        <f>-L367*('ver pressoflex 6p C2 DCpowe'!$G$3/2-'ver pressoflex 6p C2 DCpowe'!AF367*'ver pressoflex 6p C2 DCpowe'!D367)</f>
        <v>1805976.9941168784</v>
      </c>
      <c r="U367" s="29">
        <f>M367*IF(($G$3/2-$M$8)&gt;0,('ver pressoflex 6p C2 DCpowe'!$G$3/2-'ver pressoflex 6p C2 DCpowe'!$M$8),'ver pressoflex 6p C2 DCpowe'!$G$3/2-('ver pressoflex 6p C2 DCpowe'!$G$3-'ver pressoflex 6p C2 DCpowe'!$M$8))*IF(($G$3/2-$M$8)&gt;0,-1,1)</f>
        <v>-1169.4280557667912</v>
      </c>
      <c r="V367" s="29">
        <f>N367*IF(($G$3/2-$M$9)&gt;0,('ver pressoflex 6p C2 DCpowe'!$G$3/2-'ver pressoflex 6p C2 DCpowe'!$M$9),'ver pressoflex 6p C2 DCpowe'!$G$3/2-('ver pressoflex 6p C2 DCpowe'!$G$3-'ver pressoflex 6p C2 DCpowe'!$M$9))*IF(($G$3/2-$M$9)&gt;0,-1,1)</f>
        <v>0</v>
      </c>
      <c r="W367" s="29">
        <f>O367*IF(($G$3/2-$M$10)&gt;0,('ver pressoflex 6p C2 DCpowe'!$G$3/2-'ver pressoflex 6p C2 DCpowe'!$M$10),'ver pressoflex 6p C2 DCpowe'!$G$3/2-('ver pressoflex 6p C2 DCpowe'!$G$3-'ver pressoflex 6p C2 DCpowe'!$M$10))*IF(($G$3/2-$M$10)&gt;0,-1,1)</f>
        <v>0</v>
      </c>
      <c r="X367" s="29">
        <f>P367*IF(($G$3/2-$M$11)&gt;0,('ver pressoflex 6p C2 DCpowe'!$G$3/2-'ver pressoflex 6p C2 DCpowe'!$M$11),'ver pressoflex 6p C2 DCpowe'!$G$3/2-('ver pressoflex 6p C2 DCpowe'!$G$3-'ver pressoflex 6p C2 DCpowe'!$M$11))*IF(($G$3/2-$M$11)&gt;0,-1,1)</f>
        <v>0</v>
      </c>
      <c r="Y367" s="29">
        <f>Q367*IF(($G$3/2-$M$12)&gt;0,('ver pressoflex 6p C2 DCpowe'!$G$3/2-'ver pressoflex 6p C2 DCpowe'!$M$12),'ver pressoflex 6p C2 DCpowe'!$G$3/2-('ver pressoflex 6p C2 DCpowe'!$G$3-'ver pressoflex 6p C2 DCpowe'!$M$12))*IF(($G$3/2-$M$12)&gt;0,-1,1)</f>
        <v>0</v>
      </c>
      <c r="Z367" s="29">
        <f>R367*IF(($G$3/2-$M$13)&gt;0,('ver pressoflex 6p C2 DCpowe'!$G$3/2-'ver pressoflex 6p C2 DCpowe'!$M$13),'ver pressoflex 6p C2 DCpowe'!$G$3/2-('ver pressoflex 6p C2 DCpowe'!$G$3-'ver pressoflex 6p C2 DCpowe'!$M$13))*IF(($G$3/2-$M$13)&gt;0,-1,1)</f>
        <v>18248587.500000004</v>
      </c>
      <c r="AA367" s="113">
        <f t="shared" si="77"/>
        <v>20053395.066061117</v>
      </c>
      <c r="AB367" s="193">
        <f t="shared" si="78"/>
        <v>3.8265860544098838E-4</v>
      </c>
      <c r="AC367" s="191">
        <f t="shared" si="79"/>
        <v>5.2665323129053618E-4</v>
      </c>
      <c r="AD367" s="194">
        <f t="shared" si="80"/>
        <v>1.1646745137614614E-7</v>
      </c>
      <c r="AE367" s="191">
        <f t="shared" si="81"/>
        <v>3.9498992346790211E-2</v>
      </c>
      <c r="AF367" s="191">
        <f t="shared" si="82"/>
        <v>0.42207918806348876</v>
      </c>
    </row>
    <row r="368" spans="2:32">
      <c r="B368" s="116">
        <f t="shared" si="68"/>
        <v>58212.531372365767</v>
      </c>
      <c r="C368" s="115">
        <f t="shared" si="83"/>
        <v>13.969999999999963</v>
      </c>
      <c r="D368" s="68">
        <f>'ver pressoflex 6p C2 DCpowe'!$G$3/2/$C$557*C368</f>
        <v>171.13249999999954</v>
      </c>
      <c r="E368" s="114">
        <f t="shared" si="70"/>
        <v>6.5050076221316634E-5</v>
      </c>
      <c r="F368" s="114">
        <f t="shared" si="71"/>
        <v>2.4532221955569781E-4</v>
      </c>
      <c r="G368" s="114">
        <f t="shared" si="72"/>
        <v>4.2559436289007889E-4</v>
      </c>
      <c r="H368" s="114">
        <f t="shared" si="73"/>
        <v>4.3239794624960713E-3</v>
      </c>
      <c r="I368" s="114">
        <f t="shared" si="74"/>
        <v>4.5042516058304526E-3</v>
      </c>
      <c r="J368" s="114">
        <f t="shared" si="75"/>
        <v>4.6845237491648338E-3</v>
      </c>
      <c r="K368" s="114">
        <f t="shared" si="76"/>
        <v>5.135204107500786E-3</v>
      </c>
      <c r="L368" s="113">
        <f>-'ver pressoflex 6p C2 DCpowe'!$G$2*'ver pressoflex 6p C2 DCpowe'!D368*'ver pressoflex 6p C2 DCpowe'!$G$17*'ver pressoflex 6p C2 DCpowe'!$G$13*'ver pressoflex 6p C2 DCpowe'!AE368</f>
        <v>-1592.0636935189436</v>
      </c>
      <c r="M368" s="31">
        <f>IF(ABS(E368)&lt;'ver pressoflex 6p C2 DCpowe'!$G$7,'ver pressoflex 6p C2 DCpowe'!$G$16*E368*'ver pressoflex 6p C2 DCpowe'!$O$8,SIGN(E368)*'ver pressoflex 6p C2 DCpowe'!$G$15*'ver pressoflex 6p C2 DCpowe'!$O$8)</f>
        <v>1.095065884708095</v>
      </c>
      <c r="N368" s="31">
        <f>IF(ABS(F368)&lt;'ver pressoflex 6p C2 DCpowe'!$G$7,'ver pressoflex 6p C2 DCpowe'!$G$16*F368*'ver pressoflex 6p C2 DCpowe'!$O$9,SIGN(F368)*'ver pressoflex 6p C2 DCpowe'!$G$15*'ver pressoflex 6p C2 DCpowe'!$O$9)</f>
        <v>0</v>
      </c>
      <c r="O368" s="31">
        <f>IF(ABS(G368)&lt;'ver pressoflex 6p C2 DCpowe'!$G$7,'ver pressoflex 6p C2 DCpowe'!$G$16*G368*'ver pressoflex 6p C2 DCpowe'!$O$10,SIGN(G368)*'ver pressoflex 6p C2 DCpowe'!$G$15*'ver pressoflex 6p C2 DCpowe'!$O$10)</f>
        <v>0</v>
      </c>
      <c r="P368" s="31">
        <f>IF(ABS(H368)&lt;'ver pressoflex 6p C2 DCpowe'!$G$7,'ver pressoflex 6p C2 DCpowe'!$G$16*H368*'ver pressoflex 6p C2 DCpowe'!$O$11,SIGN(H368)*'ver pressoflex 6p C2 DCpowe'!$G$15*'ver pressoflex 6p C2 DCpowe'!$O$11)</f>
        <v>0</v>
      </c>
      <c r="Q368" s="31">
        <f>IF(ABS(I368)&lt;'ver pressoflex 6p C2 DCpowe'!$G$7,'ver pressoflex 6p C2 DCpowe'!$G$16*I368*'ver pressoflex 6p C2 DCpowe'!$O$12,SIGN(I368)*'ver pressoflex 6p C2 DCpowe'!$G$15*'ver pressoflex 6p C2 DCpowe'!$O$12)</f>
        <v>0</v>
      </c>
      <c r="R368" s="31">
        <f>IF(ABS(J368)&lt;'ver pressoflex 6p C2 DCpowe'!$G$7,'ver pressoflex 6p C2 DCpowe'!$G$16*J368*'ver pressoflex 6p C2 DCpowe'!$O$13,SIGN(J368)*'ver pressoflex 6p C2 DCpowe'!$G$15*'ver pressoflex 6p C2 DCpowe'!$O$13)</f>
        <v>17803.500000000004</v>
      </c>
      <c r="S368" s="113">
        <f t="shared" si="69"/>
        <v>16212.531372365767</v>
      </c>
      <c r="T368" s="362">
        <f>-L368*('ver pressoflex 6p C2 DCpowe'!$G$3/2-'ver pressoflex 6p C2 DCpowe'!AF368*'ver pressoflex 6p C2 DCpowe'!D368)</f>
        <v>1835140.4767606442</v>
      </c>
      <c r="U368" s="29">
        <f>M368*IF(($G$3/2-$M$8)&gt;0,('ver pressoflex 6p C2 DCpowe'!$G$3/2-'ver pressoflex 6p C2 DCpowe'!$M$8),'ver pressoflex 6p C2 DCpowe'!$G$3/2-('ver pressoflex 6p C2 DCpowe'!$G$3-'ver pressoflex 6p C2 DCpowe'!$M$8))*IF(($G$3/2-$M$8)&gt;0,-1,1)</f>
        <v>-1122.4425318257972</v>
      </c>
      <c r="V368" s="29">
        <f>N368*IF(($G$3/2-$M$9)&gt;0,('ver pressoflex 6p C2 DCpowe'!$G$3/2-'ver pressoflex 6p C2 DCpowe'!$M$9),'ver pressoflex 6p C2 DCpowe'!$G$3/2-('ver pressoflex 6p C2 DCpowe'!$G$3-'ver pressoflex 6p C2 DCpowe'!$M$9))*IF(($G$3/2-$M$9)&gt;0,-1,1)</f>
        <v>0</v>
      </c>
      <c r="W368" s="29">
        <f>O368*IF(($G$3/2-$M$10)&gt;0,('ver pressoflex 6p C2 DCpowe'!$G$3/2-'ver pressoflex 6p C2 DCpowe'!$M$10),'ver pressoflex 6p C2 DCpowe'!$G$3/2-('ver pressoflex 6p C2 DCpowe'!$G$3-'ver pressoflex 6p C2 DCpowe'!$M$10))*IF(($G$3/2-$M$10)&gt;0,-1,1)</f>
        <v>0</v>
      </c>
      <c r="X368" s="29">
        <f>P368*IF(($G$3/2-$M$11)&gt;0,('ver pressoflex 6p C2 DCpowe'!$G$3/2-'ver pressoflex 6p C2 DCpowe'!$M$11),'ver pressoflex 6p C2 DCpowe'!$G$3/2-('ver pressoflex 6p C2 DCpowe'!$G$3-'ver pressoflex 6p C2 DCpowe'!$M$11))*IF(($G$3/2-$M$11)&gt;0,-1,1)</f>
        <v>0</v>
      </c>
      <c r="Y368" s="29">
        <f>Q368*IF(($G$3/2-$M$12)&gt;0,('ver pressoflex 6p C2 DCpowe'!$G$3/2-'ver pressoflex 6p C2 DCpowe'!$M$12),'ver pressoflex 6p C2 DCpowe'!$G$3/2-('ver pressoflex 6p C2 DCpowe'!$G$3-'ver pressoflex 6p C2 DCpowe'!$M$12))*IF(($G$3/2-$M$12)&gt;0,-1,1)</f>
        <v>0</v>
      </c>
      <c r="Z368" s="29">
        <f>R368*IF(($G$3/2-$M$13)&gt;0,('ver pressoflex 6p C2 DCpowe'!$G$3/2-'ver pressoflex 6p C2 DCpowe'!$M$13),'ver pressoflex 6p C2 DCpowe'!$G$3/2-('ver pressoflex 6p C2 DCpowe'!$G$3-'ver pressoflex 6p C2 DCpowe'!$M$13))*IF(($G$3/2-$M$13)&gt;0,-1,1)</f>
        <v>18248587.500000004</v>
      </c>
      <c r="AA368" s="113">
        <f t="shared" si="77"/>
        <v>20082605.534228824</v>
      </c>
      <c r="AB368" s="193">
        <f t="shared" si="78"/>
        <v>3.8563028211463621E-4</v>
      </c>
      <c r="AC368" s="191">
        <f t="shared" si="79"/>
        <v>5.3160602574661589E-4</v>
      </c>
      <c r="AD368" s="194">
        <f t="shared" si="80"/>
        <v>1.183700398476227E-7</v>
      </c>
      <c r="AE368" s="191">
        <f t="shared" si="81"/>
        <v>3.9870451930996191E-2</v>
      </c>
      <c r="AF368" s="191">
        <f t="shared" si="82"/>
        <v>0.42259469635996427</v>
      </c>
    </row>
    <row r="369" spans="2:32">
      <c r="B369" s="116">
        <f t="shared" si="68"/>
        <v>58186.133776630522</v>
      </c>
      <c r="C369" s="115">
        <f t="shared" si="83"/>
        <v>14.069999999999963</v>
      </c>
      <c r="D369" s="68">
        <f>'ver pressoflex 6p C2 DCpowe'!$G$3/2/$C$557*C369</f>
        <v>172.35749999999953</v>
      </c>
      <c r="E369" s="114">
        <f t="shared" si="70"/>
        <v>6.2324067111810095E-5</v>
      </c>
      <c r="F369" s="114">
        <f t="shared" si="71"/>
        <v>2.4269579068763436E-4</v>
      </c>
      <c r="G369" s="114">
        <f t="shared" si="72"/>
        <v>4.230675142634587E-4</v>
      </c>
      <c r="H369" s="114">
        <f t="shared" si="73"/>
        <v>4.3236060365906591E-3</v>
      </c>
      <c r="I369" s="114">
        <f t="shared" si="74"/>
        <v>4.5039777601664829E-3</v>
      </c>
      <c r="J369" s="114">
        <f t="shared" si="75"/>
        <v>4.6843494837423075E-3</v>
      </c>
      <c r="K369" s="114">
        <f t="shared" si="76"/>
        <v>5.1352787926818681E-3</v>
      </c>
      <c r="L369" s="113">
        <f>-'ver pressoflex 6p C2 DCpowe'!$G$2*'ver pressoflex 6p C2 DCpowe'!D369*'ver pressoflex 6p C2 DCpowe'!$G$17*'ver pressoflex 6p C2 DCpowe'!$G$13*'ver pressoflex 6p C2 DCpowe'!AE369</f>
        <v>-1618.4153990761861</v>
      </c>
      <c r="M369" s="31">
        <f>IF(ABS(E369)&lt;'ver pressoflex 6p C2 DCpowe'!$G$7,'ver pressoflex 6p C2 DCpowe'!$G$16*E369*'ver pressoflex 6p C2 DCpowe'!$O$8,SIGN(E369)*'ver pressoflex 6p C2 DCpowe'!$G$15*'ver pressoflex 6p C2 DCpowe'!$O$8)</f>
        <v>1.0491757067001886</v>
      </c>
      <c r="N369" s="31">
        <f>IF(ABS(F369)&lt;'ver pressoflex 6p C2 DCpowe'!$G$7,'ver pressoflex 6p C2 DCpowe'!$G$16*F369*'ver pressoflex 6p C2 DCpowe'!$O$9,SIGN(F369)*'ver pressoflex 6p C2 DCpowe'!$G$15*'ver pressoflex 6p C2 DCpowe'!$O$9)</f>
        <v>0</v>
      </c>
      <c r="O369" s="31">
        <f>IF(ABS(G369)&lt;'ver pressoflex 6p C2 DCpowe'!$G$7,'ver pressoflex 6p C2 DCpowe'!$G$16*G369*'ver pressoflex 6p C2 DCpowe'!$O$10,SIGN(G369)*'ver pressoflex 6p C2 DCpowe'!$G$15*'ver pressoflex 6p C2 DCpowe'!$O$10)</f>
        <v>0</v>
      </c>
      <c r="P369" s="31">
        <f>IF(ABS(H369)&lt;'ver pressoflex 6p C2 DCpowe'!$G$7,'ver pressoflex 6p C2 DCpowe'!$G$16*H369*'ver pressoflex 6p C2 DCpowe'!$O$11,SIGN(H369)*'ver pressoflex 6p C2 DCpowe'!$G$15*'ver pressoflex 6p C2 DCpowe'!$O$11)</f>
        <v>0</v>
      </c>
      <c r="Q369" s="31">
        <f>IF(ABS(I369)&lt;'ver pressoflex 6p C2 DCpowe'!$G$7,'ver pressoflex 6p C2 DCpowe'!$G$16*I369*'ver pressoflex 6p C2 DCpowe'!$O$12,SIGN(I369)*'ver pressoflex 6p C2 DCpowe'!$G$15*'ver pressoflex 6p C2 DCpowe'!$O$12)</f>
        <v>0</v>
      </c>
      <c r="R369" s="31">
        <f>IF(ABS(J369)&lt;'ver pressoflex 6p C2 DCpowe'!$G$7,'ver pressoflex 6p C2 DCpowe'!$G$16*J369*'ver pressoflex 6p C2 DCpowe'!$O$13,SIGN(J369)*'ver pressoflex 6p C2 DCpowe'!$G$15*'ver pressoflex 6p C2 DCpowe'!$O$13)</f>
        <v>17803.500000000004</v>
      </c>
      <c r="S369" s="113">
        <f t="shared" si="69"/>
        <v>16186.133776630519</v>
      </c>
      <c r="T369" s="362">
        <f>-L369*('ver pressoflex 6p C2 DCpowe'!$G$3/2-'ver pressoflex 6p C2 DCpowe'!AF369*'ver pressoflex 6p C2 DCpowe'!D369)</f>
        <v>1864535.5603280559</v>
      </c>
      <c r="U369" s="29">
        <f>M369*IF(($G$3/2-$M$8)&gt;0,('ver pressoflex 6p C2 DCpowe'!$G$3/2-'ver pressoflex 6p C2 DCpowe'!$M$8),'ver pressoflex 6p C2 DCpowe'!$G$3/2-('ver pressoflex 6p C2 DCpowe'!$G$3-'ver pressoflex 6p C2 DCpowe'!$M$8))*IF(($G$3/2-$M$8)&gt;0,-1,1)</f>
        <v>-1075.4050993676933</v>
      </c>
      <c r="V369" s="29">
        <f>N369*IF(($G$3/2-$M$9)&gt;0,('ver pressoflex 6p C2 DCpowe'!$G$3/2-'ver pressoflex 6p C2 DCpowe'!$M$9),'ver pressoflex 6p C2 DCpowe'!$G$3/2-('ver pressoflex 6p C2 DCpowe'!$G$3-'ver pressoflex 6p C2 DCpowe'!$M$9))*IF(($G$3/2-$M$9)&gt;0,-1,1)</f>
        <v>0</v>
      </c>
      <c r="W369" s="29">
        <f>O369*IF(($G$3/2-$M$10)&gt;0,('ver pressoflex 6p C2 DCpowe'!$G$3/2-'ver pressoflex 6p C2 DCpowe'!$M$10),'ver pressoflex 6p C2 DCpowe'!$G$3/2-('ver pressoflex 6p C2 DCpowe'!$G$3-'ver pressoflex 6p C2 DCpowe'!$M$10))*IF(($G$3/2-$M$10)&gt;0,-1,1)</f>
        <v>0</v>
      </c>
      <c r="X369" s="29">
        <f>P369*IF(($G$3/2-$M$11)&gt;0,('ver pressoflex 6p C2 DCpowe'!$G$3/2-'ver pressoflex 6p C2 DCpowe'!$M$11),'ver pressoflex 6p C2 DCpowe'!$G$3/2-('ver pressoflex 6p C2 DCpowe'!$G$3-'ver pressoflex 6p C2 DCpowe'!$M$11))*IF(($G$3/2-$M$11)&gt;0,-1,1)</f>
        <v>0</v>
      </c>
      <c r="Y369" s="29">
        <f>Q369*IF(($G$3/2-$M$12)&gt;0,('ver pressoflex 6p C2 DCpowe'!$G$3/2-'ver pressoflex 6p C2 DCpowe'!$M$12),'ver pressoflex 6p C2 DCpowe'!$G$3/2-('ver pressoflex 6p C2 DCpowe'!$G$3-'ver pressoflex 6p C2 DCpowe'!$M$12))*IF(($G$3/2-$M$12)&gt;0,-1,1)</f>
        <v>0</v>
      </c>
      <c r="Z369" s="29">
        <f>R369*IF(($G$3/2-$M$13)&gt;0,('ver pressoflex 6p C2 DCpowe'!$G$3/2-'ver pressoflex 6p C2 DCpowe'!$M$13),'ver pressoflex 6p C2 DCpowe'!$G$3/2-('ver pressoflex 6p C2 DCpowe'!$G$3-'ver pressoflex 6p C2 DCpowe'!$M$13))*IF(($G$3/2-$M$13)&gt;0,-1,1)</f>
        <v>18248587.500000004</v>
      </c>
      <c r="AA369" s="113">
        <f t="shared" si="77"/>
        <v>20112047.655228693</v>
      </c>
      <c r="AB369" s="193">
        <f t="shared" si="78"/>
        <v>3.8860524182775068E-4</v>
      </c>
      <c r="AC369" s="191">
        <f t="shared" si="79"/>
        <v>5.3656429193514002E-4</v>
      </c>
      <c r="AD369" s="194">
        <f t="shared" si="80"/>
        <v>1.2028947275778161E-7</v>
      </c>
      <c r="AE369" s="191">
        <f t="shared" si="81"/>
        <v>4.0242321895135498E-2</v>
      </c>
      <c r="AF369" s="191">
        <f t="shared" si="82"/>
        <v>0.4231044357654935</v>
      </c>
    </row>
    <row r="370" spans="2:32">
      <c r="B370" s="116">
        <f t="shared" si="68"/>
        <v>58159.506895498853</v>
      </c>
      <c r="C370" s="115">
        <f t="shared" si="83"/>
        <v>14.169999999999963</v>
      </c>
      <c r="D370" s="68">
        <f>'ver pressoflex 6p C2 DCpowe'!$G$3/2/$C$557*C370</f>
        <v>173.58249999999956</v>
      </c>
      <c r="E370" s="114">
        <f t="shared" si="70"/>
        <v>5.959504470615405E-5</v>
      </c>
      <c r="F370" s="114">
        <f t="shared" si="71"/>
        <v>2.400664585981667E-4</v>
      </c>
      <c r="G370" s="114">
        <f t="shared" si="72"/>
        <v>4.2053787249017935E-4</v>
      </c>
      <c r="H370" s="114">
        <f t="shared" si="73"/>
        <v>4.3232321979049526E-3</v>
      </c>
      <c r="I370" s="114">
        <f t="shared" si="74"/>
        <v>4.503703611796965E-3</v>
      </c>
      <c r="J370" s="114">
        <f t="shared" si="75"/>
        <v>4.6841750256889783E-3</v>
      </c>
      <c r="K370" s="114">
        <f t="shared" si="76"/>
        <v>5.1353535604190094E-3</v>
      </c>
      <c r="L370" s="113">
        <f>-'ver pressoflex 6p C2 DCpowe'!$G$2*'ver pressoflex 6p C2 DCpowe'!D370*'ver pressoflex 6p C2 DCpowe'!$G$17*'ver pressoflex 6p C2 DCpowe'!$G$13*'ver pressoflex 6p C2 DCpowe'!AE370</f>
        <v>-1644.9963393034186</v>
      </c>
      <c r="M370" s="31">
        <f>IF(ABS(E370)&lt;'ver pressoflex 6p C2 DCpowe'!$G$7,'ver pressoflex 6p C2 DCpowe'!$G$16*E370*'ver pressoflex 6p C2 DCpowe'!$O$8,SIGN(E370)*'ver pressoflex 6p C2 DCpowe'!$G$15*'ver pressoflex 6p C2 DCpowe'!$O$8)</f>
        <v>1.0032348022672641</v>
      </c>
      <c r="N370" s="31">
        <f>IF(ABS(F370)&lt;'ver pressoflex 6p C2 DCpowe'!$G$7,'ver pressoflex 6p C2 DCpowe'!$G$16*F370*'ver pressoflex 6p C2 DCpowe'!$O$9,SIGN(F370)*'ver pressoflex 6p C2 DCpowe'!$G$15*'ver pressoflex 6p C2 DCpowe'!$O$9)</f>
        <v>0</v>
      </c>
      <c r="O370" s="31">
        <f>IF(ABS(G370)&lt;'ver pressoflex 6p C2 DCpowe'!$G$7,'ver pressoflex 6p C2 DCpowe'!$G$16*G370*'ver pressoflex 6p C2 DCpowe'!$O$10,SIGN(G370)*'ver pressoflex 6p C2 DCpowe'!$G$15*'ver pressoflex 6p C2 DCpowe'!$O$10)</f>
        <v>0</v>
      </c>
      <c r="P370" s="31">
        <f>IF(ABS(H370)&lt;'ver pressoflex 6p C2 DCpowe'!$G$7,'ver pressoflex 6p C2 DCpowe'!$G$16*H370*'ver pressoflex 6p C2 DCpowe'!$O$11,SIGN(H370)*'ver pressoflex 6p C2 DCpowe'!$G$15*'ver pressoflex 6p C2 DCpowe'!$O$11)</f>
        <v>0</v>
      </c>
      <c r="Q370" s="31">
        <f>IF(ABS(I370)&lt;'ver pressoflex 6p C2 DCpowe'!$G$7,'ver pressoflex 6p C2 DCpowe'!$G$16*I370*'ver pressoflex 6p C2 DCpowe'!$O$12,SIGN(I370)*'ver pressoflex 6p C2 DCpowe'!$G$15*'ver pressoflex 6p C2 DCpowe'!$O$12)</f>
        <v>0</v>
      </c>
      <c r="R370" s="31">
        <f>IF(ABS(J370)&lt;'ver pressoflex 6p C2 DCpowe'!$G$7,'ver pressoflex 6p C2 DCpowe'!$G$16*J370*'ver pressoflex 6p C2 DCpowe'!$O$13,SIGN(J370)*'ver pressoflex 6p C2 DCpowe'!$G$15*'ver pressoflex 6p C2 DCpowe'!$O$13)</f>
        <v>17803.500000000004</v>
      </c>
      <c r="S370" s="113">
        <f t="shared" si="69"/>
        <v>16159.506895498853</v>
      </c>
      <c r="T370" s="362">
        <f>-L370*('ver pressoflex 6p C2 DCpowe'!$G$3/2-'ver pressoflex 6p C2 DCpowe'!AF370*'ver pressoflex 6p C2 DCpowe'!D370)</f>
        <v>1894162.256202929</v>
      </c>
      <c r="U370" s="29">
        <f>M370*IF(($G$3/2-$M$8)&gt;0,('ver pressoflex 6p C2 DCpowe'!$G$3/2-'ver pressoflex 6p C2 DCpowe'!$M$8),'ver pressoflex 6p C2 DCpowe'!$G$3/2-('ver pressoflex 6p C2 DCpowe'!$G$3-'ver pressoflex 6p C2 DCpowe'!$M$8))*IF(($G$3/2-$M$8)&gt;0,-1,1)</f>
        <v>-1028.3156723239458</v>
      </c>
      <c r="V370" s="29">
        <f>N370*IF(($G$3/2-$M$9)&gt;0,('ver pressoflex 6p C2 DCpowe'!$G$3/2-'ver pressoflex 6p C2 DCpowe'!$M$9),'ver pressoflex 6p C2 DCpowe'!$G$3/2-('ver pressoflex 6p C2 DCpowe'!$G$3-'ver pressoflex 6p C2 DCpowe'!$M$9))*IF(($G$3/2-$M$9)&gt;0,-1,1)</f>
        <v>0</v>
      </c>
      <c r="W370" s="29">
        <f>O370*IF(($G$3/2-$M$10)&gt;0,('ver pressoflex 6p C2 DCpowe'!$G$3/2-'ver pressoflex 6p C2 DCpowe'!$M$10),'ver pressoflex 6p C2 DCpowe'!$G$3/2-('ver pressoflex 6p C2 DCpowe'!$G$3-'ver pressoflex 6p C2 DCpowe'!$M$10))*IF(($G$3/2-$M$10)&gt;0,-1,1)</f>
        <v>0</v>
      </c>
      <c r="X370" s="29">
        <f>P370*IF(($G$3/2-$M$11)&gt;0,('ver pressoflex 6p C2 DCpowe'!$G$3/2-'ver pressoflex 6p C2 DCpowe'!$M$11),'ver pressoflex 6p C2 DCpowe'!$G$3/2-('ver pressoflex 6p C2 DCpowe'!$G$3-'ver pressoflex 6p C2 DCpowe'!$M$11))*IF(($G$3/2-$M$11)&gt;0,-1,1)</f>
        <v>0</v>
      </c>
      <c r="Y370" s="29">
        <f>Q370*IF(($G$3/2-$M$12)&gt;0,('ver pressoflex 6p C2 DCpowe'!$G$3/2-'ver pressoflex 6p C2 DCpowe'!$M$12),'ver pressoflex 6p C2 DCpowe'!$G$3/2-('ver pressoflex 6p C2 DCpowe'!$G$3-'ver pressoflex 6p C2 DCpowe'!$M$12))*IF(($G$3/2-$M$12)&gt;0,-1,1)</f>
        <v>0</v>
      </c>
      <c r="Z370" s="29">
        <f>R370*IF(($G$3/2-$M$13)&gt;0,('ver pressoflex 6p C2 DCpowe'!$G$3/2-'ver pressoflex 6p C2 DCpowe'!$M$13),'ver pressoflex 6p C2 DCpowe'!$G$3/2-('ver pressoflex 6p C2 DCpowe'!$G$3-'ver pressoflex 6p C2 DCpowe'!$M$13))*IF(($G$3/2-$M$13)&gt;0,-1,1)</f>
        <v>18248587.500000004</v>
      </c>
      <c r="AA370" s="113">
        <f t="shared" si="77"/>
        <v>20141721.440530609</v>
      </c>
      <c r="AB370" s="193">
        <f t="shared" si="78"/>
        <v>3.9158349002387752E-4</v>
      </c>
      <c r="AC370" s="191">
        <f t="shared" si="79"/>
        <v>5.4152803892868482E-4</v>
      </c>
      <c r="AD370" s="194">
        <f t="shared" si="80"/>
        <v>1.2222580249384458E-7</v>
      </c>
      <c r="AE370" s="191">
        <f t="shared" si="81"/>
        <v>4.0614602919651362E-2</v>
      </c>
      <c r="AF370" s="191">
        <f t="shared" si="82"/>
        <v>0.4236084883947786</v>
      </c>
    </row>
    <row r="371" spans="2:32">
      <c r="B371" s="116">
        <f t="shared" si="68"/>
        <v>58132.650348586751</v>
      </c>
      <c r="C371" s="115">
        <f t="shared" si="83"/>
        <v>14.269999999999962</v>
      </c>
      <c r="D371" s="68">
        <f>'ver pressoflex 6p C2 DCpowe'!$G$3/2/$C$557*C371</f>
        <v>174.80749999999955</v>
      </c>
      <c r="E371" s="114">
        <f t="shared" si="70"/>
        <v>5.6863004005296252E-5</v>
      </c>
      <c r="F371" s="114">
        <f t="shared" si="71"/>
        <v>2.374342184708562E-4</v>
      </c>
      <c r="G371" s="114">
        <f t="shared" si="72"/>
        <v>4.1800543293641615E-4</v>
      </c>
      <c r="H371" s="114">
        <f t="shared" si="73"/>
        <v>4.3228579457541506E-3</v>
      </c>
      <c r="I371" s="114">
        <f t="shared" si="74"/>
        <v>4.5034291602197105E-3</v>
      </c>
      <c r="J371" s="114">
        <f t="shared" si="75"/>
        <v>4.6840003746852705E-3</v>
      </c>
      <c r="K371" s="114">
        <f t="shared" si="76"/>
        <v>5.1354284108491707E-3</v>
      </c>
      <c r="L371" s="113">
        <f>-'ver pressoflex 6p C2 DCpowe'!$G$2*'ver pressoflex 6p C2 DCpowe'!D371*'ver pressoflex 6p C2 DCpowe'!$G$17*'ver pressoflex 6p C2 DCpowe'!$G$13*'ver pressoflex 6p C2 DCpowe'!AE371</f>
        <v>-1671.8068945005055</v>
      </c>
      <c r="M371" s="31">
        <f>IF(ABS(E371)&lt;'ver pressoflex 6p C2 DCpowe'!$G$7,'ver pressoflex 6p C2 DCpowe'!$G$16*E371*'ver pressoflex 6p C2 DCpowe'!$O$8,SIGN(E371)*'ver pressoflex 6p C2 DCpowe'!$G$15*'ver pressoflex 6p C2 DCpowe'!$O$8)</f>
        <v>0.95724308725428497</v>
      </c>
      <c r="N371" s="31">
        <f>IF(ABS(F371)&lt;'ver pressoflex 6p C2 DCpowe'!$G$7,'ver pressoflex 6p C2 DCpowe'!$G$16*F371*'ver pressoflex 6p C2 DCpowe'!$O$9,SIGN(F371)*'ver pressoflex 6p C2 DCpowe'!$G$15*'ver pressoflex 6p C2 DCpowe'!$O$9)</f>
        <v>0</v>
      </c>
      <c r="O371" s="31">
        <f>IF(ABS(G371)&lt;'ver pressoflex 6p C2 DCpowe'!$G$7,'ver pressoflex 6p C2 DCpowe'!$G$16*G371*'ver pressoflex 6p C2 DCpowe'!$O$10,SIGN(G371)*'ver pressoflex 6p C2 DCpowe'!$G$15*'ver pressoflex 6p C2 DCpowe'!$O$10)</f>
        <v>0</v>
      </c>
      <c r="P371" s="31">
        <f>IF(ABS(H371)&lt;'ver pressoflex 6p C2 DCpowe'!$G$7,'ver pressoflex 6p C2 DCpowe'!$G$16*H371*'ver pressoflex 6p C2 DCpowe'!$O$11,SIGN(H371)*'ver pressoflex 6p C2 DCpowe'!$G$15*'ver pressoflex 6p C2 DCpowe'!$O$11)</f>
        <v>0</v>
      </c>
      <c r="Q371" s="31">
        <f>IF(ABS(I371)&lt;'ver pressoflex 6p C2 DCpowe'!$G$7,'ver pressoflex 6p C2 DCpowe'!$G$16*I371*'ver pressoflex 6p C2 DCpowe'!$O$12,SIGN(I371)*'ver pressoflex 6p C2 DCpowe'!$G$15*'ver pressoflex 6p C2 DCpowe'!$O$12)</f>
        <v>0</v>
      </c>
      <c r="R371" s="31">
        <f>IF(ABS(J371)&lt;'ver pressoflex 6p C2 DCpowe'!$G$7,'ver pressoflex 6p C2 DCpowe'!$G$16*J371*'ver pressoflex 6p C2 DCpowe'!$O$13,SIGN(J371)*'ver pressoflex 6p C2 DCpowe'!$G$15*'ver pressoflex 6p C2 DCpowe'!$O$13)</f>
        <v>17803.500000000004</v>
      </c>
      <c r="S371" s="113">
        <f t="shared" si="69"/>
        <v>16132.650348586752</v>
      </c>
      <c r="T371" s="362">
        <f>-L371*('ver pressoflex 6p C2 DCpowe'!$G$3/2-'ver pressoflex 6p C2 DCpowe'!AF371*'ver pressoflex 6p C2 DCpowe'!D371)</f>
        <v>1924020.5757942577</v>
      </c>
      <c r="U371" s="29">
        <f>M371*IF(($G$3/2-$M$8)&gt;0,('ver pressoflex 6p C2 DCpowe'!$G$3/2-'ver pressoflex 6p C2 DCpowe'!$M$8),'ver pressoflex 6p C2 DCpowe'!$G$3/2-('ver pressoflex 6p C2 DCpowe'!$G$3-'ver pressoflex 6p C2 DCpowe'!$M$8))*IF(($G$3/2-$M$8)&gt;0,-1,1)</f>
        <v>-981.17416443564207</v>
      </c>
      <c r="V371" s="29">
        <f>N371*IF(($G$3/2-$M$9)&gt;0,('ver pressoflex 6p C2 DCpowe'!$G$3/2-'ver pressoflex 6p C2 DCpowe'!$M$9),'ver pressoflex 6p C2 DCpowe'!$G$3/2-('ver pressoflex 6p C2 DCpowe'!$G$3-'ver pressoflex 6p C2 DCpowe'!$M$9))*IF(($G$3/2-$M$9)&gt;0,-1,1)</f>
        <v>0</v>
      </c>
      <c r="W371" s="29">
        <f>O371*IF(($G$3/2-$M$10)&gt;0,('ver pressoflex 6p C2 DCpowe'!$G$3/2-'ver pressoflex 6p C2 DCpowe'!$M$10),'ver pressoflex 6p C2 DCpowe'!$G$3/2-('ver pressoflex 6p C2 DCpowe'!$G$3-'ver pressoflex 6p C2 DCpowe'!$M$10))*IF(($G$3/2-$M$10)&gt;0,-1,1)</f>
        <v>0</v>
      </c>
      <c r="X371" s="29">
        <f>P371*IF(($G$3/2-$M$11)&gt;0,('ver pressoflex 6p C2 DCpowe'!$G$3/2-'ver pressoflex 6p C2 DCpowe'!$M$11),'ver pressoflex 6p C2 DCpowe'!$G$3/2-('ver pressoflex 6p C2 DCpowe'!$G$3-'ver pressoflex 6p C2 DCpowe'!$M$11))*IF(($G$3/2-$M$11)&gt;0,-1,1)</f>
        <v>0</v>
      </c>
      <c r="Y371" s="29">
        <f>Q371*IF(($G$3/2-$M$12)&gt;0,('ver pressoflex 6p C2 DCpowe'!$G$3/2-'ver pressoflex 6p C2 DCpowe'!$M$12),'ver pressoflex 6p C2 DCpowe'!$G$3/2-('ver pressoflex 6p C2 DCpowe'!$G$3-'ver pressoflex 6p C2 DCpowe'!$M$12))*IF(($G$3/2-$M$12)&gt;0,-1,1)</f>
        <v>0</v>
      </c>
      <c r="Z371" s="29">
        <f>R371*IF(($G$3/2-$M$13)&gt;0,('ver pressoflex 6p C2 DCpowe'!$G$3/2-'ver pressoflex 6p C2 DCpowe'!$M$13),'ver pressoflex 6p C2 DCpowe'!$G$3/2-('ver pressoflex 6p C2 DCpowe'!$G$3-'ver pressoflex 6p C2 DCpowe'!$M$13))*IF(($G$3/2-$M$13)&gt;0,-1,1)</f>
        <v>18248587.500000004</v>
      </c>
      <c r="AA371" s="113">
        <f t="shared" si="77"/>
        <v>20171626.901629824</v>
      </c>
      <c r="AB371" s="193">
        <f t="shared" si="78"/>
        <v>3.9456503215860362E-4</v>
      </c>
      <c r="AC371" s="191">
        <f t="shared" si="79"/>
        <v>5.4649727581989487E-4</v>
      </c>
      <c r="AD371" s="194">
        <f t="shared" si="80"/>
        <v>1.2417908161304435E-7</v>
      </c>
      <c r="AE371" s="191">
        <f t="shared" si="81"/>
        <v>4.0987295686492113E-2</v>
      </c>
      <c r="AF371" s="191">
        <f t="shared" si="82"/>
        <v>0.42410693541910605</v>
      </c>
    </row>
    <row r="372" spans="2:32">
      <c r="B372" s="116">
        <f t="shared" si="68"/>
        <v>58105.563754668321</v>
      </c>
      <c r="C372" s="115">
        <f t="shared" si="83"/>
        <v>14.369999999999962</v>
      </c>
      <c r="D372" s="68">
        <f>'ver pressoflex 6p C2 DCpowe'!$G$3/2/$C$557*C372</f>
        <v>176.03249999999954</v>
      </c>
      <c r="E372" s="114">
        <f t="shared" si="70"/>
        <v>5.4127939999120241E-5</v>
      </c>
      <c r="F372" s="114">
        <f t="shared" si="71"/>
        <v>2.3479906547860442E-4</v>
      </c>
      <c r="G372" s="114">
        <f t="shared" si="72"/>
        <v>4.1547019095808862E-4</v>
      </c>
      <c r="H372" s="114">
        <f t="shared" si="73"/>
        <v>4.322483279451934E-3</v>
      </c>
      <c r="I372" s="114">
        <f t="shared" si="74"/>
        <v>4.5031544049314179E-3</v>
      </c>
      <c r="J372" s="114">
        <f t="shared" si="75"/>
        <v>4.6838255304109027E-3</v>
      </c>
      <c r="K372" s="114">
        <f t="shared" si="76"/>
        <v>5.1355033441096128E-3</v>
      </c>
      <c r="L372" s="113">
        <f>-'ver pressoflex 6p C2 DCpowe'!$G$2*'ver pressoflex 6p C2 DCpowe'!D372*'ver pressoflex 6p C2 DCpowe'!$G$17*'ver pressoflex 6p C2 DCpowe'!$G$13*'ver pressoflex 6p C2 DCpowe'!AE372</f>
        <v>-1698.8474458090031</v>
      </c>
      <c r="M372" s="31">
        <f>IF(ABS(E372)&lt;'ver pressoflex 6p C2 DCpowe'!$G$7,'ver pressoflex 6p C2 DCpowe'!$G$16*E372*'ver pressoflex 6p C2 DCpowe'!$O$8,SIGN(E372)*'ver pressoflex 6p C2 DCpowe'!$G$15*'ver pressoflex 6p C2 DCpowe'!$O$8)</f>
        <v>0.91120047731995679</v>
      </c>
      <c r="N372" s="31">
        <f>IF(ABS(F372)&lt;'ver pressoflex 6p C2 DCpowe'!$G$7,'ver pressoflex 6p C2 DCpowe'!$G$16*F372*'ver pressoflex 6p C2 DCpowe'!$O$9,SIGN(F372)*'ver pressoflex 6p C2 DCpowe'!$G$15*'ver pressoflex 6p C2 DCpowe'!$O$9)</f>
        <v>0</v>
      </c>
      <c r="O372" s="31">
        <f>IF(ABS(G372)&lt;'ver pressoflex 6p C2 DCpowe'!$G$7,'ver pressoflex 6p C2 DCpowe'!$G$16*G372*'ver pressoflex 6p C2 DCpowe'!$O$10,SIGN(G372)*'ver pressoflex 6p C2 DCpowe'!$G$15*'ver pressoflex 6p C2 DCpowe'!$O$10)</f>
        <v>0</v>
      </c>
      <c r="P372" s="31">
        <f>IF(ABS(H372)&lt;'ver pressoflex 6p C2 DCpowe'!$G$7,'ver pressoflex 6p C2 DCpowe'!$G$16*H372*'ver pressoflex 6p C2 DCpowe'!$O$11,SIGN(H372)*'ver pressoflex 6p C2 DCpowe'!$G$15*'ver pressoflex 6p C2 DCpowe'!$O$11)</f>
        <v>0</v>
      </c>
      <c r="Q372" s="31">
        <f>IF(ABS(I372)&lt;'ver pressoflex 6p C2 DCpowe'!$G$7,'ver pressoflex 6p C2 DCpowe'!$G$16*I372*'ver pressoflex 6p C2 DCpowe'!$O$12,SIGN(I372)*'ver pressoflex 6p C2 DCpowe'!$G$15*'ver pressoflex 6p C2 DCpowe'!$O$12)</f>
        <v>0</v>
      </c>
      <c r="R372" s="31">
        <f>IF(ABS(J372)&lt;'ver pressoflex 6p C2 DCpowe'!$G$7,'ver pressoflex 6p C2 DCpowe'!$G$16*J372*'ver pressoflex 6p C2 DCpowe'!$O$13,SIGN(J372)*'ver pressoflex 6p C2 DCpowe'!$G$15*'ver pressoflex 6p C2 DCpowe'!$O$13)</f>
        <v>17803.500000000004</v>
      </c>
      <c r="S372" s="113">
        <f t="shared" si="69"/>
        <v>16105.563754668321</v>
      </c>
      <c r="T372" s="362">
        <f>-L372*('ver pressoflex 6p C2 DCpowe'!$G$3/2-'ver pressoflex 6p C2 DCpowe'!AF372*'ver pressoflex 6p C2 DCpowe'!D372)</f>
        <v>1954110.5305362905</v>
      </c>
      <c r="U372" s="29">
        <f>M372*IF(($G$3/2-$M$8)&gt;0,('ver pressoflex 6p C2 DCpowe'!$G$3/2-'ver pressoflex 6p C2 DCpowe'!$M$8),'ver pressoflex 6p C2 DCpowe'!$G$3/2-('ver pressoflex 6p C2 DCpowe'!$G$3-'ver pressoflex 6p C2 DCpowe'!$M$8))*IF(($G$3/2-$M$8)&gt;0,-1,1)</f>
        <v>-933.98048925295575</v>
      </c>
      <c r="V372" s="29">
        <f>N372*IF(($G$3/2-$M$9)&gt;0,('ver pressoflex 6p C2 DCpowe'!$G$3/2-'ver pressoflex 6p C2 DCpowe'!$M$9),'ver pressoflex 6p C2 DCpowe'!$G$3/2-('ver pressoflex 6p C2 DCpowe'!$G$3-'ver pressoflex 6p C2 DCpowe'!$M$9))*IF(($G$3/2-$M$9)&gt;0,-1,1)</f>
        <v>0</v>
      </c>
      <c r="W372" s="29">
        <f>O372*IF(($G$3/2-$M$10)&gt;0,('ver pressoflex 6p C2 DCpowe'!$G$3/2-'ver pressoflex 6p C2 DCpowe'!$M$10),'ver pressoflex 6p C2 DCpowe'!$G$3/2-('ver pressoflex 6p C2 DCpowe'!$G$3-'ver pressoflex 6p C2 DCpowe'!$M$10))*IF(($G$3/2-$M$10)&gt;0,-1,1)</f>
        <v>0</v>
      </c>
      <c r="X372" s="29">
        <f>P372*IF(($G$3/2-$M$11)&gt;0,('ver pressoflex 6p C2 DCpowe'!$G$3/2-'ver pressoflex 6p C2 DCpowe'!$M$11),'ver pressoflex 6p C2 DCpowe'!$G$3/2-('ver pressoflex 6p C2 DCpowe'!$G$3-'ver pressoflex 6p C2 DCpowe'!$M$11))*IF(($G$3/2-$M$11)&gt;0,-1,1)</f>
        <v>0</v>
      </c>
      <c r="Y372" s="29">
        <f>Q372*IF(($G$3/2-$M$12)&gt;0,('ver pressoflex 6p C2 DCpowe'!$G$3/2-'ver pressoflex 6p C2 DCpowe'!$M$12),'ver pressoflex 6p C2 DCpowe'!$G$3/2-('ver pressoflex 6p C2 DCpowe'!$G$3-'ver pressoflex 6p C2 DCpowe'!$M$12))*IF(($G$3/2-$M$12)&gt;0,-1,1)</f>
        <v>0</v>
      </c>
      <c r="Z372" s="29">
        <f>R372*IF(($G$3/2-$M$13)&gt;0,('ver pressoflex 6p C2 DCpowe'!$G$3/2-'ver pressoflex 6p C2 DCpowe'!$M$13),'ver pressoflex 6p C2 DCpowe'!$G$3/2-('ver pressoflex 6p C2 DCpowe'!$G$3-'ver pressoflex 6p C2 DCpowe'!$M$13))*IF(($G$3/2-$M$13)&gt;0,-1,1)</f>
        <v>18248587.500000004</v>
      </c>
      <c r="AA372" s="113">
        <f t="shared" si="77"/>
        <v>20201764.05004704</v>
      </c>
      <c r="AB372" s="193">
        <f t="shared" si="78"/>
        <v>3.9754987369959019E-4</v>
      </c>
      <c r="AC372" s="191">
        <f t="shared" si="79"/>
        <v>5.5147201172153922E-4</v>
      </c>
      <c r="AD372" s="194">
        <f t="shared" si="80"/>
        <v>1.2614936284324453E-7</v>
      </c>
      <c r="AE372" s="191">
        <f t="shared" si="81"/>
        <v>4.1360400879115439E-2</v>
      </c>
      <c r="AF372" s="191">
        <f t="shared" si="82"/>
        <v>0.42459985704203218</v>
      </c>
    </row>
    <row r="373" spans="2:32">
      <c r="B373" s="116">
        <f t="shared" si="68"/>
        <v>58078.246731673455</v>
      </c>
      <c r="C373" s="115">
        <f t="shared" si="83"/>
        <v>14.469999999999962</v>
      </c>
      <c r="D373" s="68">
        <f>'ver pressoflex 6p C2 DCpowe'!$G$3/2/$C$557*C373</f>
        <v>177.25749999999954</v>
      </c>
      <c r="E373" s="114">
        <f t="shared" si="70"/>
        <v>5.1389847666414998E-5</v>
      </c>
      <c r="F373" s="114">
        <f t="shared" si="71"/>
        <v>2.3216099478362361E-4</v>
      </c>
      <c r="G373" s="114">
        <f t="shared" si="72"/>
        <v>4.129321419008322E-4</v>
      </c>
      <c r="H373" s="114">
        <f t="shared" si="73"/>
        <v>4.3221081983104686E-3</v>
      </c>
      <c r="I373" s="114">
        <f t="shared" si="74"/>
        <v>4.5028793454276773E-3</v>
      </c>
      <c r="J373" s="114">
        <f t="shared" si="75"/>
        <v>4.6836504925448852E-3</v>
      </c>
      <c r="K373" s="114">
        <f t="shared" si="76"/>
        <v>5.1355783603379062E-3</v>
      </c>
      <c r="L373" s="113">
        <f>-'ver pressoflex 6p C2 DCpowe'!$G$2*'ver pressoflex 6p C2 DCpowe'!D373*'ver pressoflex 6p C2 DCpowe'!$G$17*'ver pressoflex 6p C2 DCpowe'!$G$13*'ver pressoflex 6p C2 DCpowe'!AE373</f>
        <v>-1726.1183752144827</v>
      </c>
      <c r="M373" s="31">
        <f>IF(ABS(E373)&lt;'ver pressoflex 6p C2 DCpowe'!$G$7,'ver pressoflex 6p C2 DCpowe'!$G$16*E373*'ver pressoflex 6p C2 DCpowe'!$O$8,SIGN(E373)*'ver pressoflex 6p C2 DCpowe'!$G$15*'ver pressoflex 6p C2 DCpowe'!$O$8)</f>
        <v>0.86510688793621748</v>
      </c>
      <c r="N373" s="31">
        <f>IF(ABS(F373)&lt;'ver pressoflex 6p C2 DCpowe'!$G$7,'ver pressoflex 6p C2 DCpowe'!$G$16*F373*'ver pressoflex 6p C2 DCpowe'!$O$9,SIGN(F373)*'ver pressoflex 6p C2 DCpowe'!$G$15*'ver pressoflex 6p C2 DCpowe'!$O$9)</f>
        <v>0</v>
      </c>
      <c r="O373" s="31">
        <f>IF(ABS(G373)&lt;'ver pressoflex 6p C2 DCpowe'!$G$7,'ver pressoflex 6p C2 DCpowe'!$G$16*G373*'ver pressoflex 6p C2 DCpowe'!$O$10,SIGN(G373)*'ver pressoflex 6p C2 DCpowe'!$G$15*'ver pressoflex 6p C2 DCpowe'!$O$10)</f>
        <v>0</v>
      </c>
      <c r="P373" s="31">
        <f>IF(ABS(H373)&lt;'ver pressoflex 6p C2 DCpowe'!$G$7,'ver pressoflex 6p C2 DCpowe'!$G$16*H373*'ver pressoflex 6p C2 DCpowe'!$O$11,SIGN(H373)*'ver pressoflex 6p C2 DCpowe'!$G$15*'ver pressoflex 6p C2 DCpowe'!$O$11)</f>
        <v>0</v>
      </c>
      <c r="Q373" s="31">
        <f>IF(ABS(I373)&lt;'ver pressoflex 6p C2 DCpowe'!$G$7,'ver pressoflex 6p C2 DCpowe'!$G$16*I373*'ver pressoflex 6p C2 DCpowe'!$O$12,SIGN(I373)*'ver pressoflex 6p C2 DCpowe'!$G$15*'ver pressoflex 6p C2 DCpowe'!$O$12)</f>
        <v>0</v>
      </c>
      <c r="R373" s="31">
        <f>IF(ABS(J373)&lt;'ver pressoflex 6p C2 DCpowe'!$G$7,'ver pressoflex 6p C2 DCpowe'!$G$16*J373*'ver pressoflex 6p C2 DCpowe'!$O$13,SIGN(J373)*'ver pressoflex 6p C2 DCpowe'!$G$15*'ver pressoflex 6p C2 DCpowe'!$O$13)</f>
        <v>17803.500000000004</v>
      </c>
      <c r="S373" s="113">
        <f t="shared" si="69"/>
        <v>16078.246731673456</v>
      </c>
      <c r="T373" s="362">
        <f>-L373*('ver pressoflex 6p C2 DCpowe'!$G$3/2-'ver pressoflex 6p C2 DCpowe'!AF373*'ver pressoflex 6p C2 DCpowe'!D373)</f>
        <v>1984432.1318885935</v>
      </c>
      <c r="U373" s="29">
        <f>M373*IF(($G$3/2-$M$8)&gt;0,('ver pressoflex 6p C2 DCpowe'!$G$3/2-'ver pressoflex 6p C2 DCpowe'!$M$8),'ver pressoflex 6p C2 DCpowe'!$G$3/2-('ver pressoflex 6p C2 DCpowe'!$G$3-'ver pressoflex 6p C2 DCpowe'!$M$8))*IF(($G$3/2-$M$8)&gt;0,-1,1)</f>
        <v>-886.73456013462294</v>
      </c>
      <c r="V373" s="29">
        <f>N373*IF(($G$3/2-$M$9)&gt;0,('ver pressoflex 6p C2 DCpowe'!$G$3/2-'ver pressoflex 6p C2 DCpowe'!$M$9),'ver pressoflex 6p C2 DCpowe'!$G$3/2-('ver pressoflex 6p C2 DCpowe'!$G$3-'ver pressoflex 6p C2 DCpowe'!$M$9))*IF(($G$3/2-$M$9)&gt;0,-1,1)</f>
        <v>0</v>
      </c>
      <c r="W373" s="29">
        <f>O373*IF(($G$3/2-$M$10)&gt;0,('ver pressoflex 6p C2 DCpowe'!$G$3/2-'ver pressoflex 6p C2 DCpowe'!$M$10),'ver pressoflex 6p C2 DCpowe'!$G$3/2-('ver pressoflex 6p C2 DCpowe'!$G$3-'ver pressoflex 6p C2 DCpowe'!$M$10))*IF(($G$3/2-$M$10)&gt;0,-1,1)</f>
        <v>0</v>
      </c>
      <c r="X373" s="29">
        <f>P373*IF(($G$3/2-$M$11)&gt;0,('ver pressoflex 6p C2 DCpowe'!$G$3/2-'ver pressoflex 6p C2 DCpowe'!$M$11),'ver pressoflex 6p C2 DCpowe'!$G$3/2-('ver pressoflex 6p C2 DCpowe'!$G$3-'ver pressoflex 6p C2 DCpowe'!$M$11))*IF(($G$3/2-$M$11)&gt;0,-1,1)</f>
        <v>0</v>
      </c>
      <c r="Y373" s="29">
        <f>Q373*IF(($G$3/2-$M$12)&gt;0,('ver pressoflex 6p C2 DCpowe'!$G$3/2-'ver pressoflex 6p C2 DCpowe'!$M$12),'ver pressoflex 6p C2 DCpowe'!$G$3/2-('ver pressoflex 6p C2 DCpowe'!$G$3-'ver pressoflex 6p C2 DCpowe'!$M$12))*IF(($G$3/2-$M$12)&gt;0,-1,1)</f>
        <v>0</v>
      </c>
      <c r="Z373" s="29">
        <f>R373*IF(($G$3/2-$M$13)&gt;0,('ver pressoflex 6p C2 DCpowe'!$G$3/2-'ver pressoflex 6p C2 DCpowe'!$M$13),'ver pressoflex 6p C2 DCpowe'!$G$3/2-('ver pressoflex 6p C2 DCpowe'!$G$3-'ver pressoflex 6p C2 DCpowe'!$M$13))*IF(($G$3/2-$M$13)&gt;0,-1,1)</f>
        <v>18248587.500000004</v>
      </c>
      <c r="AA373" s="113">
        <f t="shared" si="77"/>
        <v>20232132.897328462</v>
      </c>
      <c r="AB373" s="193">
        <f t="shared" si="78"/>
        <v>4.0053802012660647E-4</v>
      </c>
      <c r="AC373" s="191">
        <f t="shared" si="79"/>
        <v>5.5645225576656638E-4</v>
      </c>
      <c r="AD373" s="194">
        <f t="shared" si="80"/>
        <v>1.281366990835626E-7</v>
      </c>
      <c r="AE373" s="191">
        <f t="shared" si="81"/>
        <v>4.1733919182492474E-2</v>
      </c>
      <c r="AF373" s="191">
        <f t="shared" si="82"/>
        <v>0.42508733247893482</v>
      </c>
    </row>
    <row r="374" spans="2:32">
      <c r="B374" s="116">
        <f t="shared" si="68"/>
        <v>58050.698896685521</v>
      </c>
      <c r="C374" s="115">
        <f t="shared" si="83"/>
        <v>14.569999999999961</v>
      </c>
      <c r="D374" s="68">
        <f>'ver pressoflex 6p C2 DCpowe'!$G$3/2/$C$557*C374</f>
        <v>178.48249999999953</v>
      </c>
      <c r="E374" s="114">
        <f t="shared" si="70"/>
        <v>4.8648721974844112E-5</v>
      </c>
      <c r="F374" s="114">
        <f t="shared" si="71"/>
        <v>2.2952000153740688E-4</v>
      </c>
      <c r="G374" s="114">
        <f t="shared" si="72"/>
        <v>4.1039128109996966E-4</v>
      </c>
      <c r="H374" s="114">
        <f t="shared" si="73"/>
        <v>4.3217327016403899E-3</v>
      </c>
      <c r="I374" s="114">
        <f t="shared" si="74"/>
        <v>4.5026039812029522E-3</v>
      </c>
      <c r="J374" s="114">
        <f t="shared" si="75"/>
        <v>4.6834752607655154E-3</v>
      </c>
      <c r="K374" s="114">
        <f t="shared" si="76"/>
        <v>5.1356534596719225E-3</v>
      </c>
      <c r="L374" s="113">
        <f>-'ver pressoflex 6p C2 DCpowe'!$G$2*'ver pressoflex 6p C2 DCpowe'!D374*'ver pressoflex 6p C2 DCpowe'!$G$17*'ver pressoflex 6p C2 DCpowe'!$G$13*'ver pressoflex 6p C2 DCpowe'!AE374</f>
        <v>-1753.6200655488717</v>
      </c>
      <c r="M374" s="31">
        <f>IF(ABS(E374)&lt;'ver pressoflex 6p C2 DCpowe'!$G$7,'ver pressoflex 6p C2 DCpowe'!$G$16*E374*'ver pressoflex 6p C2 DCpowe'!$O$8,SIGN(E374)*'ver pressoflex 6p C2 DCpowe'!$G$15*'ver pressoflex 6p C2 DCpowe'!$O$8)</f>
        <v>0.81896223438771754</v>
      </c>
      <c r="N374" s="31">
        <f>IF(ABS(F374)&lt;'ver pressoflex 6p C2 DCpowe'!$G$7,'ver pressoflex 6p C2 DCpowe'!$G$16*F374*'ver pressoflex 6p C2 DCpowe'!$O$9,SIGN(F374)*'ver pressoflex 6p C2 DCpowe'!$G$15*'ver pressoflex 6p C2 DCpowe'!$O$9)</f>
        <v>0</v>
      </c>
      <c r="O374" s="31">
        <f>IF(ABS(G374)&lt;'ver pressoflex 6p C2 DCpowe'!$G$7,'ver pressoflex 6p C2 DCpowe'!$G$16*G374*'ver pressoflex 6p C2 DCpowe'!$O$10,SIGN(G374)*'ver pressoflex 6p C2 DCpowe'!$G$15*'ver pressoflex 6p C2 DCpowe'!$O$10)</f>
        <v>0</v>
      </c>
      <c r="P374" s="31">
        <f>IF(ABS(H374)&lt;'ver pressoflex 6p C2 DCpowe'!$G$7,'ver pressoflex 6p C2 DCpowe'!$G$16*H374*'ver pressoflex 6p C2 DCpowe'!$O$11,SIGN(H374)*'ver pressoflex 6p C2 DCpowe'!$G$15*'ver pressoflex 6p C2 DCpowe'!$O$11)</f>
        <v>0</v>
      </c>
      <c r="Q374" s="31">
        <f>IF(ABS(I374)&lt;'ver pressoflex 6p C2 DCpowe'!$G$7,'ver pressoflex 6p C2 DCpowe'!$G$16*I374*'ver pressoflex 6p C2 DCpowe'!$O$12,SIGN(I374)*'ver pressoflex 6p C2 DCpowe'!$G$15*'ver pressoflex 6p C2 DCpowe'!$O$12)</f>
        <v>0</v>
      </c>
      <c r="R374" s="31">
        <f>IF(ABS(J374)&lt;'ver pressoflex 6p C2 DCpowe'!$G$7,'ver pressoflex 6p C2 DCpowe'!$G$16*J374*'ver pressoflex 6p C2 DCpowe'!$O$13,SIGN(J374)*'ver pressoflex 6p C2 DCpowe'!$G$15*'ver pressoflex 6p C2 DCpowe'!$O$13)</f>
        <v>17803.500000000004</v>
      </c>
      <c r="S374" s="113">
        <f t="shared" si="69"/>
        <v>16050.698896685521</v>
      </c>
      <c r="T374" s="362">
        <f>-L374*('ver pressoflex 6p C2 DCpowe'!$G$3/2-'ver pressoflex 6p C2 DCpowe'!AF374*'ver pressoflex 6p C2 DCpowe'!D374)</f>
        <v>2014985.3913361249</v>
      </c>
      <c r="U374" s="29">
        <f>M374*IF(($G$3/2-$M$8)&gt;0,('ver pressoflex 6p C2 DCpowe'!$G$3/2-'ver pressoflex 6p C2 DCpowe'!$M$8),'ver pressoflex 6p C2 DCpowe'!$G$3/2-('ver pressoflex 6p C2 DCpowe'!$G$3-'ver pressoflex 6p C2 DCpowe'!$M$8))*IF(($G$3/2-$M$8)&gt;0,-1,1)</f>
        <v>-839.43629024741051</v>
      </c>
      <c r="V374" s="29">
        <f>N374*IF(($G$3/2-$M$9)&gt;0,('ver pressoflex 6p C2 DCpowe'!$G$3/2-'ver pressoflex 6p C2 DCpowe'!$M$9),'ver pressoflex 6p C2 DCpowe'!$G$3/2-('ver pressoflex 6p C2 DCpowe'!$G$3-'ver pressoflex 6p C2 DCpowe'!$M$9))*IF(($G$3/2-$M$9)&gt;0,-1,1)</f>
        <v>0</v>
      </c>
      <c r="W374" s="29">
        <f>O374*IF(($G$3/2-$M$10)&gt;0,('ver pressoflex 6p C2 DCpowe'!$G$3/2-'ver pressoflex 6p C2 DCpowe'!$M$10),'ver pressoflex 6p C2 DCpowe'!$G$3/2-('ver pressoflex 6p C2 DCpowe'!$G$3-'ver pressoflex 6p C2 DCpowe'!$M$10))*IF(($G$3/2-$M$10)&gt;0,-1,1)</f>
        <v>0</v>
      </c>
      <c r="X374" s="29">
        <f>P374*IF(($G$3/2-$M$11)&gt;0,('ver pressoflex 6p C2 DCpowe'!$G$3/2-'ver pressoflex 6p C2 DCpowe'!$M$11),'ver pressoflex 6p C2 DCpowe'!$G$3/2-('ver pressoflex 6p C2 DCpowe'!$G$3-'ver pressoflex 6p C2 DCpowe'!$M$11))*IF(($G$3/2-$M$11)&gt;0,-1,1)</f>
        <v>0</v>
      </c>
      <c r="Y374" s="29">
        <f>Q374*IF(($G$3/2-$M$12)&gt;0,('ver pressoflex 6p C2 DCpowe'!$G$3/2-'ver pressoflex 6p C2 DCpowe'!$M$12),'ver pressoflex 6p C2 DCpowe'!$G$3/2-('ver pressoflex 6p C2 DCpowe'!$G$3-'ver pressoflex 6p C2 DCpowe'!$M$12))*IF(($G$3/2-$M$12)&gt;0,-1,1)</f>
        <v>0</v>
      </c>
      <c r="Z374" s="29">
        <f>R374*IF(($G$3/2-$M$13)&gt;0,('ver pressoflex 6p C2 DCpowe'!$G$3/2-'ver pressoflex 6p C2 DCpowe'!$M$13),'ver pressoflex 6p C2 DCpowe'!$G$3/2-('ver pressoflex 6p C2 DCpowe'!$G$3-'ver pressoflex 6p C2 DCpowe'!$M$13))*IF(($G$3/2-$M$13)&gt;0,-1,1)</f>
        <v>18248587.500000004</v>
      </c>
      <c r="AA374" s="113">
        <f t="shared" si="77"/>
        <v>20262733.455045883</v>
      </c>
      <c r="AB374" s="193">
        <f t="shared" si="78"/>
        <v>4.0352947693156284E-4</v>
      </c>
      <c r="AC374" s="191">
        <f t="shared" si="79"/>
        <v>5.6143801710816031E-4</v>
      </c>
      <c r="AD374" s="194">
        <f t="shared" si="80"/>
        <v>1.3014114340499503E-7</v>
      </c>
      <c r="AE374" s="191">
        <f t="shared" si="81"/>
        <v>4.2107851283112022E-2</v>
      </c>
      <c r="AF374" s="191">
        <f t="shared" si="82"/>
        <v>0.42556943994008323</v>
      </c>
    </row>
    <row r="375" spans="2:32">
      <c r="B375" s="116">
        <f t="shared" si="68"/>
        <v>58022.91986593898</v>
      </c>
      <c r="C375" s="115">
        <f t="shared" si="83"/>
        <v>14.669999999999961</v>
      </c>
      <c r="D375" s="68">
        <f>'ver pressoflex 6p C2 DCpowe'!$G$3/2/$C$557*C375</f>
        <v>179.70749999999953</v>
      </c>
      <c r="E375" s="114">
        <f t="shared" si="70"/>
        <v>4.5904557880915014E-5</v>
      </c>
      <c r="F375" s="114">
        <f t="shared" si="71"/>
        <v>2.2687608088069894E-4</v>
      </c>
      <c r="G375" s="114">
        <f t="shared" si="72"/>
        <v>4.0784760388048286E-4</v>
      </c>
      <c r="H375" s="114">
        <f t="shared" si="73"/>
        <v>4.3213567887508105E-3</v>
      </c>
      <c r="I375" s="114">
        <f t="shared" si="74"/>
        <v>4.5023283117505948E-3</v>
      </c>
      <c r="J375" s="114">
        <f t="shared" si="75"/>
        <v>4.6832998347503783E-3</v>
      </c>
      <c r="K375" s="114">
        <f t="shared" si="76"/>
        <v>5.1357286422498375E-3</v>
      </c>
      <c r="L375" s="113">
        <f>-'ver pressoflex 6p C2 DCpowe'!$G$2*'ver pressoflex 6p C2 DCpowe'!D375*'ver pressoflex 6p C2 DCpowe'!$G$17*'ver pressoflex 6p C2 DCpowe'!$G$13*'ver pressoflex 6p C2 DCpowe'!AE375</f>
        <v>-1781.3529004927973</v>
      </c>
      <c r="M375" s="31">
        <f>IF(ABS(E375)&lt;'ver pressoflex 6p C2 DCpowe'!$G$7,'ver pressoflex 6p C2 DCpowe'!$G$16*E375*'ver pressoflex 6p C2 DCpowe'!$O$8,SIGN(E375)*'ver pressoflex 6p C2 DCpowe'!$G$15*'ver pressoflex 6p C2 DCpowe'!$O$8)</f>
        <v>0.77276643177130322</v>
      </c>
      <c r="N375" s="31">
        <f>IF(ABS(F375)&lt;'ver pressoflex 6p C2 DCpowe'!$G$7,'ver pressoflex 6p C2 DCpowe'!$G$16*F375*'ver pressoflex 6p C2 DCpowe'!$O$9,SIGN(F375)*'ver pressoflex 6p C2 DCpowe'!$G$15*'ver pressoflex 6p C2 DCpowe'!$O$9)</f>
        <v>0</v>
      </c>
      <c r="O375" s="31">
        <f>IF(ABS(G375)&lt;'ver pressoflex 6p C2 DCpowe'!$G$7,'ver pressoflex 6p C2 DCpowe'!$G$16*G375*'ver pressoflex 6p C2 DCpowe'!$O$10,SIGN(G375)*'ver pressoflex 6p C2 DCpowe'!$G$15*'ver pressoflex 6p C2 DCpowe'!$O$10)</f>
        <v>0</v>
      </c>
      <c r="P375" s="31">
        <f>IF(ABS(H375)&lt;'ver pressoflex 6p C2 DCpowe'!$G$7,'ver pressoflex 6p C2 DCpowe'!$G$16*H375*'ver pressoflex 6p C2 DCpowe'!$O$11,SIGN(H375)*'ver pressoflex 6p C2 DCpowe'!$G$15*'ver pressoflex 6p C2 DCpowe'!$O$11)</f>
        <v>0</v>
      </c>
      <c r="Q375" s="31">
        <f>IF(ABS(I375)&lt;'ver pressoflex 6p C2 DCpowe'!$G$7,'ver pressoflex 6p C2 DCpowe'!$G$16*I375*'ver pressoflex 6p C2 DCpowe'!$O$12,SIGN(I375)*'ver pressoflex 6p C2 DCpowe'!$G$15*'ver pressoflex 6p C2 DCpowe'!$O$12)</f>
        <v>0</v>
      </c>
      <c r="R375" s="31">
        <f>IF(ABS(J375)&lt;'ver pressoflex 6p C2 DCpowe'!$G$7,'ver pressoflex 6p C2 DCpowe'!$G$16*J375*'ver pressoflex 6p C2 DCpowe'!$O$13,SIGN(J375)*'ver pressoflex 6p C2 DCpowe'!$G$15*'ver pressoflex 6p C2 DCpowe'!$O$13)</f>
        <v>17803.500000000004</v>
      </c>
      <c r="S375" s="113">
        <f t="shared" si="69"/>
        <v>16022.919865938977</v>
      </c>
      <c r="T375" s="362">
        <f>-L375*('ver pressoflex 6p C2 DCpowe'!$G$3/2-'ver pressoflex 6p C2 DCpowe'!AF375*'ver pressoflex 6p C2 DCpowe'!D375)</f>
        <v>2045770.3203893036</v>
      </c>
      <c r="U375" s="29">
        <f>M375*IF(($G$3/2-$M$8)&gt;0,('ver pressoflex 6p C2 DCpowe'!$G$3/2-'ver pressoflex 6p C2 DCpowe'!$M$8),'ver pressoflex 6p C2 DCpowe'!$G$3/2-('ver pressoflex 6p C2 DCpowe'!$G$3-'ver pressoflex 6p C2 DCpowe'!$M$8))*IF(($G$3/2-$M$8)&gt;0,-1,1)</f>
        <v>-792.08559256558578</v>
      </c>
      <c r="V375" s="29">
        <f>N375*IF(($G$3/2-$M$9)&gt;0,('ver pressoflex 6p C2 DCpowe'!$G$3/2-'ver pressoflex 6p C2 DCpowe'!$M$9),'ver pressoflex 6p C2 DCpowe'!$G$3/2-('ver pressoflex 6p C2 DCpowe'!$G$3-'ver pressoflex 6p C2 DCpowe'!$M$9))*IF(($G$3/2-$M$9)&gt;0,-1,1)</f>
        <v>0</v>
      </c>
      <c r="W375" s="29">
        <f>O375*IF(($G$3/2-$M$10)&gt;0,('ver pressoflex 6p C2 DCpowe'!$G$3/2-'ver pressoflex 6p C2 DCpowe'!$M$10),'ver pressoflex 6p C2 DCpowe'!$G$3/2-('ver pressoflex 6p C2 DCpowe'!$G$3-'ver pressoflex 6p C2 DCpowe'!$M$10))*IF(($G$3/2-$M$10)&gt;0,-1,1)</f>
        <v>0</v>
      </c>
      <c r="X375" s="29">
        <f>P375*IF(($G$3/2-$M$11)&gt;0,('ver pressoflex 6p C2 DCpowe'!$G$3/2-'ver pressoflex 6p C2 DCpowe'!$M$11),'ver pressoflex 6p C2 DCpowe'!$G$3/2-('ver pressoflex 6p C2 DCpowe'!$G$3-'ver pressoflex 6p C2 DCpowe'!$M$11))*IF(($G$3/2-$M$11)&gt;0,-1,1)</f>
        <v>0</v>
      </c>
      <c r="Y375" s="29">
        <f>Q375*IF(($G$3/2-$M$12)&gt;0,('ver pressoflex 6p C2 DCpowe'!$G$3/2-'ver pressoflex 6p C2 DCpowe'!$M$12),'ver pressoflex 6p C2 DCpowe'!$G$3/2-('ver pressoflex 6p C2 DCpowe'!$G$3-'ver pressoflex 6p C2 DCpowe'!$M$12))*IF(($G$3/2-$M$12)&gt;0,-1,1)</f>
        <v>0</v>
      </c>
      <c r="Z375" s="29">
        <f>R375*IF(($G$3/2-$M$13)&gt;0,('ver pressoflex 6p C2 DCpowe'!$G$3/2-'ver pressoflex 6p C2 DCpowe'!$M$13),'ver pressoflex 6p C2 DCpowe'!$G$3/2-('ver pressoflex 6p C2 DCpowe'!$G$3-'ver pressoflex 6p C2 DCpowe'!$M$13))*IF(($G$3/2-$M$13)&gt;0,-1,1)</f>
        <v>18248587.500000004</v>
      </c>
      <c r="AA375" s="113">
        <f t="shared" si="77"/>
        <v>20293565.73479674</v>
      </c>
      <c r="AB375" s="193">
        <f t="shared" si="78"/>
        <v>4.0652424961854481E-4</v>
      </c>
      <c r="AC375" s="191">
        <f t="shared" si="79"/>
        <v>5.664293049197969E-4</v>
      </c>
      <c r="AD375" s="194">
        <f t="shared" si="80"/>
        <v>1.3216274905104523E-7</v>
      </c>
      <c r="AE375" s="191">
        <f t="shared" si="81"/>
        <v>4.2482197868984765E-2</v>
      </c>
      <c r="AF375" s="191">
        <f t="shared" si="82"/>
        <v>0.42604625661690432</v>
      </c>
    </row>
    <row r="376" spans="2:32">
      <c r="B376" s="116">
        <f t="shared" si="68"/>
        <v>57994.909254817059</v>
      </c>
      <c r="C376" s="115">
        <f t="shared" si="83"/>
        <v>14.76999999999996</v>
      </c>
      <c r="D376" s="68">
        <f>'ver pressoflex 6p C2 DCpowe'!$G$3/2/$C$557*C376</f>
        <v>180.93249999999952</v>
      </c>
      <c r="E376" s="114">
        <f t="shared" si="70"/>
        <v>4.3157350329947981E-5</v>
      </c>
      <c r="F376" s="114">
        <f t="shared" si="71"/>
        <v>2.2422922794346588E-4</v>
      </c>
      <c r="G376" s="114">
        <f t="shared" si="72"/>
        <v>4.0530110555698378E-4</v>
      </c>
      <c r="H376" s="114">
        <f t="shared" si="73"/>
        <v>4.3209804589493077E-3</v>
      </c>
      <c r="I376" s="114">
        <f t="shared" si="74"/>
        <v>4.5020523365628257E-3</v>
      </c>
      <c r="J376" s="114">
        <f t="shared" si="75"/>
        <v>4.6831242141763436E-3</v>
      </c>
      <c r="K376" s="114">
        <f t="shared" si="76"/>
        <v>5.1358039082101386E-3</v>
      </c>
      <c r="L376" s="113">
        <f>-'ver pressoflex 6p C2 DCpowe'!$G$2*'ver pressoflex 6p C2 DCpowe'!D376*'ver pressoflex 6p C2 DCpowe'!$G$17*'ver pressoflex 6p C2 DCpowe'!$G$13*'ver pressoflex 6p C2 DCpowe'!AE376</f>
        <v>-1809.3172645779412</v>
      </c>
      <c r="M376" s="31">
        <f>IF(ABS(E376)&lt;'ver pressoflex 6p C2 DCpowe'!$G$7,'ver pressoflex 6p C2 DCpowe'!$G$16*E376*'ver pressoflex 6p C2 DCpowe'!$O$8,SIGN(E376)*'ver pressoflex 6p C2 DCpowe'!$G$15*'ver pressoflex 6p C2 DCpowe'!$O$8)</f>
        <v>0.72651939499549323</v>
      </c>
      <c r="N376" s="31">
        <f>IF(ABS(F376)&lt;'ver pressoflex 6p C2 DCpowe'!$G$7,'ver pressoflex 6p C2 DCpowe'!$G$16*F376*'ver pressoflex 6p C2 DCpowe'!$O$9,SIGN(F376)*'ver pressoflex 6p C2 DCpowe'!$G$15*'ver pressoflex 6p C2 DCpowe'!$O$9)</f>
        <v>0</v>
      </c>
      <c r="O376" s="31">
        <f>IF(ABS(G376)&lt;'ver pressoflex 6p C2 DCpowe'!$G$7,'ver pressoflex 6p C2 DCpowe'!$G$16*G376*'ver pressoflex 6p C2 DCpowe'!$O$10,SIGN(G376)*'ver pressoflex 6p C2 DCpowe'!$G$15*'ver pressoflex 6p C2 DCpowe'!$O$10)</f>
        <v>0</v>
      </c>
      <c r="P376" s="31">
        <f>IF(ABS(H376)&lt;'ver pressoflex 6p C2 DCpowe'!$G$7,'ver pressoflex 6p C2 DCpowe'!$G$16*H376*'ver pressoflex 6p C2 DCpowe'!$O$11,SIGN(H376)*'ver pressoflex 6p C2 DCpowe'!$G$15*'ver pressoflex 6p C2 DCpowe'!$O$11)</f>
        <v>0</v>
      </c>
      <c r="Q376" s="31">
        <f>IF(ABS(I376)&lt;'ver pressoflex 6p C2 DCpowe'!$G$7,'ver pressoflex 6p C2 DCpowe'!$G$16*I376*'ver pressoflex 6p C2 DCpowe'!$O$12,SIGN(I376)*'ver pressoflex 6p C2 DCpowe'!$G$15*'ver pressoflex 6p C2 DCpowe'!$O$12)</f>
        <v>0</v>
      </c>
      <c r="R376" s="31">
        <f>IF(ABS(J376)&lt;'ver pressoflex 6p C2 DCpowe'!$G$7,'ver pressoflex 6p C2 DCpowe'!$G$16*J376*'ver pressoflex 6p C2 DCpowe'!$O$13,SIGN(J376)*'ver pressoflex 6p C2 DCpowe'!$G$15*'ver pressoflex 6p C2 DCpowe'!$O$13)</f>
        <v>17803.500000000004</v>
      </c>
      <c r="S376" s="113">
        <f t="shared" si="69"/>
        <v>15994.909254817057</v>
      </c>
      <c r="T376" s="362">
        <f>-L376*('ver pressoflex 6p C2 DCpowe'!$G$3/2-'ver pressoflex 6p C2 DCpowe'!AF376*'ver pressoflex 6p C2 DCpowe'!D376)</f>
        <v>2076786.9305840796</v>
      </c>
      <c r="U376" s="29">
        <f>M376*IF(($G$3/2-$M$8)&gt;0,('ver pressoflex 6p C2 DCpowe'!$G$3/2-'ver pressoflex 6p C2 DCpowe'!$M$8),'ver pressoflex 6p C2 DCpowe'!$G$3/2-('ver pressoflex 6p C2 DCpowe'!$G$3-'ver pressoflex 6p C2 DCpowe'!$M$8))*IF(($G$3/2-$M$8)&gt;0,-1,1)</f>
        <v>-744.6823798703806</v>
      </c>
      <c r="V376" s="29">
        <f>N376*IF(($G$3/2-$M$9)&gt;0,('ver pressoflex 6p C2 DCpowe'!$G$3/2-'ver pressoflex 6p C2 DCpowe'!$M$9),'ver pressoflex 6p C2 DCpowe'!$G$3/2-('ver pressoflex 6p C2 DCpowe'!$G$3-'ver pressoflex 6p C2 DCpowe'!$M$9))*IF(($G$3/2-$M$9)&gt;0,-1,1)</f>
        <v>0</v>
      </c>
      <c r="W376" s="29">
        <f>O376*IF(($G$3/2-$M$10)&gt;0,('ver pressoflex 6p C2 DCpowe'!$G$3/2-'ver pressoflex 6p C2 DCpowe'!$M$10),'ver pressoflex 6p C2 DCpowe'!$G$3/2-('ver pressoflex 6p C2 DCpowe'!$G$3-'ver pressoflex 6p C2 DCpowe'!$M$10))*IF(($G$3/2-$M$10)&gt;0,-1,1)</f>
        <v>0</v>
      </c>
      <c r="X376" s="29">
        <f>P376*IF(($G$3/2-$M$11)&gt;0,('ver pressoflex 6p C2 DCpowe'!$G$3/2-'ver pressoflex 6p C2 DCpowe'!$M$11),'ver pressoflex 6p C2 DCpowe'!$G$3/2-('ver pressoflex 6p C2 DCpowe'!$G$3-'ver pressoflex 6p C2 DCpowe'!$M$11))*IF(($G$3/2-$M$11)&gt;0,-1,1)</f>
        <v>0</v>
      </c>
      <c r="Y376" s="29">
        <f>Q376*IF(($G$3/2-$M$12)&gt;0,('ver pressoflex 6p C2 DCpowe'!$G$3/2-'ver pressoflex 6p C2 DCpowe'!$M$12),'ver pressoflex 6p C2 DCpowe'!$G$3/2-('ver pressoflex 6p C2 DCpowe'!$G$3-'ver pressoflex 6p C2 DCpowe'!$M$12))*IF(($G$3/2-$M$12)&gt;0,-1,1)</f>
        <v>0</v>
      </c>
      <c r="Z376" s="29">
        <f>R376*IF(($G$3/2-$M$13)&gt;0,('ver pressoflex 6p C2 DCpowe'!$G$3/2-'ver pressoflex 6p C2 DCpowe'!$M$13),'ver pressoflex 6p C2 DCpowe'!$G$3/2-('ver pressoflex 6p C2 DCpowe'!$G$3-'ver pressoflex 6p C2 DCpowe'!$M$13))*IF(($G$3/2-$M$13)&gt;0,-1,1)</f>
        <v>18248587.500000004</v>
      </c>
      <c r="AA376" s="113">
        <f t="shared" si="77"/>
        <v>20324629.748204213</v>
      </c>
      <c r="AB376" s="193">
        <f t="shared" si="78"/>
        <v>4.0952234370384669E-4</v>
      </c>
      <c r="AC376" s="191">
        <f t="shared" si="79"/>
        <v>5.7142612839530002E-4</v>
      </c>
      <c r="AD376" s="194">
        <f t="shared" si="80"/>
        <v>1.3420156943835405E-7</v>
      </c>
      <c r="AE376" s="191">
        <f t="shared" si="81"/>
        <v>4.2856959629647501E-2</v>
      </c>
      <c r="AF376" s="191">
        <f t="shared" si="82"/>
        <v>0.42651785867115033</v>
      </c>
    </row>
    <row r="377" spans="2:32">
      <c r="B377" s="116">
        <f t="shared" si="68"/>
        <v>57966.666677849382</v>
      </c>
      <c r="C377" s="115">
        <f t="shared" si="83"/>
        <v>14.86999999999996</v>
      </c>
      <c r="D377" s="68">
        <f>'ver pressoflex 6p C2 DCpowe'!$G$3/2/$C$557*C377</f>
        <v>182.15749999999952</v>
      </c>
      <c r="E377" s="114">
        <f t="shared" si="70"/>
        <v>4.040709425604517E-5</v>
      </c>
      <c r="F377" s="114">
        <f t="shared" si="71"/>
        <v>2.2157943784486541E-4</v>
      </c>
      <c r="G377" s="114">
        <f t="shared" si="72"/>
        <v>4.0275178143368568E-4</v>
      </c>
      <c r="H377" s="114">
        <f t="shared" si="73"/>
        <v>4.3206037115419236E-3</v>
      </c>
      <c r="I377" s="114">
        <f t="shared" si="74"/>
        <v>4.5017760551307436E-3</v>
      </c>
      <c r="J377" s="114">
        <f t="shared" si="75"/>
        <v>4.6829483987195645E-3</v>
      </c>
      <c r="K377" s="114">
        <f t="shared" si="76"/>
        <v>5.1358792576916158E-3</v>
      </c>
      <c r="L377" s="113">
        <f>-'ver pressoflex 6p C2 DCpowe'!$G$2*'ver pressoflex 6p C2 DCpowe'!D377*'ver pressoflex 6p C2 DCpowe'!$G$17*'ver pressoflex 6p C2 DCpowe'!$G$13*'ver pressoflex 6p C2 DCpowe'!AE377</f>
        <v>-1837.5135431893993</v>
      </c>
      <c r="M377" s="31">
        <f>IF(ABS(E377)&lt;'ver pressoflex 6p C2 DCpowe'!$G$7,'ver pressoflex 6p C2 DCpowe'!$G$16*E377*'ver pressoflex 6p C2 DCpowe'!$O$8,SIGN(E377)*'ver pressoflex 6p C2 DCpowe'!$G$15*'ver pressoflex 6p C2 DCpowe'!$O$8)</f>
        <v>0.68022103877995854</v>
      </c>
      <c r="N377" s="31">
        <f>IF(ABS(F377)&lt;'ver pressoflex 6p C2 DCpowe'!$G$7,'ver pressoflex 6p C2 DCpowe'!$G$16*F377*'ver pressoflex 6p C2 DCpowe'!$O$9,SIGN(F377)*'ver pressoflex 6p C2 DCpowe'!$G$15*'ver pressoflex 6p C2 DCpowe'!$O$9)</f>
        <v>0</v>
      </c>
      <c r="O377" s="31">
        <f>IF(ABS(G377)&lt;'ver pressoflex 6p C2 DCpowe'!$G$7,'ver pressoflex 6p C2 DCpowe'!$G$16*G377*'ver pressoflex 6p C2 DCpowe'!$O$10,SIGN(G377)*'ver pressoflex 6p C2 DCpowe'!$G$15*'ver pressoflex 6p C2 DCpowe'!$O$10)</f>
        <v>0</v>
      </c>
      <c r="P377" s="31">
        <f>IF(ABS(H377)&lt;'ver pressoflex 6p C2 DCpowe'!$G$7,'ver pressoflex 6p C2 DCpowe'!$G$16*H377*'ver pressoflex 6p C2 DCpowe'!$O$11,SIGN(H377)*'ver pressoflex 6p C2 DCpowe'!$G$15*'ver pressoflex 6p C2 DCpowe'!$O$11)</f>
        <v>0</v>
      </c>
      <c r="Q377" s="31">
        <f>IF(ABS(I377)&lt;'ver pressoflex 6p C2 DCpowe'!$G$7,'ver pressoflex 6p C2 DCpowe'!$G$16*I377*'ver pressoflex 6p C2 DCpowe'!$O$12,SIGN(I377)*'ver pressoflex 6p C2 DCpowe'!$G$15*'ver pressoflex 6p C2 DCpowe'!$O$12)</f>
        <v>0</v>
      </c>
      <c r="R377" s="31">
        <f>IF(ABS(J377)&lt;'ver pressoflex 6p C2 DCpowe'!$G$7,'ver pressoflex 6p C2 DCpowe'!$G$16*J377*'ver pressoflex 6p C2 DCpowe'!$O$13,SIGN(J377)*'ver pressoflex 6p C2 DCpowe'!$G$15*'ver pressoflex 6p C2 DCpowe'!$O$13)</f>
        <v>17803.500000000004</v>
      </c>
      <c r="S377" s="113">
        <f t="shared" si="69"/>
        <v>15966.666677849384</v>
      </c>
      <c r="T377" s="362">
        <f>-L377*('ver pressoflex 6p C2 DCpowe'!$G$3/2-'ver pressoflex 6p C2 DCpowe'!AF377*'ver pressoflex 6p C2 DCpowe'!D377)</f>
        <v>2108035.2334820065</v>
      </c>
      <c r="U377" s="29">
        <f>M377*IF(($G$3/2-$M$8)&gt;0,('ver pressoflex 6p C2 DCpowe'!$G$3/2-'ver pressoflex 6p C2 DCpowe'!$M$8),'ver pressoflex 6p C2 DCpowe'!$G$3/2-('ver pressoflex 6p C2 DCpowe'!$G$3-'ver pressoflex 6p C2 DCpowe'!$M$8))*IF(($G$3/2-$M$8)&gt;0,-1,1)</f>
        <v>-697.22656474945745</v>
      </c>
      <c r="V377" s="29">
        <f>N377*IF(($G$3/2-$M$9)&gt;0,('ver pressoflex 6p C2 DCpowe'!$G$3/2-'ver pressoflex 6p C2 DCpowe'!$M$9),'ver pressoflex 6p C2 DCpowe'!$G$3/2-('ver pressoflex 6p C2 DCpowe'!$G$3-'ver pressoflex 6p C2 DCpowe'!$M$9))*IF(($G$3/2-$M$9)&gt;0,-1,1)</f>
        <v>0</v>
      </c>
      <c r="W377" s="29">
        <f>O377*IF(($G$3/2-$M$10)&gt;0,('ver pressoflex 6p C2 DCpowe'!$G$3/2-'ver pressoflex 6p C2 DCpowe'!$M$10),'ver pressoflex 6p C2 DCpowe'!$G$3/2-('ver pressoflex 6p C2 DCpowe'!$G$3-'ver pressoflex 6p C2 DCpowe'!$M$10))*IF(($G$3/2-$M$10)&gt;0,-1,1)</f>
        <v>0</v>
      </c>
      <c r="X377" s="29">
        <f>P377*IF(($G$3/2-$M$11)&gt;0,('ver pressoflex 6p C2 DCpowe'!$G$3/2-'ver pressoflex 6p C2 DCpowe'!$M$11),'ver pressoflex 6p C2 DCpowe'!$G$3/2-('ver pressoflex 6p C2 DCpowe'!$G$3-'ver pressoflex 6p C2 DCpowe'!$M$11))*IF(($G$3/2-$M$11)&gt;0,-1,1)</f>
        <v>0</v>
      </c>
      <c r="Y377" s="29">
        <f>Q377*IF(($G$3/2-$M$12)&gt;0,('ver pressoflex 6p C2 DCpowe'!$G$3/2-'ver pressoflex 6p C2 DCpowe'!$M$12),'ver pressoflex 6p C2 DCpowe'!$G$3/2-('ver pressoflex 6p C2 DCpowe'!$G$3-'ver pressoflex 6p C2 DCpowe'!$M$12))*IF(($G$3/2-$M$12)&gt;0,-1,1)</f>
        <v>0</v>
      </c>
      <c r="Z377" s="29">
        <f>R377*IF(($G$3/2-$M$13)&gt;0,('ver pressoflex 6p C2 DCpowe'!$G$3/2-'ver pressoflex 6p C2 DCpowe'!$M$13),'ver pressoflex 6p C2 DCpowe'!$G$3/2-('ver pressoflex 6p C2 DCpowe'!$G$3-'ver pressoflex 6p C2 DCpowe'!$M$13))*IF(($G$3/2-$M$13)&gt;0,-1,1)</f>
        <v>18248587.500000004</v>
      </c>
      <c r="AA377" s="113">
        <f t="shared" si="77"/>
        <v>20355925.506917261</v>
      </c>
      <c r="AB377" s="193">
        <f t="shared" si="78"/>
        <v>4.1252376471600551E-4</v>
      </c>
      <c r="AC377" s="191">
        <f t="shared" si="79"/>
        <v>5.7642849674889802E-4</v>
      </c>
      <c r="AD377" s="194">
        <f t="shared" si="80"/>
        <v>1.3625765815733299E-7</v>
      </c>
      <c r="AE377" s="191">
        <f t="shared" si="81"/>
        <v>4.3232137256167348E-2</v>
      </c>
      <c r="AF377" s="191">
        <f t="shared" si="82"/>
        <v>0.42698432122669716</v>
      </c>
    </row>
    <row r="378" spans="2:32">
      <c r="B378" s="116">
        <f t="shared" ref="B378:B441" si="84">ABS(+S378-$C$53)</f>
        <v>57938.191748709607</v>
      </c>
      <c r="C378" s="115">
        <f t="shared" si="83"/>
        <v>14.96999999999996</v>
      </c>
      <c r="D378" s="68">
        <f>'ver pressoflex 6p C2 DCpowe'!$G$3/2/$C$557*C378</f>
        <v>183.38249999999951</v>
      </c>
      <c r="E378" s="114">
        <f t="shared" si="70"/>
        <v>3.7653784582059389E-5</v>
      </c>
      <c r="F378" s="114">
        <f t="shared" si="71"/>
        <v>2.1892670569321706E-4</v>
      </c>
      <c r="G378" s="114">
        <f t="shared" si="72"/>
        <v>4.0019962680437474E-4</v>
      </c>
      <c r="H378" s="114">
        <f t="shared" si="73"/>
        <v>4.320226545833159E-3</v>
      </c>
      <c r="I378" s="114">
        <f t="shared" si="74"/>
        <v>4.5014994669443174E-3</v>
      </c>
      <c r="J378" s="114">
        <f t="shared" si="75"/>
        <v>4.682772388055474E-3</v>
      </c>
      <c r="K378" s="114">
        <f t="shared" si="76"/>
        <v>5.1359546908333678E-3</v>
      </c>
      <c r="L378" s="113">
        <f>-'ver pressoflex 6p C2 DCpowe'!$G$2*'ver pressoflex 6p C2 DCpowe'!D378*'ver pressoflex 6p C2 DCpowe'!$G$17*'ver pressoflex 6p C2 DCpowe'!$G$13*'ver pressoflex 6p C2 DCpowe'!AE378</f>
        <v>-1865.9421225680519</v>
      </c>
      <c r="M378" s="31">
        <f>IF(ABS(E378)&lt;'ver pressoflex 6p C2 DCpowe'!$G$7,'ver pressoflex 6p C2 DCpowe'!$G$16*E378*'ver pressoflex 6p C2 DCpowe'!$O$8,SIGN(E378)*'ver pressoflex 6p C2 DCpowe'!$G$15*'ver pressoflex 6p C2 DCpowe'!$O$8)</f>
        <v>0.63387127765499662</v>
      </c>
      <c r="N378" s="31">
        <f>IF(ABS(F378)&lt;'ver pressoflex 6p C2 DCpowe'!$G$7,'ver pressoflex 6p C2 DCpowe'!$G$16*F378*'ver pressoflex 6p C2 DCpowe'!$O$9,SIGN(F378)*'ver pressoflex 6p C2 DCpowe'!$G$15*'ver pressoflex 6p C2 DCpowe'!$O$9)</f>
        <v>0</v>
      </c>
      <c r="O378" s="31">
        <f>IF(ABS(G378)&lt;'ver pressoflex 6p C2 DCpowe'!$G$7,'ver pressoflex 6p C2 DCpowe'!$G$16*G378*'ver pressoflex 6p C2 DCpowe'!$O$10,SIGN(G378)*'ver pressoflex 6p C2 DCpowe'!$G$15*'ver pressoflex 6p C2 DCpowe'!$O$10)</f>
        <v>0</v>
      </c>
      <c r="P378" s="31">
        <f>IF(ABS(H378)&lt;'ver pressoflex 6p C2 DCpowe'!$G$7,'ver pressoflex 6p C2 DCpowe'!$G$16*H378*'ver pressoflex 6p C2 DCpowe'!$O$11,SIGN(H378)*'ver pressoflex 6p C2 DCpowe'!$G$15*'ver pressoflex 6p C2 DCpowe'!$O$11)</f>
        <v>0</v>
      </c>
      <c r="Q378" s="31">
        <f>IF(ABS(I378)&lt;'ver pressoflex 6p C2 DCpowe'!$G$7,'ver pressoflex 6p C2 DCpowe'!$G$16*I378*'ver pressoflex 6p C2 DCpowe'!$O$12,SIGN(I378)*'ver pressoflex 6p C2 DCpowe'!$G$15*'ver pressoflex 6p C2 DCpowe'!$O$12)</f>
        <v>0</v>
      </c>
      <c r="R378" s="31">
        <f>IF(ABS(J378)&lt;'ver pressoflex 6p C2 DCpowe'!$G$7,'ver pressoflex 6p C2 DCpowe'!$G$16*J378*'ver pressoflex 6p C2 DCpowe'!$O$13,SIGN(J378)*'ver pressoflex 6p C2 DCpowe'!$G$15*'ver pressoflex 6p C2 DCpowe'!$O$13)</f>
        <v>17803.500000000004</v>
      </c>
      <c r="S378" s="113">
        <f t="shared" ref="S378:S441" si="85">L378+M378+N378+O378+P378+Q378+R378</f>
        <v>15938.191748709607</v>
      </c>
      <c r="T378" s="362">
        <f>-L378*('ver pressoflex 6p C2 DCpowe'!$G$3/2-'ver pressoflex 6p C2 DCpowe'!AF378*'ver pressoflex 6p C2 DCpowe'!D378)</f>
        <v>2139515.2406703103</v>
      </c>
      <c r="U378" s="29">
        <f>M378*IF(($G$3/2-$M$8)&gt;0,('ver pressoflex 6p C2 DCpowe'!$G$3/2-'ver pressoflex 6p C2 DCpowe'!$M$8),'ver pressoflex 6p C2 DCpowe'!$G$3/2-('ver pressoflex 6p C2 DCpowe'!$G$3-'ver pressoflex 6p C2 DCpowe'!$M$8))*IF(($G$3/2-$M$8)&gt;0,-1,1)</f>
        <v>-649.71805959637152</v>
      </c>
      <c r="V378" s="29">
        <f>N378*IF(($G$3/2-$M$9)&gt;0,('ver pressoflex 6p C2 DCpowe'!$G$3/2-'ver pressoflex 6p C2 DCpowe'!$M$9),'ver pressoflex 6p C2 DCpowe'!$G$3/2-('ver pressoflex 6p C2 DCpowe'!$G$3-'ver pressoflex 6p C2 DCpowe'!$M$9))*IF(($G$3/2-$M$9)&gt;0,-1,1)</f>
        <v>0</v>
      </c>
      <c r="W378" s="29">
        <f>O378*IF(($G$3/2-$M$10)&gt;0,('ver pressoflex 6p C2 DCpowe'!$G$3/2-'ver pressoflex 6p C2 DCpowe'!$M$10),'ver pressoflex 6p C2 DCpowe'!$G$3/2-('ver pressoflex 6p C2 DCpowe'!$G$3-'ver pressoflex 6p C2 DCpowe'!$M$10))*IF(($G$3/2-$M$10)&gt;0,-1,1)</f>
        <v>0</v>
      </c>
      <c r="X378" s="29">
        <f>P378*IF(($G$3/2-$M$11)&gt;0,('ver pressoflex 6p C2 DCpowe'!$G$3/2-'ver pressoflex 6p C2 DCpowe'!$M$11),'ver pressoflex 6p C2 DCpowe'!$G$3/2-('ver pressoflex 6p C2 DCpowe'!$G$3-'ver pressoflex 6p C2 DCpowe'!$M$11))*IF(($G$3/2-$M$11)&gt;0,-1,1)</f>
        <v>0</v>
      </c>
      <c r="Y378" s="29">
        <f>Q378*IF(($G$3/2-$M$12)&gt;0,('ver pressoflex 6p C2 DCpowe'!$G$3/2-'ver pressoflex 6p C2 DCpowe'!$M$12),'ver pressoflex 6p C2 DCpowe'!$G$3/2-('ver pressoflex 6p C2 DCpowe'!$G$3-'ver pressoflex 6p C2 DCpowe'!$M$12))*IF(($G$3/2-$M$12)&gt;0,-1,1)</f>
        <v>0</v>
      </c>
      <c r="Z378" s="29">
        <f>R378*IF(($G$3/2-$M$13)&gt;0,('ver pressoflex 6p C2 DCpowe'!$G$3/2-'ver pressoflex 6p C2 DCpowe'!$M$13),'ver pressoflex 6p C2 DCpowe'!$G$3/2-('ver pressoflex 6p C2 DCpowe'!$G$3-'ver pressoflex 6p C2 DCpowe'!$M$13))*IF(($G$3/2-$M$13)&gt;0,-1,1)</f>
        <v>18248587.500000004</v>
      </c>
      <c r="AA378" s="113">
        <f t="shared" si="77"/>
        <v>20387453.022610717</v>
      </c>
      <c r="AB378" s="193">
        <f t="shared" si="78"/>
        <v>4.1552851819583479E-4</v>
      </c>
      <c r="AC378" s="191">
        <f t="shared" si="79"/>
        <v>5.8143641921528017E-4</v>
      </c>
      <c r="AD378" s="194">
        <f t="shared" si="80"/>
        <v>1.3833106897279961E-7</v>
      </c>
      <c r="AE378" s="191">
        <f t="shared" si="81"/>
        <v>4.3607731441146012E-2</v>
      </c>
      <c r="AF378" s="191">
        <f t="shared" si="82"/>
        <v>0.42744571836373246</v>
      </c>
    </row>
    <row r="379" spans="2:32">
      <c r="B379" s="116">
        <f t="shared" si="84"/>
        <v>57909.484080213027</v>
      </c>
      <c r="C379" s="115">
        <f t="shared" si="83"/>
        <v>15.069999999999959</v>
      </c>
      <c r="D379" s="68">
        <f>'ver pressoflex 6p C2 DCpowe'!$G$3/2/$C$557*C379</f>
        <v>184.6074999999995</v>
      </c>
      <c r="E379" s="114">
        <f t="shared" ref="E379:E442" si="86">$G$8*($M$8-D379)/($G$5-D379)</f>
        <v>3.489741621956294E-5</v>
      </c>
      <c r="F379" s="114">
        <f t="shared" ref="F379:F442" si="87">$G$8*($M$9-D379)/($G$5-D379)</f>
        <v>2.1627102658597163E-4</v>
      </c>
      <c r="G379" s="114">
        <f t="shared" ref="G379:G442" si="88">$G$8*($M$10-D379)/($G$5-D379)</f>
        <v>3.9764463695238033E-4</v>
      </c>
      <c r="H379" s="114">
        <f t="shared" ref="H379:H442" si="89">$G$8*($M$11-D379)/($G$5-D379)</f>
        <v>4.3198489611259673E-3</v>
      </c>
      <c r="I379" s="114">
        <f t="shared" ref="I379:I442" si="90">$G$8*($M$12-D379)/($G$5-D379)</f>
        <v>4.501222571492376E-3</v>
      </c>
      <c r="J379" s="114">
        <f t="shared" ref="J379:J442" si="91">$G$8*($M$13-D379)/($G$5-D379)</f>
        <v>4.6825961818587848E-3</v>
      </c>
      <c r="K379" s="114">
        <f t="shared" ref="K379:K442" si="92">$G$8*($G$3-D379)/($G$5-D379)</f>
        <v>5.1360302077748067E-3</v>
      </c>
      <c r="L379" s="113">
        <f>-'ver pressoflex 6p C2 DCpowe'!$G$2*'ver pressoflex 6p C2 DCpowe'!D379*'ver pressoflex 6p C2 DCpowe'!$G$17*'ver pressoflex 6p C2 DCpowe'!$G$13*'ver pressoflex 6p C2 DCpowe'!AE379</f>
        <v>-1894.6033898129378</v>
      </c>
      <c r="M379" s="31">
        <f>IF(ABS(E379)&lt;'ver pressoflex 6p C2 DCpowe'!$G$7,'ver pressoflex 6p C2 DCpowe'!$G$16*E379*'ver pressoflex 6p C2 DCpowe'!$O$8,SIGN(E379)*'ver pressoflex 6p C2 DCpowe'!$G$15*'ver pressoflex 6p C2 DCpowe'!$O$8)</f>
        <v>0.58747002596100617</v>
      </c>
      <c r="N379" s="31">
        <f>IF(ABS(F379)&lt;'ver pressoflex 6p C2 DCpowe'!$G$7,'ver pressoflex 6p C2 DCpowe'!$G$16*F379*'ver pressoflex 6p C2 DCpowe'!$O$9,SIGN(F379)*'ver pressoflex 6p C2 DCpowe'!$G$15*'ver pressoflex 6p C2 DCpowe'!$O$9)</f>
        <v>0</v>
      </c>
      <c r="O379" s="31">
        <f>IF(ABS(G379)&lt;'ver pressoflex 6p C2 DCpowe'!$G$7,'ver pressoflex 6p C2 DCpowe'!$G$16*G379*'ver pressoflex 6p C2 DCpowe'!$O$10,SIGN(G379)*'ver pressoflex 6p C2 DCpowe'!$G$15*'ver pressoflex 6p C2 DCpowe'!$O$10)</f>
        <v>0</v>
      </c>
      <c r="P379" s="31">
        <f>IF(ABS(H379)&lt;'ver pressoflex 6p C2 DCpowe'!$G$7,'ver pressoflex 6p C2 DCpowe'!$G$16*H379*'ver pressoflex 6p C2 DCpowe'!$O$11,SIGN(H379)*'ver pressoflex 6p C2 DCpowe'!$G$15*'ver pressoflex 6p C2 DCpowe'!$O$11)</f>
        <v>0</v>
      </c>
      <c r="Q379" s="31">
        <f>IF(ABS(I379)&lt;'ver pressoflex 6p C2 DCpowe'!$G$7,'ver pressoflex 6p C2 DCpowe'!$G$16*I379*'ver pressoflex 6p C2 DCpowe'!$O$12,SIGN(I379)*'ver pressoflex 6p C2 DCpowe'!$G$15*'ver pressoflex 6p C2 DCpowe'!$O$12)</f>
        <v>0</v>
      </c>
      <c r="R379" s="31">
        <f>IF(ABS(J379)&lt;'ver pressoflex 6p C2 DCpowe'!$G$7,'ver pressoflex 6p C2 DCpowe'!$G$16*J379*'ver pressoflex 6p C2 DCpowe'!$O$13,SIGN(J379)*'ver pressoflex 6p C2 DCpowe'!$G$15*'ver pressoflex 6p C2 DCpowe'!$O$13)</f>
        <v>17803.500000000004</v>
      </c>
      <c r="S379" s="113">
        <f t="shared" si="85"/>
        <v>15909.484080213027</v>
      </c>
      <c r="T379" s="362">
        <f>-L379*('ver pressoflex 6p C2 DCpowe'!$G$3/2-'ver pressoflex 6p C2 DCpowe'!AF379*'ver pressoflex 6p C2 DCpowe'!D379)</f>
        <v>2171226.9637619625</v>
      </c>
      <c r="U379" s="29">
        <f>M379*IF(($G$3/2-$M$8)&gt;0,('ver pressoflex 6p C2 DCpowe'!$G$3/2-'ver pressoflex 6p C2 DCpowe'!$M$8),'ver pressoflex 6p C2 DCpowe'!$G$3/2-('ver pressoflex 6p C2 DCpowe'!$G$3-'ver pressoflex 6p C2 DCpowe'!$M$8))*IF(($G$3/2-$M$8)&gt;0,-1,1)</f>
        <v>-602.15677661003133</v>
      </c>
      <c r="V379" s="29">
        <f>N379*IF(($G$3/2-$M$9)&gt;0,('ver pressoflex 6p C2 DCpowe'!$G$3/2-'ver pressoflex 6p C2 DCpowe'!$M$9),'ver pressoflex 6p C2 DCpowe'!$G$3/2-('ver pressoflex 6p C2 DCpowe'!$G$3-'ver pressoflex 6p C2 DCpowe'!$M$9))*IF(($G$3/2-$M$9)&gt;0,-1,1)</f>
        <v>0</v>
      </c>
      <c r="W379" s="29">
        <f>O379*IF(($G$3/2-$M$10)&gt;0,('ver pressoflex 6p C2 DCpowe'!$G$3/2-'ver pressoflex 6p C2 DCpowe'!$M$10),'ver pressoflex 6p C2 DCpowe'!$G$3/2-('ver pressoflex 6p C2 DCpowe'!$G$3-'ver pressoflex 6p C2 DCpowe'!$M$10))*IF(($G$3/2-$M$10)&gt;0,-1,1)</f>
        <v>0</v>
      </c>
      <c r="X379" s="29">
        <f>P379*IF(($G$3/2-$M$11)&gt;0,('ver pressoflex 6p C2 DCpowe'!$G$3/2-'ver pressoflex 6p C2 DCpowe'!$M$11),'ver pressoflex 6p C2 DCpowe'!$G$3/2-('ver pressoflex 6p C2 DCpowe'!$G$3-'ver pressoflex 6p C2 DCpowe'!$M$11))*IF(($G$3/2-$M$11)&gt;0,-1,1)</f>
        <v>0</v>
      </c>
      <c r="Y379" s="29">
        <f>Q379*IF(($G$3/2-$M$12)&gt;0,('ver pressoflex 6p C2 DCpowe'!$G$3/2-'ver pressoflex 6p C2 DCpowe'!$M$12),'ver pressoflex 6p C2 DCpowe'!$G$3/2-('ver pressoflex 6p C2 DCpowe'!$G$3-'ver pressoflex 6p C2 DCpowe'!$M$12))*IF(($G$3/2-$M$12)&gt;0,-1,1)</f>
        <v>0</v>
      </c>
      <c r="Z379" s="29">
        <f>R379*IF(($G$3/2-$M$13)&gt;0,('ver pressoflex 6p C2 DCpowe'!$G$3/2-'ver pressoflex 6p C2 DCpowe'!$M$13),'ver pressoflex 6p C2 DCpowe'!$G$3/2-('ver pressoflex 6p C2 DCpowe'!$G$3-'ver pressoflex 6p C2 DCpowe'!$M$13))*IF(($G$3/2-$M$13)&gt;0,-1,1)</f>
        <v>18248587.500000004</v>
      </c>
      <c r="AA379" s="113">
        <f t="shared" ref="AA379:AA442" si="93">T379+U379+V379+W379+X379+Y379+Z379</f>
        <v>20419212.306985356</v>
      </c>
      <c r="AB379" s="193">
        <f t="shared" ref="AB379:AB442" si="94">$G$8*D379/($G$5-D379)</f>
        <v>4.1853660969645874E-4</v>
      </c>
      <c r="AC379" s="191">
        <f t="shared" ref="AC379:AC442" si="95">IF(AB379&lt;ABS($G$10),$G$17/ABS($G$10)*(ABS(AB379)^2-ABS(AB379)^3/(3*ABS($G$10))),$G$17*(AB379-ABS($G$10))+$G$17/ABS($G$10)*(ABS($G$10)^2-ABS($G$10)^3/(3*ABS($G$10))))</f>
        <v>5.8644990504965345E-4</v>
      </c>
      <c r="AD379" s="194">
        <f t="shared" ref="AD379:AD442" si="96">IF(AB379&lt;ABS($G$10),2*$G$17/ABS($G$10)*(ABS(AB379)^3/3-ABS(AB379)^4/(8*ABS($G$10))),$G$17/2*(AB379^2-ABS($G$10)^2)+2*$G$17/ABS($G$10)*(ABS($G$10)^3/3-ABS($G$10)^4/(8*ABS($G$10))))</f>
        <v>1.4042185582461597E-7</v>
      </c>
      <c r="AE379" s="191">
        <f t="shared" ref="AE379:AE442" si="97">AC379/(ABS($G$9)*$G$17)</f>
        <v>4.3983742878724003E-2</v>
      </c>
      <c r="AF379" s="191">
        <f t="shared" ref="AF379:AF442" si="98">1-AD379/(AC379*AB379)</f>
        <v>0.4279021231151019</v>
      </c>
    </row>
    <row r="380" spans="2:32">
      <c r="B380" s="116">
        <f t="shared" si="84"/>
        <v>57880.543284314204</v>
      </c>
      <c r="C380" s="115">
        <f t="shared" si="83"/>
        <v>15.169999999999959</v>
      </c>
      <c r="D380" s="68">
        <f>'ver pressoflex 6p C2 DCpowe'!$G$3/2/$C$557*C380</f>
        <v>185.8324999999995</v>
      </c>
      <c r="E380" s="114">
        <f t="shared" si="86"/>
        <v>3.2137984068816229E-5</v>
      </c>
      <c r="F380" s="114">
        <f t="shared" si="87"/>
        <v>2.1361239560968139E-4</v>
      </c>
      <c r="G380" s="114">
        <f t="shared" si="88"/>
        <v>3.9508680715054655E-4</v>
      </c>
      <c r="H380" s="114">
        <f t="shared" si="89"/>
        <v>4.3194709567217554E-3</v>
      </c>
      <c r="I380" s="114">
        <f t="shared" si="90"/>
        <v>4.500945368262621E-3</v>
      </c>
      <c r="J380" s="114">
        <f t="shared" si="91"/>
        <v>4.6824197798034867E-3</v>
      </c>
      <c r="K380" s="114">
        <f t="shared" si="92"/>
        <v>5.1361058086556496E-3</v>
      </c>
      <c r="L380" s="113">
        <f>-'ver pressoflex 6p C2 DCpowe'!$G$2*'ver pressoflex 6p C2 DCpowe'!D380*'ver pressoflex 6p C2 DCpowe'!$G$17*'ver pressoflex 6p C2 DCpowe'!$G$13*'ver pressoflex 6p C2 DCpowe'!AE380</f>
        <v>-1923.4977328836437</v>
      </c>
      <c r="M380" s="31">
        <f>IF(ABS(E380)&lt;'ver pressoflex 6p C2 DCpowe'!$G$7,'ver pressoflex 6p C2 DCpowe'!$G$16*E380*'ver pressoflex 6p C2 DCpowe'!$O$8,SIGN(E380)*'ver pressoflex 6p C2 DCpowe'!$G$15*'ver pressoflex 6p C2 DCpowe'!$O$8)</f>
        <v>0.54101719784795943</v>
      </c>
      <c r="N380" s="31">
        <f>IF(ABS(F380)&lt;'ver pressoflex 6p C2 DCpowe'!$G$7,'ver pressoflex 6p C2 DCpowe'!$G$16*F380*'ver pressoflex 6p C2 DCpowe'!$O$9,SIGN(F380)*'ver pressoflex 6p C2 DCpowe'!$G$15*'ver pressoflex 6p C2 DCpowe'!$O$9)</f>
        <v>0</v>
      </c>
      <c r="O380" s="31">
        <f>IF(ABS(G380)&lt;'ver pressoflex 6p C2 DCpowe'!$G$7,'ver pressoflex 6p C2 DCpowe'!$G$16*G380*'ver pressoflex 6p C2 DCpowe'!$O$10,SIGN(G380)*'ver pressoflex 6p C2 DCpowe'!$G$15*'ver pressoflex 6p C2 DCpowe'!$O$10)</f>
        <v>0</v>
      </c>
      <c r="P380" s="31">
        <f>IF(ABS(H380)&lt;'ver pressoflex 6p C2 DCpowe'!$G$7,'ver pressoflex 6p C2 DCpowe'!$G$16*H380*'ver pressoflex 6p C2 DCpowe'!$O$11,SIGN(H380)*'ver pressoflex 6p C2 DCpowe'!$G$15*'ver pressoflex 6p C2 DCpowe'!$O$11)</f>
        <v>0</v>
      </c>
      <c r="Q380" s="31">
        <f>IF(ABS(I380)&lt;'ver pressoflex 6p C2 DCpowe'!$G$7,'ver pressoflex 6p C2 DCpowe'!$G$16*I380*'ver pressoflex 6p C2 DCpowe'!$O$12,SIGN(I380)*'ver pressoflex 6p C2 DCpowe'!$G$15*'ver pressoflex 6p C2 DCpowe'!$O$12)</f>
        <v>0</v>
      </c>
      <c r="R380" s="31">
        <f>IF(ABS(J380)&lt;'ver pressoflex 6p C2 DCpowe'!$G$7,'ver pressoflex 6p C2 DCpowe'!$G$16*J380*'ver pressoflex 6p C2 DCpowe'!$O$13,SIGN(J380)*'ver pressoflex 6p C2 DCpowe'!$G$15*'ver pressoflex 6p C2 DCpowe'!$O$13)</f>
        <v>17803.500000000004</v>
      </c>
      <c r="S380" s="113">
        <f t="shared" si="85"/>
        <v>15880.543284314208</v>
      </c>
      <c r="T380" s="362">
        <f>-L380*('ver pressoflex 6p C2 DCpowe'!$G$3/2-'ver pressoflex 6p C2 DCpowe'!AF380*'ver pressoflex 6p C2 DCpowe'!D380)</f>
        <v>2203170.414395751</v>
      </c>
      <c r="U380" s="29">
        <f>M380*IF(($G$3/2-$M$8)&gt;0,('ver pressoflex 6p C2 DCpowe'!$G$3/2-'ver pressoflex 6p C2 DCpowe'!$M$8),'ver pressoflex 6p C2 DCpowe'!$G$3/2-('ver pressoflex 6p C2 DCpowe'!$G$3-'ver pressoflex 6p C2 DCpowe'!$M$8))*IF(($G$3/2-$M$8)&gt;0,-1,1)</f>
        <v>-554.54262779415842</v>
      </c>
      <c r="V380" s="29">
        <f>N380*IF(($G$3/2-$M$9)&gt;0,('ver pressoflex 6p C2 DCpowe'!$G$3/2-'ver pressoflex 6p C2 DCpowe'!$M$9),'ver pressoflex 6p C2 DCpowe'!$G$3/2-('ver pressoflex 6p C2 DCpowe'!$G$3-'ver pressoflex 6p C2 DCpowe'!$M$9))*IF(($G$3/2-$M$9)&gt;0,-1,1)</f>
        <v>0</v>
      </c>
      <c r="W380" s="29">
        <f>O380*IF(($G$3/2-$M$10)&gt;0,('ver pressoflex 6p C2 DCpowe'!$G$3/2-'ver pressoflex 6p C2 DCpowe'!$M$10),'ver pressoflex 6p C2 DCpowe'!$G$3/2-('ver pressoflex 6p C2 DCpowe'!$G$3-'ver pressoflex 6p C2 DCpowe'!$M$10))*IF(($G$3/2-$M$10)&gt;0,-1,1)</f>
        <v>0</v>
      </c>
      <c r="X380" s="29">
        <f>P380*IF(($G$3/2-$M$11)&gt;0,('ver pressoflex 6p C2 DCpowe'!$G$3/2-'ver pressoflex 6p C2 DCpowe'!$M$11),'ver pressoflex 6p C2 DCpowe'!$G$3/2-('ver pressoflex 6p C2 DCpowe'!$G$3-'ver pressoflex 6p C2 DCpowe'!$M$11))*IF(($G$3/2-$M$11)&gt;0,-1,1)</f>
        <v>0</v>
      </c>
      <c r="Y380" s="29">
        <f>Q380*IF(($G$3/2-$M$12)&gt;0,('ver pressoflex 6p C2 DCpowe'!$G$3/2-'ver pressoflex 6p C2 DCpowe'!$M$12),'ver pressoflex 6p C2 DCpowe'!$G$3/2-('ver pressoflex 6p C2 DCpowe'!$G$3-'ver pressoflex 6p C2 DCpowe'!$M$12))*IF(($G$3/2-$M$12)&gt;0,-1,1)</f>
        <v>0</v>
      </c>
      <c r="Z380" s="29">
        <f>R380*IF(($G$3/2-$M$13)&gt;0,('ver pressoflex 6p C2 DCpowe'!$G$3/2-'ver pressoflex 6p C2 DCpowe'!$M$13),'ver pressoflex 6p C2 DCpowe'!$G$3/2-('ver pressoflex 6p C2 DCpowe'!$G$3-'ver pressoflex 6p C2 DCpowe'!$M$13))*IF(($G$3/2-$M$13)&gt;0,-1,1)</f>
        <v>18248587.500000004</v>
      </c>
      <c r="AA380" s="113">
        <f t="shared" si="93"/>
        <v>20451203.37176796</v>
      </c>
      <c r="AB380" s="193">
        <f t="shared" si="94"/>
        <v>4.2154804478334673E-4</v>
      </c>
      <c r="AC380" s="191">
        <f t="shared" si="95"/>
        <v>5.9146896352780013E-4</v>
      </c>
      <c r="AD380" s="194">
        <f t="shared" si="96"/>
        <v>1.4253007282832987E-7</v>
      </c>
      <c r="AE380" s="191">
        <f t="shared" si="97"/>
        <v>4.436017226458501E-2</v>
      </c>
      <c r="AF380" s="191">
        <f t="shared" si="98"/>
        <v>0.42835360746461193</v>
      </c>
    </row>
    <row r="381" spans="2:32">
      <c r="B381" s="116">
        <f t="shared" si="84"/>
        <v>57851.368972104588</v>
      </c>
      <c r="C381" s="115">
        <f t="shared" si="83"/>
        <v>15.269999999999959</v>
      </c>
      <c r="D381" s="68">
        <f>'ver pressoflex 6p C2 DCpowe'!$G$3/2/$C$557*C381</f>
        <v>187.05749999999949</v>
      </c>
      <c r="E381" s="114">
        <f t="shared" si="86"/>
        <v>2.9375483018736312E-5</v>
      </c>
      <c r="F381" s="114">
        <f t="shared" si="87"/>
        <v>2.1095080783996967E-4</v>
      </c>
      <c r="G381" s="114">
        <f t="shared" si="88"/>
        <v>3.9252613266120307E-4</v>
      </c>
      <c r="H381" s="114">
        <f t="shared" si="89"/>
        <v>4.319092531920375E-3</v>
      </c>
      <c r="I381" s="114">
        <f t="shared" si="90"/>
        <v>4.5006678567416089E-3</v>
      </c>
      <c r="J381" s="114">
        <f t="shared" si="91"/>
        <v>4.6822431815628411E-3</v>
      </c>
      <c r="K381" s="114">
        <f t="shared" si="92"/>
        <v>5.1361814936159251E-3</v>
      </c>
      <c r="L381" s="113">
        <f>-'ver pressoflex 6p C2 DCpowe'!$G$2*'ver pressoflex 6p C2 DCpowe'!D381*'ver pressoflex 6p C2 DCpowe'!$G$17*'ver pressoflex 6p C2 DCpowe'!$G$13*'ver pressoflex 6p C2 DCpowe'!AE381</f>
        <v>-1952.6255406026896</v>
      </c>
      <c r="M381" s="31">
        <f>IF(ABS(E381)&lt;'ver pressoflex 6p C2 DCpowe'!$G$7,'ver pressoflex 6p C2 DCpowe'!$G$16*E381*'ver pressoflex 6p C2 DCpowe'!$O$8,SIGN(E381)*'ver pressoflex 6p C2 DCpowe'!$G$15*'ver pressoflex 6p C2 DCpowe'!$O$8)</f>
        <v>0.49451270727487251</v>
      </c>
      <c r="N381" s="31">
        <f>IF(ABS(F381)&lt;'ver pressoflex 6p C2 DCpowe'!$G$7,'ver pressoflex 6p C2 DCpowe'!$G$16*F381*'ver pressoflex 6p C2 DCpowe'!$O$9,SIGN(F381)*'ver pressoflex 6p C2 DCpowe'!$G$15*'ver pressoflex 6p C2 DCpowe'!$O$9)</f>
        <v>0</v>
      </c>
      <c r="O381" s="31">
        <f>IF(ABS(G381)&lt;'ver pressoflex 6p C2 DCpowe'!$G$7,'ver pressoflex 6p C2 DCpowe'!$G$16*G381*'ver pressoflex 6p C2 DCpowe'!$O$10,SIGN(G381)*'ver pressoflex 6p C2 DCpowe'!$G$15*'ver pressoflex 6p C2 DCpowe'!$O$10)</f>
        <v>0</v>
      </c>
      <c r="P381" s="31">
        <f>IF(ABS(H381)&lt;'ver pressoflex 6p C2 DCpowe'!$G$7,'ver pressoflex 6p C2 DCpowe'!$G$16*H381*'ver pressoflex 6p C2 DCpowe'!$O$11,SIGN(H381)*'ver pressoflex 6p C2 DCpowe'!$G$15*'ver pressoflex 6p C2 DCpowe'!$O$11)</f>
        <v>0</v>
      </c>
      <c r="Q381" s="31">
        <f>IF(ABS(I381)&lt;'ver pressoflex 6p C2 DCpowe'!$G$7,'ver pressoflex 6p C2 DCpowe'!$G$16*I381*'ver pressoflex 6p C2 DCpowe'!$O$12,SIGN(I381)*'ver pressoflex 6p C2 DCpowe'!$G$15*'ver pressoflex 6p C2 DCpowe'!$O$12)</f>
        <v>0</v>
      </c>
      <c r="R381" s="31">
        <f>IF(ABS(J381)&lt;'ver pressoflex 6p C2 DCpowe'!$G$7,'ver pressoflex 6p C2 DCpowe'!$G$16*J381*'ver pressoflex 6p C2 DCpowe'!$O$13,SIGN(J381)*'ver pressoflex 6p C2 DCpowe'!$G$15*'ver pressoflex 6p C2 DCpowe'!$O$13)</f>
        <v>17803.500000000004</v>
      </c>
      <c r="S381" s="113">
        <f t="shared" si="85"/>
        <v>15851.368972104588</v>
      </c>
      <c r="T381" s="362">
        <f>-L381*('ver pressoflex 6p C2 DCpowe'!$G$3/2-'ver pressoflex 6p C2 DCpowe'!AF381*'ver pressoflex 6p C2 DCpowe'!D381)</f>
        <v>2235345.604236349</v>
      </c>
      <c r="U381" s="29">
        <f>M381*IF(($G$3/2-$M$8)&gt;0,('ver pressoflex 6p C2 DCpowe'!$G$3/2-'ver pressoflex 6p C2 DCpowe'!$M$8),'ver pressoflex 6p C2 DCpowe'!$G$3/2-('ver pressoflex 6p C2 DCpowe'!$G$3-'ver pressoflex 6p C2 DCpowe'!$M$8))*IF(($G$3/2-$M$8)&gt;0,-1,1)</f>
        <v>-506.8755249567443</v>
      </c>
      <c r="V381" s="29">
        <f>N381*IF(($G$3/2-$M$9)&gt;0,('ver pressoflex 6p C2 DCpowe'!$G$3/2-'ver pressoflex 6p C2 DCpowe'!$M$9),'ver pressoflex 6p C2 DCpowe'!$G$3/2-('ver pressoflex 6p C2 DCpowe'!$G$3-'ver pressoflex 6p C2 DCpowe'!$M$9))*IF(($G$3/2-$M$9)&gt;0,-1,1)</f>
        <v>0</v>
      </c>
      <c r="W381" s="29">
        <f>O381*IF(($G$3/2-$M$10)&gt;0,('ver pressoflex 6p C2 DCpowe'!$G$3/2-'ver pressoflex 6p C2 DCpowe'!$M$10),'ver pressoflex 6p C2 DCpowe'!$G$3/2-('ver pressoflex 6p C2 DCpowe'!$G$3-'ver pressoflex 6p C2 DCpowe'!$M$10))*IF(($G$3/2-$M$10)&gt;0,-1,1)</f>
        <v>0</v>
      </c>
      <c r="X381" s="29">
        <f>P381*IF(($G$3/2-$M$11)&gt;0,('ver pressoflex 6p C2 DCpowe'!$G$3/2-'ver pressoflex 6p C2 DCpowe'!$M$11),'ver pressoflex 6p C2 DCpowe'!$G$3/2-('ver pressoflex 6p C2 DCpowe'!$G$3-'ver pressoflex 6p C2 DCpowe'!$M$11))*IF(($G$3/2-$M$11)&gt;0,-1,1)</f>
        <v>0</v>
      </c>
      <c r="Y381" s="29">
        <f>Q381*IF(($G$3/2-$M$12)&gt;0,('ver pressoflex 6p C2 DCpowe'!$G$3/2-'ver pressoflex 6p C2 DCpowe'!$M$12),'ver pressoflex 6p C2 DCpowe'!$G$3/2-('ver pressoflex 6p C2 DCpowe'!$G$3-'ver pressoflex 6p C2 DCpowe'!$M$12))*IF(($G$3/2-$M$12)&gt;0,-1,1)</f>
        <v>0</v>
      </c>
      <c r="Z381" s="29">
        <f>R381*IF(($G$3/2-$M$13)&gt;0,('ver pressoflex 6p C2 DCpowe'!$G$3/2-'ver pressoflex 6p C2 DCpowe'!$M$13),'ver pressoflex 6p C2 DCpowe'!$G$3/2-('ver pressoflex 6p C2 DCpowe'!$G$3-'ver pressoflex 6p C2 DCpowe'!$M$13))*IF(($G$3/2-$M$13)&gt;0,-1,1)</f>
        <v>18248587.500000004</v>
      </c>
      <c r="AA381" s="113">
        <f t="shared" si="93"/>
        <v>20483426.228711396</v>
      </c>
      <c r="AB381" s="193">
        <f t="shared" si="94"/>
        <v>4.2456282903434716E-4</v>
      </c>
      <c r="AC381" s="191">
        <f t="shared" si="95"/>
        <v>5.9649360394613423E-4</v>
      </c>
      <c r="AD381" s="194">
        <f t="shared" si="96"/>
        <v>1.4465577427581804E-7</v>
      </c>
      <c r="AE381" s="191">
        <f t="shared" si="97"/>
        <v>4.4737020295960064E-2</v>
      </c>
      <c r="AF381" s="191">
        <f t="shared" si="98"/>
        <v>0.42880024234709857</v>
      </c>
    </row>
    <row r="382" spans="2:32">
      <c r="B382" s="116">
        <f t="shared" si="84"/>
        <v>57821.960753810075</v>
      </c>
      <c r="C382" s="115">
        <f t="shared" si="83"/>
        <v>15.369999999999958</v>
      </c>
      <c r="D382" s="68">
        <f>'ver pressoflex 6p C2 DCpowe'!$G$3/2/$C$557*C382</f>
        <v>188.28249999999949</v>
      </c>
      <c r="E382" s="114">
        <f t="shared" si="86"/>
        <v>2.6609907946865368E-5</v>
      </c>
      <c r="F382" s="114">
        <f t="shared" si="87"/>
        <v>2.0828625834150042E-4</v>
      </c>
      <c r="G382" s="114">
        <f t="shared" si="88"/>
        <v>3.8996260873613549E-4</v>
      </c>
      <c r="H382" s="114">
        <f t="shared" si="89"/>
        <v>4.3187136860201184E-3</v>
      </c>
      <c r="I382" s="114">
        <f t="shared" si="90"/>
        <v>4.5003900364147531E-3</v>
      </c>
      <c r="J382" s="114">
        <f t="shared" si="91"/>
        <v>4.6820663868093887E-3</v>
      </c>
      <c r="K382" s="114">
        <f t="shared" si="92"/>
        <v>5.1362572627959759E-3</v>
      </c>
      <c r="L382" s="113">
        <f>-'ver pressoflex 6p C2 DCpowe'!$G$2*'ver pressoflex 6p C2 DCpowe'!D382*'ver pressoflex 6p C2 DCpowe'!$G$17*'ver pressoflex 6p C2 DCpowe'!$G$13*'ver pressoflex 6p C2 DCpowe'!AE382</f>
        <v>-1981.9872026579374</v>
      </c>
      <c r="M382" s="31">
        <f>IF(ABS(E382)&lt;'ver pressoflex 6p C2 DCpowe'!$G$7,'ver pressoflex 6p C2 DCpowe'!$G$16*E382*'ver pressoflex 6p C2 DCpowe'!$O$8,SIGN(E382)*'ver pressoflex 6p C2 DCpowe'!$G$15*'ver pressoflex 6p C2 DCpowe'!$O$8)</f>
        <v>0.44795646800927447</v>
      </c>
      <c r="N382" s="31">
        <f>IF(ABS(F382)&lt;'ver pressoflex 6p C2 DCpowe'!$G$7,'ver pressoflex 6p C2 DCpowe'!$G$16*F382*'ver pressoflex 6p C2 DCpowe'!$O$9,SIGN(F382)*'ver pressoflex 6p C2 DCpowe'!$G$15*'ver pressoflex 6p C2 DCpowe'!$O$9)</f>
        <v>0</v>
      </c>
      <c r="O382" s="31">
        <f>IF(ABS(G382)&lt;'ver pressoflex 6p C2 DCpowe'!$G$7,'ver pressoflex 6p C2 DCpowe'!$G$16*G382*'ver pressoflex 6p C2 DCpowe'!$O$10,SIGN(G382)*'ver pressoflex 6p C2 DCpowe'!$G$15*'ver pressoflex 6p C2 DCpowe'!$O$10)</f>
        <v>0</v>
      </c>
      <c r="P382" s="31">
        <f>IF(ABS(H382)&lt;'ver pressoflex 6p C2 DCpowe'!$G$7,'ver pressoflex 6p C2 DCpowe'!$G$16*H382*'ver pressoflex 6p C2 DCpowe'!$O$11,SIGN(H382)*'ver pressoflex 6p C2 DCpowe'!$G$15*'ver pressoflex 6p C2 DCpowe'!$O$11)</f>
        <v>0</v>
      </c>
      <c r="Q382" s="31">
        <f>IF(ABS(I382)&lt;'ver pressoflex 6p C2 DCpowe'!$G$7,'ver pressoflex 6p C2 DCpowe'!$G$16*I382*'ver pressoflex 6p C2 DCpowe'!$O$12,SIGN(I382)*'ver pressoflex 6p C2 DCpowe'!$G$15*'ver pressoflex 6p C2 DCpowe'!$O$12)</f>
        <v>0</v>
      </c>
      <c r="R382" s="31">
        <f>IF(ABS(J382)&lt;'ver pressoflex 6p C2 DCpowe'!$G$7,'ver pressoflex 6p C2 DCpowe'!$G$16*J382*'ver pressoflex 6p C2 DCpowe'!$O$13,SIGN(J382)*'ver pressoflex 6p C2 DCpowe'!$G$15*'ver pressoflex 6p C2 DCpowe'!$O$13)</f>
        <v>17803.500000000004</v>
      </c>
      <c r="S382" s="113">
        <f t="shared" si="85"/>
        <v>15821.960753810075</v>
      </c>
      <c r="T382" s="362">
        <f>-L382*('ver pressoflex 6p C2 DCpowe'!$G$3/2-'ver pressoflex 6p C2 DCpowe'!AF382*'ver pressoflex 6p C2 DCpowe'!D382)</f>
        <v>2267752.5449743941</v>
      </c>
      <c r="U382" s="29">
        <f>M382*IF(($G$3/2-$M$8)&gt;0,('ver pressoflex 6p C2 DCpowe'!$G$3/2-'ver pressoflex 6p C2 DCpowe'!$M$8),'ver pressoflex 6p C2 DCpowe'!$G$3/2-('ver pressoflex 6p C2 DCpowe'!$G$3-'ver pressoflex 6p C2 DCpowe'!$M$8))*IF(($G$3/2-$M$8)&gt;0,-1,1)</f>
        <v>-459.15537970950635</v>
      </c>
      <c r="V382" s="29">
        <f>N382*IF(($G$3/2-$M$9)&gt;0,('ver pressoflex 6p C2 DCpowe'!$G$3/2-'ver pressoflex 6p C2 DCpowe'!$M$9),'ver pressoflex 6p C2 DCpowe'!$G$3/2-('ver pressoflex 6p C2 DCpowe'!$G$3-'ver pressoflex 6p C2 DCpowe'!$M$9))*IF(($G$3/2-$M$9)&gt;0,-1,1)</f>
        <v>0</v>
      </c>
      <c r="W382" s="29">
        <f>O382*IF(($G$3/2-$M$10)&gt;0,('ver pressoflex 6p C2 DCpowe'!$G$3/2-'ver pressoflex 6p C2 DCpowe'!$M$10),'ver pressoflex 6p C2 DCpowe'!$G$3/2-('ver pressoflex 6p C2 DCpowe'!$G$3-'ver pressoflex 6p C2 DCpowe'!$M$10))*IF(($G$3/2-$M$10)&gt;0,-1,1)</f>
        <v>0</v>
      </c>
      <c r="X382" s="29">
        <f>P382*IF(($G$3/2-$M$11)&gt;0,('ver pressoflex 6p C2 DCpowe'!$G$3/2-'ver pressoflex 6p C2 DCpowe'!$M$11),'ver pressoflex 6p C2 DCpowe'!$G$3/2-('ver pressoflex 6p C2 DCpowe'!$G$3-'ver pressoflex 6p C2 DCpowe'!$M$11))*IF(($G$3/2-$M$11)&gt;0,-1,1)</f>
        <v>0</v>
      </c>
      <c r="Y382" s="29">
        <f>Q382*IF(($G$3/2-$M$12)&gt;0,('ver pressoflex 6p C2 DCpowe'!$G$3/2-'ver pressoflex 6p C2 DCpowe'!$M$12),'ver pressoflex 6p C2 DCpowe'!$G$3/2-('ver pressoflex 6p C2 DCpowe'!$G$3-'ver pressoflex 6p C2 DCpowe'!$M$12))*IF(($G$3/2-$M$12)&gt;0,-1,1)</f>
        <v>0</v>
      </c>
      <c r="Z382" s="29">
        <f>R382*IF(($G$3/2-$M$13)&gt;0,('ver pressoflex 6p C2 DCpowe'!$G$3/2-'ver pressoflex 6p C2 DCpowe'!$M$13),'ver pressoflex 6p C2 DCpowe'!$G$3/2-('ver pressoflex 6p C2 DCpowe'!$G$3-'ver pressoflex 6p C2 DCpowe'!$M$13))*IF(($G$3/2-$M$13)&gt;0,-1,1)</f>
        <v>18248587.500000004</v>
      </c>
      <c r="AA382" s="113">
        <f t="shared" si="93"/>
        <v>20515880.889594689</v>
      </c>
      <c r="AB382" s="193">
        <f t="shared" si="94"/>
        <v>4.2758096803972222E-4</v>
      </c>
      <c r="AC382" s="191">
        <f t="shared" si="95"/>
        <v>6.0152383562175925E-4</v>
      </c>
      <c r="AD382" s="194">
        <f t="shared" si="96"/>
        <v>1.4679901463593274E-7</v>
      </c>
      <c r="AE382" s="191">
        <f t="shared" si="97"/>
        <v>4.511428767163194E-2</v>
      </c>
      <c r="AF382" s="191">
        <f t="shared" si="98"/>
        <v>0.42924209765008881</v>
      </c>
    </row>
    <row r="383" spans="2:32">
      <c r="B383" s="116">
        <f t="shared" si="84"/>
        <v>57792.318238788634</v>
      </c>
      <c r="C383" s="115">
        <f t="shared" si="83"/>
        <v>15.469999999999958</v>
      </c>
      <c r="D383" s="68">
        <f>'ver pressoflex 6p C2 DCpowe'!$G$3/2/$C$557*C383</f>
        <v>189.50749999999948</v>
      </c>
      <c r="E383" s="114">
        <f t="shared" si="86"/>
        <v>2.3841253719339003E-5</v>
      </c>
      <c r="F383" s="114">
        <f t="shared" si="87"/>
        <v>2.0561874216794764E-4</v>
      </c>
      <c r="G383" s="114">
        <f t="shared" si="88"/>
        <v>3.8739623061655626E-4</v>
      </c>
      <c r="H383" s="114">
        <f t="shared" si="89"/>
        <v>4.3183344183177182E-3</v>
      </c>
      <c r="I383" s="114">
        <f t="shared" si="90"/>
        <v>4.5001119067663263E-3</v>
      </c>
      <c r="J383" s="114">
        <f t="shared" si="91"/>
        <v>4.6818893952149353E-3</v>
      </c>
      <c r="K383" s="114">
        <f t="shared" si="92"/>
        <v>5.1363331163364568E-3</v>
      </c>
      <c r="L383" s="113">
        <f>-'ver pressoflex 6p C2 DCpowe'!$G$2*'ver pressoflex 6p C2 DCpowe'!D383*'ver pressoflex 6p C2 DCpowe'!$G$17*'ver pressoflex 6p C2 DCpowe'!$G$13*'ver pressoflex 6p C2 DCpowe'!AE383</f>
        <v>-2011.5831096049967</v>
      </c>
      <c r="M383" s="31">
        <f>IF(ABS(E383)&lt;'ver pressoflex 6p C2 DCpowe'!$G$7,'ver pressoflex 6p C2 DCpowe'!$G$16*E383*'ver pressoflex 6p C2 DCpowe'!$O$8,SIGN(E383)*'ver pressoflex 6p C2 DCpowe'!$G$15*'ver pressoflex 6p C2 DCpowe'!$O$8)</f>
        <v>0.40134839362667379</v>
      </c>
      <c r="N383" s="31">
        <f>IF(ABS(F383)&lt;'ver pressoflex 6p C2 DCpowe'!$G$7,'ver pressoflex 6p C2 DCpowe'!$G$16*F383*'ver pressoflex 6p C2 DCpowe'!$O$9,SIGN(F383)*'ver pressoflex 6p C2 DCpowe'!$G$15*'ver pressoflex 6p C2 DCpowe'!$O$9)</f>
        <v>0</v>
      </c>
      <c r="O383" s="31">
        <f>IF(ABS(G383)&lt;'ver pressoflex 6p C2 DCpowe'!$G$7,'ver pressoflex 6p C2 DCpowe'!$G$16*G383*'ver pressoflex 6p C2 DCpowe'!$O$10,SIGN(G383)*'ver pressoflex 6p C2 DCpowe'!$G$15*'ver pressoflex 6p C2 DCpowe'!$O$10)</f>
        <v>0</v>
      </c>
      <c r="P383" s="31">
        <f>IF(ABS(H383)&lt;'ver pressoflex 6p C2 DCpowe'!$G$7,'ver pressoflex 6p C2 DCpowe'!$G$16*H383*'ver pressoflex 6p C2 DCpowe'!$O$11,SIGN(H383)*'ver pressoflex 6p C2 DCpowe'!$G$15*'ver pressoflex 6p C2 DCpowe'!$O$11)</f>
        <v>0</v>
      </c>
      <c r="Q383" s="31">
        <f>IF(ABS(I383)&lt;'ver pressoflex 6p C2 DCpowe'!$G$7,'ver pressoflex 6p C2 DCpowe'!$G$16*I383*'ver pressoflex 6p C2 DCpowe'!$O$12,SIGN(I383)*'ver pressoflex 6p C2 DCpowe'!$G$15*'ver pressoflex 6p C2 DCpowe'!$O$12)</f>
        <v>0</v>
      </c>
      <c r="R383" s="31">
        <f>IF(ABS(J383)&lt;'ver pressoflex 6p C2 DCpowe'!$G$7,'ver pressoflex 6p C2 DCpowe'!$G$16*J383*'ver pressoflex 6p C2 DCpowe'!$O$13,SIGN(J383)*'ver pressoflex 6p C2 DCpowe'!$G$15*'ver pressoflex 6p C2 DCpowe'!$O$13)</f>
        <v>17803.500000000004</v>
      </c>
      <c r="S383" s="113">
        <f t="shared" si="85"/>
        <v>15792.318238788634</v>
      </c>
      <c r="T383" s="362">
        <f>-L383*('ver pressoflex 6p C2 DCpowe'!$G$3/2-'ver pressoflex 6p C2 DCpowe'!AF383*'ver pressoflex 6p C2 DCpowe'!D383)</f>
        <v>2300391.2483265572</v>
      </c>
      <c r="U383" s="29">
        <f>M383*IF(($G$3/2-$M$8)&gt;0,('ver pressoflex 6p C2 DCpowe'!$G$3/2-'ver pressoflex 6p C2 DCpowe'!$M$8),'ver pressoflex 6p C2 DCpowe'!$G$3/2-('ver pressoflex 6p C2 DCpowe'!$G$3-'ver pressoflex 6p C2 DCpowe'!$M$8))*IF(($G$3/2-$M$8)&gt;0,-1,1)</f>
        <v>-411.38210346734064</v>
      </c>
      <c r="V383" s="29">
        <f>N383*IF(($G$3/2-$M$9)&gt;0,('ver pressoflex 6p C2 DCpowe'!$G$3/2-'ver pressoflex 6p C2 DCpowe'!$M$9),'ver pressoflex 6p C2 DCpowe'!$G$3/2-('ver pressoflex 6p C2 DCpowe'!$G$3-'ver pressoflex 6p C2 DCpowe'!$M$9))*IF(($G$3/2-$M$9)&gt;0,-1,1)</f>
        <v>0</v>
      </c>
      <c r="W383" s="29">
        <f>O383*IF(($G$3/2-$M$10)&gt;0,('ver pressoflex 6p C2 DCpowe'!$G$3/2-'ver pressoflex 6p C2 DCpowe'!$M$10),'ver pressoflex 6p C2 DCpowe'!$G$3/2-('ver pressoflex 6p C2 DCpowe'!$G$3-'ver pressoflex 6p C2 DCpowe'!$M$10))*IF(($G$3/2-$M$10)&gt;0,-1,1)</f>
        <v>0</v>
      </c>
      <c r="X383" s="29">
        <f>P383*IF(($G$3/2-$M$11)&gt;0,('ver pressoflex 6p C2 DCpowe'!$G$3/2-'ver pressoflex 6p C2 DCpowe'!$M$11),'ver pressoflex 6p C2 DCpowe'!$G$3/2-('ver pressoflex 6p C2 DCpowe'!$G$3-'ver pressoflex 6p C2 DCpowe'!$M$11))*IF(($G$3/2-$M$11)&gt;0,-1,1)</f>
        <v>0</v>
      </c>
      <c r="Y383" s="29">
        <f>Q383*IF(($G$3/2-$M$12)&gt;0,('ver pressoflex 6p C2 DCpowe'!$G$3/2-'ver pressoflex 6p C2 DCpowe'!$M$12),'ver pressoflex 6p C2 DCpowe'!$G$3/2-('ver pressoflex 6p C2 DCpowe'!$G$3-'ver pressoflex 6p C2 DCpowe'!$M$12))*IF(($G$3/2-$M$12)&gt;0,-1,1)</f>
        <v>0</v>
      </c>
      <c r="Z383" s="29">
        <f>R383*IF(($G$3/2-$M$13)&gt;0,('ver pressoflex 6p C2 DCpowe'!$G$3/2-'ver pressoflex 6p C2 DCpowe'!$M$13),'ver pressoflex 6p C2 DCpowe'!$G$3/2-('ver pressoflex 6p C2 DCpowe'!$G$3-'ver pressoflex 6p C2 DCpowe'!$M$13))*IF(($G$3/2-$M$13)&gt;0,-1,1)</f>
        <v>18248587.500000004</v>
      </c>
      <c r="AA383" s="113">
        <f t="shared" si="93"/>
        <v>20548567.366223093</v>
      </c>
      <c r="AB383" s="193">
        <f t="shared" si="94"/>
        <v>4.3060246740218264E-4</v>
      </c>
      <c r="AC383" s="191">
        <f t="shared" si="95"/>
        <v>6.0655966789252666E-4</v>
      </c>
      <c r="AD383" s="194">
        <f t="shared" si="96"/>
        <v>1.4895984855515091E-7</v>
      </c>
      <c r="AE383" s="191">
        <f t="shared" si="97"/>
        <v>4.5491975091939495E-2</v>
      </c>
      <c r="AF383" s="191">
        <f t="shared" si="98"/>
        <v>0.42967924221689879</v>
      </c>
    </row>
    <row r="384" spans="2:32">
      <c r="B384" s="116">
        <f t="shared" si="84"/>
        <v>57762.441035527881</v>
      </c>
      <c r="C384" s="115">
        <f t="shared" si="83"/>
        <v>15.569999999999958</v>
      </c>
      <c r="D384" s="68">
        <f>'ver pressoflex 6p C2 DCpowe'!$G$3/2/$C$557*C384</f>
        <v>190.73249999999948</v>
      </c>
      <c r="E384" s="114">
        <f t="shared" si="86"/>
        <v>2.1069515190854507E-5</v>
      </c>
      <c r="F384" s="114">
        <f t="shared" si="87"/>
        <v>2.0294825436196484E-4</v>
      </c>
      <c r="G384" s="114">
        <f t="shared" si="88"/>
        <v>3.8482699353307521E-4</v>
      </c>
      <c r="H384" s="114">
        <f t="shared" si="89"/>
        <v>4.3179547281083364E-3</v>
      </c>
      <c r="I384" s="114">
        <f t="shared" si="90"/>
        <v>4.4998334672794469E-3</v>
      </c>
      <c r="J384" s="114">
        <f t="shared" si="91"/>
        <v>4.6817122064505565E-3</v>
      </c>
      <c r="K384" s="114">
        <f t="shared" si="92"/>
        <v>5.1364090543783323E-3</v>
      </c>
      <c r="L384" s="113">
        <f>-'ver pressoflex 6p C2 DCpowe'!$G$2*'ver pressoflex 6p C2 DCpowe'!D384*'ver pressoflex 6p C2 DCpowe'!$G$17*'ver pressoflex 6p C2 DCpowe'!$G$13*'ver pressoflex 6p C2 DCpowe'!AE384</f>
        <v>-2041.4136528696358</v>
      </c>
      <c r="M384" s="31">
        <f>IF(ABS(E384)&lt;'ver pressoflex 6p C2 DCpowe'!$G$7,'ver pressoflex 6p C2 DCpowe'!$G$16*E384*'ver pressoflex 6p C2 DCpowe'!$O$8,SIGN(E384)*'ver pressoflex 6p C2 DCpowe'!$G$15*'ver pressoflex 6p C2 DCpowe'!$O$8)</f>
        <v>0.35468839751002434</v>
      </c>
      <c r="N384" s="31">
        <f>IF(ABS(F384)&lt;'ver pressoflex 6p C2 DCpowe'!$G$7,'ver pressoflex 6p C2 DCpowe'!$G$16*F384*'ver pressoflex 6p C2 DCpowe'!$O$9,SIGN(F384)*'ver pressoflex 6p C2 DCpowe'!$G$15*'ver pressoflex 6p C2 DCpowe'!$O$9)</f>
        <v>0</v>
      </c>
      <c r="O384" s="31">
        <f>IF(ABS(G384)&lt;'ver pressoflex 6p C2 DCpowe'!$G$7,'ver pressoflex 6p C2 DCpowe'!$G$16*G384*'ver pressoflex 6p C2 DCpowe'!$O$10,SIGN(G384)*'ver pressoflex 6p C2 DCpowe'!$G$15*'ver pressoflex 6p C2 DCpowe'!$O$10)</f>
        <v>0</v>
      </c>
      <c r="P384" s="31">
        <f>IF(ABS(H384)&lt;'ver pressoflex 6p C2 DCpowe'!$G$7,'ver pressoflex 6p C2 DCpowe'!$G$16*H384*'ver pressoflex 6p C2 DCpowe'!$O$11,SIGN(H384)*'ver pressoflex 6p C2 DCpowe'!$G$15*'ver pressoflex 6p C2 DCpowe'!$O$11)</f>
        <v>0</v>
      </c>
      <c r="Q384" s="31">
        <f>IF(ABS(I384)&lt;'ver pressoflex 6p C2 DCpowe'!$G$7,'ver pressoflex 6p C2 DCpowe'!$G$16*I384*'ver pressoflex 6p C2 DCpowe'!$O$12,SIGN(I384)*'ver pressoflex 6p C2 DCpowe'!$G$15*'ver pressoflex 6p C2 DCpowe'!$O$12)</f>
        <v>0</v>
      </c>
      <c r="R384" s="31">
        <f>IF(ABS(J384)&lt;'ver pressoflex 6p C2 DCpowe'!$G$7,'ver pressoflex 6p C2 DCpowe'!$G$16*J384*'ver pressoflex 6p C2 DCpowe'!$O$13,SIGN(J384)*'ver pressoflex 6p C2 DCpowe'!$G$15*'ver pressoflex 6p C2 DCpowe'!$O$13)</f>
        <v>17803.500000000004</v>
      </c>
      <c r="S384" s="113">
        <f t="shared" si="85"/>
        <v>15762.441035527878</v>
      </c>
      <c r="T384" s="362">
        <f>-L384*('ver pressoflex 6p C2 DCpowe'!$G$3/2-'ver pressoflex 6p C2 DCpowe'!AF384*'ver pressoflex 6p C2 DCpowe'!D384)</f>
        <v>2333261.7260356066</v>
      </c>
      <c r="U384" s="29">
        <f>M384*IF(($G$3/2-$M$8)&gt;0,('ver pressoflex 6p C2 DCpowe'!$G$3/2-'ver pressoflex 6p C2 DCpowe'!$M$8),'ver pressoflex 6p C2 DCpowe'!$G$3/2-('ver pressoflex 6p C2 DCpowe'!$G$3-'ver pressoflex 6p C2 DCpowe'!$M$8))*IF(($G$3/2-$M$8)&gt;0,-1,1)</f>
        <v>-363.55560744777495</v>
      </c>
      <c r="V384" s="29">
        <f>N384*IF(($G$3/2-$M$9)&gt;0,('ver pressoflex 6p C2 DCpowe'!$G$3/2-'ver pressoflex 6p C2 DCpowe'!$M$9),'ver pressoflex 6p C2 DCpowe'!$G$3/2-('ver pressoflex 6p C2 DCpowe'!$G$3-'ver pressoflex 6p C2 DCpowe'!$M$9))*IF(($G$3/2-$M$9)&gt;0,-1,1)</f>
        <v>0</v>
      </c>
      <c r="W384" s="29">
        <f>O384*IF(($G$3/2-$M$10)&gt;0,('ver pressoflex 6p C2 DCpowe'!$G$3/2-'ver pressoflex 6p C2 DCpowe'!$M$10),'ver pressoflex 6p C2 DCpowe'!$G$3/2-('ver pressoflex 6p C2 DCpowe'!$G$3-'ver pressoflex 6p C2 DCpowe'!$M$10))*IF(($G$3/2-$M$10)&gt;0,-1,1)</f>
        <v>0</v>
      </c>
      <c r="X384" s="29">
        <f>P384*IF(($G$3/2-$M$11)&gt;0,('ver pressoflex 6p C2 DCpowe'!$G$3/2-'ver pressoflex 6p C2 DCpowe'!$M$11),'ver pressoflex 6p C2 DCpowe'!$G$3/2-('ver pressoflex 6p C2 DCpowe'!$G$3-'ver pressoflex 6p C2 DCpowe'!$M$11))*IF(($G$3/2-$M$11)&gt;0,-1,1)</f>
        <v>0</v>
      </c>
      <c r="Y384" s="29">
        <f>Q384*IF(($G$3/2-$M$12)&gt;0,('ver pressoflex 6p C2 DCpowe'!$G$3/2-'ver pressoflex 6p C2 DCpowe'!$M$12),'ver pressoflex 6p C2 DCpowe'!$G$3/2-('ver pressoflex 6p C2 DCpowe'!$G$3-'ver pressoflex 6p C2 DCpowe'!$M$12))*IF(($G$3/2-$M$12)&gt;0,-1,1)</f>
        <v>0</v>
      </c>
      <c r="Z384" s="29">
        <f>R384*IF(($G$3/2-$M$13)&gt;0,('ver pressoflex 6p C2 DCpowe'!$G$3/2-'ver pressoflex 6p C2 DCpowe'!$M$13),'ver pressoflex 6p C2 DCpowe'!$G$3/2-('ver pressoflex 6p C2 DCpowe'!$G$3-'ver pressoflex 6p C2 DCpowe'!$M$13))*IF(($G$3/2-$M$13)&gt;0,-1,1)</f>
        <v>18248587.500000004</v>
      </c>
      <c r="AA384" s="113">
        <f t="shared" si="93"/>
        <v>20581485.670428164</v>
      </c>
      <c r="AB384" s="193">
        <f t="shared" si="94"/>
        <v>4.3362733273692136E-4</v>
      </c>
      <c r="AC384" s="191">
        <f t="shared" si="95"/>
        <v>6.1160111011709115E-4</v>
      </c>
      <c r="AD384" s="194">
        <f t="shared" si="96"/>
        <v>1.5113833085822502E-7</v>
      </c>
      <c r="AE384" s="191">
        <f t="shared" si="97"/>
        <v>4.5870083258781835E-2</v>
      </c>
      <c r="AF384" s="191">
        <f t="shared" si="98"/>
        <v>0.43011174385102047</v>
      </c>
    </row>
    <row r="385" spans="2:32">
      <c r="B385" s="116">
        <f t="shared" si="84"/>
        <v>57732.328751642635</v>
      </c>
      <c r="C385" s="115">
        <f t="shared" si="83"/>
        <v>15.669999999999957</v>
      </c>
      <c r="D385" s="68">
        <f>'ver pressoflex 6p C2 DCpowe'!$G$3/2/$C$557*C385</f>
        <v>191.95749999999947</v>
      </c>
      <c r="E385" s="114">
        <f t="shared" si="86"/>
        <v>1.8294687204638963E-5</v>
      </c>
      <c r="F385" s="114">
        <f t="shared" si="87"/>
        <v>2.0027478995515445E-4</v>
      </c>
      <c r="G385" s="114">
        <f t="shared" si="88"/>
        <v>3.8225489270566991E-4</v>
      </c>
      <c r="H385" s="114">
        <f t="shared" si="89"/>
        <v>4.3175746146855666E-3</v>
      </c>
      <c r="I385" s="114">
        <f t="shared" si="90"/>
        <v>4.4995547174360821E-3</v>
      </c>
      <c r="J385" s="114">
        <f t="shared" si="91"/>
        <v>4.6815348201865977E-3</v>
      </c>
      <c r="K385" s="114">
        <f t="shared" si="92"/>
        <v>5.136485077062887E-3</v>
      </c>
      <c r="L385" s="113">
        <f>-'ver pressoflex 6p C2 DCpowe'!$G$2*'ver pressoflex 6p C2 DCpowe'!D385*'ver pressoflex 6p C2 DCpowe'!$G$17*'ver pressoflex 6p C2 DCpowe'!$G$13*'ver pressoflex 6p C2 DCpowe'!AE385</f>
        <v>-2071.4792247502164</v>
      </c>
      <c r="M385" s="31">
        <f>IF(ABS(E385)&lt;'ver pressoflex 6p C2 DCpowe'!$G$7,'ver pressoflex 6p C2 DCpowe'!$G$16*E385*'ver pressoflex 6p C2 DCpowe'!$O$8,SIGN(E385)*'ver pressoflex 6p C2 DCpowe'!$G$15*'ver pressoflex 6p C2 DCpowe'!$O$8)</f>
        <v>0.30797639284918793</v>
      </c>
      <c r="N385" s="31">
        <f>IF(ABS(F385)&lt;'ver pressoflex 6p C2 DCpowe'!$G$7,'ver pressoflex 6p C2 DCpowe'!$G$16*F385*'ver pressoflex 6p C2 DCpowe'!$O$9,SIGN(F385)*'ver pressoflex 6p C2 DCpowe'!$G$15*'ver pressoflex 6p C2 DCpowe'!$O$9)</f>
        <v>0</v>
      </c>
      <c r="O385" s="31">
        <f>IF(ABS(G385)&lt;'ver pressoflex 6p C2 DCpowe'!$G$7,'ver pressoflex 6p C2 DCpowe'!$G$16*G385*'ver pressoflex 6p C2 DCpowe'!$O$10,SIGN(G385)*'ver pressoflex 6p C2 DCpowe'!$G$15*'ver pressoflex 6p C2 DCpowe'!$O$10)</f>
        <v>0</v>
      </c>
      <c r="P385" s="31">
        <f>IF(ABS(H385)&lt;'ver pressoflex 6p C2 DCpowe'!$G$7,'ver pressoflex 6p C2 DCpowe'!$G$16*H385*'ver pressoflex 6p C2 DCpowe'!$O$11,SIGN(H385)*'ver pressoflex 6p C2 DCpowe'!$G$15*'ver pressoflex 6p C2 DCpowe'!$O$11)</f>
        <v>0</v>
      </c>
      <c r="Q385" s="31">
        <f>IF(ABS(I385)&lt;'ver pressoflex 6p C2 DCpowe'!$G$7,'ver pressoflex 6p C2 DCpowe'!$G$16*I385*'ver pressoflex 6p C2 DCpowe'!$O$12,SIGN(I385)*'ver pressoflex 6p C2 DCpowe'!$G$15*'ver pressoflex 6p C2 DCpowe'!$O$12)</f>
        <v>0</v>
      </c>
      <c r="R385" s="31">
        <f>IF(ABS(J385)&lt;'ver pressoflex 6p C2 DCpowe'!$G$7,'ver pressoflex 6p C2 DCpowe'!$G$16*J385*'ver pressoflex 6p C2 DCpowe'!$O$13,SIGN(J385)*'ver pressoflex 6p C2 DCpowe'!$G$15*'ver pressoflex 6p C2 DCpowe'!$O$13)</f>
        <v>17803.500000000004</v>
      </c>
      <c r="S385" s="113">
        <f t="shared" si="85"/>
        <v>15732.328751642635</v>
      </c>
      <c r="T385" s="362">
        <f>-L385*('ver pressoflex 6p C2 DCpowe'!$G$3/2-'ver pressoflex 6p C2 DCpowe'!AF385*'ver pressoflex 6p C2 DCpowe'!D385)</f>
        <v>2366363.9898704966</v>
      </c>
      <c r="U385" s="29">
        <f>M385*IF(($G$3/2-$M$8)&gt;0,('ver pressoflex 6p C2 DCpowe'!$G$3/2-'ver pressoflex 6p C2 DCpowe'!$M$8),'ver pressoflex 6p C2 DCpowe'!$G$3/2-('ver pressoflex 6p C2 DCpowe'!$G$3-'ver pressoflex 6p C2 DCpowe'!$M$8))*IF(($G$3/2-$M$8)&gt;0,-1,1)</f>
        <v>-315.67580267041762</v>
      </c>
      <c r="V385" s="29">
        <f>N385*IF(($G$3/2-$M$9)&gt;0,('ver pressoflex 6p C2 DCpowe'!$G$3/2-'ver pressoflex 6p C2 DCpowe'!$M$9),'ver pressoflex 6p C2 DCpowe'!$G$3/2-('ver pressoflex 6p C2 DCpowe'!$G$3-'ver pressoflex 6p C2 DCpowe'!$M$9))*IF(($G$3/2-$M$9)&gt;0,-1,1)</f>
        <v>0</v>
      </c>
      <c r="W385" s="29">
        <f>O385*IF(($G$3/2-$M$10)&gt;0,('ver pressoflex 6p C2 DCpowe'!$G$3/2-'ver pressoflex 6p C2 DCpowe'!$M$10),'ver pressoflex 6p C2 DCpowe'!$G$3/2-('ver pressoflex 6p C2 DCpowe'!$G$3-'ver pressoflex 6p C2 DCpowe'!$M$10))*IF(($G$3/2-$M$10)&gt;0,-1,1)</f>
        <v>0</v>
      </c>
      <c r="X385" s="29">
        <f>P385*IF(($G$3/2-$M$11)&gt;0,('ver pressoflex 6p C2 DCpowe'!$G$3/2-'ver pressoflex 6p C2 DCpowe'!$M$11),'ver pressoflex 6p C2 DCpowe'!$G$3/2-('ver pressoflex 6p C2 DCpowe'!$G$3-'ver pressoflex 6p C2 DCpowe'!$M$11))*IF(($G$3/2-$M$11)&gt;0,-1,1)</f>
        <v>0</v>
      </c>
      <c r="Y385" s="29">
        <f>Q385*IF(($G$3/2-$M$12)&gt;0,('ver pressoflex 6p C2 DCpowe'!$G$3/2-'ver pressoflex 6p C2 DCpowe'!$M$12),'ver pressoflex 6p C2 DCpowe'!$G$3/2-('ver pressoflex 6p C2 DCpowe'!$G$3-'ver pressoflex 6p C2 DCpowe'!$M$12))*IF(($G$3/2-$M$12)&gt;0,-1,1)</f>
        <v>0</v>
      </c>
      <c r="Z385" s="29">
        <f>R385*IF(($G$3/2-$M$13)&gt;0,('ver pressoflex 6p C2 DCpowe'!$G$3/2-'ver pressoflex 6p C2 DCpowe'!$M$13),'ver pressoflex 6p C2 DCpowe'!$G$3/2-('ver pressoflex 6p C2 DCpowe'!$G$3-'ver pressoflex 6p C2 DCpowe'!$M$13))*IF(($G$3/2-$M$13)&gt;0,-1,1)</f>
        <v>18248587.500000004</v>
      </c>
      <c r="AA385" s="113">
        <f t="shared" si="93"/>
        <v>20614635.814067829</v>
      </c>
      <c r="AB385" s="193">
        <f t="shared" si="94"/>
        <v>4.3665556967164974E-4</v>
      </c>
      <c r="AC385" s="191">
        <f t="shared" si="95"/>
        <v>6.1664817167497179E-4</v>
      </c>
      <c r="AD385" s="194">
        <f t="shared" si="96"/>
        <v>1.5333451654883861E-7</v>
      </c>
      <c r="AE385" s="191">
        <f t="shared" si="97"/>
        <v>4.6248612875622881E-2</v>
      </c>
      <c r="AF385" s="191">
        <f t="shared" si="98"/>
        <v>0.43053966932166832</v>
      </c>
    </row>
    <row r="386" spans="2:32">
      <c r="B386" s="116">
        <f t="shared" si="84"/>
        <v>57701.980993872523</v>
      </c>
      <c r="C386" s="115">
        <f t="shared" si="83"/>
        <v>15.769999999999957</v>
      </c>
      <c r="D386" s="68">
        <f>'ver pressoflex 6p C2 DCpowe'!$G$3/2/$C$557*C386</f>
        <v>193.18249999999946</v>
      </c>
      <c r="E386" s="114">
        <f t="shared" si="86"/>
        <v>1.5516764592417291E-5</v>
      </c>
      <c r="F386" s="114">
        <f t="shared" si="87"/>
        <v>1.9759834396803675E-4</v>
      </c>
      <c r="G386" s="114">
        <f t="shared" si="88"/>
        <v>3.7967992334365621E-4</v>
      </c>
      <c r="H386" s="114">
        <f t="shared" si="89"/>
        <v>4.3171940773414274E-3</v>
      </c>
      <c r="I386" s="114">
        <f t="shared" si="90"/>
        <v>4.4992756567170467E-3</v>
      </c>
      <c r="J386" s="114">
        <f t="shared" si="91"/>
        <v>4.681357236092666E-3</v>
      </c>
      <c r="K386" s="114">
        <f t="shared" si="92"/>
        <v>5.136561184531715E-3</v>
      </c>
      <c r="L386" s="113">
        <f>-'ver pressoflex 6p C2 DCpowe'!$G$2*'ver pressoflex 6p C2 DCpowe'!D386*'ver pressoflex 6p C2 DCpowe'!$G$17*'ver pressoflex 6p C2 DCpowe'!$G$13*'ver pressoflex 6p C2 DCpowe'!AE386</f>
        <v>-2101.7802184201182</v>
      </c>
      <c r="M386" s="31">
        <f>IF(ABS(E386)&lt;'ver pressoflex 6p C2 DCpowe'!$G$7,'ver pressoflex 6p C2 DCpowe'!$G$16*E386*'ver pressoflex 6p C2 DCpowe'!$O$8,SIGN(E386)*'ver pressoflex 6p C2 DCpowe'!$G$15*'ver pressoflex 6p C2 DCpowe'!$O$8)</f>
        <v>0.26121229264039686</v>
      </c>
      <c r="N386" s="31">
        <f>IF(ABS(F386)&lt;'ver pressoflex 6p C2 DCpowe'!$G$7,'ver pressoflex 6p C2 DCpowe'!$G$16*F386*'ver pressoflex 6p C2 DCpowe'!$O$9,SIGN(F386)*'ver pressoflex 6p C2 DCpowe'!$G$15*'ver pressoflex 6p C2 DCpowe'!$O$9)</f>
        <v>0</v>
      </c>
      <c r="O386" s="31">
        <f>IF(ABS(G386)&lt;'ver pressoflex 6p C2 DCpowe'!$G$7,'ver pressoflex 6p C2 DCpowe'!$G$16*G386*'ver pressoflex 6p C2 DCpowe'!$O$10,SIGN(G386)*'ver pressoflex 6p C2 DCpowe'!$G$15*'ver pressoflex 6p C2 DCpowe'!$O$10)</f>
        <v>0</v>
      </c>
      <c r="P386" s="31">
        <f>IF(ABS(H386)&lt;'ver pressoflex 6p C2 DCpowe'!$G$7,'ver pressoflex 6p C2 DCpowe'!$G$16*H386*'ver pressoflex 6p C2 DCpowe'!$O$11,SIGN(H386)*'ver pressoflex 6p C2 DCpowe'!$G$15*'ver pressoflex 6p C2 DCpowe'!$O$11)</f>
        <v>0</v>
      </c>
      <c r="Q386" s="31">
        <f>IF(ABS(I386)&lt;'ver pressoflex 6p C2 DCpowe'!$G$7,'ver pressoflex 6p C2 DCpowe'!$G$16*I386*'ver pressoflex 6p C2 DCpowe'!$O$12,SIGN(I386)*'ver pressoflex 6p C2 DCpowe'!$G$15*'ver pressoflex 6p C2 DCpowe'!$O$12)</f>
        <v>0</v>
      </c>
      <c r="R386" s="31">
        <f>IF(ABS(J386)&lt;'ver pressoflex 6p C2 DCpowe'!$G$7,'ver pressoflex 6p C2 DCpowe'!$G$16*J386*'ver pressoflex 6p C2 DCpowe'!$O$13,SIGN(J386)*'ver pressoflex 6p C2 DCpowe'!$G$15*'ver pressoflex 6p C2 DCpowe'!$O$13)</f>
        <v>17803.500000000004</v>
      </c>
      <c r="S386" s="113">
        <f t="shared" si="85"/>
        <v>15701.980993872527</v>
      </c>
      <c r="T386" s="362">
        <f>-L386*('ver pressoflex 6p C2 DCpowe'!$G$3/2-'ver pressoflex 6p C2 DCpowe'!AF386*'ver pressoflex 6p C2 DCpowe'!D386)</f>
        <v>2399698.0516264266</v>
      </c>
      <c r="U386" s="29">
        <f>M386*IF(($G$3/2-$M$8)&gt;0,('ver pressoflex 6p C2 DCpowe'!$G$3/2-'ver pressoflex 6p C2 DCpowe'!$M$8),'ver pressoflex 6p C2 DCpowe'!$G$3/2-('ver pressoflex 6p C2 DCpowe'!$G$3-'ver pressoflex 6p C2 DCpowe'!$M$8))*IF(($G$3/2-$M$8)&gt;0,-1,1)</f>
        <v>-267.74259995640676</v>
      </c>
      <c r="V386" s="29">
        <f>N386*IF(($G$3/2-$M$9)&gt;0,('ver pressoflex 6p C2 DCpowe'!$G$3/2-'ver pressoflex 6p C2 DCpowe'!$M$9),'ver pressoflex 6p C2 DCpowe'!$G$3/2-('ver pressoflex 6p C2 DCpowe'!$G$3-'ver pressoflex 6p C2 DCpowe'!$M$9))*IF(($G$3/2-$M$9)&gt;0,-1,1)</f>
        <v>0</v>
      </c>
      <c r="W386" s="29">
        <f>O386*IF(($G$3/2-$M$10)&gt;0,('ver pressoflex 6p C2 DCpowe'!$G$3/2-'ver pressoflex 6p C2 DCpowe'!$M$10),'ver pressoflex 6p C2 DCpowe'!$G$3/2-('ver pressoflex 6p C2 DCpowe'!$G$3-'ver pressoflex 6p C2 DCpowe'!$M$10))*IF(($G$3/2-$M$10)&gt;0,-1,1)</f>
        <v>0</v>
      </c>
      <c r="X386" s="29">
        <f>P386*IF(($G$3/2-$M$11)&gt;0,('ver pressoflex 6p C2 DCpowe'!$G$3/2-'ver pressoflex 6p C2 DCpowe'!$M$11),'ver pressoflex 6p C2 DCpowe'!$G$3/2-('ver pressoflex 6p C2 DCpowe'!$G$3-'ver pressoflex 6p C2 DCpowe'!$M$11))*IF(($G$3/2-$M$11)&gt;0,-1,1)</f>
        <v>0</v>
      </c>
      <c r="Y386" s="29">
        <f>Q386*IF(($G$3/2-$M$12)&gt;0,('ver pressoflex 6p C2 DCpowe'!$G$3/2-'ver pressoflex 6p C2 DCpowe'!$M$12),'ver pressoflex 6p C2 DCpowe'!$G$3/2-('ver pressoflex 6p C2 DCpowe'!$G$3-'ver pressoflex 6p C2 DCpowe'!$M$12))*IF(($G$3/2-$M$12)&gt;0,-1,1)</f>
        <v>0</v>
      </c>
      <c r="Z386" s="29">
        <f>R386*IF(($G$3/2-$M$13)&gt;0,('ver pressoflex 6p C2 DCpowe'!$G$3/2-'ver pressoflex 6p C2 DCpowe'!$M$13),'ver pressoflex 6p C2 DCpowe'!$G$3/2-('ver pressoflex 6p C2 DCpowe'!$G$3-'ver pressoflex 6p C2 DCpowe'!$M$13))*IF(($G$3/2-$M$13)&gt;0,-1,1)</f>
        <v>18248587.500000004</v>
      </c>
      <c r="AA386" s="113">
        <f t="shared" si="93"/>
        <v>20648017.809026472</v>
      </c>
      <c r="AB386" s="193">
        <f t="shared" si="94"/>
        <v>4.3968718384663141E-4</v>
      </c>
      <c r="AC386" s="191">
        <f t="shared" si="95"/>
        <v>6.2170086196660789E-4</v>
      </c>
      <c r="AD386" s="194">
        <f t="shared" si="96"/>
        <v>1.5554846081026231E-7</v>
      </c>
      <c r="AE386" s="191">
        <f t="shared" si="97"/>
        <v>4.6627564647495588E-2</v>
      </c>
      <c r="AF386" s="191">
        <f t="shared" si="98"/>
        <v>0.43096308437036268</v>
      </c>
    </row>
    <row r="387" spans="2:32">
      <c r="B387" s="116">
        <f t="shared" si="84"/>
        <v>57671.397368079502</v>
      </c>
      <c r="C387" s="115">
        <f t="shared" si="83"/>
        <v>15.869999999999957</v>
      </c>
      <c r="D387" s="68">
        <f>'ver pressoflex 6p C2 DCpowe'!$G$3/2/$C$557*C387</f>
        <v>194.40749999999946</v>
      </c>
      <c r="E387" s="114">
        <f t="shared" si="86"/>
        <v>1.2735742174380127E-5</v>
      </c>
      <c r="F387" s="114">
        <f t="shared" si="87"/>
        <v>1.9491891141001918E-4</v>
      </c>
      <c r="G387" s="114">
        <f t="shared" si="88"/>
        <v>3.7710208064565826E-4</v>
      </c>
      <c r="H387" s="114">
        <f t="shared" si="89"/>
        <v>4.3168131153663537E-3</v>
      </c>
      <c r="I387" s="114">
        <f t="shared" si="90"/>
        <v>4.4989962846019929E-3</v>
      </c>
      <c r="J387" s="114">
        <f t="shared" si="91"/>
        <v>4.6811794538376313E-3</v>
      </c>
      <c r="K387" s="114">
        <f t="shared" si="92"/>
        <v>5.1366373769267289E-3</v>
      </c>
      <c r="L387" s="113">
        <f>-'ver pressoflex 6p C2 DCpowe'!$G$2*'ver pressoflex 6p C2 DCpowe'!D387*'ver pressoflex 6p C2 DCpowe'!$G$17*'ver pressoflex 6p C2 DCpowe'!$G$13*'ver pressoflex 6p C2 DCpowe'!AE387</f>
        <v>-2132.3170279301844</v>
      </c>
      <c r="M387" s="31">
        <f>IF(ABS(E387)&lt;'ver pressoflex 6p C2 DCpowe'!$G$7,'ver pressoflex 6p C2 DCpowe'!$G$16*E387*'ver pressoflex 6p C2 DCpowe'!$O$8,SIGN(E387)*'ver pressoflex 6p C2 DCpowe'!$G$15*'ver pressoflex 6p C2 DCpowe'!$O$8)</f>
        <v>0.21439600968571301</v>
      </c>
      <c r="N387" s="31">
        <f>IF(ABS(F387)&lt;'ver pressoflex 6p C2 DCpowe'!$G$7,'ver pressoflex 6p C2 DCpowe'!$G$16*F387*'ver pressoflex 6p C2 DCpowe'!$O$9,SIGN(F387)*'ver pressoflex 6p C2 DCpowe'!$G$15*'ver pressoflex 6p C2 DCpowe'!$O$9)</f>
        <v>0</v>
      </c>
      <c r="O387" s="31">
        <f>IF(ABS(G387)&lt;'ver pressoflex 6p C2 DCpowe'!$G$7,'ver pressoflex 6p C2 DCpowe'!$G$16*G387*'ver pressoflex 6p C2 DCpowe'!$O$10,SIGN(G387)*'ver pressoflex 6p C2 DCpowe'!$G$15*'ver pressoflex 6p C2 DCpowe'!$O$10)</f>
        <v>0</v>
      </c>
      <c r="P387" s="31">
        <f>IF(ABS(H387)&lt;'ver pressoflex 6p C2 DCpowe'!$G$7,'ver pressoflex 6p C2 DCpowe'!$G$16*H387*'ver pressoflex 6p C2 DCpowe'!$O$11,SIGN(H387)*'ver pressoflex 6p C2 DCpowe'!$G$15*'ver pressoflex 6p C2 DCpowe'!$O$11)</f>
        <v>0</v>
      </c>
      <c r="Q387" s="31">
        <f>IF(ABS(I387)&lt;'ver pressoflex 6p C2 DCpowe'!$G$7,'ver pressoflex 6p C2 DCpowe'!$G$16*I387*'ver pressoflex 6p C2 DCpowe'!$O$12,SIGN(I387)*'ver pressoflex 6p C2 DCpowe'!$G$15*'ver pressoflex 6p C2 DCpowe'!$O$12)</f>
        <v>0</v>
      </c>
      <c r="R387" s="31">
        <f>IF(ABS(J387)&lt;'ver pressoflex 6p C2 DCpowe'!$G$7,'ver pressoflex 6p C2 DCpowe'!$G$16*J387*'ver pressoflex 6p C2 DCpowe'!$O$13,SIGN(J387)*'ver pressoflex 6p C2 DCpowe'!$G$15*'ver pressoflex 6p C2 DCpowe'!$O$13)</f>
        <v>17803.500000000004</v>
      </c>
      <c r="S387" s="113">
        <f t="shared" si="85"/>
        <v>15671.397368079504</v>
      </c>
      <c r="T387" s="362">
        <f>-L387*('ver pressoflex 6p C2 DCpowe'!$G$3/2-'ver pressoflex 6p C2 DCpowe'!AF387*'ver pressoflex 6p C2 DCpowe'!D387)</f>
        <v>2433263.923124922</v>
      </c>
      <c r="U387" s="29">
        <f>M387*IF(($G$3/2-$M$8)&gt;0,('ver pressoflex 6p C2 DCpowe'!$G$3/2-'ver pressoflex 6p C2 DCpowe'!$M$8),'ver pressoflex 6p C2 DCpowe'!$G$3/2-('ver pressoflex 6p C2 DCpowe'!$G$3-'ver pressoflex 6p C2 DCpowe'!$M$8))*IF(($G$3/2-$M$8)&gt;0,-1,1)</f>
        <v>-219.75590992785584</v>
      </c>
      <c r="V387" s="29">
        <f>N387*IF(($G$3/2-$M$9)&gt;0,('ver pressoflex 6p C2 DCpowe'!$G$3/2-'ver pressoflex 6p C2 DCpowe'!$M$9),'ver pressoflex 6p C2 DCpowe'!$G$3/2-('ver pressoflex 6p C2 DCpowe'!$G$3-'ver pressoflex 6p C2 DCpowe'!$M$9))*IF(($G$3/2-$M$9)&gt;0,-1,1)</f>
        <v>0</v>
      </c>
      <c r="W387" s="29">
        <f>O387*IF(($G$3/2-$M$10)&gt;0,('ver pressoflex 6p C2 DCpowe'!$G$3/2-'ver pressoflex 6p C2 DCpowe'!$M$10),'ver pressoflex 6p C2 DCpowe'!$G$3/2-('ver pressoflex 6p C2 DCpowe'!$G$3-'ver pressoflex 6p C2 DCpowe'!$M$10))*IF(($G$3/2-$M$10)&gt;0,-1,1)</f>
        <v>0</v>
      </c>
      <c r="X387" s="29">
        <f>P387*IF(($G$3/2-$M$11)&gt;0,('ver pressoflex 6p C2 DCpowe'!$G$3/2-'ver pressoflex 6p C2 DCpowe'!$M$11),'ver pressoflex 6p C2 DCpowe'!$G$3/2-('ver pressoflex 6p C2 DCpowe'!$G$3-'ver pressoflex 6p C2 DCpowe'!$M$11))*IF(($G$3/2-$M$11)&gt;0,-1,1)</f>
        <v>0</v>
      </c>
      <c r="Y387" s="29">
        <f>Q387*IF(($G$3/2-$M$12)&gt;0,('ver pressoflex 6p C2 DCpowe'!$G$3/2-'ver pressoflex 6p C2 DCpowe'!$M$12),'ver pressoflex 6p C2 DCpowe'!$G$3/2-('ver pressoflex 6p C2 DCpowe'!$G$3-'ver pressoflex 6p C2 DCpowe'!$M$12))*IF(($G$3/2-$M$12)&gt;0,-1,1)</f>
        <v>0</v>
      </c>
      <c r="Z387" s="29">
        <f>R387*IF(($G$3/2-$M$13)&gt;0,('ver pressoflex 6p C2 DCpowe'!$G$3/2-'ver pressoflex 6p C2 DCpowe'!$M$13),'ver pressoflex 6p C2 DCpowe'!$G$3/2-('ver pressoflex 6p C2 DCpowe'!$G$3-'ver pressoflex 6p C2 DCpowe'!$M$13))*IF(($G$3/2-$M$13)&gt;0,-1,1)</f>
        <v>18248587.500000004</v>
      </c>
      <c r="AA387" s="113">
        <f t="shared" si="93"/>
        <v>20681631.667214997</v>
      </c>
      <c r="AB387" s="193">
        <f t="shared" si="94"/>
        <v>4.4272218091471755E-4</v>
      </c>
      <c r="AC387" s="191">
        <f t="shared" si="95"/>
        <v>6.2675919041341817E-4</v>
      </c>
      <c r="AD387" s="194">
        <f t="shared" si="96"/>
        <v>1.5778021900601438E-7</v>
      </c>
      <c r="AE387" s="191">
        <f t="shared" si="97"/>
        <v>4.7006939281006362E-2</v>
      </c>
      <c r="AF387" s="191">
        <f t="shared" si="98"/>
        <v>0.43138205371843608</v>
      </c>
    </row>
    <row r="388" spans="2:32">
      <c r="B388" s="116">
        <f t="shared" si="84"/>
        <v>57640.577479245425</v>
      </c>
      <c r="C388" s="115">
        <f t="shared" si="83"/>
        <v>15.969999999999956</v>
      </c>
      <c r="D388" s="68">
        <f>'ver pressoflex 6p C2 DCpowe'!$G$3/2/$C$557*C388</f>
        <v>195.63249999999945</v>
      </c>
      <c r="E388" s="114">
        <f t="shared" si="86"/>
        <v>9.9516147591516574E-6</v>
      </c>
      <c r="F388" s="114">
        <f t="shared" si="87"/>
        <v>1.9223648727936528E-4</v>
      </c>
      <c r="G388" s="114">
        <f t="shared" si="88"/>
        <v>3.7452135979957891E-4</v>
      </c>
      <c r="H388" s="114">
        <f t="shared" si="89"/>
        <v>4.316431728049199E-3</v>
      </c>
      <c r="I388" s="114">
        <f t="shared" si="90"/>
        <v>4.4987166005694126E-3</v>
      </c>
      <c r="J388" s="114">
        <f t="shared" si="91"/>
        <v>4.6810014730896262E-3</v>
      </c>
      <c r="K388" s="114">
        <f t="shared" si="92"/>
        <v>5.1367136543901603E-3</v>
      </c>
      <c r="L388" s="113">
        <f>-'ver pressoflex 6p C2 DCpowe'!$G$2*'ver pressoflex 6p C2 DCpowe'!D388*'ver pressoflex 6p C2 DCpowe'!$G$17*'ver pressoflex 6p C2 DCpowe'!$G$13*'ver pressoflex 6p C2 DCpowe'!AE388</f>
        <v>-2163.0900482111697</v>
      </c>
      <c r="M388" s="31">
        <f>IF(ABS(E388)&lt;'ver pressoflex 6p C2 DCpowe'!$G$7,'ver pressoflex 6p C2 DCpowe'!$G$16*E388*'ver pressoflex 6p C2 DCpowe'!$O$8,SIGN(E388)*'ver pressoflex 6p C2 DCpowe'!$G$15*'ver pressoflex 6p C2 DCpowe'!$O$8)</f>
        <v>0.16752745659248625</v>
      </c>
      <c r="N388" s="31">
        <f>IF(ABS(F388)&lt;'ver pressoflex 6p C2 DCpowe'!$G$7,'ver pressoflex 6p C2 DCpowe'!$G$16*F388*'ver pressoflex 6p C2 DCpowe'!$O$9,SIGN(F388)*'ver pressoflex 6p C2 DCpowe'!$G$15*'ver pressoflex 6p C2 DCpowe'!$O$9)</f>
        <v>0</v>
      </c>
      <c r="O388" s="31">
        <f>IF(ABS(G388)&lt;'ver pressoflex 6p C2 DCpowe'!$G$7,'ver pressoflex 6p C2 DCpowe'!$G$16*G388*'ver pressoflex 6p C2 DCpowe'!$O$10,SIGN(G388)*'ver pressoflex 6p C2 DCpowe'!$G$15*'ver pressoflex 6p C2 DCpowe'!$O$10)</f>
        <v>0</v>
      </c>
      <c r="P388" s="31">
        <f>IF(ABS(H388)&lt;'ver pressoflex 6p C2 DCpowe'!$G$7,'ver pressoflex 6p C2 DCpowe'!$G$16*H388*'ver pressoflex 6p C2 DCpowe'!$O$11,SIGN(H388)*'ver pressoflex 6p C2 DCpowe'!$G$15*'ver pressoflex 6p C2 DCpowe'!$O$11)</f>
        <v>0</v>
      </c>
      <c r="Q388" s="31">
        <f>IF(ABS(I388)&lt;'ver pressoflex 6p C2 DCpowe'!$G$7,'ver pressoflex 6p C2 DCpowe'!$G$16*I388*'ver pressoflex 6p C2 DCpowe'!$O$12,SIGN(I388)*'ver pressoflex 6p C2 DCpowe'!$G$15*'ver pressoflex 6p C2 DCpowe'!$O$12)</f>
        <v>0</v>
      </c>
      <c r="R388" s="31">
        <f>IF(ABS(J388)&lt;'ver pressoflex 6p C2 DCpowe'!$G$7,'ver pressoflex 6p C2 DCpowe'!$G$16*J388*'ver pressoflex 6p C2 DCpowe'!$O$13,SIGN(J388)*'ver pressoflex 6p C2 DCpowe'!$G$15*'ver pressoflex 6p C2 DCpowe'!$O$13)</f>
        <v>17803.500000000004</v>
      </c>
      <c r="S388" s="113">
        <f t="shared" si="85"/>
        <v>15640.577479245427</v>
      </c>
      <c r="T388" s="362">
        <f>-L388*('ver pressoflex 6p C2 DCpowe'!$G$3/2-'ver pressoflex 6p C2 DCpowe'!AF388*'ver pressoflex 6p C2 DCpowe'!D388)</f>
        <v>2467061.6162139066</v>
      </c>
      <c r="U388" s="29">
        <f>M388*IF(($G$3/2-$M$8)&gt;0,('ver pressoflex 6p C2 DCpowe'!$G$3/2-'ver pressoflex 6p C2 DCpowe'!$M$8),'ver pressoflex 6p C2 DCpowe'!$G$3/2-('ver pressoflex 6p C2 DCpowe'!$G$3-'ver pressoflex 6p C2 DCpowe'!$M$8))*IF(($G$3/2-$M$8)&gt;0,-1,1)</f>
        <v>-171.71564300729841</v>
      </c>
      <c r="V388" s="29">
        <f>N388*IF(($G$3/2-$M$9)&gt;0,('ver pressoflex 6p C2 DCpowe'!$G$3/2-'ver pressoflex 6p C2 DCpowe'!$M$9),'ver pressoflex 6p C2 DCpowe'!$G$3/2-('ver pressoflex 6p C2 DCpowe'!$G$3-'ver pressoflex 6p C2 DCpowe'!$M$9))*IF(($G$3/2-$M$9)&gt;0,-1,1)</f>
        <v>0</v>
      </c>
      <c r="W388" s="29">
        <f>O388*IF(($G$3/2-$M$10)&gt;0,('ver pressoflex 6p C2 DCpowe'!$G$3/2-'ver pressoflex 6p C2 DCpowe'!$M$10),'ver pressoflex 6p C2 DCpowe'!$G$3/2-('ver pressoflex 6p C2 DCpowe'!$G$3-'ver pressoflex 6p C2 DCpowe'!$M$10))*IF(($G$3/2-$M$10)&gt;0,-1,1)</f>
        <v>0</v>
      </c>
      <c r="X388" s="29">
        <f>P388*IF(($G$3/2-$M$11)&gt;0,('ver pressoflex 6p C2 DCpowe'!$G$3/2-'ver pressoflex 6p C2 DCpowe'!$M$11),'ver pressoflex 6p C2 DCpowe'!$G$3/2-('ver pressoflex 6p C2 DCpowe'!$G$3-'ver pressoflex 6p C2 DCpowe'!$M$11))*IF(($G$3/2-$M$11)&gt;0,-1,1)</f>
        <v>0</v>
      </c>
      <c r="Y388" s="29">
        <f>Q388*IF(($G$3/2-$M$12)&gt;0,('ver pressoflex 6p C2 DCpowe'!$G$3/2-'ver pressoflex 6p C2 DCpowe'!$M$12),'ver pressoflex 6p C2 DCpowe'!$G$3/2-('ver pressoflex 6p C2 DCpowe'!$G$3-'ver pressoflex 6p C2 DCpowe'!$M$12))*IF(($G$3/2-$M$12)&gt;0,-1,1)</f>
        <v>0</v>
      </c>
      <c r="Z388" s="29">
        <f>R388*IF(($G$3/2-$M$13)&gt;0,('ver pressoflex 6p C2 DCpowe'!$G$3/2-'ver pressoflex 6p C2 DCpowe'!$M$13),'ver pressoflex 6p C2 DCpowe'!$G$3/2-('ver pressoflex 6p C2 DCpowe'!$G$3-'ver pressoflex 6p C2 DCpowe'!$M$13))*IF(($G$3/2-$M$13)&gt;0,-1,1)</f>
        <v>18248587.500000004</v>
      </c>
      <c r="AA388" s="113">
        <f t="shared" si="93"/>
        <v>20715477.400570903</v>
      </c>
      <c r="AB388" s="193">
        <f t="shared" si="94"/>
        <v>4.457605665413824E-4</v>
      </c>
      <c r="AC388" s="191">
        <f t="shared" si="95"/>
        <v>6.3182316645785954E-4</v>
      </c>
      <c r="AD388" s="194">
        <f t="shared" si="96"/>
        <v>1.6002984668052293E-7</v>
      </c>
      <c r="AE388" s="191">
        <f t="shared" si="97"/>
        <v>4.7386737484339463E-2</v>
      </c>
      <c r="AF388" s="191">
        <f t="shared" si="98"/>
        <v>0.43179664107536908</v>
      </c>
    </row>
    <row r="389" spans="2:32">
      <c r="B389" s="116">
        <f t="shared" si="84"/>
        <v>57609.520931469575</v>
      </c>
      <c r="C389" s="115">
        <f t="shared" si="83"/>
        <v>16.069999999999958</v>
      </c>
      <c r="D389" s="68">
        <f>'ver pressoflex 6p C2 DCpowe'!$G$3/2/$C$557*C389</f>
        <v>196.85749999999948</v>
      </c>
      <c r="E389" s="114">
        <f t="shared" si="86"/>
        <v>7.1643771437572425E-6</v>
      </c>
      <c r="F389" s="114">
        <f t="shared" si="87"/>
        <v>1.8955106656316339E-4</v>
      </c>
      <c r="G389" s="114">
        <f t="shared" si="88"/>
        <v>3.7193775598256954E-4</v>
      </c>
      <c r="H389" s="114">
        <f t="shared" si="89"/>
        <v>4.3160499146772278E-3</v>
      </c>
      <c r="I389" s="114">
        <f t="shared" si="90"/>
        <v>4.4984366040966336E-3</v>
      </c>
      <c r="J389" s="114">
        <f t="shared" si="91"/>
        <v>4.6808232935160394E-3</v>
      </c>
      <c r="K389" s="114">
        <f t="shared" si="92"/>
        <v>5.1367900170645551E-3</v>
      </c>
      <c r="L389" s="113">
        <f>-'ver pressoflex 6p C2 DCpowe'!$G$2*'ver pressoflex 6p C2 DCpowe'!D389*'ver pressoflex 6p C2 DCpowe'!$G$17*'ver pressoflex 6p C2 DCpowe'!$G$13*'ver pressoflex 6p C2 DCpowe'!AE389</f>
        <v>-2194.0996750761997</v>
      </c>
      <c r="M389" s="31">
        <f>IF(ABS(E389)&lt;'ver pressoflex 6p C2 DCpowe'!$G$7,'ver pressoflex 6p C2 DCpowe'!$G$16*E389*'ver pressoflex 6p C2 DCpowe'!$O$8,SIGN(E389)*'ver pressoflex 6p C2 DCpowe'!$G$15*'ver pressoflex 6p C2 DCpowe'!$O$8)</f>
        <v>0.12060654577280962</v>
      </c>
      <c r="N389" s="31">
        <f>IF(ABS(F389)&lt;'ver pressoflex 6p C2 DCpowe'!$G$7,'ver pressoflex 6p C2 DCpowe'!$G$16*F389*'ver pressoflex 6p C2 DCpowe'!$O$9,SIGN(F389)*'ver pressoflex 6p C2 DCpowe'!$G$15*'ver pressoflex 6p C2 DCpowe'!$O$9)</f>
        <v>0</v>
      </c>
      <c r="O389" s="31">
        <f>IF(ABS(G389)&lt;'ver pressoflex 6p C2 DCpowe'!$G$7,'ver pressoflex 6p C2 DCpowe'!$G$16*G389*'ver pressoflex 6p C2 DCpowe'!$O$10,SIGN(G389)*'ver pressoflex 6p C2 DCpowe'!$G$15*'ver pressoflex 6p C2 DCpowe'!$O$10)</f>
        <v>0</v>
      </c>
      <c r="P389" s="31">
        <f>IF(ABS(H389)&lt;'ver pressoflex 6p C2 DCpowe'!$G$7,'ver pressoflex 6p C2 DCpowe'!$G$16*H389*'ver pressoflex 6p C2 DCpowe'!$O$11,SIGN(H389)*'ver pressoflex 6p C2 DCpowe'!$G$15*'ver pressoflex 6p C2 DCpowe'!$O$11)</f>
        <v>0</v>
      </c>
      <c r="Q389" s="31">
        <f>IF(ABS(I389)&lt;'ver pressoflex 6p C2 DCpowe'!$G$7,'ver pressoflex 6p C2 DCpowe'!$G$16*I389*'ver pressoflex 6p C2 DCpowe'!$O$12,SIGN(I389)*'ver pressoflex 6p C2 DCpowe'!$G$15*'ver pressoflex 6p C2 DCpowe'!$O$12)</f>
        <v>0</v>
      </c>
      <c r="R389" s="31">
        <f>IF(ABS(J389)&lt;'ver pressoflex 6p C2 DCpowe'!$G$7,'ver pressoflex 6p C2 DCpowe'!$G$16*J389*'ver pressoflex 6p C2 DCpowe'!$O$13,SIGN(J389)*'ver pressoflex 6p C2 DCpowe'!$G$15*'ver pressoflex 6p C2 DCpowe'!$O$13)</f>
        <v>17803.500000000004</v>
      </c>
      <c r="S389" s="113">
        <f t="shared" si="85"/>
        <v>15609.520931469577</v>
      </c>
      <c r="T389" s="362">
        <f>-L389*('ver pressoflex 6p C2 DCpowe'!$G$3/2-'ver pressoflex 6p C2 DCpowe'!AF389*'ver pressoflex 6p C2 DCpowe'!D389)</f>
        <v>2501091.1427677749</v>
      </c>
      <c r="U389" s="29">
        <f>M389*IF(($G$3/2-$M$8)&gt;0,('ver pressoflex 6p C2 DCpowe'!$G$3/2-'ver pressoflex 6p C2 DCpowe'!$M$8),'ver pressoflex 6p C2 DCpowe'!$G$3/2-('ver pressoflex 6p C2 DCpowe'!$G$3-'ver pressoflex 6p C2 DCpowe'!$M$8))*IF(($G$3/2-$M$8)&gt;0,-1,1)</f>
        <v>-123.62170941712986</v>
      </c>
      <c r="V389" s="29">
        <f>N389*IF(($G$3/2-$M$9)&gt;0,('ver pressoflex 6p C2 DCpowe'!$G$3/2-'ver pressoflex 6p C2 DCpowe'!$M$9),'ver pressoflex 6p C2 DCpowe'!$G$3/2-('ver pressoflex 6p C2 DCpowe'!$G$3-'ver pressoflex 6p C2 DCpowe'!$M$9))*IF(($G$3/2-$M$9)&gt;0,-1,1)</f>
        <v>0</v>
      </c>
      <c r="W389" s="29">
        <f>O389*IF(($G$3/2-$M$10)&gt;0,('ver pressoflex 6p C2 DCpowe'!$G$3/2-'ver pressoflex 6p C2 DCpowe'!$M$10),'ver pressoflex 6p C2 DCpowe'!$G$3/2-('ver pressoflex 6p C2 DCpowe'!$G$3-'ver pressoflex 6p C2 DCpowe'!$M$10))*IF(($G$3/2-$M$10)&gt;0,-1,1)</f>
        <v>0</v>
      </c>
      <c r="X389" s="29">
        <f>P389*IF(($G$3/2-$M$11)&gt;0,('ver pressoflex 6p C2 DCpowe'!$G$3/2-'ver pressoflex 6p C2 DCpowe'!$M$11),'ver pressoflex 6p C2 DCpowe'!$G$3/2-('ver pressoflex 6p C2 DCpowe'!$G$3-'ver pressoflex 6p C2 DCpowe'!$M$11))*IF(($G$3/2-$M$11)&gt;0,-1,1)</f>
        <v>0</v>
      </c>
      <c r="Y389" s="29">
        <f>Q389*IF(($G$3/2-$M$12)&gt;0,('ver pressoflex 6p C2 DCpowe'!$G$3/2-'ver pressoflex 6p C2 DCpowe'!$M$12),'ver pressoflex 6p C2 DCpowe'!$G$3/2-('ver pressoflex 6p C2 DCpowe'!$G$3-'ver pressoflex 6p C2 DCpowe'!$M$12))*IF(($G$3/2-$M$12)&gt;0,-1,1)</f>
        <v>0</v>
      </c>
      <c r="Z389" s="29">
        <f>R389*IF(($G$3/2-$M$13)&gt;0,('ver pressoflex 6p C2 DCpowe'!$G$3/2-'ver pressoflex 6p C2 DCpowe'!$M$13),'ver pressoflex 6p C2 DCpowe'!$G$3/2-('ver pressoflex 6p C2 DCpowe'!$G$3-'ver pressoflex 6p C2 DCpowe'!$M$13))*IF(($G$3/2-$M$13)&gt;0,-1,1)</f>
        <v>18248587.500000004</v>
      </c>
      <c r="AA389" s="113">
        <f t="shared" si="93"/>
        <v>20749555.021058362</v>
      </c>
      <c r="AB389" s="193">
        <f t="shared" si="94"/>
        <v>4.4880234640475811E-4</v>
      </c>
      <c r="AC389" s="191">
        <f t="shared" si="95"/>
        <v>6.3689279956348575E-4</v>
      </c>
      <c r="AD389" s="194">
        <f t="shared" si="96"/>
        <v>1.6229739955979151E-7</v>
      </c>
      <c r="AE389" s="191">
        <f t="shared" si="97"/>
        <v>4.7766959967261428E-2</v>
      </c>
      <c r="AF389" s="191">
        <f t="shared" si="98"/>
        <v>0.43220690914785143</v>
      </c>
    </row>
    <row r="390" spans="2:32">
      <c r="B390" s="116">
        <f t="shared" si="84"/>
        <v>57578.227327966219</v>
      </c>
      <c r="C390" s="115">
        <f t="shared" si="83"/>
        <v>16.169999999999959</v>
      </c>
      <c r="D390" s="68">
        <f>'ver pressoflex 6p C2 DCpowe'!$G$3/2/$C$557*C390</f>
        <v>198.0824999999995</v>
      </c>
      <c r="E390" s="114">
        <f t="shared" si="86"/>
        <v>4.3740241135911846E-6</v>
      </c>
      <c r="F390" s="114">
        <f t="shared" si="87"/>
        <v>1.8686264423729561E-4</v>
      </c>
      <c r="G390" s="114">
        <f t="shared" si="88"/>
        <v>3.6935126436100007E-4</v>
      </c>
      <c r="H390" s="114">
        <f t="shared" si="89"/>
        <v>4.3156676745361089E-3</v>
      </c>
      <c r="I390" s="114">
        <f t="shared" si="90"/>
        <v>4.4981562946598127E-3</v>
      </c>
      <c r="J390" s="114">
        <f t="shared" si="91"/>
        <v>4.6806449147835175E-3</v>
      </c>
      <c r="K390" s="114">
        <f t="shared" si="92"/>
        <v>5.136866465092778E-3</v>
      </c>
      <c r="L390" s="113">
        <f>-'ver pressoflex 6p C2 DCpowe'!$G$2*'ver pressoflex 6p C2 DCpowe'!D390*'ver pressoflex 6p C2 DCpowe'!$G$17*'ver pressoflex 6p C2 DCpowe'!$G$13*'ver pressoflex 6p C2 DCpowe'!AE390</f>
        <v>-2225.3463052232291</v>
      </c>
      <c r="M390" s="31">
        <f>IF(ABS(E390)&lt;'ver pressoflex 6p C2 DCpowe'!$G$7,'ver pressoflex 6p C2 DCpowe'!$G$16*E390*'ver pressoflex 6p C2 DCpowe'!$O$8,SIGN(E390)*'ver pressoflex 6p C2 DCpowe'!$G$15*'ver pressoflex 6p C2 DCpowe'!$O$8)</f>
        <v>7.3633189442976532E-2</v>
      </c>
      <c r="N390" s="31">
        <f>IF(ABS(F390)&lt;'ver pressoflex 6p C2 DCpowe'!$G$7,'ver pressoflex 6p C2 DCpowe'!$G$16*F390*'ver pressoflex 6p C2 DCpowe'!$O$9,SIGN(F390)*'ver pressoflex 6p C2 DCpowe'!$G$15*'ver pressoflex 6p C2 DCpowe'!$O$9)</f>
        <v>0</v>
      </c>
      <c r="O390" s="31">
        <f>IF(ABS(G390)&lt;'ver pressoflex 6p C2 DCpowe'!$G$7,'ver pressoflex 6p C2 DCpowe'!$G$16*G390*'ver pressoflex 6p C2 DCpowe'!$O$10,SIGN(G390)*'ver pressoflex 6p C2 DCpowe'!$G$15*'ver pressoflex 6p C2 DCpowe'!$O$10)</f>
        <v>0</v>
      </c>
      <c r="P390" s="31">
        <f>IF(ABS(H390)&lt;'ver pressoflex 6p C2 DCpowe'!$G$7,'ver pressoflex 6p C2 DCpowe'!$G$16*H390*'ver pressoflex 6p C2 DCpowe'!$O$11,SIGN(H390)*'ver pressoflex 6p C2 DCpowe'!$G$15*'ver pressoflex 6p C2 DCpowe'!$O$11)</f>
        <v>0</v>
      </c>
      <c r="Q390" s="31">
        <f>IF(ABS(I390)&lt;'ver pressoflex 6p C2 DCpowe'!$G$7,'ver pressoflex 6p C2 DCpowe'!$G$16*I390*'ver pressoflex 6p C2 DCpowe'!$O$12,SIGN(I390)*'ver pressoflex 6p C2 DCpowe'!$G$15*'ver pressoflex 6p C2 DCpowe'!$O$12)</f>
        <v>0</v>
      </c>
      <c r="R390" s="31">
        <f>IF(ABS(J390)&lt;'ver pressoflex 6p C2 DCpowe'!$G$7,'ver pressoflex 6p C2 DCpowe'!$G$16*J390*'ver pressoflex 6p C2 DCpowe'!$O$13,SIGN(J390)*'ver pressoflex 6p C2 DCpowe'!$G$15*'ver pressoflex 6p C2 DCpowe'!$O$13)</f>
        <v>17803.500000000004</v>
      </c>
      <c r="S390" s="113">
        <f t="shared" si="85"/>
        <v>15578.227327966219</v>
      </c>
      <c r="T390" s="362">
        <f>-L390*('ver pressoflex 6p C2 DCpowe'!$G$3/2-'ver pressoflex 6p C2 DCpowe'!AF390*'ver pressoflex 6p C2 DCpowe'!D390)</f>
        <v>2535352.5146874636</v>
      </c>
      <c r="U390" s="29">
        <f>M390*IF(($G$3/2-$M$8)&gt;0,('ver pressoflex 6p C2 DCpowe'!$G$3/2-'ver pressoflex 6p C2 DCpowe'!$M$8),'ver pressoflex 6p C2 DCpowe'!$G$3/2-('ver pressoflex 6p C2 DCpowe'!$G$3-'ver pressoflex 6p C2 DCpowe'!$M$8))*IF(($G$3/2-$M$8)&gt;0,-1,1)</f>
        <v>-75.474019179050941</v>
      </c>
      <c r="V390" s="29">
        <f>N390*IF(($G$3/2-$M$9)&gt;0,('ver pressoflex 6p C2 DCpowe'!$G$3/2-'ver pressoflex 6p C2 DCpowe'!$M$9),'ver pressoflex 6p C2 DCpowe'!$G$3/2-('ver pressoflex 6p C2 DCpowe'!$G$3-'ver pressoflex 6p C2 DCpowe'!$M$9))*IF(($G$3/2-$M$9)&gt;0,-1,1)</f>
        <v>0</v>
      </c>
      <c r="W390" s="29">
        <f>O390*IF(($G$3/2-$M$10)&gt;0,('ver pressoflex 6p C2 DCpowe'!$G$3/2-'ver pressoflex 6p C2 DCpowe'!$M$10),'ver pressoflex 6p C2 DCpowe'!$G$3/2-('ver pressoflex 6p C2 DCpowe'!$G$3-'ver pressoflex 6p C2 DCpowe'!$M$10))*IF(($G$3/2-$M$10)&gt;0,-1,1)</f>
        <v>0</v>
      </c>
      <c r="X390" s="29">
        <f>P390*IF(($G$3/2-$M$11)&gt;0,('ver pressoflex 6p C2 DCpowe'!$G$3/2-'ver pressoflex 6p C2 DCpowe'!$M$11),'ver pressoflex 6p C2 DCpowe'!$G$3/2-('ver pressoflex 6p C2 DCpowe'!$G$3-'ver pressoflex 6p C2 DCpowe'!$M$11))*IF(($G$3/2-$M$11)&gt;0,-1,1)</f>
        <v>0</v>
      </c>
      <c r="Y390" s="29">
        <f>Q390*IF(($G$3/2-$M$12)&gt;0,('ver pressoflex 6p C2 DCpowe'!$G$3/2-'ver pressoflex 6p C2 DCpowe'!$M$12),'ver pressoflex 6p C2 DCpowe'!$G$3/2-('ver pressoflex 6p C2 DCpowe'!$G$3-'ver pressoflex 6p C2 DCpowe'!$M$12))*IF(($G$3/2-$M$12)&gt;0,-1,1)</f>
        <v>0</v>
      </c>
      <c r="Z390" s="29">
        <f>R390*IF(($G$3/2-$M$13)&gt;0,('ver pressoflex 6p C2 DCpowe'!$G$3/2-'ver pressoflex 6p C2 DCpowe'!$M$13),'ver pressoflex 6p C2 DCpowe'!$G$3/2-('ver pressoflex 6p C2 DCpowe'!$G$3-'ver pressoflex 6p C2 DCpowe'!$M$13))*IF(($G$3/2-$M$13)&gt;0,-1,1)</f>
        <v>18248587.500000004</v>
      </c>
      <c r="AA390" s="113">
        <f t="shared" si="93"/>
        <v>20783864.540668286</v>
      </c>
      <c r="AB390" s="193">
        <f t="shared" si="94"/>
        <v>4.5184752619566989E-4</v>
      </c>
      <c r="AC390" s="191">
        <f t="shared" si="95"/>
        <v>6.4196809921500527E-4</v>
      </c>
      <c r="AD390" s="194">
        <f t="shared" si="96"/>
        <v>1.6458293355206662E-7</v>
      </c>
      <c r="AE390" s="191">
        <f t="shared" si="97"/>
        <v>4.8147607441125395E-2</v>
      </c>
      <c r="AF390" s="191">
        <f t="shared" si="98"/>
        <v>0.43261291964949478</v>
      </c>
    </row>
    <row r="391" spans="2:32">
      <c r="B391" s="116">
        <f t="shared" si="84"/>
        <v>57546.696271062101</v>
      </c>
      <c r="C391" s="115">
        <f t="shared" si="83"/>
        <v>16.26999999999996</v>
      </c>
      <c r="D391" s="68">
        <f>'ver pressoflex 6p C2 DCpowe'!$G$3/2/$C$557*C391</f>
        <v>199.30749999999952</v>
      </c>
      <c r="E391" s="114">
        <f t="shared" si="86"/>
        <v>1.5805504423840373E-6</v>
      </c>
      <c r="F391" s="114">
        <f t="shared" si="87"/>
        <v>1.8417121526640652E-4</v>
      </c>
      <c r="G391" s="114">
        <f t="shared" si="88"/>
        <v>3.6676188009042904E-4</v>
      </c>
      <c r="H391" s="114">
        <f t="shared" si="89"/>
        <v>4.3152850069099156E-3</v>
      </c>
      <c r="I391" s="114">
        <f t="shared" si="90"/>
        <v>4.4978756717339377E-3</v>
      </c>
      <c r="J391" s="114">
        <f t="shared" si="91"/>
        <v>4.6804663365579606E-3</v>
      </c>
      <c r="K391" s="114">
        <f t="shared" si="92"/>
        <v>5.1369429986180166E-3</v>
      </c>
      <c r="L391" s="113">
        <f>-'ver pressoflex 6p C2 DCpowe'!$G$2*'ver pressoflex 6p C2 DCpowe'!D391*'ver pressoflex 6p C2 DCpowe'!$G$17*'ver pressoflex 6p C2 DCpowe'!$G$13*'ver pressoflex 6p C2 DCpowe'!AE391</f>
        <v>-2256.8303362375273</v>
      </c>
      <c r="M391" s="31">
        <f>IF(ABS(E391)&lt;'ver pressoflex 6p C2 DCpowe'!$G$7,'ver pressoflex 6p C2 DCpowe'!$G$16*E391*'ver pressoflex 6p C2 DCpowe'!$O$8,SIGN(E391)*'ver pressoflex 6p C2 DCpowe'!$G$15*'ver pressoflex 6p C2 DCpowe'!$O$8)</f>
        <v>2.6607299622930628E-2</v>
      </c>
      <c r="N391" s="31">
        <f>IF(ABS(F391)&lt;'ver pressoflex 6p C2 DCpowe'!$G$7,'ver pressoflex 6p C2 DCpowe'!$G$16*F391*'ver pressoflex 6p C2 DCpowe'!$O$9,SIGN(F391)*'ver pressoflex 6p C2 DCpowe'!$G$15*'ver pressoflex 6p C2 DCpowe'!$O$9)</f>
        <v>0</v>
      </c>
      <c r="O391" s="31">
        <f>IF(ABS(G391)&lt;'ver pressoflex 6p C2 DCpowe'!$G$7,'ver pressoflex 6p C2 DCpowe'!$G$16*G391*'ver pressoflex 6p C2 DCpowe'!$O$10,SIGN(G391)*'ver pressoflex 6p C2 DCpowe'!$G$15*'ver pressoflex 6p C2 DCpowe'!$O$10)</f>
        <v>0</v>
      </c>
      <c r="P391" s="31">
        <f>IF(ABS(H391)&lt;'ver pressoflex 6p C2 DCpowe'!$G$7,'ver pressoflex 6p C2 DCpowe'!$G$16*H391*'ver pressoflex 6p C2 DCpowe'!$O$11,SIGN(H391)*'ver pressoflex 6p C2 DCpowe'!$G$15*'ver pressoflex 6p C2 DCpowe'!$O$11)</f>
        <v>0</v>
      </c>
      <c r="Q391" s="31">
        <f>IF(ABS(I391)&lt;'ver pressoflex 6p C2 DCpowe'!$G$7,'ver pressoflex 6p C2 DCpowe'!$G$16*I391*'ver pressoflex 6p C2 DCpowe'!$O$12,SIGN(I391)*'ver pressoflex 6p C2 DCpowe'!$G$15*'ver pressoflex 6p C2 DCpowe'!$O$12)</f>
        <v>0</v>
      </c>
      <c r="R391" s="31">
        <f>IF(ABS(J391)&lt;'ver pressoflex 6p C2 DCpowe'!$G$7,'ver pressoflex 6p C2 DCpowe'!$G$16*J391*'ver pressoflex 6p C2 DCpowe'!$O$13,SIGN(J391)*'ver pressoflex 6p C2 DCpowe'!$G$15*'ver pressoflex 6p C2 DCpowe'!$O$13)</f>
        <v>17803.500000000004</v>
      </c>
      <c r="S391" s="113">
        <f t="shared" si="85"/>
        <v>15546.696271062099</v>
      </c>
      <c r="T391" s="362">
        <f>-L391*('ver pressoflex 6p C2 DCpowe'!$G$3/2-'ver pressoflex 6p C2 DCpowe'!AF391*'ver pressoflex 6p C2 DCpowe'!D391)</f>
        <v>2569845.7439005333</v>
      </c>
      <c r="U391" s="29">
        <f>M391*IF(($G$3/2-$M$8)&gt;0,('ver pressoflex 6p C2 DCpowe'!$G$3/2-'ver pressoflex 6p C2 DCpowe'!$M$8),'ver pressoflex 6p C2 DCpowe'!$G$3/2-('ver pressoflex 6p C2 DCpowe'!$G$3-'ver pressoflex 6p C2 DCpowe'!$M$8))*IF(($G$3/2-$M$8)&gt;0,-1,1)</f>
        <v>-27.272482113503894</v>
      </c>
      <c r="V391" s="29">
        <f>N391*IF(($G$3/2-$M$9)&gt;0,('ver pressoflex 6p C2 DCpowe'!$G$3/2-'ver pressoflex 6p C2 DCpowe'!$M$9),'ver pressoflex 6p C2 DCpowe'!$G$3/2-('ver pressoflex 6p C2 DCpowe'!$G$3-'ver pressoflex 6p C2 DCpowe'!$M$9))*IF(($G$3/2-$M$9)&gt;0,-1,1)</f>
        <v>0</v>
      </c>
      <c r="W391" s="29">
        <f>O391*IF(($G$3/2-$M$10)&gt;0,('ver pressoflex 6p C2 DCpowe'!$G$3/2-'ver pressoflex 6p C2 DCpowe'!$M$10),'ver pressoflex 6p C2 DCpowe'!$G$3/2-('ver pressoflex 6p C2 DCpowe'!$G$3-'ver pressoflex 6p C2 DCpowe'!$M$10))*IF(($G$3/2-$M$10)&gt;0,-1,1)</f>
        <v>0</v>
      </c>
      <c r="X391" s="29">
        <f>P391*IF(($G$3/2-$M$11)&gt;0,('ver pressoflex 6p C2 DCpowe'!$G$3/2-'ver pressoflex 6p C2 DCpowe'!$M$11),'ver pressoflex 6p C2 DCpowe'!$G$3/2-('ver pressoflex 6p C2 DCpowe'!$G$3-'ver pressoflex 6p C2 DCpowe'!$M$11))*IF(($G$3/2-$M$11)&gt;0,-1,1)</f>
        <v>0</v>
      </c>
      <c r="Y391" s="29">
        <f>Q391*IF(($G$3/2-$M$12)&gt;0,('ver pressoflex 6p C2 DCpowe'!$G$3/2-'ver pressoflex 6p C2 DCpowe'!$M$12),'ver pressoflex 6p C2 DCpowe'!$G$3/2-('ver pressoflex 6p C2 DCpowe'!$G$3-'ver pressoflex 6p C2 DCpowe'!$M$12))*IF(($G$3/2-$M$12)&gt;0,-1,1)</f>
        <v>0</v>
      </c>
      <c r="Z391" s="29">
        <f>R391*IF(($G$3/2-$M$13)&gt;0,('ver pressoflex 6p C2 DCpowe'!$G$3/2-'ver pressoflex 6p C2 DCpowe'!$M$13),'ver pressoflex 6p C2 DCpowe'!$G$3/2-('ver pressoflex 6p C2 DCpowe'!$G$3-'ver pressoflex 6p C2 DCpowe'!$M$13))*IF(($G$3/2-$M$13)&gt;0,-1,1)</f>
        <v>18248587.500000004</v>
      </c>
      <c r="AA391" s="113">
        <f t="shared" si="93"/>
        <v>20818405.971418425</v>
      </c>
      <c r="AB391" s="193">
        <f t="shared" si="94"/>
        <v>4.5489611161767223E-4</v>
      </c>
      <c r="AC391" s="191">
        <f t="shared" si="95"/>
        <v>6.470490749183426E-4</v>
      </c>
      <c r="AD391" s="194">
        <f t="shared" si="96"/>
        <v>1.668865047485092E-7</v>
      </c>
      <c r="AE391" s="191">
        <f t="shared" si="97"/>
        <v>4.8528680618875691E-2</v>
      </c>
      <c r="AF391" s="191">
        <f t="shared" si="98"/>
        <v>0.43301473331111184</v>
      </c>
    </row>
    <row r="392" spans="2:32">
      <c r="B392" s="116">
        <f t="shared" si="84"/>
        <v>57514.927362193994</v>
      </c>
      <c r="C392" s="115">
        <f t="shared" si="83"/>
        <v>16.369999999999962</v>
      </c>
      <c r="D392" s="68">
        <f>'ver pressoflex 6p C2 DCpowe'!$G$3/2/$C$557*C392</f>
        <v>200.53249999999954</v>
      </c>
      <c r="E392" s="114">
        <f t="shared" si="86"/>
        <v>-1.2160491078299723E-6</v>
      </c>
      <c r="F392" s="114">
        <f t="shared" si="87"/>
        <v>1.8147677460387157E-4</v>
      </c>
      <c r="G392" s="114">
        <f t="shared" si="88"/>
        <v>3.641695983155731E-4</v>
      </c>
      <c r="H392" s="114">
        <f t="shared" si="89"/>
        <v>4.3149019110811189E-3</v>
      </c>
      <c r="I392" s="114">
        <f t="shared" si="90"/>
        <v>4.4975947347928201E-3</v>
      </c>
      <c r="J392" s="114">
        <f t="shared" si="91"/>
        <v>4.680287558504523E-3</v>
      </c>
      <c r="K392" s="114">
        <f t="shared" si="92"/>
        <v>5.1370196177837769E-3</v>
      </c>
      <c r="L392" s="113">
        <f>-'ver pressoflex 6p C2 DCpowe'!$G$2*'ver pressoflex 6p C2 DCpowe'!D392*'ver pressoflex 6p C2 DCpowe'!$G$17*'ver pressoflex 6p C2 DCpowe'!$G$13*'ver pressoflex 6p C2 DCpowe'!AE392</f>
        <v>-2288.5521665941487</v>
      </c>
      <c r="M392" s="31">
        <f>IF(ABS(E392)&lt;'ver pressoflex 6p C2 DCpowe'!$G$7,'ver pressoflex 6p C2 DCpowe'!$G$16*E392*'ver pressoflex 6p C2 DCpowe'!$O$8,SIGN(E392)*'ver pressoflex 6p C2 DCpowe'!$G$15*'ver pressoflex 6p C2 DCpowe'!$O$8)</f>
        <v>-2.0471211864282808E-2</v>
      </c>
      <c r="N392" s="31">
        <f>IF(ABS(F392)&lt;'ver pressoflex 6p C2 DCpowe'!$G$7,'ver pressoflex 6p C2 DCpowe'!$G$16*F392*'ver pressoflex 6p C2 DCpowe'!$O$9,SIGN(F392)*'ver pressoflex 6p C2 DCpowe'!$G$15*'ver pressoflex 6p C2 DCpowe'!$O$9)</f>
        <v>0</v>
      </c>
      <c r="O392" s="31">
        <f>IF(ABS(G392)&lt;'ver pressoflex 6p C2 DCpowe'!$G$7,'ver pressoflex 6p C2 DCpowe'!$G$16*G392*'ver pressoflex 6p C2 DCpowe'!$O$10,SIGN(G392)*'ver pressoflex 6p C2 DCpowe'!$G$15*'ver pressoflex 6p C2 DCpowe'!$O$10)</f>
        <v>0</v>
      </c>
      <c r="P392" s="31">
        <f>IF(ABS(H392)&lt;'ver pressoflex 6p C2 DCpowe'!$G$7,'ver pressoflex 6p C2 DCpowe'!$G$16*H392*'ver pressoflex 6p C2 DCpowe'!$O$11,SIGN(H392)*'ver pressoflex 6p C2 DCpowe'!$G$15*'ver pressoflex 6p C2 DCpowe'!$O$11)</f>
        <v>0</v>
      </c>
      <c r="Q392" s="31">
        <f>IF(ABS(I392)&lt;'ver pressoflex 6p C2 DCpowe'!$G$7,'ver pressoflex 6p C2 DCpowe'!$G$16*I392*'ver pressoflex 6p C2 DCpowe'!$O$12,SIGN(I392)*'ver pressoflex 6p C2 DCpowe'!$G$15*'ver pressoflex 6p C2 DCpowe'!$O$12)</f>
        <v>0</v>
      </c>
      <c r="R392" s="31">
        <f>IF(ABS(J392)&lt;'ver pressoflex 6p C2 DCpowe'!$G$7,'ver pressoflex 6p C2 DCpowe'!$G$16*J392*'ver pressoflex 6p C2 DCpowe'!$O$13,SIGN(J392)*'ver pressoflex 6p C2 DCpowe'!$G$15*'ver pressoflex 6p C2 DCpowe'!$O$13)</f>
        <v>17803.500000000004</v>
      </c>
      <c r="S392" s="113">
        <f t="shared" si="85"/>
        <v>15514.92736219399</v>
      </c>
      <c r="T392" s="362">
        <f>-L392*('ver pressoflex 6p C2 DCpowe'!$G$3/2-'ver pressoflex 6p C2 DCpowe'!AF392*'ver pressoflex 6p C2 DCpowe'!D392)</f>
        <v>2604570.8423612323</v>
      </c>
      <c r="U392" s="29">
        <f>M392*IF(($G$3/2-$M$8)&gt;0,('ver pressoflex 6p C2 DCpowe'!$G$3/2-'ver pressoflex 6p C2 DCpowe'!$M$8),'ver pressoflex 6p C2 DCpowe'!$G$3/2-('ver pressoflex 6p C2 DCpowe'!$G$3-'ver pressoflex 6p C2 DCpowe'!$M$8))*IF(($G$3/2-$M$8)&gt;0,-1,1)</f>
        <v>20.982992160889879</v>
      </c>
      <c r="V392" s="29">
        <f>N392*IF(($G$3/2-$M$9)&gt;0,('ver pressoflex 6p C2 DCpowe'!$G$3/2-'ver pressoflex 6p C2 DCpowe'!$M$9),'ver pressoflex 6p C2 DCpowe'!$G$3/2-('ver pressoflex 6p C2 DCpowe'!$G$3-'ver pressoflex 6p C2 DCpowe'!$M$9))*IF(($G$3/2-$M$9)&gt;0,-1,1)</f>
        <v>0</v>
      </c>
      <c r="W392" s="29">
        <f>O392*IF(($G$3/2-$M$10)&gt;0,('ver pressoflex 6p C2 DCpowe'!$G$3/2-'ver pressoflex 6p C2 DCpowe'!$M$10),'ver pressoflex 6p C2 DCpowe'!$G$3/2-('ver pressoflex 6p C2 DCpowe'!$G$3-'ver pressoflex 6p C2 DCpowe'!$M$10))*IF(($G$3/2-$M$10)&gt;0,-1,1)</f>
        <v>0</v>
      </c>
      <c r="X392" s="29">
        <f>P392*IF(($G$3/2-$M$11)&gt;0,('ver pressoflex 6p C2 DCpowe'!$G$3/2-'ver pressoflex 6p C2 DCpowe'!$M$11),'ver pressoflex 6p C2 DCpowe'!$G$3/2-('ver pressoflex 6p C2 DCpowe'!$G$3-'ver pressoflex 6p C2 DCpowe'!$M$11))*IF(($G$3/2-$M$11)&gt;0,-1,1)</f>
        <v>0</v>
      </c>
      <c r="Y392" s="29">
        <f>Q392*IF(($G$3/2-$M$12)&gt;0,('ver pressoflex 6p C2 DCpowe'!$G$3/2-'ver pressoflex 6p C2 DCpowe'!$M$12),'ver pressoflex 6p C2 DCpowe'!$G$3/2-('ver pressoflex 6p C2 DCpowe'!$G$3-'ver pressoflex 6p C2 DCpowe'!$M$12))*IF(($G$3/2-$M$12)&gt;0,-1,1)</f>
        <v>0</v>
      </c>
      <c r="Z392" s="29">
        <f>R392*IF(($G$3/2-$M$13)&gt;0,('ver pressoflex 6p C2 DCpowe'!$G$3/2-'ver pressoflex 6p C2 DCpowe'!$M$13),'ver pressoflex 6p C2 DCpowe'!$G$3/2-('ver pressoflex 6p C2 DCpowe'!$G$3-'ver pressoflex 6p C2 DCpowe'!$M$13))*IF(($G$3/2-$M$13)&gt;0,-1,1)</f>
        <v>18248587.500000004</v>
      </c>
      <c r="AA392" s="113">
        <f t="shared" si="93"/>
        <v>20853179.325353399</v>
      </c>
      <c r="AB392" s="193">
        <f t="shared" si="94"/>
        <v>4.5794810838708383E-4</v>
      </c>
      <c r="AC392" s="191">
        <f t="shared" si="95"/>
        <v>6.5213573620069533E-4</v>
      </c>
      <c r="AD392" s="194">
        <f t="shared" si="96"/>
        <v>1.6920816942386801E-7</v>
      </c>
      <c r="AE392" s="191">
        <f t="shared" si="97"/>
        <v>4.8910180215052147E-2</v>
      </c>
      <c r="AF392" s="191">
        <f t="shared" si="98"/>
        <v>0.43341240989149132</v>
      </c>
    </row>
    <row r="393" spans="2:32">
      <c r="B393" s="116">
        <f t="shared" si="84"/>
        <v>57482.920201906178</v>
      </c>
      <c r="C393" s="115">
        <f t="shared" si="83"/>
        <v>16.469999999999963</v>
      </c>
      <c r="D393" s="68">
        <f>'ver pressoflex 6p C2 DCpowe'!$G$3/2/$C$557*C393</f>
        <v>201.75749999999954</v>
      </c>
      <c r="E393" s="114">
        <f t="shared" si="86"/>
        <v>-4.015779786745615E-6</v>
      </c>
      <c r="F393" s="114">
        <f t="shared" si="87"/>
        <v>1.7877931719176564E-4</v>
      </c>
      <c r="G393" s="114">
        <f t="shared" si="88"/>
        <v>3.6157441417027694E-4</v>
      </c>
      <c r="H393" s="114">
        <f t="shared" si="89"/>
        <v>4.3145183863305828E-3</v>
      </c>
      <c r="I393" s="114">
        <f t="shared" si="90"/>
        <v>4.4973134833090943E-3</v>
      </c>
      <c r="J393" s="114">
        <f t="shared" si="91"/>
        <v>4.680108580287605E-3</v>
      </c>
      <c r="K393" s="114">
        <f t="shared" si="92"/>
        <v>5.1370963227338837E-3</v>
      </c>
      <c r="L393" s="113">
        <f>-'ver pressoflex 6p C2 DCpowe'!$G$2*'ver pressoflex 6p C2 DCpowe'!D393*'ver pressoflex 6p C2 DCpowe'!$G$17*'ver pressoflex 6p C2 DCpowe'!$G$13*'ver pressoflex 6p C2 DCpowe'!AE393</f>
        <v>-2320.5121956604321</v>
      </c>
      <c r="M393" s="31">
        <f>IF(ABS(E393)&lt;'ver pressoflex 6p C2 DCpowe'!$G$7,'ver pressoflex 6p C2 DCpowe'!$G$16*E393*'ver pressoflex 6p C2 DCpowe'!$O$8,SIGN(E393)*'ver pressoflex 6p C2 DCpowe'!$G$15*'ver pressoflex 6p C2 DCpowe'!$O$8)</f>
        <v>-6.7602433393066735E-2</v>
      </c>
      <c r="N393" s="31">
        <f>IF(ABS(F393)&lt;'ver pressoflex 6p C2 DCpowe'!$G$7,'ver pressoflex 6p C2 DCpowe'!$G$16*F393*'ver pressoflex 6p C2 DCpowe'!$O$9,SIGN(F393)*'ver pressoflex 6p C2 DCpowe'!$G$15*'ver pressoflex 6p C2 DCpowe'!$O$9)</f>
        <v>0</v>
      </c>
      <c r="O393" s="31">
        <f>IF(ABS(G393)&lt;'ver pressoflex 6p C2 DCpowe'!$G$7,'ver pressoflex 6p C2 DCpowe'!$G$16*G393*'ver pressoflex 6p C2 DCpowe'!$O$10,SIGN(G393)*'ver pressoflex 6p C2 DCpowe'!$G$15*'ver pressoflex 6p C2 DCpowe'!$O$10)</f>
        <v>0</v>
      </c>
      <c r="P393" s="31">
        <f>IF(ABS(H393)&lt;'ver pressoflex 6p C2 DCpowe'!$G$7,'ver pressoflex 6p C2 DCpowe'!$G$16*H393*'ver pressoflex 6p C2 DCpowe'!$O$11,SIGN(H393)*'ver pressoflex 6p C2 DCpowe'!$G$15*'ver pressoflex 6p C2 DCpowe'!$O$11)</f>
        <v>0</v>
      </c>
      <c r="Q393" s="31">
        <f>IF(ABS(I393)&lt;'ver pressoflex 6p C2 DCpowe'!$G$7,'ver pressoflex 6p C2 DCpowe'!$G$16*I393*'ver pressoflex 6p C2 DCpowe'!$O$12,SIGN(I393)*'ver pressoflex 6p C2 DCpowe'!$G$15*'ver pressoflex 6p C2 DCpowe'!$O$12)</f>
        <v>0</v>
      </c>
      <c r="R393" s="31">
        <f>IF(ABS(J393)&lt;'ver pressoflex 6p C2 DCpowe'!$G$7,'ver pressoflex 6p C2 DCpowe'!$G$16*J393*'ver pressoflex 6p C2 DCpowe'!$O$13,SIGN(J393)*'ver pressoflex 6p C2 DCpowe'!$G$15*'ver pressoflex 6p C2 DCpowe'!$O$13)</f>
        <v>17803.500000000004</v>
      </c>
      <c r="S393" s="113">
        <f t="shared" si="85"/>
        <v>15482.920201906178</v>
      </c>
      <c r="T393" s="362">
        <f>-L393*('ver pressoflex 6p C2 DCpowe'!$G$3/2-'ver pressoflex 6p C2 DCpowe'!AF393*'ver pressoflex 6p C2 DCpowe'!D393)</f>
        <v>2639527.8220505812</v>
      </c>
      <c r="U393" s="29">
        <f>M393*IF(($G$3/2-$M$8)&gt;0,('ver pressoflex 6p C2 DCpowe'!$G$3/2-'ver pressoflex 6p C2 DCpowe'!$M$8),'ver pressoflex 6p C2 DCpowe'!$G$3/2-('ver pressoflex 6p C2 DCpowe'!$G$3-'ver pressoflex 6p C2 DCpowe'!$M$8))*IF(($G$3/2-$M$8)&gt;0,-1,1)</f>
        <v>69.2924942278934</v>
      </c>
      <c r="V393" s="29">
        <f>N393*IF(($G$3/2-$M$9)&gt;0,('ver pressoflex 6p C2 DCpowe'!$G$3/2-'ver pressoflex 6p C2 DCpowe'!$M$9),'ver pressoflex 6p C2 DCpowe'!$G$3/2-('ver pressoflex 6p C2 DCpowe'!$G$3-'ver pressoflex 6p C2 DCpowe'!$M$9))*IF(($G$3/2-$M$9)&gt;0,-1,1)</f>
        <v>0</v>
      </c>
      <c r="W393" s="29">
        <f>O393*IF(($G$3/2-$M$10)&gt;0,('ver pressoflex 6p C2 DCpowe'!$G$3/2-'ver pressoflex 6p C2 DCpowe'!$M$10),'ver pressoflex 6p C2 DCpowe'!$G$3/2-('ver pressoflex 6p C2 DCpowe'!$G$3-'ver pressoflex 6p C2 DCpowe'!$M$10))*IF(($G$3/2-$M$10)&gt;0,-1,1)</f>
        <v>0</v>
      </c>
      <c r="X393" s="29">
        <f>P393*IF(($G$3/2-$M$11)&gt;0,('ver pressoflex 6p C2 DCpowe'!$G$3/2-'ver pressoflex 6p C2 DCpowe'!$M$11),'ver pressoflex 6p C2 DCpowe'!$G$3/2-('ver pressoflex 6p C2 DCpowe'!$G$3-'ver pressoflex 6p C2 DCpowe'!$M$11))*IF(($G$3/2-$M$11)&gt;0,-1,1)</f>
        <v>0</v>
      </c>
      <c r="Y393" s="29">
        <f>Q393*IF(($G$3/2-$M$12)&gt;0,('ver pressoflex 6p C2 DCpowe'!$G$3/2-'ver pressoflex 6p C2 DCpowe'!$M$12),'ver pressoflex 6p C2 DCpowe'!$G$3/2-('ver pressoflex 6p C2 DCpowe'!$G$3-'ver pressoflex 6p C2 DCpowe'!$M$12))*IF(($G$3/2-$M$12)&gt;0,-1,1)</f>
        <v>0</v>
      </c>
      <c r="Z393" s="29">
        <f>R393*IF(($G$3/2-$M$13)&gt;0,('ver pressoflex 6p C2 DCpowe'!$G$3/2-'ver pressoflex 6p C2 DCpowe'!$M$13),'ver pressoflex 6p C2 DCpowe'!$G$3/2-('ver pressoflex 6p C2 DCpowe'!$G$3-'ver pressoflex 6p C2 DCpowe'!$M$13))*IF(($G$3/2-$M$13)&gt;0,-1,1)</f>
        <v>18248587.500000004</v>
      </c>
      <c r="AA393" s="113">
        <f t="shared" si="93"/>
        <v>20888184.614544813</v>
      </c>
      <c r="AB393" s="193">
        <f t="shared" si="94"/>
        <v>4.6100352223302378E-4</v>
      </c>
      <c r="AC393" s="191">
        <f t="shared" si="95"/>
        <v>6.5722809261059513E-4</v>
      </c>
      <c r="AD393" s="194">
        <f t="shared" si="96"/>
        <v>1.7154798403715618E-7</v>
      </c>
      <c r="AE393" s="191">
        <f t="shared" si="97"/>
        <v>4.9292106945794632E-2</v>
      </c>
      <c r="AF393" s="191">
        <f t="shared" si="98"/>
        <v>0.43380600818860982</v>
      </c>
    </row>
    <row r="394" spans="2:32">
      <c r="B394" s="116">
        <f t="shared" si="84"/>
        <v>57450.674389847969</v>
      </c>
      <c r="C394" s="115">
        <f t="shared" si="83"/>
        <v>16.569999999999965</v>
      </c>
      <c r="D394" s="68">
        <f>'ver pressoflex 6p C2 DCpowe'!$G$3/2/$C$557*C394</f>
        <v>202.98249999999956</v>
      </c>
      <c r="E394" s="114">
        <f t="shared" si="86"/>
        <v>-6.8186468558197649E-6</v>
      </c>
      <c r="F394" s="114">
        <f t="shared" si="87"/>
        <v>1.7607883796083118E-4</v>
      </c>
      <c r="G394" s="114">
        <f t="shared" si="88"/>
        <v>3.5897632277748215E-4</v>
      </c>
      <c r="H394" s="114">
        <f t="shared" si="89"/>
        <v>4.3141344319375585E-3</v>
      </c>
      <c r="I394" s="114">
        <f t="shared" si="90"/>
        <v>4.4970319167542102E-3</v>
      </c>
      <c r="J394" s="114">
        <f t="shared" si="91"/>
        <v>4.679929401570861E-3</v>
      </c>
      <c r="K394" s="114">
        <f t="shared" si="92"/>
        <v>5.1371731136124884E-3</v>
      </c>
      <c r="L394" s="113">
        <f>-'ver pressoflex 6p C2 DCpowe'!$G$2*'ver pressoflex 6p C2 DCpowe'!D394*'ver pressoflex 6p C2 DCpowe'!$G$17*'ver pressoflex 6p C2 DCpowe'!$G$13*'ver pressoflex 6p C2 DCpowe'!AE394</f>
        <v>-2352.7108236984986</v>
      </c>
      <c r="M394" s="31">
        <f>IF(ABS(E394)&lt;'ver pressoflex 6p C2 DCpowe'!$G$7,'ver pressoflex 6p C2 DCpowe'!$G$16*E394*'ver pressoflex 6p C2 DCpowe'!$O$8,SIGN(E394)*'ver pressoflex 6p C2 DCpowe'!$G$15*'ver pressoflex 6p C2 DCpowe'!$O$8)</f>
        <v>-0.11478645353582968</v>
      </c>
      <c r="N394" s="31">
        <f>IF(ABS(F394)&lt;'ver pressoflex 6p C2 DCpowe'!$G$7,'ver pressoflex 6p C2 DCpowe'!$G$16*F394*'ver pressoflex 6p C2 DCpowe'!$O$9,SIGN(F394)*'ver pressoflex 6p C2 DCpowe'!$G$15*'ver pressoflex 6p C2 DCpowe'!$O$9)</f>
        <v>0</v>
      </c>
      <c r="O394" s="31">
        <f>IF(ABS(G394)&lt;'ver pressoflex 6p C2 DCpowe'!$G$7,'ver pressoflex 6p C2 DCpowe'!$G$16*G394*'ver pressoflex 6p C2 DCpowe'!$O$10,SIGN(G394)*'ver pressoflex 6p C2 DCpowe'!$G$15*'ver pressoflex 6p C2 DCpowe'!$O$10)</f>
        <v>0</v>
      </c>
      <c r="P394" s="31">
        <f>IF(ABS(H394)&lt;'ver pressoflex 6p C2 DCpowe'!$G$7,'ver pressoflex 6p C2 DCpowe'!$G$16*H394*'ver pressoflex 6p C2 DCpowe'!$O$11,SIGN(H394)*'ver pressoflex 6p C2 DCpowe'!$G$15*'ver pressoflex 6p C2 DCpowe'!$O$11)</f>
        <v>0</v>
      </c>
      <c r="Q394" s="31">
        <f>IF(ABS(I394)&lt;'ver pressoflex 6p C2 DCpowe'!$G$7,'ver pressoflex 6p C2 DCpowe'!$G$16*I394*'ver pressoflex 6p C2 DCpowe'!$O$12,SIGN(I394)*'ver pressoflex 6p C2 DCpowe'!$G$15*'ver pressoflex 6p C2 DCpowe'!$O$12)</f>
        <v>0</v>
      </c>
      <c r="R394" s="31">
        <f>IF(ABS(J394)&lt;'ver pressoflex 6p C2 DCpowe'!$G$7,'ver pressoflex 6p C2 DCpowe'!$G$16*J394*'ver pressoflex 6p C2 DCpowe'!$O$13,SIGN(J394)*'ver pressoflex 6p C2 DCpowe'!$G$15*'ver pressoflex 6p C2 DCpowe'!$O$13)</f>
        <v>17803.500000000004</v>
      </c>
      <c r="S394" s="113">
        <f t="shared" si="85"/>
        <v>15450.674389847969</v>
      </c>
      <c r="T394" s="362">
        <f>-L394*('ver pressoflex 6p C2 DCpowe'!$G$3/2-'ver pressoflex 6p C2 DCpowe'!AF394*'ver pressoflex 6p C2 DCpowe'!D394)</f>
        <v>2674716.6949764467</v>
      </c>
      <c r="U394" s="29">
        <f>M394*IF(($G$3/2-$M$8)&gt;0,('ver pressoflex 6p C2 DCpowe'!$G$3/2-'ver pressoflex 6p C2 DCpowe'!$M$8),'ver pressoflex 6p C2 DCpowe'!$G$3/2-('ver pressoflex 6p C2 DCpowe'!$G$3-'ver pressoflex 6p C2 DCpowe'!$M$8))*IF(($G$3/2-$M$8)&gt;0,-1,1)</f>
        <v>117.65611487422542</v>
      </c>
      <c r="V394" s="29">
        <f>N394*IF(($G$3/2-$M$9)&gt;0,('ver pressoflex 6p C2 DCpowe'!$G$3/2-'ver pressoflex 6p C2 DCpowe'!$M$9),'ver pressoflex 6p C2 DCpowe'!$G$3/2-('ver pressoflex 6p C2 DCpowe'!$G$3-'ver pressoflex 6p C2 DCpowe'!$M$9))*IF(($G$3/2-$M$9)&gt;0,-1,1)</f>
        <v>0</v>
      </c>
      <c r="W394" s="29">
        <f>O394*IF(($G$3/2-$M$10)&gt;0,('ver pressoflex 6p C2 DCpowe'!$G$3/2-'ver pressoflex 6p C2 DCpowe'!$M$10),'ver pressoflex 6p C2 DCpowe'!$G$3/2-('ver pressoflex 6p C2 DCpowe'!$G$3-'ver pressoflex 6p C2 DCpowe'!$M$10))*IF(($G$3/2-$M$10)&gt;0,-1,1)</f>
        <v>0</v>
      </c>
      <c r="X394" s="29">
        <f>P394*IF(($G$3/2-$M$11)&gt;0,('ver pressoflex 6p C2 DCpowe'!$G$3/2-'ver pressoflex 6p C2 DCpowe'!$M$11),'ver pressoflex 6p C2 DCpowe'!$G$3/2-('ver pressoflex 6p C2 DCpowe'!$G$3-'ver pressoflex 6p C2 DCpowe'!$M$11))*IF(($G$3/2-$M$11)&gt;0,-1,1)</f>
        <v>0</v>
      </c>
      <c r="Y394" s="29">
        <f>Q394*IF(($G$3/2-$M$12)&gt;0,('ver pressoflex 6p C2 DCpowe'!$G$3/2-'ver pressoflex 6p C2 DCpowe'!$M$12),'ver pressoflex 6p C2 DCpowe'!$G$3/2-('ver pressoflex 6p C2 DCpowe'!$G$3-'ver pressoflex 6p C2 DCpowe'!$M$12))*IF(($G$3/2-$M$12)&gt;0,-1,1)</f>
        <v>0</v>
      </c>
      <c r="Z394" s="29">
        <f>R394*IF(($G$3/2-$M$13)&gt;0,('ver pressoflex 6p C2 DCpowe'!$G$3/2-'ver pressoflex 6p C2 DCpowe'!$M$13),'ver pressoflex 6p C2 DCpowe'!$G$3/2-('ver pressoflex 6p C2 DCpowe'!$G$3-'ver pressoflex 6p C2 DCpowe'!$M$13))*IF(($G$3/2-$M$13)&gt;0,-1,1)</f>
        <v>18248587.500000004</v>
      </c>
      <c r="AA394" s="113">
        <f t="shared" si="93"/>
        <v>20923421.851091325</v>
      </c>
      <c r="AB394" s="193">
        <f t="shared" si="94"/>
        <v>4.6406235889744719E-4</v>
      </c>
      <c r="AC394" s="191">
        <f t="shared" si="95"/>
        <v>6.6232615371796758E-4</v>
      </c>
      <c r="AD394" s="194">
        <f t="shared" si="96"/>
        <v>1.7390600523233038E-7</v>
      </c>
      <c r="AE394" s="191">
        <f t="shared" si="97"/>
        <v>4.9674461528847566E-2</v>
      </c>
      <c r="AF394" s="191">
        <f t="shared" si="98"/>
        <v>0.43419558605121444</v>
      </c>
    </row>
    <row r="395" spans="2:32">
      <c r="B395" s="116">
        <f t="shared" si="84"/>
        <v>57418.189524771187</v>
      </c>
      <c r="C395" s="115">
        <f t="shared" si="83"/>
        <v>16.669999999999966</v>
      </c>
      <c r="D395" s="68">
        <f>'ver pressoflex 6p C2 DCpowe'!$G$3/2/$C$557*C395</f>
        <v>204.20749999999958</v>
      </c>
      <c r="E395" s="114">
        <f t="shared" si="86"/>
        <v>-9.6246555883039736E-6</v>
      </c>
      <c r="F395" s="114">
        <f t="shared" si="87"/>
        <v>1.7337533183044685E-4</v>
      </c>
      <c r="G395" s="114">
        <f t="shared" si="88"/>
        <v>3.5637531924919769E-4</v>
      </c>
      <c r="H395" s="114">
        <f t="shared" si="89"/>
        <v>4.3137500471796845E-3</v>
      </c>
      <c r="I395" s="114">
        <f t="shared" si="90"/>
        <v>4.4967500345984351E-3</v>
      </c>
      <c r="J395" s="114">
        <f t="shared" si="91"/>
        <v>4.6797500220171866E-3</v>
      </c>
      <c r="K395" s="114">
        <f t="shared" si="92"/>
        <v>5.1372499905640639E-3</v>
      </c>
      <c r="L395" s="113">
        <f>-'ver pressoflex 6p C2 DCpowe'!$G$2*'ver pressoflex 6p C2 DCpowe'!D395*'ver pressoflex 6p C2 DCpowe'!$G$17*'ver pressoflex 6p C2 DCpowe'!$G$13*'ver pressoflex 6p C2 DCpowe'!AE395</f>
        <v>-2385.1484518677521</v>
      </c>
      <c r="M395" s="31">
        <f>IF(ABS(E395)&lt;'ver pressoflex 6p C2 DCpowe'!$G$7,'ver pressoflex 6p C2 DCpowe'!$G$16*E395*'ver pressoflex 6p C2 DCpowe'!$O$8,SIGN(E395)*'ver pressoflex 6p C2 DCpowe'!$G$15*'ver pressoflex 6p C2 DCpowe'!$O$8)</f>
        <v>-0.16202336106353413</v>
      </c>
      <c r="N395" s="31">
        <f>IF(ABS(F395)&lt;'ver pressoflex 6p C2 DCpowe'!$G$7,'ver pressoflex 6p C2 DCpowe'!$G$16*F395*'ver pressoflex 6p C2 DCpowe'!$O$9,SIGN(F395)*'ver pressoflex 6p C2 DCpowe'!$G$15*'ver pressoflex 6p C2 DCpowe'!$O$9)</f>
        <v>0</v>
      </c>
      <c r="O395" s="31">
        <f>IF(ABS(G395)&lt;'ver pressoflex 6p C2 DCpowe'!$G$7,'ver pressoflex 6p C2 DCpowe'!$G$16*G395*'ver pressoflex 6p C2 DCpowe'!$O$10,SIGN(G395)*'ver pressoflex 6p C2 DCpowe'!$G$15*'ver pressoflex 6p C2 DCpowe'!$O$10)</f>
        <v>0</v>
      </c>
      <c r="P395" s="31">
        <f>IF(ABS(H395)&lt;'ver pressoflex 6p C2 DCpowe'!$G$7,'ver pressoflex 6p C2 DCpowe'!$G$16*H395*'ver pressoflex 6p C2 DCpowe'!$O$11,SIGN(H395)*'ver pressoflex 6p C2 DCpowe'!$G$15*'ver pressoflex 6p C2 DCpowe'!$O$11)</f>
        <v>0</v>
      </c>
      <c r="Q395" s="31">
        <f>IF(ABS(I395)&lt;'ver pressoflex 6p C2 DCpowe'!$G$7,'ver pressoflex 6p C2 DCpowe'!$G$16*I395*'ver pressoflex 6p C2 DCpowe'!$O$12,SIGN(I395)*'ver pressoflex 6p C2 DCpowe'!$G$15*'ver pressoflex 6p C2 DCpowe'!$O$12)</f>
        <v>0</v>
      </c>
      <c r="R395" s="31">
        <f>IF(ABS(J395)&lt;'ver pressoflex 6p C2 DCpowe'!$G$7,'ver pressoflex 6p C2 DCpowe'!$G$16*J395*'ver pressoflex 6p C2 DCpowe'!$O$13,SIGN(J395)*'ver pressoflex 6p C2 DCpowe'!$G$15*'ver pressoflex 6p C2 DCpowe'!$O$13)</f>
        <v>17803.500000000004</v>
      </c>
      <c r="S395" s="113">
        <f t="shared" si="85"/>
        <v>15418.189524771187</v>
      </c>
      <c r="T395" s="362">
        <f>-L395*('ver pressoflex 6p C2 DCpowe'!$G$3/2-'ver pressoflex 6p C2 DCpowe'!AF395*'ver pressoflex 6p C2 DCpowe'!D395)</f>
        <v>2710137.4731736085</v>
      </c>
      <c r="U395" s="29">
        <f>M395*IF(($G$3/2-$M$8)&gt;0,('ver pressoflex 6p C2 DCpowe'!$G$3/2-'ver pressoflex 6p C2 DCpowe'!$M$8),'ver pressoflex 6p C2 DCpowe'!$G$3/2-('ver pressoflex 6p C2 DCpowe'!$G$3-'ver pressoflex 6p C2 DCpowe'!$M$8))*IF(($G$3/2-$M$8)&gt;0,-1,1)</f>
        <v>166.07394509012249</v>
      </c>
      <c r="V395" s="29">
        <f>N395*IF(($G$3/2-$M$9)&gt;0,('ver pressoflex 6p C2 DCpowe'!$G$3/2-'ver pressoflex 6p C2 DCpowe'!$M$9),'ver pressoflex 6p C2 DCpowe'!$G$3/2-('ver pressoflex 6p C2 DCpowe'!$G$3-'ver pressoflex 6p C2 DCpowe'!$M$9))*IF(($G$3/2-$M$9)&gt;0,-1,1)</f>
        <v>0</v>
      </c>
      <c r="W395" s="29">
        <f>O395*IF(($G$3/2-$M$10)&gt;0,('ver pressoflex 6p C2 DCpowe'!$G$3/2-'ver pressoflex 6p C2 DCpowe'!$M$10),'ver pressoflex 6p C2 DCpowe'!$G$3/2-('ver pressoflex 6p C2 DCpowe'!$G$3-'ver pressoflex 6p C2 DCpowe'!$M$10))*IF(($G$3/2-$M$10)&gt;0,-1,1)</f>
        <v>0</v>
      </c>
      <c r="X395" s="29">
        <f>P395*IF(($G$3/2-$M$11)&gt;0,('ver pressoflex 6p C2 DCpowe'!$G$3/2-'ver pressoflex 6p C2 DCpowe'!$M$11),'ver pressoflex 6p C2 DCpowe'!$G$3/2-('ver pressoflex 6p C2 DCpowe'!$G$3-'ver pressoflex 6p C2 DCpowe'!$M$11))*IF(($G$3/2-$M$11)&gt;0,-1,1)</f>
        <v>0</v>
      </c>
      <c r="Y395" s="29">
        <f>Q395*IF(($G$3/2-$M$12)&gt;0,('ver pressoflex 6p C2 DCpowe'!$G$3/2-'ver pressoflex 6p C2 DCpowe'!$M$12),'ver pressoflex 6p C2 DCpowe'!$G$3/2-('ver pressoflex 6p C2 DCpowe'!$G$3-'ver pressoflex 6p C2 DCpowe'!$M$12))*IF(($G$3/2-$M$12)&gt;0,-1,1)</f>
        <v>0</v>
      </c>
      <c r="Z395" s="29">
        <f>R395*IF(($G$3/2-$M$13)&gt;0,('ver pressoflex 6p C2 DCpowe'!$G$3/2-'ver pressoflex 6p C2 DCpowe'!$M$13),'ver pressoflex 6p C2 DCpowe'!$G$3/2-('ver pressoflex 6p C2 DCpowe'!$G$3-'ver pressoflex 6p C2 DCpowe'!$M$13))*IF(($G$3/2-$M$13)&gt;0,-1,1)</f>
        <v>18248587.500000004</v>
      </c>
      <c r="AA395" s="113">
        <f t="shared" si="93"/>
        <v>20958891.047118701</v>
      </c>
      <c r="AB395" s="193">
        <f t="shared" si="94"/>
        <v>4.6712462413518111E-4</v>
      </c>
      <c r="AC395" s="191">
        <f t="shared" si="95"/>
        <v>6.6742992911419073E-4</v>
      </c>
      <c r="AD395" s="194">
        <f t="shared" si="96"/>
        <v>1.7628228983897298E-7</v>
      </c>
      <c r="AE395" s="191">
        <f t="shared" si="97"/>
        <v>5.0057244683564303E-2</v>
      </c>
      <c r="AF395" s="191">
        <f t="shared" si="98"/>
        <v>0.43458120039072423</v>
      </c>
    </row>
    <row r="396" spans="2:32">
      <c r="B396" s="116">
        <f t="shared" si="84"/>
        <v>57385.46520452766</v>
      </c>
      <c r="C396" s="115">
        <f t="shared" si="83"/>
        <v>16.769999999999968</v>
      </c>
      <c r="D396" s="68">
        <f>'ver pressoflex 6p C2 DCpowe'!$G$3/2/$C$557*C396</f>
        <v>205.43249999999961</v>
      </c>
      <c r="E396" s="114">
        <f t="shared" si="86"/>
        <v>-1.2433811269277799E-5</v>
      </c>
      <c r="F396" s="114">
        <f t="shared" si="87"/>
        <v>1.7066879370859536E-4</v>
      </c>
      <c r="G396" s="114">
        <f t="shared" si="88"/>
        <v>3.5377139868646851E-4</v>
      </c>
      <c r="H396" s="114">
        <f t="shared" si="89"/>
        <v>4.3133652313329749E-3</v>
      </c>
      <c r="I396" s="114">
        <f t="shared" si="90"/>
        <v>4.4964678363108483E-3</v>
      </c>
      <c r="J396" s="114">
        <f t="shared" si="91"/>
        <v>4.6795704412887218E-3</v>
      </c>
      <c r="K396" s="114">
        <f t="shared" si="92"/>
        <v>5.137326953733405E-3</v>
      </c>
      <c r="L396" s="113">
        <f>-'ver pressoflex 6p C2 DCpowe'!$G$2*'ver pressoflex 6p C2 DCpowe'!D396*'ver pressoflex 6p C2 DCpowe'!$G$17*'ver pressoflex 6p C2 DCpowe'!$G$13*'ver pressoflex 6p C2 DCpowe'!AE396</f>
        <v>-2417.8254822274021</v>
      </c>
      <c r="M396" s="31">
        <f>IF(ABS(E396)&lt;'ver pressoflex 6p C2 DCpowe'!$G$7,'ver pressoflex 6p C2 DCpowe'!$G$16*E396*'ver pressoflex 6p C2 DCpowe'!$O$8,SIGN(E396)*'ver pressoflex 6p C2 DCpowe'!$G$15*'ver pressoflex 6p C2 DCpowe'!$O$8)</f>
        <v>-0.20931324494625758</v>
      </c>
      <c r="N396" s="31">
        <f>IF(ABS(F396)&lt;'ver pressoflex 6p C2 DCpowe'!$G$7,'ver pressoflex 6p C2 DCpowe'!$G$16*F396*'ver pressoflex 6p C2 DCpowe'!$O$9,SIGN(F396)*'ver pressoflex 6p C2 DCpowe'!$G$15*'ver pressoflex 6p C2 DCpowe'!$O$9)</f>
        <v>0</v>
      </c>
      <c r="O396" s="31">
        <f>IF(ABS(G396)&lt;'ver pressoflex 6p C2 DCpowe'!$G$7,'ver pressoflex 6p C2 DCpowe'!$G$16*G396*'ver pressoflex 6p C2 DCpowe'!$O$10,SIGN(G396)*'ver pressoflex 6p C2 DCpowe'!$G$15*'ver pressoflex 6p C2 DCpowe'!$O$10)</f>
        <v>0</v>
      </c>
      <c r="P396" s="31">
        <f>IF(ABS(H396)&lt;'ver pressoflex 6p C2 DCpowe'!$G$7,'ver pressoflex 6p C2 DCpowe'!$G$16*H396*'ver pressoflex 6p C2 DCpowe'!$O$11,SIGN(H396)*'ver pressoflex 6p C2 DCpowe'!$G$15*'ver pressoflex 6p C2 DCpowe'!$O$11)</f>
        <v>0</v>
      </c>
      <c r="Q396" s="31">
        <f>IF(ABS(I396)&lt;'ver pressoflex 6p C2 DCpowe'!$G$7,'ver pressoflex 6p C2 DCpowe'!$G$16*I396*'ver pressoflex 6p C2 DCpowe'!$O$12,SIGN(I396)*'ver pressoflex 6p C2 DCpowe'!$G$15*'ver pressoflex 6p C2 DCpowe'!$O$12)</f>
        <v>0</v>
      </c>
      <c r="R396" s="31">
        <f>IF(ABS(J396)&lt;'ver pressoflex 6p C2 DCpowe'!$G$7,'ver pressoflex 6p C2 DCpowe'!$G$16*J396*'ver pressoflex 6p C2 DCpowe'!$O$13,SIGN(J396)*'ver pressoflex 6p C2 DCpowe'!$G$15*'ver pressoflex 6p C2 DCpowe'!$O$13)</f>
        <v>17803.500000000004</v>
      </c>
      <c r="S396" s="113">
        <f t="shared" si="85"/>
        <v>15385.465204527656</v>
      </c>
      <c r="T396" s="362">
        <f>-L396*('ver pressoflex 6p C2 DCpowe'!$G$3/2-'ver pressoflex 6p C2 DCpowe'!AF396*'ver pressoflex 6p C2 DCpowe'!D396)</f>
        <v>2745790.168703842</v>
      </c>
      <c r="U396" s="29">
        <f>M396*IF(($G$3/2-$M$8)&gt;0,('ver pressoflex 6p C2 DCpowe'!$G$3/2-'ver pressoflex 6p C2 DCpowe'!$M$8),'ver pressoflex 6p C2 DCpowe'!$G$3/2-('ver pressoflex 6p C2 DCpowe'!$G$3-'ver pressoflex 6p C2 DCpowe'!$M$8))*IF(($G$3/2-$M$8)&gt;0,-1,1)</f>
        <v>214.54607606991402</v>
      </c>
      <c r="V396" s="29">
        <f>N396*IF(($G$3/2-$M$9)&gt;0,('ver pressoflex 6p C2 DCpowe'!$G$3/2-'ver pressoflex 6p C2 DCpowe'!$M$9),'ver pressoflex 6p C2 DCpowe'!$G$3/2-('ver pressoflex 6p C2 DCpowe'!$G$3-'ver pressoflex 6p C2 DCpowe'!$M$9))*IF(($G$3/2-$M$9)&gt;0,-1,1)</f>
        <v>0</v>
      </c>
      <c r="W396" s="29">
        <f>O396*IF(($G$3/2-$M$10)&gt;0,('ver pressoflex 6p C2 DCpowe'!$G$3/2-'ver pressoflex 6p C2 DCpowe'!$M$10),'ver pressoflex 6p C2 DCpowe'!$G$3/2-('ver pressoflex 6p C2 DCpowe'!$G$3-'ver pressoflex 6p C2 DCpowe'!$M$10))*IF(($G$3/2-$M$10)&gt;0,-1,1)</f>
        <v>0</v>
      </c>
      <c r="X396" s="29">
        <f>P396*IF(($G$3/2-$M$11)&gt;0,('ver pressoflex 6p C2 DCpowe'!$G$3/2-'ver pressoflex 6p C2 DCpowe'!$M$11),'ver pressoflex 6p C2 DCpowe'!$G$3/2-('ver pressoflex 6p C2 DCpowe'!$G$3-'ver pressoflex 6p C2 DCpowe'!$M$11))*IF(($G$3/2-$M$11)&gt;0,-1,1)</f>
        <v>0</v>
      </c>
      <c r="Y396" s="29">
        <f>Q396*IF(($G$3/2-$M$12)&gt;0,('ver pressoflex 6p C2 DCpowe'!$G$3/2-'ver pressoflex 6p C2 DCpowe'!$M$12),'ver pressoflex 6p C2 DCpowe'!$G$3/2-('ver pressoflex 6p C2 DCpowe'!$G$3-'ver pressoflex 6p C2 DCpowe'!$M$12))*IF(($G$3/2-$M$12)&gt;0,-1,1)</f>
        <v>0</v>
      </c>
      <c r="Z396" s="29">
        <f>R396*IF(($G$3/2-$M$13)&gt;0,('ver pressoflex 6p C2 DCpowe'!$G$3/2-'ver pressoflex 6p C2 DCpowe'!$M$13),'ver pressoflex 6p C2 DCpowe'!$G$3/2-('ver pressoflex 6p C2 DCpowe'!$G$3-'ver pressoflex 6p C2 DCpowe'!$M$13))*IF(($G$3/2-$M$13)&gt;0,-1,1)</f>
        <v>18248587.500000004</v>
      </c>
      <c r="AA396" s="113">
        <f t="shared" si="93"/>
        <v>20994592.214779917</v>
      </c>
      <c r="AB396" s="193">
        <f t="shared" si="94"/>
        <v>4.7019032371396064E-4</v>
      </c>
      <c r="AC396" s="191">
        <f t="shared" si="95"/>
        <v>6.7253942841215665E-4</v>
      </c>
      <c r="AD396" s="194">
        <f t="shared" si="96"/>
        <v>1.7867689487297703E-7</v>
      </c>
      <c r="AE396" s="191">
        <f t="shared" si="97"/>
        <v>5.0440457130911748E-2</v>
      </c>
      <c r="AF396" s="191">
        <f t="shared" si="98"/>
        <v>0.43496290719340358</v>
      </c>
    </row>
    <row r="397" spans="2:32">
      <c r="B397" s="116">
        <f t="shared" si="84"/>
        <v>57352.50102606666</v>
      </c>
      <c r="C397" s="115">
        <f t="shared" si="83"/>
        <v>16.869999999999969</v>
      </c>
      <c r="D397" s="68">
        <f>'ver pressoflex 6p C2 DCpowe'!$G$3/2/$C$557*C397</f>
        <v>206.65749999999963</v>
      </c>
      <c r="E397" s="114">
        <f t="shared" si="86"/>
        <v>-1.5246119195681916E-5</v>
      </c>
      <c r="F397" s="114">
        <f t="shared" si="87"/>
        <v>1.6795921849183161E-4</v>
      </c>
      <c r="G397" s="114">
        <f t="shared" si="88"/>
        <v>3.5116455617934515E-4</v>
      </c>
      <c r="H397" s="114">
        <f t="shared" si="89"/>
        <v>4.3129799836718252E-3</v>
      </c>
      <c r="I397" s="114">
        <f t="shared" si="90"/>
        <v>4.4961853213593391E-3</v>
      </c>
      <c r="J397" s="114">
        <f t="shared" si="91"/>
        <v>4.6793906590468512E-3</v>
      </c>
      <c r="K397" s="114">
        <f t="shared" si="92"/>
        <v>5.1374040032656351E-3</v>
      </c>
      <c r="L397" s="113">
        <f>-'ver pressoflex 6p C2 DCpowe'!$G$2*'ver pressoflex 6p C2 DCpowe'!D397*'ver pressoflex 6p C2 DCpowe'!$G$17*'ver pressoflex 6p C2 DCpowe'!$G$13*'ver pressoflex 6p C2 DCpowe'!AE397</f>
        <v>-2450.7423177389869</v>
      </c>
      <c r="M397" s="31">
        <f>IF(ABS(E397)&lt;'ver pressoflex 6p C2 DCpowe'!$G$7,'ver pressoflex 6p C2 DCpowe'!$G$16*E397*'ver pressoflex 6p C2 DCpowe'!$O$8,SIGN(E397)*'ver pressoflex 6p C2 DCpowe'!$G$15*'ver pressoflex 6p C2 DCpowe'!$O$8)</f>
        <v>-0.25665619435374992</v>
      </c>
      <c r="N397" s="31">
        <f>IF(ABS(F397)&lt;'ver pressoflex 6p C2 DCpowe'!$G$7,'ver pressoflex 6p C2 DCpowe'!$G$16*F397*'ver pressoflex 6p C2 DCpowe'!$O$9,SIGN(F397)*'ver pressoflex 6p C2 DCpowe'!$G$15*'ver pressoflex 6p C2 DCpowe'!$O$9)</f>
        <v>0</v>
      </c>
      <c r="O397" s="31">
        <f>IF(ABS(G397)&lt;'ver pressoflex 6p C2 DCpowe'!$G$7,'ver pressoflex 6p C2 DCpowe'!$G$16*G397*'ver pressoflex 6p C2 DCpowe'!$O$10,SIGN(G397)*'ver pressoflex 6p C2 DCpowe'!$G$15*'ver pressoflex 6p C2 DCpowe'!$O$10)</f>
        <v>0</v>
      </c>
      <c r="P397" s="31">
        <f>IF(ABS(H397)&lt;'ver pressoflex 6p C2 DCpowe'!$G$7,'ver pressoflex 6p C2 DCpowe'!$G$16*H397*'ver pressoflex 6p C2 DCpowe'!$O$11,SIGN(H397)*'ver pressoflex 6p C2 DCpowe'!$G$15*'ver pressoflex 6p C2 DCpowe'!$O$11)</f>
        <v>0</v>
      </c>
      <c r="Q397" s="31">
        <f>IF(ABS(I397)&lt;'ver pressoflex 6p C2 DCpowe'!$G$7,'ver pressoflex 6p C2 DCpowe'!$G$16*I397*'ver pressoflex 6p C2 DCpowe'!$O$12,SIGN(I397)*'ver pressoflex 6p C2 DCpowe'!$G$15*'ver pressoflex 6p C2 DCpowe'!$O$12)</f>
        <v>0</v>
      </c>
      <c r="R397" s="31">
        <f>IF(ABS(J397)&lt;'ver pressoflex 6p C2 DCpowe'!$G$7,'ver pressoflex 6p C2 DCpowe'!$G$16*J397*'ver pressoflex 6p C2 DCpowe'!$O$13,SIGN(J397)*'ver pressoflex 6p C2 DCpowe'!$G$15*'ver pressoflex 6p C2 DCpowe'!$O$13)</f>
        <v>17803.500000000004</v>
      </c>
      <c r="S397" s="113">
        <f t="shared" si="85"/>
        <v>15352.501026066664</v>
      </c>
      <c r="T397" s="362">
        <f>-L397*('ver pressoflex 6p C2 DCpowe'!$G$3/2-'ver pressoflex 6p C2 DCpowe'!AF397*'ver pressoflex 6p C2 DCpowe'!D397)</f>
        <v>2781674.7936559957</v>
      </c>
      <c r="U397" s="29">
        <f>M397*IF(($G$3/2-$M$8)&gt;0,('ver pressoflex 6p C2 DCpowe'!$G$3/2-'ver pressoflex 6p C2 DCpowe'!$M$8),'ver pressoflex 6p C2 DCpowe'!$G$3/2-('ver pressoflex 6p C2 DCpowe'!$G$3-'ver pressoflex 6p C2 DCpowe'!$M$8))*IF(($G$3/2-$M$8)&gt;0,-1,1)</f>
        <v>263.07259921259367</v>
      </c>
      <c r="V397" s="29">
        <f>N397*IF(($G$3/2-$M$9)&gt;0,('ver pressoflex 6p C2 DCpowe'!$G$3/2-'ver pressoflex 6p C2 DCpowe'!$M$9),'ver pressoflex 6p C2 DCpowe'!$G$3/2-('ver pressoflex 6p C2 DCpowe'!$G$3-'ver pressoflex 6p C2 DCpowe'!$M$9))*IF(($G$3/2-$M$9)&gt;0,-1,1)</f>
        <v>0</v>
      </c>
      <c r="W397" s="29">
        <f>O397*IF(($G$3/2-$M$10)&gt;0,('ver pressoflex 6p C2 DCpowe'!$G$3/2-'ver pressoflex 6p C2 DCpowe'!$M$10),'ver pressoflex 6p C2 DCpowe'!$G$3/2-('ver pressoflex 6p C2 DCpowe'!$G$3-'ver pressoflex 6p C2 DCpowe'!$M$10))*IF(($G$3/2-$M$10)&gt;0,-1,1)</f>
        <v>0</v>
      </c>
      <c r="X397" s="29">
        <f>P397*IF(($G$3/2-$M$11)&gt;0,('ver pressoflex 6p C2 DCpowe'!$G$3/2-'ver pressoflex 6p C2 DCpowe'!$M$11),'ver pressoflex 6p C2 DCpowe'!$G$3/2-('ver pressoflex 6p C2 DCpowe'!$G$3-'ver pressoflex 6p C2 DCpowe'!$M$11))*IF(($G$3/2-$M$11)&gt;0,-1,1)</f>
        <v>0</v>
      </c>
      <c r="Y397" s="29">
        <f>Q397*IF(($G$3/2-$M$12)&gt;0,('ver pressoflex 6p C2 DCpowe'!$G$3/2-'ver pressoflex 6p C2 DCpowe'!$M$12),'ver pressoflex 6p C2 DCpowe'!$G$3/2-('ver pressoflex 6p C2 DCpowe'!$G$3-'ver pressoflex 6p C2 DCpowe'!$M$12))*IF(($G$3/2-$M$12)&gt;0,-1,1)</f>
        <v>0</v>
      </c>
      <c r="Z397" s="29">
        <f>R397*IF(($G$3/2-$M$13)&gt;0,('ver pressoflex 6p C2 DCpowe'!$G$3/2-'ver pressoflex 6p C2 DCpowe'!$M$13),'ver pressoflex 6p C2 DCpowe'!$G$3/2-('ver pressoflex 6p C2 DCpowe'!$G$3-'ver pressoflex 6p C2 DCpowe'!$M$13))*IF(($G$3/2-$M$13)&gt;0,-1,1)</f>
        <v>18248587.500000004</v>
      </c>
      <c r="AA397" s="113">
        <f t="shared" si="93"/>
        <v>21030525.366255213</v>
      </c>
      <c r="AB397" s="193">
        <f t="shared" si="94"/>
        <v>4.7325946341446567E-4</v>
      </c>
      <c r="AC397" s="191">
        <f t="shared" si="95"/>
        <v>6.7765466124633164E-4</v>
      </c>
      <c r="AD397" s="194">
        <f t="shared" si="96"/>
        <v>1.8108987753723442E-7</v>
      </c>
      <c r="AE397" s="191">
        <f t="shared" si="97"/>
        <v>5.0824099593474871E-2</v>
      </c>
      <c r="AF397" s="191">
        <f t="shared" si="98"/>
        <v>0.43534076153275891</v>
      </c>
    </row>
    <row r="398" spans="2:32">
      <c r="B398" s="116">
        <f t="shared" si="84"/>
        <v>57319.296585432443</v>
      </c>
      <c r="C398" s="115">
        <f t="shared" si="83"/>
        <v>16.96999999999997</v>
      </c>
      <c r="D398" s="68">
        <f>'ver pressoflex 6p C2 DCpowe'!$G$3/2/$C$557*C398</f>
        <v>207.88249999999965</v>
      </c>
      <c r="E398" s="114">
        <f t="shared" si="86"/>
        <v>-1.8061584676351414E-5</v>
      </c>
      <c r="F398" s="114">
        <f t="shared" si="87"/>
        <v>1.6524660106525047E-4</v>
      </c>
      <c r="G398" s="114">
        <f t="shared" si="88"/>
        <v>3.4855478680685236E-4</v>
      </c>
      <c r="H398" s="114">
        <f t="shared" si="89"/>
        <v>4.3125943034689933E-3</v>
      </c>
      <c r="I398" s="114">
        <f t="shared" si="90"/>
        <v>4.4959024892105952E-3</v>
      </c>
      <c r="J398" s="114">
        <f t="shared" si="91"/>
        <v>4.6792106749521962E-3</v>
      </c>
      <c r="K398" s="114">
        <f t="shared" si="92"/>
        <v>5.1374811393062013E-3</v>
      </c>
      <c r="L398" s="113">
        <f>-'ver pressoflex 6p C2 DCpowe'!$G$2*'ver pressoflex 6p C2 DCpowe'!D398*'ver pressoflex 6p C2 DCpowe'!$G$17*'ver pressoflex 6p C2 DCpowe'!$G$13*'ver pressoflex 6p C2 DCpowe'!AE398</f>
        <v>-2483.899362268904</v>
      </c>
      <c r="M398" s="31">
        <f>IF(ABS(E398)&lt;'ver pressoflex 6p C2 DCpowe'!$G$7,'ver pressoflex 6p C2 DCpowe'!$G$16*E398*'ver pressoflex 6p C2 DCpowe'!$O$8,SIGN(E398)*'ver pressoflex 6p C2 DCpowe'!$G$15*'ver pressoflex 6p C2 DCpowe'!$O$8)</f>
        <v>-0.30405229865599387</v>
      </c>
      <c r="N398" s="31">
        <f>IF(ABS(F398)&lt;'ver pressoflex 6p C2 DCpowe'!$G$7,'ver pressoflex 6p C2 DCpowe'!$G$16*F398*'ver pressoflex 6p C2 DCpowe'!$O$9,SIGN(F398)*'ver pressoflex 6p C2 DCpowe'!$G$15*'ver pressoflex 6p C2 DCpowe'!$O$9)</f>
        <v>0</v>
      </c>
      <c r="O398" s="31">
        <f>IF(ABS(G398)&lt;'ver pressoflex 6p C2 DCpowe'!$G$7,'ver pressoflex 6p C2 DCpowe'!$G$16*G398*'ver pressoflex 6p C2 DCpowe'!$O$10,SIGN(G398)*'ver pressoflex 6p C2 DCpowe'!$G$15*'ver pressoflex 6p C2 DCpowe'!$O$10)</f>
        <v>0</v>
      </c>
      <c r="P398" s="31">
        <f>IF(ABS(H398)&lt;'ver pressoflex 6p C2 DCpowe'!$G$7,'ver pressoflex 6p C2 DCpowe'!$G$16*H398*'ver pressoflex 6p C2 DCpowe'!$O$11,SIGN(H398)*'ver pressoflex 6p C2 DCpowe'!$G$15*'ver pressoflex 6p C2 DCpowe'!$O$11)</f>
        <v>0</v>
      </c>
      <c r="Q398" s="31">
        <f>IF(ABS(I398)&lt;'ver pressoflex 6p C2 DCpowe'!$G$7,'ver pressoflex 6p C2 DCpowe'!$G$16*I398*'ver pressoflex 6p C2 DCpowe'!$O$12,SIGN(I398)*'ver pressoflex 6p C2 DCpowe'!$G$15*'ver pressoflex 6p C2 DCpowe'!$O$12)</f>
        <v>0</v>
      </c>
      <c r="R398" s="31">
        <f>IF(ABS(J398)&lt;'ver pressoflex 6p C2 DCpowe'!$G$7,'ver pressoflex 6p C2 DCpowe'!$G$16*J398*'ver pressoflex 6p C2 DCpowe'!$O$13,SIGN(J398)*'ver pressoflex 6p C2 DCpowe'!$G$15*'ver pressoflex 6p C2 DCpowe'!$O$13)</f>
        <v>17803.500000000004</v>
      </c>
      <c r="S398" s="113">
        <f t="shared" si="85"/>
        <v>15319.296585432443</v>
      </c>
      <c r="T398" s="362">
        <f>-L398*('ver pressoflex 6p C2 DCpowe'!$G$3/2-'ver pressoflex 6p C2 DCpowe'!AF398*'ver pressoflex 6p C2 DCpowe'!D398)</f>
        <v>2817791.360146062</v>
      </c>
      <c r="U398" s="29">
        <f>M398*IF(($G$3/2-$M$8)&gt;0,('ver pressoflex 6p C2 DCpowe'!$G$3/2-'ver pressoflex 6p C2 DCpowe'!$M$8),'ver pressoflex 6p C2 DCpowe'!$G$3/2-('ver pressoflex 6p C2 DCpowe'!$G$3-'ver pressoflex 6p C2 DCpowe'!$M$8))*IF(($G$3/2-$M$8)&gt;0,-1,1)</f>
        <v>311.65360612239374</v>
      </c>
      <c r="V398" s="29">
        <f>N398*IF(($G$3/2-$M$9)&gt;0,('ver pressoflex 6p C2 DCpowe'!$G$3/2-'ver pressoflex 6p C2 DCpowe'!$M$9),'ver pressoflex 6p C2 DCpowe'!$G$3/2-('ver pressoflex 6p C2 DCpowe'!$G$3-'ver pressoflex 6p C2 DCpowe'!$M$9))*IF(($G$3/2-$M$9)&gt;0,-1,1)</f>
        <v>0</v>
      </c>
      <c r="W398" s="29">
        <f>O398*IF(($G$3/2-$M$10)&gt;0,('ver pressoflex 6p C2 DCpowe'!$G$3/2-'ver pressoflex 6p C2 DCpowe'!$M$10),'ver pressoflex 6p C2 DCpowe'!$G$3/2-('ver pressoflex 6p C2 DCpowe'!$G$3-'ver pressoflex 6p C2 DCpowe'!$M$10))*IF(($G$3/2-$M$10)&gt;0,-1,1)</f>
        <v>0</v>
      </c>
      <c r="X398" s="29">
        <f>P398*IF(($G$3/2-$M$11)&gt;0,('ver pressoflex 6p C2 DCpowe'!$G$3/2-'ver pressoflex 6p C2 DCpowe'!$M$11),'ver pressoflex 6p C2 DCpowe'!$G$3/2-('ver pressoflex 6p C2 DCpowe'!$G$3-'ver pressoflex 6p C2 DCpowe'!$M$11))*IF(($G$3/2-$M$11)&gt;0,-1,1)</f>
        <v>0</v>
      </c>
      <c r="Y398" s="29">
        <f>Q398*IF(($G$3/2-$M$12)&gt;0,('ver pressoflex 6p C2 DCpowe'!$G$3/2-'ver pressoflex 6p C2 DCpowe'!$M$12),'ver pressoflex 6p C2 DCpowe'!$G$3/2-('ver pressoflex 6p C2 DCpowe'!$G$3-'ver pressoflex 6p C2 DCpowe'!$M$12))*IF(($G$3/2-$M$12)&gt;0,-1,1)</f>
        <v>0</v>
      </c>
      <c r="Z398" s="29">
        <f>R398*IF(($G$3/2-$M$13)&gt;0,('ver pressoflex 6p C2 DCpowe'!$G$3/2-'ver pressoflex 6p C2 DCpowe'!$M$13),'ver pressoflex 6p C2 DCpowe'!$G$3/2-('ver pressoflex 6p C2 DCpowe'!$G$3-'ver pressoflex 6p C2 DCpowe'!$M$13))*IF(($G$3/2-$M$13)&gt;0,-1,1)</f>
        <v>18248587.500000004</v>
      </c>
      <c r="AA398" s="113">
        <f t="shared" si="93"/>
        <v>21066690.513752189</v>
      </c>
      <c r="AB398" s="193">
        <f t="shared" si="94"/>
        <v>4.7633204903035616E-4</v>
      </c>
      <c r="AC398" s="191">
        <f t="shared" si="95"/>
        <v>6.8277563727281595E-4</v>
      </c>
      <c r="AD398" s="194">
        <f t="shared" si="96"/>
        <v>1.835212952223258E-7</v>
      </c>
      <c r="AE398" s="191">
        <f t="shared" si="97"/>
        <v>5.1208172795461193E-2</v>
      </c>
      <c r="AF398" s="191">
        <f t="shared" si="98"/>
        <v>0.43571481758212072</v>
      </c>
    </row>
    <row r="399" spans="2:32">
      <c r="B399" s="116">
        <f t="shared" si="84"/>
        <v>57285.851477761629</v>
      </c>
      <c r="C399" s="115">
        <f t="shared" si="83"/>
        <v>17.069999999999972</v>
      </c>
      <c r="D399" s="68">
        <f>'ver pressoflex 6p C2 DCpowe'!$G$3/2/$C$557*C399</f>
        <v>209.10749999999965</v>
      </c>
      <c r="E399" s="114">
        <f t="shared" si="86"/>
        <v>-2.0880213032049137E-5</v>
      </c>
      <c r="F399" s="114">
        <f t="shared" si="87"/>
        <v>1.6253093630245495E-4</v>
      </c>
      <c r="G399" s="114">
        <f t="shared" si="88"/>
        <v>3.4594208563695902E-4</v>
      </c>
      <c r="H399" s="114">
        <f t="shared" si="89"/>
        <v>4.3122081899956101E-3</v>
      </c>
      <c r="I399" s="114">
        <f t="shared" si="90"/>
        <v>4.4956193393301137E-3</v>
      </c>
      <c r="J399" s="114">
        <f t="shared" si="91"/>
        <v>4.6790304886646181E-3</v>
      </c>
      <c r="K399" s="114">
        <f t="shared" si="92"/>
        <v>5.1375583620008776E-3</v>
      </c>
      <c r="L399" s="113">
        <f>-'ver pressoflex 6p C2 DCpowe'!$G$2*'ver pressoflex 6p C2 DCpowe'!D399*'ver pressoflex 6p C2 DCpowe'!$G$17*'ver pressoflex 6p C2 DCpowe'!$G$13*'ver pressoflex 6p C2 DCpowe'!AE399</f>
        <v>-2517.2970205909492</v>
      </c>
      <c r="M399" s="31">
        <f>IF(ABS(E399)&lt;'ver pressoflex 6p C2 DCpowe'!$G$7,'ver pressoflex 6p C2 DCpowe'!$G$16*E399*'ver pressoflex 6p C2 DCpowe'!$O$8,SIGN(E399)*'ver pressoflex 6p C2 DCpowe'!$G$15*'ver pressoflex 6p C2 DCpowe'!$O$8)</f>
        <v>-0.35150164742376661</v>
      </c>
      <c r="N399" s="31">
        <f>IF(ABS(F399)&lt;'ver pressoflex 6p C2 DCpowe'!$G$7,'ver pressoflex 6p C2 DCpowe'!$G$16*F399*'ver pressoflex 6p C2 DCpowe'!$O$9,SIGN(F399)*'ver pressoflex 6p C2 DCpowe'!$G$15*'ver pressoflex 6p C2 DCpowe'!$O$9)</f>
        <v>0</v>
      </c>
      <c r="O399" s="31">
        <f>IF(ABS(G399)&lt;'ver pressoflex 6p C2 DCpowe'!$G$7,'ver pressoflex 6p C2 DCpowe'!$G$16*G399*'ver pressoflex 6p C2 DCpowe'!$O$10,SIGN(G399)*'ver pressoflex 6p C2 DCpowe'!$G$15*'ver pressoflex 6p C2 DCpowe'!$O$10)</f>
        <v>0</v>
      </c>
      <c r="P399" s="31">
        <f>IF(ABS(H399)&lt;'ver pressoflex 6p C2 DCpowe'!$G$7,'ver pressoflex 6p C2 DCpowe'!$G$16*H399*'ver pressoflex 6p C2 DCpowe'!$O$11,SIGN(H399)*'ver pressoflex 6p C2 DCpowe'!$G$15*'ver pressoflex 6p C2 DCpowe'!$O$11)</f>
        <v>0</v>
      </c>
      <c r="Q399" s="31">
        <f>IF(ABS(I399)&lt;'ver pressoflex 6p C2 DCpowe'!$G$7,'ver pressoflex 6p C2 DCpowe'!$G$16*I399*'ver pressoflex 6p C2 DCpowe'!$O$12,SIGN(I399)*'ver pressoflex 6p C2 DCpowe'!$G$15*'ver pressoflex 6p C2 DCpowe'!$O$12)</f>
        <v>0</v>
      </c>
      <c r="R399" s="31">
        <f>IF(ABS(J399)&lt;'ver pressoflex 6p C2 DCpowe'!$G$7,'ver pressoflex 6p C2 DCpowe'!$G$16*J399*'ver pressoflex 6p C2 DCpowe'!$O$13,SIGN(J399)*'ver pressoflex 6p C2 DCpowe'!$G$15*'ver pressoflex 6p C2 DCpowe'!$O$13)</f>
        <v>17803.500000000004</v>
      </c>
      <c r="S399" s="113">
        <f t="shared" si="85"/>
        <v>15285.851477761631</v>
      </c>
      <c r="T399" s="362">
        <f>-L399*('ver pressoflex 6p C2 DCpowe'!$G$3/2-'ver pressoflex 6p C2 DCpowe'!AF399*'ver pressoflex 6p C2 DCpowe'!D399)</f>
        <v>2854139.8803172498</v>
      </c>
      <c r="U399" s="29">
        <f>M399*IF(($G$3/2-$M$8)&gt;0,('ver pressoflex 6p C2 DCpowe'!$G$3/2-'ver pressoflex 6p C2 DCpowe'!$M$8),'ver pressoflex 6p C2 DCpowe'!$G$3/2-('ver pressoflex 6p C2 DCpowe'!$G$3-'ver pressoflex 6p C2 DCpowe'!$M$8))*IF(($G$3/2-$M$8)&gt;0,-1,1)</f>
        <v>360.28918860936079</v>
      </c>
      <c r="V399" s="29">
        <f>N399*IF(($G$3/2-$M$9)&gt;0,('ver pressoflex 6p C2 DCpowe'!$G$3/2-'ver pressoflex 6p C2 DCpowe'!$M$9),'ver pressoflex 6p C2 DCpowe'!$G$3/2-('ver pressoflex 6p C2 DCpowe'!$G$3-'ver pressoflex 6p C2 DCpowe'!$M$9))*IF(($G$3/2-$M$9)&gt;0,-1,1)</f>
        <v>0</v>
      </c>
      <c r="W399" s="29">
        <f>O399*IF(($G$3/2-$M$10)&gt;0,('ver pressoflex 6p C2 DCpowe'!$G$3/2-'ver pressoflex 6p C2 DCpowe'!$M$10),'ver pressoflex 6p C2 DCpowe'!$G$3/2-('ver pressoflex 6p C2 DCpowe'!$G$3-'ver pressoflex 6p C2 DCpowe'!$M$10))*IF(($G$3/2-$M$10)&gt;0,-1,1)</f>
        <v>0</v>
      </c>
      <c r="X399" s="29">
        <f>P399*IF(($G$3/2-$M$11)&gt;0,('ver pressoflex 6p C2 DCpowe'!$G$3/2-'ver pressoflex 6p C2 DCpowe'!$M$11),'ver pressoflex 6p C2 DCpowe'!$G$3/2-('ver pressoflex 6p C2 DCpowe'!$G$3-'ver pressoflex 6p C2 DCpowe'!$M$11))*IF(($G$3/2-$M$11)&gt;0,-1,1)</f>
        <v>0</v>
      </c>
      <c r="Y399" s="29">
        <f>Q399*IF(($G$3/2-$M$12)&gt;0,('ver pressoflex 6p C2 DCpowe'!$G$3/2-'ver pressoflex 6p C2 DCpowe'!$M$12),'ver pressoflex 6p C2 DCpowe'!$G$3/2-('ver pressoflex 6p C2 DCpowe'!$G$3-'ver pressoflex 6p C2 DCpowe'!$M$12))*IF(($G$3/2-$M$12)&gt;0,-1,1)</f>
        <v>0</v>
      </c>
      <c r="Z399" s="29">
        <f>R399*IF(($G$3/2-$M$13)&gt;0,('ver pressoflex 6p C2 DCpowe'!$G$3/2-'ver pressoflex 6p C2 DCpowe'!$M$13),'ver pressoflex 6p C2 DCpowe'!$G$3/2-('ver pressoflex 6p C2 DCpowe'!$G$3-'ver pressoflex 6p C2 DCpowe'!$M$13))*IF(($G$3/2-$M$13)&gt;0,-1,1)</f>
        <v>18248587.500000004</v>
      </c>
      <c r="AA399" s="113">
        <f t="shared" si="93"/>
        <v>21103087.669505864</v>
      </c>
      <c r="AB399" s="193">
        <f t="shared" si="94"/>
        <v>4.7940808636830933E-4</v>
      </c>
      <c r="AC399" s="191">
        <f t="shared" si="95"/>
        <v>6.8790236616940448E-4</v>
      </c>
      <c r="AD399" s="194">
        <f t="shared" si="96"/>
        <v>1.8597120550721473E-7</v>
      </c>
      <c r="AE399" s="191">
        <f t="shared" si="97"/>
        <v>5.1592677462705336E-2</v>
      </c>
      <c r="AF399" s="191">
        <f t="shared" si="98"/>
        <v>0.43608512862736915</v>
      </c>
    </row>
    <row r="400" spans="2:32">
      <c r="B400" s="116">
        <f t="shared" si="84"/>
        <v>57252.165297280699</v>
      </c>
      <c r="C400" s="115">
        <f t="shared" ref="C400:C463" si="99">+C399+0.1</f>
        <v>17.169999999999973</v>
      </c>
      <c r="D400" s="68">
        <f>'ver pressoflex 6p C2 DCpowe'!$G$3/2/$C$557*C400</f>
        <v>210.33249999999967</v>
      </c>
      <c r="E400" s="114">
        <f t="shared" si="86"/>
        <v>-2.3702009595499469E-5</v>
      </c>
      <c r="F400" s="114">
        <f t="shared" si="87"/>
        <v>1.5981221906552335E-4</v>
      </c>
      <c r="G400" s="114">
        <f t="shared" si="88"/>
        <v>3.4332644772654613E-4</v>
      </c>
      <c r="H400" s="114">
        <f t="shared" si="89"/>
        <v>4.3118216425211643E-3</v>
      </c>
      <c r="I400" s="114">
        <f t="shared" si="90"/>
        <v>4.4953358711821868E-3</v>
      </c>
      <c r="J400" s="114">
        <f t="shared" si="91"/>
        <v>4.6788500998432092E-3</v>
      </c>
      <c r="K400" s="114">
        <f t="shared" si="92"/>
        <v>5.1376356714957676E-3</v>
      </c>
      <c r="L400" s="113">
        <f>-'ver pressoflex 6p C2 DCpowe'!$G$2*'ver pressoflex 6p C2 DCpowe'!D400*'ver pressoflex 6p C2 DCpowe'!$G$17*'ver pressoflex 6p C2 DCpowe'!$G$13*'ver pressoflex 6p C2 DCpowe'!AE400</f>
        <v>-2550.9356983888761</v>
      </c>
      <c r="M400" s="31">
        <f>IF(ABS(E400)&lt;'ver pressoflex 6p C2 DCpowe'!$G$7,'ver pressoflex 6p C2 DCpowe'!$G$16*E400*'ver pressoflex 6p C2 DCpowe'!$O$8,SIGN(E400)*'ver pressoflex 6p C2 DCpowe'!$G$15*'ver pressoflex 6p C2 DCpowe'!$O$8)</f>
        <v>-0.39900433042920791</v>
      </c>
      <c r="N400" s="31">
        <f>IF(ABS(F400)&lt;'ver pressoflex 6p C2 DCpowe'!$G$7,'ver pressoflex 6p C2 DCpowe'!$G$16*F400*'ver pressoflex 6p C2 DCpowe'!$O$9,SIGN(F400)*'ver pressoflex 6p C2 DCpowe'!$G$15*'ver pressoflex 6p C2 DCpowe'!$O$9)</f>
        <v>0</v>
      </c>
      <c r="O400" s="31">
        <f>IF(ABS(G400)&lt;'ver pressoflex 6p C2 DCpowe'!$G$7,'ver pressoflex 6p C2 DCpowe'!$G$16*G400*'ver pressoflex 6p C2 DCpowe'!$O$10,SIGN(G400)*'ver pressoflex 6p C2 DCpowe'!$G$15*'ver pressoflex 6p C2 DCpowe'!$O$10)</f>
        <v>0</v>
      </c>
      <c r="P400" s="31">
        <f>IF(ABS(H400)&lt;'ver pressoflex 6p C2 DCpowe'!$G$7,'ver pressoflex 6p C2 DCpowe'!$G$16*H400*'ver pressoflex 6p C2 DCpowe'!$O$11,SIGN(H400)*'ver pressoflex 6p C2 DCpowe'!$G$15*'ver pressoflex 6p C2 DCpowe'!$O$11)</f>
        <v>0</v>
      </c>
      <c r="Q400" s="31">
        <f>IF(ABS(I400)&lt;'ver pressoflex 6p C2 DCpowe'!$G$7,'ver pressoflex 6p C2 DCpowe'!$G$16*I400*'ver pressoflex 6p C2 DCpowe'!$O$12,SIGN(I400)*'ver pressoflex 6p C2 DCpowe'!$G$15*'ver pressoflex 6p C2 DCpowe'!$O$12)</f>
        <v>0</v>
      </c>
      <c r="R400" s="31">
        <f>IF(ABS(J400)&lt;'ver pressoflex 6p C2 DCpowe'!$G$7,'ver pressoflex 6p C2 DCpowe'!$G$16*J400*'ver pressoflex 6p C2 DCpowe'!$O$13,SIGN(J400)*'ver pressoflex 6p C2 DCpowe'!$G$15*'ver pressoflex 6p C2 DCpowe'!$O$13)</f>
        <v>17803.500000000004</v>
      </c>
      <c r="S400" s="113">
        <f t="shared" si="85"/>
        <v>15252.165297280699</v>
      </c>
      <c r="T400" s="362">
        <f>-L400*('ver pressoflex 6p C2 DCpowe'!$G$3/2-'ver pressoflex 6p C2 DCpowe'!AF400*'ver pressoflex 6p C2 DCpowe'!D400)</f>
        <v>2890720.3663400766</v>
      </c>
      <c r="U400" s="29">
        <f>M400*IF(($G$3/2-$M$8)&gt;0,('ver pressoflex 6p C2 DCpowe'!$G$3/2-'ver pressoflex 6p C2 DCpowe'!$M$8),'ver pressoflex 6p C2 DCpowe'!$G$3/2-('ver pressoflex 6p C2 DCpowe'!$G$3-'ver pressoflex 6p C2 DCpowe'!$M$8))*IF(($G$3/2-$M$8)&gt;0,-1,1)</f>
        <v>408.97943868993809</v>
      </c>
      <c r="V400" s="29">
        <f>N400*IF(($G$3/2-$M$9)&gt;0,('ver pressoflex 6p C2 DCpowe'!$G$3/2-'ver pressoflex 6p C2 DCpowe'!$M$9),'ver pressoflex 6p C2 DCpowe'!$G$3/2-('ver pressoflex 6p C2 DCpowe'!$G$3-'ver pressoflex 6p C2 DCpowe'!$M$9))*IF(($G$3/2-$M$9)&gt;0,-1,1)</f>
        <v>0</v>
      </c>
      <c r="W400" s="29">
        <f>O400*IF(($G$3/2-$M$10)&gt;0,('ver pressoflex 6p C2 DCpowe'!$G$3/2-'ver pressoflex 6p C2 DCpowe'!$M$10),'ver pressoflex 6p C2 DCpowe'!$G$3/2-('ver pressoflex 6p C2 DCpowe'!$G$3-'ver pressoflex 6p C2 DCpowe'!$M$10))*IF(($G$3/2-$M$10)&gt;0,-1,1)</f>
        <v>0</v>
      </c>
      <c r="X400" s="29">
        <f>P400*IF(($G$3/2-$M$11)&gt;0,('ver pressoflex 6p C2 DCpowe'!$G$3/2-'ver pressoflex 6p C2 DCpowe'!$M$11),'ver pressoflex 6p C2 DCpowe'!$G$3/2-('ver pressoflex 6p C2 DCpowe'!$G$3-'ver pressoflex 6p C2 DCpowe'!$M$11))*IF(($G$3/2-$M$11)&gt;0,-1,1)</f>
        <v>0</v>
      </c>
      <c r="Y400" s="29">
        <f>Q400*IF(($G$3/2-$M$12)&gt;0,('ver pressoflex 6p C2 DCpowe'!$G$3/2-'ver pressoflex 6p C2 DCpowe'!$M$12),'ver pressoflex 6p C2 DCpowe'!$G$3/2-('ver pressoflex 6p C2 DCpowe'!$G$3-'ver pressoflex 6p C2 DCpowe'!$M$12))*IF(($G$3/2-$M$12)&gt;0,-1,1)</f>
        <v>0</v>
      </c>
      <c r="Z400" s="29">
        <f>R400*IF(($G$3/2-$M$13)&gt;0,('ver pressoflex 6p C2 DCpowe'!$G$3/2-'ver pressoflex 6p C2 DCpowe'!$M$13),'ver pressoflex 6p C2 DCpowe'!$G$3/2-('ver pressoflex 6p C2 DCpowe'!$G$3-'ver pressoflex 6p C2 DCpowe'!$M$13))*IF(($G$3/2-$M$13)&gt;0,-1,1)</f>
        <v>18248587.500000004</v>
      </c>
      <c r="AA400" s="113">
        <f t="shared" si="93"/>
        <v>21139716.845778771</v>
      </c>
      <c r="AB400" s="193">
        <f t="shared" si="94"/>
        <v>4.824875812480565E-4</v>
      </c>
      <c r="AC400" s="191">
        <f t="shared" si="95"/>
        <v>6.9303485763564971E-4</v>
      </c>
      <c r="AD400" s="194">
        <f t="shared" si="96"/>
        <v>1.8843966615994435E-7</v>
      </c>
      <c r="AE400" s="191">
        <f t="shared" si="97"/>
        <v>5.1977614322673726E-2</v>
      </c>
      <c r="AF400" s="191">
        <f t="shared" si="98"/>
        <v>0.4364517470797763</v>
      </c>
    </row>
    <row r="401" spans="2:32">
      <c r="B401" s="116">
        <f t="shared" si="84"/>
        <v>57218.237637303413</v>
      </c>
      <c r="C401" s="115">
        <f t="shared" si="99"/>
        <v>17.269999999999975</v>
      </c>
      <c r="D401" s="68">
        <f>'ver pressoflex 6p C2 DCpowe'!$G$3/2/$C$557*C401</f>
        <v>211.55749999999969</v>
      </c>
      <c r="E401" s="114">
        <f t="shared" si="86"/>
        <v>-2.6526979711421557E-5</v>
      </c>
      <c r="F401" s="114">
        <f t="shared" si="87"/>
        <v>1.5709044420497741E-4</v>
      </c>
      <c r="G401" s="114">
        <f t="shared" si="88"/>
        <v>3.4070786812137642E-4</v>
      </c>
      <c r="H401" s="114">
        <f t="shared" si="89"/>
        <v>4.3114346603135038E-3</v>
      </c>
      <c r="I401" s="114">
        <f t="shared" si="90"/>
        <v>4.4950520842299037E-3</v>
      </c>
      <c r="J401" s="114">
        <f t="shared" si="91"/>
        <v>4.6786695081463027E-3</v>
      </c>
      <c r="K401" s="114">
        <f t="shared" si="92"/>
        <v>5.1377130679372994E-3</v>
      </c>
      <c r="L401" s="113">
        <f>-'ver pressoflex 6p C2 DCpowe'!$G$2*'ver pressoflex 6p C2 DCpowe'!D401*'ver pressoflex 6p C2 DCpowe'!$G$17*'ver pressoflex 6p C2 DCpowe'!$G$13*'ver pressoflex 6p C2 DCpowe'!AE401</f>
        <v>-2584.8158022589455</v>
      </c>
      <c r="M401" s="31">
        <f>IF(ABS(E401)&lt;'ver pressoflex 6p C2 DCpowe'!$G$7,'ver pressoflex 6p C2 DCpowe'!$G$16*E401*'ver pressoflex 6p C2 DCpowe'!$O$8,SIGN(E401)*'ver pressoflex 6p C2 DCpowe'!$G$15*'ver pressoflex 6p C2 DCpowe'!$O$8)</f>
        <v>-0.44656043764637998</v>
      </c>
      <c r="N401" s="31">
        <f>IF(ABS(F401)&lt;'ver pressoflex 6p C2 DCpowe'!$G$7,'ver pressoflex 6p C2 DCpowe'!$G$16*F401*'ver pressoflex 6p C2 DCpowe'!$O$9,SIGN(F401)*'ver pressoflex 6p C2 DCpowe'!$G$15*'ver pressoflex 6p C2 DCpowe'!$O$9)</f>
        <v>0</v>
      </c>
      <c r="O401" s="31">
        <f>IF(ABS(G401)&lt;'ver pressoflex 6p C2 DCpowe'!$G$7,'ver pressoflex 6p C2 DCpowe'!$G$16*G401*'ver pressoflex 6p C2 DCpowe'!$O$10,SIGN(G401)*'ver pressoflex 6p C2 DCpowe'!$G$15*'ver pressoflex 6p C2 DCpowe'!$O$10)</f>
        <v>0</v>
      </c>
      <c r="P401" s="31">
        <f>IF(ABS(H401)&lt;'ver pressoflex 6p C2 DCpowe'!$G$7,'ver pressoflex 6p C2 DCpowe'!$G$16*H401*'ver pressoflex 6p C2 DCpowe'!$O$11,SIGN(H401)*'ver pressoflex 6p C2 DCpowe'!$G$15*'ver pressoflex 6p C2 DCpowe'!$O$11)</f>
        <v>0</v>
      </c>
      <c r="Q401" s="31">
        <f>IF(ABS(I401)&lt;'ver pressoflex 6p C2 DCpowe'!$G$7,'ver pressoflex 6p C2 DCpowe'!$G$16*I401*'ver pressoflex 6p C2 DCpowe'!$O$12,SIGN(I401)*'ver pressoflex 6p C2 DCpowe'!$G$15*'ver pressoflex 6p C2 DCpowe'!$O$12)</f>
        <v>0</v>
      </c>
      <c r="R401" s="31">
        <f>IF(ABS(J401)&lt;'ver pressoflex 6p C2 DCpowe'!$G$7,'ver pressoflex 6p C2 DCpowe'!$G$16*J401*'ver pressoflex 6p C2 DCpowe'!$O$13,SIGN(J401)*'ver pressoflex 6p C2 DCpowe'!$G$15*'ver pressoflex 6p C2 DCpowe'!$O$13)</f>
        <v>17803.500000000004</v>
      </c>
      <c r="S401" s="113">
        <f t="shared" si="85"/>
        <v>15218.237637303411</v>
      </c>
      <c r="T401" s="362">
        <f>-L401*('ver pressoflex 6p C2 DCpowe'!$G$3/2-'ver pressoflex 6p C2 DCpowe'!AF401*'ver pressoflex 6p C2 DCpowe'!D401)</f>
        <v>2927532.8304124298</v>
      </c>
      <c r="U401" s="29">
        <f>M401*IF(($G$3/2-$M$8)&gt;0,('ver pressoflex 6p C2 DCpowe'!$G$3/2-'ver pressoflex 6p C2 DCpowe'!$M$8),'ver pressoflex 6p C2 DCpowe'!$G$3/2-('ver pressoflex 6p C2 DCpowe'!$G$3-'ver pressoflex 6p C2 DCpowe'!$M$8))*IF(($G$3/2-$M$8)&gt;0,-1,1)</f>
        <v>457.72444858753948</v>
      </c>
      <c r="V401" s="29">
        <f>N401*IF(($G$3/2-$M$9)&gt;0,('ver pressoflex 6p C2 DCpowe'!$G$3/2-'ver pressoflex 6p C2 DCpowe'!$M$9),'ver pressoflex 6p C2 DCpowe'!$G$3/2-('ver pressoflex 6p C2 DCpowe'!$G$3-'ver pressoflex 6p C2 DCpowe'!$M$9))*IF(($G$3/2-$M$9)&gt;0,-1,1)</f>
        <v>0</v>
      </c>
      <c r="W401" s="29">
        <f>O401*IF(($G$3/2-$M$10)&gt;0,('ver pressoflex 6p C2 DCpowe'!$G$3/2-'ver pressoflex 6p C2 DCpowe'!$M$10),'ver pressoflex 6p C2 DCpowe'!$G$3/2-('ver pressoflex 6p C2 DCpowe'!$G$3-'ver pressoflex 6p C2 DCpowe'!$M$10))*IF(($G$3/2-$M$10)&gt;0,-1,1)</f>
        <v>0</v>
      </c>
      <c r="X401" s="29">
        <f>P401*IF(($G$3/2-$M$11)&gt;0,('ver pressoflex 6p C2 DCpowe'!$G$3/2-'ver pressoflex 6p C2 DCpowe'!$M$11),'ver pressoflex 6p C2 DCpowe'!$G$3/2-('ver pressoflex 6p C2 DCpowe'!$G$3-'ver pressoflex 6p C2 DCpowe'!$M$11))*IF(($G$3/2-$M$11)&gt;0,-1,1)</f>
        <v>0</v>
      </c>
      <c r="Y401" s="29">
        <f>Q401*IF(($G$3/2-$M$12)&gt;0,('ver pressoflex 6p C2 DCpowe'!$G$3/2-'ver pressoflex 6p C2 DCpowe'!$M$12),'ver pressoflex 6p C2 DCpowe'!$G$3/2-('ver pressoflex 6p C2 DCpowe'!$G$3-'ver pressoflex 6p C2 DCpowe'!$M$12))*IF(($G$3/2-$M$12)&gt;0,-1,1)</f>
        <v>0</v>
      </c>
      <c r="Z401" s="29">
        <f>R401*IF(($G$3/2-$M$13)&gt;0,('ver pressoflex 6p C2 DCpowe'!$G$3/2-'ver pressoflex 6p C2 DCpowe'!$M$13),'ver pressoflex 6p C2 DCpowe'!$G$3/2-('ver pressoflex 6p C2 DCpowe'!$G$3-'ver pressoflex 6p C2 DCpowe'!$M$13))*IF(($G$3/2-$M$13)&gt;0,-1,1)</f>
        <v>18248587.500000004</v>
      </c>
      <c r="AA401" s="113">
        <f t="shared" si="93"/>
        <v>21176578.05486102</v>
      </c>
      <c r="AB401" s="193">
        <f t="shared" si="94"/>
        <v>4.8557053950241903E-4</v>
      </c>
      <c r="AC401" s="191">
        <f t="shared" si="95"/>
        <v>6.9817312139292074E-4</v>
      </c>
      <c r="AD401" s="194">
        <f t="shared" si="96"/>
        <v>1.9092673513833633E-7</v>
      </c>
      <c r="AE401" s="191">
        <f t="shared" si="97"/>
        <v>5.2362984104469053E-2</v>
      </c>
      <c r="AF401" s="191">
        <f t="shared" si="98"/>
        <v>0.43681472448892555</v>
      </c>
    </row>
    <row r="402" spans="2:32">
      <c r="B402" s="116">
        <f t="shared" si="84"/>
        <v>57184.068090228262</v>
      </c>
      <c r="C402" s="115">
        <f t="shared" si="99"/>
        <v>17.369999999999976</v>
      </c>
      <c r="D402" s="68">
        <f>'ver pressoflex 6p C2 DCpowe'!$G$3/2/$C$557*C402</f>
        <v>212.78249999999971</v>
      </c>
      <c r="E402" s="114">
        <f t="shared" si="86"/>
        <v>-2.9355128736563326E-5</v>
      </c>
      <c r="F402" s="114">
        <f t="shared" si="87"/>
        <v>1.5436560655974951E-4</v>
      </c>
      <c r="G402" s="114">
        <f t="shared" si="88"/>
        <v>3.3808634185606231E-4</v>
      </c>
      <c r="H402" s="114">
        <f t="shared" si="89"/>
        <v>4.3110472426388267E-3</v>
      </c>
      <c r="I402" s="114">
        <f t="shared" si="90"/>
        <v>4.4947679779351393E-3</v>
      </c>
      <c r="J402" s="114">
        <f t="shared" si="91"/>
        <v>4.6784887132314528E-3</v>
      </c>
      <c r="K402" s="114">
        <f t="shared" si="92"/>
        <v>5.1377905514722348E-3</v>
      </c>
      <c r="L402" s="113">
        <f>-'ver pressoflex 6p C2 DCpowe'!$G$2*'ver pressoflex 6p C2 DCpowe'!D402*'ver pressoflex 6p C2 DCpowe'!$G$17*'ver pressoflex 6p C2 DCpowe'!$G$13*'ver pressoflex 6p C2 DCpowe'!AE402</f>
        <v>-2618.9377397124922</v>
      </c>
      <c r="M402" s="31">
        <f>IF(ABS(E402)&lt;'ver pressoflex 6p C2 DCpowe'!$G$7,'ver pressoflex 6p C2 DCpowe'!$G$16*E402*'ver pressoflex 6p C2 DCpowe'!$O$8,SIGN(E402)*'ver pressoflex 6p C2 DCpowe'!$G$15*'ver pressoflex 6p C2 DCpowe'!$O$8)</f>
        <v>-0.49417005925183988</v>
      </c>
      <c r="N402" s="31">
        <f>IF(ABS(F402)&lt;'ver pressoflex 6p C2 DCpowe'!$G$7,'ver pressoflex 6p C2 DCpowe'!$G$16*F402*'ver pressoflex 6p C2 DCpowe'!$O$9,SIGN(F402)*'ver pressoflex 6p C2 DCpowe'!$G$15*'ver pressoflex 6p C2 DCpowe'!$O$9)</f>
        <v>0</v>
      </c>
      <c r="O402" s="31">
        <f>IF(ABS(G402)&lt;'ver pressoflex 6p C2 DCpowe'!$G$7,'ver pressoflex 6p C2 DCpowe'!$G$16*G402*'ver pressoflex 6p C2 DCpowe'!$O$10,SIGN(G402)*'ver pressoflex 6p C2 DCpowe'!$G$15*'ver pressoflex 6p C2 DCpowe'!$O$10)</f>
        <v>0</v>
      </c>
      <c r="P402" s="31">
        <f>IF(ABS(H402)&lt;'ver pressoflex 6p C2 DCpowe'!$G$7,'ver pressoflex 6p C2 DCpowe'!$G$16*H402*'ver pressoflex 6p C2 DCpowe'!$O$11,SIGN(H402)*'ver pressoflex 6p C2 DCpowe'!$G$15*'ver pressoflex 6p C2 DCpowe'!$O$11)</f>
        <v>0</v>
      </c>
      <c r="Q402" s="31">
        <f>IF(ABS(I402)&lt;'ver pressoflex 6p C2 DCpowe'!$G$7,'ver pressoflex 6p C2 DCpowe'!$G$16*I402*'ver pressoflex 6p C2 DCpowe'!$O$12,SIGN(I402)*'ver pressoflex 6p C2 DCpowe'!$G$15*'ver pressoflex 6p C2 DCpowe'!$O$12)</f>
        <v>0</v>
      </c>
      <c r="R402" s="31">
        <f>IF(ABS(J402)&lt;'ver pressoflex 6p C2 DCpowe'!$G$7,'ver pressoflex 6p C2 DCpowe'!$G$16*J402*'ver pressoflex 6p C2 DCpowe'!$O$13,SIGN(J402)*'ver pressoflex 6p C2 DCpowe'!$G$15*'ver pressoflex 6p C2 DCpowe'!$O$13)</f>
        <v>17803.500000000004</v>
      </c>
      <c r="S402" s="113">
        <f t="shared" si="85"/>
        <v>15184.06809022826</v>
      </c>
      <c r="T402" s="362">
        <f>-L402*('ver pressoflex 6p C2 DCpowe'!$G$3/2-'ver pressoflex 6p C2 DCpowe'!AF402*'ver pressoflex 6p C2 DCpowe'!D402)</f>
        <v>2964577.2847596481</v>
      </c>
      <c r="U402" s="29">
        <f>M402*IF(($G$3/2-$M$8)&gt;0,('ver pressoflex 6p C2 DCpowe'!$G$3/2-'ver pressoflex 6p C2 DCpowe'!$M$8),'ver pressoflex 6p C2 DCpowe'!$G$3/2-('ver pressoflex 6p C2 DCpowe'!$G$3-'ver pressoflex 6p C2 DCpowe'!$M$8))*IF(($G$3/2-$M$8)&gt;0,-1,1)</f>
        <v>506.52431073313585</v>
      </c>
      <c r="V402" s="29">
        <f>N402*IF(($G$3/2-$M$9)&gt;0,('ver pressoflex 6p C2 DCpowe'!$G$3/2-'ver pressoflex 6p C2 DCpowe'!$M$9),'ver pressoflex 6p C2 DCpowe'!$G$3/2-('ver pressoflex 6p C2 DCpowe'!$G$3-'ver pressoflex 6p C2 DCpowe'!$M$9))*IF(($G$3/2-$M$9)&gt;0,-1,1)</f>
        <v>0</v>
      </c>
      <c r="W402" s="29">
        <f>O402*IF(($G$3/2-$M$10)&gt;0,('ver pressoflex 6p C2 DCpowe'!$G$3/2-'ver pressoflex 6p C2 DCpowe'!$M$10),'ver pressoflex 6p C2 DCpowe'!$G$3/2-('ver pressoflex 6p C2 DCpowe'!$G$3-'ver pressoflex 6p C2 DCpowe'!$M$10))*IF(($G$3/2-$M$10)&gt;0,-1,1)</f>
        <v>0</v>
      </c>
      <c r="X402" s="29">
        <f>P402*IF(($G$3/2-$M$11)&gt;0,('ver pressoflex 6p C2 DCpowe'!$G$3/2-'ver pressoflex 6p C2 DCpowe'!$M$11),'ver pressoflex 6p C2 DCpowe'!$G$3/2-('ver pressoflex 6p C2 DCpowe'!$G$3-'ver pressoflex 6p C2 DCpowe'!$M$11))*IF(($G$3/2-$M$11)&gt;0,-1,1)</f>
        <v>0</v>
      </c>
      <c r="Y402" s="29">
        <f>Q402*IF(($G$3/2-$M$12)&gt;0,('ver pressoflex 6p C2 DCpowe'!$G$3/2-'ver pressoflex 6p C2 DCpowe'!$M$12),'ver pressoflex 6p C2 DCpowe'!$G$3/2-('ver pressoflex 6p C2 DCpowe'!$G$3-'ver pressoflex 6p C2 DCpowe'!$M$12))*IF(($G$3/2-$M$12)&gt;0,-1,1)</f>
        <v>0</v>
      </c>
      <c r="Z402" s="29">
        <f>R402*IF(($G$3/2-$M$13)&gt;0,('ver pressoflex 6p C2 DCpowe'!$G$3/2-'ver pressoflex 6p C2 DCpowe'!$M$13),'ver pressoflex 6p C2 DCpowe'!$G$3/2-('ver pressoflex 6p C2 DCpowe'!$G$3-'ver pressoflex 6p C2 DCpowe'!$M$13))*IF(($G$3/2-$M$13)&gt;0,-1,1)</f>
        <v>18248587.500000004</v>
      </c>
      <c r="AA402" s="113">
        <f t="shared" si="93"/>
        <v>21213671.309070386</v>
      </c>
      <c r="AB402" s="193">
        <f t="shared" si="94"/>
        <v>4.8865696697734538E-4</v>
      </c>
      <c r="AC402" s="191">
        <f t="shared" si="95"/>
        <v>7.0331716718446458E-4</v>
      </c>
      <c r="AD402" s="194">
        <f t="shared" si="96"/>
        <v>1.9343247059069314E-7</v>
      </c>
      <c r="AE402" s="191">
        <f t="shared" si="97"/>
        <v>5.2748787538834843E-2</v>
      </c>
      <c r="AF402" s="191">
        <f t="shared" si="98"/>
        <v>0.43717411155568731</v>
      </c>
    </row>
    <row r="403" spans="2:32">
      <c r="B403" s="116">
        <f t="shared" si="84"/>
        <v>57149.656247535866</v>
      </c>
      <c r="C403" s="115">
        <f t="shared" si="99"/>
        <v>17.469999999999978</v>
      </c>
      <c r="D403" s="68">
        <f>'ver pressoflex 6p C2 DCpowe'!$G$3/2/$C$557*C403</f>
        <v>214.00749999999974</v>
      </c>
      <c r="E403" s="114">
        <f t="shared" si="86"/>
        <v>-3.2186462039735281E-5</v>
      </c>
      <c r="F403" s="114">
        <f t="shared" si="87"/>
        <v>1.5163770095715003E-4</v>
      </c>
      <c r="G403" s="114">
        <f t="shared" si="88"/>
        <v>3.3546186395403533E-4</v>
      </c>
      <c r="H403" s="114">
        <f t="shared" si="89"/>
        <v>4.3106593887616796E-3</v>
      </c>
      <c r="I403" s="114">
        <f t="shared" si="90"/>
        <v>4.4944835517585656E-3</v>
      </c>
      <c r="J403" s="114">
        <f t="shared" si="91"/>
        <v>4.6783077147554506E-3</v>
      </c>
      <c r="K403" s="114">
        <f t="shared" si="92"/>
        <v>5.1378681222476645E-3</v>
      </c>
      <c r="L403" s="113">
        <f>-'ver pressoflex 6p C2 DCpowe'!$G$2*'ver pressoflex 6p C2 DCpowe'!D403*'ver pressoflex 6p C2 DCpowe'!$G$17*'ver pressoflex 6p C2 DCpowe'!$G$13*'ver pressoflex 6p C2 DCpowe'!AE403</f>
        <v>-2653.3019191785079</v>
      </c>
      <c r="M403" s="31">
        <f>IF(ABS(E403)&lt;'ver pressoflex 6p C2 DCpowe'!$G$7,'ver pressoflex 6p C2 DCpowe'!$G$16*E403*'ver pressoflex 6p C2 DCpowe'!$O$8,SIGN(E403)*'ver pressoflex 6p C2 DCpowe'!$G$15*'ver pressoflex 6p C2 DCpowe'!$O$8)</f>
        <v>-0.54183328562520838</v>
      </c>
      <c r="N403" s="31">
        <f>IF(ABS(F403)&lt;'ver pressoflex 6p C2 DCpowe'!$G$7,'ver pressoflex 6p C2 DCpowe'!$G$16*F403*'ver pressoflex 6p C2 DCpowe'!$O$9,SIGN(F403)*'ver pressoflex 6p C2 DCpowe'!$G$15*'ver pressoflex 6p C2 DCpowe'!$O$9)</f>
        <v>0</v>
      </c>
      <c r="O403" s="31">
        <f>IF(ABS(G403)&lt;'ver pressoflex 6p C2 DCpowe'!$G$7,'ver pressoflex 6p C2 DCpowe'!$G$16*G403*'ver pressoflex 6p C2 DCpowe'!$O$10,SIGN(G403)*'ver pressoflex 6p C2 DCpowe'!$G$15*'ver pressoflex 6p C2 DCpowe'!$O$10)</f>
        <v>0</v>
      </c>
      <c r="P403" s="31">
        <f>IF(ABS(H403)&lt;'ver pressoflex 6p C2 DCpowe'!$G$7,'ver pressoflex 6p C2 DCpowe'!$G$16*H403*'ver pressoflex 6p C2 DCpowe'!$O$11,SIGN(H403)*'ver pressoflex 6p C2 DCpowe'!$G$15*'ver pressoflex 6p C2 DCpowe'!$O$11)</f>
        <v>0</v>
      </c>
      <c r="Q403" s="31">
        <f>IF(ABS(I403)&lt;'ver pressoflex 6p C2 DCpowe'!$G$7,'ver pressoflex 6p C2 DCpowe'!$G$16*I403*'ver pressoflex 6p C2 DCpowe'!$O$12,SIGN(I403)*'ver pressoflex 6p C2 DCpowe'!$G$15*'ver pressoflex 6p C2 DCpowe'!$O$12)</f>
        <v>0</v>
      </c>
      <c r="R403" s="31">
        <f>IF(ABS(J403)&lt;'ver pressoflex 6p C2 DCpowe'!$G$7,'ver pressoflex 6p C2 DCpowe'!$G$16*J403*'ver pressoflex 6p C2 DCpowe'!$O$13,SIGN(J403)*'ver pressoflex 6p C2 DCpowe'!$G$15*'ver pressoflex 6p C2 DCpowe'!$O$13)</f>
        <v>17803.500000000004</v>
      </c>
      <c r="S403" s="113">
        <f t="shared" si="85"/>
        <v>15149.65624753587</v>
      </c>
      <c r="T403" s="362">
        <f>-L403*('ver pressoflex 6p C2 DCpowe'!$G$3/2-'ver pressoflex 6p C2 DCpowe'!AF403*'ver pressoflex 6p C2 DCpowe'!D403)</f>
        <v>3001853.7416346003</v>
      </c>
      <c r="U403" s="29">
        <f>M403*IF(($G$3/2-$M$8)&gt;0,('ver pressoflex 6p C2 DCpowe'!$G$3/2-'ver pressoflex 6p C2 DCpowe'!$M$8),'ver pressoflex 6p C2 DCpowe'!$G$3/2-('ver pressoflex 6p C2 DCpowe'!$G$3-'ver pressoflex 6p C2 DCpowe'!$M$8))*IF(($G$3/2-$M$8)&gt;0,-1,1)</f>
        <v>555.3791177658386</v>
      </c>
      <c r="V403" s="29">
        <f>N403*IF(($G$3/2-$M$9)&gt;0,('ver pressoflex 6p C2 DCpowe'!$G$3/2-'ver pressoflex 6p C2 DCpowe'!$M$9),'ver pressoflex 6p C2 DCpowe'!$G$3/2-('ver pressoflex 6p C2 DCpowe'!$G$3-'ver pressoflex 6p C2 DCpowe'!$M$9))*IF(($G$3/2-$M$9)&gt;0,-1,1)</f>
        <v>0</v>
      </c>
      <c r="W403" s="29">
        <f>O403*IF(($G$3/2-$M$10)&gt;0,('ver pressoflex 6p C2 DCpowe'!$G$3/2-'ver pressoflex 6p C2 DCpowe'!$M$10),'ver pressoflex 6p C2 DCpowe'!$G$3/2-('ver pressoflex 6p C2 DCpowe'!$G$3-'ver pressoflex 6p C2 DCpowe'!$M$10))*IF(($G$3/2-$M$10)&gt;0,-1,1)</f>
        <v>0</v>
      </c>
      <c r="X403" s="29">
        <f>P403*IF(($G$3/2-$M$11)&gt;0,('ver pressoflex 6p C2 DCpowe'!$G$3/2-'ver pressoflex 6p C2 DCpowe'!$M$11),'ver pressoflex 6p C2 DCpowe'!$G$3/2-('ver pressoflex 6p C2 DCpowe'!$G$3-'ver pressoflex 6p C2 DCpowe'!$M$11))*IF(($G$3/2-$M$11)&gt;0,-1,1)</f>
        <v>0</v>
      </c>
      <c r="Y403" s="29">
        <f>Q403*IF(($G$3/2-$M$12)&gt;0,('ver pressoflex 6p C2 DCpowe'!$G$3/2-'ver pressoflex 6p C2 DCpowe'!$M$12),'ver pressoflex 6p C2 DCpowe'!$G$3/2-('ver pressoflex 6p C2 DCpowe'!$G$3-'ver pressoflex 6p C2 DCpowe'!$M$12))*IF(($G$3/2-$M$12)&gt;0,-1,1)</f>
        <v>0</v>
      </c>
      <c r="Z403" s="29">
        <f>R403*IF(($G$3/2-$M$13)&gt;0,('ver pressoflex 6p C2 DCpowe'!$G$3/2-'ver pressoflex 6p C2 DCpowe'!$M$13),'ver pressoflex 6p C2 DCpowe'!$G$3/2-('ver pressoflex 6p C2 DCpowe'!$G$3-'ver pressoflex 6p C2 DCpowe'!$M$13))*IF(($G$3/2-$M$13)&gt;0,-1,1)</f>
        <v>18248587.500000004</v>
      </c>
      <c r="AA403" s="113">
        <f t="shared" si="93"/>
        <v>21250996.620752372</v>
      </c>
      <c r="AB403" s="193">
        <f t="shared" si="94"/>
        <v>4.9174686953194855E-4</v>
      </c>
      <c r="AC403" s="191">
        <f t="shared" si="95"/>
        <v>7.084670047754699E-4</v>
      </c>
      <c r="AD403" s="194">
        <f t="shared" si="96"/>
        <v>1.9595693085650383E-7</v>
      </c>
      <c r="AE403" s="191">
        <f t="shared" si="97"/>
        <v>5.313502535816024E-2</v>
      </c>
      <c r="AF403" s="191">
        <f t="shared" si="98"/>
        <v>0.437529958145222</v>
      </c>
    </row>
    <row r="404" spans="2:32">
      <c r="B404" s="116">
        <f t="shared" si="84"/>
        <v>57115.001699786437</v>
      </c>
      <c r="C404" s="115">
        <f t="shared" si="99"/>
        <v>17.569999999999979</v>
      </c>
      <c r="D404" s="68">
        <f>'ver pressoflex 6p C2 DCpowe'!$G$3/2/$C$557*C404</f>
        <v>215.23249999999973</v>
      </c>
      <c r="E404" s="114">
        <f t="shared" si="86"/>
        <v>-3.5020985001844405E-5</v>
      </c>
      <c r="F404" s="114">
        <f t="shared" si="87"/>
        <v>1.4890672221283484E-4</v>
      </c>
      <c r="G404" s="114">
        <f t="shared" si="88"/>
        <v>3.3283442942751406E-4</v>
      </c>
      <c r="H404" s="114">
        <f t="shared" si="89"/>
        <v>4.3102710979449534E-3</v>
      </c>
      <c r="I404" s="114">
        <f t="shared" si="90"/>
        <v>4.4941988051596321E-3</v>
      </c>
      <c r="J404" s="114">
        <f t="shared" si="91"/>
        <v>4.6781265123743117E-3</v>
      </c>
      <c r="K404" s="114">
        <f t="shared" si="92"/>
        <v>5.1379457804110098E-3</v>
      </c>
      <c r="L404" s="113">
        <f>-'ver pressoflex 6p C2 DCpowe'!$G$2*'ver pressoflex 6p C2 DCpowe'!D404*'ver pressoflex 6p C2 DCpowe'!$G$17*'ver pressoflex 6p C2 DCpowe'!$G$13*'ver pressoflex 6p C2 DCpowe'!AE404</f>
        <v>-2687.9087500062187</v>
      </c>
      <c r="M404" s="31">
        <f>IF(ABS(E404)&lt;'ver pressoflex 6p C2 DCpowe'!$G$7,'ver pressoflex 6p C2 DCpowe'!$G$16*E404*'ver pressoflex 6p C2 DCpowe'!$O$8,SIGN(E404)*'ver pressoflex 6p C2 DCpowe'!$G$15*'ver pressoflex 6p C2 DCpowe'!$O$8)</f>
        <v>-0.58955020734974084</v>
      </c>
      <c r="N404" s="31">
        <f>IF(ABS(F404)&lt;'ver pressoflex 6p C2 DCpowe'!$G$7,'ver pressoflex 6p C2 DCpowe'!$G$16*F404*'ver pressoflex 6p C2 DCpowe'!$O$9,SIGN(F404)*'ver pressoflex 6p C2 DCpowe'!$G$15*'ver pressoflex 6p C2 DCpowe'!$O$9)</f>
        <v>0</v>
      </c>
      <c r="O404" s="31">
        <f>IF(ABS(G404)&lt;'ver pressoflex 6p C2 DCpowe'!$G$7,'ver pressoflex 6p C2 DCpowe'!$G$16*G404*'ver pressoflex 6p C2 DCpowe'!$O$10,SIGN(G404)*'ver pressoflex 6p C2 DCpowe'!$G$15*'ver pressoflex 6p C2 DCpowe'!$O$10)</f>
        <v>0</v>
      </c>
      <c r="P404" s="31">
        <f>IF(ABS(H404)&lt;'ver pressoflex 6p C2 DCpowe'!$G$7,'ver pressoflex 6p C2 DCpowe'!$G$16*H404*'ver pressoflex 6p C2 DCpowe'!$O$11,SIGN(H404)*'ver pressoflex 6p C2 DCpowe'!$G$15*'ver pressoflex 6p C2 DCpowe'!$O$11)</f>
        <v>0</v>
      </c>
      <c r="Q404" s="31">
        <f>IF(ABS(I404)&lt;'ver pressoflex 6p C2 DCpowe'!$G$7,'ver pressoflex 6p C2 DCpowe'!$G$16*I404*'ver pressoflex 6p C2 DCpowe'!$O$12,SIGN(I404)*'ver pressoflex 6p C2 DCpowe'!$G$15*'ver pressoflex 6p C2 DCpowe'!$O$12)</f>
        <v>0</v>
      </c>
      <c r="R404" s="31">
        <f>IF(ABS(J404)&lt;'ver pressoflex 6p C2 DCpowe'!$G$7,'ver pressoflex 6p C2 DCpowe'!$G$16*J404*'ver pressoflex 6p C2 DCpowe'!$O$13,SIGN(J404)*'ver pressoflex 6p C2 DCpowe'!$G$15*'ver pressoflex 6p C2 DCpowe'!$O$13)</f>
        <v>17803.500000000004</v>
      </c>
      <c r="S404" s="113">
        <f t="shared" si="85"/>
        <v>15115.001699786435</v>
      </c>
      <c r="T404" s="362">
        <f>-L404*('ver pressoflex 6p C2 DCpowe'!$G$3/2-'ver pressoflex 6p C2 DCpowe'!AF404*'ver pressoflex 6p C2 DCpowe'!D404)</f>
        <v>3039362.2133177649</v>
      </c>
      <c r="U404" s="29">
        <f>M404*IF(($G$3/2-$M$8)&gt;0,('ver pressoflex 6p C2 DCpowe'!$G$3/2-'ver pressoflex 6p C2 DCpowe'!$M$8),'ver pressoflex 6p C2 DCpowe'!$G$3/2-('ver pressoflex 6p C2 DCpowe'!$G$3-'ver pressoflex 6p C2 DCpowe'!$M$8))*IF(($G$3/2-$M$8)&gt;0,-1,1)</f>
        <v>604.28896253348432</v>
      </c>
      <c r="V404" s="29">
        <f>N404*IF(($G$3/2-$M$9)&gt;0,('ver pressoflex 6p C2 DCpowe'!$G$3/2-'ver pressoflex 6p C2 DCpowe'!$M$9),'ver pressoflex 6p C2 DCpowe'!$G$3/2-('ver pressoflex 6p C2 DCpowe'!$G$3-'ver pressoflex 6p C2 DCpowe'!$M$9))*IF(($G$3/2-$M$9)&gt;0,-1,1)</f>
        <v>0</v>
      </c>
      <c r="W404" s="29">
        <f>O404*IF(($G$3/2-$M$10)&gt;0,('ver pressoflex 6p C2 DCpowe'!$G$3/2-'ver pressoflex 6p C2 DCpowe'!$M$10),'ver pressoflex 6p C2 DCpowe'!$G$3/2-('ver pressoflex 6p C2 DCpowe'!$G$3-'ver pressoflex 6p C2 DCpowe'!$M$10))*IF(($G$3/2-$M$10)&gt;0,-1,1)</f>
        <v>0</v>
      </c>
      <c r="X404" s="29">
        <f>P404*IF(($G$3/2-$M$11)&gt;0,('ver pressoflex 6p C2 DCpowe'!$G$3/2-'ver pressoflex 6p C2 DCpowe'!$M$11),'ver pressoflex 6p C2 DCpowe'!$G$3/2-('ver pressoflex 6p C2 DCpowe'!$G$3-'ver pressoflex 6p C2 DCpowe'!$M$11))*IF(($G$3/2-$M$11)&gt;0,-1,1)</f>
        <v>0</v>
      </c>
      <c r="Y404" s="29">
        <f>Q404*IF(($G$3/2-$M$12)&gt;0,('ver pressoflex 6p C2 DCpowe'!$G$3/2-'ver pressoflex 6p C2 DCpowe'!$M$12),'ver pressoflex 6p C2 DCpowe'!$G$3/2-('ver pressoflex 6p C2 DCpowe'!$G$3-'ver pressoflex 6p C2 DCpowe'!$M$12))*IF(($G$3/2-$M$12)&gt;0,-1,1)</f>
        <v>0</v>
      </c>
      <c r="Z404" s="29">
        <f>R404*IF(($G$3/2-$M$13)&gt;0,('ver pressoflex 6p C2 DCpowe'!$G$3/2-'ver pressoflex 6p C2 DCpowe'!$M$13),'ver pressoflex 6p C2 DCpowe'!$G$3/2-('ver pressoflex 6p C2 DCpowe'!$G$3-'ver pressoflex 6p C2 DCpowe'!$M$13))*IF(($G$3/2-$M$13)&gt;0,-1,1)</f>
        <v>18248587.500000004</v>
      </c>
      <c r="AA404" s="113">
        <f t="shared" si="93"/>
        <v>21288554.002280302</v>
      </c>
      <c r="AB404" s="193">
        <f t="shared" si="94"/>
        <v>4.9484025303854246E-4</v>
      </c>
      <c r="AC404" s="191">
        <f t="shared" si="95"/>
        <v>7.1362264395312641E-4</v>
      </c>
      <c r="AD404" s="194">
        <f t="shared" si="96"/>
        <v>1.9850017446715173E-7</v>
      </c>
      <c r="AE404" s="191">
        <f t="shared" si="97"/>
        <v>5.3521698296484475E-2</v>
      </c>
      <c r="AF404" s="191">
        <f t="shared" si="98"/>
        <v>0.43788231329998673</v>
      </c>
    </row>
    <row r="405" spans="2:32">
      <c r="B405" s="116">
        <f t="shared" si="84"/>
        <v>57080.104036617107</v>
      </c>
      <c r="C405" s="115">
        <f t="shared" si="99"/>
        <v>17.66999999999998</v>
      </c>
      <c r="D405" s="68">
        <f>'ver pressoflex 6p C2 DCpowe'!$G$3/2/$C$557*C405</f>
        <v>216.45749999999975</v>
      </c>
      <c r="E405" s="114">
        <f t="shared" si="86"/>
        <v>-3.7858703015928494E-5</v>
      </c>
      <c r="F405" s="114">
        <f t="shared" si="87"/>
        <v>1.4617266513077207E-4</v>
      </c>
      <c r="G405" s="114">
        <f t="shared" si="88"/>
        <v>3.3020403327747264E-4</v>
      </c>
      <c r="H405" s="114">
        <f t="shared" si="89"/>
        <v>4.3098823694498727E-3</v>
      </c>
      <c r="I405" s="114">
        <f t="shared" si="90"/>
        <v>4.4939137375965728E-3</v>
      </c>
      <c r="J405" s="114">
        <f t="shared" si="91"/>
        <v>4.6779451057432737E-3</v>
      </c>
      <c r="K405" s="114">
        <f t="shared" si="92"/>
        <v>5.1380235261100256E-3</v>
      </c>
      <c r="L405" s="113">
        <f>-'ver pressoflex 6p C2 DCpowe'!$G$2*'ver pressoflex 6p C2 DCpowe'!D405*'ver pressoflex 6p C2 DCpowe'!$G$17*'ver pressoflex 6p C2 DCpowe'!$G$13*'ver pressoflex 6p C2 DCpowe'!AE405</f>
        <v>-2722.7586424676851</v>
      </c>
      <c r="M405" s="31">
        <f>IF(ABS(E405)&lt;'ver pressoflex 6p C2 DCpowe'!$G$7,'ver pressoflex 6p C2 DCpowe'!$G$16*E405*'ver pressoflex 6p C2 DCpowe'!$O$8,SIGN(E405)*'ver pressoflex 6p C2 DCpowe'!$G$15*'ver pressoflex 6p C2 DCpowe'!$O$8)</f>
        <v>-0.63732091521290513</v>
      </c>
      <c r="N405" s="31">
        <f>IF(ABS(F405)&lt;'ver pressoflex 6p C2 DCpowe'!$G$7,'ver pressoflex 6p C2 DCpowe'!$G$16*F405*'ver pressoflex 6p C2 DCpowe'!$O$9,SIGN(F405)*'ver pressoflex 6p C2 DCpowe'!$G$15*'ver pressoflex 6p C2 DCpowe'!$O$9)</f>
        <v>0</v>
      </c>
      <c r="O405" s="31">
        <f>IF(ABS(G405)&lt;'ver pressoflex 6p C2 DCpowe'!$G$7,'ver pressoflex 6p C2 DCpowe'!$G$16*G405*'ver pressoflex 6p C2 DCpowe'!$O$10,SIGN(G405)*'ver pressoflex 6p C2 DCpowe'!$G$15*'ver pressoflex 6p C2 DCpowe'!$O$10)</f>
        <v>0</v>
      </c>
      <c r="P405" s="31">
        <f>IF(ABS(H405)&lt;'ver pressoflex 6p C2 DCpowe'!$G$7,'ver pressoflex 6p C2 DCpowe'!$G$16*H405*'ver pressoflex 6p C2 DCpowe'!$O$11,SIGN(H405)*'ver pressoflex 6p C2 DCpowe'!$G$15*'ver pressoflex 6p C2 DCpowe'!$O$11)</f>
        <v>0</v>
      </c>
      <c r="Q405" s="31">
        <f>IF(ABS(I405)&lt;'ver pressoflex 6p C2 DCpowe'!$G$7,'ver pressoflex 6p C2 DCpowe'!$G$16*I405*'ver pressoflex 6p C2 DCpowe'!$O$12,SIGN(I405)*'ver pressoflex 6p C2 DCpowe'!$G$15*'ver pressoflex 6p C2 DCpowe'!$O$12)</f>
        <v>0</v>
      </c>
      <c r="R405" s="31">
        <f>IF(ABS(J405)&lt;'ver pressoflex 6p C2 DCpowe'!$G$7,'ver pressoflex 6p C2 DCpowe'!$G$16*J405*'ver pressoflex 6p C2 DCpowe'!$O$13,SIGN(J405)*'ver pressoflex 6p C2 DCpowe'!$G$15*'ver pressoflex 6p C2 DCpowe'!$O$13)</f>
        <v>17803.500000000004</v>
      </c>
      <c r="S405" s="113">
        <f t="shared" si="85"/>
        <v>15080.104036617106</v>
      </c>
      <c r="T405" s="362">
        <f>-L405*('ver pressoflex 6p C2 DCpowe'!$G$3/2-'ver pressoflex 6p C2 DCpowe'!AF405*'ver pressoflex 6p C2 DCpowe'!D405)</f>
        <v>3077102.7121173046</v>
      </c>
      <c r="U405" s="29">
        <f>M405*IF(($G$3/2-$M$8)&gt;0,('ver pressoflex 6p C2 DCpowe'!$G$3/2-'ver pressoflex 6p C2 DCpowe'!$M$8),'ver pressoflex 6p C2 DCpowe'!$G$3/2-('ver pressoflex 6p C2 DCpowe'!$G$3-'ver pressoflex 6p C2 DCpowe'!$M$8))*IF(($G$3/2-$M$8)&gt;0,-1,1)</f>
        <v>653.2539380932277</v>
      </c>
      <c r="V405" s="29">
        <f>N405*IF(($G$3/2-$M$9)&gt;0,('ver pressoflex 6p C2 DCpowe'!$G$3/2-'ver pressoflex 6p C2 DCpowe'!$M$9),'ver pressoflex 6p C2 DCpowe'!$G$3/2-('ver pressoflex 6p C2 DCpowe'!$G$3-'ver pressoflex 6p C2 DCpowe'!$M$9))*IF(($G$3/2-$M$9)&gt;0,-1,1)</f>
        <v>0</v>
      </c>
      <c r="W405" s="29">
        <f>O405*IF(($G$3/2-$M$10)&gt;0,('ver pressoflex 6p C2 DCpowe'!$G$3/2-'ver pressoflex 6p C2 DCpowe'!$M$10),'ver pressoflex 6p C2 DCpowe'!$G$3/2-('ver pressoflex 6p C2 DCpowe'!$G$3-'ver pressoflex 6p C2 DCpowe'!$M$10))*IF(($G$3/2-$M$10)&gt;0,-1,1)</f>
        <v>0</v>
      </c>
      <c r="X405" s="29">
        <f>P405*IF(($G$3/2-$M$11)&gt;0,('ver pressoflex 6p C2 DCpowe'!$G$3/2-'ver pressoflex 6p C2 DCpowe'!$M$11),'ver pressoflex 6p C2 DCpowe'!$G$3/2-('ver pressoflex 6p C2 DCpowe'!$G$3-'ver pressoflex 6p C2 DCpowe'!$M$11))*IF(($G$3/2-$M$11)&gt;0,-1,1)</f>
        <v>0</v>
      </c>
      <c r="Y405" s="29">
        <f>Q405*IF(($G$3/2-$M$12)&gt;0,('ver pressoflex 6p C2 DCpowe'!$G$3/2-'ver pressoflex 6p C2 DCpowe'!$M$12),'ver pressoflex 6p C2 DCpowe'!$G$3/2-('ver pressoflex 6p C2 DCpowe'!$G$3-'ver pressoflex 6p C2 DCpowe'!$M$12))*IF(($G$3/2-$M$12)&gt;0,-1,1)</f>
        <v>0</v>
      </c>
      <c r="Z405" s="29">
        <f>R405*IF(($G$3/2-$M$13)&gt;0,('ver pressoflex 6p C2 DCpowe'!$G$3/2-'ver pressoflex 6p C2 DCpowe'!$M$13),'ver pressoflex 6p C2 DCpowe'!$G$3/2-('ver pressoflex 6p C2 DCpowe'!$G$3-'ver pressoflex 6p C2 DCpowe'!$M$13))*IF(($G$3/2-$M$13)&gt;0,-1,1)</f>
        <v>18248587.500000004</v>
      </c>
      <c r="AA405" s="113">
        <f t="shared" si="93"/>
        <v>21326343.466055401</v>
      </c>
      <c r="AB405" s="193">
        <f t="shared" si="94"/>
        <v>4.9793712338267989E-4</v>
      </c>
      <c r="AC405" s="191">
        <f t="shared" si="95"/>
        <v>7.1878409452668887E-4</v>
      </c>
      <c r="AD405" s="194">
        <f t="shared" si="96"/>
        <v>2.0106226014662627E-7</v>
      </c>
      <c r="AE405" s="191">
        <f t="shared" si="97"/>
        <v>5.3908807089501659E-2</v>
      </c>
      <c r="AF405" s="191">
        <f t="shared" si="98"/>
        <v>0.43823122525272695</v>
      </c>
    </row>
    <row r="406" spans="2:32">
      <c r="B406" s="116">
        <f t="shared" si="84"/>
        <v>57044.9628467394</v>
      </c>
      <c r="C406" s="115">
        <f t="shared" si="99"/>
        <v>17.769999999999982</v>
      </c>
      <c r="D406" s="68">
        <f>'ver pressoflex 6p C2 DCpowe'!$G$3/2/$C$557*C406</f>
        <v>217.68249999999978</v>
      </c>
      <c r="E406" s="114">
        <f t="shared" si="86"/>
        <v>-4.0699621487190004E-5</v>
      </c>
      <c r="F406" s="114">
        <f t="shared" si="87"/>
        <v>1.4343552450320963E-4</v>
      </c>
      <c r="G406" s="114">
        <f t="shared" si="88"/>
        <v>3.2757067049360932E-4</v>
      </c>
      <c r="H406" s="114">
        <f t="shared" si="89"/>
        <v>4.3094932025360012E-3</v>
      </c>
      <c r="I406" s="114">
        <f t="shared" si="90"/>
        <v>4.4936283485264008E-3</v>
      </c>
      <c r="J406" s="114">
        <f t="shared" si="91"/>
        <v>4.6777634945168014E-3</v>
      </c>
      <c r="K406" s="114">
        <f t="shared" si="92"/>
        <v>5.1381013594928001E-3</v>
      </c>
      <c r="L406" s="113">
        <f>-'ver pressoflex 6p C2 DCpowe'!$G$2*'ver pressoflex 6p C2 DCpowe'!D406*'ver pressoflex 6p C2 DCpowe'!$G$17*'ver pressoflex 6p C2 DCpowe'!$G$13*'ver pressoflex 6p C2 DCpowe'!AE406</f>
        <v>-2757.8520077603953</v>
      </c>
      <c r="M406" s="31">
        <f>IF(ABS(E406)&lt;'ver pressoflex 6p C2 DCpowe'!$G$7,'ver pressoflex 6p C2 DCpowe'!$G$16*E406*'ver pressoflex 6p C2 DCpowe'!$O$8,SIGN(E406)*'ver pressoflex 6p C2 DCpowe'!$G$15*'ver pressoflex 6p C2 DCpowe'!$O$8)</f>
        <v>-0.68514550020695164</v>
      </c>
      <c r="N406" s="31">
        <f>IF(ABS(F406)&lt;'ver pressoflex 6p C2 DCpowe'!$G$7,'ver pressoflex 6p C2 DCpowe'!$G$16*F406*'ver pressoflex 6p C2 DCpowe'!$O$9,SIGN(F406)*'ver pressoflex 6p C2 DCpowe'!$G$15*'ver pressoflex 6p C2 DCpowe'!$O$9)</f>
        <v>0</v>
      </c>
      <c r="O406" s="31">
        <f>IF(ABS(G406)&lt;'ver pressoflex 6p C2 DCpowe'!$G$7,'ver pressoflex 6p C2 DCpowe'!$G$16*G406*'ver pressoflex 6p C2 DCpowe'!$O$10,SIGN(G406)*'ver pressoflex 6p C2 DCpowe'!$G$15*'ver pressoflex 6p C2 DCpowe'!$O$10)</f>
        <v>0</v>
      </c>
      <c r="P406" s="31">
        <f>IF(ABS(H406)&lt;'ver pressoflex 6p C2 DCpowe'!$G$7,'ver pressoflex 6p C2 DCpowe'!$G$16*H406*'ver pressoflex 6p C2 DCpowe'!$O$11,SIGN(H406)*'ver pressoflex 6p C2 DCpowe'!$G$15*'ver pressoflex 6p C2 DCpowe'!$O$11)</f>
        <v>0</v>
      </c>
      <c r="Q406" s="31">
        <f>IF(ABS(I406)&lt;'ver pressoflex 6p C2 DCpowe'!$G$7,'ver pressoflex 6p C2 DCpowe'!$G$16*I406*'ver pressoflex 6p C2 DCpowe'!$O$12,SIGN(I406)*'ver pressoflex 6p C2 DCpowe'!$G$15*'ver pressoflex 6p C2 DCpowe'!$O$12)</f>
        <v>0</v>
      </c>
      <c r="R406" s="31">
        <f>IF(ABS(J406)&lt;'ver pressoflex 6p C2 DCpowe'!$G$7,'ver pressoflex 6p C2 DCpowe'!$G$16*J406*'ver pressoflex 6p C2 DCpowe'!$O$13,SIGN(J406)*'ver pressoflex 6p C2 DCpowe'!$G$15*'ver pressoflex 6p C2 DCpowe'!$O$13)</f>
        <v>17803.500000000004</v>
      </c>
      <c r="S406" s="113">
        <f t="shared" si="85"/>
        <v>15044.962846739401</v>
      </c>
      <c r="T406" s="362">
        <f>-L406*('ver pressoflex 6p C2 DCpowe'!$G$3/2-'ver pressoflex 6p C2 DCpowe'!AF406*'ver pressoflex 6p C2 DCpowe'!D406)</f>
        <v>3115075.2503691427</v>
      </c>
      <c r="U406" s="29">
        <f>M406*IF(($G$3/2-$M$8)&gt;0,('ver pressoflex 6p C2 DCpowe'!$G$3/2-'ver pressoflex 6p C2 DCpowe'!$M$8),'ver pressoflex 6p C2 DCpowe'!$G$3/2-('ver pressoflex 6p C2 DCpowe'!$G$3-'ver pressoflex 6p C2 DCpowe'!$M$8))*IF(($G$3/2-$M$8)&gt;0,-1,1)</f>
        <v>702.27413771212548</v>
      </c>
      <c r="V406" s="29">
        <f>N406*IF(($G$3/2-$M$9)&gt;0,('ver pressoflex 6p C2 DCpowe'!$G$3/2-'ver pressoflex 6p C2 DCpowe'!$M$9),'ver pressoflex 6p C2 DCpowe'!$G$3/2-('ver pressoflex 6p C2 DCpowe'!$G$3-'ver pressoflex 6p C2 DCpowe'!$M$9))*IF(($G$3/2-$M$9)&gt;0,-1,1)</f>
        <v>0</v>
      </c>
      <c r="W406" s="29">
        <f>O406*IF(($G$3/2-$M$10)&gt;0,('ver pressoflex 6p C2 DCpowe'!$G$3/2-'ver pressoflex 6p C2 DCpowe'!$M$10),'ver pressoflex 6p C2 DCpowe'!$G$3/2-('ver pressoflex 6p C2 DCpowe'!$G$3-'ver pressoflex 6p C2 DCpowe'!$M$10))*IF(($G$3/2-$M$10)&gt;0,-1,1)</f>
        <v>0</v>
      </c>
      <c r="X406" s="29">
        <f>P406*IF(($G$3/2-$M$11)&gt;0,('ver pressoflex 6p C2 DCpowe'!$G$3/2-'ver pressoflex 6p C2 DCpowe'!$M$11),'ver pressoflex 6p C2 DCpowe'!$G$3/2-('ver pressoflex 6p C2 DCpowe'!$G$3-'ver pressoflex 6p C2 DCpowe'!$M$11))*IF(($G$3/2-$M$11)&gt;0,-1,1)</f>
        <v>0</v>
      </c>
      <c r="Y406" s="29">
        <f>Q406*IF(($G$3/2-$M$12)&gt;0,('ver pressoflex 6p C2 DCpowe'!$G$3/2-'ver pressoflex 6p C2 DCpowe'!$M$12),'ver pressoflex 6p C2 DCpowe'!$G$3/2-('ver pressoflex 6p C2 DCpowe'!$G$3-'ver pressoflex 6p C2 DCpowe'!$M$12))*IF(($G$3/2-$M$12)&gt;0,-1,1)</f>
        <v>0</v>
      </c>
      <c r="Z406" s="29">
        <f>R406*IF(($G$3/2-$M$13)&gt;0,('ver pressoflex 6p C2 DCpowe'!$G$3/2-'ver pressoflex 6p C2 DCpowe'!$M$13),'ver pressoflex 6p C2 DCpowe'!$G$3/2-('ver pressoflex 6p C2 DCpowe'!$G$3-'ver pressoflex 6p C2 DCpowe'!$M$13))*IF(($G$3/2-$M$13)&gt;0,-1,1)</f>
        <v>18248587.500000004</v>
      </c>
      <c r="AA406" s="113">
        <f t="shared" si="93"/>
        <v>21364365.024506859</v>
      </c>
      <c r="AB406" s="193">
        <f t="shared" si="94"/>
        <v>5.0103748646318914E-4</v>
      </c>
      <c r="AC406" s="191">
        <f t="shared" si="95"/>
        <v>7.2395136632753755E-4</v>
      </c>
      <c r="AD406" s="194">
        <f t="shared" si="96"/>
        <v>2.036432468122365E-7</v>
      </c>
      <c r="AE406" s="191">
        <f t="shared" si="97"/>
        <v>5.429635247456531E-2</v>
      </c>
      <c r="AF406" s="191">
        <f t="shared" si="98"/>
        <v>0.43857674143943348</v>
      </c>
    </row>
    <row r="407" spans="2:32">
      <c r="B407" s="116">
        <f t="shared" si="84"/>
        <v>57009.57771793659</v>
      </c>
      <c r="C407" s="115">
        <f t="shared" si="99"/>
        <v>17.869999999999983</v>
      </c>
      <c r="D407" s="68">
        <f>'ver pressoflex 6p C2 DCpowe'!$G$3/2/$C$557*C407</f>
        <v>218.9074999999998</v>
      </c>
      <c r="E407" s="114">
        <f t="shared" si="86"/>
        <v>-4.3543745833030603E-5</v>
      </c>
      <c r="F407" s="114">
        <f t="shared" si="87"/>
        <v>1.4069529511064177E-4</v>
      </c>
      <c r="G407" s="114">
        <f t="shared" si="88"/>
        <v>3.2493433605431407E-4</v>
      </c>
      <c r="H407" s="114">
        <f t="shared" si="89"/>
        <v>4.3091035964612293E-3</v>
      </c>
      <c r="I407" s="114">
        <f t="shared" si="90"/>
        <v>4.4933426374049014E-3</v>
      </c>
      <c r="J407" s="114">
        <f t="shared" si="91"/>
        <v>4.6775816783485727E-3</v>
      </c>
      <c r="K407" s="114">
        <f t="shared" si="92"/>
        <v>5.1381792807077544E-3</v>
      </c>
      <c r="L407" s="113">
        <f>-'ver pressoflex 6p C2 DCpowe'!$G$2*'ver pressoflex 6p C2 DCpowe'!D407*'ver pressoflex 6p C2 DCpowe'!$G$17*'ver pressoflex 6p C2 DCpowe'!$G$13*'ver pressoflex 6p C2 DCpowe'!AE407</f>
        <v>-2793.1892580098834</v>
      </c>
      <c r="M407" s="31">
        <f>IF(ABS(E407)&lt;'ver pressoflex 6p C2 DCpowe'!$G$7,'ver pressoflex 6p C2 DCpowe'!$G$16*E407*'ver pressoflex 6p C2 DCpowe'!$O$8,SIGN(E407)*'ver pressoflex 6p C2 DCpowe'!$G$15*'ver pressoflex 6p C2 DCpowe'!$O$8)</f>
        <v>-0.73302405352949407</v>
      </c>
      <c r="N407" s="31">
        <f>IF(ABS(F407)&lt;'ver pressoflex 6p C2 DCpowe'!$G$7,'ver pressoflex 6p C2 DCpowe'!$G$16*F407*'ver pressoflex 6p C2 DCpowe'!$O$9,SIGN(F407)*'ver pressoflex 6p C2 DCpowe'!$G$15*'ver pressoflex 6p C2 DCpowe'!$O$9)</f>
        <v>0</v>
      </c>
      <c r="O407" s="31">
        <f>IF(ABS(G407)&lt;'ver pressoflex 6p C2 DCpowe'!$G$7,'ver pressoflex 6p C2 DCpowe'!$G$16*G407*'ver pressoflex 6p C2 DCpowe'!$O$10,SIGN(G407)*'ver pressoflex 6p C2 DCpowe'!$G$15*'ver pressoflex 6p C2 DCpowe'!$O$10)</f>
        <v>0</v>
      </c>
      <c r="P407" s="31">
        <f>IF(ABS(H407)&lt;'ver pressoflex 6p C2 DCpowe'!$G$7,'ver pressoflex 6p C2 DCpowe'!$G$16*H407*'ver pressoflex 6p C2 DCpowe'!$O$11,SIGN(H407)*'ver pressoflex 6p C2 DCpowe'!$G$15*'ver pressoflex 6p C2 DCpowe'!$O$11)</f>
        <v>0</v>
      </c>
      <c r="Q407" s="31">
        <f>IF(ABS(I407)&lt;'ver pressoflex 6p C2 DCpowe'!$G$7,'ver pressoflex 6p C2 DCpowe'!$G$16*I407*'ver pressoflex 6p C2 DCpowe'!$O$12,SIGN(I407)*'ver pressoflex 6p C2 DCpowe'!$G$15*'ver pressoflex 6p C2 DCpowe'!$O$12)</f>
        <v>0</v>
      </c>
      <c r="R407" s="31">
        <f>IF(ABS(J407)&lt;'ver pressoflex 6p C2 DCpowe'!$G$7,'ver pressoflex 6p C2 DCpowe'!$G$16*J407*'ver pressoflex 6p C2 DCpowe'!$O$13,SIGN(J407)*'ver pressoflex 6p C2 DCpowe'!$G$15*'ver pressoflex 6p C2 DCpowe'!$O$13)</f>
        <v>17803.500000000004</v>
      </c>
      <c r="S407" s="113">
        <f t="shared" si="85"/>
        <v>15009.57771793659</v>
      </c>
      <c r="T407" s="362">
        <f>-L407*('ver pressoflex 6p C2 DCpowe'!$G$3/2-'ver pressoflex 6p C2 DCpowe'!AF407*'ver pressoflex 6p C2 DCpowe'!D407)</f>
        <v>3153279.8404370453</v>
      </c>
      <c r="U407" s="29">
        <f>M407*IF(($G$3/2-$M$8)&gt;0,('ver pressoflex 6p C2 DCpowe'!$G$3/2-'ver pressoflex 6p C2 DCpowe'!$M$8),'ver pressoflex 6p C2 DCpowe'!$G$3/2-('ver pressoflex 6p C2 DCpowe'!$G$3-'ver pressoflex 6p C2 DCpowe'!$M$8))*IF(($G$3/2-$M$8)&gt;0,-1,1)</f>
        <v>751.34965486773137</v>
      </c>
      <c r="V407" s="29">
        <f>N407*IF(($G$3/2-$M$9)&gt;0,('ver pressoflex 6p C2 DCpowe'!$G$3/2-'ver pressoflex 6p C2 DCpowe'!$M$9),'ver pressoflex 6p C2 DCpowe'!$G$3/2-('ver pressoflex 6p C2 DCpowe'!$G$3-'ver pressoflex 6p C2 DCpowe'!$M$9))*IF(($G$3/2-$M$9)&gt;0,-1,1)</f>
        <v>0</v>
      </c>
      <c r="W407" s="29">
        <f>O407*IF(($G$3/2-$M$10)&gt;0,('ver pressoflex 6p C2 DCpowe'!$G$3/2-'ver pressoflex 6p C2 DCpowe'!$M$10),'ver pressoflex 6p C2 DCpowe'!$G$3/2-('ver pressoflex 6p C2 DCpowe'!$G$3-'ver pressoflex 6p C2 DCpowe'!$M$10))*IF(($G$3/2-$M$10)&gt;0,-1,1)</f>
        <v>0</v>
      </c>
      <c r="X407" s="29">
        <f>P407*IF(($G$3/2-$M$11)&gt;0,('ver pressoflex 6p C2 DCpowe'!$G$3/2-'ver pressoflex 6p C2 DCpowe'!$M$11),'ver pressoflex 6p C2 DCpowe'!$G$3/2-('ver pressoflex 6p C2 DCpowe'!$G$3-'ver pressoflex 6p C2 DCpowe'!$M$11))*IF(($G$3/2-$M$11)&gt;0,-1,1)</f>
        <v>0</v>
      </c>
      <c r="Y407" s="29">
        <f>Q407*IF(($G$3/2-$M$12)&gt;0,('ver pressoflex 6p C2 DCpowe'!$G$3/2-'ver pressoflex 6p C2 DCpowe'!$M$12),'ver pressoflex 6p C2 DCpowe'!$G$3/2-('ver pressoflex 6p C2 DCpowe'!$G$3-'ver pressoflex 6p C2 DCpowe'!$M$12))*IF(($G$3/2-$M$12)&gt;0,-1,1)</f>
        <v>0</v>
      </c>
      <c r="Z407" s="29">
        <f>R407*IF(($G$3/2-$M$13)&gt;0,('ver pressoflex 6p C2 DCpowe'!$G$3/2-'ver pressoflex 6p C2 DCpowe'!$M$13),'ver pressoflex 6p C2 DCpowe'!$G$3/2-('ver pressoflex 6p C2 DCpowe'!$G$3-'ver pressoflex 6p C2 DCpowe'!$M$13))*IF(($G$3/2-$M$13)&gt;0,-1,1)</f>
        <v>18248587.500000004</v>
      </c>
      <c r="AA407" s="113">
        <f t="shared" si="93"/>
        <v>21402618.690091915</v>
      </c>
      <c r="AB407" s="193">
        <f t="shared" si="94"/>
        <v>5.0414134819221155E-4</v>
      </c>
      <c r="AC407" s="191">
        <f t="shared" si="95"/>
        <v>7.291244692092416E-4</v>
      </c>
      <c r="AD407" s="194">
        <f t="shared" si="96"/>
        <v>2.0624319357532835E-7</v>
      </c>
      <c r="AE407" s="191">
        <f t="shared" si="97"/>
        <v>5.4684335190693115E-2</v>
      </c>
      <c r="AF407" s="191">
        <f t="shared" si="98"/>
        <v>0.43891890851224691</v>
      </c>
    </row>
    <row r="408" spans="2:32">
      <c r="B408" s="116">
        <f t="shared" si="84"/>
        <v>56973.948237061079</v>
      </c>
      <c r="C408" s="115">
        <f t="shared" si="99"/>
        <v>17.969999999999985</v>
      </c>
      <c r="D408" s="68">
        <f>'ver pressoflex 6p C2 DCpowe'!$G$3/2/$C$557*C408</f>
        <v>220.13249999999982</v>
      </c>
      <c r="E408" s="114">
        <f t="shared" si="86"/>
        <v>-4.6391081483085534E-5</v>
      </c>
      <c r="F408" s="114">
        <f t="shared" si="87"/>
        <v>1.3795197172177602E-4</v>
      </c>
      <c r="G408" s="114">
        <f t="shared" si="88"/>
        <v>3.2229502492663763E-4</v>
      </c>
      <c r="H408" s="114">
        <f t="shared" si="89"/>
        <v>4.30871355048177E-3</v>
      </c>
      <c r="I408" s="114">
        <f t="shared" si="90"/>
        <v>4.4930566036866307E-3</v>
      </c>
      <c r="J408" s="114">
        <f t="shared" si="91"/>
        <v>4.6773996568914922E-3</v>
      </c>
      <c r="K408" s="114">
        <f t="shared" si="92"/>
        <v>5.1382572899036465E-3</v>
      </c>
      <c r="L408" s="113">
        <f>-'ver pressoflex 6p C2 DCpowe'!$G$2*'ver pressoflex 6p C2 DCpowe'!D408*'ver pressoflex 6p C2 DCpowe'!$G$17*'ver pressoflex 6p C2 DCpowe'!$G$13*'ver pressoflex 6p C2 DCpowe'!AE408</f>
        <v>-2828.7708062723441</v>
      </c>
      <c r="M408" s="31">
        <f>IF(ABS(E408)&lt;'ver pressoflex 6p C2 DCpowe'!$G$7,'ver pressoflex 6p C2 DCpowe'!$G$16*E408*'ver pressoflex 6p C2 DCpowe'!$O$8,SIGN(E408)*'ver pressoflex 6p C2 DCpowe'!$G$15*'ver pressoflex 6p C2 DCpowe'!$O$8)</f>
        <v>-0.78095666658408958</v>
      </c>
      <c r="N408" s="31">
        <f>IF(ABS(F408)&lt;'ver pressoflex 6p C2 DCpowe'!$G$7,'ver pressoflex 6p C2 DCpowe'!$G$16*F408*'ver pressoflex 6p C2 DCpowe'!$O$9,SIGN(F408)*'ver pressoflex 6p C2 DCpowe'!$G$15*'ver pressoflex 6p C2 DCpowe'!$O$9)</f>
        <v>0</v>
      </c>
      <c r="O408" s="31">
        <f>IF(ABS(G408)&lt;'ver pressoflex 6p C2 DCpowe'!$G$7,'ver pressoflex 6p C2 DCpowe'!$G$16*G408*'ver pressoflex 6p C2 DCpowe'!$O$10,SIGN(G408)*'ver pressoflex 6p C2 DCpowe'!$G$15*'ver pressoflex 6p C2 DCpowe'!$O$10)</f>
        <v>0</v>
      </c>
      <c r="P408" s="31">
        <f>IF(ABS(H408)&lt;'ver pressoflex 6p C2 DCpowe'!$G$7,'ver pressoflex 6p C2 DCpowe'!$G$16*H408*'ver pressoflex 6p C2 DCpowe'!$O$11,SIGN(H408)*'ver pressoflex 6p C2 DCpowe'!$G$15*'ver pressoflex 6p C2 DCpowe'!$O$11)</f>
        <v>0</v>
      </c>
      <c r="Q408" s="31">
        <f>IF(ABS(I408)&lt;'ver pressoflex 6p C2 DCpowe'!$G$7,'ver pressoflex 6p C2 DCpowe'!$G$16*I408*'ver pressoflex 6p C2 DCpowe'!$O$12,SIGN(I408)*'ver pressoflex 6p C2 DCpowe'!$G$15*'ver pressoflex 6p C2 DCpowe'!$O$12)</f>
        <v>0</v>
      </c>
      <c r="R408" s="31">
        <f>IF(ABS(J408)&lt;'ver pressoflex 6p C2 DCpowe'!$G$7,'ver pressoflex 6p C2 DCpowe'!$G$16*J408*'ver pressoflex 6p C2 DCpowe'!$O$13,SIGN(J408)*'ver pressoflex 6p C2 DCpowe'!$G$15*'ver pressoflex 6p C2 DCpowe'!$O$13)</f>
        <v>17803.500000000004</v>
      </c>
      <c r="S408" s="113">
        <f t="shared" si="85"/>
        <v>14973.948237061075</v>
      </c>
      <c r="T408" s="362">
        <f>-L408*('ver pressoflex 6p C2 DCpowe'!$G$3/2-'ver pressoflex 6p C2 DCpowe'!AF408*'ver pressoflex 6p C2 DCpowe'!D408)</f>
        <v>3191716.4947126964</v>
      </c>
      <c r="U408" s="29">
        <f>M408*IF(($G$3/2-$M$8)&gt;0,('ver pressoflex 6p C2 DCpowe'!$G$3/2-'ver pressoflex 6p C2 DCpowe'!$M$8),'ver pressoflex 6p C2 DCpowe'!$G$3/2-('ver pressoflex 6p C2 DCpowe'!$G$3-'ver pressoflex 6p C2 DCpowe'!$M$8))*IF(($G$3/2-$M$8)&gt;0,-1,1)</f>
        <v>800.4805832486918</v>
      </c>
      <c r="V408" s="29">
        <f>N408*IF(($G$3/2-$M$9)&gt;0,('ver pressoflex 6p C2 DCpowe'!$G$3/2-'ver pressoflex 6p C2 DCpowe'!$M$9),'ver pressoflex 6p C2 DCpowe'!$G$3/2-('ver pressoflex 6p C2 DCpowe'!$G$3-'ver pressoflex 6p C2 DCpowe'!$M$9))*IF(($G$3/2-$M$9)&gt;0,-1,1)</f>
        <v>0</v>
      </c>
      <c r="W408" s="29">
        <f>O408*IF(($G$3/2-$M$10)&gt;0,('ver pressoflex 6p C2 DCpowe'!$G$3/2-'ver pressoflex 6p C2 DCpowe'!$M$10),'ver pressoflex 6p C2 DCpowe'!$G$3/2-('ver pressoflex 6p C2 DCpowe'!$G$3-'ver pressoflex 6p C2 DCpowe'!$M$10))*IF(($G$3/2-$M$10)&gt;0,-1,1)</f>
        <v>0</v>
      </c>
      <c r="X408" s="29">
        <f>P408*IF(($G$3/2-$M$11)&gt;0,('ver pressoflex 6p C2 DCpowe'!$G$3/2-'ver pressoflex 6p C2 DCpowe'!$M$11),'ver pressoflex 6p C2 DCpowe'!$G$3/2-('ver pressoflex 6p C2 DCpowe'!$G$3-'ver pressoflex 6p C2 DCpowe'!$M$11))*IF(($G$3/2-$M$11)&gt;0,-1,1)</f>
        <v>0</v>
      </c>
      <c r="Y408" s="29">
        <f>Q408*IF(($G$3/2-$M$12)&gt;0,('ver pressoflex 6p C2 DCpowe'!$G$3/2-'ver pressoflex 6p C2 DCpowe'!$M$12),'ver pressoflex 6p C2 DCpowe'!$G$3/2-('ver pressoflex 6p C2 DCpowe'!$G$3-'ver pressoflex 6p C2 DCpowe'!$M$12))*IF(($G$3/2-$M$12)&gt;0,-1,1)</f>
        <v>0</v>
      </c>
      <c r="Z408" s="29">
        <f>R408*IF(($G$3/2-$M$13)&gt;0,('ver pressoflex 6p C2 DCpowe'!$G$3/2-'ver pressoflex 6p C2 DCpowe'!$M$13),'ver pressoflex 6p C2 DCpowe'!$G$3/2-('ver pressoflex 6p C2 DCpowe'!$G$3-'ver pressoflex 6p C2 DCpowe'!$M$13))*IF(($G$3/2-$M$13)&gt;0,-1,1)</f>
        <v>18248587.500000004</v>
      </c>
      <c r="AA408" s="113">
        <f t="shared" si="93"/>
        <v>21441104.47529595</v>
      </c>
      <c r="AB408" s="193">
        <f t="shared" si="94"/>
        <v>5.0724871449523952E-4</v>
      </c>
      <c r="AC408" s="191">
        <f t="shared" si="95"/>
        <v>7.3430341304762145E-4</v>
      </c>
      <c r="AD408" s="194">
        <f t="shared" si="96"/>
        <v>2.0886215974200528E-7</v>
      </c>
      <c r="AE408" s="191">
        <f t="shared" si="97"/>
        <v>5.5072755978571607E-2</v>
      </c>
      <c r="AF408" s="191">
        <f t="shared" si="98"/>
        <v>0.43925777235229468</v>
      </c>
    </row>
    <row r="409" spans="2:32">
      <c r="B409" s="116">
        <f t="shared" si="84"/>
        <v>56938.073990031757</v>
      </c>
      <c r="C409" s="115">
        <f t="shared" si="99"/>
        <v>18.069999999999986</v>
      </c>
      <c r="D409" s="68">
        <f>'ver pressoflex 6p C2 DCpowe'!$G$3/2/$C$557*C409</f>
        <v>221.35749999999982</v>
      </c>
      <c r="E409" s="114">
        <f t="shared" si="86"/>
        <v>-4.9241633879258143E-5</v>
      </c>
      <c r="F409" s="114">
        <f t="shared" si="87"/>
        <v>1.3520554909350014E-4</v>
      </c>
      <c r="G409" s="114">
        <f t="shared" si="88"/>
        <v>3.1965273206625838E-4</v>
      </c>
      <c r="H409" s="114">
        <f t="shared" si="89"/>
        <v>4.3083230638521564E-3</v>
      </c>
      <c r="I409" s="114">
        <f t="shared" si="90"/>
        <v>4.4927702468249139E-3</v>
      </c>
      <c r="J409" s="114">
        <f t="shared" si="91"/>
        <v>4.6772174297976723E-3</v>
      </c>
      <c r="K409" s="114">
        <f t="shared" si="92"/>
        <v>5.1383353872295687E-3</v>
      </c>
      <c r="L409" s="113">
        <f>-'ver pressoflex 6p C2 DCpowe'!$G$2*'ver pressoflex 6p C2 DCpowe'!D409*'ver pressoflex 6p C2 DCpowe'!$G$17*'ver pressoflex 6p C2 DCpowe'!$G$13*'ver pressoflex 6p C2 DCpowe'!AE409</f>
        <v>-2864.597066537267</v>
      </c>
      <c r="M409" s="31">
        <f>IF(ABS(E409)&lt;'ver pressoflex 6p C2 DCpowe'!$G$7,'ver pressoflex 6p C2 DCpowe'!$G$16*E409*'ver pressoflex 6p C2 DCpowe'!$O$8,SIGN(E409)*'ver pressoflex 6p C2 DCpowe'!$G$15*'ver pressoflex 6p C2 DCpowe'!$O$8)</f>
        <v>-0.82894343098081769</v>
      </c>
      <c r="N409" s="31">
        <f>IF(ABS(F409)&lt;'ver pressoflex 6p C2 DCpowe'!$G$7,'ver pressoflex 6p C2 DCpowe'!$G$16*F409*'ver pressoflex 6p C2 DCpowe'!$O$9,SIGN(F409)*'ver pressoflex 6p C2 DCpowe'!$G$15*'ver pressoflex 6p C2 DCpowe'!$O$9)</f>
        <v>0</v>
      </c>
      <c r="O409" s="31">
        <f>IF(ABS(G409)&lt;'ver pressoflex 6p C2 DCpowe'!$G$7,'ver pressoflex 6p C2 DCpowe'!$G$16*G409*'ver pressoflex 6p C2 DCpowe'!$O$10,SIGN(G409)*'ver pressoflex 6p C2 DCpowe'!$G$15*'ver pressoflex 6p C2 DCpowe'!$O$10)</f>
        <v>0</v>
      </c>
      <c r="P409" s="31">
        <f>IF(ABS(H409)&lt;'ver pressoflex 6p C2 DCpowe'!$G$7,'ver pressoflex 6p C2 DCpowe'!$G$16*H409*'ver pressoflex 6p C2 DCpowe'!$O$11,SIGN(H409)*'ver pressoflex 6p C2 DCpowe'!$G$15*'ver pressoflex 6p C2 DCpowe'!$O$11)</f>
        <v>0</v>
      </c>
      <c r="Q409" s="31">
        <f>IF(ABS(I409)&lt;'ver pressoflex 6p C2 DCpowe'!$G$7,'ver pressoflex 6p C2 DCpowe'!$G$16*I409*'ver pressoflex 6p C2 DCpowe'!$O$12,SIGN(I409)*'ver pressoflex 6p C2 DCpowe'!$G$15*'ver pressoflex 6p C2 DCpowe'!$O$12)</f>
        <v>0</v>
      </c>
      <c r="R409" s="31">
        <f>IF(ABS(J409)&lt;'ver pressoflex 6p C2 DCpowe'!$G$7,'ver pressoflex 6p C2 DCpowe'!$G$16*J409*'ver pressoflex 6p C2 DCpowe'!$O$13,SIGN(J409)*'ver pressoflex 6p C2 DCpowe'!$G$15*'ver pressoflex 6p C2 DCpowe'!$O$13)</f>
        <v>17803.500000000004</v>
      </c>
      <c r="S409" s="113">
        <f t="shared" si="85"/>
        <v>14938.073990031757</v>
      </c>
      <c r="T409" s="362">
        <f>-L409*('ver pressoflex 6p C2 DCpowe'!$G$3/2-'ver pressoflex 6p C2 DCpowe'!AF409*'ver pressoflex 6p C2 DCpowe'!D409)</f>
        <v>3230385.2256157831</v>
      </c>
      <c r="U409" s="29">
        <f>M409*IF(($G$3/2-$M$8)&gt;0,('ver pressoflex 6p C2 DCpowe'!$G$3/2-'ver pressoflex 6p C2 DCpowe'!$M$8),'ver pressoflex 6p C2 DCpowe'!$G$3/2-('ver pressoflex 6p C2 DCpowe'!$G$3-'ver pressoflex 6p C2 DCpowe'!$M$8))*IF(($G$3/2-$M$8)&gt;0,-1,1)</f>
        <v>849.66701675533818</v>
      </c>
      <c r="V409" s="29">
        <f>N409*IF(($G$3/2-$M$9)&gt;0,('ver pressoflex 6p C2 DCpowe'!$G$3/2-'ver pressoflex 6p C2 DCpowe'!$M$9),'ver pressoflex 6p C2 DCpowe'!$G$3/2-('ver pressoflex 6p C2 DCpowe'!$G$3-'ver pressoflex 6p C2 DCpowe'!$M$9))*IF(($G$3/2-$M$9)&gt;0,-1,1)</f>
        <v>0</v>
      </c>
      <c r="W409" s="29">
        <f>O409*IF(($G$3/2-$M$10)&gt;0,('ver pressoflex 6p C2 DCpowe'!$G$3/2-'ver pressoflex 6p C2 DCpowe'!$M$10),'ver pressoflex 6p C2 DCpowe'!$G$3/2-('ver pressoflex 6p C2 DCpowe'!$G$3-'ver pressoflex 6p C2 DCpowe'!$M$10))*IF(($G$3/2-$M$10)&gt;0,-1,1)</f>
        <v>0</v>
      </c>
      <c r="X409" s="29">
        <f>P409*IF(($G$3/2-$M$11)&gt;0,('ver pressoflex 6p C2 DCpowe'!$G$3/2-'ver pressoflex 6p C2 DCpowe'!$M$11),'ver pressoflex 6p C2 DCpowe'!$G$3/2-('ver pressoflex 6p C2 DCpowe'!$G$3-'ver pressoflex 6p C2 DCpowe'!$M$11))*IF(($G$3/2-$M$11)&gt;0,-1,1)</f>
        <v>0</v>
      </c>
      <c r="Y409" s="29">
        <f>Q409*IF(($G$3/2-$M$12)&gt;0,('ver pressoflex 6p C2 DCpowe'!$G$3/2-'ver pressoflex 6p C2 DCpowe'!$M$12),'ver pressoflex 6p C2 DCpowe'!$G$3/2-('ver pressoflex 6p C2 DCpowe'!$G$3-'ver pressoflex 6p C2 DCpowe'!$M$12))*IF(($G$3/2-$M$12)&gt;0,-1,1)</f>
        <v>0</v>
      </c>
      <c r="Z409" s="29">
        <f>R409*IF(($G$3/2-$M$13)&gt;0,('ver pressoflex 6p C2 DCpowe'!$G$3/2-'ver pressoflex 6p C2 DCpowe'!$M$13),'ver pressoflex 6p C2 DCpowe'!$G$3/2-('ver pressoflex 6p C2 DCpowe'!$G$3-'ver pressoflex 6p C2 DCpowe'!$M$13))*IF(($G$3/2-$M$13)&gt;0,-1,1)</f>
        <v>18248587.500000004</v>
      </c>
      <c r="AA409" s="113">
        <f t="shared" si="93"/>
        <v>21479822.392632544</v>
      </c>
      <c r="AB409" s="193">
        <f t="shared" si="94"/>
        <v>5.1035959131115385E-4</v>
      </c>
      <c r="AC409" s="191">
        <f t="shared" si="95"/>
        <v>7.3948820774081213E-4</v>
      </c>
      <c r="AD409" s="194">
        <f t="shared" si="96"/>
        <v>2.1150020481385113E-7</v>
      </c>
      <c r="AE409" s="191">
        <f t="shared" si="97"/>
        <v>5.5461615580560904E-2</v>
      </c>
      <c r="AF409" s="191">
        <f t="shared" si="98"/>
        <v>0.43959337808244836</v>
      </c>
    </row>
    <row r="410" spans="2:32">
      <c r="B410" s="116">
        <f t="shared" si="84"/>
        <v>56901.9545618314</v>
      </c>
      <c r="C410" s="115">
        <f t="shared" si="99"/>
        <v>18.169999999999987</v>
      </c>
      <c r="D410" s="68">
        <f>'ver pressoflex 6p C2 DCpowe'!$G$3/2/$C$557*C410</f>
        <v>222.58249999999984</v>
      </c>
      <c r="E410" s="114">
        <f t="shared" si="86"/>
        <v>-5.2095408475754762E-5</v>
      </c>
      <c r="F410" s="114">
        <f t="shared" si="87"/>
        <v>1.3245602197084816E-4</v>
      </c>
      <c r="G410" s="114">
        <f t="shared" si="88"/>
        <v>3.1700745241745111E-4</v>
      </c>
      <c r="H410" s="114">
        <f t="shared" si="89"/>
        <v>4.3079321358252395E-3</v>
      </c>
      <c r="I410" s="114">
        <f t="shared" si="90"/>
        <v>4.4924835662718422E-3</v>
      </c>
      <c r="J410" s="114">
        <f t="shared" si="91"/>
        <v>4.6770349967184457E-3</v>
      </c>
      <c r="K410" s="114">
        <f t="shared" si="92"/>
        <v>5.1384135728349519E-3</v>
      </c>
      <c r="L410" s="113">
        <f>-'ver pressoflex 6p C2 DCpowe'!$G$2*'ver pressoflex 6p C2 DCpowe'!D410*'ver pressoflex 6p C2 DCpowe'!$G$17*'ver pressoflex 6p C2 DCpowe'!$G$13*'ver pressoflex 6p C2 DCpowe'!AE410</f>
        <v>-2900.668453730068</v>
      </c>
      <c r="M410" s="31">
        <f>IF(ABS(E410)&lt;'ver pressoflex 6p C2 DCpowe'!$G$7,'ver pressoflex 6p C2 DCpowe'!$G$16*E410*'ver pressoflex 6p C2 DCpowe'!$O$8,SIGN(E410)*'ver pressoflex 6p C2 DCpowe'!$G$15*'ver pressoflex 6p C2 DCpowe'!$O$8)</f>
        <v>-0.87698443853687014</v>
      </c>
      <c r="N410" s="31">
        <f>IF(ABS(F410)&lt;'ver pressoflex 6p C2 DCpowe'!$G$7,'ver pressoflex 6p C2 DCpowe'!$G$16*F410*'ver pressoflex 6p C2 DCpowe'!$O$9,SIGN(F410)*'ver pressoflex 6p C2 DCpowe'!$G$15*'ver pressoflex 6p C2 DCpowe'!$O$9)</f>
        <v>0</v>
      </c>
      <c r="O410" s="31">
        <f>IF(ABS(G410)&lt;'ver pressoflex 6p C2 DCpowe'!$G$7,'ver pressoflex 6p C2 DCpowe'!$G$16*G410*'ver pressoflex 6p C2 DCpowe'!$O$10,SIGN(G410)*'ver pressoflex 6p C2 DCpowe'!$G$15*'ver pressoflex 6p C2 DCpowe'!$O$10)</f>
        <v>0</v>
      </c>
      <c r="P410" s="31">
        <f>IF(ABS(H410)&lt;'ver pressoflex 6p C2 DCpowe'!$G$7,'ver pressoflex 6p C2 DCpowe'!$G$16*H410*'ver pressoflex 6p C2 DCpowe'!$O$11,SIGN(H410)*'ver pressoflex 6p C2 DCpowe'!$G$15*'ver pressoflex 6p C2 DCpowe'!$O$11)</f>
        <v>0</v>
      </c>
      <c r="Q410" s="31">
        <f>IF(ABS(I410)&lt;'ver pressoflex 6p C2 DCpowe'!$G$7,'ver pressoflex 6p C2 DCpowe'!$G$16*I410*'ver pressoflex 6p C2 DCpowe'!$O$12,SIGN(I410)*'ver pressoflex 6p C2 DCpowe'!$G$15*'ver pressoflex 6p C2 DCpowe'!$O$12)</f>
        <v>0</v>
      </c>
      <c r="R410" s="31">
        <f>IF(ABS(J410)&lt;'ver pressoflex 6p C2 DCpowe'!$G$7,'ver pressoflex 6p C2 DCpowe'!$G$16*J410*'ver pressoflex 6p C2 DCpowe'!$O$13,SIGN(J410)*'ver pressoflex 6p C2 DCpowe'!$G$15*'ver pressoflex 6p C2 DCpowe'!$O$13)</f>
        <v>17803.500000000004</v>
      </c>
      <c r="S410" s="113">
        <f t="shared" si="85"/>
        <v>14901.954561831399</v>
      </c>
      <c r="T410" s="362">
        <f>-L410*('ver pressoflex 6p C2 DCpowe'!$G$3/2-'ver pressoflex 6p C2 DCpowe'!AF410*'ver pressoflex 6p C2 DCpowe'!D410)</f>
        <v>3269286.0455940668</v>
      </c>
      <c r="U410" s="29">
        <f>M410*IF(($G$3/2-$M$8)&gt;0,('ver pressoflex 6p C2 DCpowe'!$G$3/2-'ver pressoflex 6p C2 DCpowe'!$M$8),'ver pressoflex 6p C2 DCpowe'!$G$3/2-('ver pressoflex 6p C2 DCpowe'!$G$3-'ver pressoflex 6p C2 DCpowe'!$M$8))*IF(($G$3/2-$M$8)&gt;0,-1,1)</f>
        <v>898.90904950029187</v>
      </c>
      <c r="V410" s="29">
        <f>N410*IF(($G$3/2-$M$9)&gt;0,('ver pressoflex 6p C2 DCpowe'!$G$3/2-'ver pressoflex 6p C2 DCpowe'!$M$9),'ver pressoflex 6p C2 DCpowe'!$G$3/2-('ver pressoflex 6p C2 DCpowe'!$G$3-'ver pressoflex 6p C2 DCpowe'!$M$9))*IF(($G$3/2-$M$9)&gt;0,-1,1)</f>
        <v>0</v>
      </c>
      <c r="W410" s="29">
        <f>O410*IF(($G$3/2-$M$10)&gt;0,('ver pressoflex 6p C2 DCpowe'!$G$3/2-'ver pressoflex 6p C2 DCpowe'!$M$10),'ver pressoflex 6p C2 DCpowe'!$G$3/2-('ver pressoflex 6p C2 DCpowe'!$G$3-'ver pressoflex 6p C2 DCpowe'!$M$10))*IF(($G$3/2-$M$10)&gt;0,-1,1)</f>
        <v>0</v>
      </c>
      <c r="X410" s="29">
        <f>P410*IF(($G$3/2-$M$11)&gt;0,('ver pressoflex 6p C2 DCpowe'!$G$3/2-'ver pressoflex 6p C2 DCpowe'!$M$11),'ver pressoflex 6p C2 DCpowe'!$G$3/2-('ver pressoflex 6p C2 DCpowe'!$G$3-'ver pressoflex 6p C2 DCpowe'!$M$11))*IF(($G$3/2-$M$11)&gt;0,-1,1)</f>
        <v>0</v>
      </c>
      <c r="Y410" s="29">
        <f>Q410*IF(($G$3/2-$M$12)&gt;0,('ver pressoflex 6p C2 DCpowe'!$G$3/2-'ver pressoflex 6p C2 DCpowe'!$M$12),'ver pressoflex 6p C2 DCpowe'!$G$3/2-('ver pressoflex 6p C2 DCpowe'!$G$3-'ver pressoflex 6p C2 DCpowe'!$M$12))*IF(($G$3/2-$M$12)&gt;0,-1,1)</f>
        <v>0</v>
      </c>
      <c r="Z410" s="29">
        <f>R410*IF(($G$3/2-$M$13)&gt;0,('ver pressoflex 6p C2 DCpowe'!$G$3/2-'ver pressoflex 6p C2 DCpowe'!$M$13),'ver pressoflex 6p C2 DCpowe'!$G$3/2-('ver pressoflex 6p C2 DCpowe'!$G$3-'ver pressoflex 6p C2 DCpowe'!$M$13))*IF(($G$3/2-$M$13)&gt;0,-1,1)</f>
        <v>18248587.500000004</v>
      </c>
      <c r="AA410" s="113">
        <f t="shared" si="93"/>
        <v>21518772.45464357</v>
      </c>
      <c r="AB410" s="193">
        <f t="shared" si="94"/>
        <v>5.1347398459226207E-4</v>
      </c>
      <c r="AC410" s="191">
        <f t="shared" si="95"/>
        <v>7.4467886320932577E-4</v>
      </c>
      <c r="AD410" s="194">
        <f t="shared" si="96"/>
        <v>2.141573884886566E-7</v>
      </c>
      <c r="AE410" s="191">
        <f t="shared" si="97"/>
        <v>5.5850914740699427E-2</v>
      </c>
      <c r="AF410" s="191">
        <f t="shared" si="98"/>
        <v>0.43992577007998623</v>
      </c>
    </row>
    <row r="411" spans="2:32">
      <c r="B411" s="116">
        <f t="shared" si="84"/>
        <v>56865.589536503991</v>
      </c>
      <c r="C411" s="115">
        <f t="shared" si="99"/>
        <v>18.269999999999989</v>
      </c>
      <c r="D411" s="68">
        <f>'ver pressoflex 6p C2 DCpowe'!$G$3/2/$C$557*C411</f>
        <v>223.80749999999986</v>
      </c>
      <c r="E411" s="114">
        <f t="shared" si="86"/>
        <v>-5.4952410739119127E-5</v>
      </c>
      <c r="F411" s="114">
        <f t="shared" si="87"/>
        <v>1.2970338508696742E-4</v>
      </c>
      <c r="G411" s="114">
        <f t="shared" si="88"/>
        <v>3.1435918091305396E-4</v>
      </c>
      <c r="H411" s="114">
        <f t="shared" si="89"/>
        <v>4.3075407656521748E-3</v>
      </c>
      <c r="I411" s="114">
        <f t="shared" si="90"/>
        <v>4.4921965614782618E-3</v>
      </c>
      <c r="J411" s="114">
        <f t="shared" si="91"/>
        <v>4.6768523573043489E-3</v>
      </c>
      <c r="K411" s="114">
        <f t="shared" si="92"/>
        <v>5.1384918468695652E-3</v>
      </c>
      <c r="L411" s="113">
        <f>-'ver pressoflex 6p C2 DCpowe'!$G$2*'ver pressoflex 6p C2 DCpowe'!D411*'ver pressoflex 6p C2 DCpowe'!$G$17*'ver pressoflex 6p C2 DCpowe'!$G$13*'ver pressoflex 6p C2 DCpowe'!AE411</f>
        <v>-2936.9853837147402</v>
      </c>
      <c r="M411" s="31">
        <f>IF(ABS(E411)&lt;'ver pressoflex 6p C2 DCpowe'!$G$7,'ver pressoflex 6p C2 DCpowe'!$G$16*E411*'ver pressoflex 6p C2 DCpowe'!$O$8,SIGN(E411)*'ver pressoflex 6p C2 DCpowe'!$G$15*'ver pressoflex 6p C2 DCpowe'!$O$8)</f>
        <v>-0.92507978127712809</v>
      </c>
      <c r="N411" s="31">
        <f>IF(ABS(F411)&lt;'ver pressoflex 6p C2 DCpowe'!$G$7,'ver pressoflex 6p C2 DCpowe'!$G$16*F411*'ver pressoflex 6p C2 DCpowe'!$O$9,SIGN(F411)*'ver pressoflex 6p C2 DCpowe'!$G$15*'ver pressoflex 6p C2 DCpowe'!$O$9)</f>
        <v>0</v>
      </c>
      <c r="O411" s="31">
        <f>IF(ABS(G411)&lt;'ver pressoflex 6p C2 DCpowe'!$G$7,'ver pressoflex 6p C2 DCpowe'!$G$16*G411*'ver pressoflex 6p C2 DCpowe'!$O$10,SIGN(G411)*'ver pressoflex 6p C2 DCpowe'!$G$15*'ver pressoflex 6p C2 DCpowe'!$O$10)</f>
        <v>0</v>
      </c>
      <c r="P411" s="31">
        <f>IF(ABS(H411)&lt;'ver pressoflex 6p C2 DCpowe'!$G$7,'ver pressoflex 6p C2 DCpowe'!$G$16*H411*'ver pressoflex 6p C2 DCpowe'!$O$11,SIGN(H411)*'ver pressoflex 6p C2 DCpowe'!$G$15*'ver pressoflex 6p C2 DCpowe'!$O$11)</f>
        <v>0</v>
      </c>
      <c r="Q411" s="31">
        <f>IF(ABS(I411)&lt;'ver pressoflex 6p C2 DCpowe'!$G$7,'ver pressoflex 6p C2 DCpowe'!$G$16*I411*'ver pressoflex 6p C2 DCpowe'!$O$12,SIGN(I411)*'ver pressoflex 6p C2 DCpowe'!$G$15*'ver pressoflex 6p C2 DCpowe'!$O$12)</f>
        <v>0</v>
      </c>
      <c r="R411" s="31">
        <f>IF(ABS(J411)&lt;'ver pressoflex 6p C2 DCpowe'!$G$7,'ver pressoflex 6p C2 DCpowe'!$G$16*J411*'ver pressoflex 6p C2 DCpowe'!$O$13,SIGN(J411)*'ver pressoflex 6p C2 DCpowe'!$G$15*'ver pressoflex 6p C2 DCpowe'!$O$13)</f>
        <v>17803.500000000004</v>
      </c>
      <c r="S411" s="113">
        <f t="shared" si="85"/>
        <v>14865.589536503987</v>
      </c>
      <c r="T411" s="362">
        <f>-L411*('ver pressoflex 6p C2 DCpowe'!$G$3/2-'ver pressoflex 6p C2 DCpowe'!AF411*'ver pressoflex 6p C2 DCpowe'!D411)</f>
        <v>3308418.9671234703</v>
      </c>
      <c r="U411" s="29">
        <f>M411*IF(($G$3/2-$M$8)&gt;0,('ver pressoflex 6p C2 DCpowe'!$G$3/2-'ver pressoflex 6p C2 DCpowe'!$M$8),'ver pressoflex 6p C2 DCpowe'!$G$3/2-('ver pressoflex 6p C2 DCpowe'!$G$3-'ver pressoflex 6p C2 DCpowe'!$M$8))*IF(($G$3/2-$M$8)&gt;0,-1,1)</f>
        <v>948.20677580905624</v>
      </c>
      <c r="V411" s="29">
        <f>N411*IF(($G$3/2-$M$9)&gt;0,('ver pressoflex 6p C2 DCpowe'!$G$3/2-'ver pressoflex 6p C2 DCpowe'!$M$9),'ver pressoflex 6p C2 DCpowe'!$G$3/2-('ver pressoflex 6p C2 DCpowe'!$G$3-'ver pressoflex 6p C2 DCpowe'!$M$9))*IF(($G$3/2-$M$9)&gt;0,-1,1)</f>
        <v>0</v>
      </c>
      <c r="W411" s="29">
        <f>O411*IF(($G$3/2-$M$10)&gt;0,('ver pressoflex 6p C2 DCpowe'!$G$3/2-'ver pressoflex 6p C2 DCpowe'!$M$10),'ver pressoflex 6p C2 DCpowe'!$G$3/2-('ver pressoflex 6p C2 DCpowe'!$G$3-'ver pressoflex 6p C2 DCpowe'!$M$10))*IF(($G$3/2-$M$10)&gt;0,-1,1)</f>
        <v>0</v>
      </c>
      <c r="X411" s="29">
        <f>P411*IF(($G$3/2-$M$11)&gt;0,('ver pressoflex 6p C2 DCpowe'!$G$3/2-'ver pressoflex 6p C2 DCpowe'!$M$11),'ver pressoflex 6p C2 DCpowe'!$G$3/2-('ver pressoflex 6p C2 DCpowe'!$G$3-'ver pressoflex 6p C2 DCpowe'!$M$11))*IF(($G$3/2-$M$11)&gt;0,-1,1)</f>
        <v>0</v>
      </c>
      <c r="Y411" s="29">
        <f>Q411*IF(($G$3/2-$M$12)&gt;0,('ver pressoflex 6p C2 DCpowe'!$G$3/2-'ver pressoflex 6p C2 DCpowe'!$M$12),'ver pressoflex 6p C2 DCpowe'!$G$3/2-('ver pressoflex 6p C2 DCpowe'!$G$3-'ver pressoflex 6p C2 DCpowe'!$M$12))*IF(($G$3/2-$M$12)&gt;0,-1,1)</f>
        <v>0</v>
      </c>
      <c r="Z411" s="29">
        <f>R411*IF(($G$3/2-$M$13)&gt;0,('ver pressoflex 6p C2 DCpowe'!$G$3/2-'ver pressoflex 6p C2 DCpowe'!$M$13),'ver pressoflex 6p C2 DCpowe'!$G$3/2-('ver pressoflex 6p C2 DCpowe'!$G$3-'ver pressoflex 6p C2 DCpowe'!$M$13))*IF(($G$3/2-$M$13)&gt;0,-1,1)</f>
        <v>18248587.500000004</v>
      </c>
      <c r="AA411" s="113">
        <f t="shared" si="93"/>
        <v>21557954.673899282</v>
      </c>
      <c r="AB411" s="193">
        <f t="shared" si="94"/>
        <v>5.1659190030433548E-4</v>
      </c>
      <c r="AC411" s="191">
        <f t="shared" si="95"/>
        <v>7.4987538939611485E-4</v>
      </c>
      <c r="AD411" s="194">
        <f t="shared" si="96"/>
        <v>2.1683377066114819E-7</v>
      </c>
      <c r="AE411" s="191">
        <f t="shared" si="97"/>
        <v>5.6240654204708612E-2</v>
      </c>
      <c r="AF411" s="191">
        <f t="shared" si="98"/>
        <v>0.44025499198915308</v>
      </c>
    </row>
    <row r="412" spans="2:32">
      <c r="B412" s="116">
        <f t="shared" si="84"/>
        <v>56828.978497152064</v>
      </c>
      <c r="C412" s="115">
        <f t="shared" si="99"/>
        <v>18.36999999999999</v>
      </c>
      <c r="D412" s="68">
        <f>'ver pressoflex 6p C2 DCpowe'!$G$3/2/$C$557*C412</f>
        <v>225.03249999999989</v>
      </c>
      <c r="E412" s="114">
        <f t="shared" si="86"/>
        <v>-5.7812646148267542E-5</v>
      </c>
      <c r="F412" s="114">
        <f t="shared" si="87"/>
        <v>1.2694763316308468E-4</v>
      </c>
      <c r="G412" s="114">
        <f t="shared" si="88"/>
        <v>3.1170791247443693E-4</v>
      </c>
      <c r="H412" s="114">
        <f t="shared" si="89"/>
        <v>4.307148952582429E-3</v>
      </c>
      <c r="I412" s="114">
        <f t="shared" si="90"/>
        <v>4.4919092318937816E-3</v>
      </c>
      <c r="J412" s="114">
        <f t="shared" si="91"/>
        <v>4.6766695112051343E-3</v>
      </c>
      <c r="K412" s="114">
        <f t="shared" si="92"/>
        <v>5.1385702094835142E-3</v>
      </c>
      <c r="L412" s="113">
        <f>-'ver pressoflex 6p C2 DCpowe'!$G$2*'ver pressoflex 6p C2 DCpowe'!D412*'ver pressoflex 6p C2 DCpowe'!$G$17*'ver pressoflex 6p C2 DCpowe'!$G$13*'ver pressoflex 6p C2 DCpowe'!AE412</f>
        <v>-2973.5482732965033</v>
      </c>
      <c r="M412" s="31">
        <f>IF(ABS(E412)&lt;'ver pressoflex 6p C2 DCpowe'!$G$7,'ver pressoflex 6p C2 DCpowe'!$G$16*E412*'ver pressoflex 6p C2 DCpowe'!$O$8,SIGN(E412)*'ver pressoflex 6p C2 DCpowe'!$G$15*'ver pressoflex 6p C2 DCpowe'!$O$8)</f>
        <v>-0.97322955143475531</v>
      </c>
      <c r="N412" s="31">
        <f>IF(ABS(F412)&lt;'ver pressoflex 6p C2 DCpowe'!$G$7,'ver pressoflex 6p C2 DCpowe'!$G$16*F412*'ver pressoflex 6p C2 DCpowe'!$O$9,SIGN(F412)*'ver pressoflex 6p C2 DCpowe'!$G$15*'ver pressoflex 6p C2 DCpowe'!$O$9)</f>
        <v>0</v>
      </c>
      <c r="O412" s="31">
        <f>IF(ABS(G412)&lt;'ver pressoflex 6p C2 DCpowe'!$G$7,'ver pressoflex 6p C2 DCpowe'!$G$16*G412*'ver pressoflex 6p C2 DCpowe'!$O$10,SIGN(G412)*'ver pressoflex 6p C2 DCpowe'!$G$15*'ver pressoflex 6p C2 DCpowe'!$O$10)</f>
        <v>0</v>
      </c>
      <c r="P412" s="31">
        <f>IF(ABS(H412)&lt;'ver pressoflex 6p C2 DCpowe'!$G$7,'ver pressoflex 6p C2 DCpowe'!$G$16*H412*'ver pressoflex 6p C2 DCpowe'!$O$11,SIGN(H412)*'ver pressoflex 6p C2 DCpowe'!$G$15*'ver pressoflex 6p C2 DCpowe'!$O$11)</f>
        <v>0</v>
      </c>
      <c r="Q412" s="31">
        <f>IF(ABS(I412)&lt;'ver pressoflex 6p C2 DCpowe'!$G$7,'ver pressoflex 6p C2 DCpowe'!$G$16*I412*'ver pressoflex 6p C2 DCpowe'!$O$12,SIGN(I412)*'ver pressoflex 6p C2 DCpowe'!$G$15*'ver pressoflex 6p C2 DCpowe'!$O$12)</f>
        <v>0</v>
      </c>
      <c r="R412" s="31">
        <f>IF(ABS(J412)&lt;'ver pressoflex 6p C2 DCpowe'!$G$7,'ver pressoflex 6p C2 DCpowe'!$G$16*J412*'ver pressoflex 6p C2 DCpowe'!$O$13,SIGN(J412)*'ver pressoflex 6p C2 DCpowe'!$G$15*'ver pressoflex 6p C2 DCpowe'!$O$13)</f>
        <v>17803.500000000004</v>
      </c>
      <c r="S412" s="113">
        <f t="shared" si="85"/>
        <v>14828.978497152066</v>
      </c>
      <c r="T412" s="362">
        <f>-L412*('ver pressoflex 6p C2 DCpowe'!$G$3/2-'ver pressoflex 6p C2 DCpowe'!AF412*'ver pressoflex 6p C2 DCpowe'!D412)</f>
        <v>3347784.0027081445</v>
      </c>
      <c r="U412" s="29">
        <f>M412*IF(($G$3/2-$M$8)&gt;0,('ver pressoflex 6p C2 DCpowe'!$G$3/2-'ver pressoflex 6p C2 DCpowe'!$M$8),'ver pressoflex 6p C2 DCpowe'!$G$3/2-('ver pressoflex 6p C2 DCpowe'!$G$3-'ver pressoflex 6p C2 DCpowe'!$M$8))*IF(($G$3/2-$M$8)&gt;0,-1,1)</f>
        <v>997.56029022062421</v>
      </c>
      <c r="V412" s="29">
        <f>N412*IF(($G$3/2-$M$9)&gt;0,('ver pressoflex 6p C2 DCpowe'!$G$3/2-'ver pressoflex 6p C2 DCpowe'!$M$9),'ver pressoflex 6p C2 DCpowe'!$G$3/2-('ver pressoflex 6p C2 DCpowe'!$G$3-'ver pressoflex 6p C2 DCpowe'!$M$9))*IF(($G$3/2-$M$9)&gt;0,-1,1)</f>
        <v>0</v>
      </c>
      <c r="W412" s="29">
        <f>O412*IF(($G$3/2-$M$10)&gt;0,('ver pressoflex 6p C2 DCpowe'!$G$3/2-'ver pressoflex 6p C2 DCpowe'!$M$10),'ver pressoflex 6p C2 DCpowe'!$G$3/2-('ver pressoflex 6p C2 DCpowe'!$G$3-'ver pressoflex 6p C2 DCpowe'!$M$10))*IF(($G$3/2-$M$10)&gt;0,-1,1)</f>
        <v>0</v>
      </c>
      <c r="X412" s="29">
        <f>P412*IF(($G$3/2-$M$11)&gt;0,('ver pressoflex 6p C2 DCpowe'!$G$3/2-'ver pressoflex 6p C2 DCpowe'!$M$11),'ver pressoflex 6p C2 DCpowe'!$G$3/2-('ver pressoflex 6p C2 DCpowe'!$G$3-'ver pressoflex 6p C2 DCpowe'!$M$11))*IF(($G$3/2-$M$11)&gt;0,-1,1)</f>
        <v>0</v>
      </c>
      <c r="Y412" s="29">
        <f>Q412*IF(($G$3/2-$M$12)&gt;0,('ver pressoflex 6p C2 DCpowe'!$G$3/2-'ver pressoflex 6p C2 DCpowe'!$M$12),'ver pressoflex 6p C2 DCpowe'!$G$3/2-('ver pressoflex 6p C2 DCpowe'!$G$3-'ver pressoflex 6p C2 DCpowe'!$M$12))*IF(($G$3/2-$M$12)&gt;0,-1,1)</f>
        <v>0</v>
      </c>
      <c r="Z412" s="29">
        <f>R412*IF(($G$3/2-$M$13)&gt;0,('ver pressoflex 6p C2 DCpowe'!$G$3/2-'ver pressoflex 6p C2 DCpowe'!$M$13),'ver pressoflex 6p C2 DCpowe'!$G$3/2-('ver pressoflex 6p C2 DCpowe'!$G$3-'ver pressoflex 6p C2 DCpowe'!$M$13))*IF(($G$3/2-$M$13)&gt;0,-1,1)</f>
        <v>18248587.500000004</v>
      </c>
      <c r="AA412" s="113">
        <f t="shared" si="93"/>
        <v>21597369.062998369</v>
      </c>
      <c r="AB412" s="193">
        <f t="shared" si="94"/>
        <v>5.1971334442664811E-4</v>
      </c>
      <c r="AC412" s="191">
        <f t="shared" si="95"/>
        <v>7.5507779626663579E-4</v>
      </c>
      <c r="AD412" s="194">
        <f t="shared" si="96"/>
        <v>2.1952941142372091E-7</v>
      </c>
      <c r="AE412" s="191">
        <f t="shared" si="97"/>
        <v>5.6630834719997677E-2</v>
      </c>
      <c r="AF412" s="191">
        <f t="shared" si="98"/>
        <v>0.44058108673360485</v>
      </c>
    </row>
    <row r="413" spans="2:32">
      <c r="B413" s="116">
        <f t="shared" si="84"/>
        <v>56792.121025934073</v>
      </c>
      <c r="C413" s="115">
        <f t="shared" si="99"/>
        <v>18.469999999999992</v>
      </c>
      <c r="D413" s="68">
        <f>'ver pressoflex 6p C2 DCpowe'!$G$3/2/$C$557*C413</f>
        <v>226.25749999999991</v>
      </c>
      <c r="E413" s="114">
        <f t="shared" si="86"/>
        <v>-6.0676120194523849E-5</v>
      </c>
      <c r="F413" s="114">
        <f t="shared" si="87"/>
        <v>1.2418876090847244E-4</v>
      </c>
      <c r="G413" s="114">
        <f t="shared" si="88"/>
        <v>3.0905364201146872E-4</v>
      </c>
      <c r="H413" s="114">
        <f t="shared" si="89"/>
        <v>4.3067566958637634E-3</v>
      </c>
      <c r="I413" s="114">
        <f t="shared" si="90"/>
        <v>4.4916215769667594E-3</v>
      </c>
      <c r="J413" s="114">
        <f t="shared" si="91"/>
        <v>4.6764864580697563E-3</v>
      </c>
      <c r="K413" s="114">
        <f t="shared" si="92"/>
        <v>5.1386486608272471E-3</v>
      </c>
      <c r="L413" s="113">
        <f>-'ver pressoflex 6p C2 DCpowe'!$G$2*'ver pressoflex 6p C2 DCpowe'!D413*'ver pressoflex 6p C2 DCpowe'!$G$17*'ver pressoflex 6p C2 DCpowe'!$G$13*'ver pressoflex 6p C2 DCpowe'!AE413</f>
        <v>-3010.3575402244774</v>
      </c>
      <c r="M413" s="31">
        <f>IF(ABS(E413)&lt;'ver pressoflex 6p C2 DCpowe'!$G$7,'ver pressoflex 6p C2 DCpowe'!$G$16*E413*'ver pressoflex 6p C2 DCpowe'!$O$8,SIGN(E413)*'ver pressoflex 6p C2 DCpowe'!$G$15*'ver pressoflex 6p C2 DCpowe'!$O$8)</f>
        <v>-1.0214338414517865</v>
      </c>
      <c r="N413" s="31">
        <f>IF(ABS(F413)&lt;'ver pressoflex 6p C2 DCpowe'!$G$7,'ver pressoflex 6p C2 DCpowe'!$G$16*F413*'ver pressoflex 6p C2 DCpowe'!$O$9,SIGN(F413)*'ver pressoflex 6p C2 DCpowe'!$G$15*'ver pressoflex 6p C2 DCpowe'!$O$9)</f>
        <v>0</v>
      </c>
      <c r="O413" s="31">
        <f>IF(ABS(G413)&lt;'ver pressoflex 6p C2 DCpowe'!$G$7,'ver pressoflex 6p C2 DCpowe'!$G$16*G413*'ver pressoflex 6p C2 DCpowe'!$O$10,SIGN(G413)*'ver pressoflex 6p C2 DCpowe'!$G$15*'ver pressoflex 6p C2 DCpowe'!$O$10)</f>
        <v>0</v>
      </c>
      <c r="P413" s="31">
        <f>IF(ABS(H413)&lt;'ver pressoflex 6p C2 DCpowe'!$G$7,'ver pressoflex 6p C2 DCpowe'!$G$16*H413*'ver pressoflex 6p C2 DCpowe'!$O$11,SIGN(H413)*'ver pressoflex 6p C2 DCpowe'!$G$15*'ver pressoflex 6p C2 DCpowe'!$O$11)</f>
        <v>0</v>
      </c>
      <c r="Q413" s="31">
        <f>IF(ABS(I413)&lt;'ver pressoflex 6p C2 DCpowe'!$G$7,'ver pressoflex 6p C2 DCpowe'!$G$16*I413*'ver pressoflex 6p C2 DCpowe'!$O$12,SIGN(I413)*'ver pressoflex 6p C2 DCpowe'!$G$15*'ver pressoflex 6p C2 DCpowe'!$O$12)</f>
        <v>0</v>
      </c>
      <c r="R413" s="31">
        <f>IF(ABS(J413)&lt;'ver pressoflex 6p C2 DCpowe'!$G$7,'ver pressoflex 6p C2 DCpowe'!$G$16*J413*'ver pressoflex 6p C2 DCpowe'!$O$13,SIGN(J413)*'ver pressoflex 6p C2 DCpowe'!$G$15*'ver pressoflex 6p C2 DCpowe'!$O$13)</f>
        <v>17803.500000000004</v>
      </c>
      <c r="S413" s="113">
        <f t="shared" si="85"/>
        <v>14792.121025934075</v>
      </c>
      <c r="T413" s="362">
        <f>-L413*('ver pressoflex 6p C2 DCpowe'!$G$3/2-'ver pressoflex 6p C2 DCpowe'!AF413*'ver pressoflex 6p C2 DCpowe'!D413)</f>
        <v>3387381.1648805686</v>
      </c>
      <c r="U413" s="29">
        <f>M413*IF(($G$3/2-$M$8)&gt;0,('ver pressoflex 6p C2 DCpowe'!$G$3/2-'ver pressoflex 6p C2 DCpowe'!$M$8),'ver pressoflex 6p C2 DCpowe'!$G$3/2-('ver pressoflex 6p C2 DCpowe'!$G$3-'ver pressoflex 6p C2 DCpowe'!$M$8))*IF(($G$3/2-$M$8)&gt;0,-1,1)</f>
        <v>1046.9696874880813</v>
      </c>
      <c r="V413" s="29">
        <f>N413*IF(($G$3/2-$M$9)&gt;0,('ver pressoflex 6p C2 DCpowe'!$G$3/2-'ver pressoflex 6p C2 DCpowe'!$M$9),'ver pressoflex 6p C2 DCpowe'!$G$3/2-('ver pressoflex 6p C2 DCpowe'!$G$3-'ver pressoflex 6p C2 DCpowe'!$M$9))*IF(($G$3/2-$M$9)&gt;0,-1,1)</f>
        <v>0</v>
      </c>
      <c r="W413" s="29">
        <f>O413*IF(($G$3/2-$M$10)&gt;0,('ver pressoflex 6p C2 DCpowe'!$G$3/2-'ver pressoflex 6p C2 DCpowe'!$M$10),'ver pressoflex 6p C2 DCpowe'!$G$3/2-('ver pressoflex 6p C2 DCpowe'!$G$3-'ver pressoflex 6p C2 DCpowe'!$M$10))*IF(($G$3/2-$M$10)&gt;0,-1,1)</f>
        <v>0</v>
      </c>
      <c r="X413" s="29">
        <f>P413*IF(($G$3/2-$M$11)&gt;0,('ver pressoflex 6p C2 DCpowe'!$G$3/2-'ver pressoflex 6p C2 DCpowe'!$M$11),'ver pressoflex 6p C2 DCpowe'!$G$3/2-('ver pressoflex 6p C2 DCpowe'!$G$3-'ver pressoflex 6p C2 DCpowe'!$M$11))*IF(($G$3/2-$M$11)&gt;0,-1,1)</f>
        <v>0</v>
      </c>
      <c r="Y413" s="29">
        <f>Q413*IF(($G$3/2-$M$12)&gt;0,('ver pressoflex 6p C2 DCpowe'!$G$3/2-'ver pressoflex 6p C2 DCpowe'!$M$12),'ver pressoflex 6p C2 DCpowe'!$G$3/2-('ver pressoflex 6p C2 DCpowe'!$G$3-'ver pressoflex 6p C2 DCpowe'!$M$12))*IF(($G$3/2-$M$12)&gt;0,-1,1)</f>
        <v>0</v>
      </c>
      <c r="Z413" s="29">
        <f>R413*IF(($G$3/2-$M$13)&gt;0,('ver pressoflex 6p C2 DCpowe'!$G$3/2-'ver pressoflex 6p C2 DCpowe'!$M$13),'ver pressoflex 6p C2 DCpowe'!$G$3/2-('ver pressoflex 6p C2 DCpowe'!$G$3-'ver pressoflex 6p C2 DCpowe'!$M$13))*IF(($G$3/2-$M$13)&gt;0,-1,1)</f>
        <v>18248587.500000004</v>
      </c>
      <c r="AA413" s="113">
        <f t="shared" si="93"/>
        <v>21637015.634568062</v>
      </c>
      <c r="AB413" s="193">
        <f t="shared" si="94"/>
        <v>5.228383229520146E-4</v>
      </c>
      <c r="AC413" s="191">
        <f t="shared" si="95"/>
        <v>7.6028609380891332E-4</v>
      </c>
      <c r="AD413" s="194">
        <f t="shared" si="96"/>
        <v>2.2224437106717372E-7</v>
      </c>
      <c r="AE413" s="191">
        <f t="shared" si="97"/>
        <v>5.7021457035668494E-2</v>
      </c>
      <c r="AF413" s="191">
        <f t="shared" si="98"/>
        <v>0.44090409652873153</v>
      </c>
    </row>
    <row r="414" spans="2:32">
      <c r="B414" s="116">
        <f t="shared" si="84"/>
        <v>56755.01670406168</v>
      </c>
      <c r="C414" s="115">
        <f t="shared" si="99"/>
        <v>18.569999999999993</v>
      </c>
      <c r="D414" s="68">
        <f>'ver pressoflex 6p C2 DCpowe'!$G$3/2/$C$557*C414</f>
        <v>227.4824999999999</v>
      </c>
      <c r="E414" s="114">
        <f t="shared" si="86"/>
        <v>-6.3542838381654501E-5</v>
      </c>
      <c r="F414" s="114">
        <f t="shared" si="87"/>
        <v>1.2142676302041509E-4</v>
      </c>
      <c r="G414" s="114">
        <f t="shared" si="88"/>
        <v>3.0639636442248471E-4</v>
      </c>
      <c r="H414" s="114">
        <f t="shared" si="89"/>
        <v>4.3063639947422397E-3</v>
      </c>
      <c r="I414" s="114">
        <f t="shared" si="90"/>
        <v>4.4913335961443094E-3</v>
      </c>
      <c r="J414" s="114">
        <f t="shared" si="91"/>
        <v>4.6763031975463791E-3</v>
      </c>
      <c r="K414" s="114">
        <f t="shared" si="92"/>
        <v>5.1387272010515522E-3</v>
      </c>
      <c r="L414" s="113">
        <f>-'ver pressoflex 6p C2 DCpowe'!$G$2*'ver pressoflex 6p C2 DCpowe'!D414*'ver pressoflex 6p C2 DCpowe'!$G$17*'ver pressoflex 6p C2 DCpowe'!$G$13*'ver pressoflex 6p C2 DCpowe'!AE414</f>
        <v>-3047.4136031943458</v>
      </c>
      <c r="M414" s="31">
        <f>IF(ABS(E414)&lt;'ver pressoflex 6p C2 DCpowe'!$G$7,'ver pressoflex 6p C2 DCpowe'!$G$16*E414*'ver pressoflex 6p C2 DCpowe'!$O$8,SIGN(E414)*'ver pressoflex 6p C2 DCpowe'!$G$15*'ver pressoflex 6p C2 DCpowe'!$O$8)</f>
        <v>-1.0696927439797177</v>
      </c>
      <c r="N414" s="31">
        <f>IF(ABS(F414)&lt;'ver pressoflex 6p C2 DCpowe'!$G$7,'ver pressoflex 6p C2 DCpowe'!$G$16*F414*'ver pressoflex 6p C2 DCpowe'!$O$9,SIGN(F414)*'ver pressoflex 6p C2 DCpowe'!$G$15*'ver pressoflex 6p C2 DCpowe'!$O$9)</f>
        <v>0</v>
      </c>
      <c r="O414" s="31">
        <f>IF(ABS(G414)&lt;'ver pressoflex 6p C2 DCpowe'!$G$7,'ver pressoflex 6p C2 DCpowe'!$G$16*G414*'ver pressoflex 6p C2 DCpowe'!$O$10,SIGN(G414)*'ver pressoflex 6p C2 DCpowe'!$G$15*'ver pressoflex 6p C2 DCpowe'!$O$10)</f>
        <v>0</v>
      </c>
      <c r="P414" s="31">
        <f>IF(ABS(H414)&lt;'ver pressoflex 6p C2 DCpowe'!$G$7,'ver pressoflex 6p C2 DCpowe'!$G$16*H414*'ver pressoflex 6p C2 DCpowe'!$O$11,SIGN(H414)*'ver pressoflex 6p C2 DCpowe'!$G$15*'ver pressoflex 6p C2 DCpowe'!$O$11)</f>
        <v>0</v>
      </c>
      <c r="Q414" s="31">
        <f>IF(ABS(I414)&lt;'ver pressoflex 6p C2 DCpowe'!$G$7,'ver pressoflex 6p C2 DCpowe'!$G$16*I414*'ver pressoflex 6p C2 DCpowe'!$O$12,SIGN(I414)*'ver pressoflex 6p C2 DCpowe'!$G$15*'ver pressoflex 6p C2 DCpowe'!$O$12)</f>
        <v>0</v>
      </c>
      <c r="R414" s="31">
        <f>IF(ABS(J414)&lt;'ver pressoflex 6p C2 DCpowe'!$G$7,'ver pressoflex 6p C2 DCpowe'!$G$16*J414*'ver pressoflex 6p C2 DCpowe'!$O$13,SIGN(J414)*'ver pressoflex 6p C2 DCpowe'!$G$15*'ver pressoflex 6p C2 DCpowe'!$O$13)</f>
        <v>17803.500000000004</v>
      </c>
      <c r="S414" s="113">
        <f t="shared" si="85"/>
        <v>14755.016704061678</v>
      </c>
      <c r="T414" s="362">
        <f>-L414*('ver pressoflex 6p C2 DCpowe'!$G$3/2-'ver pressoflex 6p C2 DCpowe'!AF414*'ver pressoflex 6p C2 DCpowe'!D414)</f>
        <v>3427210.4662016095</v>
      </c>
      <c r="U414" s="29">
        <f>M414*IF(($G$3/2-$M$8)&gt;0,('ver pressoflex 6p C2 DCpowe'!$G$3/2-'ver pressoflex 6p C2 DCpowe'!$M$8),'ver pressoflex 6p C2 DCpowe'!$G$3/2-('ver pressoflex 6p C2 DCpowe'!$G$3-'ver pressoflex 6p C2 DCpowe'!$M$8))*IF(($G$3/2-$M$8)&gt;0,-1,1)</f>
        <v>1096.4350625792106</v>
      </c>
      <c r="V414" s="29">
        <f>N414*IF(($G$3/2-$M$9)&gt;0,('ver pressoflex 6p C2 DCpowe'!$G$3/2-'ver pressoflex 6p C2 DCpowe'!$M$9),'ver pressoflex 6p C2 DCpowe'!$G$3/2-('ver pressoflex 6p C2 DCpowe'!$G$3-'ver pressoflex 6p C2 DCpowe'!$M$9))*IF(($G$3/2-$M$9)&gt;0,-1,1)</f>
        <v>0</v>
      </c>
      <c r="W414" s="29">
        <f>O414*IF(($G$3/2-$M$10)&gt;0,('ver pressoflex 6p C2 DCpowe'!$G$3/2-'ver pressoflex 6p C2 DCpowe'!$M$10),'ver pressoflex 6p C2 DCpowe'!$G$3/2-('ver pressoflex 6p C2 DCpowe'!$G$3-'ver pressoflex 6p C2 DCpowe'!$M$10))*IF(($G$3/2-$M$10)&gt;0,-1,1)</f>
        <v>0</v>
      </c>
      <c r="X414" s="29">
        <f>P414*IF(($G$3/2-$M$11)&gt;0,('ver pressoflex 6p C2 DCpowe'!$G$3/2-'ver pressoflex 6p C2 DCpowe'!$M$11),'ver pressoflex 6p C2 DCpowe'!$G$3/2-('ver pressoflex 6p C2 DCpowe'!$G$3-'ver pressoflex 6p C2 DCpowe'!$M$11))*IF(($G$3/2-$M$11)&gt;0,-1,1)</f>
        <v>0</v>
      </c>
      <c r="Y414" s="29">
        <f>Q414*IF(($G$3/2-$M$12)&gt;0,('ver pressoflex 6p C2 DCpowe'!$G$3/2-'ver pressoflex 6p C2 DCpowe'!$M$12),'ver pressoflex 6p C2 DCpowe'!$G$3/2-('ver pressoflex 6p C2 DCpowe'!$G$3-'ver pressoflex 6p C2 DCpowe'!$M$12))*IF(($G$3/2-$M$12)&gt;0,-1,1)</f>
        <v>0</v>
      </c>
      <c r="Z414" s="29">
        <f>R414*IF(($G$3/2-$M$13)&gt;0,('ver pressoflex 6p C2 DCpowe'!$G$3/2-'ver pressoflex 6p C2 DCpowe'!$M$13),'ver pressoflex 6p C2 DCpowe'!$G$3/2-('ver pressoflex 6p C2 DCpowe'!$G$3-'ver pressoflex 6p C2 DCpowe'!$M$13))*IF(($G$3/2-$M$13)&gt;0,-1,1)</f>
        <v>18248587.500000004</v>
      </c>
      <c r="AA414" s="113">
        <f t="shared" si="93"/>
        <v>21676894.401264191</v>
      </c>
      <c r="AB414" s="193">
        <f t="shared" si="94"/>
        <v>5.2596684188682848E-4</v>
      </c>
      <c r="AC414" s="191">
        <f t="shared" si="95"/>
        <v>7.6550029203360315E-4</v>
      </c>
      <c r="AD414" s="194">
        <f t="shared" si="96"/>
        <v>2.2497871008144783E-7</v>
      </c>
      <c r="AE414" s="191">
        <f t="shared" si="97"/>
        <v>5.7412521902520233E-2</v>
      </c>
      <c r="AF414" s="191">
        <f t="shared" si="98"/>
        <v>0.44122406289384974</v>
      </c>
    </row>
    <row r="415" spans="2:32">
      <c r="B415" s="116">
        <f t="shared" si="84"/>
        <v>56717.665111797076</v>
      </c>
      <c r="C415" s="115">
        <f t="shared" si="99"/>
        <v>18.669999999999995</v>
      </c>
      <c r="D415" s="68">
        <f>'ver pressoflex 6p C2 DCpowe'!$G$3/2/$C$557*C415</f>
        <v>228.70749999999992</v>
      </c>
      <c r="E415" s="114">
        <f t="shared" si="86"/>
        <v>-6.6412806225904004E-5</v>
      </c>
      <c r="F415" s="114">
        <f t="shared" si="87"/>
        <v>1.1866163418417469E-4</v>
      </c>
      <c r="G415" s="114">
        <f t="shared" si="88"/>
        <v>3.0373607459425339E-4</v>
      </c>
      <c r="H415" s="114">
        <f t="shared" si="89"/>
        <v>4.3059708484622051E-3</v>
      </c>
      <c r="I415" s="114">
        <f t="shared" si="90"/>
        <v>4.4910452888722837E-3</v>
      </c>
      <c r="J415" s="114">
        <f t="shared" si="91"/>
        <v>4.6761197292823631E-3</v>
      </c>
      <c r="K415" s="114">
        <f t="shared" si="92"/>
        <v>5.1388058303075594E-3</v>
      </c>
      <c r="L415" s="113">
        <f>-'ver pressoflex 6p C2 DCpowe'!$G$2*'ver pressoflex 6p C2 DCpowe'!D415*'ver pressoflex 6p C2 DCpowe'!$G$17*'ver pressoflex 6p C2 DCpowe'!$G$13*'ver pressoflex 6p C2 DCpowe'!AE415</f>
        <v>-3084.7168818510454</v>
      </c>
      <c r="M415" s="31">
        <f>IF(ABS(E415)&lt;'ver pressoflex 6p C2 DCpowe'!$G$7,'ver pressoflex 6p C2 DCpowe'!$G$16*E415*'ver pressoflex 6p C2 DCpowe'!$O$8,SIGN(E415)*'ver pressoflex 6p C2 DCpowe'!$G$15*'ver pressoflex 6p C2 DCpowe'!$O$8)</f>
        <v>-1.1180063518801029</v>
      </c>
      <c r="N415" s="31">
        <f>IF(ABS(F415)&lt;'ver pressoflex 6p C2 DCpowe'!$G$7,'ver pressoflex 6p C2 DCpowe'!$G$16*F415*'ver pressoflex 6p C2 DCpowe'!$O$9,SIGN(F415)*'ver pressoflex 6p C2 DCpowe'!$G$15*'ver pressoflex 6p C2 DCpowe'!$O$9)</f>
        <v>0</v>
      </c>
      <c r="O415" s="31">
        <f>IF(ABS(G415)&lt;'ver pressoflex 6p C2 DCpowe'!$G$7,'ver pressoflex 6p C2 DCpowe'!$G$16*G415*'ver pressoflex 6p C2 DCpowe'!$O$10,SIGN(G415)*'ver pressoflex 6p C2 DCpowe'!$G$15*'ver pressoflex 6p C2 DCpowe'!$O$10)</f>
        <v>0</v>
      </c>
      <c r="P415" s="31">
        <f>IF(ABS(H415)&lt;'ver pressoflex 6p C2 DCpowe'!$G$7,'ver pressoflex 6p C2 DCpowe'!$G$16*H415*'ver pressoflex 6p C2 DCpowe'!$O$11,SIGN(H415)*'ver pressoflex 6p C2 DCpowe'!$G$15*'ver pressoflex 6p C2 DCpowe'!$O$11)</f>
        <v>0</v>
      </c>
      <c r="Q415" s="31">
        <f>IF(ABS(I415)&lt;'ver pressoflex 6p C2 DCpowe'!$G$7,'ver pressoflex 6p C2 DCpowe'!$G$16*I415*'ver pressoflex 6p C2 DCpowe'!$O$12,SIGN(I415)*'ver pressoflex 6p C2 DCpowe'!$G$15*'ver pressoflex 6p C2 DCpowe'!$O$12)</f>
        <v>0</v>
      </c>
      <c r="R415" s="31">
        <f>IF(ABS(J415)&lt;'ver pressoflex 6p C2 DCpowe'!$G$7,'ver pressoflex 6p C2 DCpowe'!$G$16*J415*'ver pressoflex 6p C2 DCpowe'!$O$13,SIGN(J415)*'ver pressoflex 6p C2 DCpowe'!$G$15*'ver pressoflex 6p C2 DCpowe'!$O$13)</f>
        <v>17803.500000000004</v>
      </c>
      <c r="S415" s="113">
        <f t="shared" si="85"/>
        <v>14717.665111797078</v>
      </c>
      <c r="T415" s="362">
        <f>-L415*('ver pressoflex 6p C2 DCpowe'!$G$3/2-'ver pressoflex 6p C2 DCpowe'!AF415*'ver pressoflex 6p C2 DCpowe'!D415)</f>
        <v>3467271.9192606155</v>
      </c>
      <c r="U415" s="29">
        <f>M415*IF(($G$3/2-$M$8)&gt;0,('ver pressoflex 6p C2 DCpowe'!$G$3/2-'ver pressoflex 6p C2 DCpowe'!$M$8),'ver pressoflex 6p C2 DCpowe'!$G$3/2-('ver pressoflex 6p C2 DCpowe'!$G$3-'ver pressoflex 6p C2 DCpowe'!$M$8))*IF(($G$3/2-$M$8)&gt;0,-1,1)</f>
        <v>1145.9565106771054</v>
      </c>
      <c r="V415" s="29">
        <f>N415*IF(($G$3/2-$M$9)&gt;0,('ver pressoflex 6p C2 DCpowe'!$G$3/2-'ver pressoflex 6p C2 DCpowe'!$M$9),'ver pressoflex 6p C2 DCpowe'!$G$3/2-('ver pressoflex 6p C2 DCpowe'!$G$3-'ver pressoflex 6p C2 DCpowe'!$M$9))*IF(($G$3/2-$M$9)&gt;0,-1,1)</f>
        <v>0</v>
      </c>
      <c r="W415" s="29">
        <f>O415*IF(($G$3/2-$M$10)&gt;0,('ver pressoflex 6p C2 DCpowe'!$G$3/2-'ver pressoflex 6p C2 DCpowe'!$M$10),'ver pressoflex 6p C2 DCpowe'!$G$3/2-('ver pressoflex 6p C2 DCpowe'!$G$3-'ver pressoflex 6p C2 DCpowe'!$M$10))*IF(($G$3/2-$M$10)&gt;0,-1,1)</f>
        <v>0</v>
      </c>
      <c r="X415" s="29">
        <f>P415*IF(($G$3/2-$M$11)&gt;0,('ver pressoflex 6p C2 DCpowe'!$G$3/2-'ver pressoflex 6p C2 DCpowe'!$M$11),'ver pressoflex 6p C2 DCpowe'!$G$3/2-('ver pressoflex 6p C2 DCpowe'!$G$3-'ver pressoflex 6p C2 DCpowe'!$M$11))*IF(($G$3/2-$M$11)&gt;0,-1,1)</f>
        <v>0</v>
      </c>
      <c r="Y415" s="29">
        <f>Q415*IF(($G$3/2-$M$12)&gt;0,('ver pressoflex 6p C2 DCpowe'!$G$3/2-'ver pressoflex 6p C2 DCpowe'!$M$12),'ver pressoflex 6p C2 DCpowe'!$G$3/2-('ver pressoflex 6p C2 DCpowe'!$G$3-'ver pressoflex 6p C2 DCpowe'!$M$12))*IF(($G$3/2-$M$12)&gt;0,-1,1)</f>
        <v>0</v>
      </c>
      <c r="Z415" s="29">
        <f>R415*IF(($G$3/2-$M$13)&gt;0,('ver pressoflex 6p C2 DCpowe'!$G$3/2-'ver pressoflex 6p C2 DCpowe'!$M$13),'ver pressoflex 6p C2 DCpowe'!$G$3/2-('ver pressoflex 6p C2 DCpowe'!$G$3-'ver pressoflex 6p C2 DCpowe'!$M$13))*IF(($G$3/2-$M$13)&gt;0,-1,1)</f>
        <v>18248587.500000004</v>
      </c>
      <c r="AA415" s="113">
        <f t="shared" si="93"/>
        <v>21717005.375771295</v>
      </c>
      <c r="AB415" s="193">
        <f t="shared" si="94"/>
        <v>5.2909890725110072E-4</v>
      </c>
      <c r="AC415" s="191">
        <f t="shared" si="95"/>
        <v>7.7072040097405682E-4</v>
      </c>
      <c r="AD415" s="194">
        <f t="shared" si="96"/>
        <v>2.2773248915636852E-7</v>
      </c>
      <c r="AE415" s="191">
        <f t="shared" si="97"/>
        <v>5.7804030073054256E-2</v>
      </c>
      <c r="AF415" s="191">
        <f t="shared" si="98"/>
        <v>0.44154102666425776</v>
      </c>
    </row>
    <row r="416" spans="2:32">
      <c r="B416" s="116">
        <f t="shared" si="84"/>
        <v>56680.065828450322</v>
      </c>
      <c r="C416" s="115">
        <f t="shared" si="99"/>
        <v>18.769999999999996</v>
      </c>
      <c r="D416" s="68">
        <f>'ver pressoflex 6p C2 DCpowe'!$G$3/2/$C$557*C416</f>
        <v>229.93249999999995</v>
      </c>
      <c r="E416" s="114">
        <f t="shared" si="86"/>
        <v>-6.928602925603008E-5</v>
      </c>
      <c r="F416" s="114">
        <f t="shared" si="87"/>
        <v>1.1589336907295733E-4</v>
      </c>
      <c r="G416" s="114">
        <f t="shared" si="88"/>
        <v>3.0107276740194472E-4</v>
      </c>
      <c r="H416" s="114">
        <f t="shared" si="89"/>
        <v>4.3055772562662978E-3</v>
      </c>
      <c r="I416" s="114">
        <f t="shared" si="90"/>
        <v>4.4907566545952854E-3</v>
      </c>
      <c r="J416" s="114">
        <f t="shared" si="91"/>
        <v>4.6759360529242721E-3</v>
      </c>
      <c r="K416" s="114">
        <f t="shared" si="92"/>
        <v>5.1388845487467406E-3</v>
      </c>
      <c r="L416" s="113">
        <f>-'ver pressoflex 6p C2 DCpowe'!$G$2*'ver pressoflex 6p C2 DCpowe'!D416*'ver pressoflex 6p C2 DCpowe'!$G$17*'ver pressoflex 6p C2 DCpowe'!$G$13*'ver pressoflex 6p C2 DCpowe'!AE416</f>
        <v>-3122.2677967914574</v>
      </c>
      <c r="M416" s="31">
        <f>IF(ABS(E416)&lt;'ver pressoflex 6p C2 DCpowe'!$G$7,'ver pressoflex 6p C2 DCpowe'!$G$16*E416*'ver pressoflex 6p C2 DCpowe'!$O$8,SIGN(E416)*'ver pressoflex 6p C2 DCpowe'!$G$15*'ver pressoflex 6p C2 DCpowe'!$O$8)</f>
        <v>-1.1663747582251462</v>
      </c>
      <c r="N416" s="31">
        <f>IF(ABS(F416)&lt;'ver pressoflex 6p C2 DCpowe'!$G$7,'ver pressoflex 6p C2 DCpowe'!$G$16*F416*'ver pressoflex 6p C2 DCpowe'!$O$9,SIGN(F416)*'ver pressoflex 6p C2 DCpowe'!$G$15*'ver pressoflex 6p C2 DCpowe'!$O$9)</f>
        <v>0</v>
      </c>
      <c r="O416" s="31">
        <f>IF(ABS(G416)&lt;'ver pressoflex 6p C2 DCpowe'!$G$7,'ver pressoflex 6p C2 DCpowe'!$G$16*G416*'ver pressoflex 6p C2 DCpowe'!$O$10,SIGN(G416)*'ver pressoflex 6p C2 DCpowe'!$G$15*'ver pressoflex 6p C2 DCpowe'!$O$10)</f>
        <v>0</v>
      </c>
      <c r="P416" s="31">
        <f>IF(ABS(H416)&lt;'ver pressoflex 6p C2 DCpowe'!$G$7,'ver pressoflex 6p C2 DCpowe'!$G$16*H416*'ver pressoflex 6p C2 DCpowe'!$O$11,SIGN(H416)*'ver pressoflex 6p C2 DCpowe'!$G$15*'ver pressoflex 6p C2 DCpowe'!$O$11)</f>
        <v>0</v>
      </c>
      <c r="Q416" s="31">
        <f>IF(ABS(I416)&lt;'ver pressoflex 6p C2 DCpowe'!$G$7,'ver pressoflex 6p C2 DCpowe'!$G$16*I416*'ver pressoflex 6p C2 DCpowe'!$O$12,SIGN(I416)*'ver pressoflex 6p C2 DCpowe'!$G$15*'ver pressoflex 6p C2 DCpowe'!$O$12)</f>
        <v>0</v>
      </c>
      <c r="R416" s="31">
        <f>IF(ABS(J416)&lt;'ver pressoflex 6p C2 DCpowe'!$G$7,'ver pressoflex 6p C2 DCpowe'!$G$16*J416*'ver pressoflex 6p C2 DCpowe'!$O$13,SIGN(J416)*'ver pressoflex 6p C2 DCpowe'!$G$15*'ver pressoflex 6p C2 DCpowe'!$O$13)</f>
        <v>17803.500000000004</v>
      </c>
      <c r="S416" s="113">
        <f t="shared" si="85"/>
        <v>14680.065828450321</v>
      </c>
      <c r="T416" s="362">
        <f>-L416*('ver pressoflex 6p C2 DCpowe'!$G$3/2-'ver pressoflex 6p C2 DCpowe'!AF416*'ver pressoflex 6p C2 DCpowe'!D416)</f>
        <v>3507565.536675496</v>
      </c>
      <c r="U416" s="29">
        <f>M416*IF(($G$3/2-$M$8)&gt;0,('ver pressoflex 6p C2 DCpowe'!$G$3/2-'ver pressoflex 6p C2 DCpowe'!$M$8),'ver pressoflex 6p C2 DCpowe'!$G$3/2-('ver pressoflex 6p C2 DCpowe'!$G$3-'ver pressoflex 6p C2 DCpowe'!$M$8))*IF(($G$3/2-$M$8)&gt;0,-1,1)</f>
        <v>1195.5341271807749</v>
      </c>
      <c r="V416" s="29">
        <f>N416*IF(($G$3/2-$M$9)&gt;0,('ver pressoflex 6p C2 DCpowe'!$G$3/2-'ver pressoflex 6p C2 DCpowe'!$M$9),'ver pressoflex 6p C2 DCpowe'!$G$3/2-('ver pressoflex 6p C2 DCpowe'!$G$3-'ver pressoflex 6p C2 DCpowe'!$M$9))*IF(($G$3/2-$M$9)&gt;0,-1,1)</f>
        <v>0</v>
      </c>
      <c r="W416" s="29">
        <f>O416*IF(($G$3/2-$M$10)&gt;0,('ver pressoflex 6p C2 DCpowe'!$G$3/2-'ver pressoflex 6p C2 DCpowe'!$M$10),'ver pressoflex 6p C2 DCpowe'!$G$3/2-('ver pressoflex 6p C2 DCpowe'!$G$3-'ver pressoflex 6p C2 DCpowe'!$M$10))*IF(($G$3/2-$M$10)&gt;0,-1,1)</f>
        <v>0</v>
      </c>
      <c r="X416" s="29">
        <f>P416*IF(($G$3/2-$M$11)&gt;0,('ver pressoflex 6p C2 DCpowe'!$G$3/2-'ver pressoflex 6p C2 DCpowe'!$M$11),'ver pressoflex 6p C2 DCpowe'!$G$3/2-('ver pressoflex 6p C2 DCpowe'!$G$3-'ver pressoflex 6p C2 DCpowe'!$M$11))*IF(($G$3/2-$M$11)&gt;0,-1,1)</f>
        <v>0</v>
      </c>
      <c r="Y416" s="29">
        <f>Q416*IF(($G$3/2-$M$12)&gt;0,('ver pressoflex 6p C2 DCpowe'!$G$3/2-'ver pressoflex 6p C2 DCpowe'!$M$12),'ver pressoflex 6p C2 DCpowe'!$G$3/2-('ver pressoflex 6p C2 DCpowe'!$G$3-'ver pressoflex 6p C2 DCpowe'!$M$12))*IF(($G$3/2-$M$12)&gt;0,-1,1)</f>
        <v>0</v>
      </c>
      <c r="Z416" s="29">
        <f>R416*IF(($G$3/2-$M$13)&gt;0,('ver pressoflex 6p C2 DCpowe'!$G$3/2-'ver pressoflex 6p C2 DCpowe'!$M$13),'ver pressoflex 6p C2 DCpowe'!$G$3/2-('ver pressoflex 6p C2 DCpowe'!$G$3-'ver pressoflex 6p C2 DCpowe'!$M$13))*IF(($G$3/2-$M$13)&gt;0,-1,1)</f>
        <v>18248587.500000004</v>
      </c>
      <c r="AA416" s="113">
        <f t="shared" si="93"/>
        <v>21757348.570802681</v>
      </c>
      <c r="AB416" s="193">
        <f t="shared" si="94"/>
        <v>5.3223452507849861E-4</v>
      </c>
      <c r="AC416" s="191">
        <f t="shared" si="95"/>
        <v>7.7594643068638674E-4</v>
      </c>
      <c r="AD416" s="194">
        <f t="shared" si="96"/>
        <v>2.3050576918239025E-7</v>
      </c>
      <c r="AE416" s="191">
        <f t="shared" si="97"/>
        <v>5.8195982301479002E-2</v>
      </c>
      <c r="AF416" s="191">
        <f t="shared" si="98"/>
        <v>0.44185502800314846</v>
      </c>
    </row>
    <row r="417" spans="2:32">
      <c r="B417" s="116">
        <f t="shared" si="84"/>
        <v>56642.218432376605</v>
      </c>
      <c r="C417" s="115">
        <f t="shared" si="99"/>
        <v>18.869999999999997</v>
      </c>
      <c r="D417" s="68">
        <f>'ver pressoflex 6p C2 DCpowe'!$G$3/2/$C$557*C417</f>
        <v>231.15749999999997</v>
      </c>
      <c r="E417" s="114">
        <f t="shared" si="86"/>
        <v>-7.2162513013339252E-5</v>
      </c>
      <c r="F417" s="114">
        <f t="shared" si="87"/>
        <v>1.1312196234787862E-4</v>
      </c>
      <c r="G417" s="114">
        <f t="shared" si="88"/>
        <v>2.9840643770909648E-4</v>
      </c>
      <c r="H417" s="114">
        <f t="shared" si="89"/>
        <v>4.305183217395433E-3</v>
      </c>
      <c r="I417" s="114">
        <f t="shared" si="90"/>
        <v>4.4904676927566504E-3</v>
      </c>
      <c r="J417" s="114">
        <f t="shared" si="91"/>
        <v>4.6757521681178678E-3</v>
      </c>
      <c r="K417" s="114">
        <f t="shared" si="92"/>
        <v>5.1389633565209134E-3</v>
      </c>
      <c r="L417" s="113">
        <f>-'ver pressoflex 6p C2 DCpowe'!$G$2*'ver pressoflex 6p C2 DCpowe'!D417*'ver pressoflex 6p C2 DCpowe'!$G$17*'ver pressoflex 6p C2 DCpowe'!$G$13*'ver pressoflex 6p C2 DCpowe'!AE417</f>
        <v>-3160.0667695671013</v>
      </c>
      <c r="M417" s="31">
        <f>IF(ABS(E417)&lt;'ver pressoflex 6p C2 DCpowe'!$G$7,'ver pressoflex 6p C2 DCpowe'!$G$16*E417*'ver pressoflex 6p C2 DCpowe'!$O$8,SIGN(E417)*'ver pressoflex 6p C2 DCpowe'!$G$15*'ver pressoflex 6p C2 DCpowe'!$O$8)</f>
        <v>-1.214798056298301</v>
      </c>
      <c r="N417" s="31">
        <f>IF(ABS(F417)&lt;'ver pressoflex 6p C2 DCpowe'!$G$7,'ver pressoflex 6p C2 DCpowe'!$G$16*F417*'ver pressoflex 6p C2 DCpowe'!$O$9,SIGN(F417)*'ver pressoflex 6p C2 DCpowe'!$G$15*'ver pressoflex 6p C2 DCpowe'!$O$9)</f>
        <v>0</v>
      </c>
      <c r="O417" s="31">
        <f>IF(ABS(G417)&lt;'ver pressoflex 6p C2 DCpowe'!$G$7,'ver pressoflex 6p C2 DCpowe'!$G$16*G417*'ver pressoflex 6p C2 DCpowe'!$O$10,SIGN(G417)*'ver pressoflex 6p C2 DCpowe'!$G$15*'ver pressoflex 6p C2 DCpowe'!$O$10)</f>
        <v>0</v>
      </c>
      <c r="P417" s="31">
        <f>IF(ABS(H417)&lt;'ver pressoflex 6p C2 DCpowe'!$G$7,'ver pressoflex 6p C2 DCpowe'!$G$16*H417*'ver pressoflex 6p C2 DCpowe'!$O$11,SIGN(H417)*'ver pressoflex 6p C2 DCpowe'!$G$15*'ver pressoflex 6p C2 DCpowe'!$O$11)</f>
        <v>0</v>
      </c>
      <c r="Q417" s="31">
        <f>IF(ABS(I417)&lt;'ver pressoflex 6p C2 DCpowe'!$G$7,'ver pressoflex 6p C2 DCpowe'!$G$16*I417*'ver pressoflex 6p C2 DCpowe'!$O$12,SIGN(I417)*'ver pressoflex 6p C2 DCpowe'!$G$15*'ver pressoflex 6p C2 DCpowe'!$O$12)</f>
        <v>0</v>
      </c>
      <c r="R417" s="31">
        <f>IF(ABS(J417)&lt;'ver pressoflex 6p C2 DCpowe'!$G$7,'ver pressoflex 6p C2 DCpowe'!$G$16*J417*'ver pressoflex 6p C2 DCpowe'!$O$13,SIGN(J417)*'ver pressoflex 6p C2 DCpowe'!$G$15*'ver pressoflex 6p C2 DCpowe'!$O$13)</f>
        <v>17803.500000000004</v>
      </c>
      <c r="S417" s="113">
        <f t="shared" si="85"/>
        <v>14642.218432376605</v>
      </c>
      <c r="T417" s="362">
        <f>-L417*('ver pressoflex 6p C2 DCpowe'!$G$3/2-'ver pressoflex 6p C2 DCpowe'!AF417*'ver pressoflex 6p C2 DCpowe'!D417)</f>
        <v>3548091.3310927935</v>
      </c>
      <c r="U417" s="29">
        <f>M417*IF(($G$3/2-$M$8)&gt;0,('ver pressoflex 6p C2 DCpowe'!$G$3/2-'ver pressoflex 6p C2 DCpowe'!$M$8),'ver pressoflex 6p C2 DCpowe'!$G$3/2-('ver pressoflex 6p C2 DCpowe'!$G$3-'ver pressoflex 6p C2 DCpowe'!$M$8))*IF(($G$3/2-$M$8)&gt;0,-1,1)</f>
        <v>1245.1680077057586</v>
      </c>
      <c r="V417" s="29">
        <f>N417*IF(($G$3/2-$M$9)&gt;0,('ver pressoflex 6p C2 DCpowe'!$G$3/2-'ver pressoflex 6p C2 DCpowe'!$M$9),'ver pressoflex 6p C2 DCpowe'!$G$3/2-('ver pressoflex 6p C2 DCpowe'!$G$3-'ver pressoflex 6p C2 DCpowe'!$M$9))*IF(($G$3/2-$M$9)&gt;0,-1,1)</f>
        <v>0</v>
      </c>
      <c r="W417" s="29">
        <f>O417*IF(($G$3/2-$M$10)&gt;0,('ver pressoflex 6p C2 DCpowe'!$G$3/2-'ver pressoflex 6p C2 DCpowe'!$M$10),'ver pressoflex 6p C2 DCpowe'!$G$3/2-('ver pressoflex 6p C2 DCpowe'!$G$3-'ver pressoflex 6p C2 DCpowe'!$M$10))*IF(($G$3/2-$M$10)&gt;0,-1,1)</f>
        <v>0</v>
      </c>
      <c r="X417" s="29">
        <f>P417*IF(($G$3/2-$M$11)&gt;0,('ver pressoflex 6p C2 DCpowe'!$G$3/2-'ver pressoflex 6p C2 DCpowe'!$M$11),'ver pressoflex 6p C2 DCpowe'!$G$3/2-('ver pressoflex 6p C2 DCpowe'!$G$3-'ver pressoflex 6p C2 DCpowe'!$M$11))*IF(($G$3/2-$M$11)&gt;0,-1,1)</f>
        <v>0</v>
      </c>
      <c r="Y417" s="29">
        <f>Q417*IF(($G$3/2-$M$12)&gt;0,('ver pressoflex 6p C2 DCpowe'!$G$3/2-'ver pressoflex 6p C2 DCpowe'!$M$12),'ver pressoflex 6p C2 DCpowe'!$G$3/2-('ver pressoflex 6p C2 DCpowe'!$G$3-'ver pressoflex 6p C2 DCpowe'!$M$12))*IF(($G$3/2-$M$12)&gt;0,-1,1)</f>
        <v>0</v>
      </c>
      <c r="Z417" s="29">
        <f>R417*IF(($G$3/2-$M$13)&gt;0,('ver pressoflex 6p C2 DCpowe'!$G$3/2-'ver pressoflex 6p C2 DCpowe'!$M$13),'ver pressoflex 6p C2 DCpowe'!$G$3/2-('ver pressoflex 6p C2 DCpowe'!$G$3-'ver pressoflex 6p C2 DCpowe'!$M$13))*IF(($G$3/2-$M$13)&gt;0,-1,1)</f>
        <v>18248587.500000004</v>
      </c>
      <c r="AA417" s="113">
        <f t="shared" si="93"/>
        <v>21797923.999100503</v>
      </c>
      <c r="AB417" s="193">
        <f t="shared" si="94"/>
        <v>5.3537370141638397E-4</v>
      </c>
      <c r="AC417" s="191">
        <f t="shared" si="95"/>
        <v>7.8117839124952886E-4</v>
      </c>
      <c r="AD417" s="194">
        <f t="shared" si="96"/>
        <v>2.33298611251344E-7</v>
      </c>
      <c r="AE417" s="191">
        <f t="shared" si="97"/>
        <v>5.8588379343714664E-2</v>
      </c>
      <c r="AF417" s="191">
        <f t="shared" si="98"/>
        <v>0.44216610641337362</v>
      </c>
    </row>
    <row r="418" spans="2:32">
      <c r="B418" s="116">
        <f t="shared" si="84"/>
        <v>56604.12250097355</v>
      </c>
      <c r="C418" s="115">
        <f t="shared" si="99"/>
        <v>18.97</v>
      </c>
      <c r="D418" s="68">
        <f>'ver pressoflex 6p C2 DCpowe'!$G$3/2/$C$557*C418</f>
        <v>232.38249999999999</v>
      </c>
      <c r="E418" s="114">
        <f t="shared" si="86"/>
        <v>-7.5042263051722553E-5</v>
      </c>
      <c r="F418" s="114">
        <f t="shared" si="87"/>
        <v>1.1034740865792943E-4</v>
      </c>
      <c r="G418" s="114">
        <f t="shared" si="88"/>
        <v>2.9573708036758142E-4</v>
      </c>
      <c r="H418" s="114">
        <f t="shared" si="89"/>
        <v>4.3047887310888062E-3</v>
      </c>
      <c r="I418" s="114">
        <f t="shared" si="90"/>
        <v>4.4901784027984578E-3</v>
      </c>
      <c r="J418" s="114">
        <f t="shared" si="91"/>
        <v>4.6755680745081095E-3</v>
      </c>
      <c r="K418" s="114">
        <f t="shared" si="92"/>
        <v>5.1390422537822391E-3</v>
      </c>
      <c r="L418" s="113">
        <f>-'ver pressoflex 6p C2 DCpowe'!$G$2*'ver pressoflex 6p C2 DCpowe'!D418*'ver pressoflex 6p C2 DCpowe'!$G$17*'ver pressoflex 6p C2 DCpowe'!$G$13*'ver pressoflex 6p C2 DCpowe'!AE418</f>
        <v>-3198.1142226868551</v>
      </c>
      <c r="M418" s="31">
        <f>IF(ABS(E418)&lt;'ver pressoflex 6p C2 DCpowe'!$G$7,'ver pressoflex 6p C2 DCpowe'!$G$16*E418*'ver pressoflex 6p C2 DCpowe'!$O$8,SIGN(E418)*'ver pressoflex 6p C2 DCpowe'!$G$15*'ver pressoflex 6p C2 DCpowe'!$O$8)</f>
        <v>-1.2632763395948696</v>
      </c>
      <c r="N418" s="31">
        <f>IF(ABS(F418)&lt;'ver pressoflex 6p C2 DCpowe'!$G$7,'ver pressoflex 6p C2 DCpowe'!$G$16*F418*'ver pressoflex 6p C2 DCpowe'!$O$9,SIGN(F418)*'ver pressoflex 6p C2 DCpowe'!$G$15*'ver pressoflex 6p C2 DCpowe'!$O$9)</f>
        <v>0</v>
      </c>
      <c r="O418" s="31">
        <f>IF(ABS(G418)&lt;'ver pressoflex 6p C2 DCpowe'!$G$7,'ver pressoflex 6p C2 DCpowe'!$G$16*G418*'ver pressoflex 6p C2 DCpowe'!$O$10,SIGN(G418)*'ver pressoflex 6p C2 DCpowe'!$G$15*'ver pressoflex 6p C2 DCpowe'!$O$10)</f>
        <v>0</v>
      </c>
      <c r="P418" s="31">
        <f>IF(ABS(H418)&lt;'ver pressoflex 6p C2 DCpowe'!$G$7,'ver pressoflex 6p C2 DCpowe'!$G$16*H418*'ver pressoflex 6p C2 DCpowe'!$O$11,SIGN(H418)*'ver pressoflex 6p C2 DCpowe'!$G$15*'ver pressoflex 6p C2 DCpowe'!$O$11)</f>
        <v>0</v>
      </c>
      <c r="Q418" s="31">
        <f>IF(ABS(I418)&lt;'ver pressoflex 6p C2 DCpowe'!$G$7,'ver pressoflex 6p C2 DCpowe'!$G$16*I418*'ver pressoflex 6p C2 DCpowe'!$O$12,SIGN(I418)*'ver pressoflex 6p C2 DCpowe'!$G$15*'ver pressoflex 6p C2 DCpowe'!$O$12)</f>
        <v>0</v>
      </c>
      <c r="R418" s="31">
        <f>IF(ABS(J418)&lt;'ver pressoflex 6p C2 DCpowe'!$G$7,'ver pressoflex 6p C2 DCpowe'!$G$16*J418*'ver pressoflex 6p C2 DCpowe'!$O$13,SIGN(J418)*'ver pressoflex 6p C2 DCpowe'!$G$15*'ver pressoflex 6p C2 DCpowe'!$O$13)</f>
        <v>17803.500000000004</v>
      </c>
      <c r="S418" s="113">
        <f t="shared" si="85"/>
        <v>14604.122500973554</v>
      </c>
      <c r="T418" s="362">
        <f>-L418*('ver pressoflex 6p C2 DCpowe'!$G$3/2-'ver pressoflex 6p C2 DCpowe'!AF418*'ver pressoflex 6p C2 DCpowe'!D418)</f>
        <v>3588849.315187776</v>
      </c>
      <c r="U418" s="29">
        <f>M418*IF(($G$3/2-$M$8)&gt;0,('ver pressoflex 6p C2 DCpowe'!$G$3/2-'ver pressoflex 6p C2 DCpowe'!$M$8),'ver pressoflex 6p C2 DCpowe'!$G$3/2-('ver pressoflex 6p C2 DCpowe'!$G$3-'ver pressoflex 6p C2 DCpowe'!$M$8))*IF(($G$3/2-$M$8)&gt;0,-1,1)</f>
        <v>1294.8582480847413</v>
      </c>
      <c r="V418" s="29">
        <f>N418*IF(($G$3/2-$M$9)&gt;0,('ver pressoflex 6p C2 DCpowe'!$G$3/2-'ver pressoflex 6p C2 DCpowe'!$M$9),'ver pressoflex 6p C2 DCpowe'!$G$3/2-('ver pressoflex 6p C2 DCpowe'!$G$3-'ver pressoflex 6p C2 DCpowe'!$M$9))*IF(($G$3/2-$M$9)&gt;0,-1,1)</f>
        <v>0</v>
      </c>
      <c r="W418" s="29">
        <f>O418*IF(($G$3/2-$M$10)&gt;0,('ver pressoflex 6p C2 DCpowe'!$G$3/2-'ver pressoflex 6p C2 DCpowe'!$M$10),'ver pressoflex 6p C2 DCpowe'!$G$3/2-('ver pressoflex 6p C2 DCpowe'!$G$3-'ver pressoflex 6p C2 DCpowe'!$M$10))*IF(($G$3/2-$M$10)&gt;0,-1,1)</f>
        <v>0</v>
      </c>
      <c r="X418" s="29">
        <f>P418*IF(($G$3/2-$M$11)&gt;0,('ver pressoflex 6p C2 DCpowe'!$G$3/2-'ver pressoflex 6p C2 DCpowe'!$M$11),'ver pressoflex 6p C2 DCpowe'!$G$3/2-('ver pressoflex 6p C2 DCpowe'!$G$3-'ver pressoflex 6p C2 DCpowe'!$M$11))*IF(($G$3/2-$M$11)&gt;0,-1,1)</f>
        <v>0</v>
      </c>
      <c r="Y418" s="29">
        <f>Q418*IF(($G$3/2-$M$12)&gt;0,('ver pressoflex 6p C2 DCpowe'!$G$3/2-'ver pressoflex 6p C2 DCpowe'!$M$12),'ver pressoflex 6p C2 DCpowe'!$G$3/2-('ver pressoflex 6p C2 DCpowe'!$G$3-'ver pressoflex 6p C2 DCpowe'!$M$12))*IF(($G$3/2-$M$12)&gt;0,-1,1)</f>
        <v>0</v>
      </c>
      <c r="Z418" s="29">
        <f>R418*IF(($G$3/2-$M$13)&gt;0,('ver pressoflex 6p C2 DCpowe'!$G$3/2-'ver pressoflex 6p C2 DCpowe'!$M$13),'ver pressoflex 6p C2 DCpowe'!$G$3/2-('ver pressoflex 6p C2 DCpowe'!$G$3-'ver pressoflex 6p C2 DCpowe'!$M$13))*IF(($G$3/2-$M$13)&gt;0,-1,1)</f>
        <v>18248587.500000004</v>
      </c>
      <c r="AA418" s="113">
        <f t="shared" si="93"/>
        <v>21838731.673435863</v>
      </c>
      <c r="AB418" s="193">
        <f t="shared" si="94"/>
        <v>5.3851644232585244E-4</v>
      </c>
      <c r="AC418" s="191">
        <f t="shared" si="95"/>
        <v>7.8641629276530968E-4</v>
      </c>
      <c r="AD418" s="194">
        <f t="shared" si="96"/>
        <v>2.3611107665718875E-7</v>
      </c>
      <c r="AE418" s="191">
        <f t="shared" si="97"/>
        <v>5.8981221957398224E-2</v>
      </c>
      <c r="AF418" s="191">
        <f t="shared" si="98"/>
        <v>0.44247430074905791</v>
      </c>
    </row>
    <row r="419" spans="2:32">
      <c r="B419" s="116">
        <f t="shared" si="84"/>
        <v>56565.777610678517</v>
      </c>
      <c r="C419" s="115">
        <f t="shared" si="99"/>
        <v>19.07</v>
      </c>
      <c r="D419" s="68">
        <f>'ver pressoflex 6p C2 DCpowe'!$G$3/2/$C$557*C419</f>
        <v>233.60750000000002</v>
      </c>
      <c r="E419" s="114">
        <f t="shared" si="86"/>
        <v>-7.7925284937691114E-5</v>
      </c>
      <c r="F419" s="114">
        <f t="shared" si="87"/>
        <v>1.0756970263994146E-4</v>
      </c>
      <c r="G419" s="114">
        <f t="shared" si="88"/>
        <v>2.9306469021757401E-4</v>
      </c>
      <c r="H419" s="114">
        <f t="shared" si="89"/>
        <v>4.304393796583878E-3</v>
      </c>
      <c r="I419" s="114">
        <f t="shared" si="90"/>
        <v>4.4898887841615101E-3</v>
      </c>
      <c r="J419" s="114">
        <f t="shared" si="91"/>
        <v>4.675383771739143E-3</v>
      </c>
      <c r="K419" s="114">
        <f t="shared" si="92"/>
        <v>5.1391212406832242E-3</v>
      </c>
      <c r="L419" s="113">
        <f>-'ver pressoflex 6p C2 DCpowe'!$G$2*'ver pressoflex 6p C2 DCpowe'!D419*'ver pressoflex 6p C2 DCpowe'!$G$17*'ver pressoflex 6p C2 DCpowe'!$G$13*'ver pressoflex 6p C2 DCpowe'!AE419</f>
        <v>-3236.4105796196664</v>
      </c>
      <c r="M419" s="31">
        <f>IF(ABS(E419)&lt;'ver pressoflex 6p C2 DCpowe'!$G$7,'ver pressoflex 6p C2 DCpowe'!$G$16*E419*'ver pressoflex 6p C2 DCpowe'!$O$8,SIGN(E419)*'ver pressoflex 6p C2 DCpowe'!$G$15*'ver pressoflex 6p C2 DCpowe'!$O$8)</f>
        <v>-1.3118097018226049</v>
      </c>
      <c r="N419" s="31">
        <f>IF(ABS(F419)&lt;'ver pressoflex 6p C2 DCpowe'!$G$7,'ver pressoflex 6p C2 DCpowe'!$G$16*F419*'ver pressoflex 6p C2 DCpowe'!$O$9,SIGN(F419)*'ver pressoflex 6p C2 DCpowe'!$G$15*'ver pressoflex 6p C2 DCpowe'!$O$9)</f>
        <v>0</v>
      </c>
      <c r="O419" s="31">
        <f>IF(ABS(G419)&lt;'ver pressoflex 6p C2 DCpowe'!$G$7,'ver pressoflex 6p C2 DCpowe'!$G$16*G419*'ver pressoflex 6p C2 DCpowe'!$O$10,SIGN(G419)*'ver pressoflex 6p C2 DCpowe'!$G$15*'ver pressoflex 6p C2 DCpowe'!$O$10)</f>
        <v>0</v>
      </c>
      <c r="P419" s="31">
        <f>IF(ABS(H419)&lt;'ver pressoflex 6p C2 DCpowe'!$G$7,'ver pressoflex 6p C2 DCpowe'!$G$16*H419*'ver pressoflex 6p C2 DCpowe'!$O$11,SIGN(H419)*'ver pressoflex 6p C2 DCpowe'!$G$15*'ver pressoflex 6p C2 DCpowe'!$O$11)</f>
        <v>0</v>
      </c>
      <c r="Q419" s="31">
        <f>IF(ABS(I419)&lt;'ver pressoflex 6p C2 DCpowe'!$G$7,'ver pressoflex 6p C2 DCpowe'!$G$16*I419*'ver pressoflex 6p C2 DCpowe'!$O$12,SIGN(I419)*'ver pressoflex 6p C2 DCpowe'!$G$15*'ver pressoflex 6p C2 DCpowe'!$O$12)</f>
        <v>0</v>
      </c>
      <c r="R419" s="31">
        <f>IF(ABS(J419)&lt;'ver pressoflex 6p C2 DCpowe'!$G$7,'ver pressoflex 6p C2 DCpowe'!$G$16*J419*'ver pressoflex 6p C2 DCpowe'!$O$13,SIGN(J419)*'ver pressoflex 6p C2 DCpowe'!$G$15*'ver pressoflex 6p C2 DCpowe'!$O$13)</f>
        <v>17803.500000000004</v>
      </c>
      <c r="S419" s="113">
        <f t="shared" si="85"/>
        <v>14565.777610678515</v>
      </c>
      <c r="T419" s="362">
        <f>-L419*('ver pressoflex 6p C2 DCpowe'!$G$3/2-'ver pressoflex 6p C2 DCpowe'!AF419*'ver pressoflex 6p C2 DCpowe'!D419)</f>
        <v>3629839.5016645105</v>
      </c>
      <c r="U419" s="29">
        <f>M419*IF(($G$3/2-$M$8)&gt;0,('ver pressoflex 6p C2 DCpowe'!$G$3/2-'ver pressoflex 6p C2 DCpowe'!$M$8),'ver pressoflex 6p C2 DCpowe'!$G$3/2-('ver pressoflex 6p C2 DCpowe'!$G$3-'ver pressoflex 6p C2 DCpowe'!$M$8))*IF(($G$3/2-$M$8)&gt;0,-1,1)</f>
        <v>1344.60494436817</v>
      </c>
      <c r="V419" s="29">
        <f>N419*IF(($G$3/2-$M$9)&gt;0,('ver pressoflex 6p C2 DCpowe'!$G$3/2-'ver pressoflex 6p C2 DCpowe'!$M$9),'ver pressoflex 6p C2 DCpowe'!$G$3/2-('ver pressoflex 6p C2 DCpowe'!$G$3-'ver pressoflex 6p C2 DCpowe'!$M$9))*IF(($G$3/2-$M$9)&gt;0,-1,1)</f>
        <v>0</v>
      </c>
      <c r="W419" s="29">
        <f>O419*IF(($G$3/2-$M$10)&gt;0,('ver pressoflex 6p C2 DCpowe'!$G$3/2-'ver pressoflex 6p C2 DCpowe'!$M$10),'ver pressoflex 6p C2 DCpowe'!$G$3/2-('ver pressoflex 6p C2 DCpowe'!$G$3-'ver pressoflex 6p C2 DCpowe'!$M$10))*IF(($G$3/2-$M$10)&gt;0,-1,1)</f>
        <v>0</v>
      </c>
      <c r="X419" s="29">
        <f>P419*IF(($G$3/2-$M$11)&gt;0,('ver pressoflex 6p C2 DCpowe'!$G$3/2-'ver pressoflex 6p C2 DCpowe'!$M$11),'ver pressoflex 6p C2 DCpowe'!$G$3/2-('ver pressoflex 6p C2 DCpowe'!$G$3-'ver pressoflex 6p C2 DCpowe'!$M$11))*IF(($G$3/2-$M$11)&gt;0,-1,1)</f>
        <v>0</v>
      </c>
      <c r="Y419" s="29">
        <f>Q419*IF(($G$3/2-$M$12)&gt;0,('ver pressoflex 6p C2 DCpowe'!$G$3/2-'ver pressoflex 6p C2 DCpowe'!$M$12),'ver pressoflex 6p C2 DCpowe'!$G$3/2-('ver pressoflex 6p C2 DCpowe'!$G$3-'ver pressoflex 6p C2 DCpowe'!$M$12))*IF(($G$3/2-$M$12)&gt;0,-1,1)</f>
        <v>0</v>
      </c>
      <c r="Z419" s="29">
        <f>R419*IF(($G$3/2-$M$13)&gt;0,('ver pressoflex 6p C2 DCpowe'!$G$3/2-'ver pressoflex 6p C2 DCpowe'!$M$13),'ver pressoflex 6p C2 DCpowe'!$G$3/2-('ver pressoflex 6p C2 DCpowe'!$G$3-'ver pressoflex 6p C2 DCpowe'!$M$13))*IF(($G$3/2-$M$13)&gt;0,-1,1)</f>
        <v>18248587.500000004</v>
      </c>
      <c r="AA419" s="113">
        <f t="shared" si="93"/>
        <v>21879771.606608883</v>
      </c>
      <c r="AB419" s="193">
        <f t="shared" si="94"/>
        <v>5.4166275388177248E-4</v>
      </c>
      <c r="AC419" s="191">
        <f t="shared" si="95"/>
        <v>7.9166014535850975E-4</v>
      </c>
      <c r="AD419" s="194">
        <f t="shared" si="96"/>
        <v>2.3894322689676585E-7</v>
      </c>
      <c r="AE419" s="191">
        <f t="shared" si="97"/>
        <v>5.9374510901888229E-2</v>
      </c>
      <c r="AF419" s="191">
        <f t="shared" si="98"/>
        <v>0.44277964922705382</v>
      </c>
    </row>
    <row r="420" spans="2:32">
      <c r="B420" s="116">
        <f t="shared" si="84"/>
        <v>56527.183336965812</v>
      </c>
      <c r="C420" s="115">
        <f t="shared" si="99"/>
        <v>19.170000000000002</v>
      </c>
      <c r="D420" s="68">
        <f>'ver pressoflex 6p C2 DCpowe'!$G$3/2/$C$557*C420</f>
        <v>234.83250000000001</v>
      </c>
      <c r="E420" s="114">
        <f t="shared" si="86"/>
        <v>-8.0811584250412111E-5</v>
      </c>
      <c r="F420" s="114">
        <f t="shared" si="87"/>
        <v>1.0478883891855271E-4</v>
      </c>
      <c r="G420" s="114">
        <f t="shared" si="88"/>
        <v>2.9038926208751754E-4</v>
      </c>
      <c r="H420" s="114">
        <f t="shared" si="89"/>
        <v>4.3039984131163821E-3</v>
      </c>
      <c r="I420" s="114">
        <f t="shared" si="90"/>
        <v>4.4895988362853466E-3</v>
      </c>
      <c r="J420" s="114">
        <f t="shared" si="91"/>
        <v>4.6751992594543119E-3</v>
      </c>
      <c r="K420" s="114">
        <f t="shared" si="92"/>
        <v>5.1392003173767239E-3</v>
      </c>
      <c r="L420" s="113">
        <f>-'ver pressoflex 6p C2 DCpowe'!$G$2*'ver pressoflex 6p C2 DCpowe'!D420*'ver pressoflex 6p C2 DCpowe'!$G$17*'ver pressoflex 6p C2 DCpowe'!$G$13*'ver pressoflex 6p C2 DCpowe'!AE420</f>
        <v>-3274.9562647972843</v>
      </c>
      <c r="M420" s="31">
        <f>IF(ABS(E420)&lt;'ver pressoflex 6p C2 DCpowe'!$G$7,'ver pressoflex 6p C2 DCpowe'!$G$16*E420*'ver pressoflex 6p C2 DCpowe'!$O$8,SIGN(E420)*'ver pressoflex 6p C2 DCpowe'!$G$15*'ver pressoflex 6p C2 DCpowe'!$O$8)</f>
        <v>-1.360398236902314</v>
      </c>
      <c r="N420" s="31">
        <f>IF(ABS(F420)&lt;'ver pressoflex 6p C2 DCpowe'!$G$7,'ver pressoflex 6p C2 DCpowe'!$G$16*F420*'ver pressoflex 6p C2 DCpowe'!$O$9,SIGN(F420)*'ver pressoflex 6p C2 DCpowe'!$G$15*'ver pressoflex 6p C2 DCpowe'!$O$9)</f>
        <v>0</v>
      </c>
      <c r="O420" s="31">
        <f>IF(ABS(G420)&lt;'ver pressoflex 6p C2 DCpowe'!$G$7,'ver pressoflex 6p C2 DCpowe'!$G$16*G420*'ver pressoflex 6p C2 DCpowe'!$O$10,SIGN(G420)*'ver pressoflex 6p C2 DCpowe'!$G$15*'ver pressoflex 6p C2 DCpowe'!$O$10)</f>
        <v>0</v>
      </c>
      <c r="P420" s="31">
        <f>IF(ABS(H420)&lt;'ver pressoflex 6p C2 DCpowe'!$G$7,'ver pressoflex 6p C2 DCpowe'!$G$16*H420*'ver pressoflex 6p C2 DCpowe'!$O$11,SIGN(H420)*'ver pressoflex 6p C2 DCpowe'!$G$15*'ver pressoflex 6p C2 DCpowe'!$O$11)</f>
        <v>0</v>
      </c>
      <c r="Q420" s="31">
        <f>IF(ABS(I420)&lt;'ver pressoflex 6p C2 DCpowe'!$G$7,'ver pressoflex 6p C2 DCpowe'!$G$16*I420*'ver pressoflex 6p C2 DCpowe'!$O$12,SIGN(I420)*'ver pressoflex 6p C2 DCpowe'!$G$15*'ver pressoflex 6p C2 DCpowe'!$O$12)</f>
        <v>0</v>
      </c>
      <c r="R420" s="31">
        <f>IF(ABS(J420)&lt;'ver pressoflex 6p C2 DCpowe'!$G$7,'ver pressoflex 6p C2 DCpowe'!$G$16*J420*'ver pressoflex 6p C2 DCpowe'!$O$13,SIGN(J420)*'ver pressoflex 6p C2 DCpowe'!$G$15*'ver pressoflex 6p C2 DCpowe'!$O$13)</f>
        <v>17803.500000000004</v>
      </c>
      <c r="S420" s="113">
        <f t="shared" si="85"/>
        <v>14527.183336965816</v>
      </c>
      <c r="T420" s="362">
        <f>-L420*('ver pressoflex 6p C2 DCpowe'!$G$3/2-'ver pressoflex 6p C2 DCpowe'!AF420*'ver pressoflex 6p C2 DCpowe'!D420)</f>
        <v>3671061.9032559502</v>
      </c>
      <c r="U420" s="29">
        <f>M420*IF(($G$3/2-$M$8)&gt;0,('ver pressoflex 6p C2 DCpowe'!$G$3/2-'ver pressoflex 6p C2 DCpowe'!$M$8),'ver pressoflex 6p C2 DCpowe'!$G$3/2-('ver pressoflex 6p C2 DCpowe'!$G$3-'ver pressoflex 6p C2 DCpowe'!$M$8))*IF(($G$3/2-$M$8)&gt;0,-1,1)</f>
        <v>1394.4081928248718</v>
      </c>
      <c r="V420" s="29">
        <f>N420*IF(($G$3/2-$M$9)&gt;0,('ver pressoflex 6p C2 DCpowe'!$G$3/2-'ver pressoflex 6p C2 DCpowe'!$M$9),'ver pressoflex 6p C2 DCpowe'!$G$3/2-('ver pressoflex 6p C2 DCpowe'!$G$3-'ver pressoflex 6p C2 DCpowe'!$M$9))*IF(($G$3/2-$M$9)&gt;0,-1,1)</f>
        <v>0</v>
      </c>
      <c r="W420" s="29">
        <f>O420*IF(($G$3/2-$M$10)&gt;0,('ver pressoflex 6p C2 DCpowe'!$G$3/2-'ver pressoflex 6p C2 DCpowe'!$M$10),'ver pressoflex 6p C2 DCpowe'!$G$3/2-('ver pressoflex 6p C2 DCpowe'!$G$3-'ver pressoflex 6p C2 DCpowe'!$M$10))*IF(($G$3/2-$M$10)&gt;0,-1,1)</f>
        <v>0</v>
      </c>
      <c r="X420" s="29">
        <f>P420*IF(($G$3/2-$M$11)&gt;0,('ver pressoflex 6p C2 DCpowe'!$G$3/2-'ver pressoflex 6p C2 DCpowe'!$M$11),'ver pressoflex 6p C2 DCpowe'!$G$3/2-('ver pressoflex 6p C2 DCpowe'!$G$3-'ver pressoflex 6p C2 DCpowe'!$M$11))*IF(($G$3/2-$M$11)&gt;0,-1,1)</f>
        <v>0</v>
      </c>
      <c r="Y420" s="29">
        <f>Q420*IF(($G$3/2-$M$12)&gt;0,('ver pressoflex 6p C2 DCpowe'!$G$3/2-'ver pressoflex 6p C2 DCpowe'!$M$12),'ver pressoflex 6p C2 DCpowe'!$G$3/2-('ver pressoflex 6p C2 DCpowe'!$G$3-'ver pressoflex 6p C2 DCpowe'!$M$12))*IF(($G$3/2-$M$12)&gt;0,-1,1)</f>
        <v>0</v>
      </c>
      <c r="Z420" s="29">
        <f>R420*IF(($G$3/2-$M$13)&gt;0,('ver pressoflex 6p C2 DCpowe'!$G$3/2-'ver pressoflex 6p C2 DCpowe'!$M$13),'ver pressoflex 6p C2 DCpowe'!$G$3/2-('ver pressoflex 6p C2 DCpowe'!$G$3-'ver pressoflex 6p C2 DCpowe'!$M$13))*IF(($G$3/2-$M$13)&gt;0,-1,1)</f>
        <v>18248587.500000004</v>
      </c>
      <c r="AA420" s="113">
        <f t="shared" si="93"/>
        <v>21921043.811448779</v>
      </c>
      <c r="AB420" s="193">
        <f t="shared" si="94"/>
        <v>5.4481264217282413E-4</v>
      </c>
      <c r="AC420" s="191">
        <f t="shared" si="95"/>
        <v>7.9690995917692923E-4</v>
      </c>
      <c r="AD420" s="194">
        <f t="shared" si="96"/>
        <v>2.4179512367055591E-7</v>
      </c>
      <c r="AE420" s="191">
        <f t="shared" si="97"/>
        <v>5.9768246938269688E-2</v>
      </c>
      <c r="AF420" s="191">
        <f t="shared" si="98"/>
        <v>0.44308218943824096</v>
      </c>
    </row>
    <row r="421" spans="2:32">
      <c r="B421" s="116">
        <f t="shared" si="84"/>
        <v>56488.339254344035</v>
      </c>
      <c r="C421" s="115">
        <f t="shared" si="99"/>
        <v>19.270000000000003</v>
      </c>
      <c r="D421" s="68">
        <f>'ver pressoflex 6p C2 DCpowe'!$G$3/2/$C$557*C421</f>
        <v>236.05750000000003</v>
      </c>
      <c r="E421" s="114">
        <f t="shared" si="86"/>
        <v>-8.3701166581744943E-5</v>
      </c>
      <c r="F421" s="114">
        <f t="shared" si="87"/>
        <v>1.0200481210617267E-4</v>
      </c>
      <c r="G421" s="114">
        <f t="shared" si="88"/>
        <v>2.8771079079409031E-4</v>
      </c>
      <c r="H421" s="114">
        <f t="shared" si="89"/>
        <v>4.3036025799203081E-3</v>
      </c>
      <c r="I421" s="114">
        <f t="shared" si="90"/>
        <v>4.4893085586082257E-3</v>
      </c>
      <c r="J421" s="114">
        <f t="shared" si="91"/>
        <v>4.6750145372961441E-3</v>
      </c>
      <c r="K421" s="114">
        <f t="shared" si="92"/>
        <v>5.1392794840159385E-3</v>
      </c>
      <c r="L421" s="113">
        <f>-'ver pressoflex 6p C2 DCpowe'!$G$2*'ver pressoflex 6p C2 DCpowe'!D421*'ver pressoflex 6p C2 DCpowe'!$G$17*'ver pressoflex 6p C2 DCpowe'!$G$13*'ver pressoflex 6p C2 DCpowe'!AE421</f>
        <v>-3313.7517036169993</v>
      </c>
      <c r="M421" s="31">
        <f>IF(ABS(E421)&lt;'ver pressoflex 6p C2 DCpowe'!$G$7,'ver pressoflex 6p C2 DCpowe'!$G$16*E421*'ver pressoflex 6p C2 DCpowe'!$O$8,SIGN(E421)*'ver pressoflex 6p C2 DCpowe'!$G$15*'ver pressoflex 6p C2 DCpowe'!$O$8)</f>
        <v>-1.4090420389684666</v>
      </c>
      <c r="N421" s="31">
        <f>IF(ABS(F421)&lt;'ver pressoflex 6p C2 DCpowe'!$G$7,'ver pressoflex 6p C2 DCpowe'!$G$16*F421*'ver pressoflex 6p C2 DCpowe'!$O$9,SIGN(F421)*'ver pressoflex 6p C2 DCpowe'!$G$15*'ver pressoflex 6p C2 DCpowe'!$O$9)</f>
        <v>0</v>
      </c>
      <c r="O421" s="31">
        <f>IF(ABS(G421)&lt;'ver pressoflex 6p C2 DCpowe'!$G$7,'ver pressoflex 6p C2 DCpowe'!$G$16*G421*'ver pressoflex 6p C2 DCpowe'!$O$10,SIGN(G421)*'ver pressoflex 6p C2 DCpowe'!$G$15*'ver pressoflex 6p C2 DCpowe'!$O$10)</f>
        <v>0</v>
      </c>
      <c r="P421" s="31">
        <f>IF(ABS(H421)&lt;'ver pressoflex 6p C2 DCpowe'!$G$7,'ver pressoflex 6p C2 DCpowe'!$G$16*H421*'ver pressoflex 6p C2 DCpowe'!$O$11,SIGN(H421)*'ver pressoflex 6p C2 DCpowe'!$G$15*'ver pressoflex 6p C2 DCpowe'!$O$11)</f>
        <v>0</v>
      </c>
      <c r="Q421" s="31">
        <f>IF(ABS(I421)&lt;'ver pressoflex 6p C2 DCpowe'!$G$7,'ver pressoflex 6p C2 DCpowe'!$G$16*I421*'ver pressoflex 6p C2 DCpowe'!$O$12,SIGN(I421)*'ver pressoflex 6p C2 DCpowe'!$G$15*'ver pressoflex 6p C2 DCpowe'!$O$12)</f>
        <v>0</v>
      </c>
      <c r="R421" s="31">
        <f>IF(ABS(J421)&lt;'ver pressoflex 6p C2 DCpowe'!$G$7,'ver pressoflex 6p C2 DCpowe'!$G$16*J421*'ver pressoflex 6p C2 DCpowe'!$O$13,SIGN(J421)*'ver pressoflex 6p C2 DCpowe'!$G$15*'ver pressoflex 6p C2 DCpowe'!$O$13)</f>
        <v>17803.500000000004</v>
      </c>
      <c r="S421" s="113">
        <f t="shared" si="85"/>
        <v>14488.339254344035</v>
      </c>
      <c r="T421" s="362">
        <f>-L421*('ver pressoflex 6p C2 DCpowe'!$G$3/2-'ver pressoflex 6p C2 DCpowe'!AF421*'ver pressoflex 6p C2 DCpowe'!D421)</f>
        <v>3712516.5327240145</v>
      </c>
      <c r="U421" s="29">
        <f>M421*IF(($G$3/2-$M$8)&gt;0,('ver pressoflex 6p C2 DCpowe'!$G$3/2-'ver pressoflex 6p C2 DCpowe'!$M$8),'ver pressoflex 6p C2 DCpowe'!$G$3/2-('ver pressoflex 6p C2 DCpowe'!$G$3-'ver pressoflex 6p C2 DCpowe'!$M$8))*IF(($G$3/2-$M$8)&gt;0,-1,1)</f>
        <v>1444.2680899426782</v>
      </c>
      <c r="V421" s="29">
        <f>N421*IF(($G$3/2-$M$9)&gt;0,('ver pressoflex 6p C2 DCpowe'!$G$3/2-'ver pressoflex 6p C2 DCpowe'!$M$9),'ver pressoflex 6p C2 DCpowe'!$G$3/2-('ver pressoflex 6p C2 DCpowe'!$G$3-'ver pressoflex 6p C2 DCpowe'!$M$9))*IF(($G$3/2-$M$9)&gt;0,-1,1)</f>
        <v>0</v>
      </c>
      <c r="W421" s="29">
        <f>O421*IF(($G$3/2-$M$10)&gt;0,('ver pressoflex 6p C2 DCpowe'!$G$3/2-'ver pressoflex 6p C2 DCpowe'!$M$10),'ver pressoflex 6p C2 DCpowe'!$G$3/2-('ver pressoflex 6p C2 DCpowe'!$G$3-'ver pressoflex 6p C2 DCpowe'!$M$10))*IF(($G$3/2-$M$10)&gt;0,-1,1)</f>
        <v>0</v>
      </c>
      <c r="X421" s="29">
        <f>P421*IF(($G$3/2-$M$11)&gt;0,('ver pressoflex 6p C2 DCpowe'!$G$3/2-'ver pressoflex 6p C2 DCpowe'!$M$11),'ver pressoflex 6p C2 DCpowe'!$G$3/2-('ver pressoflex 6p C2 DCpowe'!$G$3-'ver pressoflex 6p C2 DCpowe'!$M$11))*IF(($G$3/2-$M$11)&gt;0,-1,1)</f>
        <v>0</v>
      </c>
      <c r="Y421" s="29">
        <f>Q421*IF(($G$3/2-$M$12)&gt;0,('ver pressoflex 6p C2 DCpowe'!$G$3/2-'ver pressoflex 6p C2 DCpowe'!$M$12),'ver pressoflex 6p C2 DCpowe'!$G$3/2-('ver pressoflex 6p C2 DCpowe'!$G$3-'ver pressoflex 6p C2 DCpowe'!$M$12))*IF(($G$3/2-$M$12)&gt;0,-1,1)</f>
        <v>0</v>
      </c>
      <c r="Z421" s="29">
        <f>R421*IF(($G$3/2-$M$13)&gt;0,('ver pressoflex 6p C2 DCpowe'!$G$3/2-'ver pressoflex 6p C2 DCpowe'!$M$13),'ver pressoflex 6p C2 DCpowe'!$G$3/2-('ver pressoflex 6p C2 DCpowe'!$G$3-'ver pressoflex 6p C2 DCpowe'!$M$13))*IF(($G$3/2-$M$13)&gt;0,-1,1)</f>
        <v>18248587.500000004</v>
      </c>
      <c r="AA421" s="113">
        <f t="shared" si="93"/>
        <v>21962548.300813962</v>
      </c>
      <c r="AB421" s="193">
        <f t="shared" si="94"/>
        <v>5.4796611330153893E-4</v>
      </c>
      <c r="AC421" s="191">
        <f t="shared" si="95"/>
        <v>8.0216574439145394E-4</v>
      </c>
      <c r="AD421" s="194">
        <f t="shared" si="96"/>
        <v>2.4466682888344034E-7</v>
      </c>
      <c r="AE421" s="191">
        <f t="shared" si="97"/>
        <v>6.0162430829359043E-2</v>
      </c>
      <c r="AF421" s="191">
        <f t="shared" si="98"/>
        <v>0.44338195835866123</v>
      </c>
    </row>
    <row r="422" spans="2:32">
      <c r="B422" s="116">
        <f t="shared" si="84"/>
        <v>56449.244936353251</v>
      </c>
      <c r="C422" s="115">
        <f t="shared" si="99"/>
        <v>19.370000000000005</v>
      </c>
      <c r="D422" s="68">
        <f>'ver pressoflex 6p C2 DCpowe'!$G$3/2/$C$557*C422</f>
        <v>237.28250000000006</v>
      </c>
      <c r="E422" s="114">
        <f t="shared" si="86"/>
        <v>-8.6594037536276961E-5</v>
      </c>
      <c r="F422" s="114">
        <f t="shared" si="87"/>
        <v>9.9217616802947797E-5</v>
      </c>
      <c r="G422" s="114">
        <f t="shared" si="88"/>
        <v>2.8502927114217253E-4</v>
      </c>
      <c r="H422" s="114">
        <f t="shared" si="89"/>
        <v>4.303206296227908E-3</v>
      </c>
      <c r="I422" s="114">
        <f t="shared" si="90"/>
        <v>4.4890179505671325E-3</v>
      </c>
      <c r="J422" s="114">
        <f t="shared" si="91"/>
        <v>4.6748296049063578E-3</v>
      </c>
      <c r="K422" s="114">
        <f t="shared" si="92"/>
        <v>5.1393587407544189E-3</v>
      </c>
      <c r="L422" s="113">
        <f>-'ver pressoflex 6p C2 DCpowe'!$G$2*'ver pressoflex 6p C2 DCpowe'!D422*'ver pressoflex 6p C2 DCpowe'!$G$17*'ver pressoflex 6p C2 DCpowe'!$G$13*'ver pressoflex 6p C2 DCpowe'!AE422</f>
        <v>-3352.7973224443854</v>
      </c>
      <c r="M422" s="31">
        <f>IF(ABS(E422)&lt;'ver pressoflex 6p C2 DCpowe'!$G$7,'ver pressoflex 6p C2 DCpowe'!$G$16*E422*'ver pressoflex 6p C2 DCpowe'!$O$8,SIGN(E422)*'ver pressoflex 6p C2 DCpowe'!$G$15*'ver pressoflex 6p C2 DCpowe'!$O$8)</f>
        <v>-1.457741202369798</v>
      </c>
      <c r="N422" s="31">
        <f>IF(ABS(F422)&lt;'ver pressoflex 6p C2 DCpowe'!$G$7,'ver pressoflex 6p C2 DCpowe'!$G$16*F422*'ver pressoflex 6p C2 DCpowe'!$O$9,SIGN(F422)*'ver pressoflex 6p C2 DCpowe'!$G$15*'ver pressoflex 6p C2 DCpowe'!$O$9)</f>
        <v>0</v>
      </c>
      <c r="O422" s="31">
        <f>IF(ABS(G422)&lt;'ver pressoflex 6p C2 DCpowe'!$G$7,'ver pressoflex 6p C2 DCpowe'!$G$16*G422*'ver pressoflex 6p C2 DCpowe'!$O$10,SIGN(G422)*'ver pressoflex 6p C2 DCpowe'!$G$15*'ver pressoflex 6p C2 DCpowe'!$O$10)</f>
        <v>0</v>
      </c>
      <c r="P422" s="31">
        <f>IF(ABS(H422)&lt;'ver pressoflex 6p C2 DCpowe'!$G$7,'ver pressoflex 6p C2 DCpowe'!$G$16*H422*'ver pressoflex 6p C2 DCpowe'!$O$11,SIGN(H422)*'ver pressoflex 6p C2 DCpowe'!$G$15*'ver pressoflex 6p C2 DCpowe'!$O$11)</f>
        <v>0</v>
      </c>
      <c r="Q422" s="31">
        <f>IF(ABS(I422)&lt;'ver pressoflex 6p C2 DCpowe'!$G$7,'ver pressoflex 6p C2 DCpowe'!$G$16*I422*'ver pressoflex 6p C2 DCpowe'!$O$12,SIGN(I422)*'ver pressoflex 6p C2 DCpowe'!$G$15*'ver pressoflex 6p C2 DCpowe'!$O$12)</f>
        <v>0</v>
      </c>
      <c r="R422" s="31">
        <f>IF(ABS(J422)&lt;'ver pressoflex 6p C2 DCpowe'!$G$7,'ver pressoflex 6p C2 DCpowe'!$G$16*J422*'ver pressoflex 6p C2 DCpowe'!$O$13,SIGN(J422)*'ver pressoflex 6p C2 DCpowe'!$G$15*'ver pressoflex 6p C2 DCpowe'!$O$13)</f>
        <v>17803.500000000004</v>
      </c>
      <c r="S422" s="113">
        <f t="shared" si="85"/>
        <v>14449.244936353249</v>
      </c>
      <c r="T422" s="362">
        <f>-L422*('ver pressoflex 6p C2 DCpowe'!$G$3/2-'ver pressoflex 6p C2 DCpowe'!AF422*'ver pressoflex 6p C2 DCpowe'!D422)</f>
        <v>3754203.4028596706</v>
      </c>
      <c r="U422" s="29">
        <f>M422*IF(($G$3/2-$M$8)&gt;0,('ver pressoflex 6p C2 DCpowe'!$G$3/2-'ver pressoflex 6p C2 DCpowe'!$M$8),'ver pressoflex 6p C2 DCpowe'!$G$3/2-('ver pressoflex 6p C2 DCpowe'!$G$3-'ver pressoflex 6p C2 DCpowe'!$M$8))*IF(($G$3/2-$M$8)&gt;0,-1,1)</f>
        <v>1494.1847324290429</v>
      </c>
      <c r="V422" s="29">
        <f>N422*IF(($G$3/2-$M$9)&gt;0,('ver pressoflex 6p C2 DCpowe'!$G$3/2-'ver pressoflex 6p C2 DCpowe'!$M$9),'ver pressoflex 6p C2 DCpowe'!$G$3/2-('ver pressoflex 6p C2 DCpowe'!$G$3-'ver pressoflex 6p C2 DCpowe'!$M$9))*IF(($G$3/2-$M$9)&gt;0,-1,1)</f>
        <v>0</v>
      </c>
      <c r="W422" s="29">
        <f>O422*IF(($G$3/2-$M$10)&gt;0,('ver pressoflex 6p C2 DCpowe'!$G$3/2-'ver pressoflex 6p C2 DCpowe'!$M$10),'ver pressoflex 6p C2 DCpowe'!$G$3/2-('ver pressoflex 6p C2 DCpowe'!$G$3-'ver pressoflex 6p C2 DCpowe'!$M$10))*IF(($G$3/2-$M$10)&gt;0,-1,1)</f>
        <v>0</v>
      </c>
      <c r="X422" s="29">
        <f>P422*IF(($G$3/2-$M$11)&gt;0,('ver pressoflex 6p C2 DCpowe'!$G$3/2-'ver pressoflex 6p C2 DCpowe'!$M$11),'ver pressoflex 6p C2 DCpowe'!$G$3/2-('ver pressoflex 6p C2 DCpowe'!$G$3-'ver pressoflex 6p C2 DCpowe'!$M$11))*IF(($G$3/2-$M$11)&gt;0,-1,1)</f>
        <v>0</v>
      </c>
      <c r="Y422" s="29">
        <f>Q422*IF(($G$3/2-$M$12)&gt;0,('ver pressoflex 6p C2 DCpowe'!$G$3/2-'ver pressoflex 6p C2 DCpowe'!$M$12),'ver pressoflex 6p C2 DCpowe'!$G$3/2-('ver pressoflex 6p C2 DCpowe'!$G$3-'ver pressoflex 6p C2 DCpowe'!$M$12))*IF(($G$3/2-$M$12)&gt;0,-1,1)</f>
        <v>0</v>
      </c>
      <c r="Z422" s="29">
        <f>R422*IF(($G$3/2-$M$13)&gt;0,('ver pressoflex 6p C2 DCpowe'!$G$3/2-'ver pressoflex 6p C2 DCpowe'!$M$13),'ver pressoflex 6p C2 DCpowe'!$G$3/2-('ver pressoflex 6p C2 DCpowe'!$G$3-'ver pressoflex 6p C2 DCpowe'!$M$13))*IF(($G$3/2-$M$13)&gt;0,-1,1)</f>
        <v>18248587.500000004</v>
      </c>
      <c r="AA422" s="113">
        <f t="shared" si="93"/>
        <v>22004285.087592103</v>
      </c>
      <c r="AB422" s="193">
        <f t="shared" si="94"/>
        <v>5.5112317338433883E-4</v>
      </c>
      <c r="AC422" s="191">
        <f t="shared" si="95"/>
        <v>8.0742751119612026E-4</v>
      </c>
      <c r="AD422" s="194">
        <f t="shared" si="96"/>
        <v>2.4755840464546447E-7</v>
      </c>
      <c r="AE422" s="191">
        <f t="shared" si="97"/>
        <v>6.0557063339709012E-2</v>
      </c>
      <c r="AF422" s="191">
        <f t="shared" si="98"/>
        <v>0.44367899236049224</v>
      </c>
    </row>
    <row r="423" spans="2:32">
      <c r="B423" s="116">
        <f t="shared" si="84"/>
        <v>56409.899955562272</v>
      </c>
      <c r="C423" s="115">
        <f t="shared" si="99"/>
        <v>19.470000000000006</v>
      </c>
      <c r="D423" s="68">
        <f>'ver pressoflex 6p C2 DCpowe'!$G$3/2/$C$557*C423</f>
        <v>238.50750000000008</v>
      </c>
      <c r="E423" s="114">
        <f t="shared" si="86"/>
        <v>-8.9490202731359924E-5</v>
      </c>
      <c r="F423" s="114">
        <f t="shared" si="87"/>
        <v>9.6427247596726288E-5</v>
      </c>
      <c r="G423" s="114">
        <f t="shared" si="88"/>
        <v>2.8234469792481247E-4</v>
      </c>
      <c r="H423" s="114">
        <f t="shared" si="89"/>
        <v>4.3028095612696769E-3</v>
      </c>
      <c r="I423" s="114">
        <f t="shared" si="90"/>
        <v>4.4887270115977632E-3</v>
      </c>
      <c r="J423" s="114">
        <f t="shared" si="91"/>
        <v>4.6746444619258495E-3</v>
      </c>
      <c r="K423" s="114">
        <f t="shared" si="92"/>
        <v>5.1394380877460653E-3</v>
      </c>
      <c r="L423" s="113">
        <f>-'ver pressoflex 6p C2 DCpowe'!$G$2*'ver pressoflex 6p C2 DCpowe'!D423*'ver pressoflex 6p C2 DCpowe'!$G$17*'ver pressoflex 6p C2 DCpowe'!$G$13*'ver pressoflex 6p C2 DCpowe'!AE423</f>
        <v>-3392.0935486160606</v>
      </c>
      <c r="M423" s="31">
        <f>IF(ABS(E423)&lt;'ver pressoflex 6p C2 DCpowe'!$G$7,'ver pressoflex 6p C2 DCpowe'!$G$16*E423*'ver pressoflex 6p C2 DCpowe'!$O$8,SIGN(E423)*'ver pressoflex 6p C2 DCpowe'!$G$15*'ver pressoflex 6p C2 DCpowe'!$O$8)</f>
        <v>-1.5064958216699214</v>
      </c>
      <c r="N423" s="31">
        <f>IF(ABS(F423)&lt;'ver pressoflex 6p C2 DCpowe'!$G$7,'ver pressoflex 6p C2 DCpowe'!$G$16*F423*'ver pressoflex 6p C2 DCpowe'!$O$9,SIGN(F423)*'ver pressoflex 6p C2 DCpowe'!$G$15*'ver pressoflex 6p C2 DCpowe'!$O$9)</f>
        <v>0</v>
      </c>
      <c r="O423" s="31">
        <f>IF(ABS(G423)&lt;'ver pressoflex 6p C2 DCpowe'!$G$7,'ver pressoflex 6p C2 DCpowe'!$G$16*G423*'ver pressoflex 6p C2 DCpowe'!$O$10,SIGN(G423)*'ver pressoflex 6p C2 DCpowe'!$G$15*'ver pressoflex 6p C2 DCpowe'!$O$10)</f>
        <v>0</v>
      </c>
      <c r="P423" s="31">
        <f>IF(ABS(H423)&lt;'ver pressoflex 6p C2 DCpowe'!$G$7,'ver pressoflex 6p C2 DCpowe'!$G$16*H423*'ver pressoflex 6p C2 DCpowe'!$O$11,SIGN(H423)*'ver pressoflex 6p C2 DCpowe'!$G$15*'ver pressoflex 6p C2 DCpowe'!$O$11)</f>
        <v>0</v>
      </c>
      <c r="Q423" s="31">
        <f>IF(ABS(I423)&lt;'ver pressoflex 6p C2 DCpowe'!$G$7,'ver pressoflex 6p C2 DCpowe'!$G$16*I423*'ver pressoflex 6p C2 DCpowe'!$O$12,SIGN(I423)*'ver pressoflex 6p C2 DCpowe'!$G$15*'ver pressoflex 6p C2 DCpowe'!$O$12)</f>
        <v>0</v>
      </c>
      <c r="R423" s="31">
        <f>IF(ABS(J423)&lt;'ver pressoflex 6p C2 DCpowe'!$G$7,'ver pressoflex 6p C2 DCpowe'!$G$16*J423*'ver pressoflex 6p C2 DCpowe'!$O$13,SIGN(J423)*'ver pressoflex 6p C2 DCpowe'!$G$15*'ver pressoflex 6p C2 DCpowe'!$O$13)</f>
        <v>17803.500000000004</v>
      </c>
      <c r="S423" s="113">
        <f t="shared" si="85"/>
        <v>14409.899955562272</v>
      </c>
      <c r="T423" s="362">
        <f>-L423*('ver pressoflex 6p C2 DCpowe'!$G$3/2-'ver pressoflex 6p C2 DCpowe'!AF423*'ver pressoflex 6p C2 DCpowe'!D423)</f>
        <v>3796122.5264830166</v>
      </c>
      <c r="U423" s="29">
        <f>M423*IF(($G$3/2-$M$8)&gt;0,('ver pressoflex 6p C2 DCpowe'!$G$3/2-'ver pressoflex 6p C2 DCpowe'!$M$8),'ver pressoflex 6p C2 DCpowe'!$G$3/2-('ver pressoflex 6p C2 DCpowe'!$G$3-'ver pressoflex 6p C2 DCpowe'!$M$8))*IF(($G$3/2-$M$8)&gt;0,-1,1)</f>
        <v>1544.1582172116694</v>
      </c>
      <c r="V423" s="29">
        <f>N423*IF(($G$3/2-$M$9)&gt;0,('ver pressoflex 6p C2 DCpowe'!$G$3/2-'ver pressoflex 6p C2 DCpowe'!$M$9),'ver pressoflex 6p C2 DCpowe'!$G$3/2-('ver pressoflex 6p C2 DCpowe'!$G$3-'ver pressoflex 6p C2 DCpowe'!$M$9))*IF(($G$3/2-$M$9)&gt;0,-1,1)</f>
        <v>0</v>
      </c>
      <c r="W423" s="29">
        <f>O423*IF(($G$3/2-$M$10)&gt;0,('ver pressoflex 6p C2 DCpowe'!$G$3/2-'ver pressoflex 6p C2 DCpowe'!$M$10),'ver pressoflex 6p C2 DCpowe'!$G$3/2-('ver pressoflex 6p C2 DCpowe'!$G$3-'ver pressoflex 6p C2 DCpowe'!$M$10))*IF(($G$3/2-$M$10)&gt;0,-1,1)</f>
        <v>0</v>
      </c>
      <c r="X423" s="29">
        <f>P423*IF(($G$3/2-$M$11)&gt;0,('ver pressoflex 6p C2 DCpowe'!$G$3/2-'ver pressoflex 6p C2 DCpowe'!$M$11),'ver pressoflex 6p C2 DCpowe'!$G$3/2-('ver pressoflex 6p C2 DCpowe'!$G$3-'ver pressoflex 6p C2 DCpowe'!$M$11))*IF(($G$3/2-$M$11)&gt;0,-1,1)</f>
        <v>0</v>
      </c>
      <c r="Y423" s="29">
        <f>Q423*IF(($G$3/2-$M$12)&gt;0,('ver pressoflex 6p C2 DCpowe'!$G$3/2-'ver pressoflex 6p C2 DCpowe'!$M$12),'ver pressoflex 6p C2 DCpowe'!$G$3/2-('ver pressoflex 6p C2 DCpowe'!$G$3-'ver pressoflex 6p C2 DCpowe'!$M$12))*IF(($G$3/2-$M$12)&gt;0,-1,1)</f>
        <v>0</v>
      </c>
      <c r="Z423" s="29">
        <f>R423*IF(($G$3/2-$M$13)&gt;0,('ver pressoflex 6p C2 DCpowe'!$G$3/2-'ver pressoflex 6p C2 DCpowe'!$M$13),'ver pressoflex 6p C2 DCpowe'!$G$3/2-('ver pressoflex 6p C2 DCpowe'!$G$3-'ver pressoflex 6p C2 DCpowe'!$M$13))*IF(($G$3/2-$M$13)&gt;0,-1,1)</f>
        <v>18248587.500000004</v>
      </c>
      <c r="AA423" s="113">
        <f t="shared" si="93"/>
        <v>22046254.184700232</v>
      </c>
      <c r="AB423" s="193">
        <f t="shared" si="94"/>
        <v>5.5428382855157547E-4</v>
      </c>
      <c r="AC423" s="191">
        <f t="shared" si="95"/>
        <v>8.1269526980818144E-4</v>
      </c>
      <c r="AD423" s="194">
        <f t="shared" si="96"/>
        <v>2.5046991327260474E-7</v>
      </c>
      <c r="AE423" s="191">
        <f t="shared" si="97"/>
        <v>6.0952145235613604E-2</v>
      </c>
      <c r="AF423" s="191">
        <f t="shared" si="98"/>
        <v>0.44397332722285465</v>
      </c>
    </row>
    <row r="424" spans="2:32">
      <c r="B424" s="116">
        <f t="shared" si="84"/>
        <v>56370.303883565903</v>
      </c>
      <c r="C424" s="115">
        <f t="shared" si="99"/>
        <v>19.570000000000007</v>
      </c>
      <c r="D424" s="68">
        <f>'ver pressoflex 6p C2 DCpowe'!$G$3/2/$C$557*C424</f>
        <v>239.7325000000001</v>
      </c>
      <c r="E424" s="114">
        <f t="shared" si="86"/>
        <v>-9.238966779714641E-5</v>
      </c>
      <c r="F424" s="114">
        <f t="shared" si="87"/>
        <v>9.3633699063023332E-5</v>
      </c>
      <c r="G424" s="114">
        <f t="shared" si="88"/>
        <v>2.7965706592319306E-4</v>
      </c>
      <c r="H424" s="114">
        <f t="shared" si="89"/>
        <v>4.3024123742743635E-3</v>
      </c>
      <c r="I424" s="114">
        <f t="shared" si="90"/>
        <v>4.4884357411345338E-3</v>
      </c>
      <c r="J424" s="114">
        <f t="shared" si="91"/>
        <v>4.6744591079947032E-3</v>
      </c>
      <c r="K424" s="114">
        <f t="shared" si="92"/>
        <v>5.1395175251451276E-3</v>
      </c>
      <c r="L424" s="113">
        <f>-'ver pressoflex 6p C2 DCpowe'!$G$2*'ver pressoflex 6p C2 DCpowe'!D424*'ver pressoflex 6p C2 DCpowe'!$G$17*'ver pressoflex 6p C2 DCpowe'!$G$13*'ver pressoflex 6p C2 DCpowe'!AE424</f>
        <v>-3431.6408104424513</v>
      </c>
      <c r="M424" s="31">
        <f>IF(ABS(E424)&lt;'ver pressoflex 6p C2 DCpowe'!$G$7,'ver pressoflex 6p C2 DCpowe'!$G$16*E424*'ver pressoflex 6p C2 DCpowe'!$O$8,SIGN(E424)*'ver pressoflex 6p C2 DCpowe'!$G$15*'ver pressoflex 6p C2 DCpowe'!$O$8)</f>
        <v>-1.5553059916479428</v>
      </c>
      <c r="N424" s="31">
        <f>IF(ABS(F424)&lt;'ver pressoflex 6p C2 DCpowe'!$G$7,'ver pressoflex 6p C2 DCpowe'!$G$16*F424*'ver pressoflex 6p C2 DCpowe'!$O$9,SIGN(F424)*'ver pressoflex 6p C2 DCpowe'!$G$15*'ver pressoflex 6p C2 DCpowe'!$O$9)</f>
        <v>0</v>
      </c>
      <c r="O424" s="31">
        <f>IF(ABS(G424)&lt;'ver pressoflex 6p C2 DCpowe'!$G$7,'ver pressoflex 6p C2 DCpowe'!$G$16*G424*'ver pressoflex 6p C2 DCpowe'!$O$10,SIGN(G424)*'ver pressoflex 6p C2 DCpowe'!$G$15*'ver pressoflex 6p C2 DCpowe'!$O$10)</f>
        <v>0</v>
      </c>
      <c r="P424" s="31">
        <f>IF(ABS(H424)&lt;'ver pressoflex 6p C2 DCpowe'!$G$7,'ver pressoflex 6p C2 DCpowe'!$G$16*H424*'ver pressoflex 6p C2 DCpowe'!$O$11,SIGN(H424)*'ver pressoflex 6p C2 DCpowe'!$G$15*'ver pressoflex 6p C2 DCpowe'!$O$11)</f>
        <v>0</v>
      </c>
      <c r="Q424" s="31">
        <f>IF(ABS(I424)&lt;'ver pressoflex 6p C2 DCpowe'!$G$7,'ver pressoflex 6p C2 DCpowe'!$G$16*I424*'ver pressoflex 6p C2 DCpowe'!$O$12,SIGN(I424)*'ver pressoflex 6p C2 DCpowe'!$G$15*'ver pressoflex 6p C2 DCpowe'!$O$12)</f>
        <v>0</v>
      </c>
      <c r="R424" s="31">
        <f>IF(ABS(J424)&lt;'ver pressoflex 6p C2 DCpowe'!$G$7,'ver pressoflex 6p C2 DCpowe'!$G$16*J424*'ver pressoflex 6p C2 DCpowe'!$O$13,SIGN(J424)*'ver pressoflex 6p C2 DCpowe'!$G$15*'ver pressoflex 6p C2 DCpowe'!$O$13)</f>
        <v>17803.500000000004</v>
      </c>
      <c r="S424" s="113">
        <f t="shared" si="85"/>
        <v>14370.303883565904</v>
      </c>
      <c r="T424" s="362">
        <f>-L424*('ver pressoflex 6p C2 DCpowe'!$G$3/2-'ver pressoflex 6p C2 DCpowe'!AF424*'ver pressoflex 6p C2 DCpowe'!D424)</f>
        <v>3838273.9164433647</v>
      </c>
      <c r="U424" s="29">
        <f>M424*IF(($G$3/2-$M$8)&gt;0,('ver pressoflex 6p C2 DCpowe'!$G$3/2-'ver pressoflex 6p C2 DCpowe'!$M$8),'ver pressoflex 6p C2 DCpowe'!$G$3/2-('ver pressoflex 6p C2 DCpowe'!$G$3-'ver pressoflex 6p C2 DCpowe'!$M$8))*IF(($G$3/2-$M$8)&gt;0,-1,1)</f>
        <v>1594.1886414391413</v>
      </c>
      <c r="V424" s="29">
        <f>N424*IF(($G$3/2-$M$9)&gt;0,('ver pressoflex 6p C2 DCpowe'!$G$3/2-'ver pressoflex 6p C2 DCpowe'!$M$9),'ver pressoflex 6p C2 DCpowe'!$G$3/2-('ver pressoflex 6p C2 DCpowe'!$G$3-'ver pressoflex 6p C2 DCpowe'!$M$9))*IF(($G$3/2-$M$9)&gt;0,-1,1)</f>
        <v>0</v>
      </c>
      <c r="W424" s="29">
        <f>O424*IF(($G$3/2-$M$10)&gt;0,('ver pressoflex 6p C2 DCpowe'!$G$3/2-'ver pressoflex 6p C2 DCpowe'!$M$10),'ver pressoflex 6p C2 DCpowe'!$G$3/2-('ver pressoflex 6p C2 DCpowe'!$G$3-'ver pressoflex 6p C2 DCpowe'!$M$10))*IF(($G$3/2-$M$10)&gt;0,-1,1)</f>
        <v>0</v>
      </c>
      <c r="X424" s="29">
        <f>P424*IF(($G$3/2-$M$11)&gt;0,('ver pressoflex 6p C2 DCpowe'!$G$3/2-'ver pressoflex 6p C2 DCpowe'!$M$11),'ver pressoflex 6p C2 DCpowe'!$G$3/2-('ver pressoflex 6p C2 DCpowe'!$G$3-'ver pressoflex 6p C2 DCpowe'!$M$11))*IF(($G$3/2-$M$11)&gt;0,-1,1)</f>
        <v>0</v>
      </c>
      <c r="Y424" s="29">
        <f>Q424*IF(($G$3/2-$M$12)&gt;0,('ver pressoflex 6p C2 DCpowe'!$G$3/2-'ver pressoflex 6p C2 DCpowe'!$M$12),'ver pressoflex 6p C2 DCpowe'!$G$3/2-('ver pressoflex 6p C2 DCpowe'!$G$3-'ver pressoflex 6p C2 DCpowe'!$M$12))*IF(($G$3/2-$M$12)&gt;0,-1,1)</f>
        <v>0</v>
      </c>
      <c r="Z424" s="29">
        <f>R424*IF(($G$3/2-$M$13)&gt;0,('ver pressoflex 6p C2 DCpowe'!$G$3/2-'ver pressoflex 6p C2 DCpowe'!$M$13),'ver pressoflex 6p C2 DCpowe'!$G$3/2-('ver pressoflex 6p C2 DCpowe'!$G$3-'ver pressoflex 6p C2 DCpowe'!$M$13))*IF(($G$3/2-$M$13)&gt;0,-1,1)</f>
        <v>18248587.500000004</v>
      </c>
      <c r="AA424" s="113">
        <f t="shared" si="93"/>
        <v>22088455.605084807</v>
      </c>
      <c r="AB424" s="193">
        <f t="shared" si="94"/>
        <v>5.5744808494757078E-4</v>
      </c>
      <c r="AC424" s="191">
        <f t="shared" si="95"/>
        <v>8.1796903046817354E-4</v>
      </c>
      <c r="AD424" s="194">
        <f t="shared" si="96"/>
        <v>2.5340141728753956E-7</v>
      </c>
      <c r="AE424" s="191">
        <f t="shared" si="97"/>
        <v>6.1347677285113013E-2</v>
      </c>
      <c r="AF424" s="191">
        <f t="shared" si="98"/>
        <v>0.44426499814245279</v>
      </c>
    </row>
    <row r="425" spans="2:32">
      <c r="B425" s="116">
        <f t="shared" si="84"/>
        <v>56330.45629098214</v>
      </c>
      <c r="C425" s="115">
        <f t="shared" si="99"/>
        <v>19.670000000000009</v>
      </c>
      <c r="D425" s="68">
        <f>'ver pressoflex 6p C2 DCpowe'!$G$3/2/$C$557*C425</f>
        <v>240.9575000000001</v>
      </c>
      <c r="E425" s="114">
        <f t="shared" si="86"/>
        <v>-9.5292438376626092E-5</v>
      </c>
      <c r="F425" s="114">
        <f t="shared" si="87"/>
        <v>9.0836965764985814E-5</v>
      </c>
      <c r="G425" s="114">
        <f t="shared" si="88"/>
        <v>2.7696636990659772E-4</v>
      </c>
      <c r="H425" s="114">
        <f t="shared" si="89"/>
        <v>4.302014734468956E-3</v>
      </c>
      <c r="I425" s="114">
        <f t="shared" si="90"/>
        <v>4.4881441386105669E-3</v>
      </c>
      <c r="J425" s="114">
        <f t="shared" si="91"/>
        <v>4.6742735427521788E-3</v>
      </c>
      <c r="K425" s="114">
        <f t="shared" si="92"/>
        <v>5.1395970531062088E-3</v>
      </c>
      <c r="L425" s="113">
        <f>-'ver pressoflex 6p C2 DCpowe'!$G$2*'ver pressoflex 6p C2 DCpowe'!D425*'ver pressoflex 6p C2 DCpowe'!$G$17*'ver pressoflex 6p C2 DCpowe'!$G$13*'ver pressoflex 6p C2 DCpowe'!AE425</f>
        <v>-3471.4395372105669</v>
      </c>
      <c r="M425" s="31">
        <f>IF(ABS(E425)&lt;'ver pressoflex 6p C2 DCpowe'!$G$7,'ver pressoflex 6p C2 DCpowe'!$G$16*E425*'ver pressoflex 6p C2 DCpowe'!$O$8,SIGN(E425)*'ver pressoflex 6p C2 DCpowe'!$G$15*'ver pressoflex 6p C2 DCpowe'!$O$8)</f>
        <v>-1.6041718072990687</v>
      </c>
      <c r="N425" s="31">
        <f>IF(ABS(F425)&lt;'ver pressoflex 6p C2 DCpowe'!$G$7,'ver pressoflex 6p C2 DCpowe'!$G$16*F425*'ver pressoflex 6p C2 DCpowe'!$O$9,SIGN(F425)*'ver pressoflex 6p C2 DCpowe'!$G$15*'ver pressoflex 6p C2 DCpowe'!$O$9)</f>
        <v>0</v>
      </c>
      <c r="O425" s="31">
        <f>IF(ABS(G425)&lt;'ver pressoflex 6p C2 DCpowe'!$G$7,'ver pressoflex 6p C2 DCpowe'!$G$16*G425*'ver pressoflex 6p C2 DCpowe'!$O$10,SIGN(G425)*'ver pressoflex 6p C2 DCpowe'!$G$15*'ver pressoflex 6p C2 DCpowe'!$O$10)</f>
        <v>0</v>
      </c>
      <c r="P425" s="31">
        <f>IF(ABS(H425)&lt;'ver pressoflex 6p C2 DCpowe'!$G$7,'ver pressoflex 6p C2 DCpowe'!$G$16*H425*'ver pressoflex 6p C2 DCpowe'!$O$11,SIGN(H425)*'ver pressoflex 6p C2 DCpowe'!$G$15*'ver pressoflex 6p C2 DCpowe'!$O$11)</f>
        <v>0</v>
      </c>
      <c r="Q425" s="31">
        <f>IF(ABS(I425)&lt;'ver pressoflex 6p C2 DCpowe'!$G$7,'ver pressoflex 6p C2 DCpowe'!$G$16*I425*'ver pressoflex 6p C2 DCpowe'!$O$12,SIGN(I425)*'ver pressoflex 6p C2 DCpowe'!$G$15*'ver pressoflex 6p C2 DCpowe'!$O$12)</f>
        <v>0</v>
      </c>
      <c r="R425" s="31">
        <f>IF(ABS(J425)&lt;'ver pressoflex 6p C2 DCpowe'!$G$7,'ver pressoflex 6p C2 DCpowe'!$G$16*J425*'ver pressoflex 6p C2 DCpowe'!$O$13,SIGN(J425)*'ver pressoflex 6p C2 DCpowe'!$G$15*'ver pressoflex 6p C2 DCpowe'!$O$13)</f>
        <v>17803.500000000004</v>
      </c>
      <c r="S425" s="113">
        <f t="shared" si="85"/>
        <v>14330.456290982138</v>
      </c>
      <c r="T425" s="362">
        <f>-L425*('ver pressoflex 6p C2 DCpowe'!$G$3/2-'ver pressoflex 6p C2 DCpowe'!AF425*'ver pressoflex 6p C2 DCpowe'!D425)</f>
        <v>3880657.5856193234</v>
      </c>
      <c r="U425" s="29">
        <f>M425*IF(($G$3/2-$M$8)&gt;0,('ver pressoflex 6p C2 DCpowe'!$G$3/2-'ver pressoflex 6p C2 DCpowe'!$M$8),'ver pressoflex 6p C2 DCpowe'!$G$3/2-('ver pressoflex 6p C2 DCpowe'!$G$3-'ver pressoflex 6p C2 DCpowe'!$M$8))*IF(($G$3/2-$M$8)&gt;0,-1,1)</f>
        <v>1644.2761024815454</v>
      </c>
      <c r="V425" s="29">
        <f>N425*IF(($G$3/2-$M$9)&gt;0,('ver pressoflex 6p C2 DCpowe'!$G$3/2-'ver pressoflex 6p C2 DCpowe'!$M$9),'ver pressoflex 6p C2 DCpowe'!$G$3/2-('ver pressoflex 6p C2 DCpowe'!$G$3-'ver pressoflex 6p C2 DCpowe'!$M$9))*IF(($G$3/2-$M$9)&gt;0,-1,1)</f>
        <v>0</v>
      </c>
      <c r="W425" s="29">
        <f>O425*IF(($G$3/2-$M$10)&gt;0,('ver pressoflex 6p C2 DCpowe'!$G$3/2-'ver pressoflex 6p C2 DCpowe'!$M$10),'ver pressoflex 6p C2 DCpowe'!$G$3/2-('ver pressoflex 6p C2 DCpowe'!$G$3-'ver pressoflex 6p C2 DCpowe'!$M$10))*IF(($G$3/2-$M$10)&gt;0,-1,1)</f>
        <v>0</v>
      </c>
      <c r="X425" s="29">
        <f>P425*IF(($G$3/2-$M$11)&gt;0,('ver pressoflex 6p C2 DCpowe'!$G$3/2-'ver pressoflex 6p C2 DCpowe'!$M$11),'ver pressoflex 6p C2 DCpowe'!$G$3/2-('ver pressoflex 6p C2 DCpowe'!$G$3-'ver pressoflex 6p C2 DCpowe'!$M$11))*IF(($G$3/2-$M$11)&gt;0,-1,1)</f>
        <v>0</v>
      </c>
      <c r="Y425" s="29">
        <f>Q425*IF(($G$3/2-$M$12)&gt;0,('ver pressoflex 6p C2 DCpowe'!$G$3/2-'ver pressoflex 6p C2 DCpowe'!$M$12),'ver pressoflex 6p C2 DCpowe'!$G$3/2-('ver pressoflex 6p C2 DCpowe'!$G$3-'ver pressoflex 6p C2 DCpowe'!$M$12))*IF(($G$3/2-$M$12)&gt;0,-1,1)</f>
        <v>0</v>
      </c>
      <c r="Z425" s="29">
        <f>R425*IF(($G$3/2-$M$13)&gt;0,('ver pressoflex 6p C2 DCpowe'!$G$3/2-'ver pressoflex 6p C2 DCpowe'!$M$13),'ver pressoflex 6p C2 DCpowe'!$G$3/2-('ver pressoflex 6p C2 DCpowe'!$G$3-'ver pressoflex 6p C2 DCpowe'!$M$13))*IF(($G$3/2-$M$13)&gt;0,-1,1)</f>
        <v>18248587.500000004</v>
      </c>
      <c r="AA425" s="113">
        <f t="shared" si="93"/>
        <v>22130889.36172181</v>
      </c>
      <c r="AB425" s="193">
        <f t="shared" si="94"/>
        <v>5.6061594873065587E-4</v>
      </c>
      <c r="AC425" s="191">
        <f t="shared" si="95"/>
        <v>8.2324880343998203E-4</v>
      </c>
      <c r="AD425" s="194">
        <f t="shared" si="96"/>
        <v>2.5635297942042226E-7</v>
      </c>
      <c r="AE425" s="191">
        <f t="shared" si="97"/>
        <v>6.1743660257998649E-2</v>
      </c>
      <c r="AF425" s="191">
        <f t="shared" si="98"/>
        <v>0.44455403974404983</v>
      </c>
    </row>
    <row r="426" spans="2:32">
      <c r="B426" s="116">
        <f t="shared" si="84"/>
        <v>56290.356747449376</v>
      </c>
      <c r="C426" s="115">
        <f t="shared" si="99"/>
        <v>19.77000000000001</v>
      </c>
      <c r="D426" s="68">
        <f>'ver pressoflex 6p C2 DCpowe'!$G$3/2/$C$557*C426</f>
        <v>242.18250000000012</v>
      </c>
      <c r="E426" s="114">
        <f t="shared" si="86"/>
        <v>-9.8198520125662711E-5</v>
      </c>
      <c r="F426" s="114">
        <f t="shared" si="87"/>
        <v>8.8037042253356912E-5</v>
      </c>
      <c r="G426" s="114">
        <f t="shared" si="88"/>
        <v>2.7427260463237655E-4</v>
      </c>
      <c r="H426" s="114">
        <f t="shared" si="89"/>
        <v>4.3016166410786765E-3</v>
      </c>
      <c r="I426" s="114">
        <f t="shared" si="90"/>
        <v>4.4878522034576956E-3</v>
      </c>
      <c r="J426" s="114">
        <f t="shared" si="91"/>
        <v>4.6740877658367147E-3</v>
      </c>
      <c r="K426" s="114">
        <f t="shared" si="92"/>
        <v>5.1396766717842646E-3</v>
      </c>
      <c r="L426" s="113">
        <f>-'ver pressoflex 6p C2 DCpowe'!$G$2*'ver pressoflex 6p C2 DCpowe'!D426*'ver pressoflex 6p C2 DCpowe'!$G$17*'ver pressoflex 6p C2 DCpowe'!$G$13*'ver pressoflex 6p C2 DCpowe'!AE426</f>
        <v>-3511.4901591867911</v>
      </c>
      <c r="M426" s="31">
        <f>IF(ABS(E426)&lt;'ver pressoflex 6p C2 DCpowe'!$G$7,'ver pressoflex 6p C2 DCpowe'!$G$16*E426*'ver pressoflex 6p C2 DCpowe'!$O$8,SIGN(E426)*'ver pressoflex 6p C2 DCpowe'!$G$15*'ver pressoflex 6p C2 DCpowe'!$O$8)</f>
        <v>-1.6530933638352312</v>
      </c>
      <c r="N426" s="31">
        <f>IF(ABS(F426)&lt;'ver pressoflex 6p C2 DCpowe'!$G$7,'ver pressoflex 6p C2 DCpowe'!$G$16*F426*'ver pressoflex 6p C2 DCpowe'!$O$9,SIGN(F426)*'ver pressoflex 6p C2 DCpowe'!$G$15*'ver pressoflex 6p C2 DCpowe'!$O$9)</f>
        <v>0</v>
      </c>
      <c r="O426" s="31">
        <f>IF(ABS(G426)&lt;'ver pressoflex 6p C2 DCpowe'!$G$7,'ver pressoflex 6p C2 DCpowe'!$G$16*G426*'ver pressoflex 6p C2 DCpowe'!$O$10,SIGN(G426)*'ver pressoflex 6p C2 DCpowe'!$G$15*'ver pressoflex 6p C2 DCpowe'!$O$10)</f>
        <v>0</v>
      </c>
      <c r="P426" s="31">
        <f>IF(ABS(H426)&lt;'ver pressoflex 6p C2 DCpowe'!$G$7,'ver pressoflex 6p C2 DCpowe'!$G$16*H426*'ver pressoflex 6p C2 DCpowe'!$O$11,SIGN(H426)*'ver pressoflex 6p C2 DCpowe'!$G$15*'ver pressoflex 6p C2 DCpowe'!$O$11)</f>
        <v>0</v>
      </c>
      <c r="Q426" s="31">
        <f>IF(ABS(I426)&lt;'ver pressoflex 6p C2 DCpowe'!$G$7,'ver pressoflex 6p C2 DCpowe'!$G$16*I426*'ver pressoflex 6p C2 DCpowe'!$O$12,SIGN(I426)*'ver pressoflex 6p C2 DCpowe'!$G$15*'ver pressoflex 6p C2 DCpowe'!$O$12)</f>
        <v>0</v>
      </c>
      <c r="R426" s="31">
        <f>IF(ABS(J426)&lt;'ver pressoflex 6p C2 DCpowe'!$G$7,'ver pressoflex 6p C2 DCpowe'!$G$16*J426*'ver pressoflex 6p C2 DCpowe'!$O$13,SIGN(J426)*'ver pressoflex 6p C2 DCpowe'!$G$15*'ver pressoflex 6p C2 DCpowe'!$O$13)</f>
        <v>17803.500000000004</v>
      </c>
      <c r="S426" s="113">
        <f t="shared" si="85"/>
        <v>14290.356747449378</v>
      </c>
      <c r="T426" s="362">
        <f>-L426*('ver pressoflex 6p C2 DCpowe'!$G$3/2-'ver pressoflex 6p C2 DCpowe'!AF426*'ver pressoflex 6p C2 DCpowe'!D426)</f>
        <v>3923273.546918889</v>
      </c>
      <c r="U426" s="29">
        <f>M426*IF(($G$3/2-$M$8)&gt;0,('ver pressoflex 6p C2 DCpowe'!$G$3/2-'ver pressoflex 6p C2 DCpowe'!$M$8),'ver pressoflex 6p C2 DCpowe'!$G$3/2-('ver pressoflex 6p C2 DCpowe'!$G$3-'ver pressoflex 6p C2 DCpowe'!$M$8))*IF(($G$3/2-$M$8)&gt;0,-1,1)</f>
        <v>1694.420697931112</v>
      </c>
      <c r="V426" s="29">
        <f>N426*IF(($G$3/2-$M$9)&gt;0,('ver pressoflex 6p C2 DCpowe'!$G$3/2-'ver pressoflex 6p C2 DCpowe'!$M$9),'ver pressoflex 6p C2 DCpowe'!$G$3/2-('ver pressoflex 6p C2 DCpowe'!$G$3-'ver pressoflex 6p C2 DCpowe'!$M$9))*IF(($G$3/2-$M$9)&gt;0,-1,1)</f>
        <v>0</v>
      </c>
      <c r="W426" s="29">
        <f>O426*IF(($G$3/2-$M$10)&gt;0,('ver pressoflex 6p C2 DCpowe'!$G$3/2-'ver pressoflex 6p C2 DCpowe'!$M$10),'ver pressoflex 6p C2 DCpowe'!$G$3/2-('ver pressoflex 6p C2 DCpowe'!$G$3-'ver pressoflex 6p C2 DCpowe'!$M$10))*IF(($G$3/2-$M$10)&gt;0,-1,1)</f>
        <v>0</v>
      </c>
      <c r="X426" s="29">
        <f>P426*IF(($G$3/2-$M$11)&gt;0,('ver pressoflex 6p C2 DCpowe'!$G$3/2-'ver pressoflex 6p C2 DCpowe'!$M$11),'ver pressoflex 6p C2 DCpowe'!$G$3/2-('ver pressoflex 6p C2 DCpowe'!$G$3-'ver pressoflex 6p C2 DCpowe'!$M$11))*IF(($G$3/2-$M$11)&gt;0,-1,1)</f>
        <v>0</v>
      </c>
      <c r="Y426" s="29">
        <f>Q426*IF(($G$3/2-$M$12)&gt;0,('ver pressoflex 6p C2 DCpowe'!$G$3/2-'ver pressoflex 6p C2 DCpowe'!$M$12),'ver pressoflex 6p C2 DCpowe'!$G$3/2-('ver pressoflex 6p C2 DCpowe'!$G$3-'ver pressoflex 6p C2 DCpowe'!$M$12))*IF(($G$3/2-$M$12)&gt;0,-1,1)</f>
        <v>0</v>
      </c>
      <c r="Z426" s="29">
        <f>R426*IF(($G$3/2-$M$13)&gt;0,('ver pressoflex 6p C2 DCpowe'!$G$3/2-'ver pressoflex 6p C2 DCpowe'!$M$13),'ver pressoflex 6p C2 DCpowe'!$G$3/2-('ver pressoflex 6p C2 DCpowe'!$G$3-'ver pressoflex 6p C2 DCpowe'!$M$13))*IF(($G$3/2-$M$13)&gt;0,-1,1)</f>
        <v>18248587.500000004</v>
      </c>
      <c r="AA426" s="113">
        <f t="shared" si="93"/>
        <v>22173555.467616823</v>
      </c>
      <c r="AB426" s="193">
        <f t="shared" si="94"/>
        <v>5.6378742607321182E-4</v>
      </c>
      <c r="AC426" s="191">
        <f t="shared" si="95"/>
        <v>8.2853459901090871E-4</v>
      </c>
      <c r="AD426" s="194">
        <f t="shared" si="96"/>
        <v>2.5932466260965889E-7</v>
      </c>
      <c r="AE426" s="191">
        <f t="shared" si="97"/>
        <v>6.2140094925818151E-2</v>
      </c>
      <c r="AF426" s="191">
        <f t="shared" si="98"/>
        <v>0.44484048609077287</v>
      </c>
    </row>
    <row r="427" spans="2:32">
      <c r="B427" s="116">
        <f t="shared" si="84"/>
        <v>56250.004821623654</v>
      </c>
      <c r="C427" s="115">
        <f t="shared" si="99"/>
        <v>19.870000000000012</v>
      </c>
      <c r="D427" s="68">
        <f>'ver pressoflex 6p C2 DCpowe'!$G$3/2/$C$557*C427</f>
        <v>243.40750000000014</v>
      </c>
      <c r="E427" s="114">
        <f t="shared" si="86"/>
        <v>-1.0110791871303042E-4</v>
      </c>
      <c r="F427" s="114">
        <f t="shared" si="87"/>
        <v>8.5233923066441034E-5</v>
      </c>
      <c r="G427" s="114">
        <f t="shared" si="88"/>
        <v>2.7157576484591244E-4</v>
      </c>
      <c r="H427" s="114">
        <f t="shared" si="89"/>
        <v>4.3012180933269823E-3</v>
      </c>
      <c r="I427" s="114">
        <f t="shared" si="90"/>
        <v>4.4875599351064535E-3</v>
      </c>
      <c r="J427" s="114">
        <f t="shared" si="91"/>
        <v>4.6739017768859248E-3</v>
      </c>
      <c r="K427" s="114">
        <f t="shared" si="92"/>
        <v>5.1397563813346033E-3</v>
      </c>
      <c r="L427" s="113">
        <f>-'ver pressoflex 6p C2 DCpowe'!$G$2*'ver pressoflex 6p C2 DCpowe'!D427*'ver pressoflex 6p C2 DCpowe'!$G$17*'ver pressoflex 6p C2 DCpowe'!$G$13*'ver pressoflex 6p C2 DCpowe'!AE427</f>
        <v>-3551.7931076196651</v>
      </c>
      <c r="M427" s="31">
        <f>IF(ABS(E427)&lt;'ver pressoflex 6p C2 DCpowe'!$G$7,'ver pressoflex 6p C2 DCpowe'!$G$16*E427*'ver pressoflex 6p C2 DCpowe'!$O$8,SIGN(E427)*'ver pressoflex 6p C2 DCpowe'!$G$15*'ver pressoflex 6p C2 DCpowe'!$O$8)</f>
        <v>-1.7020707566856992</v>
      </c>
      <c r="N427" s="31">
        <f>IF(ABS(F427)&lt;'ver pressoflex 6p C2 DCpowe'!$G$7,'ver pressoflex 6p C2 DCpowe'!$G$16*F427*'ver pressoflex 6p C2 DCpowe'!$O$9,SIGN(F427)*'ver pressoflex 6p C2 DCpowe'!$G$15*'ver pressoflex 6p C2 DCpowe'!$O$9)</f>
        <v>0</v>
      </c>
      <c r="O427" s="31">
        <f>IF(ABS(G427)&lt;'ver pressoflex 6p C2 DCpowe'!$G$7,'ver pressoflex 6p C2 DCpowe'!$G$16*G427*'ver pressoflex 6p C2 DCpowe'!$O$10,SIGN(G427)*'ver pressoflex 6p C2 DCpowe'!$G$15*'ver pressoflex 6p C2 DCpowe'!$O$10)</f>
        <v>0</v>
      </c>
      <c r="P427" s="31">
        <f>IF(ABS(H427)&lt;'ver pressoflex 6p C2 DCpowe'!$G$7,'ver pressoflex 6p C2 DCpowe'!$G$16*H427*'ver pressoflex 6p C2 DCpowe'!$O$11,SIGN(H427)*'ver pressoflex 6p C2 DCpowe'!$G$15*'ver pressoflex 6p C2 DCpowe'!$O$11)</f>
        <v>0</v>
      </c>
      <c r="Q427" s="31">
        <f>IF(ABS(I427)&lt;'ver pressoflex 6p C2 DCpowe'!$G$7,'ver pressoflex 6p C2 DCpowe'!$G$16*I427*'ver pressoflex 6p C2 DCpowe'!$O$12,SIGN(I427)*'ver pressoflex 6p C2 DCpowe'!$G$15*'ver pressoflex 6p C2 DCpowe'!$O$12)</f>
        <v>0</v>
      </c>
      <c r="R427" s="31">
        <f>IF(ABS(J427)&lt;'ver pressoflex 6p C2 DCpowe'!$G$7,'ver pressoflex 6p C2 DCpowe'!$G$16*J427*'ver pressoflex 6p C2 DCpowe'!$O$13,SIGN(J427)*'ver pressoflex 6p C2 DCpowe'!$G$15*'ver pressoflex 6p C2 DCpowe'!$O$13)</f>
        <v>17803.500000000004</v>
      </c>
      <c r="S427" s="113">
        <f t="shared" si="85"/>
        <v>14250.004821623654</v>
      </c>
      <c r="T427" s="362">
        <f>-L427*('ver pressoflex 6p C2 DCpowe'!$G$3/2-'ver pressoflex 6p C2 DCpowe'!AF427*'ver pressoflex 6p C2 DCpowe'!D427)</f>
        <v>3966121.8132795156</v>
      </c>
      <c r="U427" s="29">
        <f>M427*IF(($G$3/2-$M$8)&gt;0,('ver pressoflex 6p C2 DCpowe'!$G$3/2-'ver pressoflex 6p C2 DCpowe'!$M$8),'ver pressoflex 6p C2 DCpowe'!$G$3/2-('ver pressoflex 6p C2 DCpowe'!$G$3-'ver pressoflex 6p C2 DCpowe'!$M$8))*IF(($G$3/2-$M$8)&gt;0,-1,1)</f>
        <v>1744.6225256028417</v>
      </c>
      <c r="V427" s="29">
        <f>N427*IF(($G$3/2-$M$9)&gt;0,('ver pressoflex 6p C2 DCpowe'!$G$3/2-'ver pressoflex 6p C2 DCpowe'!$M$9),'ver pressoflex 6p C2 DCpowe'!$G$3/2-('ver pressoflex 6p C2 DCpowe'!$G$3-'ver pressoflex 6p C2 DCpowe'!$M$9))*IF(($G$3/2-$M$9)&gt;0,-1,1)</f>
        <v>0</v>
      </c>
      <c r="W427" s="29">
        <f>O427*IF(($G$3/2-$M$10)&gt;0,('ver pressoflex 6p C2 DCpowe'!$G$3/2-'ver pressoflex 6p C2 DCpowe'!$M$10),'ver pressoflex 6p C2 DCpowe'!$G$3/2-('ver pressoflex 6p C2 DCpowe'!$G$3-'ver pressoflex 6p C2 DCpowe'!$M$10))*IF(($G$3/2-$M$10)&gt;0,-1,1)</f>
        <v>0</v>
      </c>
      <c r="X427" s="29">
        <f>P427*IF(($G$3/2-$M$11)&gt;0,('ver pressoflex 6p C2 DCpowe'!$G$3/2-'ver pressoflex 6p C2 DCpowe'!$M$11),'ver pressoflex 6p C2 DCpowe'!$G$3/2-('ver pressoflex 6p C2 DCpowe'!$G$3-'ver pressoflex 6p C2 DCpowe'!$M$11))*IF(($G$3/2-$M$11)&gt;0,-1,1)</f>
        <v>0</v>
      </c>
      <c r="Y427" s="29">
        <f>Q427*IF(($G$3/2-$M$12)&gt;0,('ver pressoflex 6p C2 DCpowe'!$G$3/2-'ver pressoflex 6p C2 DCpowe'!$M$12),'ver pressoflex 6p C2 DCpowe'!$G$3/2-('ver pressoflex 6p C2 DCpowe'!$G$3-'ver pressoflex 6p C2 DCpowe'!$M$12))*IF(($G$3/2-$M$12)&gt;0,-1,1)</f>
        <v>0</v>
      </c>
      <c r="Z427" s="29">
        <f>R427*IF(($G$3/2-$M$13)&gt;0,('ver pressoflex 6p C2 DCpowe'!$G$3/2-'ver pressoflex 6p C2 DCpowe'!$M$13),'ver pressoflex 6p C2 DCpowe'!$G$3/2-('ver pressoflex 6p C2 DCpowe'!$G$3-'ver pressoflex 6p C2 DCpowe'!$M$13))*IF(($G$3/2-$M$13)&gt;0,-1,1)</f>
        <v>18248587.500000004</v>
      </c>
      <c r="AA427" s="113">
        <f t="shared" si="93"/>
        <v>22216453.935805123</v>
      </c>
      <c r="AB427" s="193">
        <f t="shared" si="94"/>
        <v>5.6696252316170901E-4</v>
      </c>
      <c r="AC427" s="191">
        <f t="shared" si="95"/>
        <v>8.3382642749173729E-4</v>
      </c>
      <c r="AD427" s="194">
        <f t="shared" si="96"/>
        <v>2.6231653000268731E-7</v>
      </c>
      <c r="AE427" s="191">
        <f t="shared" si="97"/>
        <v>6.2536982061880297E-2</v>
      </c>
      <c r="AF427" s="191">
        <f t="shared" si="98"/>
        <v>0.44512437069425281</v>
      </c>
    </row>
    <row r="428" spans="2:32">
      <c r="B428" s="116">
        <f t="shared" si="84"/>
        <v>56209.400081175801</v>
      </c>
      <c r="C428" s="115">
        <f t="shared" si="99"/>
        <v>19.970000000000013</v>
      </c>
      <c r="D428" s="68">
        <f>'ver pressoflex 6p C2 DCpowe'!$G$3/2/$C$557*C428</f>
        <v>244.63250000000016</v>
      </c>
      <c r="E428" s="114">
        <f t="shared" si="86"/>
        <v>-1.0402063982045073E-4</v>
      </c>
      <c r="F428" s="114">
        <f t="shared" si="87"/>
        <v>8.242760273006802E-5</v>
      </c>
      <c r="G428" s="114">
        <f t="shared" si="88"/>
        <v>2.6887584528058681E-4</v>
      </c>
      <c r="H428" s="114">
        <f t="shared" si="89"/>
        <v>4.3008190904355549E-3</v>
      </c>
      <c r="I428" s="114">
        <f t="shared" si="90"/>
        <v>4.4872673329860733E-3</v>
      </c>
      <c r="J428" s="114">
        <f t="shared" si="91"/>
        <v>4.6737155755365925E-3</v>
      </c>
      <c r="K428" s="114">
        <f t="shared" si="92"/>
        <v>5.1398361819128893E-3</v>
      </c>
      <c r="L428" s="113">
        <f>-'ver pressoflex 6p C2 DCpowe'!$G$2*'ver pressoflex 6p C2 DCpowe'!D428*'ver pressoflex 6p C2 DCpowe'!$G$17*'ver pressoflex 6p C2 DCpowe'!$G$13*'ver pressoflex 6p C2 DCpowe'!AE428</f>
        <v>-3592.3488147427011</v>
      </c>
      <c r="M428" s="31">
        <f>IF(ABS(E428)&lt;'ver pressoflex 6p C2 DCpowe'!$G$7,'ver pressoflex 6p C2 DCpowe'!$G$16*E428*'ver pressoflex 6p C2 DCpowe'!$O$8,SIGN(E428)*'ver pressoflex 6p C2 DCpowe'!$G$15*'ver pressoflex 6p C2 DCpowe'!$O$8)</f>
        <v>-1.7511040814976988</v>
      </c>
      <c r="N428" s="31">
        <f>IF(ABS(F428)&lt;'ver pressoflex 6p C2 DCpowe'!$G$7,'ver pressoflex 6p C2 DCpowe'!$G$16*F428*'ver pressoflex 6p C2 DCpowe'!$O$9,SIGN(F428)*'ver pressoflex 6p C2 DCpowe'!$G$15*'ver pressoflex 6p C2 DCpowe'!$O$9)</f>
        <v>0</v>
      </c>
      <c r="O428" s="31">
        <f>IF(ABS(G428)&lt;'ver pressoflex 6p C2 DCpowe'!$G$7,'ver pressoflex 6p C2 DCpowe'!$G$16*G428*'ver pressoflex 6p C2 DCpowe'!$O$10,SIGN(G428)*'ver pressoflex 6p C2 DCpowe'!$G$15*'ver pressoflex 6p C2 DCpowe'!$O$10)</f>
        <v>0</v>
      </c>
      <c r="P428" s="31">
        <f>IF(ABS(H428)&lt;'ver pressoflex 6p C2 DCpowe'!$G$7,'ver pressoflex 6p C2 DCpowe'!$G$16*H428*'ver pressoflex 6p C2 DCpowe'!$O$11,SIGN(H428)*'ver pressoflex 6p C2 DCpowe'!$G$15*'ver pressoflex 6p C2 DCpowe'!$O$11)</f>
        <v>0</v>
      </c>
      <c r="Q428" s="31">
        <f>IF(ABS(I428)&lt;'ver pressoflex 6p C2 DCpowe'!$G$7,'ver pressoflex 6p C2 DCpowe'!$G$16*I428*'ver pressoflex 6p C2 DCpowe'!$O$12,SIGN(I428)*'ver pressoflex 6p C2 DCpowe'!$G$15*'ver pressoflex 6p C2 DCpowe'!$O$12)</f>
        <v>0</v>
      </c>
      <c r="R428" s="31">
        <f>IF(ABS(J428)&lt;'ver pressoflex 6p C2 DCpowe'!$G$7,'ver pressoflex 6p C2 DCpowe'!$G$16*J428*'ver pressoflex 6p C2 DCpowe'!$O$13,SIGN(J428)*'ver pressoflex 6p C2 DCpowe'!$G$15*'ver pressoflex 6p C2 DCpowe'!$O$13)</f>
        <v>17803.500000000004</v>
      </c>
      <c r="S428" s="113">
        <f t="shared" si="85"/>
        <v>14209.400081175805</v>
      </c>
      <c r="T428" s="362">
        <f>-L428*('ver pressoflex 6p C2 DCpowe'!$G$3/2-'ver pressoflex 6p C2 DCpowe'!AF428*'ver pressoflex 6p C2 DCpowe'!D428)</f>
        <v>4009202.3976682071</v>
      </c>
      <c r="U428" s="29">
        <f>M428*IF(($G$3/2-$M$8)&gt;0,('ver pressoflex 6p C2 DCpowe'!$G$3/2-'ver pressoflex 6p C2 DCpowe'!$M$8),'ver pressoflex 6p C2 DCpowe'!$G$3/2-('ver pressoflex 6p C2 DCpowe'!$G$3-'ver pressoflex 6p C2 DCpowe'!$M$8))*IF(($G$3/2-$M$8)&gt;0,-1,1)</f>
        <v>1794.8816835351413</v>
      </c>
      <c r="V428" s="29">
        <f>N428*IF(($G$3/2-$M$9)&gt;0,('ver pressoflex 6p C2 DCpowe'!$G$3/2-'ver pressoflex 6p C2 DCpowe'!$M$9),'ver pressoflex 6p C2 DCpowe'!$G$3/2-('ver pressoflex 6p C2 DCpowe'!$G$3-'ver pressoflex 6p C2 DCpowe'!$M$9))*IF(($G$3/2-$M$9)&gt;0,-1,1)</f>
        <v>0</v>
      </c>
      <c r="W428" s="29">
        <f>O428*IF(($G$3/2-$M$10)&gt;0,('ver pressoflex 6p C2 DCpowe'!$G$3/2-'ver pressoflex 6p C2 DCpowe'!$M$10),'ver pressoflex 6p C2 DCpowe'!$G$3/2-('ver pressoflex 6p C2 DCpowe'!$G$3-'ver pressoflex 6p C2 DCpowe'!$M$10))*IF(($G$3/2-$M$10)&gt;0,-1,1)</f>
        <v>0</v>
      </c>
      <c r="X428" s="29">
        <f>P428*IF(($G$3/2-$M$11)&gt;0,('ver pressoflex 6p C2 DCpowe'!$G$3/2-'ver pressoflex 6p C2 DCpowe'!$M$11),'ver pressoflex 6p C2 DCpowe'!$G$3/2-('ver pressoflex 6p C2 DCpowe'!$G$3-'ver pressoflex 6p C2 DCpowe'!$M$11))*IF(($G$3/2-$M$11)&gt;0,-1,1)</f>
        <v>0</v>
      </c>
      <c r="Y428" s="29">
        <f>Q428*IF(($G$3/2-$M$12)&gt;0,('ver pressoflex 6p C2 DCpowe'!$G$3/2-'ver pressoflex 6p C2 DCpowe'!$M$12),'ver pressoflex 6p C2 DCpowe'!$G$3/2-('ver pressoflex 6p C2 DCpowe'!$G$3-'ver pressoflex 6p C2 DCpowe'!$M$12))*IF(($G$3/2-$M$12)&gt;0,-1,1)</f>
        <v>0</v>
      </c>
      <c r="Z428" s="29">
        <f>R428*IF(($G$3/2-$M$13)&gt;0,('ver pressoflex 6p C2 DCpowe'!$G$3/2-'ver pressoflex 6p C2 DCpowe'!$M$13),'ver pressoflex 6p C2 DCpowe'!$G$3/2-('ver pressoflex 6p C2 DCpowe'!$G$3-'ver pressoflex 6p C2 DCpowe'!$M$13))*IF(($G$3/2-$M$13)&gt;0,-1,1)</f>
        <v>18248587.500000004</v>
      </c>
      <c r="AA428" s="113">
        <f t="shared" si="93"/>
        <v>22259584.779351745</v>
      </c>
      <c r="AB428" s="193">
        <f t="shared" si="94"/>
        <v>5.7014124619674759E-4</v>
      </c>
      <c r="AC428" s="191">
        <f t="shared" si="95"/>
        <v>8.3912429921680163E-4</v>
      </c>
      <c r="AD428" s="194">
        <f t="shared" si="96"/>
        <v>2.6532864495676142E-7</v>
      </c>
      <c r="AE428" s="191">
        <f t="shared" si="97"/>
        <v>6.2934322441260113E-2</v>
      </c>
      <c r="AF428" s="191">
        <f t="shared" si="98"/>
        <v>0.44540572652459465</v>
      </c>
    </row>
    <row r="429" spans="2:32">
      <c r="B429" s="116">
        <f t="shared" si="84"/>
        <v>56168.542092788673</v>
      </c>
      <c r="C429" s="115">
        <f t="shared" si="99"/>
        <v>20.070000000000014</v>
      </c>
      <c r="D429" s="68">
        <f>'ver pressoflex 6p C2 DCpowe'!$G$3/2/$C$557*C429</f>
        <v>245.85750000000019</v>
      </c>
      <c r="E429" s="114">
        <f t="shared" si="86"/>
        <v>-1.0693668914262973E-4</v>
      </c>
      <c r="F429" s="114">
        <f t="shared" si="87"/>
        <v>7.9618075757557666E-5</v>
      </c>
      <c r="G429" s="114">
        <f t="shared" si="88"/>
        <v>2.6617284065774503E-4</v>
      </c>
      <c r="H429" s="114">
        <f t="shared" si="89"/>
        <v>4.3004196316242969E-3</v>
      </c>
      <c r="I429" s="114">
        <f t="shared" si="90"/>
        <v>4.4869743965244846E-3</v>
      </c>
      <c r="J429" s="114">
        <f t="shared" si="91"/>
        <v>4.6735291614246723E-3</v>
      </c>
      <c r="K429" s="114">
        <f t="shared" si="92"/>
        <v>5.1399160736751411E-3</v>
      </c>
      <c r="L429" s="113">
        <f>-'ver pressoflex 6p C2 DCpowe'!$G$2*'ver pressoflex 6p C2 DCpowe'!D429*'ver pressoflex 6p C2 DCpowe'!$G$17*'ver pressoflex 6p C2 DCpowe'!$G$13*'ver pressoflex 6p C2 DCpowe'!AE429</f>
        <v>-3633.1577137771928</v>
      </c>
      <c r="M429" s="31">
        <f>IF(ABS(E429)&lt;'ver pressoflex 6p C2 DCpowe'!$G$7,'ver pressoflex 6p C2 DCpowe'!$G$16*E429*'ver pressoflex 6p C2 DCpowe'!$O$8,SIGN(E429)*'ver pressoflex 6p C2 DCpowe'!$G$15*'ver pressoflex 6p C2 DCpowe'!$O$8)</f>
        <v>-1.8001934341370425</v>
      </c>
      <c r="N429" s="31">
        <f>IF(ABS(F429)&lt;'ver pressoflex 6p C2 DCpowe'!$G$7,'ver pressoflex 6p C2 DCpowe'!$G$16*F429*'ver pressoflex 6p C2 DCpowe'!$O$9,SIGN(F429)*'ver pressoflex 6p C2 DCpowe'!$G$15*'ver pressoflex 6p C2 DCpowe'!$O$9)</f>
        <v>0</v>
      </c>
      <c r="O429" s="31">
        <f>IF(ABS(G429)&lt;'ver pressoflex 6p C2 DCpowe'!$G$7,'ver pressoflex 6p C2 DCpowe'!$G$16*G429*'ver pressoflex 6p C2 DCpowe'!$O$10,SIGN(G429)*'ver pressoflex 6p C2 DCpowe'!$G$15*'ver pressoflex 6p C2 DCpowe'!$O$10)</f>
        <v>0</v>
      </c>
      <c r="P429" s="31">
        <f>IF(ABS(H429)&lt;'ver pressoflex 6p C2 DCpowe'!$G$7,'ver pressoflex 6p C2 DCpowe'!$G$16*H429*'ver pressoflex 6p C2 DCpowe'!$O$11,SIGN(H429)*'ver pressoflex 6p C2 DCpowe'!$G$15*'ver pressoflex 6p C2 DCpowe'!$O$11)</f>
        <v>0</v>
      </c>
      <c r="Q429" s="31">
        <f>IF(ABS(I429)&lt;'ver pressoflex 6p C2 DCpowe'!$G$7,'ver pressoflex 6p C2 DCpowe'!$G$16*I429*'ver pressoflex 6p C2 DCpowe'!$O$12,SIGN(I429)*'ver pressoflex 6p C2 DCpowe'!$G$15*'ver pressoflex 6p C2 DCpowe'!$O$12)</f>
        <v>0</v>
      </c>
      <c r="R429" s="31">
        <f>IF(ABS(J429)&lt;'ver pressoflex 6p C2 DCpowe'!$G$7,'ver pressoflex 6p C2 DCpowe'!$G$16*J429*'ver pressoflex 6p C2 DCpowe'!$O$13,SIGN(J429)*'ver pressoflex 6p C2 DCpowe'!$G$15*'ver pressoflex 6p C2 DCpowe'!$O$13)</f>
        <v>17803.500000000004</v>
      </c>
      <c r="S429" s="113">
        <f t="shared" si="85"/>
        <v>14168.542092788673</v>
      </c>
      <c r="T429" s="362">
        <f>-L429*('ver pressoflex 6p C2 DCpowe'!$G$3/2-'ver pressoflex 6p C2 DCpowe'!AF429*'ver pressoflex 6p C2 DCpowe'!D429)</f>
        <v>4052515.3130816035</v>
      </c>
      <c r="U429" s="29">
        <f>M429*IF(($G$3/2-$M$8)&gt;0,('ver pressoflex 6p C2 DCpowe'!$G$3/2-'ver pressoflex 6p C2 DCpowe'!$M$8),'ver pressoflex 6p C2 DCpowe'!$G$3/2-('ver pressoflex 6p C2 DCpowe'!$G$3-'ver pressoflex 6p C2 DCpowe'!$M$8))*IF(($G$3/2-$M$8)&gt;0,-1,1)</f>
        <v>1845.1982699904686</v>
      </c>
      <c r="V429" s="29">
        <f>N429*IF(($G$3/2-$M$9)&gt;0,('ver pressoflex 6p C2 DCpowe'!$G$3/2-'ver pressoflex 6p C2 DCpowe'!$M$9),'ver pressoflex 6p C2 DCpowe'!$G$3/2-('ver pressoflex 6p C2 DCpowe'!$G$3-'ver pressoflex 6p C2 DCpowe'!$M$9))*IF(($G$3/2-$M$9)&gt;0,-1,1)</f>
        <v>0</v>
      </c>
      <c r="W429" s="29">
        <f>O429*IF(($G$3/2-$M$10)&gt;0,('ver pressoflex 6p C2 DCpowe'!$G$3/2-'ver pressoflex 6p C2 DCpowe'!$M$10),'ver pressoflex 6p C2 DCpowe'!$G$3/2-('ver pressoflex 6p C2 DCpowe'!$G$3-'ver pressoflex 6p C2 DCpowe'!$M$10))*IF(($G$3/2-$M$10)&gt;0,-1,1)</f>
        <v>0</v>
      </c>
      <c r="X429" s="29">
        <f>P429*IF(($G$3/2-$M$11)&gt;0,('ver pressoflex 6p C2 DCpowe'!$G$3/2-'ver pressoflex 6p C2 DCpowe'!$M$11),'ver pressoflex 6p C2 DCpowe'!$G$3/2-('ver pressoflex 6p C2 DCpowe'!$G$3-'ver pressoflex 6p C2 DCpowe'!$M$11))*IF(($G$3/2-$M$11)&gt;0,-1,1)</f>
        <v>0</v>
      </c>
      <c r="Y429" s="29">
        <f>Q429*IF(($G$3/2-$M$12)&gt;0,('ver pressoflex 6p C2 DCpowe'!$G$3/2-'ver pressoflex 6p C2 DCpowe'!$M$12),'ver pressoflex 6p C2 DCpowe'!$G$3/2-('ver pressoflex 6p C2 DCpowe'!$G$3-'ver pressoflex 6p C2 DCpowe'!$M$12))*IF(($G$3/2-$M$12)&gt;0,-1,1)</f>
        <v>0</v>
      </c>
      <c r="Z429" s="29">
        <f>R429*IF(($G$3/2-$M$13)&gt;0,('ver pressoflex 6p C2 DCpowe'!$G$3/2-'ver pressoflex 6p C2 DCpowe'!$M$13),'ver pressoflex 6p C2 DCpowe'!$G$3/2-('ver pressoflex 6p C2 DCpowe'!$G$3-'ver pressoflex 6p C2 DCpowe'!$M$13))*IF(($G$3/2-$M$13)&gt;0,-1,1)</f>
        <v>18248587.500000004</v>
      </c>
      <c r="AA429" s="113">
        <f t="shared" si="93"/>
        <v>22302948.011351597</v>
      </c>
      <c r="AB429" s="193">
        <f t="shared" si="94"/>
        <v>5.7332360139309823E-4</v>
      </c>
      <c r="AC429" s="191">
        <f t="shared" si="95"/>
        <v>8.4442822454405277E-4</v>
      </c>
      <c r="AD429" s="194">
        <f t="shared" si="96"/>
        <v>2.6836107103973794E-7</v>
      </c>
      <c r="AE429" s="191">
        <f t="shared" si="97"/>
        <v>6.3332116840803948E-2</v>
      </c>
      <c r="AF429" s="191">
        <f t="shared" si="98"/>
        <v>0.44568458602018202</v>
      </c>
    </row>
    <row r="430" spans="2:32">
      <c r="B430" s="116">
        <f t="shared" si="84"/>
        <v>56127.430422154277</v>
      </c>
      <c r="C430" s="115">
        <f t="shared" si="99"/>
        <v>20.170000000000016</v>
      </c>
      <c r="D430" s="68">
        <f>'ver pressoflex 6p C2 DCpowe'!$G$3/2/$C$557*C430</f>
        <v>247.08250000000021</v>
      </c>
      <c r="E430" s="114">
        <f t="shared" si="86"/>
        <v>-1.0985607238729494E-4</v>
      </c>
      <c r="F430" s="114">
        <f t="shared" si="87"/>
        <v>7.6805336649683899E-5</v>
      </c>
      <c r="G430" s="114">
        <f t="shared" si="88"/>
        <v>2.6346674568666277E-4</v>
      </c>
      <c r="H430" s="114">
        <f t="shared" si="89"/>
        <v>4.3000197161113295E-3</v>
      </c>
      <c r="I430" s="114">
        <f t="shared" si="90"/>
        <v>4.4866811251483086E-3</v>
      </c>
      <c r="J430" s="114">
        <f t="shared" si="91"/>
        <v>4.6733425341852876E-3</v>
      </c>
      <c r="K430" s="114">
        <f t="shared" si="92"/>
        <v>5.1399960567777344E-3</v>
      </c>
      <c r="L430" s="113">
        <f>-'ver pressoflex 6p C2 DCpowe'!$G$2*'ver pressoflex 6p C2 DCpowe'!D430*'ver pressoflex 6p C2 DCpowe'!$G$17*'ver pressoflex 6p C2 DCpowe'!$G$13*'ver pressoflex 6p C2 DCpowe'!AE430</f>
        <v>-3674.2202389350377</v>
      </c>
      <c r="M430" s="31">
        <f>IF(ABS(E430)&lt;'ver pressoflex 6p C2 DCpowe'!$G$7,'ver pressoflex 6p C2 DCpowe'!$G$16*E430*'ver pressoflex 6p C2 DCpowe'!$O$8,SIGN(E430)*'ver pressoflex 6p C2 DCpowe'!$G$15*'ver pressoflex 6p C2 DCpowe'!$O$8)</f>
        <v>-1.849338910688747</v>
      </c>
      <c r="N430" s="31">
        <f>IF(ABS(F430)&lt;'ver pressoflex 6p C2 DCpowe'!$G$7,'ver pressoflex 6p C2 DCpowe'!$G$16*F430*'ver pressoflex 6p C2 DCpowe'!$O$9,SIGN(F430)*'ver pressoflex 6p C2 DCpowe'!$G$15*'ver pressoflex 6p C2 DCpowe'!$O$9)</f>
        <v>0</v>
      </c>
      <c r="O430" s="31">
        <f>IF(ABS(G430)&lt;'ver pressoflex 6p C2 DCpowe'!$G$7,'ver pressoflex 6p C2 DCpowe'!$G$16*G430*'ver pressoflex 6p C2 DCpowe'!$O$10,SIGN(G430)*'ver pressoflex 6p C2 DCpowe'!$G$15*'ver pressoflex 6p C2 DCpowe'!$O$10)</f>
        <v>0</v>
      </c>
      <c r="P430" s="31">
        <f>IF(ABS(H430)&lt;'ver pressoflex 6p C2 DCpowe'!$G$7,'ver pressoflex 6p C2 DCpowe'!$G$16*H430*'ver pressoflex 6p C2 DCpowe'!$O$11,SIGN(H430)*'ver pressoflex 6p C2 DCpowe'!$G$15*'ver pressoflex 6p C2 DCpowe'!$O$11)</f>
        <v>0</v>
      </c>
      <c r="Q430" s="31">
        <f>IF(ABS(I430)&lt;'ver pressoflex 6p C2 DCpowe'!$G$7,'ver pressoflex 6p C2 DCpowe'!$G$16*I430*'ver pressoflex 6p C2 DCpowe'!$O$12,SIGN(I430)*'ver pressoflex 6p C2 DCpowe'!$G$15*'ver pressoflex 6p C2 DCpowe'!$O$12)</f>
        <v>0</v>
      </c>
      <c r="R430" s="31">
        <f>IF(ABS(J430)&lt;'ver pressoflex 6p C2 DCpowe'!$G$7,'ver pressoflex 6p C2 DCpowe'!$G$16*J430*'ver pressoflex 6p C2 DCpowe'!$O$13,SIGN(J430)*'ver pressoflex 6p C2 DCpowe'!$G$15*'ver pressoflex 6p C2 DCpowe'!$O$13)</f>
        <v>17803.500000000004</v>
      </c>
      <c r="S430" s="113">
        <f t="shared" si="85"/>
        <v>14127.430422154277</v>
      </c>
      <c r="T430" s="362">
        <f>-L430*('ver pressoflex 6p C2 DCpowe'!$G$3/2-'ver pressoflex 6p C2 DCpowe'!AF430*'ver pressoflex 6p C2 DCpowe'!D430)</f>
        <v>4096060.5725460639</v>
      </c>
      <c r="U430" s="29">
        <f>M430*IF(($G$3/2-$M$8)&gt;0,('ver pressoflex 6p C2 DCpowe'!$G$3/2-'ver pressoflex 6p C2 DCpowe'!$M$8),'ver pressoflex 6p C2 DCpowe'!$G$3/2-('ver pressoflex 6p C2 DCpowe'!$G$3-'ver pressoflex 6p C2 DCpowe'!$M$8))*IF(($G$3/2-$M$8)&gt;0,-1,1)</f>
        <v>1895.5723834559658</v>
      </c>
      <c r="V430" s="29">
        <f>N430*IF(($G$3/2-$M$9)&gt;0,('ver pressoflex 6p C2 DCpowe'!$G$3/2-'ver pressoflex 6p C2 DCpowe'!$M$9),'ver pressoflex 6p C2 DCpowe'!$G$3/2-('ver pressoflex 6p C2 DCpowe'!$G$3-'ver pressoflex 6p C2 DCpowe'!$M$9))*IF(($G$3/2-$M$9)&gt;0,-1,1)</f>
        <v>0</v>
      </c>
      <c r="W430" s="29">
        <f>O430*IF(($G$3/2-$M$10)&gt;0,('ver pressoflex 6p C2 DCpowe'!$G$3/2-'ver pressoflex 6p C2 DCpowe'!$M$10),'ver pressoflex 6p C2 DCpowe'!$G$3/2-('ver pressoflex 6p C2 DCpowe'!$G$3-'ver pressoflex 6p C2 DCpowe'!$M$10))*IF(($G$3/2-$M$10)&gt;0,-1,1)</f>
        <v>0</v>
      </c>
      <c r="X430" s="29">
        <f>P430*IF(($G$3/2-$M$11)&gt;0,('ver pressoflex 6p C2 DCpowe'!$G$3/2-'ver pressoflex 6p C2 DCpowe'!$M$11),'ver pressoflex 6p C2 DCpowe'!$G$3/2-('ver pressoflex 6p C2 DCpowe'!$G$3-'ver pressoflex 6p C2 DCpowe'!$M$11))*IF(($G$3/2-$M$11)&gt;0,-1,1)</f>
        <v>0</v>
      </c>
      <c r="Y430" s="29">
        <f>Q430*IF(($G$3/2-$M$12)&gt;0,('ver pressoflex 6p C2 DCpowe'!$G$3/2-'ver pressoflex 6p C2 DCpowe'!$M$12),'ver pressoflex 6p C2 DCpowe'!$G$3/2-('ver pressoflex 6p C2 DCpowe'!$G$3-'ver pressoflex 6p C2 DCpowe'!$M$12))*IF(($G$3/2-$M$12)&gt;0,-1,1)</f>
        <v>0</v>
      </c>
      <c r="Z430" s="29">
        <f>R430*IF(($G$3/2-$M$13)&gt;0,('ver pressoflex 6p C2 DCpowe'!$G$3/2-'ver pressoflex 6p C2 DCpowe'!$M$13),'ver pressoflex 6p C2 DCpowe'!$G$3/2-('ver pressoflex 6p C2 DCpowe'!$G$3-'ver pressoflex 6p C2 DCpowe'!$M$13))*IF(($G$3/2-$M$13)&gt;0,-1,1)</f>
        <v>18248587.500000004</v>
      </c>
      <c r="AA430" s="113">
        <f t="shared" si="93"/>
        <v>22346543.644929525</v>
      </c>
      <c r="AB430" s="193">
        <f t="shared" si="94"/>
        <v>5.7650959497974202E-4</v>
      </c>
      <c r="AC430" s="191">
        <f t="shared" si="95"/>
        <v>8.4973821385512572E-4</v>
      </c>
      <c r="AD430" s="194">
        <f t="shared" si="96"/>
        <v>2.7141387203086629E-7</v>
      </c>
      <c r="AE430" s="191">
        <f t="shared" si="97"/>
        <v>6.3730366039134428E-2</v>
      </c>
      <c r="AF430" s="191">
        <f t="shared" si="98"/>
        <v>0.4459609810973133</v>
      </c>
    </row>
    <row r="431" spans="2:32">
      <c r="B431" s="116">
        <f t="shared" si="84"/>
        <v>56086.064633970978</v>
      </c>
      <c r="C431" s="115">
        <f t="shared" si="99"/>
        <v>20.270000000000017</v>
      </c>
      <c r="D431" s="68">
        <f>'ver pressoflex 6p C2 DCpowe'!$G$3/2/$C$557*C431</f>
        <v>248.3075000000002</v>
      </c>
      <c r="E431" s="114">
        <f t="shared" si="86"/>
        <v>-1.1277879527523259E-4</v>
      </c>
      <c r="F431" s="114">
        <f t="shared" si="87"/>
        <v>7.3989379894638939E-5</v>
      </c>
      <c r="G431" s="114">
        <f t="shared" si="88"/>
        <v>2.6075755506451044E-4</v>
      </c>
      <c r="H431" s="114">
        <f t="shared" si="89"/>
        <v>4.2996193431129827E-3</v>
      </c>
      <c r="I431" s="114">
        <f t="shared" si="90"/>
        <v>4.4863875182828538E-3</v>
      </c>
      <c r="J431" s="114">
        <f t="shared" si="91"/>
        <v>4.6731556934527258E-3</v>
      </c>
      <c r="K431" s="114">
        <f t="shared" si="92"/>
        <v>5.1400761313774041E-3</v>
      </c>
      <c r="L431" s="113">
        <f>-'ver pressoflex 6p C2 DCpowe'!$G$2*'ver pressoflex 6p C2 DCpowe'!D431*'ver pressoflex 6p C2 DCpowe'!$G$17*'ver pressoflex 6p C2 DCpowe'!$G$13*'ver pressoflex 6p C2 DCpowe'!AE431</f>
        <v>-3715.5368254215687</v>
      </c>
      <c r="M431" s="31">
        <f>IF(ABS(E431)&lt;'ver pressoflex 6p C2 DCpowe'!$G$7,'ver pressoflex 6p C2 DCpowe'!$G$16*E431*'ver pressoflex 6p C2 DCpowe'!$O$8,SIGN(E431)*'ver pressoflex 6p C2 DCpowe'!$G$15*'ver pressoflex 6p C2 DCpowe'!$O$8)</f>
        <v>-1.8985406074576618</v>
      </c>
      <c r="N431" s="31">
        <f>IF(ABS(F431)&lt;'ver pressoflex 6p C2 DCpowe'!$G$7,'ver pressoflex 6p C2 DCpowe'!$G$16*F431*'ver pressoflex 6p C2 DCpowe'!$O$9,SIGN(F431)*'ver pressoflex 6p C2 DCpowe'!$G$15*'ver pressoflex 6p C2 DCpowe'!$O$9)</f>
        <v>0</v>
      </c>
      <c r="O431" s="31">
        <f>IF(ABS(G431)&lt;'ver pressoflex 6p C2 DCpowe'!$G$7,'ver pressoflex 6p C2 DCpowe'!$G$16*G431*'ver pressoflex 6p C2 DCpowe'!$O$10,SIGN(G431)*'ver pressoflex 6p C2 DCpowe'!$G$15*'ver pressoflex 6p C2 DCpowe'!$O$10)</f>
        <v>0</v>
      </c>
      <c r="P431" s="31">
        <f>IF(ABS(H431)&lt;'ver pressoflex 6p C2 DCpowe'!$G$7,'ver pressoflex 6p C2 DCpowe'!$G$16*H431*'ver pressoflex 6p C2 DCpowe'!$O$11,SIGN(H431)*'ver pressoflex 6p C2 DCpowe'!$G$15*'ver pressoflex 6p C2 DCpowe'!$O$11)</f>
        <v>0</v>
      </c>
      <c r="Q431" s="31">
        <f>IF(ABS(I431)&lt;'ver pressoflex 6p C2 DCpowe'!$G$7,'ver pressoflex 6p C2 DCpowe'!$G$16*I431*'ver pressoflex 6p C2 DCpowe'!$O$12,SIGN(I431)*'ver pressoflex 6p C2 DCpowe'!$G$15*'ver pressoflex 6p C2 DCpowe'!$O$12)</f>
        <v>0</v>
      </c>
      <c r="R431" s="31">
        <f>IF(ABS(J431)&lt;'ver pressoflex 6p C2 DCpowe'!$G$7,'ver pressoflex 6p C2 DCpowe'!$G$16*J431*'ver pressoflex 6p C2 DCpowe'!$O$13,SIGN(J431)*'ver pressoflex 6p C2 DCpowe'!$G$15*'ver pressoflex 6p C2 DCpowe'!$O$13)</f>
        <v>17803.500000000004</v>
      </c>
      <c r="S431" s="113">
        <f t="shared" si="85"/>
        <v>14086.064633970978</v>
      </c>
      <c r="T431" s="362">
        <f>-L431*('ver pressoflex 6p C2 DCpowe'!$G$3/2-'ver pressoflex 6p C2 DCpowe'!AF431*'ver pressoflex 6p C2 DCpowe'!D431)</f>
        <v>4139838.1891177418</v>
      </c>
      <c r="U431" s="29">
        <f>M431*IF(($G$3/2-$M$8)&gt;0,('ver pressoflex 6p C2 DCpowe'!$G$3/2-'ver pressoflex 6p C2 DCpowe'!$M$8),'ver pressoflex 6p C2 DCpowe'!$G$3/2-('ver pressoflex 6p C2 DCpowe'!$G$3-'ver pressoflex 6p C2 DCpowe'!$M$8))*IF(($G$3/2-$M$8)&gt;0,-1,1)</f>
        <v>1946.0041226441033</v>
      </c>
      <c r="V431" s="29">
        <f>N431*IF(($G$3/2-$M$9)&gt;0,('ver pressoflex 6p C2 DCpowe'!$G$3/2-'ver pressoflex 6p C2 DCpowe'!$M$9),'ver pressoflex 6p C2 DCpowe'!$G$3/2-('ver pressoflex 6p C2 DCpowe'!$G$3-'ver pressoflex 6p C2 DCpowe'!$M$9))*IF(($G$3/2-$M$9)&gt;0,-1,1)</f>
        <v>0</v>
      </c>
      <c r="W431" s="29">
        <f>O431*IF(($G$3/2-$M$10)&gt;0,('ver pressoflex 6p C2 DCpowe'!$G$3/2-'ver pressoflex 6p C2 DCpowe'!$M$10),'ver pressoflex 6p C2 DCpowe'!$G$3/2-('ver pressoflex 6p C2 DCpowe'!$G$3-'ver pressoflex 6p C2 DCpowe'!$M$10))*IF(($G$3/2-$M$10)&gt;0,-1,1)</f>
        <v>0</v>
      </c>
      <c r="X431" s="29">
        <f>P431*IF(($G$3/2-$M$11)&gt;0,('ver pressoflex 6p C2 DCpowe'!$G$3/2-'ver pressoflex 6p C2 DCpowe'!$M$11),'ver pressoflex 6p C2 DCpowe'!$G$3/2-('ver pressoflex 6p C2 DCpowe'!$G$3-'ver pressoflex 6p C2 DCpowe'!$M$11))*IF(($G$3/2-$M$11)&gt;0,-1,1)</f>
        <v>0</v>
      </c>
      <c r="Y431" s="29">
        <f>Q431*IF(($G$3/2-$M$12)&gt;0,('ver pressoflex 6p C2 DCpowe'!$G$3/2-'ver pressoflex 6p C2 DCpowe'!$M$12),'ver pressoflex 6p C2 DCpowe'!$G$3/2-('ver pressoflex 6p C2 DCpowe'!$G$3-'ver pressoflex 6p C2 DCpowe'!$M$12))*IF(($G$3/2-$M$12)&gt;0,-1,1)</f>
        <v>0</v>
      </c>
      <c r="Z431" s="29">
        <f>R431*IF(($G$3/2-$M$13)&gt;0,('ver pressoflex 6p C2 DCpowe'!$G$3/2-'ver pressoflex 6p C2 DCpowe'!$M$13),'ver pressoflex 6p C2 DCpowe'!$G$3/2-('ver pressoflex 6p C2 DCpowe'!$G$3-'ver pressoflex 6p C2 DCpowe'!$M$13))*IF(($G$3/2-$M$13)&gt;0,-1,1)</f>
        <v>18248587.500000004</v>
      </c>
      <c r="AA431" s="113">
        <f t="shared" si="93"/>
        <v>22390371.693240389</v>
      </c>
      <c r="AB431" s="193">
        <f t="shared" si="94"/>
        <v>5.7969923319991146E-4</v>
      </c>
      <c r="AC431" s="191">
        <f t="shared" si="95"/>
        <v>8.5505427755540797E-4</v>
      </c>
      <c r="AD431" s="194">
        <f t="shared" si="96"/>
        <v>2.7448711192158219E-7</v>
      </c>
      <c r="AE431" s="191">
        <f t="shared" si="97"/>
        <v>6.4129070816655587E-2</v>
      </c>
      <c r="AF431" s="191">
        <f t="shared" si="98"/>
        <v>0.44623494315967505</v>
      </c>
    </row>
    <row r="432" spans="2:32">
      <c r="B432" s="116">
        <f t="shared" si="84"/>
        <v>56044.444291940628</v>
      </c>
      <c r="C432" s="115">
        <f t="shared" si="99"/>
        <v>20.370000000000019</v>
      </c>
      <c r="D432" s="68">
        <f>'ver pressoflex 6p C2 DCpowe'!$G$3/2/$C$557*C432</f>
        <v>249.53250000000023</v>
      </c>
      <c r="E432" s="114">
        <f t="shared" si="86"/>
        <v>-1.1570486354032527E-4</v>
      </c>
      <c r="F432" s="114">
        <f t="shared" si="87"/>
        <v>7.1170199967997128E-5</v>
      </c>
      <c r="G432" s="114">
        <f t="shared" si="88"/>
        <v>2.5804526347631952E-4</v>
      </c>
      <c r="H432" s="114">
        <f t="shared" si="89"/>
        <v>4.2992185118437909E-3</v>
      </c>
      <c r="I432" s="114">
        <f t="shared" si="90"/>
        <v>4.4860935753521132E-3</v>
      </c>
      <c r="J432" s="114">
        <f t="shared" si="91"/>
        <v>4.6729686388604363E-3</v>
      </c>
      <c r="K432" s="114">
        <f t="shared" si="92"/>
        <v>5.1401562976312425E-3</v>
      </c>
      <c r="L432" s="113">
        <f>-'ver pressoflex 6p C2 DCpowe'!$G$2*'ver pressoflex 6p C2 DCpowe'!D432*'ver pressoflex 6p C2 DCpowe'!$G$17*'ver pressoflex 6p C2 DCpowe'!$G$13*'ver pressoflex 6p C2 DCpowe'!AE432</f>
        <v>-3757.1079094384063</v>
      </c>
      <c r="M432" s="31">
        <f>IF(ABS(E432)&lt;'ver pressoflex 6p C2 DCpowe'!$G$7,'ver pressoflex 6p C2 DCpowe'!$G$16*E432*'ver pressoflex 6p C2 DCpowe'!$O$8,SIGN(E432)*'ver pressoflex 6p C2 DCpowe'!$G$15*'ver pressoflex 6p C2 DCpowe'!$O$8)</f>
        <v>-1.9477986209691045</v>
      </c>
      <c r="N432" s="31">
        <f>IF(ABS(F432)&lt;'ver pressoflex 6p C2 DCpowe'!$G$7,'ver pressoflex 6p C2 DCpowe'!$G$16*F432*'ver pressoflex 6p C2 DCpowe'!$O$9,SIGN(F432)*'ver pressoflex 6p C2 DCpowe'!$G$15*'ver pressoflex 6p C2 DCpowe'!$O$9)</f>
        <v>0</v>
      </c>
      <c r="O432" s="31">
        <f>IF(ABS(G432)&lt;'ver pressoflex 6p C2 DCpowe'!$G$7,'ver pressoflex 6p C2 DCpowe'!$G$16*G432*'ver pressoflex 6p C2 DCpowe'!$O$10,SIGN(G432)*'ver pressoflex 6p C2 DCpowe'!$G$15*'ver pressoflex 6p C2 DCpowe'!$O$10)</f>
        <v>0</v>
      </c>
      <c r="P432" s="31">
        <f>IF(ABS(H432)&lt;'ver pressoflex 6p C2 DCpowe'!$G$7,'ver pressoflex 6p C2 DCpowe'!$G$16*H432*'ver pressoflex 6p C2 DCpowe'!$O$11,SIGN(H432)*'ver pressoflex 6p C2 DCpowe'!$G$15*'ver pressoflex 6p C2 DCpowe'!$O$11)</f>
        <v>0</v>
      </c>
      <c r="Q432" s="31">
        <f>IF(ABS(I432)&lt;'ver pressoflex 6p C2 DCpowe'!$G$7,'ver pressoflex 6p C2 DCpowe'!$G$16*I432*'ver pressoflex 6p C2 DCpowe'!$O$12,SIGN(I432)*'ver pressoflex 6p C2 DCpowe'!$G$15*'ver pressoflex 6p C2 DCpowe'!$O$12)</f>
        <v>0</v>
      </c>
      <c r="R432" s="31">
        <f>IF(ABS(J432)&lt;'ver pressoflex 6p C2 DCpowe'!$G$7,'ver pressoflex 6p C2 DCpowe'!$G$16*J432*'ver pressoflex 6p C2 DCpowe'!$O$13,SIGN(J432)*'ver pressoflex 6p C2 DCpowe'!$G$15*'ver pressoflex 6p C2 DCpowe'!$O$13)</f>
        <v>17803.500000000004</v>
      </c>
      <c r="S432" s="113">
        <f t="shared" si="85"/>
        <v>14044.444291940628</v>
      </c>
      <c r="T432" s="362">
        <f>-L432*('ver pressoflex 6p C2 DCpowe'!$G$3/2-'ver pressoflex 6p C2 DCpowe'!AF432*'ver pressoflex 6p C2 DCpowe'!D432)</f>
        <v>4183848.1758826924</v>
      </c>
      <c r="U432" s="29">
        <f>M432*IF(($G$3/2-$M$8)&gt;0,('ver pressoflex 6p C2 DCpowe'!$G$3/2-'ver pressoflex 6p C2 DCpowe'!$M$8),'ver pressoflex 6p C2 DCpowe'!$G$3/2-('ver pressoflex 6p C2 DCpowe'!$G$3-'ver pressoflex 6p C2 DCpowe'!$M$8))*IF(($G$3/2-$M$8)&gt;0,-1,1)</f>
        <v>1996.493586493332</v>
      </c>
      <c r="V432" s="29">
        <f>N432*IF(($G$3/2-$M$9)&gt;0,('ver pressoflex 6p C2 DCpowe'!$G$3/2-'ver pressoflex 6p C2 DCpowe'!$M$9),'ver pressoflex 6p C2 DCpowe'!$G$3/2-('ver pressoflex 6p C2 DCpowe'!$G$3-'ver pressoflex 6p C2 DCpowe'!$M$9))*IF(($G$3/2-$M$9)&gt;0,-1,1)</f>
        <v>0</v>
      </c>
      <c r="W432" s="29">
        <f>O432*IF(($G$3/2-$M$10)&gt;0,('ver pressoflex 6p C2 DCpowe'!$G$3/2-'ver pressoflex 6p C2 DCpowe'!$M$10),'ver pressoflex 6p C2 DCpowe'!$G$3/2-('ver pressoflex 6p C2 DCpowe'!$G$3-'ver pressoflex 6p C2 DCpowe'!$M$10))*IF(($G$3/2-$M$10)&gt;0,-1,1)</f>
        <v>0</v>
      </c>
      <c r="X432" s="29">
        <f>P432*IF(($G$3/2-$M$11)&gt;0,('ver pressoflex 6p C2 DCpowe'!$G$3/2-'ver pressoflex 6p C2 DCpowe'!$M$11),'ver pressoflex 6p C2 DCpowe'!$G$3/2-('ver pressoflex 6p C2 DCpowe'!$G$3-'ver pressoflex 6p C2 DCpowe'!$M$11))*IF(($G$3/2-$M$11)&gt;0,-1,1)</f>
        <v>0</v>
      </c>
      <c r="Y432" s="29">
        <f>Q432*IF(($G$3/2-$M$12)&gt;0,('ver pressoflex 6p C2 DCpowe'!$G$3/2-'ver pressoflex 6p C2 DCpowe'!$M$12),'ver pressoflex 6p C2 DCpowe'!$G$3/2-('ver pressoflex 6p C2 DCpowe'!$G$3-'ver pressoflex 6p C2 DCpowe'!$M$12))*IF(($G$3/2-$M$12)&gt;0,-1,1)</f>
        <v>0</v>
      </c>
      <c r="Z432" s="29">
        <f>R432*IF(($G$3/2-$M$13)&gt;0,('ver pressoflex 6p C2 DCpowe'!$G$3/2-'ver pressoflex 6p C2 DCpowe'!$M$13),'ver pressoflex 6p C2 DCpowe'!$G$3/2-('ver pressoflex 6p C2 DCpowe'!$G$3-'ver pressoflex 6p C2 DCpowe'!$M$13))*IF(($G$3/2-$M$13)&gt;0,-1,1)</f>
        <v>18248587.500000004</v>
      </c>
      <c r="AA432" s="113">
        <f t="shared" si="93"/>
        <v>22434432.169469189</v>
      </c>
      <c r="AB432" s="193">
        <f t="shared" si="94"/>
        <v>5.8289252231113131E-4</v>
      </c>
      <c r="AC432" s="191">
        <f t="shared" si="95"/>
        <v>8.6037642607410779E-4</v>
      </c>
      <c r="AD432" s="194">
        <f t="shared" si="96"/>
        <v>2.7758085491630505E-7</v>
      </c>
      <c r="AE432" s="191">
        <f t="shared" si="97"/>
        <v>6.4528231955558082E-2</v>
      </c>
      <c r="AF432" s="191">
        <f t="shared" si="98"/>
        <v>0.44650650310764706</v>
      </c>
    </row>
    <row r="433" spans="2:32">
      <c r="B433" s="116">
        <f t="shared" si="84"/>
        <v>56002.56895876574</v>
      </c>
      <c r="C433" s="115">
        <f t="shared" si="99"/>
        <v>20.47000000000002</v>
      </c>
      <c r="D433" s="68">
        <f>'ver pressoflex 6p C2 DCpowe'!$G$3/2/$C$557*C433</f>
        <v>250.75750000000025</v>
      </c>
      <c r="E433" s="114">
        <f t="shared" si="86"/>
        <v>-1.1863428292958899E-4</v>
      </c>
      <c r="F433" s="114">
        <f t="shared" si="87"/>
        <v>6.83477913326791E-5</v>
      </c>
      <c r="G433" s="114">
        <f t="shared" si="88"/>
        <v>2.5532986559494717E-4</v>
      </c>
      <c r="H433" s="114">
        <f t="shared" si="89"/>
        <v>4.2988172215164952E-3</v>
      </c>
      <c r="I433" s="114">
        <f t="shared" si="90"/>
        <v>4.485799295778763E-3</v>
      </c>
      <c r="J433" s="114">
        <f t="shared" si="91"/>
        <v>4.6727813700410308E-3</v>
      </c>
      <c r="K433" s="114">
        <f t="shared" si="92"/>
        <v>5.1402365556967007E-3</v>
      </c>
      <c r="L433" s="113">
        <f>-'ver pressoflex 6p C2 DCpowe'!$G$2*'ver pressoflex 6p C2 DCpowe'!D433*'ver pressoflex 6p C2 DCpowe'!$G$17*'ver pressoflex 6p C2 DCpowe'!$G$13*'ver pressoflex 6p C2 DCpowe'!AE433</f>
        <v>-3798.9339281862958</v>
      </c>
      <c r="M433" s="31">
        <f>IF(ABS(E433)&lt;'ver pressoflex 6p C2 DCpowe'!$G$7,'ver pressoflex 6p C2 DCpowe'!$G$16*E433*'ver pressoflex 6p C2 DCpowe'!$O$8,SIGN(E433)*'ver pressoflex 6p C2 DCpowe'!$G$15*'ver pressoflex 6p C2 DCpowe'!$O$8)</f>
        <v>-1.9971130479694825</v>
      </c>
      <c r="N433" s="31">
        <f>IF(ABS(F433)&lt;'ver pressoflex 6p C2 DCpowe'!$G$7,'ver pressoflex 6p C2 DCpowe'!$G$16*F433*'ver pressoflex 6p C2 DCpowe'!$O$9,SIGN(F433)*'ver pressoflex 6p C2 DCpowe'!$G$15*'ver pressoflex 6p C2 DCpowe'!$O$9)</f>
        <v>0</v>
      </c>
      <c r="O433" s="31">
        <f>IF(ABS(G433)&lt;'ver pressoflex 6p C2 DCpowe'!$G$7,'ver pressoflex 6p C2 DCpowe'!$G$16*G433*'ver pressoflex 6p C2 DCpowe'!$O$10,SIGN(G433)*'ver pressoflex 6p C2 DCpowe'!$G$15*'ver pressoflex 6p C2 DCpowe'!$O$10)</f>
        <v>0</v>
      </c>
      <c r="P433" s="31">
        <f>IF(ABS(H433)&lt;'ver pressoflex 6p C2 DCpowe'!$G$7,'ver pressoflex 6p C2 DCpowe'!$G$16*H433*'ver pressoflex 6p C2 DCpowe'!$O$11,SIGN(H433)*'ver pressoflex 6p C2 DCpowe'!$G$15*'ver pressoflex 6p C2 DCpowe'!$O$11)</f>
        <v>0</v>
      </c>
      <c r="Q433" s="31">
        <f>IF(ABS(I433)&lt;'ver pressoflex 6p C2 DCpowe'!$G$7,'ver pressoflex 6p C2 DCpowe'!$G$16*I433*'ver pressoflex 6p C2 DCpowe'!$O$12,SIGN(I433)*'ver pressoflex 6p C2 DCpowe'!$G$15*'ver pressoflex 6p C2 DCpowe'!$O$12)</f>
        <v>0</v>
      </c>
      <c r="R433" s="31">
        <f>IF(ABS(J433)&lt;'ver pressoflex 6p C2 DCpowe'!$G$7,'ver pressoflex 6p C2 DCpowe'!$G$16*J433*'ver pressoflex 6p C2 DCpowe'!$O$13,SIGN(J433)*'ver pressoflex 6p C2 DCpowe'!$G$15*'ver pressoflex 6p C2 DCpowe'!$O$13)</f>
        <v>17803.500000000004</v>
      </c>
      <c r="S433" s="113">
        <f t="shared" si="85"/>
        <v>14002.568958765738</v>
      </c>
      <c r="T433" s="362">
        <f>-L433*('ver pressoflex 6p C2 DCpowe'!$G$3/2-'ver pressoflex 6p C2 DCpowe'!AF433*'ver pressoflex 6p C2 DCpowe'!D433)</f>
        <v>4228090.5459569339</v>
      </c>
      <c r="U433" s="29">
        <f>M433*IF(($G$3/2-$M$8)&gt;0,('ver pressoflex 6p C2 DCpowe'!$G$3/2-'ver pressoflex 6p C2 DCpowe'!$M$8),'ver pressoflex 6p C2 DCpowe'!$G$3/2-('ver pressoflex 6p C2 DCpowe'!$G$3-'ver pressoflex 6p C2 DCpowe'!$M$8))*IF(($G$3/2-$M$8)&gt;0,-1,1)</f>
        <v>2047.0408741687195</v>
      </c>
      <c r="V433" s="29">
        <f>N433*IF(($G$3/2-$M$9)&gt;0,('ver pressoflex 6p C2 DCpowe'!$G$3/2-'ver pressoflex 6p C2 DCpowe'!$M$9),'ver pressoflex 6p C2 DCpowe'!$G$3/2-('ver pressoflex 6p C2 DCpowe'!$G$3-'ver pressoflex 6p C2 DCpowe'!$M$9))*IF(($G$3/2-$M$9)&gt;0,-1,1)</f>
        <v>0</v>
      </c>
      <c r="W433" s="29">
        <f>O433*IF(($G$3/2-$M$10)&gt;0,('ver pressoflex 6p C2 DCpowe'!$G$3/2-'ver pressoflex 6p C2 DCpowe'!$M$10),'ver pressoflex 6p C2 DCpowe'!$G$3/2-('ver pressoflex 6p C2 DCpowe'!$G$3-'ver pressoflex 6p C2 DCpowe'!$M$10))*IF(($G$3/2-$M$10)&gt;0,-1,1)</f>
        <v>0</v>
      </c>
      <c r="X433" s="29">
        <f>P433*IF(($G$3/2-$M$11)&gt;0,('ver pressoflex 6p C2 DCpowe'!$G$3/2-'ver pressoflex 6p C2 DCpowe'!$M$11),'ver pressoflex 6p C2 DCpowe'!$G$3/2-('ver pressoflex 6p C2 DCpowe'!$G$3-'ver pressoflex 6p C2 DCpowe'!$M$11))*IF(($G$3/2-$M$11)&gt;0,-1,1)</f>
        <v>0</v>
      </c>
      <c r="Y433" s="29">
        <f>Q433*IF(($G$3/2-$M$12)&gt;0,('ver pressoflex 6p C2 DCpowe'!$G$3/2-'ver pressoflex 6p C2 DCpowe'!$M$12),'ver pressoflex 6p C2 DCpowe'!$G$3/2-('ver pressoflex 6p C2 DCpowe'!$G$3-'ver pressoflex 6p C2 DCpowe'!$M$12))*IF(($G$3/2-$M$12)&gt;0,-1,1)</f>
        <v>0</v>
      </c>
      <c r="Z433" s="29">
        <f>R433*IF(($G$3/2-$M$13)&gt;0,('ver pressoflex 6p C2 DCpowe'!$G$3/2-'ver pressoflex 6p C2 DCpowe'!$M$13),'ver pressoflex 6p C2 DCpowe'!$G$3/2-('ver pressoflex 6p C2 DCpowe'!$G$3-'ver pressoflex 6p C2 DCpowe'!$M$13))*IF(($G$3/2-$M$13)&gt;0,-1,1)</f>
        <v>18248587.500000004</v>
      </c>
      <c r="AA433" s="113">
        <f t="shared" si="93"/>
        <v>22478725.086831108</v>
      </c>
      <c r="AB433" s="193">
        <f t="shared" si="94"/>
        <v>5.8608946858525917E-4</v>
      </c>
      <c r="AC433" s="191">
        <f t="shared" si="95"/>
        <v>8.6570466986432082E-4</v>
      </c>
      <c r="AD433" s="194">
        <f t="shared" si="96"/>
        <v>2.8069516543323734E-7</v>
      </c>
      <c r="AE433" s="191">
        <f t="shared" si="97"/>
        <v>6.4927850239824059E-2</v>
      </c>
      <c r="AF433" s="191">
        <f t="shared" si="98"/>
        <v>0.44677569134744655</v>
      </c>
    </row>
    <row r="434" spans="2:32">
      <c r="B434" s="116">
        <f t="shared" si="84"/>
        <v>55960.438196146592</v>
      </c>
      <c r="C434" s="115">
        <f t="shared" si="99"/>
        <v>20.570000000000022</v>
      </c>
      <c r="D434" s="68">
        <f>'ver pressoflex 6p C2 DCpowe'!$G$3/2/$C$557*C434</f>
        <v>251.98250000000027</v>
      </c>
      <c r="E434" s="114">
        <f t="shared" si="86"/>
        <v>-1.215670592032111E-4</v>
      </c>
      <c r="F434" s="114">
        <f t="shared" si="87"/>
        <v>6.5522148438915321E-5</v>
      </c>
      <c r="G434" s="114">
        <f t="shared" si="88"/>
        <v>2.5261135608104174E-4</v>
      </c>
      <c r="H434" s="114">
        <f t="shared" si="89"/>
        <v>4.2984154713420252E-3</v>
      </c>
      <c r="I434" s="114">
        <f t="shared" si="90"/>
        <v>4.4855046789841523E-3</v>
      </c>
      <c r="J434" s="114">
        <f t="shared" si="91"/>
        <v>4.6725938866262785E-3</v>
      </c>
      <c r="K434" s="114">
        <f t="shared" si="92"/>
        <v>5.1403169057315946E-3</v>
      </c>
      <c r="L434" s="113">
        <f>-'ver pressoflex 6p C2 DCpowe'!$G$2*'ver pressoflex 6p C2 DCpowe'!D434*'ver pressoflex 6p C2 DCpowe'!$G$17*'ver pressoflex 6p C2 DCpowe'!$G$13*'ver pressoflex 6p C2 DCpowe'!AE434</f>
        <v>-3841.0153198679868</v>
      </c>
      <c r="M434" s="31">
        <f>IF(ABS(E434)&lt;'ver pressoflex 6p C2 DCpowe'!$G$7,'ver pressoflex 6p C2 DCpowe'!$G$16*E434*'ver pressoflex 6p C2 DCpowe'!$O$8,SIGN(E434)*'ver pressoflex 6p C2 DCpowe'!$G$15*'ver pressoflex 6p C2 DCpowe'!$O$8)</f>
        <v>-2.0464839854269314</v>
      </c>
      <c r="N434" s="31">
        <f>IF(ABS(F434)&lt;'ver pressoflex 6p C2 DCpowe'!$G$7,'ver pressoflex 6p C2 DCpowe'!$G$16*F434*'ver pressoflex 6p C2 DCpowe'!$O$9,SIGN(F434)*'ver pressoflex 6p C2 DCpowe'!$G$15*'ver pressoflex 6p C2 DCpowe'!$O$9)</f>
        <v>0</v>
      </c>
      <c r="O434" s="31">
        <f>IF(ABS(G434)&lt;'ver pressoflex 6p C2 DCpowe'!$G$7,'ver pressoflex 6p C2 DCpowe'!$G$16*G434*'ver pressoflex 6p C2 DCpowe'!$O$10,SIGN(G434)*'ver pressoflex 6p C2 DCpowe'!$G$15*'ver pressoflex 6p C2 DCpowe'!$O$10)</f>
        <v>0</v>
      </c>
      <c r="P434" s="31">
        <f>IF(ABS(H434)&lt;'ver pressoflex 6p C2 DCpowe'!$G$7,'ver pressoflex 6p C2 DCpowe'!$G$16*H434*'ver pressoflex 6p C2 DCpowe'!$O$11,SIGN(H434)*'ver pressoflex 6p C2 DCpowe'!$G$15*'ver pressoflex 6p C2 DCpowe'!$O$11)</f>
        <v>0</v>
      </c>
      <c r="Q434" s="31">
        <f>IF(ABS(I434)&lt;'ver pressoflex 6p C2 DCpowe'!$G$7,'ver pressoflex 6p C2 DCpowe'!$G$16*I434*'ver pressoflex 6p C2 DCpowe'!$O$12,SIGN(I434)*'ver pressoflex 6p C2 DCpowe'!$G$15*'ver pressoflex 6p C2 DCpowe'!$O$12)</f>
        <v>0</v>
      </c>
      <c r="R434" s="31">
        <f>IF(ABS(J434)&lt;'ver pressoflex 6p C2 DCpowe'!$G$7,'ver pressoflex 6p C2 DCpowe'!$G$16*J434*'ver pressoflex 6p C2 DCpowe'!$O$13,SIGN(J434)*'ver pressoflex 6p C2 DCpowe'!$G$15*'ver pressoflex 6p C2 DCpowe'!$O$13)</f>
        <v>17803.500000000004</v>
      </c>
      <c r="S434" s="113">
        <f t="shared" si="85"/>
        <v>13960.43819614659</v>
      </c>
      <c r="T434" s="362">
        <f>-L434*('ver pressoflex 6p C2 DCpowe'!$G$3/2-'ver pressoflex 6p C2 DCpowe'!AF434*'ver pressoflex 6p C2 DCpowe'!D434)</f>
        <v>4272565.3124865536</v>
      </c>
      <c r="U434" s="29">
        <f>M434*IF(($G$3/2-$M$8)&gt;0,('ver pressoflex 6p C2 DCpowe'!$G$3/2-'ver pressoflex 6p C2 DCpowe'!$M$8),'ver pressoflex 6p C2 DCpowe'!$G$3/2-('ver pressoflex 6p C2 DCpowe'!$G$3-'ver pressoflex 6p C2 DCpowe'!$M$8))*IF(($G$3/2-$M$8)&gt;0,-1,1)</f>
        <v>2097.6460850626049</v>
      </c>
      <c r="V434" s="29">
        <f>N434*IF(($G$3/2-$M$9)&gt;0,('ver pressoflex 6p C2 DCpowe'!$G$3/2-'ver pressoflex 6p C2 DCpowe'!$M$9),'ver pressoflex 6p C2 DCpowe'!$G$3/2-('ver pressoflex 6p C2 DCpowe'!$G$3-'ver pressoflex 6p C2 DCpowe'!$M$9))*IF(($G$3/2-$M$9)&gt;0,-1,1)</f>
        <v>0</v>
      </c>
      <c r="W434" s="29">
        <f>O434*IF(($G$3/2-$M$10)&gt;0,('ver pressoflex 6p C2 DCpowe'!$G$3/2-'ver pressoflex 6p C2 DCpowe'!$M$10),'ver pressoflex 6p C2 DCpowe'!$G$3/2-('ver pressoflex 6p C2 DCpowe'!$G$3-'ver pressoflex 6p C2 DCpowe'!$M$10))*IF(($G$3/2-$M$10)&gt;0,-1,1)</f>
        <v>0</v>
      </c>
      <c r="X434" s="29">
        <f>P434*IF(($G$3/2-$M$11)&gt;0,('ver pressoflex 6p C2 DCpowe'!$G$3/2-'ver pressoflex 6p C2 DCpowe'!$M$11),'ver pressoflex 6p C2 DCpowe'!$G$3/2-('ver pressoflex 6p C2 DCpowe'!$G$3-'ver pressoflex 6p C2 DCpowe'!$M$11))*IF(($G$3/2-$M$11)&gt;0,-1,1)</f>
        <v>0</v>
      </c>
      <c r="Y434" s="29">
        <f>Q434*IF(($G$3/2-$M$12)&gt;0,('ver pressoflex 6p C2 DCpowe'!$G$3/2-'ver pressoflex 6p C2 DCpowe'!$M$12),'ver pressoflex 6p C2 DCpowe'!$G$3/2-('ver pressoflex 6p C2 DCpowe'!$G$3-'ver pressoflex 6p C2 DCpowe'!$M$12))*IF(($G$3/2-$M$12)&gt;0,-1,1)</f>
        <v>0</v>
      </c>
      <c r="Z434" s="29">
        <f>R434*IF(($G$3/2-$M$13)&gt;0,('ver pressoflex 6p C2 DCpowe'!$G$3/2-'ver pressoflex 6p C2 DCpowe'!$M$13),'ver pressoflex 6p C2 DCpowe'!$G$3/2-('ver pressoflex 6p C2 DCpowe'!$G$3-'ver pressoflex 6p C2 DCpowe'!$M$13))*IF(($G$3/2-$M$13)&gt;0,-1,1)</f>
        <v>18248587.500000004</v>
      </c>
      <c r="AA434" s="113">
        <f t="shared" si="93"/>
        <v>22523250.45857162</v>
      </c>
      <c r="AB434" s="193">
        <f t="shared" si="94"/>
        <v>5.8929007830852711E-4</v>
      </c>
      <c r="AC434" s="191">
        <f t="shared" si="95"/>
        <v>8.7103901940310076E-4</v>
      </c>
      <c r="AD434" s="194">
        <f t="shared" si="96"/>
        <v>2.8383010810516945E-7</v>
      </c>
      <c r="AE434" s="191">
        <f t="shared" si="97"/>
        <v>6.5327926455232554E-2</v>
      </c>
      <c r="AF434" s="191">
        <f t="shared" si="98"/>
        <v>0.44704253780010894</v>
      </c>
    </row>
    <row r="435" spans="2:32">
      <c r="B435" s="116">
        <f t="shared" si="84"/>
        <v>55918.051564778383</v>
      </c>
      <c r="C435" s="115">
        <f t="shared" si="99"/>
        <v>20.670000000000023</v>
      </c>
      <c r="D435" s="68">
        <f>'ver pressoflex 6p C2 DCpowe'!$G$3/2/$C$557*C435</f>
        <v>253.20750000000029</v>
      </c>
      <c r="E435" s="114">
        <f t="shared" si="86"/>
        <v>-1.2450319813458796E-4</v>
      </c>
      <c r="F435" s="114">
        <f t="shared" si="87"/>
        <v>6.2693265724209798E-5</v>
      </c>
      <c r="G435" s="114">
        <f t="shared" si="88"/>
        <v>2.4988972958300755E-4</v>
      </c>
      <c r="H435" s="114">
        <f t="shared" si="89"/>
        <v>4.2980132605295093E-3</v>
      </c>
      <c r="I435" s="114">
        <f t="shared" si="90"/>
        <v>4.4852097243883067E-3</v>
      </c>
      <c r="J435" s="114">
        <f t="shared" si="91"/>
        <v>4.6724061882471041E-3</v>
      </c>
      <c r="K435" s="114">
        <f t="shared" si="92"/>
        <v>5.1403973478940986E-3</v>
      </c>
      <c r="L435" s="113">
        <f>-'ver pressoflex 6p C2 DCpowe'!$G$2*'ver pressoflex 6p C2 DCpowe'!D435*'ver pressoflex 6p C2 DCpowe'!$G$17*'ver pressoflex 6p C2 DCpowe'!$G$13*'ver pressoflex 6p C2 DCpowe'!AE435</f>
        <v>-3883.3525236910878</v>
      </c>
      <c r="M435" s="31">
        <f>IF(ABS(E435)&lt;'ver pressoflex 6p C2 DCpowe'!$G$7,'ver pressoflex 6p C2 DCpowe'!$G$16*E435*'ver pressoflex 6p C2 DCpowe'!$O$8,SIGN(E435)*'ver pressoflex 6p C2 DCpowe'!$G$15*'ver pressoflex 6p C2 DCpowe'!$O$8)</f>
        <v>-2.0959115305319509</v>
      </c>
      <c r="N435" s="31">
        <f>IF(ABS(F435)&lt;'ver pressoflex 6p C2 DCpowe'!$G$7,'ver pressoflex 6p C2 DCpowe'!$G$16*F435*'ver pressoflex 6p C2 DCpowe'!$O$9,SIGN(F435)*'ver pressoflex 6p C2 DCpowe'!$G$15*'ver pressoflex 6p C2 DCpowe'!$O$9)</f>
        <v>0</v>
      </c>
      <c r="O435" s="31">
        <f>IF(ABS(G435)&lt;'ver pressoflex 6p C2 DCpowe'!$G$7,'ver pressoflex 6p C2 DCpowe'!$G$16*G435*'ver pressoflex 6p C2 DCpowe'!$O$10,SIGN(G435)*'ver pressoflex 6p C2 DCpowe'!$G$15*'ver pressoflex 6p C2 DCpowe'!$O$10)</f>
        <v>0</v>
      </c>
      <c r="P435" s="31">
        <f>IF(ABS(H435)&lt;'ver pressoflex 6p C2 DCpowe'!$G$7,'ver pressoflex 6p C2 DCpowe'!$G$16*H435*'ver pressoflex 6p C2 DCpowe'!$O$11,SIGN(H435)*'ver pressoflex 6p C2 DCpowe'!$G$15*'ver pressoflex 6p C2 DCpowe'!$O$11)</f>
        <v>0</v>
      </c>
      <c r="Q435" s="31">
        <f>IF(ABS(I435)&lt;'ver pressoflex 6p C2 DCpowe'!$G$7,'ver pressoflex 6p C2 DCpowe'!$G$16*I435*'ver pressoflex 6p C2 DCpowe'!$O$12,SIGN(I435)*'ver pressoflex 6p C2 DCpowe'!$G$15*'ver pressoflex 6p C2 DCpowe'!$O$12)</f>
        <v>0</v>
      </c>
      <c r="R435" s="31">
        <f>IF(ABS(J435)&lt;'ver pressoflex 6p C2 DCpowe'!$G$7,'ver pressoflex 6p C2 DCpowe'!$G$16*J435*'ver pressoflex 6p C2 DCpowe'!$O$13,SIGN(J435)*'ver pressoflex 6p C2 DCpowe'!$G$15*'ver pressoflex 6p C2 DCpowe'!$O$13)</f>
        <v>17803.500000000004</v>
      </c>
      <c r="S435" s="113">
        <f t="shared" si="85"/>
        <v>13918.051564778383</v>
      </c>
      <c r="T435" s="362">
        <f>-L435*('ver pressoflex 6p C2 DCpowe'!$G$3/2-'ver pressoflex 6p C2 DCpowe'!AF435*'ver pressoflex 6p C2 DCpowe'!D435)</f>
        <v>4317272.4886477739</v>
      </c>
      <c r="U435" s="29">
        <f>M435*IF(($G$3/2-$M$8)&gt;0,('ver pressoflex 6p C2 DCpowe'!$G$3/2-'ver pressoflex 6p C2 DCpowe'!$M$8),'ver pressoflex 6p C2 DCpowe'!$G$3/2-('ver pressoflex 6p C2 DCpowe'!$G$3-'ver pressoflex 6p C2 DCpowe'!$M$8))*IF(($G$3/2-$M$8)&gt;0,-1,1)</f>
        <v>2148.3093187952495</v>
      </c>
      <c r="V435" s="29">
        <f>N435*IF(($G$3/2-$M$9)&gt;0,('ver pressoflex 6p C2 DCpowe'!$G$3/2-'ver pressoflex 6p C2 DCpowe'!$M$9),'ver pressoflex 6p C2 DCpowe'!$G$3/2-('ver pressoflex 6p C2 DCpowe'!$G$3-'ver pressoflex 6p C2 DCpowe'!$M$9))*IF(($G$3/2-$M$9)&gt;0,-1,1)</f>
        <v>0</v>
      </c>
      <c r="W435" s="29">
        <f>O435*IF(($G$3/2-$M$10)&gt;0,('ver pressoflex 6p C2 DCpowe'!$G$3/2-'ver pressoflex 6p C2 DCpowe'!$M$10),'ver pressoflex 6p C2 DCpowe'!$G$3/2-('ver pressoflex 6p C2 DCpowe'!$G$3-'ver pressoflex 6p C2 DCpowe'!$M$10))*IF(($G$3/2-$M$10)&gt;0,-1,1)</f>
        <v>0</v>
      </c>
      <c r="X435" s="29">
        <f>P435*IF(($G$3/2-$M$11)&gt;0,('ver pressoflex 6p C2 DCpowe'!$G$3/2-'ver pressoflex 6p C2 DCpowe'!$M$11),'ver pressoflex 6p C2 DCpowe'!$G$3/2-('ver pressoflex 6p C2 DCpowe'!$G$3-'ver pressoflex 6p C2 DCpowe'!$M$11))*IF(($G$3/2-$M$11)&gt;0,-1,1)</f>
        <v>0</v>
      </c>
      <c r="Y435" s="29">
        <f>Q435*IF(($G$3/2-$M$12)&gt;0,('ver pressoflex 6p C2 DCpowe'!$G$3/2-'ver pressoflex 6p C2 DCpowe'!$M$12),'ver pressoflex 6p C2 DCpowe'!$G$3/2-('ver pressoflex 6p C2 DCpowe'!$G$3-'ver pressoflex 6p C2 DCpowe'!$M$12))*IF(($G$3/2-$M$12)&gt;0,-1,1)</f>
        <v>0</v>
      </c>
      <c r="Z435" s="29">
        <f>R435*IF(($G$3/2-$M$13)&gt;0,('ver pressoflex 6p C2 DCpowe'!$G$3/2-'ver pressoflex 6p C2 DCpowe'!$M$13),'ver pressoflex 6p C2 DCpowe'!$G$3/2-('ver pressoflex 6p C2 DCpowe'!$G$3-'ver pressoflex 6p C2 DCpowe'!$M$13))*IF(($G$3/2-$M$13)&gt;0,-1,1)</f>
        <v>18248587.500000004</v>
      </c>
      <c r="AA435" s="113">
        <f t="shared" si="93"/>
        <v>22568008.297966573</v>
      </c>
      <c r="AB435" s="193">
        <f t="shared" si="94"/>
        <v>5.924943577815823E-4</v>
      </c>
      <c r="AC435" s="191">
        <f t="shared" si="95"/>
        <v>8.7637948519152611E-4</v>
      </c>
      <c r="AD435" s="194">
        <f t="shared" si="96"/>
        <v>2.8698574778028583E-7</v>
      </c>
      <c r="AE435" s="191">
        <f t="shared" si="97"/>
        <v>6.5728461389364459E-2</v>
      </c>
      <c r="AF435" s="191">
        <f t="shared" si="98"/>
        <v>0.44730707191030805</v>
      </c>
    </row>
    <row r="436" spans="2:32">
      <c r="B436" s="116">
        <f t="shared" si="84"/>
        <v>55875.408624348347</v>
      </c>
      <c r="C436" s="115">
        <f t="shared" si="99"/>
        <v>20.770000000000024</v>
      </c>
      <c r="D436" s="68">
        <f>'ver pressoflex 6p C2 DCpowe'!$G$3/2/$C$557*C436</f>
        <v>254.43250000000029</v>
      </c>
      <c r="E436" s="114">
        <f t="shared" si="86"/>
        <v>-1.2744270551036271E-4</v>
      </c>
      <c r="F436" s="114">
        <f t="shared" si="87"/>
        <v>5.9861137613303519E-5</v>
      </c>
      <c r="G436" s="114">
        <f t="shared" si="88"/>
        <v>2.4716498073696974E-4</v>
      </c>
      <c r="H436" s="114">
        <f t="shared" si="89"/>
        <v>4.2976105882862516E-3</v>
      </c>
      <c r="I436" s="114">
        <f t="shared" si="90"/>
        <v>4.4849144314099186E-3</v>
      </c>
      <c r="J436" s="114">
        <f t="shared" si="91"/>
        <v>4.6722182745335839E-3</v>
      </c>
      <c r="K436" s="114">
        <f t="shared" si="92"/>
        <v>5.1404778823427493E-3</v>
      </c>
      <c r="L436" s="113">
        <f>-'ver pressoflex 6p C2 DCpowe'!$G$2*'ver pressoflex 6p C2 DCpowe'!D436*'ver pressoflex 6p C2 DCpowe'!$G$17*'ver pressoflex 6p C2 DCpowe'!$G$13*'ver pressoflex 6p C2 DCpowe'!AE436</f>
        <v>-3925.9459798709609</v>
      </c>
      <c r="M436" s="31">
        <f>IF(ABS(E436)&lt;'ver pressoflex 6p C2 DCpowe'!$G$7,'ver pressoflex 6p C2 DCpowe'!$G$16*E436*'ver pressoflex 6p C2 DCpowe'!$O$8,SIGN(E436)*'ver pressoflex 6p C2 DCpowe'!$G$15*'ver pressoflex 6p C2 DCpowe'!$O$8)</f>
        <v>-2.1453957806980388</v>
      </c>
      <c r="N436" s="31">
        <f>IF(ABS(F436)&lt;'ver pressoflex 6p C2 DCpowe'!$G$7,'ver pressoflex 6p C2 DCpowe'!$G$16*F436*'ver pressoflex 6p C2 DCpowe'!$O$9,SIGN(F436)*'ver pressoflex 6p C2 DCpowe'!$G$15*'ver pressoflex 6p C2 DCpowe'!$O$9)</f>
        <v>0</v>
      </c>
      <c r="O436" s="31">
        <f>IF(ABS(G436)&lt;'ver pressoflex 6p C2 DCpowe'!$G$7,'ver pressoflex 6p C2 DCpowe'!$G$16*G436*'ver pressoflex 6p C2 DCpowe'!$O$10,SIGN(G436)*'ver pressoflex 6p C2 DCpowe'!$G$15*'ver pressoflex 6p C2 DCpowe'!$O$10)</f>
        <v>0</v>
      </c>
      <c r="P436" s="31">
        <f>IF(ABS(H436)&lt;'ver pressoflex 6p C2 DCpowe'!$G$7,'ver pressoflex 6p C2 DCpowe'!$G$16*H436*'ver pressoflex 6p C2 DCpowe'!$O$11,SIGN(H436)*'ver pressoflex 6p C2 DCpowe'!$G$15*'ver pressoflex 6p C2 DCpowe'!$O$11)</f>
        <v>0</v>
      </c>
      <c r="Q436" s="31">
        <f>IF(ABS(I436)&lt;'ver pressoflex 6p C2 DCpowe'!$G$7,'ver pressoflex 6p C2 DCpowe'!$G$16*I436*'ver pressoflex 6p C2 DCpowe'!$O$12,SIGN(I436)*'ver pressoflex 6p C2 DCpowe'!$G$15*'ver pressoflex 6p C2 DCpowe'!$O$12)</f>
        <v>0</v>
      </c>
      <c r="R436" s="31">
        <f>IF(ABS(J436)&lt;'ver pressoflex 6p C2 DCpowe'!$G$7,'ver pressoflex 6p C2 DCpowe'!$G$16*J436*'ver pressoflex 6p C2 DCpowe'!$O$13,SIGN(J436)*'ver pressoflex 6p C2 DCpowe'!$G$15*'ver pressoflex 6p C2 DCpowe'!$O$13)</f>
        <v>17803.500000000004</v>
      </c>
      <c r="S436" s="113">
        <f t="shared" si="85"/>
        <v>13875.408624348345</v>
      </c>
      <c r="T436" s="362">
        <f>-L436*('ver pressoflex 6p C2 DCpowe'!$G$3/2-'ver pressoflex 6p C2 DCpowe'!AF436*'ver pressoflex 6p C2 DCpowe'!D436)</f>
        <v>4362212.087647059</v>
      </c>
      <c r="U436" s="29">
        <f>M436*IF(($G$3/2-$M$8)&gt;0,('ver pressoflex 6p C2 DCpowe'!$G$3/2-'ver pressoflex 6p C2 DCpowe'!$M$8),'ver pressoflex 6p C2 DCpowe'!$G$3/2-('ver pressoflex 6p C2 DCpowe'!$G$3-'ver pressoflex 6p C2 DCpowe'!$M$8))*IF(($G$3/2-$M$8)&gt;0,-1,1)</f>
        <v>2199.0306752154897</v>
      </c>
      <c r="V436" s="29">
        <f>N436*IF(($G$3/2-$M$9)&gt;0,('ver pressoflex 6p C2 DCpowe'!$G$3/2-'ver pressoflex 6p C2 DCpowe'!$M$9),'ver pressoflex 6p C2 DCpowe'!$G$3/2-('ver pressoflex 6p C2 DCpowe'!$G$3-'ver pressoflex 6p C2 DCpowe'!$M$9))*IF(($G$3/2-$M$9)&gt;0,-1,1)</f>
        <v>0</v>
      </c>
      <c r="W436" s="29">
        <f>O436*IF(($G$3/2-$M$10)&gt;0,('ver pressoflex 6p C2 DCpowe'!$G$3/2-'ver pressoflex 6p C2 DCpowe'!$M$10),'ver pressoflex 6p C2 DCpowe'!$G$3/2-('ver pressoflex 6p C2 DCpowe'!$G$3-'ver pressoflex 6p C2 DCpowe'!$M$10))*IF(($G$3/2-$M$10)&gt;0,-1,1)</f>
        <v>0</v>
      </c>
      <c r="X436" s="29">
        <f>P436*IF(($G$3/2-$M$11)&gt;0,('ver pressoflex 6p C2 DCpowe'!$G$3/2-'ver pressoflex 6p C2 DCpowe'!$M$11),'ver pressoflex 6p C2 DCpowe'!$G$3/2-('ver pressoflex 6p C2 DCpowe'!$G$3-'ver pressoflex 6p C2 DCpowe'!$M$11))*IF(($G$3/2-$M$11)&gt;0,-1,1)</f>
        <v>0</v>
      </c>
      <c r="Y436" s="29">
        <f>Q436*IF(($G$3/2-$M$12)&gt;0,('ver pressoflex 6p C2 DCpowe'!$G$3/2-'ver pressoflex 6p C2 DCpowe'!$M$12),'ver pressoflex 6p C2 DCpowe'!$G$3/2-('ver pressoflex 6p C2 DCpowe'!$G$3-'ver pressoflex 6p C2 DCpowe'!$M$12))*IF(($G$3/2-$M$12)&gt;0,-1,1)</f>
        <v>0</v>
      </c>
      <c r="Z436" s="29">
        <f>R436*IF(($G$3/2-$M$13)&gt;0,('ver pressoflex 6p C2 DCpowe'!$G$3/2-'ver pressoflex 6p C2 DCpowe'!$M$13),'ver pressoflex 6p C2 DCpowe'!$G$3/2-('ver pressoflex 6p C2 DCpowe'!$G$3-'ver pressoflex 6p C2 DCpowe'!$M$13))*IF(($G$3/2-$M$13)&gt;0,-1,1)</f>
        <v>18248587.500000004</v>
      </c>
      <c r="AA436" s="113">
        <f t="shared" si="93"/>
        <v>22612998.618322279</v>
      </c>
      <c r="AB436" s="193">
        <f t="shared" si="94"/>
        <v>5.9570231331952824E-4</v>
      </c>
      <c r="AC436" s="191">
        <f t="shared" si="95"/>
        <v>8.8172607775476941E-4</v>
      </c>
      <c r="AD436" s="194">
        <f t="shared" si="96"/>
        <v>2.9016214952297562E-7</v>
      </c>
      <c r="AE436" s="191">
        <f t="shared" si="97"/>
        <v>6.6129455831607703E-2</v>
      </c>
      <c r="AF436" s="191">
        <f t="shared" si="98"/>
        <v>0.44756932265501781</v>
      </c>
    </row>
    <row r="437" spans="2:32">
      <c r="B437" s="116">
        <f t="shared" si="84"/>
        <v>55832.50893353283</v>
      </c>
      <c r="C437" s="115">
        <f t="shared" si="99"/>
        <v>20.870000000000026</v>
      </c>
      <c r="D437" s="68">
        <f>'ver pressoflex 6p C2 DCpowe'!$G$3/2/$C$557*C437</f>
        <v>255.65750000000031</v>
      </c>
      <c r="E437" s="114">
        <f t="shared" si="86"/>
        <v>-1.3038558713046364E-4</v>
      </c>
      <c r="F437" s="114">
        <f t="shared" si="87"/>
        <v>5.7025758518137769E-5</v>
      </c>
      <c r="G437" s="114">
        <f t="shared" si="88"/>
        <v>2.4443710416673916E-4</v>
      </c>
      <c r="H437" s="114">
        <f t="shared" si="89"/>
        <v>4.2972074538177446E-3</v>
      </c>
      <c r="I437" s="114">
        <f t="shared" si="90"/>
        <v>4.4846187994663457E-3</v>
      </c>
      <c r="J437" s="114">
        <f t="shared" si="91"/>
        <v>4.6720301451149476E-3</v>
      </c>
      <c r="K437" s="114">
        <f t="shared" si="92"/>
        <v>5.1405585092364516E-3</v>
      </c>
      <c r="L437" s="113">
        <f>-'ver pressoflex 6p C2 DCpowe'!$G$2*'ver pressoflex 6p C2 DCpowe'!D437*'ver pressoflex 6p C2 DCpowe'!$G$17*'ver pressoflex 6p C2 DCpowe'!$G$13*'ver pressoflex 6p C2 DCpowe'!AE437</f>
        <v>-3968.7961296336102</v>
      </c>
      <c r="M437" s="31">
        <f>IF(ABS(E437)&lt;'ver pressoflex 6p C2 DCpowe'!$G$7,'ver pressoflex 6p C2 DCpowe'!$G$16*E437*'ver pressoflex 6p C2 DCpowe'!$O$8,SIGN(E437)*'ver pressoflex 6p C2 DCpowe'!$G$15*'ver pressoflex 6p C2 DCpowe'!$O$8)</f>
        <v>-2.1949368335623394</v>
      </c>
      <c r="N437" s="31">
        <f>IF(ABS(F437)&lt;'ver pressoflex 6p C2 DCpowe'!$G$7,'ver pressoflex 6p C2 DCpowe'!$G$16*F437*'ver pressoflex 6p C2 DCpowe'!$O$9,SIGN(F437)*'ver pressoflex 6p C2 DCpowe'!$G$15*'ver pressoflex 6p C2 DCpowe'!$O$9)</f>
        <v>0</v>
      </c>
      <c r="O437" s="31">
        <f>IF(ABS(G437)&lt;'ver pressoflex 6p C2 DCpowe'!$G$7,'ver pressoflex 6p C2 DCpowe'!$G$16*G437*'ver pressoflex 6p C2 DCpowe'!$O$10,SIGN(G437)*'ver pressoflex 6p C2 DCpowe'!$G$15*'ver pressoflex 6p C2 DCpowe'!$O$10)</f>
        <v>0</v>
      </c>
      <c r="P437" s="31">
        <f>IF(ABS(H437)&lt;'ver pressoflex 6p C2 DCpowe'!$G$7,'ver pressoflex 6p C2 DCpowe'!$G$16*H437*'ver pressoflex 6p C2 DCpowe'!$O$11,SIGN(H437)*'ver pressoflex 6p C2 DCpowe'!$G$15*'ver pressoflex 6p C2 DCpowe'!$O$11)</f>
        <v>0</v>
      </c>
      <c r="Q437" s="31">
        <f>IF(ABS(I437)&lt;'ver pressoflex 6p C2 DCpowe'!$G$7,'ver pressoflex 6p C2 DCpowe'!$G$16*I437*'ver pressoflex 6p C2 DCpowe'!$O$12,SIGN(I437)*'ver pressoflex 6p C2 DCpowe'!$G$15*'ver pressoflex 6p C2 DCpowe'!$O$12)</f>
        <v>0</v>
      </c>
      <c r="R437" s="31">
        <f>IF(ABS(J437)&lt;'ver pressoflex 6p C2 DCpowe'!$G$7,'ver pressoflex 6p C2 DCpowe'!$G$16*J437*'ver pressoflex 6p C2 DCpowe'!$O$13,SIGN(J437)*'ver pressoflex 6p C2 DCpowe'!$G$15*'ver pressoflex 6p C2 DCpowe'!$O$13)</f>
        <v>17803.500000000004</v>
      </c>
      <c r="S437" s="113">
        <f t="shared" si="85"/>
        <v>13832.50893353283</v>
      </c>
      <c r="T437" s="362">
        <f>-L437*('ver pressoflex 6p C2 DCpowe'!$G$3/2-'ver pressoflex 6p C2 DCpowe'!AF437*'ver pressoflex 6p C2 DCpowe'!D437)</f>
        <v>4407384.1227211906</v>
      </c>
      <c r="U437" s="29">
        <f>M437*IF(($G$3/2-$M$8)&gt;0,('ver pressoflex 6p C2 DCpowe'!$G$3/2-'ver pressoflex 6p C2 DCpowe'!$M$8),'ver pressoflex 6p C2 DCpowe'!$G$3/2-('ver pressoflex 6p C2 DCpowe'!$G$3-'ver pressoflex 6p C2 DCpowe'!$M$8))*IF(($G$3/2-$M$8)&gt;0,-1,1)</f>
        <v>2249.8102544013977</v>
      </c>
      <c r="V437" s="29">
        <f>N437*IF(($G$3/2-$M$9)&gt;0,('ver pressoflex 6p C2 DCpowe'!$G$3/2-'ver pressoflex 6p C2 DCpowe'!$M$9),'ver pressoflex 6p C2 DCpowe'!$G$3/2-('ver pressoflex 6p C2 DCpowe'!$G$3-'ver pressoflex 6p C2 DCpowe'!$M$9))*IF(($G$3/2-$M$9)&gt;0,-1,1)</f>
        <v>0</v>
      </c>
      <c r="W437" s="29">
        <f>O437*IF(($G$3/2-$M$10)&gt;0,('ver pressoflex 6p C2 DCpowe'!$G$3/2-'ver pressoflex 6p C2 DCpowe'!$M$10),'ver pressoflex 6p C2 DCpowe'!$G$3/2-('ver pressoflex 6p C2 DCpowe'!$G$3-'ver pressoflex 6p C2 DCpowe'!$M$10))*IF(($G$3/2-$M$10)&gt;0,-1,1)</f>
        <v>0</v>
      </c>
      <c r="X437" s="29">
        <f>P437*IF(($G$3/2-$M$11)&gt;0,('ver pressoflex 6p C2 DCpowe'!$G$3/2-'ver pressoflex 6p C2 DCpowe'!$M$11),'ver pressoflex 6p C2 DCpowe'!$G$3/2-('ver pressoflex 6p C2 DCpowe'!$G$3-'ver pressoflex 6p C2 DCpowe'!$M$11))*IF(($G$3/2-$M$11)&gt;0,-1,1)</f>
        <v>0</v>
      </c>
      <c r="Y437" s="29">
        <f>Q437*IF(($G$3/2-$M$12)&gt;0,('ver pressoflex 6p C2 DCpowe'!$G$3/2-'ver pressoflex 6p C2 DCpowe'!$M$12),'ver pressoflex 6p C2 DCpowe'!$G$3/2-('ver pressoflex 6p C2 DCpowe'!$G$3-'ver pressoflex 6p C2 DCpowe'!$M$12))*IF(($G$3/2-$M$12)&gt;0,-1,1)</f>
        <v>0</v>
      </c>
      <c r="Z437" s="29">
        <f>R437*IF(($G$3/2-$M$13)&gt;0,('ver pressoflex 6p C2 DCpowe'!$G$3/2-'ver pressoflex 6p C2 DCpowe'!$M$13),'ver pressoflex 6p C2 DCpowe'!$G$3/2-('ver pressoflex 6p C2 DCpowe'!$G$3-'ver pressoflex 6p C2 DCpowe'!$M$13))*IF(($G$3/2-$M$13)&gt;0,-1,1)</f>
        <v>18248587.500000004</v>
      </c>
      <c r="AA437" s="113">
        <f t="shared" si="93"/>
        <v>22658221.432975598</v>
      </c>
      <c r="AB437" s="193">
        <f t="shared" si="94"/>
        <v>5.9891395125196713E-4</v>
      </c>
      <c r="AC437" s="191">
        <f t="shared" si="95"/>
        <v>8.8707880764216747E-4</v>
      </c>
      <c r="AD437" s="194">
        <f t="shared" si="96"/>
        <v>2.9335937861464749E-7</v>
      </c>
      <c r="AE437" s="191">
        <f t="shared" si="97"/>
        <v>6.6530910573162558E-2</v>
      </c>
      <c r="AF437" s="191">
        <f t="shared" si="98"/>
        <v>0.4478293185520148</v>
      </c>
    </row>
    <row r="438" spans="2:32">
      <c r="B438" s="116">
        <f t="shared" si="84"/>
        <v>55789.352049994435</v>
      </c>
      <c r="C438" s="115">
        <f t="shared" si="99"/>
        <v>20.970000000000027</v>
      </c>
      <c r="D438" s="68">
        <f>'ver pressoflex 6p C2 DCpowe'!$G$3/2/$C$557*C438</f>
        <v>256.88250000000033</v>
      </c>
      <c r="E438" s="114">
        <f t="shared" si="86"/>
        <v>-1.3333184880814193E-4</v>
      </c>
      <c r="F438" s="114">
        <f t="shared" si="87"/>
        <v>5.4187122837817576E-5</v>
      </c>
      <c r="G438" s="114">
        <f t="shared" si="88"/>
        <v>2.4170609448377709E-4</v>
      </c>
      <c r="H438" s="114">
        <f t="shared" si="89"/>
        <v>4.2968038563276521E-3</v>
      </c>
      <c r="I438" s="114">
        <f t="shared" si="90"/>
        <v>4.4843228279736105E-3</v>
      </c>
      <c r="J438" s="114">
        <f t="shared" si="91"/>
        <v>4.6718417996195706E-3</v>
      </c>
      <c r="K438" s="114">
        <f t="shared" si="92"/>
        <v>5.1406392287344695E-3</v>
      </c>
      <c r="L438" s="113">
        <f>-'ver pressoflex 6p C2 DCpowe'!$G$2*'ver pressoflex 6p C2 DCpowe'!D438*'ver pressoflex 6p C2 DCpowe'!$G$17*'ver pressoflex 6p C2 DCpowe'!$G$13*'ver pressoflex 6p C2 DCpowe'!AE438</f>
        <v>-4011.9034152185836</v>
      </c>
      <c r="M438" s="31">
        <f>IF(ABS(E438)&lt;'ver pressoflex 6p C2 DCpowe'!$G$7,'ver pressoflex 6p C2 DCpowe'!$G$16*E438*'ver pressoflex 6p C2 DCpowe'!$O$8,SIGN(E438)*'ver pressoflex 6p C2 DCpowe'!$G$15*'ver pressoflex 6p C2 DCpowe'!$O$8)</f>
        <v>-2.2445347869862751</v>
      </c>
      <c r="N438" s="31">
        <f>IF(ABS(F438)&lt;'ver pressoflex 6p C2 DCpowe'!$G$7,'ver pressoflex 6p C2 DCpowe'!$G$16*F438*'ver pressoflex 6p C2 DCpowe'!$O$9,SIGN(F438)*'ver pressoflex 6p C2 DCpowe'!$G$15*'ver pressoflex 6p C2 DCpowe'!$O$9)</f>
        <v>0</v>
      </c>
      <c r="O438" s="31">
        <f>IF(ABS(G438)&lt;'ver pressoflex 6p C2 DCpowe'!$G$7,'ver pressoflex 6p C2 DCpowe'!$G$16*G438*'ver pressoflex 6p C2 DCpowe'!$O$10,SIGN(G438)*'ver pressoflex 6p C2 DCpowe'!$G$15*'ver pressoflex 6p C2 DCpowe'!$O$10)</f>
        <v>0</v>
      </c>
      <c r="P438" s="31">
        <f>IF(ABS(H438)&lt;'ver pressoflex 6p C2 DCpowe'!$G$7,'ver pressoflex 6p C2 DCpowe'!$G$16*H438*'ver pressoflex 6p C2 DCpowe'!$O$11,SIGN(H438)*'ver pressoflex 6p C2 DCpowe'!$G$15*'ver pressoflex 6p C2 DCpowe'!$O$11)</f>
        <v>0</v>
      </c>
      <c r="Q438" s="31">
        <f>IF(ABS(I438)&lt;'ver pressoflex 6p C2 DCpowe'!$G$7,'ver pressoflex 6p C2 DCpowe'!$G$16*I438*'ver pressoflex 6p C2 DCpowe'!$O$12,SIGN(I438)*'ver pressoflex 6p C2 DCpowe'!$G$15*'ver pressoflex 6p C2 DCpowe'!$O$12)</f>
        <v>0</v>
      </c>
      <c r="R438" s="31">
        <f>IF(ABS(J438)&lt;'ver pressoflex 6p C2 DCpowe'!$G$7,'ver pressoflex 6p C2 DCpowe'!$G$16*J438*'ver pressoflex 6p C2 DCpowe'!$O$13,SIGN(J438)*'ver pressoflex 6p C2 DCpowe'!$G$15*'ver pressoflex 6p C2 DCpowe'!$O$13)</f>
        <v>17803.500000000004</v>
      </c>
      <c r="S438" s="113">
        <f t="shared" si="85"/>
        <v>13789.352049994433</v>
      </c>
      <c r="T438" s="362">
        <f>-L438*('ver pressoflex 6p C2 DCpowe'!$G$3/2-'ver pressoflex 6p C2 DCpowe'!AF438*'ver pressoflex 6p C2 DCpowe'!D438)</f>
        <v>4452788.6071373522</v>
      </c>
      <c r="U438" s="29">
        <f>M438*IF(($G$3/2-$M$8)&gt;0,('ver pressoflex 6p C2 DCpowe'!$G$3/2-'ver pressoflex 6p C2 DCpowe'!$M$8),'ver pressoflex 6p C2 DCpowe'!$G$3/2-('ver pressoflex 6p C2 DCpowe'!$G$3-'ver pressoflex 6p C2 DCpowe'!$M$8))*IF(($G$3/2-$M$8)&gt;0,-1,1)</f>
        <v>2300.6481566609318</v>
      </c>
      <c r="V438" s="29">
        <f>N438*IF(($G$3/2-$M$9)&gt;0,('ver pressoflex 6p C2 DCpowe'!$G$3/2-'ver pressoflex 6p C2 DCpowe'!$M$9),'ver pressoflex 6p C2 DCpowe'!$G$3/2-('ver pressoflex 6p C2 DCpowe'!$G$3-'ver pressoflex 6p C2 DCpowe'!$M$9))*IF(($G$3/2-$M$9)&gt;0,-1,1)</f>
        <v>0</v>
      </c>
      <c r="W438" s="29">
        <f>O438*IF(($G$3/2-$M$10)&gt;0,('ver pressoflex 6p C2 DCpowe'!$G$3/2-'ver pressoflex 6p C2 DCpowe'!$M$10),'ver pressoflex 6p C2 DCpowe'!$G$3/2-('ver pressoflex 6p C2 DCpowe'!$G$3-'ver pressoflex 6p C2 DCpowe'!$M$10))*IF(($G$3/2-$M$10)&gt;0,-1,1)</f>
        <v>0</v>
      </c>
      <c r="X438" s="29">
        <f>P438*IF(($G$3/2-$M$11)&gt;0,('ver pressoflex 6p C2 DCpowe'!$G$3/2-'ver pressoflex 6p C2 DCpowe'!$M$11),'ver pressoflex 6p C2 DCpowe'!$G$3/2-('ver pressoflex 6p C2 DCpowe'!$G$3-'ver pressoflex 6p C2 DCpowe'!$M$11))*IF(($G$3/2-$M$11)&gt;0,-1,1)</f>
        <v>0</v>
      </c>
      <c r="Y438" s="29">
        <f>Q438*IF(($G$3/2-$M$12)&gt;0,('ver pressoflex 6p C2 DCpowe'!$G$3/2-'ver pressoflex 6p C2 DCpowe'!$M$12),'ver pressoflex 6p C2 DCpowe'!$G$3/2-('ver pressoflex 6p C2 DCpowe'!$G$3-'ver pressoflex 6p C2 DCpowe'!$M$12))*IF(($G$3/2-$M$12)&gt;0,-1,1)</f>
        <v>0</v>
      </c>
      <c r="Z438" s="29">
        <f>R438*IF(($G$3/2-$M$13)&gt;0,('ver pressoflex 6p C2 DCpowe'!$G$3/2-'ver pressoflex 6p C2 DCpowe'!$M$13),'ver pressoflex 6p C2 DCpowe'!$G$3/2-('ver pressoflex 6p C2 DCpowe'!$G$3-'ver pressoflex 6p C2 DCpowe'!$M$13))*IF(($G$3/2-$M$13)&gt;0,-1,1)</f>
        <v>18248587.500000004</v>
      </c>
      <c r="AA438" s="113">
        <f t="shared" si="93"/>
        <v>22703676.755294017</v>
      </c>
      <c r="AB438" s="193">
        <f t="shared" si="94"/>
        <v>6.0212927792304078E-4</v>
      </c>
      <c r="AC438" s="191">
        <f t="shared" si="95"/>
        <v>8.9243768542729028E-4</v>
      </c>
      <c r="AD438" s="194">
        <f t="shared" si="96"/>
        <v>2.965775005545465E-7</v>
      </c>
      <c r="AE438" s="191">
        <f t="shared" si="97"/>
        <v>6.6932826407046772E-2</v>
      </c>
      <c r="AF438" s="191">
        <f t="shared" si="98"/>
        <v>0.44808708766822825</v>
      </c>
    </row>
    <row r="439" spans="2:32">
      <c r="B439" s="116">
        <f t="shared" si="84"/>
        <v>55745.937530379066</v>
      </c>
      <c r="C439" s="115">
        <f t="shared" si="99"/>
        <v>21.070000000000029</v>
      </c>
      <c r="D439" s="68">
        <f>'ver pressoflex 6p C2 DCpowe'!$G$3/2/$C$557*C439</f>
        <v>258.10750000000036</v>
      </c>
      <c r="E439" s="114">
        <f t="shared" si="86"/>
        <v>-1.3628149637001015E-4</v>
      </c>
      <c r="F439" s="114">
        <f t="shared" si="87"/>
        <v>5.1345224958574715E-5</v>
      </c>
      <c r="G439" s="114">
        <f t="shared" si="88"/>
        <v>2.3897194628715959E-4</v>
      </c>
      <c r="H439" s="114">
        <f t="shared" si="89"/>
        <v>4.296399795017807E-3</v>
      </c>
      <c r="I439" s="114">
        <f t="shared" si="90"/>
        <v>4.4840265163463922E-3</v>
      </c>
      <c r="J439" s="114">
        <f t="shared" si="91"/>
        <v>4.6716532376749774E-3</v>
      </c>
      <c r="K439" s="114">
        <f t="shared" si="92"/>
        <v>5.1407200409964385E-3</v>
      </c>
      <c r="L439" s="113">
        <f>-'ver pressoflex 6p C2 DCpowe'!$G$2*'ver pressoflex 6p C2 DCpowe'!D439*'ver pressoflex 6p C2 DCpowe'!$G$17*'ver pressoflex 6p C2 DCpowe'!$G$13*'ver pressoflex 6p C2 DCpowe'!AE439</f>
        <v>-4055.2682798818819</v>
      </c>
      <c r="M439" s="31">
        <f>IF(ABS(E439)&lt;'ver pressoflex 6p C2 DCpowe'!$G$7,'ver pressoflex 6p C2 DCpowe'!$G$16*E439*'ver pressoflex 6p C2 DCpowe'!$O$8,SIGN(E439)*'ver pressoflex 6p C2 DCpowe'!$G$15*'ver pressoflex 6p C2 DCpowe'!$O$8)</f>
        <v>-2.2941897390561978</v>
      </c>
      <c r="N439" s="31">
        <f>IF(ABS(F439)&lt;'ver pressoflex 6p C2 DCpowe'!$G$7,'ver pressoflex 6p C2 DCpowe'!$G$16*F439*'ver pressoflex 6p C2 DCpowe'!$O$9,SIGN(F439)*'ver pressoflex 6p C2 DCpowe'!$G$15*'ver pressoflex 6p C2 DCpowe'!$O$9)</f>
        <v>0</v>
      </c>
      <c r="O439" s="31">
        <f>IF(ABS(G439)&lt;'ver pressoflex 6p C2 DCpowe'!$G$7,'ver pressoflex 6p C2 DCpowe'!$G$16*G439*'ver pressoflex 6p C2 DCpowe'!$O$10,SIGN(G439)*'ver pressoflex 6p C2 DCpowe'!$G$15*'ver pressoflex 6p C2 DCpowe'!$O$10)</f>
        <v>0</v>
      </c>
      <c r="P439" s="31">
        <f>IF(ABS(H439)&lt;'ver pressoflex 6p C2 DCpowe'!$G$7,'ver pressoflex 6p C2 DCpowe'!$G$16*H439*'ver pressoflex 6p C2 DCpowe'!$O$11,SIGN(H439)*'ver pressoflex 6p C2 DCpowe'!$G$15*'ver pressoflex 6p C2 DCpowe'!$O$11)</f>
        <v>0</v>
      </c>
      <c r="Q439" s="31">
        <f>IF(ABS(I439)&lt;'ver pressoflex 6p C2 DCpowe'!$G$7,'ver pressoflex 6p C2 DCpowe'!$G$16*I439*'ver pressoflex 6p C2 DCpowe'!$O$12,SIGN(I439)*'ver pressoflex 6p C2 DCpowe'!$G$15*'ver pressoflex 6p C2 DCpowe'!$O$12)</f>
        <v>0</v>
      </c>
      <c r="R439" s="31">
        <f>IF(ABS(J439)&lt;'ver pressoflex 6p C2 DCpowe'!$G$7,'ver pressoflex 6p C2 DCpowe'!$G$16*J439*'ver pressoflex 6p C2 DCpowe'!$O$13,SIGN(J439)*'ver pressoflex 6p C2 DCpowe'!$G$15*'ver pressoflex 6p C2 DCpowe'!$O$13)</f>
        <v>17803.500000000004</v>
      </c>
      <c r="S439" s="113">
        <f t="shared" si="85"/>
        <v>13745.937530379066</v>
      </c>
      <c r="T439" s="362">
        <f>-L439*('ver pressoflex 6p C2 DCpowe'!$G$3/2-'ver pressoflex 6p C2 DCpowe'!AF439*'ver pressoflex 6p C2 DCpowe'!D439)</f>
        <v>4498425.5541932238</v>
      </c>
      <c r="U439" s="29">
        <f>M439*IF(($G$3/2-$M$8)&gt;0,('ver pressoflex 6p C2 DCpowe'!$G$3/2-'ver pressoflex 6p C2 DCpowe'!$M$8),'ver pressoflex 6p C2 DCpowe'!$G$3/2-('ver pressoflex 6p C2 DCpowe'!$G$3-'ver pressoflex 6p C2 DCpowe'!$M$8))*IF(($G$3/2-$M$8)&gt;0,-1,1)</f>
        <v>2351.5444825326026</v>
      </c>
      <c r="V439" s="29">
        <f>N439*IF(($G$3/2-$M$9)&gt;0,('ver pressoflex 6p C2 DCpowe'!$G$3/2-'ver pressoflex 6p C2 DCpowe'!$M$9),'ver pressoflex 6p C2 DCpowe'!$G$3/2-('ver pressoflex 6p C2 DCpowe'!$G$3-'ver pressoflex 6p C2 DCpowe'!$M$9))*IF(($G$3/2-$M$9)&gt;0,-1,1)</f>
        <v>0</v>
      </c>
      <c r="W439" s="29">
        <f>O439*IF(($G$3/2-$M$10)&gt;0,('ver pressoflex 6p C2 DCpowe'!$G$3/2-'ver pressoflex 6p C2 DCpowe'!$M$10),'ver pressoflex 6p C2 DCpowe'!$G$3/2-('ver pressoflex 6p C2 DCpowe'!$G$3-'ver pressoflex 6p C2 DCpowe'!$M$10))*IF(($G$3/2-$M$10)&gt;0,-1,1)</f>
        <v>0</v>
      </c>
      <c r="X439" s="29">
        <f>P439*IF(($G$3/2-$M$11)&gt;0,('ver pressoflex 6p C2 DCpowe'!$G$3/2-'ver pressoflex 6p C2 DCpowe'!$M$11),'ver pressoflex 6p C2 DCpowe'!$G$3/2-('ver pressoflex 6p C2 DCpowe'!$G$3-'ver pressoflex 6p C2 DCpowe'!$M$11))*IF(($G$3/2-$M$11)&gt;0,-1,1)</f>
        <v>0</v>
      </c>
      <c r="Y439" s="29">
        <f>Q439*IF(($G$3/2-$M$12)&gt;0,('ver pressoflex 6p C2 DCpowe'!$G$3/2-'ver pressoflex 6p C2 DCpowe'!$M$12),'ver pressoflex 6p C2 DCpowe'!$G$3/2-('ver pressoflex 6p C2 DCpowe'!$G$3-'ver pressoflex 6p C2 DCpowe'!$M$12))*IF(($G$3/2-$M$12)&gt;0,-1,1)</f>
        <v>0</v>
      </c>
      <c r="Z439" s="29">
        <f>R439*IF(($G$3/2-$M$13)&gt;0,('ver pressoflex 6p C2 DCpowe'!$G$3/2-'ver pressoflex 6p C2 DCpowe'!$M$13),'ver pressoflex 6p C2 DCpowe'!$G$3/2-('ver pressoflex 6p C2 DCpowe'!$G$3-'ver pressoflex 6p C2 DCpowe'!$M$13))*IF(($G$3/2-$M$13)&gt;0,-1,1)</f>
        <v>18248587.500000004</v>
      </c>
      <c r="AA439" s="113">
        <f t="shared" si="93"/>
        <v>22749364.598675761</v>
      </c>
      <c r="AB439" s="193">
        <f t="shared" si="94"/>
        <v>6.053482996914724E-4</v>
      </c>
      <c r="AC439" s="191">
        <f t="shared" si="95"/>
        <v>8.9780272170800961E-4</v>
      </c>
      <c r="AD439" s="194">
        <f t="shared" si="96"/>
        <v>2.9981658106057501E-7</v>
      </c>
      <c r="AE439" s="191">
        <f t="shared" si="97"/>
        <v>6.733520412810072E-2</v>
      </c>
      <c r="AF439" s="191">
        <f t="shared" si="98"/>
        <v>0.44834265762793224</v>
      </c>
    </row>
    <row r="440" spans="2:32">
      <c r="B440" s="116">
        <f t="shared" si="84"/>
        <v>55702.264930313031</v>
      </c>
      <c r="C440" s="115">
        <f t="shared" si="99"/>
        <v>21.17000000000003</v>
      </c>
      <c r="D440" s="68">
        <f>'ver pressoflex 6p C2 DCpowe'!$G$3/2/$C$557*C440</f>
        <v>259.33250000000038</v>
      </c>
      <c r="E440" s="114">
        <f t="shared" si="86"/>
        <v>-1.3923453565608052E-4</v>
      </c>
      <c r="F440" s="114">
        <f t="shared" si="87"/>
        <v>4.8500059253730638E-5</v>
      </c>
      <c r="G440" s="114">
        <f t="shared" si="88"/>
        <v>2.3623465416354179E-4</v>
      </c>
      <c r="H440" s="114">
        <f t="shared" si="89"/>
        <v>4.2959952690882078E-3</v>
      </c>
      <c r="I440" s="114">
        <f t="shared" si="90"/>
        <v>4.4837298639980195E-3</v>
      </c>
      <c r="J440" s="114">
        <f t="shared" si="91"/>
        <v>4.6714644589078303E-3</v>
      </c>
      <c r="K440" s="114">
        <f t="shared" si="92"/>
        <v>5.1408009461823582E-3</v>
      </c>
      <c r="L440" s="113">
        <f>-'ver pressoflex 6p C2 DCpowe'!$G$2*'ver pressoflex 6p C2 DCpowe'!D440*'ver pressoflex 6p C2 DCpowe'!$G$17*'ver pressoflex 6p C2 DCpowe'!$G$13*'ver pressoflex 6p C2 DCpowe'!AE440</f>
        <v>-4098.8911678988843</v>
      </c>
      <c r="M440" s="31">
        <f>IF(ABS(E440)&lt;'ver pressoflex 6p C2 DCpowe'!$G$7,'ver pressoflex 6p C2 DCpowe'!$G$16*E440*'ver pressoflex 6p C2 DCpowe'!$O$8,SIGN(E440)*'ver pressoflex 6p C2 DCpowe'!$G$15*'ver pressoflex 6p C2 DCpowe'!$O$8)</f>
        <v>-2.3439017880840312</v>
      </c>
      <c r="N440" s="31">
        <f>IF(ABS(F440)&lt;'ver pressoflex 6p C2 DCpowe'!$G$7,'ver pressoflex 6p C2 DCpowe'!$G$16*F440*'ver pressoflex 6p C2 DCpowe'!$O$9,SIGN(F440)*'ver pressoflex 6p C2 DCpowe'!$G$15*'ver pressoflex 6p C2 DCpowe'!$O$9)</f>
        <v>0</v>
      </c>
      <c r="O440" s="31">
        <f>IF(ABS(G440)&lt;'ver pressoflex 6p C2 DCpowe'!$G$7,'ver pressoflex 6p C2 DCpowe'!$G$16*G440*'ver pressoflex 6p C2 DCpowe'!$O$10,SIGN(G440)*'ver pressoflex 6p C2 DCpowe'!$G$15*'ver pressoflex 6p C2 DCpowe'!$O$10)</f>
        <v>0</v>
      </c>
      <c r="P440" s="31">
        <f>IF(ABS(H440)&lt;'ver pressoflex 6p C2 DCpowe'!$G$7,'ver pressoflex 6p C2 DCpowe'!$G$16*H440*'ver pressoflex 6p C2 DCpowe'!$O$11,SIGN(H440)*'ver pressoflex 6p C2 DCpowe'!$G$15*'ver pressoflex 6p C2 DCpowe'!$O$11)</f>
        <v>0</v>
      </c>
      <c r="Q440" s="31">
        <f>IF(ABS(I440)&lt;'ver pressoflex 6p C2 DCpowe'!$G$7,'ver pressoflex 6p C2 DCpowe'!$G$16*I440*'ver pressoflex 6p C2 DCpowe'!$O$12,SIGN(I440)*'ver pressoflex 6p C2 DCpowe'!$G$15*'ver pressoflex 6p C2 DCpowe'!$O$12)</f>
        <v>0</v>
      </c>
      <c r="R440" s="31">
        <f>IF(ABS(J440)&lt;'ver pressoflex 6p C2 DCpowe'!$G$7,'ver pressoflex 6p C2 DCpowe'!$G$16*J440*'ver pressoflex 6p C2 DCpowe'!$O$13,SIGN(J440)*'ver pressoflex 6p C2 DCpowe'!$G$15*'ver pressoflex 6p C2 DCpowe'!$O$13)</f>
        <v>17803.500000000004</v>
      </c>
      <c r="S440" s="113">
        <f t="shared" si="85"/>
        <v>13702.264930313035</v>
      </c>
      <c r="T440" s="362">
        <f>-L440*('ver pressoflex 6p C2 DCpowe'!$G$3/2-'ver pressoflex 6p C2 DCpowe'!AF440*'ver pressoflex 6p C2 DCpowe'!D440)</f>
        <v>4544294.977217067</v>
      </c>
      <c r="U440" s="29">
        <f>M440*IF(($G$3/2-$M$8)&gt;0,('ver pressoflex 6p C2 DCpowe'!$G$3/2-'ver pressoflex 6p C2 DCpowe'!$M$8),'ver pressoflex 6p C2 DCpowe'!$G$3/2-('ver pressoflex 6p C2 DCpowe'!$G$3-'ver pressoflex 6p C2 DCpowe'!$M$8))*IF(($G$3/2-$M$8)&gt;0,-1,1)</f>
        <v>2402.4993327861321</v>
      </c>
      <c r="V440" s="29">
        <f>N440*IF(($G$3/2-$M$9)&gt;0,('ver pressoflex 6p C2 DCpowe'!$G$3/2-'ver pressoflex 6p C2 DCpowe'!$M$9),'ver pressoflex 6p C2 DCpowe'!$G$3/2-('ver pressoflex 6p C2 DCpowe'!$G$3-'ver pressoflex 6p C2 DCpowe'!$M$9))*IF(($G$3/2-$M$9)&gt;0,-1,1)</f>
        <v>0</v>
      </c>
      <c r="W440" s="29">
        <f>O440*IF(($G$3/2-$M$10)&gt;0,('ver pressoflex 6p C2 DCpowe'!$G$3/2-'ver pressoflex 6p C2 DCpowe'!$M$10),'ver pressoflex 6p C2 DCpowe'!$G$3/2-('ver pressoflex 6p C2 DCpowe'!$G$3-'ver pressoflex 6p C2 DCpowe'!$M$10))*IF(($G$3/2-$M$10)&gt;0,-1,1)</f>
        <v>0</v>
      </c>
      <c r="X440" s="29">
        <f>P440*IF(($G$3/2-$M$11)&gt;0,('ver pressoflex 6p C2 DCpowe'!$G$3/2-'ver pressoflex 6p C2 DCpowe'!$M$11),'ver pressoflex 6p C2 DCpowe'!$G$3/2-('ver pressoflex 6p C2 DCpowe'!$G$3-'ver pressoflex 6p C2 DCpowe'!$M$11))*IF(($G$3/2-$M$11)&gt;0,-1,1)</f>
        <v>0</v>
      </c>
      <c r="Y440" s="29">
        <f>Q440*IF(($G$3/2-$M$12)&gt;0,('ver pressoflex 6p C2 DCpowe'!$G$3/2-'ver pressoflex 6p C2 DCpowe'!$M$12),'ver pressoflex 6p C2 DCpowe'!$G$3/2-('ver pressoflex 6p C2 DCpowe'!$G$3-'ver pressoflex 6p C2 DCpowe'!$M$12))*IF(($G$3/2-$M$12)&gt;0,-1,1)</f>
        <v>0</v>
      </c>
      <c r="Z440" s="29">
        <f>R440*IF(($G$3/2-$M$13)&gt;0,('ver pressoflex 6p C2 DCpowe'!$G$3/2-'ver pressoflex 6p C2 DCpowe'!$M$13),'ver pressoflex 6p C2 DCpowe'!$G$3/2-('ver pressoflex 6p C2 DCpowe'!$G$3-'ver pressoflex 6p C2 DCpowe'!$M$13))*IF(($G$3/2-$M$13)&gt;0,-1,1)</f>
        <v>18248587.500000004</v>
      </c>
      <c r="AA440" s="113">
        <f t="shared" si="93"/>
        <v>22795284.976549856</v>
      </c>
      <c r="AB440" s="193">
        <f t="shared" si="94"/>
        <v>6.0857102293060839E-4</v>
      </c>
      <c r="AC440" s="191">
        <f t="shared" si="95"/>
        <v>9.0317392710656964E-4</v>
      </c>
      <c r="AD440" s="194">
        <f t="shared" si="96"/>
        <v>3.0307668607011705E-7</v>
      </c>
      <c r="AE440" s="191">
        <f t="shared" si="97"/>
        <v>6.7738044532992717E-2</v>
      </c>
      <c r="AF440" s="191">
        <f t="shared" si="98"/>
        <v>0.44859605562078952</v>
      </c>
    </row>
    <row r="441" spans="2:32">
      <c r="B441" s="116">
        <f t="shared" si="84"/>
        <v>55658.333804400114</v>
      </c>
      <c r="C441" s="115">
        <f t="shared" si="99"/>
        <v>21.270000000000032</v>
      </c>
      <c r="D441" s="68">
        <f>'ver pressoflex 6p C2 DCpowe'!$G$3/2/$C$557*C441</f>
        <v>260.5575000000004</v>
      </c>
      <c r="E441" s="114">
        <f t="shared" si="86"/>
        <v>-1.4219097251980369E-4</v>
      </c>
      <c r="F441" s="114">
        <f t="shared" si="87"/>
        <v>4.5651620083659462E-5</v>
      </c>
      <c r="G441" s="114">
        <f t="shared" si="88"/>
        <v>2.334942126871226E-4</v>
      </c>
      <c r="H441" s="114">
        <f t="shared" si="89"/>
        <v>4.2955902777370132E-3</v>
      </c>
      <c r="I441" s="114">
        <f t="shared" si="90"/>
        <v>4.4834328703404766E-3</v>
      </c>
      <c r="J441" s="114">
        <f t="shared" si="91"/>
        <v>4.67127546294394E-3</v>
      </c>
      <c r="K441" s="114">
        <f t="shared" si="92"/>
        <v>5.1408819444525976E-3</v>
      </c>
      <c r="L441" s="113">
        <f>-'ver pressoflex 6p C2 DCpowe'!$G$2*'ver pressoflex 6p C2 DCpowe'!D441*'ver pressoflex 6p C2 DCpowe'!$G$17*'ver pressoflex 6p C2 DCpowe'!$G$13*'ver pressoflex 6p C2 DCpowe'!AE441</f>
        <v>-4142.7725245672818</v>
      </c>
      <c r="M441" s="31">
        <f>IF(ABS(E441)&lt;'ver pressoflex 6p C2 DCpowe'!$G$7,'ver pressoflex 6p C2 DCpowe'!$G$16*E441*'ver pressoflex 6p C2 DCpowe'!$O$8,SIGN(E441)*'ver pressoflex 6p C2 DCpowe'!$G$15*'ver pressoflex 6p C2 DCpowe'!$O$8)</f>
        <v>-2.3936710326079251</v>
      </c>
      <c r="N441" s="31">
        <f>IF(ABS(F441)&lt;'ver pressoflex 6p C2 DCpowe'!$G$7,'ver pressoflex 6p C2 DCpowe'!$G$16*F441*'ver pressoflex 6p C2 DCpowe'!$O$9,SIGN(F441)*'ver pressoflex 6p C2 DCpowe'!$G$15*'ver pressoflex 6p C2 DCpowe'!$O$9)</f>
        <v>0</v>
      </c>
      <c r="O441" s="31">
        <f>IF(ABS(G441)&lt;'ver pressoflex 6p C2 DCpowe'!$G$7,'ver pressoflex 6p C2 DCpowe'!$G$16*G441*'ver pressoflex 6p C2 DCpowe'!$O$10,SIGN(G441)*'ver pressoflex 6p C2 DCpowe'!$G$15*'ver pressoflex 6p C2 DCpowe'!$O$10)</f>
        <v>0</v>
      </c>
      <c r="P441" s="31">
        <f>IF(ABS(H441)&lt;'ver pressoflex 6p C2 DCpowe'!$G$7,'ver pressoflex 6p C2 DCpowe'!$G$16*H441*'ver pressoflex 6p C2 DCpowe'!$O$11,SIGN(H441)*'ver pressoflex 6p C2 DCpowe'!$G$15*'ver pressoflex 6p C2 DCpowe'!$O$11)</f>
        <v>0</v>
      </c>
      <c r="Q441" s="31">
        <f>IF(ABS(I441)&lt;'ver pressoflex 6p C2 DCpowe'!$G$7,'ver pressoflex 6p C2 DCpowe'!$G$16*I441*'ver pressoflex 6p C2 DCpowe'!$O$12,SIGN(I441)*'ver pressoflex 6p C2 DCpowe'!$G$15*'ver pressoflex 6p C2 DCpowe'!$O$12)</f>
        <v>0</v>
      </c>
      <c r="R441" s="31">
        <f>IF(ABS(J441)&lt;'ver pressoflex 6p C2 DCpowe'!$G$7,'ver pressoflex 6p C2 DCpowe'!$G$16*J441*'ver pressoflex 6p C2 DCpowe'!$O$13,SIGN(J441)*'ver pressoflex 6p C2 DCpowe'!$G$15*'ver pressoflex 6p C2 DCpowe'!$O$13)</f>
        <v>17803.500000000004</v>
      </c>
      <c r="S441" s="113">
        <f t="shared" si="85"/>
        <v>13658.333804400114</v>
      </c>
      <c r="T441" s="362">
        <f>-L441*('ver pressoflex 6p C2 DCpowe'!$G$3/2-'ver pressoflex 6p C2 DCpowe'!AF441*'ver pressoflex 6p C2 DCpowe'!D441)</f>
        <v>4590396.8895678148</v>
      </c>
      <c r="U441" s="29">
        <f>M441*IF(($G$3/2-$M$8)&gt;0,('ver pressoflex 6p C2 DCpowe'!$G$3/2-'ver pressoflex 6p C2 DCpowe'!$M$8),'ver pressoflex 6p C2 DCpowe'!$G$3/2-('ver pressoflex 6p C2 DCpowe'!$G$3-'ver pressoflex 6p C2 DCpowe'!$M$8))*IF(($G$3/2-$M$8)&gt;0,-1,1)</f>
        <v>2453.5128084231233</v>
      </c>
      <c r="V441" s="29">
        <f>N441*IF(($G$3/2-$M$9)&gt;0,('ver pressoflex 6p C2 DCpowe'!$G$3/2-'ver pressoflex 6p C2 DCpowe'!$M$9),'ver pressoflex 6p C2 DCpowe'!$G$3/2-('ver pressoflex 6p C2 DCpowe'!$G$3-'ver pressoflex 6p C2 DCpowe'!$M$9))*IF(($G$3/2-$M$9)&gt;0,-1,1)</f>
        <v>0</v>
      </c>
      <c r="W441" s="29">
        <f>O441*IF(($G$3/2-$M$10)&gt;0,('ver pressoflex 6p C2 DCpowe'!$G$3/2-'ver pressoflex 6p C2 DCpowe'!$M$10),'ver pressoflex 6p C2 DCpowe'!$G$3/2-('ver pressoflex 6p C2 DCpowe'!$G$3-'ver pressoflex 6p C2 DCpowe'!$M$10))*IF(($G$3/2-$M$10)&gt;0,-1,1)</f>
        <v>0</v>
      </c>
      <c r="X441" s="29">
        <f>P441*IF(($G$3/2-$M$11)&gt;0,('ver pressoflex 6p C2 DCpowe'!$G$3/2-'ver pressoflex 6p C2 DCpowe'!$M$11),'ver pressoflex 6p C2 DCpowe'!$G$3/2-('ver pressoflex 6p C2 DCpowe'!$G$3-'ver pressoflex 6p C2 DCpowe'!$M$11))*IF(($G$3/2-$M$11)&gt;0,-1,1)</f>
        <v>0</v>
      </c>
      <c r="Y441" s="29">
        <f>Q441*IF(($G$3/2-$M$12)&gt;0,('ver pressoflex 6p C2 DCpowe'!$G$3/2-'ver pressoflex 6p C2 DCpowe'!$M$12),'ver pressoflex 6p C2 DCpowe'!$G$3/2-('ver pressoflex 6p C2 DCpowe'!$G$3-'ver pressoflex 6p C2 DCpowe'!$M$12))*IF(($G$3/2-$M$12)&gt;0,-1,1)</f>
        <v>0</v>
      </c>
      <c r="Z441" s="29">
        <f>R441*IF(($G$3/2-$M$13)&gt;0,('ver pressoflex 6p C2 DCpowe'!$G$3/2-'ver pressoflex 6p C2 DCpowe'!$M$13),'ver pressoflex 6p C2 DCpowe'!$G$3/2-('ver pressoflex 6p C2 DCpowe'!$G$3-'ver pressoflex 6p C2 DCpowe'!$M$13))*IF(($G$3/2-$M$13)&gt;0,-1,1)</f>
        <v>18248587.500000004</v>
      </c>
      <c r="AA441" s="113">
        <f t="shared" si="93"/>
        <v>22841437.902376242</v>
      </c>
      <c r="AB441" s="193">
        <f t="shared" si="94"/>
        <v>6.117974540284615E-4</v>
      </c>
      <c r="AC441" s="191">
        <f t="shared" si="95"/>
        <v>9.0855131226965811E-4</v>
      </c>
      <c r="AD441" s="194">
        <f t="shared" si="96"/>
        <v>3.0635788174086736E-7</v>
      </c>
      <c r="AE441" s="191">
        <f t="shared" si="97"/>
        <v>6.814134842022436E-2</v>
      </c>
      <c r="AF441" s="191">
        <f t="shared" si="98"/>
        <v>0.44884730840974352</v>
      </c>
    </row>
    <row r="442" spans="2:32">
      <c r="B442" s="116">
        <f t="shared" ref="B442:B505" si="100">ABS(+S442-$C$53)</f>
        <v>55614.143706218594</v>
      </c>
      <c r="C442" s="115">
        <f t="shared" si="99"/>
        <v>21.370000000000033</v>
      </c>
      <c r="D442" s="68">
        <f>'ver pressoflex 6p C2 DCpowe'!$G$3/2/$C$557*C442</f>
        <v>261.78250000000043</v>
      </c>
      <c r="E442" s="114">
        <f t="shared" si="86"/>
        <v>-1.4515081282810718E-4</v>
      </c>
      <c r="F442" s="114">
        <f t="shared" si="87"/>
        <v>4.2799901795750618E-5</v>
      </c>
      <c r="G442" s="114">
        <f t="shared" si="88"/>
        <v>2.3075061641960842E-4</v>
      </c>
      <c r="H442" s="114">
        <f t="shared" si="89"/>
        <v>4.2951848201605329E-3</v>
      </c>
      <c r="I442" s="114">
        <f t="shared" si="90"/>
        <v>4.4831355347843905E-3</v>
      </c>
      <c r="J442" s="114">
        <f t="shared" si="91"/>
        <v>4.6710862494082489E-3</v>
      </c>
      <c r="K442" s="114">
        <f t="shared" si="92"/>
        <v>5.1409630359678929E-3</v>
      </c>
      <c r="L442" s="113">
        <f>-'ver pressoflex 6p C2 DCpowe'!$G$2*'ver pressoflex 6p C2 DCpowe'!D442*'ver pressoflex 6p C2 DCpowe'!$G$17*'ver pressoflex 6p C2 DCpowe'!$G$13*'ver pressoflex 6p C2 DCpowe'!AE442</f>
        <v>-4186.9127962100156</v>
      </c>
      <c r="M442" s="31">
        <f>IF(ABS(E442)&lt;'ver pressoflex 6p C2 DCpowe'!$G$7,'ver pressoflex 6p C2 DCpowe'!$G$16*E442*'ver pressoflex 6p C2 DCpowe'!$O$8,SIGN(E442)*'ver pressoflex 6p C2 DCpowe'!$G$15*'ver pressoflex 6p C2 DCpowe'!$O$8)</f>
        <v>-2.4434975713929008</v>
      </c>
      <c r="N442" s="31">
        <f>IF(ABS(F442)&lt;'ver pressoflex 6p C2 DCpowe'!$G$7,'ver pressoflex 6p C2 DCpowe'!$G$16*F442*'ver pressoflex 6p C2 DCpowe'!$O$9,SIGN(F442)*'ver pressoflex 6p C2 DCpowe'!$G$15*'ver pressoflex 6p C2 DCpowe'!$O$9)</f>
        <v>0</v>
      </c>
      <c r="O442" s="31">
        <f>IF(ABS(G442)&lt;'ver pressoflex 6p C2 DCpowe'!$G$7,'ver pressoflex 6p C2 DCpowe'!$G$16*G442*'ver pressoflex 6p C2 DCpowe'!$O$10,SIGN(G442)*'ver pressoflex 6p C2 DCpowe'!$G$15*'ver pressoflex 6p C2 DCpowe'!$O$10)</f>
        <v>0</v>
      </c>
      <c r="P442" s="31">
        <f>IF(ABS(H442)&lt;'ver pressoflex 6p C2 DCpowe'!$G$7,'ver pressoflex 6p C2 DCpowe'!$G$16*H442*'ver pressoflex 6p C2 DCpowe'!$O$11,SIGN(H442)*'ver pressoflex 6p C2 DCpowe'!$G$15*'ver pressoflex 6p C2 DCpowe'!$O$11)</f>
        <v>0</v>
      </c>
      <c r="Q442" s="31">
        <f>IF(ABS(I442)&lt;'ver pressoflex 6p C2 DCpowe'!$G$7,'ver pressoflex 6p C2 DCpowe'!$G$16*I442*'ver pressoflex 6p C2 DCpowe'!$O$12,SIGN(I442)*'ver pressoflex 6p C2 DCpowe'!$G$15*'ver pressoflex 6p C2 DCpowe'!$O$12)</f>
        <v>0</v>
      </c>
      <c r="R442" s="31">
        <f>IF(ABS(J442)&lt;'ver pressoflex 6p C2 DCpowe'!$G$7,'ver pressoflex 6p C2 DCpowe'!$G$16*J442*'ver pressoflex 6p C2 DCpowe'!$O$13,SIGN(J442)*'ver pressoflex 6p C2 DCpowe'!$G$15*'ver pressoflex 6p C2 DCpowe'!$O$13)</f>
        <v>17803.500000000004</v>
      </c>
      <c r="S442" s="113">
        <f t="shared" ref="S442:S505" si="101">L442+M442+N442+O442+P442+Q442+R442</f>
        <v>13614.143706218594</v>
      </c>
      <c r="T442" s="362">
        <f>-L442*('ver pressoflex 6p C2 DCpowe'!$G$3/2-'ver pressoflex 6p C2 DCpowe'!AF442*'ver pressoflex 6p C2 DCpowe'!D442)</f>
        <v>4636731.3046351541</v>
      </c>
      <c r="U442" s="29">
        <f>M442*IF(($G$3/2-$M$8)&gt;0,('ver pressoflex 6p C2 DCpowe'!$G$3/2-'ver pressoflex 6p C2 DCpowe'!$M$8),'ver pressoflex 6p C2 DCpowe'!$G$3/2-('ver pressoflex 6p C2 DCpowe'!$G$3-'ver pressoflex 6p C2 DCpowe'!$M$8))*IF(($G$3/2-$M$8)&gt;0,-1,1)</f>
        <v>2504.5850106777234</v>
      </c>
      <c r="V442" s="29">
        <f>N442*IF(($G$3/2-$M$9)&gt;0,('ver pressoflex 6p C2 DCpowe'!$G$3/2-'ver pressoflex 6p C2 DCpowe'!$M$9),'ver pressoflex 6p C2 DCpowe'!$G$3/2-('ver pressoflex 6p C2 DCpowe'!$G$3-'ver pressoflex 6p C2 DCpowe'!$M$9))*IF(($G$3/2-$M$9)&gt;0,-1,1)</f>
        <v>0</v>
      </c>
      <c r="W442" s="29">
        <f>O442*IF(($G$3/2-$M$10)&gt;0,('ver pressoflex 6p C2 DCpowe'!$G$3/2-'ver pressoflex 6p C2 DCpowe'!$M$10),'ver pressoflex 6p C2 DCpowe'!$G$3/2-('ver pressoflex 6p C2 DCpowe'!$G$3-'ver pressoflex 6p C2 DCpowe'!$M$10))*IF(($G$3/2-$M$10)&gt;0,-1,1)</f>
        <v>0</v>
      </c>
      <c r="X442" s="29">
        <f>P442*IF(($G$3/2-$M$11)&gt;0,('ver pressoflex 6p C2 DCpowe'!$G$3/2-'ver pressoflex 6p C2 DCpowe'!$M$11),'ver pressoflex 6p C2 DCpowe'!$G$3/2-('ver pressoflex 6p C2 DCpowe'!$G$3-'ver pressoflex 6p C2 DCpowe'!$M$11))*IF(($G$3/2-$M$11)&gt;0,-1,1)</f>
        <v>0</v>
      </c>
      <c r="Y442" s="29">
        <f>Q442*IF(($G$3/2-$M$12)&gt;0,('ver pressoflex 6p C2 DCpowe'!$G$3/2-'ver pressoflex 6p C2 DCpowe'!$M$12),'ver pressoflex 6p C2 DCpowe'!$G$3/2-('ver pressoflex 6p C2 DCpowe'!$G$3-'ver pressoflex 6p C2 DCpowe'!$M$12))*IF(($G$3/2-$M$12)&gt;0,-1,1)</f>
        <v>0</v>
      </c>
      <c r="Z442" s="29">
        <f>R442*IF(($G$3/2-$M$13)&gt;0,('ver pressoflex 6p C2 DCpowe'!$G$3/2-'ver pressoflex 6p C2 DCpowe'!$M$13),'ver pressoflex 6p C2 DCpowe'!$G$3/2-('ver pressoflex 6p C2 DCpowe'!$G$3-'ver pressoflex 6p C2 DCpowe'!$M$13))*IF(($G$3/2-$M$13)&gt;0,-1,1)</f>
        <v>18248587.500000004</v>
      </c>
      <c r="AA442" s="113">
        <f t="shared" si="93"/>
        <v>22887823.389645837</v>
      </c>
      <c r="AB442" s="193">
        <f t="shared" si="94"/>
        <v>6.1502759938775165E-4</v>
      </c>
      <c r="AC442" s="191">
        <f t="shared" si="95"/>
        <v>9.1393488786847507E-4</v>
      </c>
      <c r="AD442" s="194">
        <f t="shared" si="96"/>
        <v>3.0966023445166177E-7</v>
      </c>
      <c r="AE442" s="191">
        <f t="shared" si="97"/>
        <v>6.8545116590135624E-2</v>
      </c>
      <c r="AF442" s="191">
        <f t="shared" si="98"/>
        <v>0.44909644233876367</v>
      </c>
    </row>
    <row r="443" spans="2:32">
      <c r="B443" s="116">
        <f t="shared" si="100"/>
        <v>55569.694188318346</v>
      </c>
      <c r="C443" s="115">
        <f t="shared" si="99"/>
        <v>21.470000000000034</v>
      </c>
      <c r="D443" s="68">
        <f>'ver pressoflex 6p C2 DCpowe'!$G$3/2/$C$557*C443</f>
        <v>263.00750000000045</v>
      </c>
      <c r="E443" s="114">
        <f t="shared" ref="E443:E506" si="102">$G$8*($M$8-D443)/($G$5-D443)</f>
        <v>-1.4811406246143433E-4</v>
      </c>
      <c r="F443" s="114">
        <f t="shared" ref="F443:F506" si="103">$G$8*($M$9-D443)/($G$5-D443)</f>
        <v>3.9944898724371516E-5</v>
      </c>
      <c r="G443" s="114">
        <f t="shared" ref="G443:G506" si="104">$G$8*($M$10-D443)/($G$5-D443)</f>
        <v>2.2800385991017736E-4</v>
      </c>
      <c r="H443" s="114">
        <f t="shared" ref="H443:H506" si="105">$G$8*($M$11-D443)/($G$5-D443)</f>
        <v>4.2947788955532288E-3</v>
      </c>
      <c r="I443" s="114">
        <f t="shared" ref="I443:I506" si="106">$G$8*($M$12-D443)/($G$5-D443)</f>
        <v>4.4828378567390347E-3</v>
      </c>
      <c r="J443" s="114">
        <f t="shared" ref="J443:J506" si="107">$G$8*($M$13-D443)/($G$5-D443)</f>
        <v>4.6708968179248397E-3</v>
      </c>
      <c r="K443" s="114">
        <f t="shared" ref="K443:K506" si="108">$G$8*($G$3-D443)/($G$5-D443)</f>
        <v>5.1410442208893545E-3</v>
      </c>
      <c r="L443" s="113">
        <f>-'ver pressoflex 6p C2 DCpowe'!$G$2*'ver pressoflex 6p C2 DCpowe'!D443*'ver pressoflex 6p C2 DCpowe'!$G$17*'ver pressoflex 6p C2 DCpowe'!$G$13*'ver pressoflex 6p C2 DCpowe'!AE443</f>
        <v>-4231.31243017823</v>
      </c>
      <c r="M443" s="31">
        <f>IF(ABS(E443)&lt;'ver pressoflex 6p C2 DCpowe'!$G$7,'ver pressoflex 6p C2 DCpowe'!$G$16*E443*'ver pressoflex 6p C2 DCpowe'!$O$8,SIGN(E443)*'ver pressoflex 6p C2 DCpowe'!$G$15*'ver pressoflex 6p C2 DCpowe'!$O$8)</f>
        <v>-2.4933815034315074</v>
      </c>
      <c r="N443" s="31">
        <f>IF(ABS(F443)&lt;'ver pressoflex 6p C2 DCpowe'!$G$7,'ver pressoflex 6p C2 DCpowe'!$G$16*F443*'ver pressoflex 6p C2 DCpowe'!$O$9,SIGN(F443)*'ver pressoflex 6p C2 DCpowe'!$G$15*'ver pressoflex 6p C2 DCpowe'!$O$9)</f>
        <v>0</v>
      </c>
      <c r="O443" s="31">
        <f>IF(ABS(G443)&lt;'ver pressoflex 6p C2 DCpowe'!$G$7,'ver pressoflex 6p C2 DCpowe'!$G$16*G443*'ver pressoflex 6p C2 DCpowe'!$O$10,SIGN(G443)*'ver pressoflex 6p C2 DCpowe'!$G$15*'ver pressoflex 6p C2 DCpowe'!$O$10)</f>
        <v>0</v>
      </c>
      <c r="P443" s="31">
        <f>IF(ABS(H443)&lt;'ver pressoflex 6p C2 DCpowe'!$G$7,'ver pressoflex 6p C2 DCpowe'!$G$16*H443*'ver pressoflex 6p C2 DCpowe'!$O$11,SIGN(H443)*'ver pressoflex 6p C2 DCpowe'!$G$15*'ver pressoflex 6p C2 DCpowe'!$O$11)</f>
        <v>0</v>
      </c>
      <c r="Q443" s="31">
        <f>IF(ABS(I443)&lt;'ver pressoflex 6p C2 DCpowe'!$G$7,'ver pressoflex 6p C2 DCpowe'!$G$16*I443*'ver pressoflex 6p C2 DCpowe'!$O$12,SIGN(I443)*'ver pressoflex 6p C2 DCpowe'!$G$15*'ver pressoflex 6p C2 DCpowe'!$O$12)</f>
        <v>0</v>
      </c>
      <c r="R443" s="31">
        <f>IF(ABS(J443)&lt;'ver pressoflex 6p C2 DCpowe'!$G$7,'ver pressoflex 6p C2 DCpowe'!$G$16*J443*'ver pressoflex 6p C2 DCpowe'!$O$13,SIGN(J443)*'ver pressoflex 6p C2 DCpowe'!$G$15*'ver pressoflex 6p C2 DCpowe'!$O$13)</f>
        <v>17803.500000000004</v>
      </c>
      <c r="S443" s="113">
        <f t="shared" si="101"/>
        <v>13569.694188318343</v>
      </c>
      <c r="T443" s="362">
        <f>-L443*('ver pressoflex 6p C2 DCpowe'!$G$3/2-'ver pressoflex 6p C2 DCpowe'!AF443*'ver pressoflex 6p C2 DCpowe'!D443)</f>
        <v>4683298.2358396174</v>
      </c>
      <c r="U443" s="29">
        <f>M443*IF(($G$3/2-$M$8)&gt;0,('ver pressoflex 6p C2 DCpowe'!$G$3/2-'ver pressoflex 6p C2 DCpowe'!$M$8),'ver pressoflex 6p C2 DCpowe'!$G$3/2-('ver pressoflex 6p C2 DCpowe'!$G$3-'ver pressoflex 6p C2 DCpowe'!$M$8))*IF(($G$3/2-$M$8)&gt;0,-1,1)</f>
        <v>2555.7160410172951</v>
      </c>
      <c r="V443" s="29">
        <f>N443*IF(($G$3/2-$M$9)&gt;0,('ver pressoflex 6p C2 DCpowe'!$G$3/2-'ver pressoflex 6p C2 DCpowe'!$M$9),'ver pressoflex 6p C2 DCpowe'!$G$3/2-('ver pressoflex 6p C2 DCpowe'!$G$3-'ver pressoflex 6p C2 DCpowe'!$M$9))*IF(($G$3/2-$M$9)&gt;0,-1,1)</f>
        <v>0</v>
      </c>
      <c r="W443" s="29">
        <f>O443*IF(($G$3/2-$M$10)&gt;0,('ver pressoflex 6p C2 DCpowe'!$G$3/2-'ver pressoflex 6p C2 DCpowe'!$M$10),'ver pressoflex 6p C2 DCpowe'!$G$3/2-('ver pressoflex 6p C2 DCpowe'!$G$3-'ver pressoflex 6p C2 DCpowe'!$M$10))*IF(($G$3/2-$M$10)&gt;0,-1,1)</f>
        <v>0</v>
      </c>
      <c r="X443" s="29">
        <f>P443*IF(($G$3/2-$M$11)&gt;0,('ver pressoflex 6p C2 DCpowe'!$G$3/2-'ver pressoflex 6p C2 DCpowe'!$M$11),'ver pressoflex 6p C2 DCpowe'!$G$3/2-('ver pressoflex 6p C2 DCpowe'!$G$3-'ver pressoflex 6p C2 DCpowe'!$M$11))*IF(($G$3/2-$M$11)&gt;0,-1,1)</f>
        <v>0</v>
      </c>
      <c r="Y443" s="29">
        <f>Q443*IF(($G$3/2-$M$12)&gt;0,('ver pressoflex 6p C2 DCpowe'!$G$3/2-'ver pressoflex 6p C2 DCpowe'!$M$12),'ver pressoflex 6p C2 DCpowe'!$G$3/2-('ver pressoflex 6p C2 DCpowe'!$G$3-'ver pressoflex 6p C2 DCpowe'!$M$12))*IF(($G$3/2-$M$12)&gt;0,-1,1)</f>
        <v>0</v>
      </c>
      <c r="Z443" s="29">
        <f>R443*IF(($G$3/2-$M$13)&gt;0,('ver pressoflex 6p C2 DCpowe'!$G$3/2-'ver pressoflex 6p C2 DCpowe'!$M$13),'ver pressoflex 6p C2 DCpowe'!$G$3/2-('ver pressoflex 6p C2 DCpowe'!$G$3-'ver pressoflex 6p C2 DCpowe'!$M$13))*IF(($G$3/2-$M$13)&gt;0,-1,1)</f>
        <v>18248587.500000004</v>
      </c>
      <c r="AA443" s="113">
        <f t="shared" ref="AA443:AA506" si="109">T443+U443+V443+W443+X443+Y443+Z443</f>
        <v>22934441.451880638</v>
      </c>
      <c r="AB443" s="193">
        <f t="shared" ref="AB443:AB506" si="110">$G$8*D443/($G$5-D443)</f>
        <v>6.1826146542594892E-4</v>
      </c>
      <c r="AC443" s="191">
        <f t="shared" ref="AC443:AC506" si="111">IF(AB443&lt;ABS($G$10),$G$17/ABS($G$10)*(ABS(AB443)^2-ABS(AB443)^3/(3*ABS($G$10))),$G$17*(AB443-ABS($G$10))+$G$17/ABS($G$10)*(ABS($G$10)^2-ABS($G$10)^3/(3*ABS($G$10))))</f>
        <v>9.1932466459880373E-4</v>
      </c>
      <c r="AD443" s="194">
        <f t="shared" ref="AD443:AD506" si="112">IF(AB443&lt;ABS($G$10),2*$G$17/ABS($G$10)*(ABS(AB443)^3/3-ABS(AB443)^4/(8*ABS($G$10))),$G$17/2*(AB443^2-ABS($G$10)^2)+2*$G$17/ABS($G$10)*(ABS($G$10)^3/3-ABS($G$10)^4/(8*ABS($G$10))))</f>
        <v>3.1298381080331264E-7</v>
      </c>
      <c r="AE443" s="191">
        <f t="shared" ref="AE443:AE506" si="113">AC443/(ABS($G$9)*$G$17)</f>
        <v>6.8949349844910274E-2</v>
      </c>
      <c r="AF443" s="191">
        <f t="shared" ref="AF443:AF506" si="114">1-AD443/(AC443*AB443)</f>
        <v>0.44934348334044361</v>
      </c>
    </row>
    <row r="444" spans="2:32">
      <c r="B444" s="116">
        <f t="shared" si="100"/>
        <v>55524.984802217827</v>
      </c>
      <c r="C444" s="115">
        <f t="shared" si="99"/>
        <v>21.570000000000036</v>
      </c>
      <c r="D444" s="68">
        <f>'ver pressoflex 6p C2 DCpowe'!$G$3/2/$C$557*C444</f>
        <v>264.23250000000041</v>
      </c>
      <c r="E444" s="114">
        <f t="shared" si="102"/>
        <v>-1.5108072731378298E-4</v>
      </c>
      <c r="F444" s="114">
        <f t="shared" si="103"/>
        <v>3.7086605190830118E-5</v>
      </c>
      <c r="G444" s="114">
        <f t="shared" si="104"/>
        <v>2.252539376954432E-4</v>
      </c>
      <c r="H444" s="114">
        <f t="shared" si="105"/>
        <v>4.2943725031077008E-3</v>
      </c>
      <c r="I444" s="114">
        <f t="shared" si="106"/>
        <v>4.4825398356123144E-3</v>
      </c>
      <c r="J444" s="114">
        <f t="shared" si="107"/>
        <v>4.670707168116928E-3</v>
      </c>
      <c r="K444" s="114">
        <f t="shared" si="108"/>
        <v>5.1411254993784603E-3</v>
      </c>
      <c r="L444" s="113">
        <f>-'ver pressoflex 6p C2 DCpowe'!$G$2*'ver pressoflex 6p C2 DCpowe'!D444*'ver pressoflex 6p C2 DCpowe'!$G$17*'ver pressoflex 6p C2 DCpowe'!$G$13*'ver pressoflex 6p C2 DCpowe'!AE444</f>
        <v>-4275.9718748542346</v>
      </c>
      <c r="M444" s="31">
        <f>IF(ABS(E444)&lt;'ver pressoflex 6p C2 DCpowe'!$G$7,'ver pressoflex 6p C2 DCpowe'!$G$16*E444*'ver pressoflex 6p C2 DCpowe'!$O$8,SIGN(E444)*'ver pressoflex 6p C2 DCpowe'!$G$15*'ver pressoflex 6p C2 DCpowe'!$O$8)</f>
        <v>-2.5433229279444736</v>
      </c>
      <c r="N444" s="31">
        <f>IF(ABS(F444)&lt;'ver pressoflex 6p C2 DCpowe'!$G$7,'ver pressoflex 6p C2 DCpowe'!$G$16*F444*'ver pressoflex 6p C2 DCpowe'!$O$9,SIGN(F444)*'ver pressoflex 6p C2 DCpowe'!$G$15*'ver pressoflex 6p C2 DCpowe'!$O$9)</f>
        <v>0</v>
      </c>
      <c r="O444" s="31">
        <f>IF(ABS(G444)&lt;'ver pressoflex 6p C2 DCpowe'!$G$7,'ver pressoflex 6p C2 DCpowe'!$G$16*G444*'ver pressoflex 6p C2 DCpowe'!$O$10,SIGN(G444)*'ver pressoflex 6p C2 DCpowe'!$G$15*'ver pressoflex 6p C2 DCpowe'!$O$10)</f>
        <v>0</v>
      </c>
      <c r="P444" s="31">
        <f>IF(ABS(H444)&lt;'ver pressoflex 6p C2 DCpowe'!$G$7,'ver pressoflex 6p C2 DCpowe'!$G$16*H444*'ver pressoflex 6p C2 DCpowe'!$O$11,SIGN(H444)*'ver pressoflex 6p C2 DCpowe'!$G$15*'ver pressoflex 6p C2 DCpowe'!$O$11)</f>
        <v>0</v>
      </c>
      <c r="Q444" s="31">
        <f>IF(ABS(I444)&lt;'ver pressoflex 6p C2 DCpowe'!$G$7,'ver pressoflex 6p C2 DCpowe'!$G$16*I444*'ver pressoflex 6p C2 DCpowe'!$O$12,SIGN(I444)*'ver pressoflex 6p C2 DCpowe'!$G$15*'ver pressoflex 6p C2 DCpowe'!$O$12)</f>
        <v>0</v>
      </c>
      <c r="R444" s="31">
        <f>IF(ABS(J444)&lt;'ver pressoflex 6p C2 DCpowe'!$G$7,'ver pressoflex 6p C2 DCpowe'!$G$16*J444*'ver pressoflex 6p C2 DCpowe'!$O$13,SIGN(J444)*'ver pressoflex 6p C2 DCpowe'!$G$15*'ver pressoflex 6p C2 DCpowe'!$O$13)</f>
        <v>17803.500000000004</v>
      </c>
      <c r="S444" s="113">
        <f t="shared" si="101"/>
        <v>13524.984802217825</v>
      </c>
      <c r="T444" s="362">
        <f>-L444*('ver pressoflex 6p C2 DCpowe'!$G$3/2-'ver pressoflex 6p C2 DCpowe'!AF444*'ver pressoflex 6p C2 DCpowe'!D444)</f>
        <v>4730097.696632674</v>
      </c>
      <c r="U444" s="29">
        <f>M444*IF(($G$3/2-$M$8)&gt;0,('ver pressoflex 6p C2 DCpowe'!$G$3/2-'ver pressoflex 6p C2 DCpowe'!$M$8),'ver pressoflex 6p C2 DCpowe'!$G$3/2-('ver pressoflex 6p C2 DCpowe'!$G$3-'ver pressoflex 6p C2 DCpowe'!$M$8))*IF(($G$3/2-$M$8)&gt;0,-1,1)</f>
        <v>2606.9060011430856</v>
      </c>
      <c r="V444" s="29">
        <f>N444*IF(($G$3/2-$M$9)&gt;0,('ver pressoflex 6p C2 DCpowe'!$G$3/2-'ver pressoflex 6p C2 DCpowe'!$M$9),'ver pressoflex 6p C2 DCpowe'!$G$3/2-('ver pressoflex 6p C2 DCpowe'!$G$3-'ver pressoflex 6p C2 DCpowe'!$M$9))*IF(($G$3/2-$M$9)&gt;0,-1,1)</f>
        <v>0</v>
      </c>
      <c r="W444" s="29">
        <f>O444*IF(($G$3/2-$M$10)&gt;0,('ver pressoflex 6p C2 DCpowe'!$G$3/2-'ver pressoflex 6p C2 DCpowe'!$M$10),'ver pressoflex 6p C2 DCpowe'!$G$3/2-('ver pressoflex 6p C2 DCpowe'!$G$3-'ver pressoflex 6p C2 DCpowe'!$M$10))*IF(($G$3/2-$M$10)&gt;0,-1,1)</f>
        <v>0</v>
      </c>
      <c r="X444" s="29">
        <f>P444*IF(($G$3/2-$M$11)&gt;0,('ver pressoflex 6p C2 DCpowe'!$G$3/2-'ver pressoflex 6p C2 DCpowe'!$M$11),'ver pressoflex 6p C2 DCpowe'!$G$3/2-('ver pressoflex 6p C2 DCpowe'!$G$3-'ver pressoflex 6p C2 DCpowe'!$M$11))*IF(($G$3/2-$M$11)&gt;0,-1,1)</f>
        <v>0</v>
      </c>
      <c r="Y444" s="29">
        <f>Q444*IF(($G$3/2-$M$12)&gt;0,('ver pressoflex 6p C2 DCpowe'!$G$3/2-'ver pressoflex 6p C2 DCpowe'!$M$12),'ver pressoflex 6p C2 DCpowe'!$G$3/2-('ver pressoflex 6p C2 DCpowe'!$G$3-'ver pressoflex 6p C2 DCpowe'!$M$12))*IF(($G$3/2-$M$12)&gt;0,-1,1)</f>
        <v>0</v>
      </c>
      <c r="Z444" s="29">
        <f>R444*IF(($G$3/2-$M$13)&gt;0,('ver pressoflex 6p C2 DCpowe'!$G$3/2-'ver pressoflex 6p C2 DCpowe'!$M$13),'ver pressoflex 6p C2 DCpowe'!$G$3/2-('ver pressoflex 6p C2 DCpowe'!$G$3-'ver pressoflex 6p C2 DCpowe'!$M$13))*IF(($G$3/2-$M$13)&gt;0,-1,1)</f>
        <v>18248587.500000004</v>
      </c>
      <c r="AA444" s="113">
        <f t="shared" si="109"/>
        <v>22981292.102633819</v>
      </c>
      <c r="AB444" s="193">
        <f t="shared" si="110"/>
        <v>6.2149905857531568E-4</v>
      </c>
      <c r="AC444" s="191">
        <f t="shared" si="111"/>
        <v>9.2472065318108167E-4</v>
      </c>
      <c r="AD444" s="194">
        <f t="shared" si="112"/>
        <v>3.1632867761944752E-7</v>
      </c>
      <c r="AE444" s="191">
        <f t="shared" si="113"/>
        <v>6.9354048988581121E-2</v>
      </c>
      <c r="AF444" s="191">
        <f t="shared" si="114"/>
        <v>0.44958845694345773</v>
      </c>
    </row>
    <row r="445" spans="2:32">
      <c r="B445" s="116">
        <f t="shared" si="100"/>
        <v>55480.015098401142</v>
      </c>
      <c r="C445" s="115">
        <f t="shared" si="99"/>
        <v>21.670000000000037</v>
      </c>
      <c r="D445" s="68">
        <f>'ver pressoflex 6p C2 DCpowe'!$G$3/2/$C$557*C445</f>
        <v>265.45750000000044</v>
      </c>
      <c r="E445" s="114">
        <f t="shared" si="102"/>
        <v>-1.5405081329274525E-4</v>
      </c>
      <c r="F445" s="114">
        <f t="shared" si="103"/>
        <v>3.4225015503336758E-5</v>
      </c>
      <c r="G445" s="114">
        <f t="shared" si="104"/>
        <v>2.2250084429941878E-4</v>
      </c>
      <c r="H445" s="114">
        <f t="shared" si="105"/>
        <v>4.2939656420146926E-3</v>
      </c>
      <c r="I445" s="114">
        <f t="shared" si="106"/>
        <v>4.4822414708107746E-3</v>
      </c>
      <c r="J445" s="114">
        <f t="shared" si="107"/>
        <v>4.6705172996068566E-3</v>
      </c>
      <c r="K445" s="114">
        <f t="shared" si="108"/>
        <v>5.1412068715970616E-3</v>
      </c>
      <c r="L445" s="113">
        <f>-'ver pressoflex 6p C2 DCpowe'!$G$2*'ver pressoflex 6p C2 DCpowe'!D445*'ver pressoflex 6p C2 DCpowe'!$G$17*'ver pressoflex 6p C2 DCpowe'!$G$13*'ver pressoflex 6p C2 DCpowe'!AE445</f>
        <v>-4320.8915796544852</v>
      </c>
      <c r="M445" s="31">
        <f>IF(ABS(E445)&lt;'ver pressoflex 6p C2 DCpowe'!$G$7,'ver pressoflex 6p C2 DCpowe'!$G$16*E445*'ver pressoflex 6p C2 DCpowe'!$O$8,SIGN(E445)*'ver pressoflex 6p C2 DCpowe'!$G$15*'ver pressoflex 6p C2 DCpowe'!$O$8)</f>
        <v>-2.5933219443813766</v>
      </c>
      <c r="N445" s="31">
        <f>IF(ABS(F445)&lt;'ver pressoflex 6p C2 DCpowe'!$G$7,'ver pressoflex 6p C2 DCpowe'!$G$16*F445*'ver pressoflex 6p C2 DCpowe'!$O$9,SIGN(F445)*'ver pressoflex 6p C2 DCpowe'!$G$15*'ver pressoflex 6p C2 DCpowe'!$O$9)</f>
        <v>0</v>
      </c>
      <c r="O445" s="31">
        <f>IF(ABS(G445)&lt;'ver pressoflex 6p C2 DCpowe'!$G$7,'ver pressoflex 6p C2 DCpowe'!$G$16*G445*'ver pressoflex 6p C2 DCpowe'!$O$10,SIGN(G445)*'ver pressoflex 6p C2 DCpowe'!$G$15*'ver pressoflex 6p C2 DCpowe'!$O$10)</f>
        <v>0</v>
      </c>
      <c r="P445" s="31">
        <f>IF(ABS(H445)&lt;'ver pressoflex 6p C2 DCpowe'!$G$7,'ver pressoflex 6p C2 DCpowe'!$G$16*H445*'ver pressoflex 6p C2 DCpowe'!$O$11,SIGN(H445)*'ver pressoflex 6p C2 DCpowe'!$G$15*'ver pressoflex 6p C2 DCpowe'!$O$11)</f>
        <v>0</v>
      </c>
      <c r="Q445" s="31">
        <f>IF(ABS(I445)&lt;'ver pressoflex 6p C2 DCpowe'!$G$7,'ver pressoflex 6p C2 DCpowe'!$G$16*I445*'ver pressoflex 6p C2 DCpowe'!$O$12,SIGN(I445)*'ver pressoflex 6p C2 DCpowe'!$G$15*'ver pressoflex 6p C2 DCpowe'!$O$12)</f>
        <v>0</v>
      </c>
      <c r="R445" s="31">
        <f>IF(ABS(J445)&lt;'ver pressoflex 6p C2 DCpowe'!$G$7,'ver pressoflex 6p C2 DCpowe'!$G$16*J445*'ver pressoflex 6p C2 DCpowe'!$O$13,SIGN(J445)*'ver pressoflex 6p C2 DCpowe'!$G$15*'ver pressoflex 6p C2 DCpowe'!$O$13)</f>
        <v>17803.500000000004</v>
      </c>
      <c r="S445" s="113">
        <f t="shared" si="101"/>
        <v>13480.015098401138</v>
      </c>
      <c r="T445" s="362">
        <f>-L445*('ver pressoflex 6p C2 DCpowe'!$G$3/2-'ver pressoflex 6p C2 DCpowe'!AF445*'ver pressoflex 6p C2 DCpowe'!D445)</f>
        <v>4777129.7004968207</v>
      </c>
      <c r="U445" s="29">
        <f>M445*IF(($G$3/2-$M$8)&gt;0,('ver pressoflex 6p C2 DCpowe'!$G$3/2-'ver pressoflex 6p C2 DCpowe'!$M$8),'ver pressoflex 6p C2 DCpowe'!$G$3/2-('ver pressoflex 6p C2 DCpowe'!$G$3-'ver pressoflex 6p C2 DCpowe'!$M$8))*IF(($G$3/2-$M$8)&gt;0,-1,1)</f>
        <v>2658.1549929909111</v>
      </c>
      <c r="V445" s="29">
        <f>N445*IF(($G$3/2-$M$9)&gt;0,('ver pressoflex 6p C2 DCpowe'!$G$3/2-'ver pressoflex 6p C2 DCpowe'!$M$9),'ver pressoflex 6p C2 DCpowe'!$G$3/2-('ver pressoflex 6p C2 DCpowe'!$G$3-'ver pressoflex 6p C2 DCpowe'!$M$9))*IF(($G$3/2-$M$9)&gt;0,-1,1)</f>
        <v>0</v>
      </c>
      <c r="W445" s="29">
        <f>O445*IF(($G$3/2-$M$10)&gt;0,('ver pressoflex 6p C2 DCpowe'!$G$3/2-'ver pressoflex 6p C2 DCpowe'!$M$10),'ver pressoflex 6p C2 DCpowe'!$G$3/2-('ver pressoflex 6p C2 DCpowe'!$G$3-'ver pressoflex 6p C2 DCpowe'!$M$10))*IF(($G$3/2-$M$10)&gt;0,-1,1)</f>
        <v>0</v>
      </c>
      <c r="X445" s="29">
        <f>P445*IF(($G$3/2-$M$11)&gt;0,('ver pressoflex 6p C2 DCpowe'!$G$3/2-'ver pressoflex 6p C2 DCpowe'!$M$11),'ver pressoflex 6p C2 DCpowe'!$G$3/2-('ver pressoflex 6p C2 DCpowe'!$G$3-'ver pressoflex 6p C2 DCpowe'!$M$11))*IF(($G$3/2-$M$11)&gt;0,-1,1)</f>
        <v>0</v>
      </c>
      <c r="Y445" s="29">
        <f>Q445*IF(($G$3/2-$M$12)&gt;0,('ver pressoflex 6p C2 DCpowe'!$G$3/2-'ver pressoflex 6p C2 DCpowe'!$M$12),'ver pressoflex 6p C2 DCpowe'!$G$3/2-('ver pressoflex 6p C2 DCpowe'!$G$3-'ver pressoflex 6p C2 DCpowe'!$M$12))*IF(($G$3/2-$M$12)&gt;0,-1,1)</f>
        <v>0</v>
      </c>
      <c r="Z445" s="29">
        <f>R445*IF(($G$3/2-$M$13)&gt;0,('ver pressoflex 6p C2 DCpowe'!$G$3/2-'ver pressoflex 6p C2 DCpowe'!$M$13),'ver pressoflex 6p C2 DCpowe'!$G$3/2-('ver pressoflex 6p C2 DCpowe'!$G$3-'ver pressoflex 6p C2 DCpowe'!$M$13))*IF(($G$3/2-$M$13)&gt;0,-1,1)</f>
        <v>18248587.500000004</v>
      </c>
      <c r="AA445" s="113">
        <f t="shared" si="109"/>
        <v>23028375.355489817</v>
      </c>
      <c r="AB445" s="193">
        <f t="shared" si="110"/>
        <v>6.2474038528295033E-4</v>
      </c>
      <c r="AC445" s="191">
        <f t="shared" si="111"/>
        <v>9.3012286436047276E-4</v>
      </c>
      <c r="AD445" s="194">
        <f t="shared" si="112"/>
        <v>3.1969490194735216E-7</v>
      </c>
      <c r="AE445" s="191">
        <f t="shared" si="113"/>
        <v>6.9759214827035454E-2</v>
      </c>
      <c r="AF445" s="191">
        <f t="shared" si="114"/>
        <v>0.44983138827987468</v>
      </c>
    </row>
    <row r="446" spans="2:32">
      <c r="B446" s="116">
        <f t="shared" si="100"/>
        <v>55434.784626315028</v>
      </c>
      <c r="C446" s="115">
        <f t="shared" si="99"/>
        <v>21.770000000000039</v>
      </c>
      <c r="D446" s="68">
        <f>'ver pressoflex 6p C2 DCpowe'!$G$3/2/$C$557*C446</f>
        <v>266.68250000000046</v>
      </c>
      <c r="E446" s="114">
        <f t="shared" si="102"/>
        <v>-1.5702432631954587E-4</v>
      </c>
      <c r="F446" s="114">
        <f t="shared" si="103"/>
        <v>3.1360123956967206E-5</v>
      </c>
      <c r="G446" s="114">
        <f t="shared" si="104"/>
        <v>2.1974457423348028E-4</v>
      </c>
      <c r="H446" s="114">
        <f t="shared" si="105"/>
        <v>4.2935583114630761E-3</v>
      </c>
      <c r="I446" s="114">
        <f t="shared" si="106"/>
        <v>4.481942761739589E-3</v>
      </c>
      <c r="J446" s="114">
        <f t="shared" si="107"/>
        <v>4.6703272120161019E-3</v>
      </c>
      <c r="K446" s="114">
        <f t="shared" si="108"/>
        <v>5.1412883377073846E-3</v>
      </c>
      <c r="L446" s="113">
        <f>-'ver pressoflex 6p C2 DCpowe'!$G$2*'ver pressoflex 6p C2 DCpowe'!D446*'ver pressoflex 6p C2 DCpowe'!$G$17*'ver pressoflex 6p C2 DCpowe'!$G$13*'ver pressoflex 6p C2 DCpowe'!AE446</f>
        <v>-4366.0719950325538</v>
      </c>
      <c r="M446" s="31">
        <f>IF(ABS(E446)&lt;'ver pressoflex 6p C2 DCpowe'!$G$7,'ver pressoflex 6p C2 DCpowe'!$G$16*E446*'ver pressoflex 6p C2 DCpowe'!$O$8,SIGN(E446)*'ver pressoflex 6p C2 DCpowe'!$G$15*'ver pressoflex 6p C2 DCpowe'!$O$8)</f>
        <v>-2.6433786524212888</v>
      </c>
      <c r="N446" s="31">
        <f>IF(ABS(F446)&lt;'ver pressoflex 6p C2 DCpowe'!$G$7,'ver pressoflex 6p C2 DCpowe'!$G$16*F446*'ver pressoflex 6p C2 DCpowe'!$O$9,SIGN(F446)*'ver pressoflex 6p C2 DCpowe'!$G$15*'ver pressoflex 6p C2 DCpowe'!$O$9)</f>
        <v>0</v>
      </c>
      <c r="O446" s="31">
        <f>IF(ABS(G446)&lt;'ver pressoflex 6p C2 DCpowe'!$G$7,'ver pressoflex 6p C2 DCpowe'!$G$16*G446*'ver pressoflex 6p C2 DCpowe'!$O$10,SIGN(G446)*'ver pressoflex 6p C2 DCpowe'!$G$15*'ver pressoflex 6p C2 DCpowe'!$O$10)</f>
        <v>0</v>
      </c>
      <c r="P446" s="31">
        <f>IF(ABS(H446)&lt;'ver pressoflex 6p C2 DCpowe'!$G$7,'ver pressoflex 6p C2 DCpowe'!$G$16*H446*'ver pressoflex 6p C2 DCpowe'!$O$11,SIGN(H446)*'ver pressoflex 6p C2 DCpowe'!$G$15*'ver pressoflex 6p C2 DCpowe'!$O$11)</f>
        <v>0</v>
      </c>
      <c r="Q446" s="31">
        <f>IF(ABS(I446)&lt;'ver pressoflex 6p C2 DCpowe'!$G$7,'ver pressoflex 6p C2 DCpowe'!$G$16*I446*'ver pressoflex 6p C2 DCpowe'!$O$12,SIGN(I446)*'ver pressoflex 6p C2 DCpowe'!$G$15*'ver pressoflex 6p C2 DCpowe'!$O$12)</f>
        <v>0</v>
      </c>
      <c r="R446" s="31">
        <f>IF(ABS(J446)&lt;'ver pressoflex 6p C2 DCpowe'!$G$7,'ver pressoflex 6p C2 DCpowe'!$G$16*J446*'ver pressoflex 6p C2 DCpowe'!$O$13,SIGN(J446)*'ver pressoflex 6p C2 DCpowe'!$G$15*'ver pressoflex 6p C2 DCpowe'!$O$13)</f>
        <v>17803.500000000004</v>
      </c>
      <c r="S446" s="113">
        <f t="shared" si="101"/>
        <v>13434.784626315028</v>
      </c>
      <c r="T446" s="362">
        <f>-L446*('ver pressoflex 6p C2 DCpowe'!$G$3/2-'ver pressoflex 6p C2 DCpowe'!AF446*'ver pressoflex 6p C2 DCpowe'!D446)</f>
        <v>4824394.2609456629</v>
      </c>
      <c r="U446" s="29">
        <f>M446*IF(($G$3/2-$M$8)&gt;0,('ver pressoflex 6p C2 DCpowe'!$G$3/2-'ver pressoflex 6p C2 DCpowe'!$M$8),'ver pressoflex 6p C2 DCpowe'!$G$3/2-('ver pressoflex 6p C2 DCpowe'!$G$3-'ver pressoflex 6p C2 DCpowe'!$M$8))*IF(($G$3/2-$M$8)&gt;0,-1,1)</f>
        <v>2709.4631187318209</v>
      </c>
      <c r="V446" s="29">
        <f>N446*IF(($G$3/2-$M$9)&gt;0,('ver pressoflex 6p C2 DCpowe'!$G$3/2-'ver pressoflex 6p C2 DCpowe'!$M$9),'ver pressoflex 6p C2 DCpowe'!$G$3/2-('ver pressoflex 6p C2 DCpowe'!$G$3-'ver pressoflex 6p C2 DCpowe'!$M$9))*IF(($G$3/2-$M$9)&gt;0,-1,1)</f>
        <v>0</v>
      </c>
      <c r="W446" s="29">
        <f>O446*IF(($G$3/2-$M$10)&gt;0,('ver pressoflex 6p C2 DCpowe'!$G$3/2-'ver pressoflex 6p C2 DCpowe'!$M$10),'ver pressoflex 6p C2 DCpowe'!$G$3/2-('ver pressoflex 6p C2 DCpowe'!$G$3-'ver pressoflex 6p C2 DCpowe'!$M$10))*IF(($G$3/2-$M$10)&gt;0,-1,1)</f>
        <v>0</v>
      </c>
      <c r="X446" s="29">
        <f>P446*IF(($G$3/2-$M$11)&gt;0,('ver pressoflex 6p C2 DCpowe'!$G$3/2-'ver pressoflex 6p C2 DCpowe'!$M$11),'ver pressoflex 6p C2 DCpowe'!$G$3/2-('ver pressoflex 6p C2 DCpowe'!$G$3-'ver pressoflex 6p C2 DCpowe'!$M$11))*IF(($G$3/2-$M$11)&gt;0,-1,1)</f>
        <v>0</v>
      </c>
      <c r="Y446" s="29">
        <f>Q446*IF(($G$3/2-$M$12)&gt;0,('ver pressoflex 6p C2 DCpowe'!$G$3/2-'ver pressoflex 6p C2 DCpowe'!$M$12),'ver pressoflex 6p C2 DCpowe'!$G$3/2-('ver pressoflex 6p C2 DCpowe'!$G$3-'ver pressoflex 6p C2 DCpowe'!$M$12))*IF(($G$3/2-$M$12)&gt;0,-1,1)</f>
        <v>0</v>
      </c>
      <c r="Z446" s="29">
        <f>R446*IF(($G$3/2-$M$13)&gt;0,('ver pressoflex 6p C2 DCpowe'!$G$3/2-'ver pressoflex 6p C2 DCpowe'!$M$13),'ver pressoflex 6p C2 DCpowe'!$G$3/2-('ver pressoflex 6p C2 DCpowe'!$G$3-'ver pressoflex 6p C2 DCpowe'!$M$13))*IF(($G$3/2-$M$13)&gt;0,-1,1)</f>
        <v>18248587.500000004</v>
      </c>
      <c r="AA446" s="113">
        <f t="shared" si="109"/>
        <v>23075691.224064399</v>
      </c>
      <c r="AB446" s="193">
        <f t="shared" si="110"/>
        <v>6.2798545201082857E-4</v>
      </c>
      <c r="AC446" s="191">
        <f t="shared" si="111"/>
        <v>9.3553130890693657E-4</v>
      </c>
      <c r="AD446" s="194">
        <f t="shared" si="112"/>
        <v>3.23082551058815E-7</v>
      </c>
      <c r="AE446" s="191">
        <f t="shared" si="113"/>
        <v>7.0164848168020238E-2</v>
      </c>
      <c r="AF446" s="191">
        <f t="shared" si="114"/>
        <v>0.45007230209233284</v>
      </c>
    </row>
    <row r="447" spans="2:32">
      <c r="B447" s="116">
        <f t="shared" si="100"/>
        <v>55389.292934365898</v>
      </c>
      <c r="C447" s="115">
        <f t="shared" si="99"/>
        <v>21.87000000000004</v>
      </c>
      <c r="D447" s="68">
        <f>'ver pressoflex 6p C2 DCpowe'!$G$3/2/$C$557*C447</f>
        <v>267.90750000000048</v>
      </c>
      <c r="E447" s="114">
        <f t="shared" si="102"/>
        <v>-1.60001272329082E-4</v>
      </c>
      <c r="F447" s="114">
        <f t="shared" si="103"/>
        <v>2.8491924833624171E-5</v>
      </c>
      <c r="G447" s="114">
        <f t="shared" si="104"/>
        <v>2.1698512199633035E-4</v>
      </c>
      <c r="H447" s="114">
        <f t="shared" si="105"/>
        <v>4.2931505106398506E-3</v>
      </c>
      <c r="I447" s="114">
        <f t="shared" si="106"/>
        <v>4.4816437078025574E-3</v>
      </c>
      <c r="J447" s="114">
        <f t="shared" si="107"/>
        <v>4.6701369049652634E-3</v>
      </c>
      <c r="K447" s="114">
        <f t="shared" si="108"/>
        <v>5.14136989787203E-3</v>
      </c>
      <c r="L447" s="113">
        <f>-'ver pressoflex 6p C2 DCpowe'!$G$2*'ver pressoflex 6p C2 DCpowe'!D447*'ver pressoflex 6p C2 DCpowe'!$G$17*'ver pressoflex 6p C2 DCpowe'!$G$13*'ver pressoflex 6p C2 DCpowe'!AE447</f>
        <v>-4411.5135724821321</v>
      </c>
      <c r="M447" s="31">
        <f>IF(ABS(E447)&lt;'ver pressoflex 6p C2 DCpowe'!$G$7,'ver pressoflex 6p C2 DCpowe'!$G$16*E447*'ver pressoflex 6p C2 DCpowe'!$O$8,SIGN(E447)*'ver pressoflex 6p C2 DCpowe'!$G$15*'ver pressoflex 6p C2 DCpowe'!$O$8)</f>
        <v>-2.6934931519734455</v>
      </c>
      <c r="N447" s="31">
        <f>IF(ABS(F447)&lt;'ver pressoflex 6p C2 DCpowe'!$G$7,'ver pressoflex 6p C2 DCpowe'!$G$16*F447*'ver pressoflex 6p C2 DCpowe'!$O$9,SIGN(F447)*'ver pressoflex 6p C2 DCpowe'!$G$15*'ver pressoflex 6p C2 DCpowe'!$O$9)</f>
        <v>0</v>
      </c>
      <c r="O447" s="31">
        <f>IF(ABS(G447)&lt;'ver pressoflex 6p C2 DCpowe'!$G$7,'ver pressoflex 6p C2 DCpowe'!$G$16*G447*'ver pressoflex 6p C2 DCpowe'!$O$10,SIGN(G447)*'ver pressoflex 6p C2 DCpowe'!$G$15*'ver pressoflex 6p C2 DCpowe'!$O$10)</f>
        <v>0</v>
      </c>
      <c r="P447" s="31">
        <f>IF(ABS(H447)&lt;'ver pressoflex 6p C2 DCpowe'!$G$7,'ver pressoflex 6p C2 DCpowe'!$G$16*H447*'ver pressoflex 6p C2 DCpowe'!$O$11,SIGN(H447)*'ver pressoflex 6p C2 DCpowe'!$G$15*'ver pressoflex 6p C2 DCpowe'!$O$11)</f>
        <v>0</v>
      </c>
      <c r="Q447" s="31">
        <f>IF(ABS(I447)&lt;'ver pressoflex 6p C2 DCpowe'!$G$7,'ver pressoflex 6p C2 DCpowe'!$G$16*I447*'ver pressoflex 6p C2 DCpowe'!$O$12,SIGN(I447)*'ver pressoflex 6p C2 DCpowe'!$G$15*'ver pressoflex 6p C2 DCpowe'!$O$12)</f>
        <v>0</v>
      </c>
      <c r="R447" s="31">
        <f>IF(ABS(J447)&lt;'ver pressoflex 6p C2 DCpowe'!$G$7,'ver pressoflex 6p C2 DCpowe'!$G$16*J447*'ver pressoflex 6p C2 DCpowe'!$O$13,SIGN(J447)*'ver pressoflex 6p C2 DCpowe'!$G$15*'ver pressoflex 6p C2 DCpowe'!$O$13)</f>
        <v>17803.500000000004</v>
      </c>
      <c r="S447" s="113">
        <f t="shared" si="101"/>
        <v>13389.292934365898</v>
      </c>
      <c r="T447" s="362">
        <f>-L447*('ver pressoflex 6p C2 DCpowe'!$G$3/2-'ver pressoflex 6p C2 DCpowe'!AF447*'ver pressoflex 6p C2 DCpowe'!D447)</f>
        <v>4871891.3915240131</v>
      </c>
      <c r="U447" s="29">
        <f>M447*IF(($G$3/2-$M$8)&gt;0,('ver pressoflex 6p C2 DCpowe'!$G$3/2-'ver pressoflex 6p C2 DCpowe'!$M$8),'ver pressoflex 6p C2 DCpowe'!$G$3/2-('ver pressoflex 6p C2 DCpowe'!$G$3-'ver pressoflex 6p C2 DCpowe'!$M$8))*IF(($G$3/2-$M$8)&gt;0,-1,1)</f>
        <v>2760.8304807727818</v>
      </c>
      <c r="V447" s="29">
        <f>N447*IF(($G$3/2-$M$9)&gt;0,('ver pressoflex 6p C2 DCpowe'!$G$3/2-'ver pressoflex 6p C2 DCpowe'!$M$9),'ver pressoflex 6p C2 DCpowe'!$G$3/2-('ver pressoflex 6p C2 DCpowe'!$G$3-'ver pressoflex 6p C2 DCpowe'!$M$9))*IF(($G$3/2-$M$9)&gt;0,-1,1)</f>
        <v>0</v>
      </c>
      <c r="W447" s="29">
        <f>O447*IF(($G$3/2-$M$10)&gt;0,('ver pressoflex 6p C2 DCpowe'!$G$3/2-'ver pressoflex 6p C2 DCpowe'!$M$10),'ver pressoflex 6p C2 DCpowe'!$G$3/2-('ver pressoflex 6p C2 DCpowe'!$G$3-'ver pressoflex 6p C2 DCpowe'!$M$10))*IF(($G$3/2-$M$10)&gt;0,-1,1)</f>
        <v>0</v>
      </c>
      <c r="X447" s="29">
        <f>P447*IF(($G$3/2-$M$11)&gt;0,('ver pressoflex 6p C2 DCpowe'!$G$3/2-'ver pressoflex 6p C2 DCpowe'!$M$11),'ver pressoflex 6p C2 DCpowe'!$G$3/2-('ver pressoflex 6p C2 DCpowe'!$G$3-'ver pressoflex 6p C2 DCpowe'!$M$11))*IF(($G$3/2-$M$11)&gt;0,-1,1)</f>
        <v>0</v>
      </c>
      <c r="Y447" s="29">
        <f>Q447*IF(($G$3/2-$M$12)&gt;0,('ver pressoflex 6p C2 DCpowe'!$G$3/2-'ver pressoflex 6p C2 DCpowe'!$M$12),'ver pressoflex 6p C2 DCpowe'!$G$3/2-('ver pressoflex 6p C2 DCpowe'!$G$3-'ver pressoflex 6p C2 DCpowe'!$M$12))*IF(($G$3/2-$M$12)&gt;0,-1,1)</f>
        <v>0</v>
      </c>
      <c r="Z447" s="29">
        <f>R447*IF(($G$3/2-$M$13)&gt;0,('ver pressoflex 6p C2 DCpowe'!$G$3/2-'ver pressoflex 6p C2 DCpowe'!$M$13),'ver pressoflex 6p C2 DCpowe'!$G$3/2-('ver pressoflex 6p C2 DCpowe'!$G$3-'ver pressoflex 6p C2 DCpowe'!$M$13))*IF(($G$3/2-$M$13)&gt;0,-1,1)</f>
        <v>18248587.500000004</v>
      </c>
      <c r="AA447" s="113">
        <f t="shared" si="109"/>
        <v>23123239.72200479</v>
      </c>
      <c r="AB447" s="193">
        <f t="shared" si="110"/>
        <v>6.3123426523584744E-4</v>
      </c>
      <c r="AC447" s="191">
        <f t="shared" si="111"/>
        <v>9.4094599761530145E-4</v>
      </c>
      <c r="AD447" s="194">
        <f t="shared" si="112"/>
        <v>3.2649169245097792E-7</v>
      </c>
      <c r="AE447" s="191">
        <f t="shared" si="113"/>
        <v>7.0570949821147602E-2</v>
      </c>
      <c r="AF447" s="191">
        <f t="shared" si="114"/>
        <v>0.4503112227410776</v>
      </c>
    </row>
    <row r="448" spans="2:32">
      <c r="B448" s="116">
        <f t="shared" si="100"/>
        <v>55343.5395699168</v>
      </c>
      <c r="C448" s="115">
        <f t="shared" si="99"/>
        <v>21.970000000000041</v>
      </c>
      <c r="D448" s="68">
        <f>'ver pressoflex 6p C2 DCpowe'!$G$3/2/$C$557*C448</f>
        <v>269.1325000000005</v>
      </c>
      <c r="E448" s="114">
        <f t="shared" si="102"/>
        <v>-1.6298165726996272E-4</v>
      </c>
      <c r="F448" s="114">
        <f t="shared" si="103"/>
        <v>2.5620412401999413E-5</v>
      </c>
      <c r="G448" s="114">
        <f t="shared" si="104"/>
        <v>2.1422248207396156E-4</v>
      </c>
      <c r="H448" s="114">
        <f t="shared" si="105"/>
        <v>4.2927422387301429E-3</v>
      </c>
      <c r="I448" s="114">
        <f t="shared" si="106"/>
        <v>4.4813443084021042E-3</v>
      </c>
      <c r="J448" s="114">
        <f t="shared" si="107"/>
        <v>4.6699463780740663E-3</v>
      </c>
      <c r="K448" s="114">
        <f t="shared" si="108"/>
        <v>5.1414515522539717E-3</v>
      </c>
      <c r="L448" s="113">
        <f>-'ver pressoflex 6p C2 DCpowe'!$G$2*'ver pressoflex 6p C2 DCpowe'!D448*'ver pressoflex 6p C2 DCpowe'!$G$17*'ver pressoflex 6p C2 DCpowe'!$G$13*'ver pressoflex 6p C2 DCpowe'!AE448</f>
        <v>-4457.2167645400277</v>
      </c>
      <c r="M448" s="31">
        <f>IF(ABS(E448)&lt;'ver pressoflex 6p C2 DCpowe'!$G$7,'ver pressoflex 6p C2 DCpowe'!$G$16*E448*'ver pressoflex 6p C2 DCpowe'!$O$8,SIGN(E448)*'ver pressoflex 6p C2 DCpowe'!$G$15*'ver pressoflex 6p C2 DCpowe'!$O$8)</f>
        <v>-2.7436655431779111</v>
      </c>
      <c r="N448" s="31">
        <f>IF(ABS(F448)&lt;'ver pressoflex 6p C2 DCpowe'!$G$7,'ver pressoflex 6p C2 DCpowe'!$G$16*F448*'ver pressoflex 6p C2 DCpowe'!$O$9,SIGN(F448)*'ver pressoflex 6p C2 DCpowe'!$G$15*'ver pressoflex 6p C2 DCpowe'!$O$9)</f>
        <v>0</v>
      </c>
      <c r="O448" s="31">
        <f>IF(ABS(G448)&lt;'ver pressoflex 6p C2 DCpowe'!$G$7,'ver pressoflex 6p C2 DCpowe'!$G$16*G448*'ver pressoflex 6p C2 DCpowe'!$O$10,SIGN(G448)*'ver pressoflex 6p C2 DCpowe'!$G$15*'ver pressoflex 6p C2 DCpowe'!$O$10)</f>
        <v>0</v>
      </c>
      <c r="P448" s="31">
        <f>IF(ABS(H448)&lt;'ver pressoflex 6p C2 DCpowe'!$G$7,'ver pressoflex 6p C2 DCpowe'!$G$16*H448*'ver pressoflex 6p C2 DCpowe'!$O$11,SIGN(H448)*'ver pressoflex 6p C2 DCpowe'!$G$15*'ver pressoflex 6p C2 DCpowe'!$O$11)</f>
        <v>0</v>
      </c>
      <c r="Q448" s="31">
        <f>IF(ABS(I448)&lt;'ver pressoflex 6p C2 DCpowe'!$G$7,'ver pressoflex 6p C2 DCpowe'!$G$16*I448*'ver pressoflex 6p C2 DCpowe'!$O$12,SIGN(I448)*'ver pressoflex 6p C2 DCpowe'!$G$15*'ver pressoflex 6p C2 DCpowe'!$O$12)</f>
        <v>0</v>
      </c>
      <c r="R448" s="31">
        <f>IF(ABS(J448)&lt;'ver pressoflex 6p C2 DCpowe'!$G$7,'ver pressoflex 6p C2 DCpowe'!$G$16*J448*'ver pressoflex 6p C2 DCpowe'!$O$13,SIGN(J448)*'ver pressoflex 6p C2 DCpowe'!$G$15*'ver pressoflex 6p C2 DCpowe'!$O$13)</f>
        <v>17803.500000000004</v>
      </c>
      <c r="S448" s="113">
        <f t="shared" si="101"/>
        <v>13343.539569916798</v>
      </c>
      <c r="T448" s="362">
        <f>-L448*('ver pressoflex 6p C2 DCpowe'!$G$3/2-'ver pressoflex 6p C2 DCpowe'!AF448*'ver pressoflex 6p C2 DCpowe'!D448)</f>
        <v>4919621.105807974</v>
      </c>
      <c r="U448" s="29">
        <f>M448*IF(($G$3/2-$M$8)&gt;0,('ver pressoflex 6p C2 DCpowe'!$G$3/2-'ver pressoflex 6p C2 DCpowe'!$M$8),'ver pressoflex 6p C2 DCpowe'!$G$3/2-('ver pressoflex 6p C2 DCpowe'!$G$3-'ver pressoflex 6p C2 DCpowe'!$M$8))*IF(($G$3/2-$M$8)&gt;0,-1,1)</f>
        <v>2812.2571817573589</v>
      </c>
      <c r="V448" s="29">
        <f>N448*IF(($G$3/2-$M$9)&gt;0,('ver pressoflex 6p C2 DCpowe'!$G$3/2-'ver pressoflex 6p C2 DCpowe'!$M$9),'ver pressoflex 6p C2 DCpowe'!$G$3/2-('ver pressoflex 6p C2 DCpowe'!$G$3-'ver pressoflex 6p C2 DCpowe'!$M$9))*IF(($G$3/2-$M$9)&gt;0,-1,1)</f>
        <v>0</v>
      </c>
      <c r="W448" s="29">
        <f>O448*IF(($G$3/2-$M$10)&gt;0,('ver pressoflex 6p C2 DCpowe'!$G$3/2-'ver pressoflex 6p C2 DCpowe'!$M$10),'ver pressoflex 6p C2 DCpowe'!$G$3/2-('ver pressoflex 6p C2 DCpowe'!$G$3-'ver pressoflex 6p C2 DCpowe'!$M$10))*IF(($G$3/2-$M$10)&gt;0,-1,1)</f>
        <v>0</v>
      </c>
      <c r="X448" s="29">
        <f>P448*IF(($G$3/2-$M$11)&gt;0,('ver pressoflex 6p C2 DCpowe'!$G$3/2-'ver pressoflex 6p C2 DCpowe'!$M$11),'ver pressoflex 6p C2 DCpowe'!$G$3/2-('ver pressoflex 6p C2 DCpowe'!$G$3-'ver pressoflex 6p C2 DCpowe'!$M$11))*IF(($G$3/2-$M$11)&gt;0,-1,1)</f>
        <v>0</v>
      </c>
      <c r="Y448" s="29">
        <f>Q448*IF(($G$3/2-$M$12)&gt;0,('ver pressoflex 6p C2 DCpowe'!$G$3/2-'ver pressoflex 6p C2 DCpowe'!$M$12),'ver pressoflex 6p C2 DCpowe'!$G$3/2-('ver pressoflex 6p C2 DCpowe'!$G$3-'ver pressoflex 6p C2 DCpowe'!$M$12))*IF(($G$3/2-$M$12)&gt;0,-1,1)</f>
        <v>0</v>
      </c>
      <c r="Z448" s="29">
        <f>R448*IF(($G$3/2-$M$13)&gt;0,('ver pressoflex 6p C2 DCpowe'!$G$3/2-'ver pressoflex 6p C2 DCpowe'!$M$13),'ver pressoflex 6p C2 DCpowe'!$G$3/2-('ver pressoflex 6p C2 DCpowe'!$G$3-'ver pressoflex 6p C2 DCpowe'!$M$13))*IF(($G$3/2-$M$13)&gt;0,-1,1)</f>
        <v>18248587.500000004</v>
      </c>
      <c r="AA448" s="113">
        <f t="shared" si="109"/>
        <v>23171020.862989735</v>
      </c>
      <c r="AB448" s="193">
        <f t="shared" si="110"/>
        <v>6.3448683144986802E-4</v>
      </c>
      <c r="AC448" s="191">
        <f t="shared" si="111"/>
        <v>9.4636694130533568E-4</v>
      </c>
      <c r="AD448" s="194">
        <f t="shared" si="112"/>
        <v>3.2992239384718883E-7</v>
      </c>
      <c r="AE448" s="191">
        <f t="shared" si="113"/>
        <v>7.0977520597900176E-2</v>
      </c>
      <c r="AF448" s="191">
        <f t="shared" si="114"/>
        <v>0.45054817421086502</v>
      </c>
    </row>
    <row r="449" spans="2:32">
      <c r="B449" s="116">
        <f t="shared" si="100"/>
        <v>55297.524079284412</v>
      </c>
      <c r="C449" s="115">
        <f t="shared" si="99"/>
        <v>22.070000000000043</v>
      </c>
      <c r="D449" s="68">
        <f>'ver pressoflex 6p C2 DCpowe'!$G$3/2/$C$557*C449</f>
        <v>270.35750000000053</v>
      </c>
      <c r="E449" s="114">
        <f t="shared" si="102"/>
        <v>-1.6596548710454839E-4</v>
      </c>
      <c r="F449" s="114">
        <f t="shared" si="103"/>
        <v>2.2745580917535562E-5</v>
      </c>
      <c r="G449" s="114">
        <f t="shared" si="104"/>
        <v>2.1145664893961952E-4</v>
      </c>
      <c r="H449" s="114">
        <f t="shared" si="105"/>
        <v>4.2923334949171851E-3</v>
      </c>
      <c r="I449" s="114">
        <f t="shared" si="106"/>
        <v>4.481044562939269E-3</v>
      </c>
      <c r="J449" s="114">
        <f t="shared" si="107"/>
        <v>4.6697556309613537E-3</v>
      </c>
      <c r="K449" s="114">
        <f t="shared" si="108"/>
        <v>5.1415333010165635E-3</v>
      </c>
      <c r="L449" s="113">
        <f>-'ver pressoflex 6p C2 DCpowe'!$G$2*'ver pressoflex 6p C2 DCpowe'!D449*'ver pressoflex 6p C2 DCpowe'!$G$17*'ver pressoflex 6p C2 DCpowe'!$G$13*'ver pressoflex 6p C2 DCpowe'!AE449</f>
        <v>-4503.1820247891847</v>
      </c>
      <c r="M449" s="31">
        <f>IF(ABS(E449)&lt;'ver pressoflex 6p C2 DCpowe'!$G$7,'ver pressoflex 6p C2 DCpowe'!$G$16*E449*'ver pressoflex 6p C2 DCpowe'!$O$8,SIGN(E449)*'ver pressoflex 6p C2 DCpowe'!$G$15*'ver pressoflex 6p C2 DCpowe'!$O$8)</f>
        <v>-2.7938959264062437</v>
      </c>
      <c r="N449" s="31">
        <f>IF(ABS(F449)&lt;'ver pressoflex 6p C2 DCpowe'!$G$7,'ver pressoflex 6p C2 DCpowe'!$G$16*F449*'ver pressoflex 6p C2 DCpowe'!$O$9,SIGN(F449)*'ver pressoflex 6p C2 DCpowe'!$G$15*'ver pressoflex 6p C2 DCpowe'!$O$9)</f>
        <v>0</v>
      </c>
      <c r="O449" s="31">
        <f>IF(ABS(G449)&lt;'ver pressoflex 6p C2 DCpowe'!$G$7,'ver pressoflex 6p C2 DCpowe'!$G$16*G449*'ver pressoflex 6p C2 DCpowe'!$O$10,SIGN(G449)*'ver pressoflex 6p C2 DCpowe'!$G$15*'ver pressoflex 6p C2 DCpowe'!$O$10)</f>
        <v>0</v>
      </c>
      <c r="P449" s="31">
        <f>IF(ABS(H449)&lt;'ver pressoflex 6p C2 DCpowe'!$G$7,'ver pressoflex 6p C2 DCpowe'!$G$16*H449*'ver pressoflex 6p C2 DCpowe'!$O$11,SIGN(H449)*'ver pressoflex 6p C2 DCpowe'!$G$15*'ver pressoflex 6p C2 DCpowe'!$O$11)</f>
        <v>0</v>
      </c>
      <c r="Q449" s="31">
        <f>IF(ABS(I449)&lt;'ver pressoflex 6p C2 DCpowe'!$G$7,'ver pressoflex 6p C2 DCpowe'!$G$16*I449*'ver pressoflex 6p C2 DCpowe'!$O$12,SIGN(I449)*'ver pressoflex 6p C2 DCpowe'!$G$15*'ver pressoflex 6p C2 DCpowe'!$O$12)</f>
        <v>0</v>
      </c>
      <c r="R449" s="31">
        <f>IF(ABS(J449)&lt;'ver pressoflex 6p C2 DCpowe'!$G$7,'ver pressoflex 6p C2 DCpowe'!$G$16*J449*'ver pressoflex 6p C2 DCpowe'!$O$13,SIGN(J449)*'ver pressoflex 6p C2 DCpowe'!$G$15*'ver pressoflex 6p C2 DCpowe'!$O$13)</f>
        <v>17803.500000000004</v>
      </c>
      <c r="S449" s="113">
        <f t="shared" si="101"/>
        <v>13297.524079284412</v>
      </c>
      <c r="T449" s="362">
        <f>-L449*('ver pressoflex 6p C2 DCpowe'!$G$3/2-'ver pressoflex 6p C2 DCpowe'!AF449*'ver pressoflex 6p C2 DCpowe'!D449)</f>
        <v>4967583.4174050335</v>
      </c>
      <c r="U449" s="29">
        <f>M449*IF(($G$3/2-$M$8)&gt;0,('ver pressoflex 6p C2 DCpowe'!$G$3/2-'ver pressoflex 6p C2 DCpowe'!$M$8),'ver pressoflex 6p C2 DCpowe'!$G$3/2-('ver pressoflex 6p C2 DCpowe'!$G$3-'ver pressoflex 6p C2 DCpowe'!$M$8))*IF(($G$3/2-$M$8)&gt;0,-1,1)</f>
        <v>2863.7433245663997</v>
      </c>
      <c r="V449" s="29">
        <f>N449*IF(($G$3/2-$M$9)&gt;0,('ver pressoflex 6p C2 DCpowe'!$G$3/2-'ver pressoflex 6p C2 DCpowe'!$M$9),'ver pressoflex 6p C2 DCpowe'!$G$3/2-('ver pressoflex 6p C2 DCpowe'!$G$3-'ver pressoflex 6p C2 DCpowe'!$M$9))*IF(($G$3/2-$M$9)&gt;0,-1,1)</f>
        <v>0</v>
      </c>
      <c r="W449" s="29">
        <f>O449*IF(($G$3/2-$M$10)&gt;0,('ver pressoflex 6p C2 DCpowe'!$G$3/2-'ver pressoflex 6p C2 DCpowe'!$M$10),'ver pressoflex 6p C2 DCpowe'!$G$3/2-('ver pressoflex 6p C2 DCpowe'!$G$3-'ver pressoflex 6p C2 DCpowe'!$M$10))*IF(($G$3/2-$M$10)&gt;0,-1,1)</f>
        <v>0</v>
      </c>
      <c r="X449" s="29">
        <f>P449*IF(($G$3/2-$M$11)&gt;0,('ver pressoflex 6p C2 DCpowe'!$G$3/2-'ver pressoflex 6p C2 DCpowe'!$M$11),'ver pressoflex 6p C2 DCpowe'!$G$3/2-('ver pressoflex 6p C2 DCpowe'!$G$3-'ver pressoflex 6p C2 DCpowe'!$M$11))*IF(($G$3/2-$M$11)&gt;0,-1,1)</f>
        <v>0</v>
      </c>
      <c r="Y449" s="29">
        <f>Q449*IF(($G$3/2-$M$12)&gt;0,('ver pressoflex 6p C2 DCpowe'!$G$3/2-'ver pressoflex 6p C2 DCpowe'!$M$12),'ver pressoflex 6p C2 DCpowe'!$G$3/2-('ver pressoflex 6p C2 DCpowe'!$G$3-'ver pressoflex 6p C2 DCpowe'!$M$12))*IF(($G$3/2-$M$12)&gt;0,-1,1)</f>
        <v>0</v>
      </c>
      <c r="Z449" s="29">
        <f>R449*IF(($G$3/2-$M$13)&gt;0,('ver pressoflex 6p C2 DCpowe'!$G$3/2-'ver pressoflex 6p C2 DCpowe'!$M$13),'ver pressoflex 6p C2 DCpowe'!$G$3/2-('ver pressoflex 6p C2 DCpowe'!$G$3-'ver pressoflex 6p C2 DCpowe'!$M$13))*IF(($G$3/2-$M$13)&gt;0,-1,1)</f>
        <v>18248587.500000004</v>
      </c>
      <c r="AA449" s="113">
        <f t="shared" si="109"/>
        <v>23219034.660729602</v>
      </c>
      <c r="AB449" s="193">
        <f t="shared" si="110"/>
        <v>6.3774315715975827E-4</v>
      </c>
      <c r="AC449" s="191">
        <f t="shared" si="111"/>
        <v>9.5179415082181939E-4</v>
      </c>
      <c r="AD449" s="194">
        <f t="shared" si="112"/>
        <v>3.333747231978579E-7</v>
      </c>
      <c r="AE449" s="191">
        <f t="shared" si="113"/>
        <v>7.1384561311636452E-2</v>
      </c>
      <c r="AF449" s="191">
        <f t="shared" si="114"/>
        <v>0.450783180117733</v>
      </c>
    </row>
    <row r="450" spans="2:32">
      <c r="B450" s="116">
        <f t="shared" si="100"/>
        <v>55251.24600773603</v>
      </c>
      <c r="C450" s="115">
        <f t="shared" si="99"/>
        <v>22.170000000000044</v>
      </c>
      <c r="D450" s="68">
        <f>'ver pressoflex 6p C2 DCpowe'!$G$3/2/$C$557*C450</f>
        <v>271.58250000000055</v>
      </c>
      <c r="E450" s="114">
        <f t="shared" si="102"/>
        <v>-1.6895276780899083E-4</v>
      </c>
      <c r="F450" s="114">
        <f t="shared" si="103"/>
        <v>1.9867424622387824E-5</v>
      </c>
      <c r="G450" s="114">
        <f t="shared" si="104"/>
        <v>2.0868761705376647E-4</v>
      </c>
      <c r="H450" s="114">
        <f t="shared" si="105"/>
        <v>4.2919242783823301E-3</v>
      </c>
      <c r="I450" s="114">
        <f t="shared" si="106"/>
        <v>4.4807444708137092E-3</v>
      </c>
      <c r="J450" s="114">
        <f t="shared" si="107"/>
        <v>4.6695646632450875E-3</v>
      </c>
      <c r="K450" s="114">
        <f t="shared" si="108"/>
        <v>5.1416151443235344E-3</v>
      </c>
      <c r="L450" s="113">
        <f>-'ver pressoflex 6p C2 DCpowe'!$G$2*'ver pressoflex 6p C2 DCpowe'!D450*'ver pressoflex 6p C2 DCpowe'!$G$17*'ver pressoflex 6p C2 DCpowe'!$G$13*'ver pressoflex 6p C2 DCpowe'!AE450</f>
        <v>-4549.409807861708</v>
      </c>
      <c r="M450" s="31">
        <f>IF(ABS(E450)&lt;'ver pressoflex 6p C2 DCpowe'!$G$7,'ver pressoflex 6p C2 DCpowe'!$G$16*E450*'ver pressoflex 6p C2 DCpowe'!$O$8,SIGN(E450)*'ver pressoflex 6p C2 DCpowe'!$G$15*'ver pressoflex 6p C2 DCpowe'!$O$8)</f>
        <v>-2.8441844022621674</v>
      </c>
      <c r="N450" s="31">
        <f>IF(ABS(F450)&lt;'ver pressoflex 6p C2 DCpowe'!$G$7,'ver pressoflex 6p C2 DCpowe'!$G$16*F450*'ver pressoflex 6p C2 DCpowe'!$O$9,SIGN(F450)*'ver pressoflex 6p C2 DCpowe'!$G$15*'ver pressoflex 6p C2 DCpowe'!$O$9)</f>
        <v>0</v>
      </c>
      <c r="O450" s="31">
        <f>IF(ABS(G450)&lt;'ver pressoflex 6p C2 DCpowe'!$G$7,'ver pressoflex 6p C2 DCpowe'!$G$16*G450*'ver pressoflex 6p C2 DCpowe'!$O$10,SIGN(G450)*'ver pressoflex 6p C2 DCpowe'!$G$15*'ver pressoflex 6p C2 DCpowe'!$O$10)</f>
        <v>0</v>
      </c>
      <c r="P450" s="31">
        <f>IF(ABS(H450)&lt;'ver pressoflex 6p C2 DCpowe'!$G$7,'ver pressoflex 6p C2 DCpowe'!$G$16*H450*'ver pressoflex 6p C2 DCpowe'!$O$11,SIGN(H450)*'ver pressoflex 6p C2 DCpowe'!$G$15*'ver pressoflex 6p C2 DCpowe'!$O$11)</f>
        <v>0</v>
      </c>
      <c r="Q450" s="31">
        <f>IF(ABS(I450)&lt;'ver pressoflex 6p C2 DCpowe'!$G$7,'ver pressoflex 6p C2 DCpowe'!$G$16*I450*'ver pressoflex 6p C2 DCpowe'!$O$12,SIGN(I450)*'ver pressoflex 6p C2 DCpowe'!$G$15*'ver pressoflex 6p C2 DCpowe'!$O$12)</f>
        <v>0</v>
      </c>
      <c r="R450" s="31">
        <f>IF(ABS(J450)&lt;'ver pressoflex 6p C2 DCpowe'!$G$7,'ver pressoflex 6p C2 DCpowe'!$G$16*J450*'ver pressoflex 6p C2 DCpowe'!$O$13,SIGN(J450)*'ver pressoflex 6p C2 DCpowe'!$G$15*'ver pressoflex 6p C2 DCpowe'!$O$13)</f>
        <v>17803.500000000004</v>
      </c>
      <c r="S450" s="113">
        <f t="shared" si="101"/>
        <v>13251.246007736034</v>
      </c>
      <c r="T450" s="362">
        <f>-L450*('ver pressoflex 6p C2 DCpowe'!$G$3/2-'ver pressoflex 6p C2 DCpowe'!AF450*'ver pressoflex 6p C2 DCpowe'!D450)</f>
        <v>5015778.3399541546</v>
      </c>
      <c r="U450" s="29">
        <f>M450*IF(($G$3/2-$M$8)&gt;0,('ver pressoflex 6p C2 DCpowe'!$G$3/2-'ver pressoflex 6p C2 DCpowe'!$M$8),'ver pressoflex 6p C2 DCpowe'!$G$3/2-('ver pressoflex 6p C2 DCpowe'!$G$3-'ver pressoflex 6p C2 DCpowe'!$M$8))*IF(($G$3/2-$M$8)&gt;0,-1,1)</f>
        <v>2915.2890123187217</v>
      </c>
      <c r="V450" s="29">
        <f>N450*IF(($G$3/2-$M$9)&gt;0,('ver pressoflex 6p C2 DCpowe'!$G$3/2-'ver pressoflex 6p C2 DCpowe'!$M$9),'ver pressoflex 6p C2 DCpowe'!$G$3/2-('ver pressoflex 6p C2 DCpowe'!$G$3-'ver pressoflex 6p C2 DCpowe'!$M$9))*IF(($G$3/2-$M$9)&gt;0,-1,1)</f>
        <v>0</v>
      </c>
      <c r="W450" s="29">
        <f>O450*IF(($G$3/2-$M$10)&gt;0,('ver pressoflex 6p C2 DCpowe'!$G$3/2-'ver pressoflex 6p C2 DCpowe'!$M$10),'ver pressoflex 6p C2 DCpowe'!$G$3/2-('ver pressoflex 6p C2 DCpowe'!$G$3-'ver pressoflex 6p C2 DCpowe'!$M$10))*IF(($G$3/2-$M$10)&gt;0,-1,1)</f>
        <v>0</v>
      </c>
      <c r="X450" s="29">
        <f>P450*IF(($G$3/2-$M$11)&gt;0,('ver pressoflex 6p C2 DCpowe'!$G$3/2-'ver pressoflex 6p C2 DCpowe'!$M$11),'ver pressoflex 6p C2 DCpowe'!$G$3/2-('ver pressoflex 6p C2 DCpowe'!$G$3-'ver pressoflex 6p C2 DCpowe'!$M$11))*IF(($G$3/2-$M$11)&gt;0,-1,1)</f>
        <v>0</v>
      </c>
      <c r="Y450" s="29">
        <f>Q450*IF(($G$3/2-$M$12)&gt;0,('ver pressoflex 6p C2 DCpowe'!$G$3/2-'ver pressoflex 6p C2 DCpowe'!$M$12),'ver pressoflex 6p C2 DCpowe'!$G$3/2-('ver pressoflex 6p C2 DCpowe'!$G$3-'ver pressoflex 6p C2 DCpowe'!$M$12))*IF(($G$3/2-$M$12)&gt;0,-1,1)</f>
        <v>0</v>
      </c>
      <c r="Z450" s="29">
        <f>R450*IF(($G$3/2-$M$13)&gt;0,('ver pressoflex 6p C2 DCpowe'!$G$3/2-'ver pressoflex 6p C2 DCpowe'!$M$13),'ver pressoflex 6p C2 DCpowe'!$G$3/2-('ver pressoflex 6p C2 DCpowe'!$G$3-'ver pressoflex 6p C2 DCpowe'!$M$13))*IF(($G$3/2-$M$13)&gt;0,-1,1)</f>
        <v>18248587.500000004</v>
      </c>
      <c r="AA450" s="113">
        <f t="shared" si="109"/>
        <v>23267281.128966477</v>
      </c>
      <c r="AB450" s="193">
        <f t="shared" si="110"/>
        <v>6.4100324888743748E-4</v>
      </c>
      <c r="AC450" s="191">
        <f t="shared" si="111"/>
        <v>9.5722763703461815E-4</v>
      </c>
      <c r="AD450" s="194">
        <f t="shared" si="112"/>
        <v>3.3684874868131954E-7</v>
      </c>
      <c r="AE450" s="191">
        <f t="shared" si="113"/>
        <v>7.1792072777596361E-2</v>
      </c>
      <c r="AF450" s="191">
        <f t="shared" si="114"/>
        <v>0.45101626371564008</v>
      </c>
    </row>
    <row r="451" spans="2:32">
      <c r="B451" s="116">
        <f t="shared" si="100"/>
        <v>55204.704899486533</v>
      </c>
      <c r="C451" s="115">
        <f t="shared" si="99"/>
        <v>22.270000000000046</v>
      </c>
      <c r="D451" s="68">
        <f>'ver pressoflex 6p C2 DCpowe'!$G$3/2/$C$557*C451</f>
        <v>272.80750000000057</v>
      </c>
      <c r="E451" s="114">
        <f t="shared" si="102"/>
        <v>-1.7194350537327286E-4</v>
      </c>
      <c r="F451" s="114">
        <f t="shared" si="103"/>
        <v>1.6985937745385528E-5</v>
      </c>
      <c r="G451" s="114">
        <f t="shared" si="104"/>
        <v>2.0591538086404393E-4</v>
      </c>
      <c r="H451" s="114">
        <f t="shared" si="105"/>
        <v>4.291514588305032E-3</v>
      </c>
      <c r="I451" s="114">
        <f t="shared" si="106"/>
        <v>4.4804440314236901E-3</v>
      </c>
      <c r="J451" s="114">
        <f t="shared" si="107"/>
        <v>4.6693734745423491E-3</v>
      </c>
      <c r="K451" s="114">
        <f t="shared" si="108"/>
        <v>5.1416970823389939E-3</v>
      </c>
      <c r="L451" s="113">
        <f>-'ver pressoflex 6p C2 DCpowe'!$G$2*'ver pressoflex 6p C2 DCpowe'!D451*'ver pressoflex 6p C2 DCpowe'!$G$17*'ver pressoflex 6p C2 DCpowe'!$G$13*'ver pressoflex 6p C2 DCpowe'!AE451</f>
        <v>-4595.9005694418929</v>
      </c>
      <c r="M451" s="31">
        <f>IF(ABS(E451)&lt;'ver pressoflex 6p C2 DCpowe'!$G$7,'ver pressoflex 6p C2 DCpowe'!$G$16*E451*'ver pressoflex 6p C2 DCpowe'!$O$8,SIGN(E451)*'ver pressoflex 6p C2 DCpowe'!$G$15*'ver pressoflex 6p C2 DCpowe'!$O$8)</f>
        <v>-2.8945310715822412</v>
      </c>
      <c r="N451" s="31">
        <f>IF(ABS(F451)&lt;'ver pressoflex 6p C2 DCpowe'!$G$7,'ver pressoflex 6p C2 DCpowe'!$G$16*F451*'ver pressoflex 6p C2 DCpowe'!$O$9,SIGN(F451)*'ver pressoflex 6p C2 DCpowe'!$G$15*'ver pressoflex 6p C2 DCpowe'!$O$9)</f>
        <v>0</v>
      </c>
      <c r="O451" s="31">
        <f>IF(ABS(G451)&lt;'ver pressoflex 6p C2 DCpowe'!$G$7,'ver pressoflex 6p C2 DCpowe'!$G$16*G451*'ver pressoflex 6p C2 DCpowe'!$O$10,SIGN(G451)*'ver pressoflex 6p C2 DCpowe'!$G$15*'ver pressoflex 6p C2 DCpowe'!$O$10)</f>
        <v>0</v>
      </c>
      <c r="P451" s="31">
        <f>IF(ABS(H451)&lt;'ver pressoflex 6p C2 DCpowe'!$G$7,'ver pressoflex 6p C2 DCpowe'!$G$16*H451*'ver pressoflex 6p C2 DCpowe'!$O$11,SIGN(H451)*'ver pressoflex 6p C2 DCpowe'!$G$15*'ver pressoflex 6p C2 DCpowe'!$O$11)</f>
        <v>0</v>
      </c>
      <c r="Q451" s="31">
        <f>IF(ABS(I451)&lt;'ver pressoflex 6p C2 DCpowe'!$G$7,'ver pressoflex 6p C2 DCpowe'!$G$16*I451*'ver pressoflex 6p C2 DCpowe'!$O$12,SIGN(I451)*'ver pressoflex 6p C2 DCpowe'!$G$15*'ver pressoflex 6p C2 DCpowe'!$O$12)</f>
        <v>0</v>
      </c>
      <c r="R451" s="31">
        <f>IF(ABS(J451)&lt;'ver pressoflex 6p C2 DCpowe'!$G$7,'ver pressoflex 6p C2 DCpowe'!$G$16*J451*'ver pressoflex 6p C2 DCpowe'!$O$13,SIGN(J451)*'ver pressoflex 6p C2 DCpowe'!$G$15*'ver pressoflex 6p C2 DCpowe'!$O$13)</f>
        <v>17803.500000000004</v>
      </c>
      <c r="S451" s="113">
        <f t="shared" si="101"/>
        <v>13204.704899486529</v>
      </c>
      <c r="T451" s="362">
        <f>-L451*('ver pressoflex 6p C2 DCpowe'!$G$3/2-'ver pressoflex 6p C2 DCpowe'!AF451*'ver pressoflex 6p C2 DCpowe'!D451)</f>
        <v>5064205.8871258674</v>
      </c>
      <c r="U451" s="29">
        <f>M451*IF(($G$3/2-$M$8)&gt;0,('ver pressoflex 6p C2 DCpowe'!$G$3/2-'ver pressoflex 6p C2 DCpowe'!$M$8),'ver pressoflex 6p C2 DCpowe'!$G$3/2-('ver pressoflex 6p C2 DCpowe'!$G$3-'ver pressoflex 6p C2 DCpowe'!$M$8))*IF(($G$3/2-$M$8)&gt;0,-1,1)</f>
        <v>2966.8943483717972</v>
      </c>
      <c r="V451" s="29">
        <f>N451*IF(($G$3/2-$M$9)&gt;0,('ver pressoflex 6p C2 DCpowe'!$G$3/2-'ver pressoflex 6p C2 DCpowe'!$M$9),'ver pressoflex 6p C2 DCpowe'!$G$3/2-('ver pressoflex 6p C2 DCpowe'!$G$3-'ver pressoflex 6p C2 DCpowe'!$M$9))*IF(($G$3/2-$M$9)&gt;0,-1,1)</f>
        <v>0</v>
      </c>
      <c r="W451" s="29">
        <f>O451*IF(($G$3/2-$M$10)&gt;0,('ver pressoflex 6p C2 DCpowe'!$G$3/2-'ver pressoflex 6p C2 DCpowe'!$M$10),'ver pressoflex 6p C2 DCpowe'!$G$3/2-('ver pressoflex 6p C2 DCpowe'!$G$3-'ver pressoflex 6p C2 DCpowe'!$M$10))*IF(($G$3/2-$M$10)&gt;0,-1,1)</f>
        <v>0</v>
      </c>
      <c r="X451" s="29">
        <f>P451*IF(($G$3/2-$M$11)&gt;0,('ver pressoflex 6p C2 DCpowe'!$G$3/2-'ver pressoflex 6p C2 DCpowe'!$M$11),'ver pressoflex 6p C2 DCpowe'!$G$3/2-('ver pressoflex 6p C2 DCpowe'!$G$3-'ver pressoflex 6p C2 DCpowe'!$M$11))*IF(($G$3/2-$M$11)&gt;0,-1,1)</f>
        <v>0</v>
      </c>
      <c r="Y451" s="29">
        <f>Q451*IF(($G$3/2-$M$12)&gt;0,('ver pressoflex 6p C2 DCpowe'!$G$3/2-'ver pressoflex 6p C2 DCpowe'!$M$12),'ver pressoflex 6p C2 DCpowe'!$G$3/2-('ver pressoflex 6p C2 DCpowe'!$G$3-'ver pressoflex 6p C2 DCpowe'!$M$12))*IF(($G$3/2-$M$12)&gt;0,-1,1)</f>
        <v>0</v>
      </c>
      <c r="Z451" s="29">
        <f>R451*IF(($G$3/2-$M$13)&gt;0,('ver pressoflex 6p C2 DCpowe'!$G$3/2-'ver pressoflex 6p C2 DCpowe'!$M$13),'ver pressoflex 6p C2 DCpowe'!$G$3/2-('ver pressoflex 6p C2 DCpowe'!$G$3-'ver pressoflex 6p C2 DCpowe'!$M$13))*IF(($G$3/2-$M$13)&gt;0,-1,1)</f>
        <v>18248587.500000004</v>
      </c>
      <c r="AA451" s="113">
        <f t="shared" si="109"/>
        <v>23315760.281474244</v>
      </c>
      <c r="AB451" s="193">
        <f t="shared" si="110"/>
        <v>6.4426711316991887E-4</v>
      </c>
      <c r="AC451" s="191">
        <f t="shared" si="111"/>
        <v>9.6266741083875381E-4</v>
      </c>
      <c r="AD451" s="194">
        <f t="shared" si="112"/>
        <v>3.4034453870469535E-7</v>
      </c>
      <c r="AE451" s="191">
        <f t="shared" si="113"/>
        <v>7.2200055812906533E-2</v>
      </c>
      <c r="AF451" s="191">
        <f t="shared" si="114"/>
        <v>0.45124744790297888</v>
      </c>
    </row>
    <row r="452" spans="2:32">
      <c r="B452" s="116">
        <f t="shared" si="100"/>
        <v>55157.900297695291</v>
      </c>
      <c r="C452" s="115">
        <f t="shared" si="99"/>
        <v>22.370000000000047</v>
      </c>
      <c r="D452" s="68">
        <f>'ver pressoflex 6p C2 DCpowe'!$G$3/2/$C$557*C452</f>
        <v>274.0325000000006</v>
      </c>
      <c r="E452" s="114">
        <f t="shared" si="102"/>
        <v>-1.7493770580124843E-4</v>
      </c>
      <c r="F452" s="114">
        <f t="shared" si="103"/>
        <v>1.4101114501993547E-5</v>
      </c>
      <c r="G452" s="114">
        <f t="shared" si="104"/>
        <v>2.0313993480523552E-4</v>
      </c>
      <c r="H452" s="114">
        <f t="shared" si="105"/>
        <v>4.2911044238628428E-3</v>
      </c>
      <c r="I452" s="114">
        <f t="shared" si="106"/>
        <v>4.4801432441660847E-3</v>
      </c>
      <c r="J452" s="114">
        <f t="shared" si="107"/>
        <v>4.6691820644693266E-3</v>
      </c>
      <c r="K452" s="114">
        <f t="shared" si="108"/>
        <v>5.1417791152274317E-3</v>
      </c>
      <c r="L452" s="113">
        <f>-'ver pressoflex 6p C2 DCpowe'!$G$2*'ver pressoflex 6p C2 DCpowe'!D452*'ver pressoflex 6p C2 DCpowe'!$G$17*'ver pressoflex 6p C2 DCpowe'!$G$13*'ver pressoflex 6p C2 DCpowe'!AE452</f>
        <v>-4642.6547662692756</v>
      </c>
      <c r="M452" s="31">
        <f>IF(ABS(E452)&lt;'ver pressoflex 6p C2 DCpowe'!$G$7,'ver pressoflex 6p C2 DCpowe'!$G$16*E452*'ver pressoflex 6p C2 DCpowe'!$O$8,SIGN(E452)*'ver pressoflex 6p C2 DCpowe'!$G$15*'ver pressoflex 6p C2 DCpowe'!$O$8)</f>
        <v>-2.9449360354365335</v>
      </c>
      <c r="N452" s="31">
        <f>IF(ABS(F452)&lt;'ver pressoflex 6p C2 DCpowe'!$G$7,'ver pressoflex 6p C2 DCpowe'!$G$16*F452*'ver pressoflex 6p C2 DCpowe'!$O$9,SIGN(F452)*'ver pressoflex 6p C2 DCpowe'!$G$15*'ver pressoflex 6p C2 DCpowe'!$O$9)</f>
        <v>0</v>
      </c>
      <c r="O452" s="31">
        <f>IF(ABS(G452)&lt;'ver pressoflex 6p C2 DCpowe'!$G$7,'ver pressoflex 6p C2 DCpowe'!$G$16*G452*'ver pressoflex 6p C2 DCpowe'!$O$10,SIGN(G452)*'ver pressoflex 6p C2 DCpowe'!$G$15*'ver pressoflex 6p C2 DCpowe'!$O$10)</f>
        <v>0</v>
      </c>
      <c r="P452" s="31">
        <f>IF(ABS(H452)&lt;'ver pressoflex 6p C2 DCpowe'!$G$7,'ver pressoflex 6p C2 DCpowe'!$G$16*H452*'ver pressoflex 6p C2 DCpowe'!$O$11,SIGN(H452)*'ver pressoflex 6p C2 DCpowe'!$G$15*'ver pressoflex 6p C2 DCpowe'!$O$11)</f>
        <v>0</v>
      </c>
      <c r="Q452" s="31">
        <f>IF(ABS(I452)&lt;'ver pressoflex 6p C2 DCpowe'!$G$7,'ver pressoflex 6p C2 DCpowe'!$G$16*I452*'ver pressoflex 6p C2 DCpowe'!$O$12,SIGN(I452)*'ver pressoflex 6p C2 DCpowe'!$G$15*'ver pressoflex 6p C2 DCpowe'!$O$12)</f>
        <v>0</v>
      </c>
      <c r="R452" s="31">
        <f>IF(ABS(J452)&lt;'ver pressoflex 6p C2 DCpowe'!$G$7,'ver pressoflex 6p C2 DCpowe'!$G$16*J452*'ver pressoflex 6p C2 DCpowe'!$O$13,SIGN(J452)*'ver pressoflex 6p C2 DCpowe'!$G$15*'ver pressoflex 6p C2 DCpowe'!$O$13)</f>
        <v>17803.500000000004</v>
      </c>
      <c r="S452" s="113">
        <f t="shared" si="101"/>
        <v>13157.900297695291</v>
      </c>
      <c r="T452" s="362">
        <f>-L452*('ver pressoflex 6p C2 DCpowe'!$G$3/2-'ver pressoflex 6p C2 DCpowe'!AF452*'ver pressoflex 6p C2 DCpowe'!D452)</f>
        <v>5112866.072622356</v>
      </c>
      <c r="U452" s="29">
        <f>M452*IF(($G$3/2-$M$8)&gt;0,('ver pressoflex 6p C2 DCpowe'!$G$3/2-'ver pressoflex 6p C2 DCpowe'!$M$8),'ver pressoflex 6p C2 DCpowe'!$G$3/2-('ver pressoflex 6p C2 DCpowe'!$G$3-'ver pressoflex 6p C2 DCpowe'!$M$8))*IF(($G$3/2-$M$8)&gt;0,-1,1)</f>
        <v>3018.5594363224468</v>
      </c>
      <c r="V452" s="29">
        <f>N452*IF(($G$3/2-$M$9)&gt;0,('ver pressoflex 6p C2 DCpowe'!$G$3/2-'ver pressoflex 6p C2 DCpowe'!$M$9),'ver pressoflex 6p C2 DCpowe'!$G$3/2-('ver pressoflex 6p C2 DCpowe'!$G$3-'ver pressoflex 6p C2 DCpowe'!$M$9))*IF(($G$3/2-$M$9)&gt;0,-1,1)</f>
        <v>0</v>
      </c>
      <c r="W452" s="29">
        <f>O452*IF(($G$3/2-$M$10)&gt;0,('ver pressoflex 6p C2 DCpowe'!$G$3/2-'ver pressoflex 6p C2 DCpowe'!$M$10),'ver pressoflex 6p C2 DCpowe'!$G$3/2-('ver pressoflex 6p C2 DCpowe'!$G$3-'ver pressoflex 6p C2 DCpowe'!$M$10))*IF(($G$3/2-$M$10)&gt;0,-1,1)</f>
        <v>0</v>
      </c>
      <c r="X452" s="29">
        <f>P452*IF(($G$3/2-$M$11)&gt;0,('ver pressoflex 6p C2 DCpowe'!$G$3/2-'ver pressoflex 6p C2 DCpowe'!$M$11),'ver pressoflex 6p C2 DCpowe'!$G$3/2-('ver pressoflex 6p C2 DCpowe'!$G$3-'ver pressoflex 6p C2 DCpowe'!$M$11))*IF(($G$3/2-$M$11)&gt;0,-1,1)</f>
        <v>0</v>
      </c>
      <c r="Y452" s="29">
        <f>Q452*IF(($G$3/2-$M$12)&gt;0,('ver pressoflex 6p C2 DCpowe'!$G$3/2-'ver pressoflex 6p C2 DCpowe'!$M$12),'ver pressoflex 6p C2 DCpowe'!$G$3/2-('ver pressoflex 6p C2 DCpowe'!$G$3-'ver pressoflex 6p C2 DCpowe'!$M$12))*IF(($G$3/2-$M$12)&gt;0,-1,1)</f>
        <v>0</v>
      </c>
      <c r="Z452" s="29">
        <f>R452*IF(($G$3/2-$M$13)&gt;0,('ver pressoflex 6p C2 DCpowe'!$G$3/2-'ver pressoflex 6p C2 DCpowe'!$M$13),'ver pressoflex 6p C2 DCpowe'!$G$3/2-('ver pressoflex 6p C2 DCpowe'!$G$3-'ver pressoflex 6p C2 DCpowe'!$M$13))*IF(($G$3/2-$M$13)&gt;0,-1,1)</f>
        <v>18248587.500000004</v>
      </c>
      <c r="AA452" s="113">
        <f t="shared" si="109"/>
        <v>23364472.13205868</v>
      </c>
      <c r="AB452" s="193">
        <f t="shared" si="110"/>
        <v>6.4753475655935332E-4</v>
      </c>
      <c r="AC452" s="191">
        <f t="shared" si="111"/>
        <v>9.6811348315447784E-4</v>
      </c>
      <c r="AD452" s="194">
        <f t="shared" si="112"/>
        <v>3.4386216190476191E-7</v>
      </c>
      <c r="AE452" s="191">
        <f t="shared" si="113"/>
        <v>7.2608511236585835E-2</v>
      </c>
      <c r="AF452" s="191">
        <f t="shared" si="114"/>
        <v>0.4514767552289618</v>
      </c>
    </row>
    <row r="453" spans="2:32">
      <c r="B453" s="116">
        <f t="shared" si="100"/>
        <v>55110.831744463183</v>
      </c>
      <c r="C453" s="115">
        <f t="shared" si="99"/>
        <v>22.470000000000049</v>
      </c>
      <c r="D453" s="68">
        <f>'ver pressoflex 6p C2 DCpowe'!$G$3/2/$C$557*C453</f>
        <v>275.25750000000062</v>
      </c>
      <c r="E453" s="114">
        <f t="shared" si="102"/>
        <v>-1.7793537511068285E-4</v>
      </c>
      <c r="F453" s="114">
        <f t="shared" si="103"/>
        <v>1.1212949094273613E-5</v>
      </c>
      <c r="G453" s="114">
        <f t="shared" si="104"/>
        <v>2.0036127329923009E-4</v>
      </c>
      <c r="H453" s="114">
        <f t="shared" si="105"/>
        <v>4.2906937842314133E-3</v>
      </c>
      <c r="I453" s="114">
        <f t="shared" si="106"/>
        <v>4.4798421084363705E-3</v>
      </c>
      <c r="J453" s="114">
        <f t="shared" si="107"/>
        <v>4.668990432641326E-3</v>
      </c>
      <c r="K453" s="114">
        <f t="shared" si="108"/>
        <v>5.141861243153717E-3</v>
      </c>
      <c r="L453" s="113">
        <f>-'ver pressoflex 6p C2 DCpowe'!$G$2*'ver pressoflex 6p C2 DCpowe'!D453*'ver pressoflex 6p C2 DCpowe'!$G$17*'ver pressoflex 6p C2 DCpowe'!$G$13*'ver pressoflex 6p C2 DCpowe'!AE453</f>
        <v>-4689.6728561416903</v>
      </c>
      <c r="M453" s="31">
        <f>IF(ABS(E453)&lt;'ver pressoflex 6p C2 DCpowe'!$G$7,'ver pressoflex 6p C2 DCpowe'!$G$16*E453*'ver pressoflex 6p C2 DCpowe'!$O$8,SIGN(E453)*'ver pressoflex 6p C2 DCpowe'!$G$15*'ver pressoflex 6p C2 DCpowe'!$O$8)</f>
        <v>-2.995399395129299</v>
      </c>
      <c r="N453" s="31">
        <f>IF(ABS(F453)&lt;'ver pressoflex 6p C2 DCpowe'!$G$7,'ver pressoflex 6p C2 DCpowe'!$G$16*F453*'ver pressoflex 6p C2 DCpowe'!$O$9,SIGN(F453)*'ver pressoflex 6p C2 DCpowe'!$G$15*'ver pressoflex 6p C2 DCpowe'!$O$9)</f>
        <v>0</v>
      </c>
      <c r="O453" s="31">
        <f>IF(ABS(G453)&lt;'ver pressoflex 6p C2 DCpowe'!$G$7,'ver pressoflex 6p C2 DCpowe'!$G$16*G453*'ver pressoflex 6p C2 DCpowe'!$O$10,SIGN(G453)*'ver pressoflex 6p C2 DCpowe'!$G$15*'ver pressoflex 6p C2 DCpowe'!$O$10)</f>
        <v>0</v>
      </c>
      <c r="P453" s="31">
        <f>IF(ABS(H453)&lt;'ver pressoflex 6p C2 DCpowe'!$G$7,'ver pressoflex 6p C2 DCpowe'!$G$16*H453*'ver pressoflex 6p C2 DCpowe'!$O$11,SIGN(H453)*'ver pressoflex 6p C2 DCpowe'!$G$15*'ver pressoflex 6p C2 DCpowe'!$O$11)</f>
        <v>0</v>
      </c>
      <c r="Q453" s="31">
        <f>IF(ABS(I453)&lt;'ver pressoflex 6p C2 DCpowe'!$G$7,'ver pressoflex 6p C2 DCpowe'!$G$16*I453*'ver pressoflex 6p C2 DCpowe'!$O$12,SIGN(I453)*'ver pressoflex 6p C2 DCpowe'!$G$15*'ver pressoflex 6p C2 DCpowe'!$O$12)</f>
        <v>0</v>
      </c>
      <c r="R453" s="31">
        <f>IF(ABS(J453)&lt;'ver pressoflex 6p C2 DCpowe'!$G$7,'ver pressoflex 6p C2 DCpowe'!$G$16*J453*'ver pressoflex 6p C2 DCpowe'!$O$13,SIGN(J453)*'ver pressoflex 6p C2 DCpowe'!$G$15*'ver pressoflex 6p C2 DCpowe'!$O$13)</f>
        <v>17803.500000000004</v>
      </c>
      <c r="S453" s="113">
        <f t="shared" si="101"/>
        <v>13110.831744463183</v>
      </c>
      <c r="T453" s="362">
        <f>-L453*('ver pressoflex 6p C2 DCpowe'!$G$3/2-'ver pressoflex 6p C2 DCpowe'!AF453*'ver pressoflex 6p C2 DCpowe'!D453)</f>
        <v>5161758.9101775568</v>
      </c>
      <c r="U453" s="29">
        <f>M453*IF(($G$3/2-$M$8)&gt;0,('ver pressoflex 6p C2 DCpowe'!$G$3/2-'ver pressoflex 6p C2 DCpowe'!$M$8),'ver pressoflex 6p C2 DCpowe'!$G$3/2-('ver pressoflex 6p C2 DCpowe'!$G$3-'ver pressoflex 6p C2 DCpowe'!$M$8))*IF(($G$3/2-$M$8)&gt;0,-1,1)</f>
        <v>3070.2843800075316</v>
      </c>
      <c r="V453" s="29">
        <f>N453*IF(($G$3/2-$M$9)&gt;0,('ver pressoflex 6p C2 DCpowe'!$G$3/2-'ver pressoflex 6p C2 DCpowe'!$M$9),'ver pressoflex 6p C2 DCpowe'!$G$3/2-('ver pressoflex 6p C2 DCpowe'!$G$3-'ver pressoflex 6p C2 DCpowe'!$M$9))*IF(($G$3/2-$M$9)&gt;0,-1,1)</f>
        <v>0</v>
      </c>
      <c r="W453" s="29">
        <f>O453*IF(($G$3/2-$M$10)&gt;0,('ver pressoflex 6p C2 DCpowe'!$G$3/2-'ver pressoflex 6p C2 DCpowe'!$M$10),'ver pressoflex 6p C2 DCpowe'!$G$3/2-('ver pressoflex 6p C2 DCpowe'!$G$3-'ver pressoflex 6p C2 DCpowe'!$M$10))*IF(($G$3/2-$M$10)&gt;0,-1,1)</f>
        <v>0</v>
      </c>
      <c r="X453" s="29">
        <f>P453*IF(($G$3/2-$M$11)&gt;0,('ver pressoflex 6p C2 DCpowe'!$G$3/2-'ver pressoflex 6p C2 DCpowe'!$M$11),'ver pressoflex 6p C2 DCpowe'!$G$3/2-('ver pressoflex 6p C2 DCpowe'!$G$3-'ver pressoflex 6p C2 DCpowe'!$M$11))*IF(($G$3/2-$M$11)&gt;0,-1,1)</f>
        <v>0</v>
      </c>
      <c r="Y453" s="29">
        <f>Q453*IF(($G$3/2-$M$12)&gt;0,('ver pressoflex 6p C2 DCpowe'!$G$3/2-'ver pressoflex 6p C2 DCpowe'!$M$12),'ver pressoflex 6p C2 DCpowe'!$G$3/2-('ver pressoflex 6p C2 DCpowe'!$G$3-'ver pressoflex 6p C2 DCpowe'!$M$12))*IF(($G$3/2-$M$12)&gt;0,-1,1)</f>
        <v>0</v>
      </c>
      <c r="Z453" s="29">
        <f>R453*IF(($G$3/2-$M$13)&gt;0,('ver pressoflex 6p C2 DCpowe'!$G$3/2-'ver pressoflex 6p C2 DCpowe'!$M$13),'ver pressoflex 6p C2 DCpowe'!$G$3/2-('ver pressoflex 6p C2 DCpowe'!$G$3-'ver pressoflex 6p C2 DCpowe'!$M$13))*IF(($G$3/2-$M$13)&gt;0,-1,1)</f>
        <v>18248587.500000004</v>
      </c>
      <c r="AA453" s="113">
        <f t="shared" si="109"/>
        <v>23413416.69455757</v>
      </c>
      <c r="AB453" s="193">
        <f t="shared" si="110"/>
        <v>6.5080618562307407E-4</v>
      </c>
      <c r="AC453" s="191">
        <f t="shared" si="111"/>
        <v>9.7356586492734569E-4</v>
      </c>
      <c r="AD453" s="194">
        <f t="shared" si="112"/>
        <v>3.4740168714882372E-7</v>
      </c>
      <c r="AE453" s="191">
        <f t="shared" si="113"/>
        <v>7.3017439869550921E-2</v>
      </c>
      <c r="AF453" s="191">
        <f t="shared" si="114"/>
        <v>0.45170420789988364</v>
      </c>
    </row>
    <row r="454" spans="2:32">
      <c r="B454" s="116">
        <f t="shared" si="100"/>
        <v>55063.498780829468</v>
      </c>
      <c r="C454" s="115">
        <f t="shared" si="99"/>
        <v>22.57000000000005</v>
      </c>
      <c r="D454" s="68">
        <f>'ver pressoflex 6p C2 DCpowe'!$G$3/2/$C$557*C454</f>
        <v>276.48250000000064</v>
      </c>
      <c r="E454" s="114">
        <f t="shared" si="102"/>
        <v>-1.8093651933329309E-4</v>
      </c>
      <c r="F454" s="114">
        <f t="shared" si="103"/>
        <v>8.3214357108454488E-6</v>
      </c>
      <c r="G454" s="114">
        <f t="shared" si="104"/>
        <v>1.9757939075498401E-4</v>
      </c>
      <c r="H454" s="114">
        <f t="shared" si="105"/>
        <v>4.2902826685844806E-3</v>
      </c>
      <c r="I454" s="114">
        <f t="shared" si="106"/>
        <v>4.479540623628619E-3</v>
      </c>
      <c r="J454" s="114">
        <f t="shared" si="107"/>
        <v>4.6687985786727573E-3</v>
      </c>
      <c r="K454" s="114">
        <f t="shared" si="108"/>
        <v>5.1419434662831037E-3</v>
      </c>
      <c r="L454" s="113">
        <f>-'ver pressoflex 6p C2 DCpowe'!$G$2*'ver pressoflex 6p C2 DCpowe'!D454*'ver pressoflex 6p C2 DCpowe'!$G$17*'ver pressoflex 6p C2 DCpowe'!$G$13*'ver pressoflex 6p C2 DCpowe'!AE454</f>
        <v>-4736.9552979183309</v>
      </c>
      <c r="M454" s="31">
        <f>IF(ABS(E454)&lt;'ver pressoflex 6p C2 DCpowe'!$G$7,'ver pressoflex 6p C2 DCpowe'!$G$16*E454*'ver pressoflex 6p C2 DCpowe'!$O$8,SIGN(E454)*'ver pressoflex 6p C2 DCpowe'!$G$15*'ver pressoflex 6p C2 DCpowe'!$O$8)</f>
        <v>-3.0459212521996575</v>
      </c>
      <c r="N454" s="31">
        <f>IF(ABS(F454)&lt;'ver pressoflex 6p C2 DCpowe'!$G$7,'ver pressoflex 6p C2 DCpowe'!$G$16*F454*'ver pressoflex 6p C2 DCpowe'!$O$9,SIGN(F454)*'ver pressoflex 6p C2 DCpowe'!$G$15*'ver pressoflex 6p C2 DCpowe'!$O$9)</f>
        <v>0</v>
      </c>
      <c r="O454" s="31">
        <f>IF(ABS(G454)&lt;'ver pressoflex 6p C2 DCpowe'!$G$7,'ver pressoflex 6p C2 DCpowe'!$G$16*G454*'ver pressoflex 6p C2 DCpowe'!$O$10,SIGN(G454)*'ver pressoflex 6p C2 DCpowe'!$G$15*'ver pressoflex 6p C2 DCpowe'!$O$10)</f>
        <v>0</v>
      </c>
      <c r="P454" s="31">
        <f>IF(ABS(H454)&lt;'ver pressoflex 6p C2 DCpowe'!$G$7,'ver pressoflex 6p C2 DCpowe'!$G$16*H454*'ver pressoflex 6p C2 DCpowe'!$O$11,SIGN(H454)*'ver pressoflex 6p C2 DCpowe'!$G$15*'ver pressoflex 6p C2 DCpowe'!$O$11)</f>
        <v>0</v>
      </c>
      <c r="Q454" s="31">
        <f>IF(ABS(I454)&lt;'ver pressoflex 6p C2 DCpowe'!$G$7,'ver pressoflex 6p C2 DCpowe'!$G$16*I454*'ver pressoflex 6p C2 DCpowe'!$O$12,SIGN(I454)*'ver pressoflex 6p C2 DCpowe'!$G$15*'ver pressoflex 6p C2 DCpowe'!$O$12)</f>
        <v>0</v>
      </c>
      <c r="R454" s="31">
        <f>IF(ABS(J454)&lt;'ver pressoflex 6p C2 DCpowe'!$G$7,'ver pressoflex 6p C2 DCpowe'!$G$16*J454*'ver pressoflex 6p C2 DCpowe'!$O$13,SIGN(J454)*'ver pressoflex 6p C2 DCpowe'!$G$15*'ver pressoflex 6p C2 DCpowe'!$O$13)</f>
        <v>17803.500000000004</v>
      </c>
      <c r="S454" s="113">
        <f t="shared" si="101"/>
        <v>13063.498780829472</v>
      </c>
      <c r="T454" s="362">
        <f>-L454*('ver pressoflex 6p C2 DCpowe'!$G$3/2-'ver pressoflex 6p C2 DCpowe'!AF454*'ver pressoflex 6p C2 DCpowe'!D454)</f>
        <v>5210884.4135572445</v>
      </c>
      <c r="U454" s="29">
        <f>M454*IF(($G$3/2-$M$8)&gt;0,('ver pressoflex 6p C2 DCpowe'!$G$3/2-'ver pressoflex 6p C2 DCpowe'!$M$8),'ver pressoflex 6p C2 DCpowe'!$G$3/2-('ver pressoflex 6p C2 DCpowe'!$G$3-'ver pressoflex 6p C2 DCpowe'!$M$8))*IF(($G$3/2-$M$8)&gt;0,-1,1)</f>
        <v>3122.0692835046489</v>
      </c>
      <c r="V454" s="29">
        <f>N454*IF(($G$3/2-$M$9)&gt;0,('ver pressoflex 6p C2 DCpowe'!$G$3/2-'ver pressoflex 6p C2 DCpowe'!$M$9),'ver pressoflex 6p C2 DCpowe'!$G$3/2-('ver pressoflex 6p C2 DCpowe'!$G$3-'ver pressoflex 6p C2 DCpowe'!$M$9))*IF(($G$3/2-$M$9)&gt;0,-1,1)</f>
        <v>0</v>
      </c>
      <c r="W454" s="29">
        <f>O454*IF(($G$3/2-$M$10)&gt;0,('ver pressoflex 6p C2 DCpowe'!$G$3/2-'ver pressoflex 6p C2 DCpowe'!$M$10),'ver pressoflex 6p C2 DCpowe'!$G$3/2-('ver pressoflex 6p C2 DCpowe'!$G$3-'ver pressoflex 6p C2 DCpowe'!$M$10))*IF(($G$3/2-$M$10)&gt;0,-1,1)</f>
        <v>0</v>
      </c>
      <c r="X454" s="29">
        <f>P454*IF(($G$3/2-$M$11)&gt;0,('ver pressoflex 6p C2 DCpowe'!$G$3/2-'ver pressoflex 6p C2 DCpowe'!$M$11),'ver pressoflex 6p C2 DCpowe'!$G$3/2-('ver pressoflex 6p C2 DCpowe'!$G$3-'ver pressoflex 6p C2 DCpowe'!$M$11))*IF(($G$3/2-$M$11)&gt;0,-1,1)</f>
        <v>0</v>
      </c>
      <c r="Y454" s="29">
        <f>Q454*IF(($G$3/2-$M$12)&gt;0,('ver pressoflex 6p C2 DCpowe'!$G$3/2-'ver pressoflex 6p C2 DCpowe'!$M$12),'ver pressoflex 6p C2 DCpowe'!$G$3/2-('ver pressoflex 6p C2 DCpowe'!$G$3-'ver pressoflex 6p C2 DCpowe'!$M$12))*IF(($G$3/2-$M$12)&gt;0,-1,1)</f>
        <v>0</v>
      </c>
      <c r="Z454" s="29">
        <f>R454*IF(($G$3/2-$M$13)&gt;0,('ver pressoflex 6p C2 DCpowe'!$G$3/2-'ver pressoflex 6p C2 DCpowe'!$M$13),'ver pressoflex 6p C2 DCpowe'!$G$3/2-('ver pressoflex 6p C2 DCpowe'!$G$3-'ver pressoflex 6p C2 DCpowe'!$M$13))*IF(($G$3/2-$M$13)&gt;0,-1,1)</f>
        <v>18248587.500000004</v>
      </c>
      <c r="AA454" s="113">
        <f t="shared" si="109"/>
        <v>23462593.982840754</v>
      </c>
      <c r="AB454" s="193">
        <f t="shared" si="110"/>
        <v>6.5408140694363942E-4</v>
      </c>
      <c r="AC454" s="191">
        <f t="shared" si="111"/>
        <v>9.790245671282879E-4</v>
      </c>
      <c r="AD454" s="194">
        <f t="shared" si="112"/>
        <v>3.5096318353558679E-7</v>
      </c>
      <c r="AE454" s="191">
        <f t="shared" si="113"/>
        <v>7.3426842534621589E-2</v>
      </c>
      <c r="AF454" s="191">
        <f t="shared" si="114"/>
        <v>0.45192982778526292</v>
      </c>
    </row>
    <row r="455" spans="2:32">
      <c r="B455" s="116">
        <f t="shared" si="100"/>
        <v>55015.900946768743</v>
      </c>
      <c r="C455" s="115">
        <f t="shared" si="99"/>
        <v>22.670000000000051</v>
      </c>
      <c r="D455" s="68">
        <f>'ver pressoflex 6p C2 DCpowe'!$G$3/2/$C$557*C455</f>
        <v>277.70750000000061</v>
      </c>
      <c r="E455" s="114">
        <f t="shared" si="102"/>
        <v>-1.8394114451478812E-4</v>
      </c>
      <c r="F455" s="114">
        <f t="shared" si="103"/>
        <v>5.4265685268479471E-6</v>
      </c>
      <c r="G455" s="114">
        <f t="shared" si="104"/>
        <v>1.9479428156848403E-4</v>
      </c>
      <c r="H455" s="114">
        <f t="shared" si="105"/>
        <v>4.2898710760938645E-3</v>
      </c>
      <c r="I455" s="114">
        <f t="shared" si="106"/>
        <v>4.4792387891355E-3</v>
      </c>
      <c r="J455" s="114">
        <f t="shared" si="107"/>
        <v>4.6686065021771363E-3</v>
      </c>
      <c r="K455" s="114">
        <f t="shared" si="108"/>
        <v>5.1420257847812276E-3</v>
      </c>
      <c r="L455" s="113">
        <f>-'ver pressoflex 6p C2 DCpowe'!$G$2*'ver pressoflex 6p C2 DCpowe'!D455*'ver pressoflex 6p C2 DCpowe'!$G$17*'ver pressoflex 6p C2 DCpowe'!$G$13*'ver pressoflex 6p C2 DCpowe'!AE455</f>
        <v>-4784.5025515228353</v>
      </c>
      <c r="M455" s="31">
        <f>IF(ABS(E455)&lt;'ver pressoflex 6p C2 DCpowe'!$G$7,'ver pressoflex 6p C2 DCpowe'!$G$16*E455*'ver pressoflex 6p C2 DCpowe'!$O$8,SIGN(E455)*'ver pressoflex 6p C2 DCpowe'!$G$15*'ver pressoflex 6p C2 DCpowe'!$O$8)</f>
        <v>-3.0965017084222723</v>
      </c>
      <c r="N455" s="31">
        <f>IF(ABS(F455)&lt;'ver pressoflex 6p C2 DCpowe'!$G$7,'ver pressoflex 6p C2 DCpowe'!$G$16*F455*'ver pressoflex 6p C2 DCpowe'!$O$9,SIGN(F455)*'ver pressoflex 6p C2 DCpowe'!$G$15*'ver pressoflex 6p C2 DCpowe'!$O$9)</f>
        <v>0</v>
      </c>
      <c r="O455" s="31">
        <f>IF(ABS(G455)&lt;'ver pressoflex 6p C2 DCpowe'!$G$7,'ver pressoflex 6p C2 DCpowe'!$G$16*G455*'ver pressoflex 6p C2 DCpowe'!$O$10,SIGN(G455)*'ver pressoflex 6p C2 DCpowe'!$G$15*'ver pressoflex 6p C2 DCpowe'!$O$10)</f>
        <v>0</v>
      </c>
      <c r="P455" s="31">
        <f>IF(ABS(H455)&lt;'ver pressoflex 6p C2 DCpowe'!$G$7,'ver pressoflex 6p C2 DCpowe'!$G$16*H455*'ver pressoflex 6p C2 DCpowe'!$O$11,SIGN(H455)*'ver pressoflex 6p C2 DCpowe'!$G$15*'ver pressoflex 6p C2 DCpowe'!$O$11)</f>
        <v>0</v>
      </c>
      <c r="Q455" s="31">
        <f>IF(ABS(I455)&lt;'ver pressoflex 6p C2 DCpowe'!$G$7,'ver pressoflex 6p C2 DCpowe'!$G$16*I455*'ver pressoflex 6p C2 DCpowe'!$O$12,SIGN(I455)*'ver pressoflex 6p C2 DCpowe'!$G$15*'ver pressoflex 6p C2 DCpowe'!$O$12)</f>
        <v>0</v>
      </c>
      <c r="R455" s="31">
        <f>IF(ABS(J455)&lt;'ver pressoflex 6p C2 DCpowe'!$G$7,'ver pressoflex 6p C2 DCpowe'!$G$16*J455*'ver pressoflex 6p C2 DCpowe'!$O$13,SIGN(J455)*'ver pressoflex 6p C2 DCpowe'!$G$15*'ver pressoflex 6p C2 DCpowe'!$O$13)</f>
        <v>17803.500000000004</v>
      </c>
      <c r="S455" s="113">
        <f t="shared" si="101"/>
        <v>13015.900946768747</v>
      </c>
      <c r="T455" s="362">
        <f>-L455*('ver pressoflex 6p C2 DCpowe'!$G$3/2-'ver pressoflex 6p C2 DCpowe'!AF455*'ver pressoflex 6p C2 DCpowe'!D455)</f>
        <v>5260242.5965591287</v>
      </c>
      <c r="U455" s="29">
        <f>M455*IF(($G$3/2-$M$8)&gt;0,('ver pressoflex 6p C2 DCpowe'!$G$3/2-'ver pressoflex 6p C2 DCpowe'!$M$8),'ver pressoflex 6p C2 DCpowe'!$G$3/2-('ver pressoflex 6p C2 DCpowe'!$G$3-'ver pressoflex 6p C2 DCpowe'!$M$8))*IF(($G$3/2-$M$8)&gt;0,-1,1)</f>
        <v>3173.9142511328291</v>
      </c>
      <c r="V455" s="29">
        <f>N455*IF(($G$3/2-$M$9)&gt;0,('ver pressoflex 6p C2 DCpowe'!$G$3/2-'ver pressoflex 6p C2 DCpowe'!$M$9),'ver pressoflex 6p C2 DCpowe'!$G$3/2-('ver pressoflex 6p C2 DCpowe'!$G$3-'ver pressoflex 6p C2 DCpowe'!$M$9))*IF(($G$3/2-$M$9)&gt;0,-1,1)</f>
        <v>0</v>
      </c>
      <c r="W455" s="29">
        <f>O455*IF(($G$3/2-$M$10)&gt;0,('ver pressoflex 6p C2 DCpowe'!$G$3/2-'ver pressoflex 6p C2 DCpowe'!$M$10),'ver pressoflex 6p C2 DCpowe'!$G$3/2-('ver pressoflex 6p C2 DCpowe'!$G$3-'ver pressoflex 6p C2 DCpowe'!$M$10))*IF(($G$3/2-$M$10)&gt;0,-1,1)</f>
        <v>0</v>
      </c>
      <c r="X455" s="29">
        <f>P455*IF(($G$3/2-$M$11)&gt;0,('ver pressoflex 6p C2 DCpowe'!$G$3/2-'ver pressoflex 6p C2 DCpowe'!$M$11),'ver pressoflex 6p C2 DCpowe'!$G$3/2-('ver pressoflex 6p C2 DCpowe'!$G$3-'ver pressoflex 6p C2 DCpowe'!$M$11))*IF(($G$3/2-$M$11)&gt;0,-1,1)</f>
        <v>0</v>
      </c>
      <c r="Y455" s="29">
        <f>Q455*IF(($G$3/2-$M$12)&gt;0,('ver pressoflex 6p C2 DCpowe'!$G$3/2-'ver pressoflex 6p C2 DCpowe'!$M$12),'ver pressoflex 6p C2 DCpowe'!$G$3/2-('ver pressoflex 6p C2 DCpowe'!$G$3-'ver pressoflex 6p C2 DCpowe'!$M$12))*IF(($G$3/2-$M$12)&gt;0,-1,1)</f>
        <v>0</v>
      </c>
      <c r="Z455" s="29">
        <f>R455*IF(($G$3/2-$M$13)&gt;0,('ver pressoflex 6p C2 DCpowe'!$G$3/2-'ver pressoflex 6p C2 DCpowe'!$M$13),'ver pressoflex 6p C2 DCpowe'!$G$3/2-('ver pressoflex 6p C2 DCpowe'!$G$3-'ver pressoflex 6p C2 DCpowe'!$M$13))*IF(($G$3/2-$M$13)&gt;0,-1,1)</f>
        <v>18248587.500000004</v>
      </c>
      <c r="AA455" s="113">
        <f t="shared" si="109"/>
        <v>23512004.010810263</v>
      </c>
      <c r="AB455" s="193">
        <f t="shared" si="110"/>
        <v>6.5736042711887841E-4</v>
      </c>
      <c r="AC455" s="191">
        <f t="shared" si="111"/>
        <v>9.8448960075368623E-4</v>
      </c>
      <c r="AD455" s="194">
        <f t="shared" si="112"/>
        <v>3.545467203960397E-7</v>
      </c>
      <c r="AE455" s="191">
        <f t="shared" si="113"/>
        <v>7.3836720056526459E-2</v>
      </c>
      <c r="AF455" s="191">
        <f t="shared" si="114"/>
        <v>0.45215363642386397</v>
      </c>
    </row>
    <row r="456" spans="2:32">
      <c r="B456" s="116">
        <f t="shared" si="100"/>
        <v>54968.037781187821</v>
      </c>
      <c r="C456" s="115">
        <f t="shared" si="99"/>
        <v>22.770000000000053</v>
      </c>
      <c r="D456" s="68">
        <f>'ver pressoflex 6p C2 DCpowe'!$G$3/2/$C$557*C456</f>
        <v>278.93250000000063</v>
      </c>
      <c r="E456" s="114">
        <f t="shared" si="102"/>
        <v>-1.8694925671491002E-4</v>
      </c>
      <c r="F456" s="114">
        <f t="shared" si="103"/>
        <v>2.5283417038994975E-6</v>
      </c>
      <c r="G456" s="114">
        <f t="shared" si="104"/>
        <v>1.9200594012270901E-4</v>
      </c>
      <c r="H456" s="114">
        <f t="shared" si="105"/>
        <v>4.2894590059294651E-3</v>
      </c>
      <c r="I456" s="114">
        <f t="shared" si="106"/>
        <v>4.4789366043482748E-3</v>
      </c>
      <c r="J456" s="114">
        <f t="shared" si="107"/>
        <v>4.6684142027670844E-3</v>
      </c>
      <c r="K456" s="114">
        <f t="shared" si="108"/>
        <v>5.1421081988141069E-3</v>
      </c>
      <c r="L456" s="113">
        <f>-'ver pressoflex 6p C2 DCpowe'!$G$2*'ver pressoflex 6p C2 DCpowe'!D456*'ver pressoflex 6p C2 DCpowe'!$G$17*'ver pressoflex 6p C2 DCpowe'!$G$13*'ver pressoflex 6p C2 DCpowe'!AE456</f>
        <v>-4832.315077946374</v>
      </c>
      <c r="M456" s="31">
        <f>IF(ABS(E456)&lt;'ver pressoflex 6p C2 DCpowe'!$G$7,'ver pressoflex 6p C2 DCpowe'!$G$16*E456*'ver pressoflex 6p C2 DCpowe'!$O$8,SIGN(E456)*'ver pressoflex 6p C2 DCpowe'!$G$15*'ver pressoflex 6p C2 DCpowe'!$O$8)</f>
        <v>-3.1471408658080442</v>
      </c>
      <c r="N456" s="31">
        <f>IF(ABS(F456)&lt;'ver pressoflex 6p C2 DCpowe'!$G$7,'ver pressoflex 6p C2 DCpowe'!$G$16*F456*'ver pressoflex 6p C2 DCpowe'!$O$9,SIGN(F456)*'ver pressoflex 6p C2 DCpowe'!$G$15*'ver pressoflex 6p C2 DCpowe'!$O$9)</f>
        <v>0</v>
      </c>
      <c r="O456" s="31">
        <f>IF(ABS(G456)&lt;'ver pressoflex 6p C2 DCpowe'!$G$7,'ver pressoflex 6p C2 DCpowe'!$G$16*G456*'ver pressoflex 6p C2 DCpowe'!$O$10,SIGN(G456)*'ver pressoflex 6p C2 DCpowe'!$G$15*'ver pressoflex 6p C2 DCpowe'!$O$10)</f>
        <v>0</v>
      </c>
      <c r="P456" s="31">
        <f>IF(ABS(H456)&lt;'ver pressoflex 6p C2 DCpowe'!$G$7,'ver pressoflex 6p C2 DCpowe'!$G$16*H456*'ver pressoflex 6p C2 DCpowe'!$O$11,SIGN(H456)*'ver pressoflex 6p C2 DCpowe'!$G$15*'ver pressoflex 6p C2 DCpowe'!$O$11)</f>
        <v>0</v>
      </c>
      <c r="Q456" s="31">
        <f>IF(ABS(I456)&lt;'ver pressoflex 6p C2 DCpowe'!$G$7,'ver pressoflex 6p C2 DCpowe'!$G$16*I456*'ver pressoflex 6p C2 DCpowe'!$O$12,SIGN(I456)*'ver pressoflex 6p C2 DCpowe'!$G$15*'ver pressoflex 6p C2 DCpowe'!$O$12)</f>
        <v>0</v>
      </c>
      <c r="R456" s="31">
        <f>IF(ABS(J456)&lt;'ver pressoflex 6p C2 DCpowe'!$G$7,'ver pressoflex 6p C2 DCpowe'!$G$16*J456*'ver pressoflex 6p C2 DCpowe'!$O$13,SIGN(J456)*'ver pressoflex 6p C2 DCpowe'!$G$15*'ver pressoflex 6p C2 DCpowe'!$O$13)</f>
        <v>17803.500000000004</v>
      </c>
      <c r="S456" s="113">
        <f t="shared" si="101"/>
        <v>12968.037781187821</v>
      </c>
      <c r="T456" s="362">
        <f>-L456*('ver pressoflex 6p C2 DCpowe'!$G$3/2-'ver pressoflex 6p C2 DCpowe'!AF456*'ver pressoflex 6p C2 DCpowe'!D456)</f>
        <v>5309833.4730129493</v>
      </c>
      <c r="U456" s="29">
        <f>M456*IF(($G$3/2-$M$8)&gt;0,('ver pressoflex 6p C2 DCpowe'!$G$3/2-'ver pressoflex 6p C2 DCpowe'!$M$8),'ver pressoflex 6p C2 DCpowe'!$G$3/2-('ver pressoflex 6p C2 DCpowe'!$G$3-'ver pressoflex 6p C2 DCpowe'!$M$8))*IF(($G$3/2-$M$8)&gt;0,-1,1)</f>
        <v>3225.8193874532453</v>
      </c>
      <c r="V456" s="29">
        <f>N456*IF(($G$3/2-$M$9)&gt;0,('ver pressoflex 6p C2 DCpowe'!$G$3/2-'ver pressoflex 6p C2 DCpowe'!$M$9),'ver pressoflex 6p C2 DCpowe'!$G$3/2-('ver pressoflex 6p C2 DCpowe'!$G$3-'ver pressoflex 6p C2 DCpowe'!$M$9))*IF(($G$3/2-$M$9)&gt;0,-1,1)</f>
        <v>0</v>
      </c>
      <c r="W456" s="29">
        <f>O456*IF(($G$3/2-$M$10)&gt;0,('ver pressoflex 6p C2 DCpowe'!$G$3/2-'ver pressoflex 6p C2 DCpowe'!$M$10),'ver pressoflex 6p C2 DCpowe'!$G$3/2-('ver pressoflex 6p C2 DCpowe'!$G$3-'ver pressoflex 6p C2 DCpowe'!$M$10))*IF(($G$3/2-$M$10)&gt;0,-1,1)</f>
        <v>0</v>
      </c>
      <c r="X456" s="29">
        <f>P456*IF(($G$3/2-$M$11)&gt;0,('ver pressoflex 6p C2 DCpowe'!$G$3/2-'ver pressoflex 6p C2 DCpowe'!$M$11),'ver pressoflex 6p C2 DCpowe'!$G$3/2-('ver pressoflex 6p C2 DCpowe'!$G$3-'ver pressoflex 6p C2 DCpowe'!$M$11))*IF(($G$3/2-$M$11)&gt;0,-1,1)</f>
        <v>0</v>
      </c>
      <c r="Y456" s="29">
        <f>Q456*IF(($G$3/2-$M$12)&gt;0,('ver pressoflex 6p C2 DCpowe'!$G$3/2-'ver pressoflex 6p C2 DCpowe'!$M$12),'ver pressoflex 6p C2 DCpowe'!$G$3/2-('ver pressoflex 6p C2 DCpowe'!$G$3-'ver pressoflex 6p C2 DCpowe'!$M$12))*IF(($G$3/2-$M$12)&gt;0,-1,1)</f>
        <v>0</v>
      </c>
      <c r="Z456" s="29">
        <f>R456*IF(($G$3/2-$M$13)&gt;0,('ver pressoflex 6p C2 DCpowe'!$G$3/2-'ver pressoflex 6p C2 DCpowe'!$M$13),'ver pressoflex 6p C2 DCpowe'!$G$3/2-('ver pressoflex 6p C2 DCpowe'!$G$3-'ver pressoflex 6p C2 DCpowe'!$M$13))*IF(($G$3/2-$M$13)&gt;0,-1,1)</f>
        <v>18248587.500000004</v>
      </c>
      <c r="AA456" s="113">
        <f t="shared" si="109"/>
        <v>23561646.792400405</v>
      </c>
      <c r="AB456" s="193">
        <f t="shared" si="110"/>
        <v>6.6064325276193382E-4</v>
      </c>
      <c r="AC456" s="191">
        <f t="shared" si="111"/>
        <v>9.8996097682544542E-4</v>
      </c>
      <c r="AD456" s="194">
        <f t="shared" si="112"/>
        <v>3.5815236729433476E-7</v>
      </c>
      <c r="AE456" s="191">
        <f t="shared" si="113"/>
        <v>7.4247073261908408E-2</v>
      </c>
      <c r="AF456" s="191">
        <f t="shared" si="114"/>
        <v>0.45237565502960109</v>
      </c>
    </row>
    <row r="457" spans="2:32">
      <c r="B457" s="116">
        <f t="shared" si="100"/>
        <v>54919.908821922669</v>
      </c>
      <c r="C457" s="115">
        <f t="shared" si="99"/>
        <v>22.870000000000054</v>
      </c>
      <c r="D457" s="68">
        <f>'ver pressoflex 6p C2 DCpowe'!$G$3/2/$C$557*C457</f>
        <v>280.15750000000065</v>
      </c>
      <c r="E457" s="114">
        <f t="shared" si="102"/>
        <v>-1.8996086200747376E-4</v>
      </c>
      <c r="F457" s="114">
        <f t="shared" si="103"/>
        <v>-3.7325060994044011E-7</v>
      </c>
      <c r="G457" s="114">
        <f t="shared" si="104"/>
        <v>1.8921436078759286E-4</v>
      </c>
      <c r="H457" s="114">
        <f t="shared" si="105"/>
        <v>4.2890464572592499E-3</v>
      </c>
      <c r="I457" s="114">
        <f t="shared" si="106"/>
        <v>4.478634068656783E-3</v>
      </c>
      <c r="J457" s="114">
        <f t="shared" si="107"/>
        <v>4.6682216800543169E-3</v>
      </c>
      <c r="K457" s="114">
        <f t="shared" si="108"/>
        <v>5.1421907085481503E-3</v>
      </c>
      <c r="L457" s="113">
        <f>-'ver pressoflex 6p C2 DCpowe'!$G$2*'ver pressoflex 6p C2 DCpowe'!D457*'ver pressoflex 6p C2 DCpowe'!$G$17*'ver pressoflex 6p C2 DCpowe'!$G$13*'ver pressoflex 6p C2 DCpowe'!AE457</f>
        <v>-4880.3933392507315</v>
      </c>
      <c r="M457" s="31">
        <f>IF(ABS(E457)&lt;'ver pressoflex 6p C2 DCpowe'!$G$7,'ver pressoflex 6p C2 DCpowe'!$G$16*E457*'ver pressoflex 6p C2 DCpowe'!$O$8,SIGN(E457)*'ver pressoflex 6p C2 DCpowe'!$G$15*'ver pressoflex 6p C2 DCpowe'!$O$8)</f>
        <v>-3.1978388266047784</v>
      </c>
      <c r="N457" s="31">
        <f>IF(ABS(F457)&lt;'ver pressoflex 6p C2 DCpowe'!$G$7,'ver pressoflex 6p C2 DCpowe'!$G$16*F457*'ver pressoflex 6p C2 DCpowe'!$O$9,SIGN(F457)*'ver pressoflex 6p C2 DCpowe'!$G$15*'ver pressoflex 6p C2 DCpowe'!$O$9)</f>
        <v>0</v>
      </c>
      <c r="O457" s="31">
        <f>IF(ABS(G457)&lt;'ver pressoflex 6p C2 DCpowe'!$G$7,'ver pressoflex 6p C2 DCpowe'!$G$16*G457*'ver pressoflex 6p C2 DCpowe'!$O$10,SIGN(G457)*'ver pressoflex 6p C2 DCpowe'!$G$15*'ver pressoflex 6p C2 DCpowe'!$O$10)</f>
        <v>0</v>
      </c>
      <c r="P457" s="31">
        <f>IF(ABS(H457)&lt;'ver pressoflex 6p C2 DCpowe'!$G$7,'ver pressoflex 6p C2 DCpowe'!$G$16*H457*'ver pressoflex 6p C2 DCpowe'!$O$11,SIGN(H457)*'ver pressoflex 6p C2 DCpowe'!$G$15*'ver pressoflex 6p C2 DCpowe'!$O$11)</f>
        <v>0</v>
      </c>
      <c r="Q457" s="31">
        <f>IF(ABS(I457)&lt;'ver pressoflex 6p C2 DCpowe'!$G$7,'ver pressoflex 6p C2 DCpowe'!$G$16*I457*'ver pressoflex 6p C2 DCpowe'!$O$12,SIGN(I457)*'ver pressoflex 6p C2 DCpowe'!$G$15*'ver pressoflex 6p C2 DCpowe'!$O$12)</f>
        <v>0</v>
      </c>
      <c r="R457" s="31">
        <f>IF(ABS(J457)&lt;'ver pressoflex 6p C2 DCpowe'!$G$7,'ver pressoflex 6p C2 DCpowe'!$G$16*J457*'ver pressoflex 6p C2 DCpowe'!$O$13,SIGN(J457)*'ver pressoflex 6p C2 DCpowe'!$G$15*'ver pressoflex 6p C2 DCpowe'!$O$13)</f>
        <v>17803.500000000004</v>
      </c>
      <c r="S457" s="113">
        <f t="shared" si="101"/>
        <v>12919.908821922667</v>
      </c>
      <c r="T457" s="362">
        <f>-L457*('ver pressoflex 6p C2 DCpowe'!$G$3/2-'ver pressoflex 6p C2 DCpowe'!AF457*'ver pressoflex 6p C2 DCpowe'!D457)</f>
        <v>5359657.0567805525</v>
      </c>
      <c r="U457" s="29">
        <f>M457*IF(($G$3/2-$M$8)&gt;0,('ver pressoflex 6p C2 DCpowe'!$G$3/2-'ver pressoflex 6p C2 DCpowe'!$M$8),'ver pressoflex 6p C2 DCpowe'!$G$3/2-('ver pressoflex 6p C2 DCpowe'!$G$3-'ver pressoflex 6p C2 DCpowe'!$M$8))*IF(($G$3/2-$M$8)&gt;0,-1,1)</f>
        <v>3277.7847972698978</v>
      </c>
      <c r="V457" s="29">
        <f>N457*IF(($G$3/2-$M$9)&gt;0,('ver pressoflex 6p C2 DCpowe'!$G$3/2-'ver pressoflex 6p C2 DCpowe'!$M$9),'ver pressoflex 6p C2 DCpowe'!$G$3/2-('ver pressoflex 6p C2 DCpowe'!$G$3-'ver pressoflex 6p C2 DCpowe'!$M$9))*IF(($G$3/2-$M$9)&gt;0,-1,1)</f>
        <v>0</v>
      </c>
      <c r="W457" s="29">
        <f>O457*IF(($G$3/2-$M$10)&gt;0,('ver pressoflex 6p C2 DCpowe'!$G$3/2-'ver pressoflex 6p C2 DCpowe'!$M$10),'ver pressoflex 6p C2 DCpowe'!$G$3/2-('ver pressoflex 6p C2 DCpowe'!$G$3-'ver pressoflex 6p C2 DCpowe'!$M$10))*IF(($G$3/2-$M$10)&gt;0,-1,1)</f>
        <v>0</v>
      </c>
      <c r="X457" s="29">
        <f>P457*IF(($G$3/2-$M$11)&gt;0,('ver pressoflex 6p C2 DCpowe'!$G$3/2-'ver pressoflex 6p C2 DCpowe'!$M$11),'ver pressoflex 6p C2 DCpowe'!$G$3/2-('ver pressoflex 6p C2 DCpowe'!$G$3-'ver pressoflex 6p C2 DCpowe'!$M$11))*IF(($G$3/2-$M$11)&gt;0,-1,1)</f>
        <v>0</v>
      </c>
      <c r="Y457" s="29">
        <f>Q457*IF(($G$3/2-$M$12)&gt;0,('ver pressoflex 6p C2 DCpowe'!$G$3/2-'ver pressoflex 6p C2 DCpowe'!$M$12),'ver pressoflex 6p C2 DCpowe'!$G$3/2-('ver pressoflex 6p C2 DCpowe'!$G$3-'ver pressoflex 6p C2 DCpowe'!$M$12))*IF(($G$3/2-$M$12)&gt;0,-1,1)</f>
        <v>0</v>
      </c>
      <c r="Z457" s="29">
        <f>R457*IF(($G$3/2-$M$13)&gt;0,('ver pressoflex 6p C2 DCpowe'!$G$3/2-'ver pressoflex 6p C2 DCpowe'!$M$13),'ver pressoflex 6p C2 DCpowe'!$G$3/2-('ver pressoflex 6p C2 DCpowe'!$G$3-'ver pressoflex 6p C2 DCpowe'!$M$13))*IF(($G$3/2-$M$13)&gt;0,-1,1)</f>
        <v>18248587.500000004</v>
      </c>
      <c r="AA457" s="113">
        <f t="shared" si="109"/>
        <v>23611522.341577828</v>
      </c>
      <c r="AB457" s="193">
        <f t="shared" si="110"/>
        <v>6.6392989050130698E-4</v>
      </c>
      <c r="AC457" s="191">
        <f t="shared" si="111"/>
        <v>9.9543870639106735E-4</v>
      </c>
      <c r="AD457" s="194">
        <f t="shared" si="112"/>
        <v>3.6178019402867568E-7</v>
      </c>
      <c r="AE457" s="191">
        <f t="shared" si="113"/>
        <v>7.4657902979330046E-2</v>
      </c>
      <c r="AF457" s="191">
        <f t="shared" si="114"/>
        <v>0.45259590449732823</v>
      </c>
    </row>
    <row r="458" spans="2:32">
      <c r="B458" s="116">
        <f t="shared" si="100"/>
        <v>54871.513605735265</v>
      </c>
      <c r="C458" s="115">
        <f t="shared" si="99"/>
        <v>22.970000000000056</v>
      </c>
      <c r="D458" s="68">
        <f>'ver pressoflex 6p C2 DCpowe'!$G$3/2/$C$557*C458</f>
        <v>281.38250000000068</v>
      </c>
      <c r="E458" s="114">
        <f t="shared" si="102"/>
        <v>-1.9297596648040885E-4</v>
      </c>
      <c r="F458" s="114">
        <f t="shared" si="103"/>
        <v>-3.278214280211266E-6</v>
      </c>
      <c r="G458" s="114">
        <f t="shared" si="104"/>
        <v>1.8641953791998634E-4</v>
      </c>
      <c r="H458" s="114">
        <f t="shared" si="105"/>
        <v>4.2886334292492594E-3</v>
      </c>
      <c r="I458" s="114">
        <f t="shared" si="106"/>
        <v>4.4783311814494565E-3</v>
      </c>
      <c r="J458" s="114">
        <f t="shared" si="107"/>
        <v>4.6680289336496544E-3</v>
      </c>
      <c r="K458" s="114">
        <f t="shared" si="108"/>
        <v>5.1422733141501488E-3</v>
      </c>
      <c r="L458" s="113">
        <f>-'ver pressoflex 6p C2 DCpowe'!$G$2*'ver pressoflex 6p C2 DCpowe'!D458*'ver pressoflex 6p C2 DCpowe'!$G$17*'ver pressoflex 6p C2 DCpowe'!$G$13*'ver pressoflex 6p C2 DCpowe'!AE458</f>
        <v>-4928.7377985714447</v>
      </c>
      <c r="M458" s="31">
        <f>IF(ABS(E458)&lt;'ver pressoflex 6p C2 DCpowe'!$G$7,'ver pressoflex 6p C2 DCpowe'!$G$16*E458*'ver pressoflex 6p C2 DCpowe'!$O$8,SIGN(E458)*'ver pressoflex 6p C2 DCpowe'!$G$15*'ver pressoflex 6p C2 DCpowe'!$O$8)</f>
        <v>-3.2485956932978883</v>
      </c>
      <c r="N458" s="31">
        <f>IF(ABS(F458)&lt;'ver pressoflex 6p C2 DCpowe'!$G$7,'ver pressoflex 6p C2 DCpowe'!$G$16*F458*'ver pressoflex 6p C2 DCpowe'!$O$9,SIGN(F458)*'ver pressoflex 6p C2 DCpowe'!$G$15*'ver pressoflex 6p C2 DCpowe'!$O$9)</f>
        <v>0</v>
      </c>
      <c r="O458" s="31">
        <f>IF(ABS(G458)&lt;'ver pressoflex 6p C2 DCpowe'!$G$7,'ver pressoflex 6p C2 DCpowe'!$G$16*G458*'ver pressoflex 6p C2 DCpowe'!$O$10,SIGN(G458)*'ver pressoflex 6p C2 DCpowe'!$G$15*'ver pressoflex 6p C2 DCpowe'!$O$10)</f>
        <v>0</v>
      </c>
      <c r="P458" s="31">
        <f>IF(ABS(H458)&lt;'ver pressoflex 6p C2 DCpowe'!$G$7,'ver pressoflex 6p C2 DCpowe'!$G$16*H458*'ver pressoflex 6p C2 DCpowe'!$O$11,SIGN(H458)*'ver pressoflex 6p C2 DCpowe'!$G$15*'ver pressoflex 6p C2 DCpowe'!$O$11)</f>
        <v>0</v>
      </c>
      <c r="Q458" s="31">
        <f>IF(ABS(I458)&lt;'ver pressoflex 6p C2 DCpowe'!$G$7,'ver pressoflex 6p C2 DCpowe'!$G$16*I458*'ver pressoflex 6p C2 DCpowe'!$O$12,SIGN(I458)*'ver pressoflex 6p C2 DCpowe'!$G$15*'ver pressoflex 6p C2 DCpowe'!$O$12)</f>
        <v>0</v>
      </c>
      <c r="R458" s="31">
        <f>IF(ABS(J458)&lt;'ver pressoflex 6p C2 DCpowe'!$G$7,'ver pressoflex 6p C2 DCpowe'!$G$16*J458*'ver pressoflex 6p C2 DCpowe'!$O$13,SIGN(J458)*'ver pressoflex 6p C2 DCpowe'!$G$15*'ver pressoflex 6p C2 DCpowe'!$O$13)</f>
        <v>17803.500000000004</v>
      </c>
      <c r="S458" s="113">
        <f t="shared" si="101"/>
        <v>12871.513605735261</v>
      </c>
      <c r="T458" s="362">
        <f>-L458*('ver pressoflex 6p C2 DCpowe'!$G$3/2-'ver pressoflex 6p C2 DCpowe'!AF458*'ver pressoflex 6p C2 DCpowe'!D458)</f>
        <v>5409713.3617560072</v>
      </c>
      <c r="U458" s="29">
        <f>M458*IF(($G$3/2-$M$8)&gt;0,('ver pressoflex 6p C2 DCpowe'!$G$3/2-'ver pressoflex 6p C2 DCpowe'!$M$8),'ver pressoflex 6p C2 DCpowe'!$G$3/2-('ver pressoflex 6p C2 DCpowe'!$G$3-'ver pressoflex 6p C2 DCpowe'!$M$8))*IF(($G$3/2-$M$8)&gt;0,-1,1)</f>
        <v>3329.8105856303355</v>
      </c>
      <c r="V458" s="29">
        <f>N458*IF(($G$3/2-$M$9)&gt;0,('ver pressoflex 6p C2 DCpowe'!$G$3/2-'ver pressoflex 6p C2 DCpowe'!$M$9),'ver pressoflex 6p C2 DCpowe'!$G$3/2-('ver pressoflex 6p C2 DCpowe'!$G$3-'ver pressoflex 6p C2 DCpowe'!$M$9))*IF(($G$3/2-$M$9)&gt;0,-1,1)</f>
        <v>0</v>
      </c>
      <c r="W458" s="29">
        <f>O458*IF(($G$3/2-$M$10)&gt;0,('ver pressoflex 6p C2 DCpowe'!$G$3/2-'ver pressoflex 6p C2 DCpowe'!$M$10),'ver pressoflex 6p C2 DCpowe'!$G$3/2-('ver pressoflex 6p C2 DCpowe'!$G$3-'ver pressoflex 6p C2 DCpowe'!$M$10))*IF(($G$3/2-$M$10)&gt;0,-1,1)</f>
        <v>0</v>
      </c>
      <c r="X458" s="29">
        <f>P458*IF(($G$3/2-$M$11)&gt;0,('ver pressoflex 6p C2 DCpowe'!$G$3/2-'ver pressoflex 6p C2 DCpowe'!$M$11),'ver pressoflex 6p C2 DCpowe'!$G$3/2-('ver pressoflex 6p C2 DCpowe'!$G$3-'ver pressoflex 6p C2 DCpowe'!$M$11))*IF(($G$3/2-$M$11)&gt;0,-1,1)</f>
        <v>0</v>
      </c>
      <c r="Y458" s="29">
        <f>Q458*IF(($G$3/2-$M$12)&gt;0,('ver pressoflex 6p C2 DCpowe'!$G$3/2-'ver pressoflex 6p C2 DCpowe'!$M$12),'ver pressoflex 6p C2 DCpowe'!$G$3/2-('ver pressoflex 6p C2 DCpowe'!$G$3-'ver pressoflex 6p C2 DCpowe'!$M$12))*IF(($G$3/2-$M$12)&gt;0,-1,1)</f>
        <v>0</v>
      </c>
      <c r="Z458" s="29">
        <f>R458*IF(($G$3/2-$M$13)&gt;0,('ver pressoflex 6p C2 DCpowe'!$G$3/2-'ver pressoflex 6p C2 DCpowe'!$M$13),'ver pressoflex 6p C2 DCpowe'!$G$3/2-('ver pressoflex 6p C2 DCpowe'!$G$3-'ver pressoflex 6p C2 DCpowe'!$M$13))*IF(($G$3/2-$M$13)&gt;0,-1,1)</f>
        <v>18248587.500000004</v>
      </c>
      <c r="AA458" s="113">
        <f t="shared" si="109"/>
        <v>23661630.672341641</v>
      </c>
      <c r="AB458" s="193">
        <f t="shared" si="110"/>
        <v>6.6722034698090272E-4</v>
      </c>
      <c r="AC458" s="191">
        <f t="shared" si="111"/>
        <v>1.0009228005237267E-3</v>
      </c>
      <c r="AD458" s="194">
        <f t="shared" si="112"/>
        <v>3.6543027063220796E-7</v>
      </c>
      <c r="AE458" s="191">
        <f t="shared" si="113"/>
        <v>7.5069210039279508E-2</v>
      </c>
      <c r="AF458" s="191">
        <f t="shared" si="114"/>
        <v>0.4528144054085167</v>
      </c>
    </row>
    <row r="459" spans="2:32">
      <c r="B459" s="116">
        <f t="shared" si="100"/>
        <v>54822.85166831049</v>
      </c>
      <c r="C459" s="115">
        <f t="shared" si="99"/>
        <v>23.070000000000057</v>
      </c>
      <c r="D459" s="68">
        <f>'ver pressoflex 6p C2 DCpowe'!$G$3/2/$C$557*C459</f>
        <v>282.6075000000007</v>
      </c>
      <c r="E459" s="114">
        <f t="shared" si="102"/>
        <v>-1.9599457623580021E-4</v>
      </c>
      <c r="F459" s="114">
        <f t="shared" si="103"/>
        <v>-6.1865551860906283E-6</v>
      </c>
      <c r="G459" s="114">
        <f t="shared" si="104"/>
        <v>1.8362146586361897E-4</v>
      </c>
      <c r="H459" s="114">
        <f t="shared" si="105"/>
        <v>4.2882199210635885E-3</v>
      </c>
      <c r="I459" s="114">
        <f t="shared" si="106"/>
        <v>4.4780279421132978E-3</v>
      </c>
      <c r="J459" s="114">
        <f t="shared" si="107"/>
        <v>4.6678359631630081E-3</v>
      </c>
      <c r="K459" s="114">
        <f t="shared" si="108"/>
        <v>5.1423560157872819E-3</v>
      </c>
      <c r="L459" s="113">
        <f>-'ver pressoflex 6p C2 DCpowe'!$G$2*'ver pressoflex 6p C2 DCpowe'!D459*'ver pressoflex 6p C2 DCpowe'!$G$17*'ver pressoflex 6p C2 DCpowe'!$G$13*'ver pressoflex 6p C2 DCpowe'!AE459</f>
        <v>-4977.3489201209031</v>
      </c>
      <c r="M459" s="31">
        <f>IF(ABS(E459)&lt;'ver pressoflex 6p C2 DCpowe'!$G$7,'ver pressoflex 6p C2 DCpowe'!$G$16*E459*'ver pressoflex 6p C2 DCpowe'!$O$8,SIGN(E459)*'ver pressoflex 6p C2 DCpowe'!$G$15*'ver pressoflex 6p C2 DCpowe'!$O$8)</f>
        <v>-3.2994115686110814</v>
      </c>
      <c r="N459" s="31">
        <f>IF(ABS(F459)&lt;'ver pressoflex 6p C2 DCpowe'!$G$7,'ver pressoflex 6p C2 DCpowe'!$G$16*F459*'ver pressoflex 6p C2 DCpowe'!$O$9,SIGN(F459)*'ver pressoflex 6p C2 DCpowe'!$G$15*'ver pressoflex 6p C2 DCpowe'!$O$9)</f>
        <v>0</v>
      </c>
      <c r="O459" s="31">
        <f>IF(ABS(G459)&lt;'ver pressoflex 6p C2 DCpowe'!$G$7,'ver pressoflex 6p C2 DCpowe'!$G$16*G459*'ver pressoflex 6p C2 DCpowe'!$O$10,SIGN(G459)*'ver pressoflex 6p C2 DCpowe'!$G$15*'ver pressoflex 6p C2 DCpowe'!$O$10)</f>
        <v>0</v>
      </c>
      <c r="P459" s="31">
        <f>IF(ABS(H459)&lt;'ver pressoflex 6p C2 DCpowe'!$G$7,'ver pressoflex 6p C2 DCpowe'!$G$16*H459*'ver pressoflex 6p C2 DCpowe'!$O$11,SIGN(H459)*'ver pressoflex 6p C2 DCpowe'!$G$15*'ver pressoflex 6p C2 DCpowe'!$O$11)</f>
        <v>0</v>
      </c>
      <c r="Q459" s="31">
        <f>IF(ABS(I459)&lt;'ver pressoflex 6p C2 DCpowe'!$G$7,'ver pressoflex 6p C2 DCpowe'!$G$16*I459*'ver pressoflex 6p C2 DCpowe'!$O$12,SIGN(I459)*'ver pressoflex 6p C2 DCpowe'!$G$15*'ver pressoflex 6p C2 DCpowe'!$O$12)</f>
        <v>0</v>
      </c>
      <c r="R459" s="31">
        <f>IF(ABS(J459)&lt;'ver pressoflex 6p C2 DCpowe'!$G$7,'ver pressoflex 6p C2 DCpowe'!$G$16*J459*'ver pressoflex 6p C2 DCpowe'!$O$13,SIGN(J459)*'ver pressoflex 6p C2 DCpowe'!$G$15*'ver pressoflex 6p C2 DCpowe'!$O$13)</f>
        <v>17803.500000000004</v>
      </c>
      <c r="S459" s="113">
        <f t="shared" si="101"/>
        <v>12822.85166831049</v>
      </c>
      <c r="T459" s="362">
        <f>-L459*('ver pressoflex 6p C2 DCpowe'!$G$3/2-'ver pressoflex 6p C2 DCpowe'!AF459*'ver pressoflex 6p C2 DCpowe'!D459)</f>
        <v>5460002.4018656854</v>
      </c>
      <c r="U459" s="29">
        <f>M459*IF(($G$3/2-$M$8)&gt;0,('ver pressoflex 6p C2 DCpowe'!$G$3/2-'ver pressoflex 6p C2 DCpowe'!$M$8),'ver pressoflex 6p C2 DCpowe'!$G$3/2-('ver pressoflex 6p C2 DCpowe'!$G$3-'ver pressoflex 6p C2 DCpowe'!$M$8))*IF(($G$3/2-$M$8)&gt;0,-1,1)</f>
        <v>3381.8968578263584</v>
      </c>
      <c r="V459" s="29">
        <f>N459*IF(($G$3/2-$M$9)&gt;0,('ver pressoflex 6p C2 DCpowe'!$G$3/2-'ver pressoflex 6p C2 DCpowe'!$M$9),'ver pressoflex 6p C2 DCpowe'!$G$3/2-('ver pressoflex 6p C2 DCpowe'!$G$3-'ver pressoflex 6p C2 DCpowe'!$M$9))*IF(($G$3/2-$M$9)&gt;0,-1,1)</f>
        <v>0</v>
      </c>
      <c r="W459" s="29">
        <f>O459*IF(($G$3/2-$M$10)&gt;0,('ver pressoflex 6p C2 DCpowe'!$G$3/2-'ver pressoflex 6p C2 DCpowe'!$M$10),'ver pressoflex 6p C2 DCpowe'!$G$3/2-('ver pressoflex 6p C2 DCpowe'!$G$3-'ver pressoflex 6p C2 DCpowe'!$M$10))*IF(($G$3/2-$M$10)&gt;0,-1,1)</f>
        <v>0</v>
      </c>
      <c r="X459" s="29">
        <f>P459*IF(($G$3/2-$M$11)&gt;0,('ver pressoflex 6p C2 DCpowe'!$G$3/2-'ver pressoflex 6p C2 DCpowe'!$M$11),'ver pressoflex 6p C2 DCpowe'!$G$3/2-('ver pressoflex 6p C2 DCpowe'!$G$3-'ver pressoflex 6p C2 DCpowe'!$M$11))*IF(($G$3/2-$M$11)&gt;0,-1,1)</f>
        <v>0</v>
      </c>
      <c r="Y459" s="29">
        <f>Q459*IF(($G$3/2-$M$12)&gt;0,('ver pressoflex 6p C2 DCpowe'!$G$3/2-'ver pressoflex 6p C2 DCpowe'!$M$12),'ver pressoflex 6p C2 DCpowe'!$G$3/2-('ver pressoflex 6p C2 DCpowe'!$G$3-'ver pressoflex 6p C2 DCpowe'!$M$12))*IF(($G$3/2-$M$12)&gt;0,-1,1)</f>
        <v>0</v>
      </c>
      <c r="Z459" s="29">
        <f>R459*IF(($G$3/2-$M$13)&gt;0,('ver pressoflex 6p C2 DCpowe'!$G$3/2-'ver pressoflex 6p C2 DCpowe'!$M$13),'ver pressoflex 6p C2 DCpowe'!$G$3/2-('ver pressoflex 6p C2 DCpowe'!$G$3-'ver pressoflex 6p C2 DCpowe'!$M$13))*IF(($G$3/2-$M$13)&gt;0,-1,1)</f>
        <v>18248587.500000004</v>
      </c>
      <c r="AA459" s="113">
        <f t="shared" si="109"/>
        <v>23711971.798723515</v>
      </c>
      <c r="AB459" s="193">
        <f t="shared" si="110"/>
        <v>6.7051462886007413E-4</v>
      </c>
      <c r="AC459" s="191">
        <f t="shared" si="111"/>
        <v>1.0064132703223459E-3</v>
      </c>
      <c r="AD459" s="194">
        <f t="shared" si="112"/>
        <v>3.6910266737391357E-7</v>
      </c>
      <c r="AE459" s="191">
        <f t="shared" si="113"/>
        <v>7.5480995274175941E-2</v>
      </c>
      <c r="AF459" s="191">
        <f t="shared" si="114"/>
        <v>0.45303117803682136</v>
      </c>
    </row>
    <row r="460" spans="2:32">
      <c r="B460" s="116">
        <f t="shared" si="100"/>
        <v>54773.922544253001</v>
      </c>
      <c r="C460" s="115">
        <f t="shared" si="99"/>
        <v>23.170000000000059</v>
      </c>
      <c r="D460" s="68">
        <f>'ver pressoflex 6p C2 DCpowe'!$G$3/2/$C$557*C460</f>
        <v>283.83250000000072</v>
      </c>
      <c r="E460" s="114">
        <f t="shared" si="102"/>
        <v>-1.9901669738992925E-4</v>
      </c>
      <c r="F460" s="114">
        <f t="shared" si="103"/>
        <v>-9.0982792204340885E-6</v>
      </c>
      <c r="G460" s="114">
        <f t="shared" si="104"/>
        <v>1.8082013894906104E-4</v>
      </c>
      <c r="H460" s="114">
        <f t="shared" si="105"/>
        <v>4.2878059318643942E-3</v>
      </c>
      <c r="I460" s="114">
        <f t="shared" si="106"/>
        <v>4.4777243500338888E-3</v>
      </c>
      <c r="J460" s="114">
        <f t="shared" si="107"/>
        <v>4.6676427682033842E-3</v>
      </c>
      <c r="K460" s="114">
        <f t="shared" si="108"/>
        <v>5.1424388136271214E-3</v>
      </c>
      <c r="L460" s="113">
        <f>-'ver pressoflex 6p C2 DCpowe'!$G$2*'ver pressoflex 6p C2 DCpowe'!D460*'ver pressoflex 6p C2 DCpowe'!$G$17*'ver pressoflex 6p C2 DCpowe'!$G$13*'ver pressoflex 6p C2 DCpowe'!AE460</f>
        <v>-5026.2271691914912</v>
      </c>
      <c r="M460" s="31">
        <f>IF(ABS(E460)&lt;'ver pressoflex 6p C2 DCpowe'!$G$7,'ver pressoflex 6p C2 DCpowe'!$G$16*E460*'ver pressoflex 6p C2 DCpowe'!$O$8,SIGN(E460)*'ver pressoflex 6p C2 DCpowe'!$G$15*'ver pressoflex 6p C2 DCpowe'!$O$8)</f>
        <v>-3.3502865555070516</v>
      </c>
      <c r="N460" s="31">
        <f>IF(ABS(F460)&lt;'ver pressoflex 6p C2 DCpowe'!$G$7,'ver pressoflex 6p C2 DCpowe'!$G$16*F460*'ver pressoflex 6p C2 DCpowe'!$O$9,SIGN(F460)*'ver pressoflex 6p C2 DCpowe'!$G$15*'ver pressoflex 6p C2 DCpowe'!$O$9)</f>
        <v>0</v>
      </c>
      <c r="O460" s="31">
        <f>IF(ABS(G460)&lt;'ver pressoflex 6p C2 DCpowe'!$G$7,'ver pressoflex 6p C2 DCpowe'!$G$16*G460*'ver pressoflex 6p C2 DCpowe'!$O$10,SIGN(G460)*'ver pressoflex 6p C2 DCpowe'!$G$15*'ver pressoflex 6p C2 DCpowe'!$O$10)</f>
        <v>0</v>
      </c>
      <c r="P460" s="31">
        <f>IF(ABS(H460)&lt;'ver pressoflex 6p C2 DCpowe'!$G$7,'ver pressoflex 6p C2 DCpowe'!$G$16*H460*'ver pressoflex 6p C2 DCpowe'!$O$11,SIGN(H460)*'ver pressoflex 6p C2 DCpowe'!$G$15*'ver pressoflex 6p C2 DCpowe'!$O$11)</f>
        <v>0</v>
      </c>
      <c r="Q460" s="31">
        <f>IF(ABS(I460)&lt;'ver pressoflex 6p C2 DCpowe'!$G$7,'ver pressoflex 6p C2 DCpowe'!$G$16*I460*'ver pressoflex 6p C2 DCpowe'!$O$12,SIGN(I460)*'ver pressoflex 6p C2 DCpowe'!$G$15*'ver pressoflex 6p C2 DCpowe'!$O$12)</f>
        <v>0</v>
      </c>
      <c r="R460" s="31">
        <f>IF(ABS(J460)&lt;'ver pressoflex 6p C2 DCpowe'!$G$7,'ver pressoflex 6p C2 DCpowe'!$G$16*J460*'ver pressoflex 6p C2 DCpowe'!$O$13,SIGN(J460)*'ver pressoflex 6p C2 DCpowe'!$G$15*'ver pressoflex 6p C2 DCpowe'!$O$13)</f>
        <v>17803.500000000004</v>
      </c>
      <c r="S460" s="113">
        <f t="shared" si="101"/>
        <v>12773.922544253004</v>
      </c>
      <c r="T460" s="362">
        <f>-L460*('ver pressoflex 6p C2 DCpowe'!$G$3/2-'ver pressoflex 6p C2 DCpowe'!AF460*'ver pressoflex 6p C2 DCpowe'!D460)</f>
        <v>5510524.1910683615</v>
      </c>
      <c r="U460" s="29">
        <f>M460*IF(($G$3/2-$M$8)&gt;0,('ver pressoflex 6p C2 DCpowe'!$G$3/2-'ver pressoflex 6p C2 DCpowe'!$M$8),'ver pressoflex 6p C2 DCpowe'!$G$3/2-('ver pressoflex 6p C2 DCpowe'!$G$3-'ver pressoflex 6p C2 DCpowe'!$M$8))*IF(($G$3/2-$M$8)&gt;0,-1,1)</f>
        <v>3434.0437193947278</v>
      </c>
      <c r="V460" s="29">
        <f>N460*IF(($G$3/2-$M$9)&gt;0,('ver pressoflex 6p C2 DCpowe'!$G$3/2-'ver pressoflex 6p C2 DCpowe'!$M$9),'ver pressoflex 6p C2 DCpowe'!$G$3/2-('ver pressoflex 6p C2 DCpowe'!$G$3-'ver pressoflex 6p C2 DCpowe'!$M$9))*IF(($G$3/2-$M$9)&gt;0,-1,1)</f>
        <v>0</v>
      </c>
      <c r="W460" s="29">
        <f>O460*IF(($G$3/2-$M$10)&gt;0,('ver pressoflex 6p C2 DCpowe'!$G$3/2-'ver pressoflex 6p C2 DCpowe'!$M$10),'ver pressoflex 6p C2 DCpowe'!$G$3/2-('ver pressoflex 6p C2 DCpowe'!$G$3-'ver pressoflex 6p C2 DCpowe'!$M$10))*IF(($G$3/2-$M$10)&gt;0,-1,1)</f>
        <v>0</v>
      </c>
      <c r="X460" s="29">
        <f>P460*IF(($G$3/2-$M$11)&gt;0,('ver pressoflex 6p C2 DCpowe'!$G$3/2-'ver pressoflex 6p C2 DCpowe'!$M$11),'ver pressoflex 6p C2 DCpowe'!$G$3/2-('ver pressoflex 6p C2 DCpowe'!$G$3-'ver pressoflex 6p C2 DCpowe'!$M$11))*IF(($G$3/2-$M$11)&gt;0,-1,1)</f>
        <v>0</v>
      </c>
      <c r="Y460" s="29">
        <f>Q460*IF(($G$3/2-$M$12)&gt;0,('ver pressoflex 6p C2 DCpowe'!$G$3/2-'ver pressoflex 6p C2 DCpowe'!$M$12),'ver pressoflex 6p C2 DCpowe'!$G$3/2-('ver pressoflex 6p C2 DCpowe'!$G$3-'ver pressoflex 6p C2 DCpowe'!$M$12))*IF(($G$3/2-$M$12)&gt;0,-1,1)</f>
        <v>0</v>
      </c>
      <c r="Z460" s="29">
        <f>R460*IF(($G$3/2-$M$13)&gt;0,('ver pressoflex 6p C2 DCpowe'!$G$3/2-'ver pressoflex 6p C2 DCpowe'!$M$13),'ver pressoflex 6p C2 DCpowe'!$G$3/2-('ver pressoflex 6p C2 DCpowe'!$G$3-'ver pressoflex 6p C2 DCpowe'!$M$13))*IF(($G$3/2-$M$13)&gt;0,-1,1)</f>
        <v>18248587.500000004</v>
      </c>
      <c r="AA460" s="113">
        <f t="shared" si="109"/>
        <v>23762545.734787762</v>
      </c>
      <c r="AB460" s="193">
        <f t="shared" si="110"/>
        <v>6.7381274281366711E-4</v>
      </c>
      <c r="AC460" s="191">
        <f t="shared" si="111"/>
        <v>1.0119101269116676E-3</v>
      </c>
      <c r="AD460" s="194">
        <f t="shared" si="112"/>
        <v>3.7279745475950869E-7</v>
      </c>
      <c r="AE460" s="191">
        <f t="shared" si="113"/>
        <v>7.589325951837507E-2</v>
      </c>
      <c r="AF460" s="191">
        <f t="shared" si="114"/>
        <v>0.45324624235353739</v>
      </c>
    </row>
    <row r="461" spans="2:32">
      <c r="B461" s="116">
        <f t="shared" si="100"/>
        <v>54724.725767084099</v>
      </c>
      <c r="C461" s="115">
        <f t="shared" si="99"/>
        <v>23.27000000000006</v>
      </c>
      <c r="D461" s="68">
        <f>'ver pressoflex 6p C2 DCpowe'!$G$3/2/$C$557*C461</f>
        <v>285.05750000000074</v>
      </c>
      <c r="E461" s="114">
        <f t="shared" si="102"/>
        <v>-2.02042336073315E-4</v>
      </c>
      <c r="F461" s="114">
        <f t="shared" si="103"/>
        <v>-1.2013392289814912E-5</v>
      </c>
      <c r="G461" s="114">
        <f t="shared" si="104"/>
        <v>1.7801555149368517E-4</v>
      </c>
      <c r="H461" s="114">
        <f t="shared" si="105"/>
        <v>4.2873914608118745E-3</v>
      </c>
      <c r="I461" s="114">
        <f t="shared" si="106"/>
        <v>4.4774204045953747E-3</v>
      </c>
      <c r="J461" s="114">
        <f t="shared" si="107"/>
        <v>4.667449348378875E-3</v>
      </c>
      <c r="K461" s="114">
        <f t="shared" si="108"/>
        <v>5.1425217078376259E-3</v>
      </c>
      <c r="L461" s="113">
        <f>-'ver pressoflex 6p C2 DCpowe'!$G$2*'ver pressoflex 6p C2 DCpowe'!D461*'ver pressoflex 6p C2 DCpowe'!$G$17*'ver pressoflex 6p C2 DCpowe'!$G$13*'ver pressoflex 6p C2 DCpowe'!AE461</f>
        <v>-5075.3730121587159</v>
      </c>
      <c r="M461" s="31">
        <f>IF(ABS(E461)&lt;'ver pressoflex 6p C2 DCpowe'!$G$7,'ver pressoflex 6p C2 DCpowe'!$G$16*E461*'ver pressoflex 6p C2 DCpowe'!$O$8,SIGN(E461)*'ver pressoflex 6p C2 DCpowe'!$G$15*'ver pressoflex 6p C2 DCpowe'!$O$8)</f>
        <v>-3.401220757188173</v>
      </c>
      <c r="N461" s="31">
        <f>IF(ABS(F461)&lt;'ver pressoflex 6p C2 DCpowe'!$G$7,'ver pressoflex 6p C2 DCpowe'!$G$16*F461*'ver pressoflex 6p C2 DCpowe'!$O$9,SIGN(F461)*'ver pressoflex 6p C2 DCpowe'!$G$15*'ver pressoflex 6p C2 DCpowe'!$O$9)</f>
        <v>0</v>
      </c>
      <c r="O461" s="31">
        <f>IF(ABS(G461)&lt;'ver pressoflex 6p C2 DCpowe'!$G$7,'ver pressoflex 6p C2 DCpowe'!$G$16*G461*'ver pressoflex 6p C2 DCpowe'!$O$10,SIGN(G461)*'ver pressoflex 6p C2 DCpowe'!$G$15*'ver pressoflex 6p C2 DCpowe'!$O$10)</f>
        <v>0</v>
      </c>
      <c r="P461" s="31">
        <f>IF(ABS(H461)&lt;'ver pressoflex 6p C2 DCpowe'!$G$7,'ver pressoflex 6p C2 DCpowe'!$G$16*H461*'ver pressoflex 6p C2 DCpowe'!$O$11,SIGN(H461)*'ver pressoflex 6p C2 DCpowe'!$G$15*'ver pressoflex 6p C2 DCpowe'!$O$11)</f>
        <v>0</v>
      </c>
      <c r="Q461" s="31">
        <f>IF(ABS(I461)&lt;'ver pressoflex 6p C2 DCpowe'!$G$7,'ver pressoflex 6p C2 DCpowe'!$G$16*I461*'ver pressoflex 6p C2 DCpowe'!$O$12,SIGN(I461)*'ver pressoflex 6p C2 DCpowe'!$G$15*'ver pressoflex 6p C2 DCpowe'!$O$12)</f>
        <v>0</v>
      </c>
      <c r="R461" s="31">
        <f>IF(ABS(J461)&lt;'ver pressoflex 6p C2 DCpowe'!$G$7,'ver pressoflex 6p C2 DCpowe'!$G$16*J461*'ver pressoflex 6p C2 DCpowe'!$O$13,SIGN(J461)*'ver pressoflex 6p C2 DCpowe'!$G$15*'ver pressoflex 6p C2 DCpowe'!$O$13)</f>
        <v>17803.500000000004</v>
      </c>
      <c r="S461" s="113">
        <f t="shared" si="101"/>
        <v>12724.725767084099</v>
      </c>
      <c r="T461" s="362">
        <f>-L461*('ver pressoflex 6p C2 DCpowe'!$G$3/2-'ver pressoflex 6p C2 DCpowe'!AF461*'ver pressoflex 6p C2 DCpowe'!D461)</f>
        <v>5561278.7433552956</v>
      </c>
      <c r="U461" s="29">
        <f>M461*IF(($G$3/2-$M$8)&gt;0,('ver pressoflex 6p C2 DCpowe'!$G$3/2-'ver pressoflex 6p C2 DCpowe'!$M$8),'ver pressoflex 6p C2 DCpowe'!$G$3/2-('ver pressoflex 6p C2 DCpowe'!$G$3-'ver pressoflex 6p C2 DCpowe'!$M$8))*IF(($G$3/2-$M$8)&gt;0,-1,1)</f>
        <v>3486.2512761178773</v>
      </c>
      <c r="V461" s="29">
        <f>N461*IF(($G$3/2-$M$9)&gt;0,('ver pressoflex 6p C2 DCpowe'!$G$3/2-'ver pressoflex 6p C2 DCpowe'!$M$9),'ver pressoflex 6p C2 DCpowe'!$G$3/2-('ver pressoflex 6p C2 DCpowe'!$G$3-'ver pressoflex 6p C2 DCpowe'!$M$9))*IF(($G$3/2-$M$9)&gt;0,-1,1)</f>
        <v>0</v>
      </c>
      <c r="W461" s="29">
        <f>O461*IF(($G$3/2-$M$10)&gt;0,('ver pressoflex 6p C2 DCpowe'!$G$3/2-'ver pressoflex 6p C2 DCpowe'!$M$10),'ver pressoflex 6p C2 DCpowe'!$G$3/2-('ver pressoflex 6p C2 DCpowe'!$G$3-'ver pressoflex 6p C2 DCpowe'!$M$10))*IF(($G$3/2-$M$10)&gt;0,-1,1)</f>
        <v>0</v>
      </c>
      <c r="X461" s="29">
        <f>P461*IF(($G$3/2-$M$11)&gt;0,('ver pressoflex 6p C2 DCpowe'!$G$3/2-'ver pressoflex 6p C2 DCpowe'!$M$11),'ver pressoflex 6p C2 DCpowe'!$G$3/2-('ver pressoflex 6p C2 DCpowe'!$G$3-'ver pressoflex 6p C2 DCpowe'!$M$11))*IF(($G$3/2-$M$11)&gt;0,-1,1)</f>
        <v>0</v>
      </c>
      <c r="Y461" s="29">
        <f>Q461*IF(($G$3/2-$M$12)&gt;0,('ver pressoflex 6p C2 DCpowe'!$G$3/2-'ver pressoflex 6p C2 DCpowe'!$M$12),'ver pressoflex 6p C2 DCpowe'!$G$3/2-('ver pressoflex 6p C2 DCpowe'!$G$3-'ver pressoflex 6p C2 DCpowe'!$M$12))*IF(($G$3/2-$M$12)&gt;0,-1,1)</f>
        <v>0</v>
      </c>
      <c r="Z461" s="29">
        <f>R461*IF(($G$3/2-$M$13)&gt;0,('ver pressoflex 6p C2 DCpowe'!$G$3/2-'ver pressoflex 6p C2 DCpowe'!$M$13),'ver pressoflex 6p C2 DCpowe'!$G$3/2-('ver pressoflex 6p C2 DCpowe'!$G$3-'ver pressoflex 6p C2 DCpowe'!$M$13))*IF(($G$3/2-$M$13)&gt;0,-1,1)</f>
        <v>18248587.500000004</v>
      </c>
      <c r="AA461" s="113">
        <f t="shared" si="109"/>
        <v>23813352.494631417</v>
      </c>
      <c r="AB461" s="193">
        <f t="shared" si="110"/>
        <v>6.7711469553206525E-4</v>
      </c>
      <c r="AC461" s="191">
        <f t="shared" si="111"/>
        <v>1.0174133814423311E-3</v>
      </c>
      <c r="AD461" s="194">
        <f t="shared" si="112"/>
        <v>3.7651470353234564E-7</v>
      </c>
      <c r="AE461" s="191">
        <f t="shared" si="113"/>
        <v>7.6306003608174827E-2</v>
      </c>
      <c r="AF461" s="191">
        <f t="shared" si="114"/>
        <v>0.45345961803295232</v>
      </c>
    </row>
    <row r="462" spans="2:32">
      <c r="B462" s="116">
        <f t="shared" si="100"/>
        <v>54675.260869238526</v>
      </c>
      <c r="C462" s="115">
        <f t="shared" si="99"/>
        <v>23.370000000000061</v>
      </c>
      <c r="D462" s="68">
        <f>'ver pressoflex 6p C2 DCpowe'!$G$3/2/$C$557*C462</f>
        <v>286.28250000000077</v>
      </c>
      <c r="E462" s="114">
        <f t="shared" si="102"/>
        <v>-2.0507149843075603E-4</v>
      </c>
      <c r="F462" s="114">
        <f t="shared" si="103"/>
        <v>-1.4931900314564025E-5</v>
      </c>
      <c r="G462" s="114">
        <f t="shared" si="104"/>
        <v>1.7520769780162798E-4</v>
      </c>
      <c r="H462" s="114">
        <f t="shared" si="105"/>
        <v>4.28697650706428E-3</v>
      </c>
      <c r="I462" s="114">
        <f t="shared" si="106"/>
        <v>4.4771161051804726E-3</v>
      </c>
      <c r="J462" s="114">
        <f t="shared" si="107"/>
        <v>4.6672557032966635E-3</v>
      </c>
      <c r="K462" s="114">
        <f t="shared" si="108"/>
        <v>5.1426046985871441E-3</v>
      </c>
      <c r="L462" s="113">
        <f>-'ver pressoflex 6p C2 DCpowe'!$G$2*'ver pressoflex 6p C2 DCpowe'!D462*'ver pressoflex 6p C2 DCpowe'!$G$17*'ver pressoflex 6p C2 DCpowe'!$G$13*'ver pressoflex 6p C2 DCpowe'!AE462</f>
        <v>-5124.7869164843805</v>
      </c>
      <c r="M462" s="31">
        <f>IF(ABS(E462)&lt;'ver pressoflex 6p C2 DCpowe'!$G$7,'ver pressoflex 6p C2 DCpowe'!$G$16*E462*'ver pressoflex 6p C2 DCpowe'!$O$8,SIGN(E462)*'ver pressoflex 6p C2 DCpowe'!$G$15*'ver pressoflex 6p C2 DCpowe'!$O$8)</f>
        <v>-3.4522142770972031</v>
      </c>
      <c r="N462" s="31">
        <f>IF(ABS(F462)&lt;'ver pressoflex 6p C2 DCpowe'!$G$7,'ver pressoflex 6p C2 DCpowe'!$G$16*F462*'ver pressoflex 6p C2 DCpowe'!$O$9,SIGN(F462)*'ver pressoflex 6p C2 DCpowe'!$G$15*'ver pressoflex 6p C2 DCpowe'!$O$9)</f>
        <v>0</v>
      </c>
      <c r="O462" s="31">
        <f>IF(ABS(G462)&lt;'ver pressoflex 6p C2 DCpowe'!$G$7,'ver pressoflex 6p C2 DCpowe'!$G$16*G462*'ver pressoflex 6p C2 DCpowe'!$O$10,SIGN(G462)*'ver pressoflex 6p C2 DCpowe'!$G$15*'ver pressoflex 6p C2 DCpowe'!$O$10)</f>
        <v>0</v>
      </c>
      <c r="P462" s="31">
        <f>IF(ABS(H462)&lt;'ver pressoflex 6p C2 DCpowe'!$G$7,'ver pressoflex 6p C2 DCpowe'!$G$16*H462*'ver pressoflex 6p C2 DCpowe'!$O$11,SIGN(H462)*'ver pressoflex 6p C2 DCpowe'!$G$15*'ver pressoflex 6p C2 DCpowe'!$O$11)</f>
        <v>0</v>
      </c>
      <c r="Q462" s="31">
        <f>IF(ABS(I462)&lt;'ver pressoflex 6p C2 DCpowe'!$G$7,'ver pressoflex 6p C2 DCpowe'!$G$16*I462*'ver pressoflex 6p C2 DCpowe'!$O$12,SIGN(I462)*'ver pressoflex 6p C2 DCpowe'!$G$15*'ver pressoflex 6p C2 DCpowe'!$O$12)</f>
        <v>0</v>
      </c>
      <c r="R462" s="31">
        <f>IF(ABS(J462)&lt;'ver pressoflex 6p C2 DCpowe'!$G$7,'ver pressoflex 6p C2 DCpowe'!$G$16*J462*'ver pressoflex 6p C2 DCpowe'!$O$13,SIGN(J462)*'ver pressoflex 6p C2 DCpowe'!$G$15*'ver pressoflex 6p C2 DCpowe'!$O$13)</f>
        <v>17803.500000000004</v>
      </c>
      <c r="S462" s="113">
        <f t="shared" si="101"/>
        <v>12675.260869238526</v>
      </c>
      <c r="T462" s="362">
        <f>-L462*('ver pressoflex 6p C2 DCpowe'!$G$3/2-'ver pressoflex 6p C2 DCpowe'!AF462*'ver pressoflex 6p C2 DCpowe'!D462)</f>
        <v>5612266.072750343</v>
      </c>
      <c r="U462" s="29">
        <f>M462*IF(($G$3/2-$M$8)&gt;0,('ver pressoflex 6p C2 DCpowe'!$G$3/2-'ver pressoflex 6p C2 DCpowe'!$M$8),'ver pressoflex 6p C2 DCpowe'!$G$3/2-('ver pressoflex 6p C2 DCpowe'!$G$3-'ver pressoflex 6p C2 DCpowe'!$M$8))*IF(($G$3/2-$M$8)&gt;0,-1,1)</f>
        <v>3538.519634024633</v>
      </c>
      <c r="V462" s="29">
        <f>N462*IF(($G$3/2-$M$9)&gt;0,('ver pressoflex 6p C2 DCpowe'!$G$3/2-'ver pressoflex 6p C2 DCpowe'!$M$9),'ver pressoflex 6p C2 DCpowe'!$G$3/2-('ver pressoflex 6p C2 DCpowe'!$G$3-'ver pressoflex 6p C2 DCpowe'!$M$9))*IF(($G$3/2-$M$9)&gt;0,-1,1)</f>
        <v>0</v>
      </c>
      <c r="W462" s="29">
        <f>O462*IF(($G$3/2-$M$10)&gt;0,('ver pressoflex 6p C2 DCpowe'!$G$3/2-'ver pressoflex 6p C2 DCpowe'!$M$10),'ver pressoflex 6p C2 DCpowe'!$G$3/2-('ver pressoflex 6p C2 DCpowe'!$G$3-'ver pressoflex 6p C2 DCpowe'!$M$10))*IF(($G$3/2-$M$10)&gt;0,-1,1)</f>
        <v>0</v>
      </c>
      <c r="X462" s="29">
        <f>P462*IF(($G$3/2-$M$11)&gt;0,('ver pressoflex 6p C2 DCpowe'!$G$3/2-'ver pressoflex 6p C2 DCpowe'!$M$11),'ver pressoflex 6p C2 DCpowe'!$G$3/2-('ver pressoflex 6p C2 DCpowe'!$G$3-'ver pressoflex 6p C2 DCpowe'!$M$11))*IF(($G$3/2-$M$11)&gt;0,-1,1)</f>
        <v>0</v>
      </c>
      <c r="Y462" s="29">
        <f>Q462*IF(($G$3/2-$M$12)&gt;0,('ver pressoflex 6p C2 DCpowe'!$G$3/2-'ver pressoflex 6p C2 DCpowe'!$M$12),'ver pressoflex 6p C2 DCpowe'!$G$3/2-('ver pressoflex 6p C2 DCpowe'!$G$3-'ver pressoflex 6p C2 DCpowe'!$M$12))*IF(($G$3/2-$M$12)&gt;0,-1,1)</f>
        <v>0</v>
      </c>
      <c r="Z462" s="29">
        <f>R462*IF(($G$3/2-$M$13)&gt;0,('ver pressoflex 6p C2 DCpowe'!$G$3/2-'ver pressoflex 6p C2 DCpowe'!$M$13),'ver pressoflex 6p C2 DCpowe'!$G$3/2-('ver pressoflex 6p C2 DCpowe'!$G$3-'ver pressoflex 6p C2 DCpowe'!$M$13))*IF(($G$3/2-$M$13)&gt;0,-1,1)</f>
        <v>18248587.500000004</v>
      </c>
      <c r="AA462" s="113">
        <f t="shared" si="109"/>
        <v>23864392.092384372</v>
      </c>
      <c r="AB462" s="193">
        <f t="shared" si="110"/>
        <v>6.8042049372123593E-4</v>
      </c>
      <c r="AC462" s="191">
        <f t="shared" si="111"/>
        <v>1.0229230450909488E-3</v>
      </c>
      <c r="AD462" s="194">
        <f t="shared" si="112"/>
        <v>3.8025448467431985E-7</v>
      </c>
      <c r="AE462" s="191">
        <f t="shared" si="113"/>
        <v>7.6719228381821158E-2</v>
      </c>
      <c r="AF462" s="191">
        <f t="shared" si="114"/>
        <v>0.45367132445759273</v>
      </c>
    </row>
    <row r="463" spans="2:32">
      <c r="B463" s="116">
        <f t="shared" si="100"/>
        <v>54625.527382061351</v>
      </c>
      <c r="C463" s="115">
        <f t="shared" si="99"/>
        <v>23.470000000000063</v>
      </c>
      <c r="D463" s="68">
        <f>'ver pressoflex 6p C2 DCpowe'!$G$3/2/$C$557*C463</f>
        <v>287.50750000000079</v>
      </c>
      <c r="E463" s="114">
        <f t="shared" si="102"/>
        <v>-2.0810419062137158E-4</v>
      </c>
      <c r="F463" s="114">
        <f t="shared" si="103"/>
        <v>-1.785380922881007E-5</v>
      </c>
      <c r="G463" s="114">
        <f t="shared" si="104"/>
        <v>1.7239657216375144E-4</v>
      </c>
      <c r="H463" s="114">
        <f t="shared" si="105"/>
        <v>4.2865610697778939E-3</v>
      </c>
      <c r="I463" s="114">
        <f t="shared" si="106"/>
        <v>4.4768114511704558E-3</v>
      </c>
      <c r="J463" s="114">
        <f t="shared" si="107"/>
        <v>4.6670618325630169E-3</v>
      </c>
      <c r="K463" s="114">
        <f t="shared" si="108"/>
        <v>5.1426877860444213E-3</v>
      </c>
      <c r="L463" s="113">
        <f>-'ver pressoflex 6p C2 DCpowe'!$G$2*'ver pressoflex 6p C2 DCpowe'!D463*'ver pressoflex 6p C2 DCpowe'!$G$17*'ver pressoflex 6p C2 DCpowe'!$G$13*'ver pressoflex 6p C2 DCpowe'!AE463</f>
        <v>-5174.4693507197389</v>
      </c>
      <c r="M463" s="31">
        <f>IF(ABS(E463)&lt;'ver pressoflex 6p C2 DCpowe'!$G$7,'ver pressoflex 6p C2 DCpowe'!$G$16*E463*'ver pressoflex 6p C2 DCpowe'!$O$8,SIGN(E463)*'ver pressoflex 6p C2 DCpowe'!$G$15*'ver pressoflex 6p C2 DCpowe'!$O$8)</f>
        <v>-3.5032672189179759</v>
      </c>
      <c r="N463" s="31">
        <f>IF(ABS(F463)&lt;'ver pressoflex 6p C2 DCpowe'!$G$7,'ver pressoflex 6p C2 DCpowe'!$G$16*F463*'ver pressoflex 6p C2 DCpowe'!$O$9,SIGN(F463)*'ver pressoflex 6p C2 DCpowe'!$G$15*'ver pressoflex 6p C2 DCpowe'!$O$9)</f>
        <v>0</v>
      </c>
      <c r="O463" s="31">
        <f>IF(ABS(G463)&lt;'ver pressoflex 6p C2 DCpowe'!$G$7,'ver pressoflex 6p C2 DCpowe'!$G$16*G463*'ver pressoflex 6p C2 DCpowe'!$O$10,SIGN(G463)*'ver pressoflex 6p C2 DCpowe'!$G$15*'ver pressoflex 6p C2 DCpowe'!$O$10)</f>
        <v>0</v>
      </c>
      <c r="P463" s="31">
        <f>IF(ABS(H463)&lt;'ver pressoflex 6p C2 DCpowe'!$G$7,'ver pressoflex 6p C2 DCpowe'!$G$16*H463*'ver pressoflex 6p C2 DCpowe'!$O$11,SIGN(H463)*'ver pressoflex 6p C2 DCpowe'!$G$15*'ver pressoflex 6p C2 DCpowe'!$O$11)</f>
        <v>0</v>
      </c>
      <c r="Q463" s="31">
        <f>IF(ABS(I463)&lt;'ver pressoflex 6p C2 DCpowe'!$G$7,'ver pressoflex 6p C2 DCpowe'!$G$16*I463*'ver pressoflex 6p C2 DCpowe'!$O$12,SIGN(I463)*'ver pressoflex 6p C2 DCpowe'!$G$15*'ver pressoflex 6p C2 DCpowe'!$O$12)</f>
        <v>0</v>
      </c>
      <c r="R463" s="31">
        <f>IF(ABS(J463)&lt;'ver pressoflex 6p C2 DCpowe'!$G$7,'ver pressoflex 6p C2 DCpowe'!$G$16*J463*'ver pressoflex 6p C2 DCpowe'!$O$13,SIGN(J463)*'ver pressoflex 6p C2 DCpowe'!$G$15*'ver pressoflex 6p C2 DCpowe'!$O$13)</f>
        <v>17803.500000000004</v>
      </c>
      <c r="S463" s="113">
        <f t="shared" si="101"/>
        <v>12625.527382061347</v>
      </c>
      <c r="T463" s="362">
        <f>-L463*('ver pressoflex 6p C2 DCpowe'!$G$3/2-'ver pressoflex 6p C2 DCpowe'!AF463*'ver pressoflex 6p C2 DCpowe'!D463)</f>
        <v>5663486.1933100428</v>
      </c>
      <c r="U463" s="29">
        <f>M463*IF(($G$3/2-$M$8)&gt;0,('ver pressoflex 6p C2 DCpowe'!$G$3/2-'ver pressoflex 6p C2 DCpowe'!$M$8),'ver pressoflex 6p C2 DCpowe'!$G$3/2-('ver pressoflex 6p C2 DCpowe'!$G$3-'ver pressoflex 6p C2 DCpowe'!$M$8))*IF(($G$3/2-$M$8)&gt;0,-1,1)</f>
        <v>3590.8488993909255</v>
      </c>
      <c r="V463" s="29">
        <f>N463*IF(($G$3/2-$M$9)&gt;0,('ver pressoflex 6p C2 DCpowe'!$G$3/2-'ver pressoflex 6p C2 DCpowe'!$M$9),'ver pressoflex 6p C2 DCpowe'!$G$3/2-('ver pressoflex 6p C2 DCpowe'!$G$3-'ver pressoflex 6p C2 DCpowe'!$M$9))*IF(($G$3/2-$M$9)&gt;0,-1,1)</f>
        <v>0</v>
      </c>
      <c r="W463" s="29">
        <f>O463*IF(($G$3/2-$M$10)&gt;0,('ver pressoflex 6p C2 DCpowe'!$G$3/2-'ver pressoflex 6p C2 DCpowe'!$M$10),'ver pressoflex 6p C2 DCpowe'!$G$3/2-('ver pressoflex 6p C2 DCpowe'!$G$3-'ver pressoflex 6p C2 DCpowe'!$M$10))*IF(($G$3/2-$M$10)&gt;0,-1,1)</f>
        <v>0</v>
      </c>
      <c r="X463" s="29">
        <f>P463*IF(($G$3/2-$M$11)&gt;0,('ver pressoflex 6p C2 DCpowe'!$G$3/2-'ver pressoflex 6p C2 DCpowe'!$M$11),'ver pressoflex 6p C2 DCpowe'!$G$3/2-('ver pressoflex 6p C2 DCpowe'!$G$3-'ver pressoflex 6p C2 DCpowe'!$M$11))*IF(($G$3/2-$M$11)&gt;0,-1,1)</f>
        <v>0</v>
      </c>
      <c r="Y463" s="29">
        <f>Q463*IF(($G$3/2-$M$12)&gt;0,('ver pressoflex 6p C2 DCpowe'!$G$3/2-'ver pressoflex 6p C2 DCpowe'!$M$12),'ver pressoflex 6p C2 DCpowe'!$G$3/2-('ver pressoflex 6p C2 DCpowe'!$G$3-'ver pressoflex 6p C2 DCpowe'!$M$12))*IF(($G$3/2-$M$12)&gt;0,-1,1)</f>
        <v>0</v>
      </c>
      <c r="Z463" s="29">
        <f>R463*IF(($G$3/2-$M$13)&gt;0,('ver pressoflex 6p C2 DCpowe'!$G$3/2-'ver pressoflex 6p C2 DCpowe'!$M$13),'ver pressoflex 6p C2 DCpowe'!$G$3/2-('ver pressoflex 6p C2 DCpowe'!$G$3-'ver pressoflex 6p C2 DCpowe'!$M$13))*IF(($G$3/2-$M$13)&gt;0,-1,1)</f>
        <v>18248587.500000004</v>
      </c>
      <c r="AA463" s="113">
        <f t="shared" si="109"/>
        <v>23915664.542209439</v>
      </c>
      <c r="AB463" s="193">
        <f t="shared" si="110"/>
        <v>6.837301441027753E-4</v>
      </c>
      <c r="AC463" s="191">
        <f t="shared" si="111"/>
        <v>1.0284391290601811E-3</v>
      </c>
      <c r="AD463" s="194">
        <f t="shared" si="112"/>
        <v>3.8401686940677936E-7</v>
      </c>
      <c r="AE463" s="191">
        <f t="shared" si="113"/>
        <v>7.7132934679513571E-2</v>
      </c>
      <c r="AF463" s="191">
        <f t="shared" si="114"/>
        <v>0.45388138072336792</v>
      </c>
    </row>
    <row r="464" spans="2:32">
      <c r="B464" s="116">
        <f t="shared" si="100"/>
        <v>54575.524835804754</v>
      </c>
      <c r="C464" s="115">
        <f t="shared" ref="C464:C501" si="115">+C463+0.1</f>
        <v>23.570000000000064</v>
      </c>
      <c r="D464" s="68">
        <f>'ver pressoflex 6p C2 DCpowe'!$G$3/2/$C$557*C464</f>
        <v>288.73250000000081</v>
      </c>
      <c r="E464" s="114">
        <f t="shared" si="102"/>
        <v>-2.1114041881864365E-4</v>
      </c>
      <c r="F464" s="114">
        <f t="shared" si="103"/>
        <v>-2.0779124980519652E-5</v>
      </c>
      <c r="G464" s="114">
        <f t="shared" si="104"/>
        <v>1.6958216885760432E-4</v>
      </c>
      <c r="H464" s="114">
        <f t="shared" si="105"/>
        <v>4.2861451481070361E-3</v>
      </c>
      <c r="I464" s="114">
        <f t="shared" si="106"/>
        <v>4.4765064419451592E-3</v>
      </c>
      <c r="J464" s="114">
        <f t="shared" si="107"/>
        <v>4.6668677357832831E-3</v>
      </c>
      <c r="K464" s="114">
        <f t="shared" si="108"/>
        <v>5.1427709703785931E-3</v>
      </c>
      <c r="L464" s="113">
        <f>-'ver pressoflex 6p C2 DCpowe'!$G$2*'ver pressoflex 6p C2 DCpowe'!D464*'ver pressoflex 6p C2 DCpowe'!$G$17*'ver pressoflex 6p C2 DCpowe'!$G$13*'ver pressoflex 6p C2 DCpowe'!AE464</f>
        <v>-5224.4207845086694</v>
      </c>
      <c r="M464" s="31">
        <f>IF(ABS(E464)&lt;'ver pressoflex 6p C2 DCpowe'!$G$7,'ver pressoflex 6p C2 DCpowe'!$G$16*E464*'ver pressoflex 6p C2 DCpowe'!$O$8,SIGN(E464)*'ver pressoflex 6p C2 DCpowe'!$G$15*'ver pressoflex 6p C2 DCpowe'!$O$8)</f>
        <v>-3.5543796865761137</v>
      </c>
      <c r="N464" s="31">
        <f>IF(ABS(F464)&lt;'ver pressoflex 6p C2 DCpowe'!$G$7,'ver pressoflex 6p C2 DCpowe'!$G$16*F464*'ver pressoflex 6p C2 DCpowe'!$O$9,SIGN(F464)*'ver pressoflex 6p C2 DCpowe'!$G$15*'ver pressoflex 6p C2 DCpowe'!$O$9)</f>
        <v>0</v>
      </c>
      <c r="O464" s="31">
        <f>IF(ABS(G464)&lt;'ver pressoflex 6p C2 DCpowe'!$G$7,'ver pressoflex 6p C2 DCpowe'!$G$16*G464*'ver pressoflex 6p C2 DCpowe'!$O$10,SIGN(G464)*'ver pressoflex 6p C2 DCpowe'!$G$15*'ver pressoflex 6p C2 DCpowe'!$O$10)</f>
        <v>0</v>
      </c>
      <c r="P464" s="31">
        <f>IF(ABS(H464)&lt;'ver pressoflex 6p C2 DCpowe'!$G$7,'ver pressoflex 6p C2 DCpowe'!$G$16*H464*'ver pressoflex 6p C2 DCpowe'!$O$11,SIGN(H464)*'ver pressoflex 6p C2 DCpowe'!$G$15*'ver pressoflex 6p C2 DCpowe'!$O$11)</f>
        <v>0</v>
      </c>
      <c r="Q464" s="31">
        <f>IF(ABS(I464)&lt;'ver pressoflex 6p C2 DCpowe'!$G$7,'ver pressoflex 6p C2 DCpowe'!$G$16*I464*'ver pressoflex 6p C2 DCpowe'!$O$12,SIGN(I464)*'ver pressoflex 6p C2 DCpowe'!$G$15*'ver pressoflex 6p C2 DCpowe'!$O$12)</f>
        <v>0</v>
      </c>
      <c r="R464" s="31">
        <f>IF(ABS(J464)&lt;'ver pressoflex 6p C2 DCpowe'!$G$7,'ver pressoflex 6p C2 DCpowe'!$G$16*J464*'ver pressoflex 6p C2 DCpowe'!$O$13,SIGN(J464)*'ver pressoflex 6p C2 DCpowe'!$G$15*'ver pressoflex 6p C2 DCpowe'!$O$13)</f>
        <v>17803.500000000004</v>
      </c>
      <c r="S464" s="113">
        <f t="shared" si="101"/>
        <v>12575.524835804757</v>
      </c>
      <c r="T464" s="362">
        <f>-L464*('ver pressoflex 6p C2 DCpowe'!$G$3/2-'ver pressoflex 6p C2 DCpowe'!AF464*'ver pressoflex 6p C2 DCpowe'!D464)</f>
        <v>5714939.1191237131</v>
      </c>
      <c r="U464" s="29">
        <f>M464*IF(($G$3/2-$M$8)&gt;0,('ver pressoflex 6p C2 DCpowe'!$G$3/2-'ver pressoflex 6p C2 DCpowe'!$M$8),'ver pressoflex 6p C2 DCpowe'!$G$3/2-('ver pressoflex 6p C2 DCpowe'!$G$3-'ver pressoflex 6p C2 DCpowe'!$M$8))*IF(($G$3/2-$M$8)&gt;0,-1,1)</f>
        <v>3643.2391787405168</v>
      </c>
      <c r="V464" s="29">
        <f>N464*IF(($G$3/2-$M$9)&gt;0,('ver pressoflex 6p C2 DCpowe'!$G$3/2-'ver pressoflex 6p C2 DCpowe'!$M$9),'ver pressoflex 6p C2 DCpowe'!$G$3/2-('ver pressoflex 6p C2 DCpowe'!$G$3-'ver pressoflex 6p C2 DCpowe'!$M$9))*IF(($G$3/2-$M$9)&gt;0,-1,1)</f>
        <v>0</v>
      </c>
      <c r="W464" s="29">
        <f>O464*IF(($G$3/2-$M$10)&gt;0,('ver pressoflex 6p C2 DCpowe'!$G$3/2-'ver pressoflex 6p C2 DCpowe'!$M$10),'ver pressoflex 6p C2 DCpowe'!$G$3/2-('ver pressoflex 6p C2 DCpowe'!$G$3-'ver pressoflex 6p C2 DCpowe'!$M$10))*IF(($G$3/2-$M$10)&gt;0,-1,1)</f>
        <v>0</v>
      </c>
      <c r="X464" s="29">
        <f>P464*IF(($G$3/2-$M$11)&gt;0,('ver pressoflex 6p C2 DCpowe'!$G$3/2-'ver pressoflex 6p C2 DCpowe'!$M$11),'ver pressoflex 6p C2 DCpowe'!$G$3/2-('ver pressoflex 6p C2 DCpowe'!$G$3-'ver pressoflex 6p C2 DCpowe'!$M$11))*IF(($G$3/2-$M$11)&gt;0,-1,1)</f>
        <v>0</v>
      </c>
      <c r="Y464" s="29">
        <f>Q464*IF(($G$3/2-$M$12)&gt;0,('ver pressoflex 6p C2 DCpowe'!$G$3/2-'ver pressoflex 6p C2 DCpowe'!$M$12),'ver pressoflex 6p C2 DCpowe'!$G$3/2-('ver pressoflex 6p C2 DCpowe'!$G$3-'ver pressoflex 6p C2 DCpowe'!$M$12))*IF(($G$3/2-$M$12)&gt;0,-1,1)</f>
        <v>0</v>
      </c>
      <c r="Z464" s="29">
        <f>R464*IF(($G$3/2-$M$13)&gt;0,('ver pressoflex 6p C2 DCpowe'!$G$3/2-'ver pressoflex 6p C2 DCpowe'!$M$13),'ver pressoflex 6p C2 DCpowe'!$G$3/2-('ver pressoflex 6p C2 DCpowe'!$G$3-'ver pressoflex 6p C2 DCpowe'!$M$13))*IF(($G$3/2-$M$13)&gt;0,-1,1)</f>
        <v>18248587.500000004</v>
      </c>
      <c r="AA464" s="113">
        <f t="shared" si="109"/>
        <v>23967169.858302459</v>
      </c>
      <c r="AB464" s="193">
        <f t="shared" si="110"/>
        <v>6.8704365341395362E-4</v>
      </c>
      <c r="AC464" s="191">
        <f t="shared" si="111"/>
        <v>1.0339616445788117E-3</v>
      </c>
      <c r="AD464" s="194">
        <f t="shared" si="112"/>
        <v>3.8780192919143847E-7</v>
      </c>
      <c r="AE464" s="191">
        <f t="shared" si="113"/>
        <v>7.7547123343410865E-2</v>
      </c>
      <c r="AF464" s="191">
        <f t="shared" si="114"/>
        <v>0.45408980564461388</v>
      </c>
    </row>
    <row r="465" spans="2:32">
      <c r="B465" s="116">
        <f t="shared" si="100"/>
        <v>54525.252759624906</v>
      </c>
      <c r="C465" s="115">
        <f t="shared" si="115"/>
        <v>23.670000000000066</v>
      </c>
      <c r="D465" s="68">
        <f>'ver pressoflex 6p C2 DCpowe'!$G$3/2/$C$557*C465</f>
        <v>289.95750000000078</v>
      </c>
      <c r="E465" s="114">
        <f t="shared" si="102"/>
        <v>-2.141801892104584E-4</v>
      </c>
      <c r="F465" s="114">
        <f t="shared" si="103"/>
        <v>-2.3707853531537534E-5</v>
      </c>
      <c r="G465" s="114">
        <f t="shared" si="104"/>
        <v>1.6676448214738332E-4</v>
      </c>
      <c r="H465" s="114">
        <f t="shared" si="105"/>
        <v>4.2857287412040469E-3</v>
      </c>
      <c r="I465" s="114">
        <f t="shared" si="106"/>
        <v>4.476201076882967E-3</v>
      </c>
      <c r="J465" s="114">
        <f t="shared" si="107"/>
        <v>4.666673412561888E-3</v>
      </c>
      <c r="K465" s="114">
        <f t="shared" si="108"/>
        <v>5.1428542517591904E-3</v>
      </c>
      <c r="L465" s="113">
        <f>-'ver pressoflex 6p C2 DCpowe'!$G$2*'ver pressoflex 6p C2 DCpowe'!D465*'ver pressoflex 6p C2 DCpowe'!$G$17*'ver pressoflex 6p C2 DCpowe'!$G$13*'ver pressoflex 6p C2 DCpowe'!AE465</f>
        <v>-5274.6416885908602</v>
      </c>
      <c r="M465" s="31">
        <f>IF(ABS(E465)&lt;'ver pressoflex 6p C2 DCpowe'!$G$7,'ver pressoflex 6p C2 DCpowe'!$G$16*E465*'ver pressoflex 6p C2 DCpowe'!$O$8,SIGN(E465)*'ver pressoflex 6p C2 DCpowe'!$G$15*'ver pressoflex 6p C2 DCpowe'!$O$8)</f>
        <v>-3.6055517842397173</v>
      </c>
      <c r="N465" s="31">
        <f>IF(ABS(F465)&lt;'ver pressoflex 6p C2 DCpowe'!$G$7,'ver pressoflex 6p C2 DCpowe'!$G$16*F465*'ver pressoflex 6p C2 DCpowe'!$O$9,SIGN(F465)*'ver pressoflex 6p C2 DCpowe'!$G$15*'ver pressoflex 6p C2 DCpowe'!$O$9)</f>
        <v>0</v>
      </c>
      <c r="O465" s="31">
        <f>IF(ABS(G465)&lt;'ver pressoflex 6p C2 DCpowe'!$G$7,'ver pressoflex 6p C2 DCpowe'!$G$16*G465*'ver pressoflex 6p C2 DCpowe'!$O$10,SIGN(G465)*'ver pressoflex 6p C2 DCpowe'!$G$15*'ver pressoflex 6p C2 DCpowe'!$O$10)</f>
        <v>0</v>
      </c>
      <c r="P465" s="31">
        <f>IF(ABS(H465)&lt;'ver pressoflex 6p C2 DCpowe'!$G$7,'ver pressoflex 6p C2 DCpowe'!$G$16*H465*'ver pressoflex 6p C2 DCpowe'!$O$11,SIGN(H465)*'ver pressoflex 6p C2 DCpowe'!$G$15*'ver pressoflex 6p C2 DCpowe'!$O$11)</f>
        <v>0</v>
      </c>
      <c r="Q465" s="31">
        <f>IF(ABS(I465)&lt;'ver pressoflex 6p C2 DCpowe'!$G$7,'ver pressoflex 6p C2 DCpowe'!$G$16*I465*'ver pressoflex 6p C2 DCpowe'!$O$12,SIGN(I465)*'ver pressoflex 6p C2 DCpowe'!$G$15*'ver pressoflex 6p C2 DCpowe'!$O$12)</f>
        <v>0</v>
      </c>
      <c r="R465" s="31">
        <f>IF(ABS(J465)&lt;'ver pressoflex 6p C2 DCpowe'!$G$7,'ver pressoflex 6p C2 DCpowe'!$G$16*J465*'ver pressoflex 6p C2 DCpowe'!$O$13,SIGN(J465)*'ver pressoflex 6p C2 DCpowe'!$G$15*'ver pressoflex 6p C2 DCpowe'!$O$13)</f>
        <v>17803.500000000004</v>
      </c>
      <c r="S465" s="113">
        <f t="shared" si="101"/>
        <v>12525.252759624904</v>
      </c>
      <c r="T465" s="362">
        <f>-L465*('ver pressoflex 6p C2 DCpowe'!$G$3/2-'ver pressoflex 6p C2 DCpowe'!AF465*'ver pressoflex 6p C2 DCpowe'!D465)</f>
        <v>5766624.8643135419</v>
      </c>
      <c r="U465" s="29">
        <f>M465*IF(($G$3/2-$M$8)&gt;0,('ver pressoflex 6p C2 DCpowe'!$G$3/2-'ver pressoflex 6p C2 DCpowe'!$M$8),'ver pressoflex 6p C2 DCpowe'!$G$3/2-('ver pressoflex 6p C2 DCpowe'!$G$3-'ver pressoflex 6p C2 DCpowe'!$M$8))*IF(($G$3/2-$M$8)&gt;0,-1,1)</f>
        <v>3695.6905788457102</v>
      </c>
      <c r="V465" s="29">
        <f>N465*IF(($G$3/2-$M$9)&gt;0,('ver pressoflex 6p C2 DCpowe'!$G$3/2-'ver pressoflex 6p C2 DCpowe'!$M$9),'ver pressoflex 6p C2 DCpowe'!$G$3/2-('ver pressoflex 6p C2 DCpowe'!$G$3-'ver pressoflex 6p C2 DCpowe'!$M$9))*IF(($G$3/2-$M$9)&gt;0,-1,1)</f>
        <v>0</v>
      </c>
      <c r="W465" s="29">
        <f>O465*IF(($G$3/2-$M$10)&gt;0,('ver pressoflex 6p C2 DCpowe'!$G$3/2-'ver pressoflex 6p C2 DCpowe'!$M$10),'ver pressoflex 6p C2 DCpowe'!$G$3/2-('ver pressoflex 6p C2 DCpowe'!$G$3-'ver pressoflex 6p C2 DCpowe'!$M$10))*IF(($G$3/2-$M$10)&gt;0,-1,1)</f>
        <v>0</v>
      </c>
      <c r="X465" s="29">
        <f>P465*IF(($G$3/2-$M$11)&gt;0,('ver pressoflex 6p C2 DCpowe'!$G$3/2-'ver pressoflex 6p C2 DCpowe'!$M$11),'ver pressoflex 6p C2 DCpowe'!$G$3/2-('ver pressoflex 6p C2 DCpowe'!$G$3-'ver pressoflex 6p C2 DCpowe'!$M$11))*IF(($G$3/2-$M$11)&gt;0,-1,1)</f>
        <v>0</v>
      </c>
      <c r="Y465" s="29">
        <f>Q465*IF(($G$3/2-$M$12)&gt;0,('ver pressoflex 6p C2 DCpowe'!$G$3/2-'ver pressoflex 6p C2 DCpowe'!$M$12),'ver pressoflex 6p C2 DCpowe'!$G$3/2-('ver pressoflex 6p C2 DCpowe'!$G$3-'ver pressoflex 6p C2 DCpowe'!$M$12))*IF(($G$3/2-$M$12)&gt;0,-1,1)</f>
        <v>0</v>
      </c>
      <c r="Z465" s="29">
        <f>R465*IF(($G$3/2-$M$13)&gt;0,('ver pressoflex 6p C2 DCpowe'!$G$3/2-'ver pressoflex 6p C2 DCpowe'!$M$13),'ver pressoflex 6p C2 DCpowe'!$G$3/2-('ver pressoflex 6p C2 DCpowe'!$G$3-'ver pressoflex 6p C2 DCpowe'!$M$13))*IF(($G$3/2-$M$13)&gt;0,-1,1)</f>
        <v>18248587.500000004</v>
      </c>
      <c r="AA465" s="113">
        <f t="shared" si="109"/>
        <v>24018908.054892391</v>
      </c>
      <c r="AB465" s="193">
        <f t="shared" si="110"/>
        <v>6.9036102840776064E-4</v>
      </c>
      <c r="AC465" s="191">
        <f t="shared" si="111"/>
        <v>1.0394906029018234E-3</v>
      </c>
      <c r="AD465" s="194">
        <f t="shared" si="112"/>
        <v>3.916097357312952E-7</v>
      </c>
      <c r="AE465" s="191">
        <f t="shared" si="113"/>
        <v>7.7961795217636756E-2</v>
      </c>
      <c r="AF465" s="191">
        <f t="shared" si="114"/>
        <v>0.45429661775903851</v>
      </c>
    </row>
    <row r="466" spans="2:32">
      <c r="B466" s="116">
        <f t="shared" si="100"/>
        <v>54474.710681578668</v>
      </c>
      <c r="C466" s="115">
        <f t="shared" si="115"/>
        <v>23.770000000000067</v>
      </c>
      <c r="D466" s="68">
        <f>'ver pressoflex 6p C2 DCpowe'!$G$3/2/$C$557*C466</f>
        <v>291.1825000000008</v>
      </c>
      <c r="E466" s="114">
        <f t="shared" si="102"/>
        <v>-2.1722350799914912E-4</v>
      </c>
      <c r="F466" s="114">
        <f t="shared" si="103"/>
        <v>-2.6640000857627699E-5</v>
      </c>
      <c r="G466" s="114">
        <f t="shared" si="104"/>
        <v>1.6394350628389374E-4</v>
      </c>
      <c r="H466" s="114">
        <f t="shared" si="105"/>
        <v>4.2853118482192943E-3</v>
      </c>
      <c r="I466" s="114">
        <f t="shared" si="106"/>
        <v>4.475895355360816E-3</v>
      </c>
      <c r="J466" s="114">
        <f t="shared" si="107"/>
        <v>4.6664788625023377E-3</v>
      </c>
      <c r="K466" s="114">
        <f t="shared" si="108"/>
        <v>5.1429376303561416E-3</v>
      </c>
      <c r="L466" s="113">
        <f>-'ver pressoflex 6p C2 DCpowe'!$G$2*'ver pressoflex 6p C2 DCpowe'!D466*'ver pressoflex 6p C2 DCpowe'!$G$17*'ver pressoflex 6p C2 DCpowe'!$G$13*'ver pressoflex 6p C2 DCpowe'!AE466</f>
        <v>-5325.1325348050141</v>
      </c>
      <c r="M466" s="31">
        <f>IF(ABS(E466)&lt;'ver pressoflex 6p C2 DCpowe'!$G$7,'ver pressoflex 6p C2 DCpowe'!$G$16*E466*'ver pressoflex 6p C2 DCpowe'!$O$8,SIGN(E466)*'ver pressoflex 6p C2 DCpowe'!$G$15*'ver pressoflex 6p C2 DCpowe'!$O$8)</f>
        <v>-3.6567836163200966</v>
      </c>
      <c r="N466" s="31">
        <f>IF(ABS(F466)&lt;'ver pressoflex 6p C2 DCpowe'!$G$7,'ver pressoflex 6p C2 DCpowe'!$G$16*F466*'ver pressoflex 6p C2 DCpowe'!$O$9,SIGN(F466)*'ver pressoflex 6p C2 DCpowe'!$G$15*'ver pressoflex 6p C2 DCpowe'!$O$9)</f>
        <v>0</v>
      </c>
      <c r="O466" s="31">
        <f>IF(ABS(G466)&lt;'ver pressoflex 6p C2 DCpowe'!$G$7,'ver pressoflex 6p C2 DCpowe'!$G$16*G466*'ver pressoflex 6p C2 DCpowe'!$O$10,SIGN(G466)*'ver pressoflex 6p C2 DCpowe'!$G$15*'ver pressoflex 6p C2 DCpowe'!$O$10)</f>
        <v>0</v>
      </c>
      <c r="P466" s="31">
        <f>IF(ABS(H466)&lt;'ver pressoflex 6p C2 DCpowe'!$G$7,'ver pressoflex 6p C2 DCpowe'!$G$16*H466*'ver pressoflex 6p C2 DCpowe'!$O$11,SIGN(H466)*'ver pressoflex 6p C2 DCpowe'!$G$15*'ver pressoflex 6p C2 DCpowe'!$O$11)</f>
        <v>0</v>
      </c>
      <c r="Q466" s="31">
        <f>IF(ABS(I466)&lt;'ver pressoflex 6p C2 DCpowe'!$G$7,'ver pressoflex 6p C2 DCpowe'!$G$16*I466*'ver pressoflex 6p C2 DCpowe'!$O$12,SIGN(I466)*'ver pressoflex 6p C2 DCpowe'!$G$15*'ver pressoflex 6p C2 DCpowe'!$O$12)</f>
        <v>0</v>
      </c>
      <c r="R466" s="31">
        <f>IF(ABS(J466)&lt;'ver pressoflex 6p C2 DCpowe'!$G$7,'ver pressoflex 6p C2 DCpowe'!$G$16*J466*'ver pressoflex 6p C2 DCpowe'!$O$13,SIGN(J466)*'ver pressoflex 6p C2 DCpowe'!$G$15*'ver pressoflex 6p C2 DCpowe'!$O$13)</f>
        <v>17803.500000000004</v>
      </c>
      <c r="S466" s="113">
        <f t="shared" si="101"/>
        <v>12474.710681578668</v>
      </c>
      <c r="T466" s="362">
        <f>-L466*('ver pressoflex 6p C2 DCpowe'!$G$3/2-'ver pressoflex 6p C2 DCpowe'!AF466*'ver pressoflex 6p C2 DCpowe'!D466)</f>
        <v>5818543.4430346852</v>
      </c>
      <c r="U466" s="29">
        <f>M466*IF(($G$3/2-$M$8)&gt;0,('ver pressoflex 6p C2 DCpowe'!$G$3/2-'ver pressoflex 6p C2 DCpowe'!$M$8),'ver pressoflex 6p C2 DCpowe'!$G$3/2-('ver pressoflex 6p C2 DCpowe'!$G$3-'ver pressoflex 6p C2 DCpowe'!$M$8))*IF(($G$3/2-$M$8)&gt;0,-1,1)</f>
        <v>3748.2032067280988</v>
      </c>
      <c r="V466" s="29">
        <f>N466*IF(($G$3/2-$M$9)&gt;0,('ver pressoflex 6p C2 DCpowe'!$G$3/2-'ver pressoflex 6p C2 DCpowe'!$M$9),'ver pressoflex 6p C2 DCpowe'!$G$3/2-('ver pressoflex 6p C2 DCpowe'!$G$3-'ver pressoflex 6p C2 DCpowe'!$M$9))*IF(($G$3/2-$M$9)&gt;0,-1,1)</f>
        <v>0</v>
      </c>
      <c r="W466" s="29">
        <f>O466*IF(($G$3/2-$M$10)&gt;0,('ver pressoflex 6p C2 DCpowe'!$G$3/2-'ver pressoflex 6p C2 DCpowe'!$M$10),'ver pressoflex 6p C2 DCpowe'!$G$3/2-('ver pressoflex 6p C2 DCpowe'!$G$3-'ver pressoflex 6p C2 DCpowe'!$M$10))*IF(($G$3/2-$M$10)&gt;0,-1,1)</f>
        <v>0</v>
      </c>
      <c r="X466" s="29">
        <f>P466*IF(($G$3/2-$M$11)&gt;0,('ver pressoflex 6p C2 DCpowe'!$G$3/2-'ver pressoflex 6p C2 DCpowe'!$M$11),'ver pressoflex 6p C2 DCpowe'!$G$3/2-('ver pressoflex 6p C2 DCpowe'!$G$3-'ver pressoflex 6p C2 DCpowe'!$M$11))*IF(($G$3/2-$M$11)&gt;0,-1,1)</f>
        <v>0</v>
      </c>
      <c r="Y466" s="29">
        <f>Q466*IF(($G$3/2-$M$12)&gt;0,('ver pressoflex 6p C2 DCpowe'!$G$3/2-'ver pressoflex 6p C2 DCpowe'!$M$12),'ver pressoflex 6p C2 DCpowe'!$G$3/2-('ver pressoflex 6p C2 DCpowe'!$G$3-'ver pressoflex 6p C2 DCpowe'!$M$12))*IF(($G$3/2-$M$12)&gt;0,-1,1)</f>
        <v>0</v>
      </c>
      <c r="Z466" s="29">
        <f>R466*IF(($G$3/2-$M$13)&gt;0,('ver pressoflex 6p C2 DCpowe'!$G$3/2-'ver pressoflex 6p C2 DCpowe'!$M$13),'ver pressoflex 6p C2 DCpowe'!$G$3/2-('ver pressoflex 6p C2 DCpowe'!$G$3-'ver pressoflex 6p C2 DCpowe'!$M$13))*IF(($G$3/2-$M$13)&gt;0,-1,1)</f>
        <v>18248587.500000004</v>
      </c>
      <c r="AA466" s="113">
        <f t="shared" si="109"/>
        <v>24070879.146241419</v>
      </c>
      <c r="AB466" s="193">
        <f t="shared" si="110"/>
        <v>6.9368227585295272E-4</v>
      </c>
      <c r="AC466" s="191">
        <f t="shared" si="111"/>
        <v>1.0450260153104767E-3</v>
      </c>
      <c r="AD466" s="194">
        <f t="shared" si="112"/>
        <v>3.9544036097155445E-7</v>
      </c>
      <c r="AE466" s="191">
        <f t="shared" si="113"/>
        <v>7.8376951148285745E-2</v>
      </c>
      <c r="AF466" s="191">
        <f t="shared" si="114"/>
        <v>0.45450183533257038</v>
      </c>
    </row>
    <row r="467" spans="2:32">
      <c r="B467" s="116">
        <f t="shared" si="100"/>
        <v>54423.898128620465</v>
      </c>
      <c r="C467" s="115">
        <f t="shared" si="115"/>
        <v>23.870000000000068</v>
      </c>
      <c r="D467" s="68">
        <f>'ver pressoflex 6p C2 DCpowe'!$G$3/2/$C$557*C467</f>
        <v>292.40750000000082</v>
      </c>
      <c r="E467" s="114">
        <f t="shared" si="102"/>
        <v>-2.2027038140153736E-4</v>
      </c>
      <c r="F467" s="114">
        <f t="shared" si="103"/>
        <v>-2.9575572948513182E-5</v>
      </c>
      <c r="G467" s="114">
        <f t="shared" si="104"/>
        <v>1.6111923550451101E-4</v>
      </c>
      <c r="H467" s="114">
        <f t="shared" si="105"/>
        <v>4.2848944683011592E-3</v>
      </c>
      <c r="I467" s="114">
        <f t="shared" si="106"/>
        <v>4.4755892767541841E-3</v>
      </c>
      <c r="J467" s="114">
        <f t="shared" si="107"/>
        <v>4.6662840852072082E-3</v>
      </c>
      <c r="K467" s="114">
        <f t="shared" si="108"/>
        <v>5.1430211063397688E-3</v>
      </c>
      <c r="L467" s="113">
        <f>-'ver pressoflex 6p C2 DCpowe'!$G$2*'ver pressoflex 6p C2 DCpowe'!D467*'ver pressoflex 6p C2 DCpowe'!$G$17*'ver pressoflex 6p C2 DCpowe'!$G$13*'ver pressoflex 6p C2 DCpowe'!AE467</f>
        <v>-5375.8937960920612</v>
      </c>
      <c r="M467" s="31">
        <f>IF(ABS(E467)&lt;'ver pressoflex 6p C2 DCpowe'!$G$7,'ver pressoflex 6p C2 DCpowe'!$G$16*E467*'ver pressoflex 6p C2 DCpowe'!$O$8,SIGN(E467)*'ver pressoflex 6p C2 DCpowe'!$G$15*'ver pressoflex 6p C2 DCpowe'!$O$8)</f>
        <v>-3.7080752874724587</v>
      </c>
      <c r="N467" s="31">
        <f>IF(ABS(F467)&lt;'ver pressoflex 6p C2 DCpowe'!$G$7,'ver pressoflex 6p C2 DCpowe'!$G$16*F467*'ver pressoflex 6p C2 DCpowe'!$O$9,SIGN(F467)*'ver pressoflex 6p C2 DCpowe'!$G$15*'ver pressoflex 6p C2 DCpowe'!$O$9)</f>
        <v>0</v>
      </c>
      <c r="O467" s="31">
        <f>IF(ABS(G467)&lt;'ver pressoflex 6p C2 DCpowe'!$G$7,'ver pressoflex 6p C2 DCpowe'!$G$16*G467*'ver pressoflex 6p C2 DCpowe'!$O$10,SIGN(G467)*'ver pressoflex 6p C2 DCpowe'!$G$15*'ver pressoflex 6p C2 DCpowe'!$O$10)</f>
        <v>0</v>
      </c>
      <c r="P467" s="31">
        <f>IF(ABS(H467)&lt;'ver pressoflex 6p C2 DCpowe'!$G$7,'ver pressoflex 6p C2 DCpowe'!$G$16*H467*'ver pressoflex 6p C2 DCpowe'!$O$11,SIGN(H467)*'ver pressoflex 6p C2 DCpowe'!$G$15*'ver pressoflex 6p C2 DCpowe'!$O$11)</f>
        <v>0</v>
      </c>
      <c r="Q467" s="31">
        <f>IF(ABS(I467)&lt;'ver pressoflex 6p C2 DCpowe'!$G$7,'ver pressoflex 6p C2 DCpowe'!$G$16*I467*'ver pressoflex 6p C2 DCpowe'!$O$12,SIGN(I467)*'ver pressoflex 6p C2 DCpowe'!$G$15*'ver pressoflex 6p C2 DCpowe'!$O$12)</f>
        <v>0</v>
      </c>
      <c r="R467" s="31">
        <f>IF(ABS(J467)&lt;'ver pressoflex 6p C2 DCpowe'!$G$7,'ver pressoflex 6p C2 DCpowe'!$G$16*J467*'ver pressoflex 6p C2 DCpowe'!$O$13,SIGN(J467)*'ver pressoflex 6p C2 DCpowe'!$G$15*'ver pressoflex 6p C2 DCpowe'!$O$13)</f>
        <v>17803.500000000004</v>
      </c>
      <c r="S467" s="113">
        <f t="shared" si="101"/>
        <v>12423.898128620469</v>
      </c>
      <c r="T467" s="362">
        <f>-L467*('ver pressoflex 6p C2 DCpowe'!$G$3/2-'ver pressoflex 6p C2 DCpowe'!AF467*'ver pressoflex 6p C2 DCpowe'!D467)</f>
        <v>5870694.8694753824</v>
      </c>
      <c r="U467" s="29">
        <f>M467*IF(($G$3/2-$M$8)&gt;0,('ver pressoflex 6p C2 DCpowe'!$G$3/2-'ver pressoflex 6p C2 DCpowe'!$M$8),'ver pressoflex 6p C2 DCpowe'!$G$3/2-('ver pressoflex 6p C2 DCpowe'!$G$3-'ver pressoflex 6p C2 DCpowe'!$M$8))*IF(($G$3/2-$M$8)&gt;0,-1,1)</f>
        <v>3800.7771696592704</v>
      </c>
      <c r="V467" s="29">
        <f>N467*IF(($G$3/2-$M$9)&gt;0,('ver pressoflex 6p C2 DCpowe'!$G$3/2-'ver pressoflex 6p C2 DCpowe'!$M$9),'ver pressoflex 6p C2 DCpowe'!$G$3/2-('ver pressoflex 6p C2 DCpowe'!$G$3-'ver pressoflex 6p C2 DCpowe'!$M$9))*IF(($G$3/2-$M$9)&gt;0,-1,1)</f>
        <v>0</v>
      </c>
      <c r="W467" s="29">
        <f>O467*IF(($G$3/2-$M$10)&gt;0,('ver pressoflex 6p C2 DCpowe'!$G$3/2-'ver pressoflex 6p C2 DCpowe'!$M$10),'ver pressoflex 6p C2 DCpowe'!$G$3/2-('ver pressoflex 6p C2 DCpowe'!$G$3-'ver pressoflex 6p C2 DCpowe'!$M$10))*IF(($G$3/2-$M$10)&gt;0,-1,1)</f>
        <v>0</v>
      </c>
      <c r="X467" s="29">
        <f>P467*IF(($G$3/2-$M$11)&gt;0,('ver pressoflex 6p C2 DCpowe'!$G$3/2-'ver pressoflex 6p C2 DCpowe'!$M$11),'ver pressoflex 6p C2 DCpowe'!$G$3/2-('ver pressoflex 6p C2 DCpowe'!$G$3-'ver pressoflex 6p C2 DCpowe'!$M$11))*IF(($G$3/2-$M$11)&gt;0,-1,1)</f>
        <v>0</v>
      </c>
      <c r="Y467" s="29">
        <f>Q467*IF(($G$3/2-$M$12)&gt;0,('ver pressoflex 6p C2 DCpowe'!$G$3/2-'ver pressoflex 6p C2 DCpowe'!$M$12),'ver pressoflex 6p C2 DCpowe'!$G$3/2-('ver pressoflex 6p C2 DCpowe'!$G$3-'ver pressoflex 6p C2 DCpowe'!$M$12))*IF(($G$3/2-$M$12)&gt;0,-1,1)</f>
        <v>0</v>
      </c>
      <c r="Z467" s="29">
        <f>R467*IF(($G$3/2-$M$13)&gt;0,('ver pressoflex 6p C2 DCpowe'!$G$3/2-'ver pressoflex 6p C2 DCpowe'!$M$13),'ver pressoflex 6p C2 DCpowe'!$G$3/2-('ver pressoflex 6p C2 DCpowe'!$G$3-'ver pressoflex 6p C2 DCpowe'!$M$13))*IF(($G$3/2-$M$13)&gt;0,-1,1)</f>
        <v>18248587.500000004</v>
      </c>
      <c r="AA467" s="113">
        <f t="shared" si="109"/>
        <v>24123083.146645047</v>
      </c>
      <c r="AB467" s="193">
        <f t="shared" si="110"/>
        <v>6.9700740253409777E-4</v>
      </c>
      <c r="AC467" s="191">
        <f t="shared" si="111"/>
        <v>1.0505678931123853E-3</v>
      </c>
      <c r="AD467" s="194">
        <f t="shared" si="112"/>
        <v>3.9929387710055261E-7</v>
      </c>
      <c r="AE467" s="191">
        <f t="shared" si="113"/>
        <v>7.8792591983428889E-2</v>
      </c>
      <c r="AF467" s="191">
        <f t="shared" si="114"/>
        <v>0.45470547636411274</v>
      </c>
    </row>
    <row r="468" spans="2:32">
      <c r="B468" s="116">
        <f t="shared" si="100"/>
        <v>54372.814626599044</v>
      </c>
      <c r="C468" s="115">
        <f t="shared" si="115"/>
        <v>23.97000000000007</v>
      </c>
      <c r="D468" s="68">
        <f>'ver pressoflex 6p C2 DCpowe'!$G$3/2/$C$557*C468</f>
        <v>293.63250000000085</v>
      </c>
      <c r="E468" s="114">
        <f t="shared" si="102"/>
        <v>-2.2332081564897585E-4</v>
      </c>
      <c r="F468" s="114">
        <f t="shared" si="103"/>
        <v>-3.2514575807917386E-5</v>
      </c>
      <c r="G468" s="114">
        <f t="shared" si="104"/>
        <v>1.5829166403314107E-4</v>
      </c>
      <c r="H468" s="114">
        <f t="shared" si="105"/>
        <v>4.2844766005960301E-3</v>
      </c>
      <c r="I468" s="114">
        <f t="shared" si="106"/>
        <v>4.4752828404370885E-3</v>
      </c>
      <c r="J468" s="114">
        <f t="shared" si="107"/>
        <v>4.6660890802781478E-3</v>
      </c>
      <c r="K468" s="114">
        <f t="shared" si="108"/>
        <v>5.1431046798807939E-3</v>
      </c>
      <c r="L468" s="113">
        <f>-'ver pressoflex 6p C2 DCpowe'!$G$2*'ver pressoflex 6p C2 DCpowe'!D468*'ver pressoflex 6p C2 DCpowe'!$G$17*'ver pressoflex 6p C2 DCpowe'!$G$13*'ver pressoflex 6p C2 DCpowe'!AE468</f>
        <v>-5426.9259464983634</v>
      </c>
      <c r="M468" s="31">
        <f>IF(ABS(E468)&lt;'ver pressoflex 6p C2 DCpowe'!$G$7,'ver pressoflex 6p C2 DCpowe'!$G$16*E468*'ver pressoflex 6p C2 DCpowe'!$O$8,SIGN(E468)*'ver pressoflex 6p C2 DCpowe'!$G$15*'ver pressoflex 6p C2 DCpowe'!$O$8)</f>
        <v>-3.7594269025966303</v>
      </c>
      <c r="N468" s="31">
        <f>IF(ABS(F468)&lt;'ver pressoflex 6p C2 DCpowe'!$G$7,'ver pressoflex 6p C2 DCpowe'!$G$16*F468*'ver pressoflex 6p C2 DCpowe'!$O$9,SIGN(F468)*'ver pressoflex 6p C2 DCpowe'!$G$15*'ver pressoflex 6p C2 DCpowe'!$O$9)</f>
        <v>0</v>
      </c>
      <c r="O468" s="31">
        <f>IF(ABS(G468)&lt;'ver pressoflex 6p C2 DCpowe'!$G$7,'ver pressoflex 6p C2 DCpowe'!$G$16*G468*'ver pressoflex 6p C2 DCpowe'!$O$10,SIGN(G468)*'ver pressoflex 6p C2 DCpowe'!$G$15*'ver pressoflex 6p C2 DCpowe'!$O$10)</f>
        <v>0</v>
      </c>
      <c r="P468" s="31">
        <f>IF(ABS(H468)&lt;'ver pressoflex 6p C2 DCpowe'!$G$7,'ver pressoflex 6p C2 DCpowe'!$G$16*H468*'ver pressoflex 6p C2 DCpowe'!$O$11,SIGN(H468)*'ver pressoflex 6p C2 DCpowe'!$G$15*'ver pressoflex 6p C2 DCpowe'!$O$11)</f>
        <v>0</v>
      </c>
      <c r="Q468" s="31">
        <f>IF(ABS(I468)&lt;'ver pressoflex 6p C2 DCpowe'!$G$7,'ver pressoflex 6p C2 DCpowe'!$G$16*I468*'ver pressoflex 6p C2 DCpowe'!$O$12,SIGN(I468)*'ver pressoflex 6p C2 DCpowe'!$G$15*'ver pressoflex 6p C2 DCpowe'!$O$12)</f>
        <v>0</v>
      </c>
      <c r="R468" s="31">
        <f>IF(ABS(J468)&lt;'ver pressoflex 6p C2 DCpowe'!$G$7,'ver pressoflex 6p C2 DCpowe'!$G$16*J468*'ver pressoflex 6p C2 DCpowe'!$O$13,SIGN(J468)*'ver pressoflex 6p C2 DCpowe'!$G$15*'ver pressoflex 6p C2 DCpowe'!$O$13)</f>
        <v>17803.500000000004</v>
      </c>
      <c r="S468" s="113">
        <f t="shared" si="101"/>
        <v>12372.814626599044</v>
      </c>
      <c r="T468" s="362">
        <f>-L468*('ver pressoflex 6p C2 DCpowe'!$G$3/2-'ver pressoflex 6p C2 DCpowe'!AF468*'ver pressoflex 6p C2 DCpowe'!D468)</f>
        <v>5923079.1578570176</v>
      </c>
      <c r="U468" s="29">
        <f>M468*IF(($G$3/2-$M$8)&gt;0,('ver pressoflex 6p C2 DCpowe'!$G$3/2-'ver pressoflex 6p C2 DCpowe'!$M$8),'ver pressoflex 6p C2 DCpowe'!$G$3/2-('ver pressoflex 6p C2 DCpowe'!$G$3-'ver pressoflex 6p C2 DCpowe'!$M$8))*IF(($G$3/2-$M$8)&gt;0,-1,1)</f>
        <v>3853.4125751615461</v>
      </c>
      <c r="V468" s="29">
        <f>N468*IF(($G$3/2-$M$9)&gt;0,('ver pressoflex 6p C2 DCpowe'!$G$3/2-'ver pressoflex 6p C2 DCpowe'!$M$9),'ver pressoflex 6p C2 DCpowe'!$G$3/2-('ver pressoflex 6p C2 DCpowe'!$G$3-'ver pressoflex 6p C2 DCpowe'!$M$9))*IF(($G$3/2-$M$9)&gt;0,-1,1)</f>
        <v>0</v>
      </c>
      <c r="W468" s="29">
        <f>O468*IF(($G$3/2-$M$10)&gt;0,('ver pressoflex 6p C2 DCpowe'!$G$3/2-'ver pressoflex 6p C2 DCpowe'!$M$10),'ver pressoflex 6p C2 DCpowe'!$G$3/2-('ver pressoflex 6p C2 DCpowe'!$G$3-'ver pressoflex 6p C2 DCpowe'!$M$10))*IF(($G$3/2-$M$10)&gt;0,-1,1)</f>
        <v>0</v>
      </c>
      <c r="X468" s="29">
        <f>P468*IF(($G$3/2-$M$11)&gt;0,('ver pressoflex 6p C2 DCpowe'!$G$3/2-'ver pressoflex 6p C2 DCpowe'!$M$11),'ver pressoflex 6p C2 DCpowe'!$G$3/2-('ver pressoflex 6p C2 DCpowe'!$G$3-'ver pressoflex 6p C2 DCpowe'!$M$11))*IF(($G$3/2-$M$11)&gt;0,-1,1)</f>
        <v>0</v>
      </c>
      <c r="Y468" s="29">
        <f>Q468*IF(($G$3/2-$M$12)&gt;0,('ver pressoflex 6p C2 DCpowe'!$G$3/2-'ver pressoflex 6p C2 DCpowe'!$M$12),'ver pressoflex 6p C2 DCpowe'!$G$3/2-('ver pressoflex 6p C2 DCpowe'!$G$3-'ver pressoflex 6p C2 DCpowe'!$M$12))*IF(($G$3/2-$M$12)&gt;0,-1,1)</f>
        <v>0</v>
      </c>
      <c r="Z468" s="29">
        <f>R468*IF(($G$3/2-$M$13)&gt;0,('ver pressoflex 6p C2 DCpowe'!$G$3/2-'ver pressoflex 6p C2 DCpowe'!$M$13),'ver pressoflex 6p C2 DCpowe'!$G$3/2-('ver pressoflex 6p C2 DCpowe'!$G$3-'ver pressoflex 6p C2 DCpowe'!$M$13))*IF(($G$3/2-$M$13)&gt;0,-1,1)</f>
        <v>18248587.500000004</v>
      </c>
      <c r="AA468" s="113">
        <f t="shared" si="109"/>
        <v>24175520.070432182</v>
      </c>
      <c r="AB468" s="193">
        <f t="shared" si="110"/>
        <v>7.0033641525162201E-4</v>
      </c>
      <c r="AC468" s="191">
        <f t="shared" si="111"/>
        <v>1.0561162476415923E-3</v>
      </c>
      <c r="AD468" s="194">
        <f t="shared" si="112"/>
        <v>4.0317035655068809E-7</v>
      </c>
      <c r="AE468" s="191">
        <f t="shared" si="113"/>
        <v>7.9208718573119424E-2</v>
      </c>
      <c r="AF468" s="191">
        <f t="shared" si="114"/>
        <v>0.45490755859020404</v>
      </c>
    </row>
    <row r="469" spans="2:32">
      <c r="B469" s="116">
        <f t="shared" si="100"/>
        <v>54321.459700254214</v>
      </c>
      <c r="C469" s="115">
        <f t="shared" si="115"/>
        <v>24.070000000000071</v>
      </c>
      <c r="D469" s="68">
        <f>'ver pressoflex 6p C2 DCpowe'!$G$3/2/$C$557*C469</f>
        <v>294.85750000000087</v>
      </c>
      <c r="E469" s="114">
        <f t="shared" si="102"/>
        <v>-2.2637481698739088E-4</v>
      </c>
      <c r="F469" s="114">
        <f t="shared" si="103"/>
        <v>-3.545701545360489E-5</v>
      </c>
      <c r="G469" s="114">
        <f t="shared" si="104"/>
        <v>1.554607860801811E-4</v>
      </c>
      <c r="H469" s="114">
        <f t="shared" si="105"/>
        <v>4.2840582442483024E-3</v>
      </c>
      <c r="I469" s="114">
        <f t="shared" si="106"/>
        <v>4.4749760457820885E-3</v>
      </c>
      <c r="J469" s="114">
        <f t="shared" si="107"/>
        <v>4.6658938473158745E-3</v>
      </c>
      <c r="K469" s="114">
        <f t="shared" si="108"/>
        <v>5.1431883511503396E-3</v>
      </c>
      <c r="L469" s="113">
        <f>-'ver pressoflex 6p C2 DCpowe'!$G$2*'ver pressoflex 6p C2 DCpowe'!D469*'ver pressoflex 6p C2 DCpowe'!$G$17*'ver pressoflex 6p C2 DCpowe'!$G$13*'ver pressoflex 6p C2 DCpowe'!AE469</f>
        <v>-5478.2294611789557</v>
      </c>
      <c r="M469" s="31">
        <f>IF(ABS(E469)&lt;'ver pressoflex 6p C2 DCpowe'!$G$7,'ver pressoflex 6p C2 DCpowe'!$G$16*E469*'ver pressoflex 6p C2 DCpowe'!$O$8,SIGN(E469)*'ver pressoflex 6p C2 DCpowe'!$G$15*'ver pressoflex 6p C2 DCpowe'!$O$8)</f>
        <v>-3.810838566837774</v>
      </c>
      <c r="N469" s="31">
        <f>IF(ABS(F469)&lt;'ver pressoflex 6p C2 DCpowe'!$G$7,'ver pressoflex 6p C2 DCpowe'!$G$16*F469*'ver pressoflex 6p C2 DCpowe'!$O$9,SIGN(F469)*'ver pressoflex 6p C2 DCpowe'!$G$15*'ver pressoflex 6p C2 DCpowe'!$O$9)</f>
        <v>0</v>
      </c>
      <c r="O469" s="31">
        <f>IF(ABS(G469)&lt;'ver pressoflex 6p C2 DCpowe'!$G$7,'ver pressoflex 6p C2 DCpowe'!$G$16*G469*'ver pressoflex 6p C2 DCpowe'!$O$10,SIGN(G469)*'ver pressoflex 6p C2 DCpowe'!$G$15*'ver pressoflex 6p C2 DCpowe'!$O$10)</f>
        <v>0</v>
      </c>
      <c r="P469" s="31">
        <f>IF(ABS(H469)&lt;'ver pressoflex 6p C2 DCpowe'!$G$7,'ver pressoflex 6p C2 DCpowe'!$G$16*H469*'ver pressoflex 6p C2 DCpowe'!$O$11,SIGN(H469)*'ver pressoflex 6p C2 DCpowe'!$G$15*'ver pressoflex 6p C2 DCpowe'!$O$11)</f>
        <v>0</v>
      </c>
      <c r="Q469" s="31">
        <f>IF(ABS(I469)&lt;'ver pressoflex 6p C2 DCpowe'!$G$7,'ver pressoflex 6p C2 DCpowe'!$G$16*I469*'ver pressoflex 6p C2 DCpowe'!$O$12,SIGN(I469)*'ver pressoflex 6p C2 DCpowe'!$G$15*'ver pressoflex 6p C2 DCpowe'!$O$12)</f>
        <v>0</v>
      </c>
      <c r="R469" s="31">
        <f>IF(ABS(J469)&lt;'ver pressoflex 6p C2 DCpowe'!$G$7,'ver pressoflex 6p C2 DCpowe'!$G$16*J469*'ver pressoflex 6p C2 DCpowe'!$O$13,SIGN(J469)*'ver pressoflex 6p C2 DCpowe'!$G$15*'ver pressoflex 6p C2 DCpowe'!$O$13)</f>
        <v>17803.500000000004</v>
      </c>
      <c r="S469" s="113">
        <f t="shared" si="101"/>
        <v>12321.45970025421</v>
      </c>
      <c r="T469" s="362">
        <f>-L469*('ver pressoflex 6p C2 DCpowe'!$G$3/2-'ver pressoflex 6p C2 DCpowe'!AF469*'ver pressoflex 6p C2 DCpowe'!D469)</f>
        <v>5975696.32243424</v>
      </c>
      <c r="U469" s="29">
        <f>M469*IF(($G$3/2-$M$8)&gt;0,('ver pressoflex 6p C2 DCpowe'!$G$3/2-'ver pressoflex 6p C2 DCpowe'!$M$8),'ver pressoflex 6p C2 DCpowe'!$G$3/2-('ver pressoflex 6p C2 DCpowe'!$G$3-'ver pressoflex 6p C2 DCpowe'!$M$8))*IF(($G$3/2-$M$8)&gt;0,-1,1)</f>
        <v>3906.1095310087185</v>
      </c>
      <c r="V469" s="29">
        <f>N469*IF(($G$3/2-$M$9)&gt;0,('ver pressoflex 6p C2 DCpowe'!$G$3/2-'ver pressoflex 6p C2 DCpowe'!$M$9),'ver pressoflex 6p C2 DCpowe'!$G$3/2-('ver pressoflex 6p C2 DCpowe'!$G$3-'ver pressoflex 6p C2 DCpowe'!$M$9))*IF(($G$3/2-$M$9)&gt;0,-1,1)</f>
        <v>0</v>
      </c>
      <c r="W469" s="29">
        <f>O469*IF(($G$3/2-$M$10)&gt;0,('ver pressoflex 6p C2 DCpowe'!$G$3/2-'ver pressoflex 6p C2 DCpowe'!$M$10),'ver pressoflex 6p C2 DCpowe'!$G$3/2-('ver pressoflex 6p C2 DCpowe'!$G$3-'ver pressoflex 6p C2 DCpowe'!$M$10))*IF(($G$3/2-$M$10)&gt;0,-1,1)</f>
        <v>0</v>
      </c>
      <c r="X469" s="29">
        <f>P469*IF(($G$3/2-$M$11)&gt;0,('ver pressoflex 6p C2 DCpowe'!$G$3/2-'ver pressoflex 6p C2 DCpowe'!$M$11),'ver pressoflex 6p C2 DCpowe'!$G$3/2-('ver pressoflex 6p C2 DCpowe'!$G$3-'ver pressoflex 6p C2 DCpowe'!$M$11))*IF(($G$3/2-$M$11)&gt;0,-1,1)</f>
        <v>0</v>
      </c>
      <c r="Y469" s="29">
        <f>Q469*IF(($G$3/2-$M$12)&gt;0,('ver pressoflex 6p C2 DCpowe'!$G$3/2-'ver pressoflex 6p C2 DCpowe'!$M$12),'ver pressoflex 6p C2 DCpowe'!$G$3/2-('ver pressoflex 6p C2 DCpowe'!$G$3-'ver pressoflex 6p C2 DCpowe'!$M$12))*IF(($G$3/2-$M$12)&gt;0,-1,1)</f>
        <v>0</v>
      </c>
      <c r="Z469" s="29">
        <f>R469*IF(($G$3/2-$M$13)&gt;0,('ver pressoflex 6p C2 DCpowe'!$G$3/2-'ver pressoflex 6p C2 DCpowe'!$M$13),'ver pressoflex 6p C2 DCpowe'!$G$3/2-('ver pressoflex 6p C2 DCpowe'!$G$3-'ver pressoflex 6p C2 DCpowe'!$M$13))*IF(($G$3/2-$M$13)&gt;0,-1,1)</f>
        <v>18248587.500000004</v>
      </c>
      <c r="AA469" s="113">
        <f t="shared" si="109"/>
        <v>24228189.931965254</v>
      </c>
      <c r="AB469" s="193">
        <f t="shared" si="110"/>
        <v>7.0366932082185582E-4</v>
      </c>
      <c r="AC469" s="191">
        <f t="shared" si="111"/>
        <v>1.0616710902586486E-3</v>
      </c>
      <c r="AD469" s="194">
        <f t="shared" si="112"/>
        <v>4.0706987199935431E-7</v>
      </c>
      <c r="AE469" s="191">
        <f t="shared" si="113"/>
        <v>7.9625331769398636E-2</v>
      </c>
      <c r="AF469" s="191">
        <f t="shared" si="114"/>
        <v>0.45510809948958952</v>
      </c>
    </row>
    <row r="470" spans="2:32">
      <c r="B470" s="116">
        <f t="shared" si="100"/>
        <v>54269.832873213621</v>
      </c>
      <c r="C470" s="115">
        <f t="shared" si="115"/>
        <v>24.170000000000073</v>
      </c>
      <c r="D470" s="68">
        <f>'ver pressoflex 6p C2 DCpowe'!$G$3/2/$C$557*C470</f>
        <v>296.08250000000089</v>
      </c>
      <c r="E470" s="114">
        <f t="shared" si="102"/>
        <v>-2.2943239167732475E-4</v>
      </c>
      <c r="F470" s="114">
        <f t="shared" si="103"/>
        <v>-3.8402897917422479E-5</v>
      </c>
      <c r="G470" s="114">
        <f t="shared" si="104"/>
        <v>1.5262659584247979E-4</v>
      </c>
      <c r="H470" s="114">
        <f t="shared" si="105"/>
        <v>4.2836393984003662E-3</v>
      </c>
      <c r="I470" s="114">
        <f t="shared" si="106"/>
        <v>4.4746688921602686E-3</v>
      </c>
      <c r="J470" s="114">
        <f t="shared" si="107"/>
        <v>4.6656983859201719E-3</v>
      </c>
      <c r="K470" s="114">
        <f t="shared" si="108"/>
        <v>5.1432721203199276E-3</v>
      </c>
      <c r="L470" s="113">
        <f>-'ver pressoflex 6p C2 DCpowe'!$G$2*'ver pressoflex 6p C2 DCpowe'!D470*'ver pressoflex 6p C2 DCpowe'!$G$17*'ver pressoflex 6p C2 DCpowe'!$G$13*'ver pressoflex 6p C2 DCpowe'!AE470</f>
        <v>-5529.804816400796</v>
      </c>
      <c r="M470" s="31">
        <f>IF(ABS(E470)&lt;'ver pressoflex 6p C2 DCpowe'!$G$7,'ver pressoflex 6p C2 DCpowe'!$G$16*E470*'ver pressoflex 6p C2 DCpowe'!$O$8,SIGN(E470)*'ver pressoflex 6p C2 DCpowe'!$G$15*'ver pressoflex 6p C2 DCpowe'!$O$8)</f>
        <v>-3.8623103855871013</v>
      </c>
      <c r="N470" s="31">
        <f>IF(ABS(F470)&lt;'ver pressoflex 6p C2 DCpowe'!$G$7,'ver pressoflex 6p C2 DCpowe'!$G$16*F470*'ver pressoflex 6p C2 DCpowe'!$O$9,SIGN(F470)*'ver pressoflex 6p C2 DCpowe'!$G$15*'ver pressoflex 6p C2 DCpowe'!$O$9)</f>
        <v>0</v>
      </c>
      <c r="O470" s="31">
        <f>IF(ABS(G470)&lt;'ver pressoflex 6p C2 DCpowe'!$G$7,'ver pressoflex 6p C2 DCpowe'!$G$16*G470*'ver pressoflex 6p C2 DCpowe'!$O$10,SIGN(G470)*'ver pressoflex 6p C2 DCpowe'!$G$15*'ver pressoflex 6p C2 DCpowe'!$O$10)</f>
        <v>0</v>
      </c>
      <c r="P470" s="31">
        <f>IF(ABS(H470)&lt;'ver pressoflex 6p C2 DCpowe'!$G$7,'ver pressoflex 6p C2 DCpowe'!$G$16*H470*'ver pressoflex 6p C2 DCpowe'!$O$11,SIGN(H470)*'ver pressoflex 6p C2 DCpowe'!$G$15*'ver pressoflex 6p C2 DCpowe'!$O$11)</f>
        <v>0</v>
      </c>
      <c r="Q470" s="31">
        <f>IF(ABS(I470)&lt;'ver pressoflex 6p C2 DCpowe'!$G$7,'ver pressoflex 6p C2 DCpowe'!$G$16*I470*'ver pressoflex 6p C2 DCpowe'!$O$12,SIGN(I470)*'ver pressoflex 6p C2 DCpowe'!$G$15*'ver pressoflex 6p C2 DCpowe'!$O$12)</f>
        <v>0</v>
      </c>
      <c r="R470" s="31">
        <f>IF(ABS(J470)&lt;'ver pressoflex 6p C2 DCpowe'!$G$7,'ver pressoflex 6p C2 DCpowe'!$G$16*J470*'ver pressoflex 6p C2 DCpowe'!$O$13,SIGN(J470)*'ver pressoflex 6p C2 DCpowe'!$G$15*'ver pressoflex 6p C2 DCpowe'!$O$13)</f>
        <v>17803.500000000004</v>
      </c>
      <c r="S470" s="113">
        <f t="shared" si="101"/>
        <v>12269.832873213621</v>
      </c>
      <c r="T470" s="362">
        <f>-L470*('ver pressoflex 6p C2 DCpowe'!$G$3/2-'ver pressoflex 6p C2 DCpowe'!AF470*'ver pressoflex 6p C2 DCpowe'!D470)</f>
        <v>6028546.3774950653</v>
      </c>
      <c r="U470" s="29">
        <f>M470*IF(($G$3/2-$M$8)&gt;0,('ver pressoflex 6p C2 DCpowe'!$G$3/2-'ver pressoflex 6p C2 DCpowe'!$M$8),'ver pressoflex 6p C2 DCpowe'!$G$3/2-('ver pressoflex 6p C2 DCpowe'!$G$3-'ver pressoflex 6p C2 DCpowe'!$M$8))*IF(($G$3/2-$M$8)&gt;0,-1,1)</f>
        <v>3958.8681452267788</v>
      </c>
      <c r="V470" s="29">
        <f>N470*IF(($G$3/2-$M$9)&gt;0,('ver pressoflex 6p C2 DCpowe'!$G$3/2-'ver pressoflex 6p C2 DCpowe'!$M$9),'ver pressoflex 6p C2 DCpowe'!$G$3/2-('ver pressoflex 6p C2 DCpowe'!$G$3-'ver pressoflex 6p C2 DCpowe'!$M$9))*IF(($G$3/2-$M$9)&gt;0,-1,1)</f>
        <v>0</v>
      </c>
      <c r="W470" s="29">
        <f>O470*IF(($G$3/2-$M$10)&gt;0,('ver pressoflex 6p C2 DCpowe'!$G$3/2-'ver pressoflex 6p C2 DCpowe'!$M$10),'ver pressoflex 6p C2 DCpowe'!$G$3/2-('ver pressoflex 6p C2 DCpowe'!$G$3-'ver pressoflex 6p C2 DCpowe'!$M$10))*IF(($G$3/2-$M$10)&gt;0,-1,1)</f>
        <v>0</v>
      </c>
      <c r="X470" s="29">
        <f>P470*IF(($G$3/2-$M$11)&gt;0,('ver pressoflex 6p C2 DCpowe'!$G$3/2-'ver pressoflex 6p C2 DCpowe'!$M$11),'ver pressoflex 6p C2 DCpowe'!$G$3/2-('ver pressoflex 6p C2 DCpowe'!$G$3-'ver pressoflex 6p C2 DCpowe'!$M$11))*IF(($G$3/2-$M$11)&gt;0,-1,1)</f>
        <v>0</v>
      </c>
      <c r="Y470" s="29">
        <f>Q470*IF(($G$3/2-$M$12)&gt;0,('ver pressoflex 6p C2 DCpowe'!$G$3/2-'ver pressoflex 6p C2 DCpowe'!$M$12),'ver pressoflex 6p C2 DCpowe'!$G$3/2-('ver pressoflex 6p C2 DCpowe'!$G$3-'ver pressoflex 6p C2 DCpowe'!$M$12))*IF(($G$3/2-$M$12)&gt;0,-1,1)</f>
        <v>0</v>
      </c>
      <c r="Z470" s="29">
        <f>R470*IF(($G$3/2-$M$13)&gt;0,('ver pressoflex 6p C2 DCpowe'!$G$3/2-'ver pressoflex 6p C2 DCpowe'!$M$13),'ver pressoflex 6p C2 DCpowe'!$G$3/2-('ver pressoflex 6p C2 DCpowe'!$G$3-'ver pressoflex 6p C2 DCpowe'!$M$13))*IF(($G$3/2-$M$13)&gt;0,-1,1)</f>
        <v>18248587.500000004</v>
      </c>
      <c r="AA470" s="113">
        <f t="shared" si="109"/>
        <v>24281092.745640296</v>
      </c>
      <c r="AB470" s="193">
        <f t="shared" si="110"/>
        <v>7.0700612607708046E-4</v>
      </c>
      <c r="AC470" s="191">
        <f t="shared" si="111"/>
        <v>1.0672324323506897E-3</v>
      </c>
      <c r="AD470" s="194">
        <f t="shared" si="112"/>
        <v>4.1099249636987828E-7</v>
      </c>
      <c r="AE470" s="191">
        <f t="shared" si="113"/>
        <v>8.0042432426301727E-2</v>
      </c>
      <c r="AF470" s="191">
        <f t="shared" si="114"/>
        <v>0.45530711628770093</v>
      </c>
    </row>
    <row r="471" spans="2:32">
      <c r="B471" s="116">
        <f t="shared" si="100"/>
        <v>54217.93366798952</v>
      </c>
      <c r="C471" s="115">
        <f t="shared" si="115"/>
        <v>24.270000000000074</v>
      </c>
      <c r="D471" s="68">
        <f>'ver pressoflex 6p C2 DCpowe'!$G$3/2/$C$557*C471</f>
        <v>297.30750000000091</v>
      </c>
      <c r="E471" s="114">
        <f t="shared" si="102"/>
        <v>-2.3249354599397894E-4</v>
      </c>
      <c r="F471" s="114">
        <f t="shared" si="103"/>
        <v>-4.1352229245340443E-5</v>
      </c>
      <c r="G471" s="114">
        <f t="shared" si="104"/>
        <v>1.4978908750329804E-4</v>
      </c>
      <c r="H471" s="114">
        <f t="shared" si="105"/>
        <v>4.283220062192606E-3</v>
      </c>
      <c r="I471" s="114">
        <f t="shared" si="106"/>
        <v>4.4743613789412435E-3</v>
      </c>
      <c r="J471" s="114">
        <f t="shared" si="107"/>
        <v>4.6655026956898826E-3</v>
      </c>
      <c r="K471" s="114">
        <f t="shared" si="108"/>
        <v>5.1433559875614784E-3</v>
      </c>
      <c r="L471" s="113">
        <f>-'ver pressoflex 6p C2 DCpowe'!$G$2*'ver pressoflex 6p C2 DCpowe'!D471*'ver pressoflex 6p C2 DCpowe'!$G$17*'ver pressoflex 6p C2 DCpowe'!$G$13*'ver pressoflex 6p C2 DCpowe'!AE471</f>
        <v>-5581.6524895460016</v>
      </c>
      <c r="M471" s="31">
        <f>IF(ABS(E471)&lt;'ver pressoflex 6p C2 DCpowe'!$G$7,'ver pressoflex 6p C2 DCpowe'!$G$16*E471*'ver pressoflex 6p C2 DCpowe'!$O$8,SIGN(E471)*'ver pressoflex 6p C2 DCpowe'!$G$15*'ver pressoflex 6p C2 DCpowe'!$O$8)</f>
        <v>-3.9138424644825975</v>
      </c>
      <c r="N471" s="31">
        <f>IF(ABS(F471)&lt;'ver pressoflex 6p C2 DCpowe'!$G$7,'ver pressoflex 6p C2 DCpowe'!$G$16*F471*'ver pressoflex 6p C2 DCpowe'!$O$9,SIGN(F471)*'ver pressoflex 6p C2 DCpowe'!$G$15*'ver pressoflex 6p C2 DCpowe'!$O$9)</f>
        <v>0</v>
      </c>
      <c r="O471" s="31">
        <f>IF(ABS(G471)&lt;'ver pressoflex 6p C2 DCpowe'!$G$7,'ver pressoflex 6p C2 DCpowe'!$G$16*G471*'ver pressoflex 6p C2 DCpowe'!$O$10,SIGN(G471)*'ver pressoflex 6p C2 DCpowe'!$G$15*'ver pressoflex 6p C2 DCpowe'!$O$10)</f>
        <v>0</v>
      </c>
      <c r="P471" s="31">
        <f>IF(ABS(H471)&lt;'ver pressoflex 6p C2 DCpowe'!$G$7,'ver pressoflex 6p C2 DCpowe'!$G$16*H471*'ver pressoflex 6p C2 DCpowe'!$O$11,SIGN(H471)*'ver pressoflex 6p C2 DCpowe'!$G$15*'ver pressoflex 6p C2 DCpowe'!$O$11)</f>
        <v>0</v>
      </c>
      <c r="Q471" s="31">
        <f>IF(ABS(I471)&lt;'ver pressoflex 6p C2 DCpowe'!$G$7,'ver pressoflex 6p C2 DCpowe'!$G$16*I471*'ver pressoflex 6p C2 DCpowe'!$O$12,SIGN(I471)*'ver pressoflex 6p C2 DCpowe'!$G$15*'ver pressoflex 6p C2 DCpowe'!$O$12)</f>
        <v>0</v>
      </c>
      <c r="R471" s="31">
        <f>IF(ABS(J471)&lt;'ver pressoflex 6p C2 DCpowe'!$G$7,'ver pressoflex 6p C2 DCpowe'!$G$16*J471*'ver pressoflex 6p C2 DCpowe'!$O$13,SIGN(J471)*'ver pressoflex 6p C2 DCpowe'!$G$15*'ver pressoflex 6p C2 DCpowe'!$O$13)</f>
        <v>17803.500000000004</v>
      </c>
      <c r="S471" s="113">
        <f t="shared" si="101"/>
        <v>12217.93366798952</v>
      </c>
      <c r="T471" s="362">
        <f>-L471*('ver pressoflex 6p C2 DCpowe'!$G$3/2-'ver pressoflex 6p C2 DCpowe'!AF471*'ver pressoflex 6p C2 DCpowe'!D471)</f>
        <v>6081629.3373609493</v>
      </c>
      <c r="U471" s="29">
        <f>M471*IF(($G$3/2-$M$8)&gt;0,('ver pressoflex 6p C2 DCpowe'!$G$3/2-'ver pressoflex 6p C2 DCpowe'!$M$8),'ver pressoflex 6p C2 DCpowe'!$G$3/2-('ver pressoflex 6p C2 DCpowe'!$G$3-'ver pressoflex 6p C2 DCpowe'!$M$8))*IF(($G$3/2-$M$8)&gt;0,-1,1)</f>
        <v>4011.6885260946624</v>
      </c>
      <c r="V471" s="29">
        <f>N471*IF(($G$3/2-$M$9)&gt;0,('ver pressoflex 6p C2 DCpowe'!$G$3/2-'ver pressoflex 6p C2 DCpowe'!$M$9),'ver pressoflex 6p C2 DCpowe'!$G$3/2-('ver pressoflex 6p C2 DCpowe'!$G$3-'ver pressoflex 6p C2 DCpowe'!$M$9))*IF(($G$3/2-$M$9)&gt;0,-1,1)</f>
        <v>0</v>
      </c>
      <c r="W471" s="29">
        <f>O471*IF(($G$3/2-$M$10)&gt;0,('ver pressoflex 6p C2 DCpowe'!$G$3/2-'ver pressoflex 6p C2 DCpowe'!$M$10),'ver pressoflex 6p C2 DCpowe'!$G$3/2-('ver pressoflex 6p C2 DCpowe'!$G$3-'ver pressoflex 6p C2 DCpowe'!$M$10))*IF(($G$3/2-$M$10)&gt;0,-1,1)</f>
        <v>0</v>
      </c>
      <c r="X471" s="29">
        <f>P471*IF(($G$3/2-$M$11)&gt;0,('ver pressoflex 6p C2 DCpowe'!$G$3/2-'ver pressoflex 6p C2 DCpowe'!$M$11),'ver pressoflex 6p C2 DCpowe'!$G$3/2-('ver pressoflex 6p C2 DCpowe'!$G$3-'ver pressoflex 6p C2 DCpowe'!$M$11))*IF(($G$3/2-$M$11)&gt;0,-1,1)</f>
        <v>0</v>
      </c>
      <c r="Y471" s="29">
        <f>Q471*IF(($G$3/2-$M$12)&gt;0,('ver pressoflex 6p C2 DCpowe'!$G$3/2-'ver pressoflex 6p C2 DCpowe'!$M$12),'ver pressoflex 6p C2 DCpowe'!$G$3/2-('ver pressoflex 6p C2 DCpowe'!$G$3-'ver pressoflex 6p C2 DCpowe'!$M$12))*IF(($G$3/2-$M$12)&gt;0,-1,1)</f>
        <v>0</v>
      </c>
      <c r="Z471" s="29">
        <f>R471*IF(($G$3/2-$M$13)&gt;0,('ver pressoflex 6p C2 DCpowe'!$G$3/2-'ver pressoflex 6p C2 DCpowe'!$M$13),'ver pressoflex 6p C2 DCpowe'!$G$3/2-('ver pressoflex 6p C2 DCpowe'!$G$3-'ver pressoflex 6p C2 DCpowe'!$M$13))*IF(($G$3/2-$M$13)&gt;0,-1,1)</f>
        <v>18248587.500000004</v>
      </c>
      <c r="AA471" s="113">
        <f t="shared" si="109"/>
        <v>24334228.52588705</v>
      </c>
      <c r="AB471" s="193">
        <f t="shared" si="110"/>
        <v>7.1034683786557514E-4</v>
      </c>
      <c r="AC471" s="191">
        <f t="shared" si="111"/>
        <v>1.0728002853315141E-3</v>
      </c>
      <c r="AD471" s="194">
        <f t="shared" si="112"/>
        <v>4.1493830283246257E-7</v>
      </c>
      <c r="AE471" s="191">
        <f t="shared" si="113"/>
        <v>8.0460021399863552E-2</v>
      </c>
      <c r="AF471" s="191">
        <f t="shared" si="114"/>
        <v>0.45550462596105123</v>
      </c>
    </row>
    <row r="472" spans="2:32">
      <c r="B472" s="116">
        <f t="shared" si="100"/>
        <v>54165.761605975451</v>
      </c>
      <c r="C472" s="115">
        <f t="shared" si="115"/>
        <v>24.370000000000076</v>
      </c>
      <c r="D472" s="68">
        <f>'ver pressoflex 6p C2 DCpowe'!$G$3/2/$C$557*C472</f>
        <v>298.53250000000094</v>
      </c>
      <c r="E472" s="114">
        <f t="shared" si="102"/>
        <v>-2.3555828622725671E-4</v>
      </c>
      <c r="F472" s="114">
        <f t="shared" si="103"/>
        <v>-4.4305015497493856E-5</v>
      </c>
      <c r="G472" s="114">
        <f t="shared" si="104"/>
        <v>1.4694825523226896E-4</v>
      </c>
      <c r="H472" s="114">
        <f t="shared" si="105"/>
        <v>4.28280023476339E-3</v>
      </c>
      <c r="I472" s="114">
        <f t="shared" si="106"/>
        <v>4.4740535054931529E-3</v>
      </c>
      <c r="J472" s="114">
        <f t="shared" si="107"/>
        <v>4.6653067762229151E-3</v>
      </c>
      <c r="K472" s="114">
        <f t="shared" si="108"/>
        <v>5.1434399530473221E-3</v>
      </c>
      <c r="L472" s="113">
        <f>-'ver pressoflex 6p C2 DCpowe'!$G$2*'ver pressoflex 6p C2 DCpowe'!D472*'ver pressoflex 6p C2 DCpowe'!$G$17*'ver pressoflex 6p C2 DCpowe'!$G$13*'ver pressoflex 6p C2 DCpowe'!AE472</f>
        <v>-5633.7729591151392</v>
      </c>
      <c r="M472" s="31">
        <f>IF(ABS(E472)&lt;'ver pressoflex 6p C2 DCpowe'!$G$7,'ver pressoflex 6p C2 DCpowe'!$G$16*E472*'ver pressoflex 6p C2 DCpowe'!$O$8,SIGN(E472)*'ver pressoflex 6p C2 DCpowe'!$G$15*'ver pressoflex 6p C2 DCpowe'!$O$8)</f>
        <v>-3.9654349094097414</v>
      </c>
      <c r="N472" s="31">
        <f>IF(ABS(F472)&lt;'ver pressoflex 6p C2 DCpowe'!$G$7,'ver pressoflex 6p C2 DCpowe'!$G$16*F472*'ver pressoflex 6p C2 DCpowe'!$O$9,SIGN(F472)*'ver pressoflex 6p C2 DCpowe'!$G$15*'ver pressoflex 6p C2 DCpowe'!$O$9)</f>
        <v>0</v>
      </c>
      <c r="O472" s="31">
        <f>IF(ABS(G472)&lt;'ver pressoflex 6p C2 DCpowe'!$G$7,'ver pressoflex 6p C2 DCpowe'!$G$16*G472*'ver pressoflex 6p C2 DCpowe'!$O$10,SIGN(G472)*'ver pressoflex 6p C2 DCpowe'!$G$15*'ver pressoflex 6p C2 DCpowe'!$O$10)</f>
        <v>0</v>
      </c>
      <c r="P472" s="31">
        <f>IF(ABS(H472)&lt;'ver pressoflex 6p C2 DCpowe'!$G$7,'ver pressoflex 6p C2 DCpowe'!$G$16*H472*'ver pressoflex 6p C2 DCpowe'!$O$11,SIGN(H472)*'ver pressoflex 6p C2 DCpowe'!$G$15*'ver pressoflex 6p C2 DCpowe'!$O$11)</f>
        <v>0</v>
      </c>
      <c r="Q472" s="31">
        <f>IF(ABS(I472)&lt;'ver pressoflex 6p C2 DCpowe'!$G$7,'ver pressoflex 6p C2 DCpowe'!$G$16*I472*'ver pressoflex 6p C2 DCpowe'!$O$12,SIGN(I472)*'ver pressoflex 6p C2 DCpowe'!$G$15*'ver pressoflex 6p C2 DCpowe'!$O$12)</f>
        <v>0</v>
      </c>
      <c r="R472" s="31">
        <f>IF(ABS(J472)&lt;'ver pressoflex 6p C2 DCpowe'!$G$7,'ver pressoflex 6p C2 DCpowe'!$G$16*J472*'ver pressoflex 6p C2 DCpowe'!$O$13,SIGN(J472)*'ver pressoflex 6p C2 DCpowe'!$G$15*'ver pressoflex 6p C2 DCpowe'!$O$13)</f>
        <v>17803.500000000004</v>
      </c>
      <c r="S472" s="113">
        <f t="shared" si="101"/>
        <v>12165.761605975455</v>
      </c>
      <c r="T472" s="362">
        <f>-L472*('ver pressoflex 6p C2 DCpowe'!$G$3/2-'ver pressoflex 6p C2 DCpowe'!AF472*'ver pressoflex 6p C2 DCpowe'!D472)</f>
        <v>6134945.2163869161</v>
      </c>
      <c r="U472" s="29">
        <f>M472*IF(($G$3/2-$M$8)&gt;0,('ver pressoflex 6p C2 DCpowe'!$G$3/2-'ver pressoflex 6p C2 DCpowe'!$M$8),'ver pressoflex 6p C2 DCpowe'!$G$3/2-('ver pressoflex 6p C2 DCpowe'!$G$3-'ver pressoflex 6p C2 DCpowe'!$M$8))*IF(($G$3/2-$M$8)&gt;0,-1,1)</f>
        <v>4064.5707821449851</v>
      </c>
      <c r="V472" s="29">
        <f>N472*IF(($G$3/2-$M$9)&gt;0,('ver pressoflex 6p C2 DCpowe'!$G$3/2-'ver pressoflex 6p C2 DCpowe'!$M$9),'ver pressoflex 6p C2 DCpowe'!$G$3/2-('ver pressoflex 6p C2 DCpowe'!$G$3-'ver pressoflex 6p C2 DCpowe'!$M$9))*IF(($G$3/2-$M$9)&gt;0,-1,1)</f>
        <v>0</v>
      </c>
      <c r="W472" s="29">
        <f>O472*IF(($G$3/2-$M$10)&gt;0,('ver pressoflex 6p C2 DCpowe'!$G$3/2-'ver pressoflex 6p C2 DCpowe'!$M$10),'ver pressoflex 6p C2 DCpowe'!$G$3/2-('ver pressoflex 6p C2 DCpowe'!$G$3-'ver pressoflex 6p C2 DCpowe'!$M$10))*IF(($G$3/2-$M$10)&gt;0,-1,1)</f>
        <v>0</v>
      </c>
      <c r="X472" s="29">
        <f>P472*IF(($G$3/2-$M$11)&gt;0,('ver pressoflex 6p C2 DCpowe'!$G$3/2-'ver pressoflex 6p C2 DCpowe'!$M$11),'ver pressoflex 6p C2 DCpowe'!$G$3/2-('ver pressoflex 6p C2 DCpowe'!$G$3-'ver pressoflex 6p C2 DCpowe'!$M$11))*IF(($G$3/2-$M$11)&gt;0,-1,1)</f>
        <v>0</v>
      </c>
      <c r="Y472" s="29">
        <f>Q472*IF(($G$3/2-$M$12)&gt;0,('ver pressoflex 6p C2 DCpowe'!$G$3/2-'ver pressoflex 6p C2 DCpowe'!$M$12),'ver pressoflex 6p C2 DCpowe'!$G$3/2-('ver pressoflex 6p C2 DCpowe'!$G$3-'ver pressoflex 6p C2 DCpowe'!$M$12))*IF(($G$3/2-$M$12)&gt;0,-1,1)</f>
        <v>0</v>
      </c>
      <c r="Z472" s="29">
        <f>R472*IF(($G$3/2-$M$13)&gt;0,('ver pressoflex 6p C2 DCpowe'!$G$3/2-'ver pressoflex 6p C2 DCpowe'!$M$13),'ver pressoflex 6p C2 DCpowe'!$G$3/2-('ver pressoflex 6p C2 DCpowe'!$G$3-'ver pressoflex 6p C2 DCpowe'!$M$13))*IF(($G$3/2-$M$13)&gt;0,-1,1)</f>
        <v>18248587.500000004</v>
      </c>
      <c r="AA472" s="113">
        <f t="shared" si="109"/>
        <v>24387597.287169065</v>
      </c>
      <c r="AB472" s="193">
        <f t="shared" si="110"/>
        <v>7.1369146305166377E-4</v>
      </c>
      <c r="AC472" s="191">
        <f t="shared" si="111"/>
        <v>1.0783746606416618E-3</v>
      </c>
      <c r="AD472" s="194">
        <f t="shared" si="112"/>
        <v>4.189073648051314E-7</v>
      </c>
      <c r="AE472" s="191">
        <f t="shared" si="113"/>
        <v>8.0878099548124638E-2</v>
      </c>
      <c r="AF472" s="191">
        <f t="shared" si="114"/>
        <v>0.45570064524154263</v>
      </c>
    </row>
    <row r="473" spans="2:32">
      <c r="B473" s="116">
        <f t="shared" si="100"/>
        <v>54113.316207443029</v>
      </c>
      <c r="C473" s="115">
        <f t="shared" si="115"/>
        <v>24.470000000000077</v>
      </c>
      <c r="D473" s="68">
        <f>'ver pressoflex 6p C2 DCpowe'!$G$3/2/$C$557*C473</f>
        <v>299.75750000000096</v>
      </c>
      <c r="E473" s="114">
        <f t="shared" si="102"/>
        <v>-2.3862661868180609E-4</v>
      </c>
      <c r="F473" s="114">
        <f t="shared" si="103"/>
        <v>-4.7261262748224118E-5</v>
      </c>
      <c r="G473" s="114">
        <f t="shared" si="104"/>
        <v>1.4410409318535786E-4</v>
      </c>
      <c r="H473" s="114">
        <f t="shared" si="105"/>
        <v>4.2823799152490677E-3</v>
      </c>
      <c r="I473" s="114">
        <f t="shared" si="106"/>
        <v>4.4737452711826496E-3</v>
      </c>
      <c r="J473" s="114">
        <f t="shared" si="107"/>
        <v>4.6651106271162314E-3</v>
      </c>
      <c r="K473" s="114">
        <f t="shared" si="108"/>
        <v>5.1435240169501861E-3</v>
      </c>
      <c r="L473" s="113">
        <f>-'ver pressoflex 6p C2 DCpowe'!$G$2*'ver pressoflex 6p C2 DCpowe'!D473*'ver pressoflex 6p C2 DCpowe'!$G$17*'ver pressoflex 6p C2 DCpowe'!$G$13*'ver pressoflex 6p C2 DCpowe'!AE473</f>
        <v>-5686.1667047304727</v>
      </c>
      <c r="M473" s="31">
        <f>IF(ABS(E473)&lt;'ver pressoflex 6p C2 DCpowe'!$G$7,'ver pressoflex 6p C2 DCpowe'!$G$16*E473*'ver pressoflex 6p C2 DCpowe'!$O$8,SIGN(E473)*'ver pressoflex 6p C2 DCpowe'!$G$15*'ver pressoflex 6p C2 DCpowe'!$O$8)</f>
        <v>-4.0170878265022294</v>
      </c>
      <c r="N473" s="31">
        <f>IF(ABS(F473)&lt;'ver pressoflex 6p C2 DCpowe'!$G$7,'ver pressoflex 6p C2 DCpowe'!$G$16*F473*'ver pressoflex 6p C2 DCpowe'!$O$9,SIGN(F473)*'ver pressoflex 6p C2 DCpowe'!$G$15*'ver pressoflex 6p C2 DCpowe'!$O$9)</f>
        <v>0</v>
      </c>
      <c r="O473" s="31">
        <f>IF(ABS(G473)&lt;'ver pressoflex 6p C2 DCpowe'!$G$7,'ver pressoflex 6p C2 DCpowe'!$G$16*G473*'ver pressoflex 6p C2 DCpowe'!$O$10,SIGN(G473)*'ver pressoflex 6p C2 DCpowe'!$G$15*'ver pressoflex 6p C2 DCpowe'!$O$10)</f>
        <v>0</v>
      </c>
      <c r="P473" s="31">
        <f>IF(ABS(H473)&lt;'ver pressoflex 6p C2 DCpowe'!$G$7,'ver pressoflex 6p C2 DCpowe'!$G$16*H473*'ver pressoflex 6p C2 DCpowe'!$O$11,SIGN(H473)*'ver pressoflex 6p C2 DCpowe'!$G$15*'ver pressoflex 6p C2 DCpowe'!$O$11)</f>
        <v>0</v>
      </c>
      <c r="Q473" s="31">
        <f>IF(ABS(I473)&lt;'ver pressoflex 6p C2 DCpowe'!$G$7,'ver pressoflex 6p C2 DCpowe'!$G$16*I473*'ver pressoflex 6p C2 DCpowe'!$O$12,SIGN(I473)*'ver pressoflex 6p C2 DCpowe'!$G$15*'ver pressoflex 6p C2 DCpowe'!$O$12)</f>
        <v>0</v>
      </c>
      <c r="R473" s="31">
        <f>IF(ABS(J473)&lt;'ver pressoflex 6p C2 DCpowe'!$G$7,'ver pressoflex 6p C2 DCpowe'!$G$16*J473*'ver pressoflex 6p C2 DCpowe'!$O$13,SIGN(J473)*'ver pressoflex 6p C2 DCpowe'!$G$15*'ver pressoflex 6p C2 DCpowe'!$O$13)</f>
        <v>17803.500000000004</v>
      </c>
      <c r="S473" s="113">
        <f t="shared" si="101"/>
        <v>12113.316207443029</v>
      </c>
      <c r="T473" s="362">
        <f>-L473*('ver pressoflex 6p C2 DCpowe'!$G$3/2-'ver pressoflex 6p C2 DCpowe'!AF473*'ver pressoflex 6p C2 DCpowe'!D473)</f>
        <v>6188494.028961625</v>
      </c>
      <c r="U473" s="29">
        <f>M473*IF(($G$3/2-$M$8)&gt;0,('ver pressoflex 6p C2 DCpowe'!$G$3/2-'ver pressoflex 6p C2 DCpowe'!$M$8),'ver pressoflex 6p C2 DCpowe'!$G$3/2-('ver pressoflex 6p C2 DCpowe'!$G$3-'ver pressoflex 6p C2 DCpowe'!$M$8))*IF(($G$3/2-$M$8)&gt;0,-1,1)</f>
        <v>4117.5150221647855</v>
      </c>
      <c r="V473" s="29">
        <f>N473*IF(($G$3/2-$M$9)&gt;0,('ver pressoflex 6p C2 DCpowe'!$G$3/2-'ver pressoflex 6p C2 DCpowe'!$M$9),'ver pressoflex 6p C2 DCpowe'!$G$3/2-('ver pressoflex 6p C2 DCpowe'!$G$3-'ver pressoflex 6p C2 DCpowe'!$M$9))*IF(($G$3/2-$M$9)&gt;0,-1,1)</f>
        <v>0</v>
      </c>
      <c r="W473" s="29">
        <f>O473*IF(($G$3/2-$M$10)&gt;0,('ver pressoflex 6p C2 DCpowe'!$G$3/2-'ver pressoflex 6p C2 DCpowe'!$M$10),'ver pressoflex 6p C2 DCpowe'!$G$3/2-('ver pressoflex 6p C2 DCpowe'!$G$3-'ver pressoflex 6p C2 DCpowe'!$M$10))*IF(($G$3/2-$M$10)&gt;0,-1,1)</f>
        <v>0</v>
      </c>
      <c r="X473" s="29">
        <f>P473*IF(($G$3/2-$M$11)&gt;0,('ver pressoflex 6p C2 DCpowe'!$G$3/2-'ver pressoflex 6p C2 DCpowe'!$M$11),'ver pressoflex 6p C2 DCpowe'!$G$3/2-('ver pressoflex 6p C2 DCpowe'!$G$3-'ver pressoflex 6p C2 DCpowe'!$M$11))*IF(($G$3/2-$M$11)&gt;0,-1,1)</f>
        <v>0</v>
      </c>
      <c r="Y473" s="29">
        <f>Q473*IF(($G$3/2-$M$12)&gt;0,('ver pressoflex 6p C2 DCpowe'!$G$3/2-'ver pressoflex 6p C2 DCpowe'!$M$12),'ver pressoflex 6p C2 DCpowe'!$G$3/2-('ver pressoflex 6p C2 DCpowe'!$G$3-'ver pressoflex 6p C2 DCpowe'!$M$12))*IF(($G$3/2-$M$12)&gt;0,-1,1)</f>
        <v>0</v>
      </c>
      <c r="Z473" s="29">
        <f>R473*IF(($G$3/2-$M$13)&gt;0,('ver pressoflex 6p C2 DCpowe'!$G$3/2-'ver pressoflex 6p C2 DCpowe'!$M$13),'ver pressoflex 6p C2 DCpowe'!$G$3/2-('ver pressoflex 6p C2 DCpowe'!$G$3-'ver pressoflex 6p C2 DCpowe'!$M$13))*IF(($G$3/2-$M$13)&gt;0,-1,1)</f>
        <v>18248587.500000004</v>
      </c>
      <c r="AA473" s="113">
        <f t="shared" si="109"/>
        <v>24441199.043983795</v>
      </c>
      <c r="AB473" s="193">
        <f t="shared" si="110"/>
        <v>7.1704000851576096E-4</v>
      </c>
      <c r="AC473" s="191">
        <f t="shared" si="111"/>
        <v>1.0839555697484905E-3</v>
      </c>
      <c r="AD473" s="194">
        <f t="shared" si="112"/>
        <v>4.228997559546799E-7</v>
      </c>
      <c r="AE473" s="191">
        <f t="shared" si="113"/>
        <v>8.1296667731136779E-2</v>
      </c>
      <c r="AF473" s="191">
        <f t="shared" si="114"/>
        <v>0.45589519062069084</v>
      </c>
    </row>
    <row r="474" spans="2:32">
      <c r="B474" s="116">
        <f t="shared" si="100"/>
        <v>54060.596991538579</v>
      </c>
      <c r="C474" s="115">
        <f t="shared" si="115"/>
        <v>24.570000000000078</v>
      </c>
      <c r="D474" s="68">
        <f>'ver pressoflex 6p C2 DCpowe'!$G$3/2/$C$557*C474</f>
        <v>300.98250000000098</v>
      </c>
      <c r="E474" s="114">
        <f t="shared" si="102"/>
        <v>-2.4169854967706354E-4</v>
      </c>
      <c r="F474" s="114">
        <f t="shared" si="103"/>
        <v>-5.0220977086120614E-5</v>
      </c>
      <c r="G474" s="114">
        <f t="shared" si="104"/>
        <v>1.4125659550482238E-4</v>
      </c>
      <c r="H474" s="114">
        <f t="shared" si="105"/>
        <v>4.2819591027839646E-3</v>
      </c>
      <c r="I474" s="114">
        <f t="shared" si="106"/>
        <v>4.4734366753749069E-3</v>
      </c>
      <c r="J474" s="114">
        <f t="shared" si="107"/>
        <v>4.6649142479658501E-3</v>
      </c>
      <c r="K474" s="114">
        <f t="shared" si="108"/>
        <v>5.1436081794432069E-3</v>
      </c>
      <c r="L474" s="113">
        <f>-'ver pressoflex 6p C2 DCpowe'!$G$2*'ver pressoflex 6p C2 DCpowe'!D474*'ver pressoflex 6p C2 DCpowe'!$G$17*'ver pressoflex 6p C2 DCpowe'!$G$13*'ver pressoflex 6p C2 DCpowe'!AE474</f>
        <v>-5738.8342071392844</v>
      </c>
      <c r="M474" s="31">
        <f>IF(ABS(E474)&lt;'ver pressoflex 6p C2 DCpowe'!$G$7,'ver pressoflex 6p C2 DCpowe'!$G$16*E474*'ver pressoflex 6p C2 DCpowe'!$O$8,SIGN(E474)*'ver pressoflex 6p C2 DCpowe'!$G$15*'ver pressoflex 6p C2 DCpowe'!$O$8)</f>
        <v>-4.0688013221427077</v>
      </c>
      <c r="N474" s="31">
        <f>IF(ABS(F474)&lt;'ver pressoflex 6p C2 DCpowe'!$G$7,'ver pressoflex 6p C2 DCpowe'!$G$16*F474*'ver pressoflex 6p C2 DCpowe'!$O$9,SIGN(F474)*'ver pressoflex 6p C2 DCpowe'!$G$15*'ver pressoflex 6p C2 DCpowe'!$O$9)</f>
        <v>0</v>
      </c>
      <c r="O474" s="31">
        <f>IF(ABS(G474)&lt;'ver pressoflex 6p C2 DCpowe'!$G$7,'ver pressoflex 6p C2 DCpowe'!$G$16*G474*'ver pressoflex 6p C2 DCpowe'!$O$10,SIGN(G474)*'ver pressoflex 6p C2 DCpowe'!$G$15*'ver pressoflex 6p C2 DCpowe'!$O$10)</f>
        <v>0</v>
      </c>
      <c r="P474" s="31">
        <f>IF(ABS(H474)&lt;'ver pressoflex 6p C2 DCpowe'!$G$7,'ver pressoflex 6p C2 DCpowe'!$G$16*H474*'ver pressoflex 6p C2 DCpowe'!$O$11,SIGN(H474)*'ver pressoflex 6p C2 DCpowe'!$G$15*'ver pressoflex 6p C2 DCpowe'!$O$11)</f>
        <v>0</v>
      </c>
      <c r="Q474" s="31">
        <f>IF(ABS(I474)&lt;'ver pressoflex 6p C2 DCpowe'!$G$7,'ver pressoflex 6p C2 DCpowe'!$G$16*I474*'ver pressoflex 6p C2 DCpowe'!$O$12,SIGN(I474)*'ver pressoflex 6p C2 DCpowe'!$G$15*'ver pressoflex 6p C2 DCpowe'!$O$12)</f>
        <v>0</v>
      </c>
      <c r="R474" s="31">
        <f>IF(ABS(J474)&lt;'ver pressoflex 6p C2 DCpowe'!$G$7,'ver pressoflex 6p C2 DCpowe'!$G$16*J474*'ver pressoflex 6p C2 DCpowe'!$O$13,SIGN(J474)*'ver pressoflex 6p C2 DCpowe'!$G$15*'ver pressoflex 6p C2 DCpowe'!$O$13)</f>
        <v>17803.500000000004</v>
      </c>
      <c r="S474" s="113">
        <f t="shared" si="101"/>
        <v>12060.596991538576</v>
      </c>
      <c r="T474" s="362">
        <f>-L474*('ver pressoflex 6p C2 DCpowe'!$G$3/2-'ver pressoflex 6p C2 DCpowe'!AF474*'ver pressoflex 6p C2 DCpowe'!D474)</f>
        <v>6242275.7895075027</v>
      </c>
      <c r="U474" s="29">
        <f>M474*IF(($G$3/2-$M$8)&gt;0,('ver pressoflex 6p C2 DCpowe'!$G$3/2-'ver pressoflex 6p C2 DCpowe'!$M$8),'ver pressoflex 6p C2 DCpowe'!$G$3/2-('ver pressoflex 6p C2 DCpowe'!$G$3-'ver pressoflex 6p C2 DCpowe'!$M$8))*IF(($G$3/2-$M$8)&gt;0,-1,1)</f>
        <v>4170.5213551962752</v>
      </c>
      <c r="V474" s="29">
        <f>N474*IF(($G$3/2-$M$9)&gt;0,('ver pressoflex 6p C2 DCpowe'!$G$3/2-'ver pressoflex 6p C2 DCpowe'!$M$9),'ver pressoflex 6p C2 DCpowe'!$G$3/2-('ver pressoflex 6p C2 DCpowe'!$G$3-'ver pressoflex 6p C2 DCpowe'!$M$9))*IF(($G$3/2-$M$9)&gt;0,-1,1)</f>
        <v>0</v>
      </c>
      <c r="W474" s="29">
        <f>O474*IF(($G$3/2-$M$10)&gt;0,('ver pressoflex 6p C2 DCpowe'!$G$3/2-'ver pressoflex 6p C2 DCpowe'!$M$10),'ver pressoflex 6p C2 DCpowe'!$G$3/2-('ver pressoflex 6p C2 DCpowe'!$G$3-'ver pressoflex 6p C2 DCpowe'!$M$10))*IF(($G$3/2-$M$10)&gt;0,-1,1)</f>
        <v>0</v>
      </c>
      <c r="X474" s="29">
        <f>P474*IF(($G$3/2-$M$11)&gt;0,('ver pressoflex 6p C2 DCpowe'!$G$3/2-'ver pressoflex 6p C2 DCpowe'!$M$11),'ver pressoflex 6p C2 DCpowe'!$G$3/2-('ver pressoflex 6p C2 DCpowe'!$G$3-'ver pressoflex 6p C2 DCpowe'!$M$11))*IF(($G$3/2-$M$11)&gt;0,-1,1)</f>
        <v>0</v>
      </c>
      <c r="Y474" s="29">
        <f>Q474*IF(($G$3/2-$M$12)&gt;0,('ver pressoflex 6p C2 DCpowe'!$G$3/2-'ver pressoflex 6p C2 DCpowe'!$M$12),'ver pressoflex 6p C2 DCpowe'!$G$3/2-('ver pressoflex 6p C2 DCpowe'!$G$3-'ver pressoflex 6p C2 DCpowe'!$M$12))*IF(($G$3/2-$M$12)&gt;0,-1,1)</f>
        <v>0</v>
      </c>
      <c r="Z474" s="29">
        <f>R474*IF(($G$3/2-$M$13)&gt;0,('ver pressoflex 6p C2 DCpowe'!$G$3/2-'ver pressoflex 6p C2 DCpowe'!$M$13),'ver pressoflex 6p C2 DCpowe'!$G$3/2-('ver pressoflex 6p C2 DCpowe'!$G$3-'ver pressoflex 6p C2 DCpowe'!$M$13))*IF(($G$3/2-$M$13)&gt;0,-1,1)</f>
        <v>18248587.500000004</v>
      </c>
      <c r="AA474" s="113">
        <f t="shared" si="109"/>
        <v>24495033.810862701</v>
      </c>
      <c r="AB474" s="193">
        <f t="shared" si="110"/>
        <v>7.2039248115442103E-4</v>
      </c>
      <c r="AC474" s="191">
        <f t="shared" si="111"/>
        <v>1.0895430241462574E-3</v>
      </c>
      <c r="AD474" s="194">
        <f t="shared" si="112"/>
        <v>4.2691555019763012E-7</v>
      </c>
      <c r="AE474" s="191">
        <f t="shared" si="113"/>
        <v>8.1715726810969294E-2</v>
      </c>
      <c r="AF474" s="191">
        <f t="shared" si="114"/>
        <v>0.45608827835376742</v>
      </c>
    </row>
    <row r="475" spans="2:32">
      <c r="B475" s="116">
        <f t="shared" si="100"/>
        <v>54007.603476279895</v>
      </c>
      <c r="C475" s="115">
        <f t="shared" si="115"/>
        <v>24.67000000000008</v>
      </c>
      <c r="D475" s="68">
        <f>'ver pressoflex 6p C2 DCpowe'!$G$3/2/$C$557*C475</f>
        <v>302.207500000001</v>
      </c>
      <c r="E475" s="114">
        <f t="shared" si="102"/>
        <v>-2.4477408554729707E-4</v>
      </c>
      <c r="F475" s="114">
        <f t="shared" si="103"/>
        <v>-5.3184164614062491E-5</v>
      </c>
      <c r="G475" s="114">
        <f t="shared" si="104"/>
        <v>1.3840575631917209E-4</v>
      </c>
      <c r="H475" s="114">
        <f t="shared" si="105"/>
        <v>4.2815377965003702E-3</v>
      </c>
      <c r="I475" s="114">
        <f t="shared" si="106"/>
        <v>4.4731277174336051E-3</v>
      </c>
      <c r="J475" s="114">
        <f t="shared" si="107"/>
        <v>4.6647176383668399E-3</v>
      </c>
      <c r="K475" s="114">
        <f t="shared" si="108"/>
        <v>5.1436924406999263E-3</v>
      </c>
      <c r="L475" s="113">
        <f>-'ver pressoflex 6p C2 DCpowe'!$G$2*'ver pressoflex 6p C2 DCpowe'!D475*'ver pressoflex 6p C2 DCpowe'!$G$17*'ver pressoflex 6p C2 DCpowe'!$G$13*'ver pressoflex 6p C2 DCpowe'!AE475</f>
        <v>-5791.7759482171459</v>
      </c>
      <c r="M475" s="31">
        <f>IF(ABS(E475)&lt;'ver pressoflex 6p C2 DCpowe'!$G$7,'ver pressoflex 6p C2 DCpowe'!$G$16*E475*'ver pressoflex 6p C2 DCpowe'!$O$8,SIGN(E475)*'ver pressoflex 6p C2 DCpowe'!$G$15*'ver pressoflex 6p C2 DCpowe'!$O$8)</f>
        <v>-4.1205755029634998</v>
      </c>
      <c r="N475" s="31">
        <f>IF(ABS(F475)&lt;'ver pressoflex 6p C2 DCpowe'!$G$7,'ver pressoflex 6p C2 DCpowe'!$G$16*F475*'ver pressoflex 6p C2 DCpowe'!$O$9,SIGN(F475)*'ver pressoflex 6p C2 DCpowe'!$G$15*'ver pressoflex 6p C2 DCpowe'!$O$9)</f>
        <v>0</v>
      </c>
      <c r="O475" s="31">
        <f>IF(ABS(G475)&lt;'ver pressoflex 6p C2 DCpowe'!$G$7,'ver pressoflex 6p C2 DCpowe'!$G$16*G475*'ver pressoflex 6p C2 DCpowe'!$O$10,SIGN(G475)*'ver pressoflex 6p C2 DCpowe'!$G$15*'ver pressoflex 6p C2 DCpowe'!$O$10)</f>
        <v>0</v>
      </c>
      <c r="P475" s="31">
        <f>IF(ABS(H475)&lt;'ver pressoflex 6p C2 DCpowe'!$G$7,'ver pressoflex 6p C2 DCpowe'!$G$16*H475*'ver pressoflex 6p C2 DCpowe'!$O$11,SIGN(H475)*'ver pressoflex 6p C2 DCpowe'!$G$15*'ver pressoflex 6p C2 DCpowe'!$O$11)</f>
        <v>0</v>
      </c>
      <c r="Q475" s="31">
        <f>IF(ABS(I475)&lt;'ver pressoflex 6p C2 DCpowe'!$G$7,'ver pressoflex 6p C2 DCpowe'!$G$16*I475*'ver pressoflex 6p C2 DCpowe'!$O$12,SIGN(I475)*'ver pressoflex 6p C2 DCpowe'!$G$15*'ver pressoflex 6p C2 DCpowe'!$O$12)</f>
        <v>0</v>
      </c>
      <c r="R475" s="31">
        <f>IF(ABS(J475)&lt;'ver pressoflex 6p C2 DCpowe'!$G$7,'ver pressoflex 6p C2 DCpowe'!$G$16*J475*'ver pressoflex 6p C2 DCpowe'!$O$13,SIGN(J475)*'ver pressoflex 6p C2 DCpowe'!$G$15*'ver pressoflex 6p C2 DCpowe'!$O$13)</f>
        <v>17803.500000000004</v>
      </c>
      <c r="S475" s="113">
        <f t="shared" si="101"/>
        <v>12007.603476279895</v>
      </c>
      <c r="T475" s="362">
        <f>-L475*('ver pressoflex 6p C2 DCpowe'!$G$3/2-'ver pressoflex 6p C2 DCpowe'!AF475*'ver pressoflex 6p C2 DCpowe'!D475)</f>
        <v>6296290.5124808103</v>
      </c>
      <c r="U475" s="29">
        <f>M475*IF(($G$3/2-$M$8)&gt;0,('ver pressoflex 6p C2 DCpowe'!$G$3/2-'ver pressoflex 6p C2 DCpowe'!$M$8),'ver pressoflex 6p C2 DCpowe'!$G$3/2-('ver pressoflex 6p C2 DCpowe'!$G$3-'ver pressoflex 6p C2 DCpowe'!$M$8))*IF(($G$3/2-$M$8)&gt;0,-1,1)</f>
        <v>4223.5898905375871</v>
      </c>
      <c r="V475" s="29">
        <f>N475*IF(($G$3/2-$M$9)&gt;0,('ver pressoflex 6p C2 DCpowe'!$G$3/2-'ver pressoflex 6p C2 DCpowe'!$M$9),'ver pressoflex 6p C2 DCpowe'!$G$3/2-('ver pressoflex 6p C2 DCpowe'!$G$3-'ver pressoflex 6p C2 DCpowe'!$M$9))*IF(($G$3/2-$M$9)&gt;0,-1,1)</f>
        <v>0</v>
      </c>
      <c r="W475" s="29">
        <f>O475*IF(($G$3/2-$M$10)&gt;0,('ver pressoflex 6p C2 DCpowe'!$G$3/2-'ver pressoflex 6p C2 DCpowe'!$M$10),'ver pressoflex 6p C2 DCpowe'!$G$3/2-('ver pressoflex 6p C2 DCpowe'!$G$3-'ver pressoflex 6p C2 DCpowe'!$M$10))*IF(($G$3/2-$M$10)&gt;0,-1,1)</f>
        <v>0</v>
      </c>
      <c r="X475" s="29">
        <f>P475*IF(($G$3/2-$M$11)&gt;0,('ver pressoflex 6p C2 DCpowe'!$G$3/2-'ver pressoflex 6p C2 DCpowe'!$M$11),'ver pressoflex 6p C2 DCpowe'!$G$3/2-('ver pressoflex 6p C2 DCpowe'!$G$3-'ver pressoflex 6p C2 DCpowe'!$M$11))*IF(($G$3/2-$M$11)&gt;0,-1,1)</f>
        <v>0</v>
      </c>
      <c r="Y475" s="29">
        <f>Q475*IF(($G$3/2-$M$12)&gt;0,('ver pressoflex 6p C2 DCpowe'!$G$3/2-'ver pressoflex 6p C2 DCpowe'!$M$12),'ver pressoflex 6p C2 DCpowe'!$G$3/2-('ver pressoflex 6p C2 DCpowe'!$G$3-'ver pressoflex 6p C2 DCpowe'!$M$12))*IF(($G$3/2-$M$12)&gt;0,-1,1)</f>
        <v>0</v>
      </c>
      <c r="Z475" s="29">
        <f>R475*IF(($G$3/2-$M$13)&gt;0,('ver pressoflex 6p C2 DCpowe'!$G$3/2-'ver pressoflex 6p C2 DCpowe'!$M$13),'ver pressoflex 6p C2 DCpowe'!$G$3/2-('ver pressoflex 6p C2 DCpowe'!$G$3-'ver pressoflex 6p C2 DCpowe'!$M$13))*IF(($G$3/2-$M$13)&gt;0,-1,1)</f>
        <v>18248587.500000004</v>
      </c>
      <c r="AA475" s="113">
        <f t="shared" si="109"/>
        <v>24549101.60237135</v>
      </c>
      <c r="AB475" s="193">
        <f t="shared" si="110"/>
        <v>7.2374888788038355E-4</v>
      </c>
      <c r="AC475" s="191">
        <f t="shared" si="111"/>
        <v>1.0951370353561949E-3</v>
      </c>
      <c r="AD475" s="194">
        <f t="shared" si="112"/>
        <v>4.3095482170118779E-7</v>
      </c>
      <c r="AE475" s="191">
        <f t="shared" si="113"/>
        <v>8.2135277651714605E-2</v>
      </c>
      <c r="AF475" s="191">
        <f t="shared" si="114"/>
        <v>0.45627992446386123</v>
      </c>
    </row>
    <row r="476" spans="2:32">
      <c r="B476" s="116">
        <f t="shared" si="100"/>
        <v>53954.335178552908</v>
      </c>
      <c r="C476" s="115">
        <f t="shared" si="115"/>
        <v>24.770000000000081</v>
      </c>
      <c r="D476" s="68">
        <f>'ver pressoflex 6p C2 DCpowe'!$G$3/2/$C$557*C476</f>
        <v>303.43250000000097</v>
      </c>
      <c r="E476" s="114">
        <f t="shared" si="102"/>
        <v>-2.4785323264164952E-4</v>
      </c>
      <c r="F476" s="114">
        <f t="shared" si="103"/>
        <v>-5.6150831449260525E-5</v>
      </c>
      <c r="G476" s="114">
        <f t="shared" si="104"/>
        <v>1.3555156974312849E-4</v>
      </c>
      <c r="H476" s="114">
        <f t="shared" si="105"/>
        <v>4.2811159955285401E-3</v>
      </c>
      <c r="I476" s="114">
        <f t="shared" si="106"/>
        <v>4.4728183967209295E-3</v>
      </c>
      <c r="J476" s="114">
        <f t="shared" si="107"/>
        <v>4.6645207979133189E-3</v>
      </c>
      <c r="K476" s="114">
        <f t="shared" si="108"/>
        <v>5.1437768008942919E-3</v>
      </c>
      <c r="L476" s="113">
        <f>-'ver pressoflex 6p C2 DCpowe'!$G$2*'ver pressoflex 6p C2 DCpowe'!D476*'ver pressoflex 6p C2 DCpowe'!$G$17*'ver pressoflex 6p C2 DCpowe'!$G$13*'ver pressoflex 6p C2 DCpowe'!AE476</f>
        <v>-5844.9924109712492</v>
      </c>
      <c r="M476" s="31">
        <f>IF(ABS(E476)&lt;'ver pressoflex 6p C2 DCpowe'!$G$7,'ver pressoflex 6p C2 DCpowe'!$G$16*E476*'ver pressoflex 6p C2 DCpowe'!$O$8,SIGN(E476)*'ver pressoflex 6p C2 DCpowe'!$G$15*'ver pressoflex 6p C2 DCpowe'!$O$8)</f>
        <v>-4.1724104758473359</v>
      </c>
      <c r="N476" s="31">
        <f>IF(ABS(F476)&lt;'ver pressoflex 6p C2 DCpowe'!$G$7,'ver pressoflex 6p C2 DCpowe'!$G$16*F476*'ver pressoflex 6p C2 DCpowe'!$O$9,SIGN(F476)*'ver pressoflex 6p C2 DCpowe'!$G$15*'ver pressoflex 6p C2 DCpowe'!$O$9)</f>
        <v>0</v>
      </c>
      <c r="O476" s="31">
        <f>IF(ABS(G476)&lt;'ver pressoflex 6p C2 DCpowe'!$G$7,'ver pressoflex 6p C2 DCpowe'!$G$16*G476*'ver pressoflex 6p C2 DCpowe'!$O$10,SIGN(G476)*'ver pressoflex 6p C2 DCpowe'!$G$15*'ver pressoflex 6p C2 DCpowe'!$O$10)</f>
        <v>0</v>
      </c>
      <c r="P476" s="31">
        <f>IF(ABS(H476)&lt;'ver pressoflex 6p C2 DCpowe'!$G$7,'ver pressoflex 6p C2 DCpowe'!$G$16*H476*'ver pressoflex 6p C2 DCpowe'!$O$11,SIGN(H476)*'ver pressoflex 6p C2 DCpowe'!$G$15*'ver pressoflex 6p C2 DCpowe'!$O$11)</f>
        <v>0</v>
      </c>
      <c r="Q476" s="31">
        <f>IF(ABS(I476)&lt;'ver pressoflex 6p C2 DCpowe'!$G$7,'ver pressoflex 6p C2 DCpowe'!$G$16*I476*'ver pressoflex 6p C2 DCpowe'!$O$12,SIGN(I476)*'ver pressoflex 6p C2 DCpowe'!$G$15*'ver pressoflex 6p C2 DCpowe'!$O$12)</f>
        <v>0</v>
      </c>
      <c r="R476" s="31">
        <f>IF(ABS(J476)&lt;'ver pressoflex 6p C2 DCpowe'!$G$7,'ver pressoflex 6p C2 DCpowe'!$G$16*J476*'ver pressoflex 6p C2 DCpowe'!$O$13,SIGN(J476)*'ver pressoflex 6p C2 DCpowe'!$G$15*'ver pressoflex 6p C2 DCpowe'!$O$13)</f>
        <v>17803.500000000004</v>
      </c>
      <c r="S476" s="113">
        <f t="shared" si="101"/>
        <v>11954.335178552907</v>
      </c>
      <c r="T476" s="362">
        <f>-L476*('ver pressoflex 6p C2 DCpowe'!$G$3/2-'ver pressoflex 6p C2 DCpowe'!AF476*'ver pressoflex 6p C2 DCpowe'!D476)</f>
        <v>6350538.2123717647</v>
      </c>
      <c r="U476" s="29">
        <f>M476*IF(($G$3/2-$M$8)&gt;0,('ver pressoflex 6p C2 DCpowe'!$G$3/2-'ver pressoflex 6p C2 DCpowe'!$M$8),'ver pressoflex 6p C2 DCpowe'!$G$3/2-('ver pressoflex 6p C2 DCpowe'!$G$3-'ver pressoflex 6p C2 DCpowe'!$M$8))*IF(($G$3/2-$M$8)&gt;0,-1,1)</f>
        <v>4276.7207377435197</v>
      </c>
      <c r="V476" s="29">
        <f>N476*IF(($G$3/2-$M$9)&gt;0,('ver pressoflex 6p C2 DCpowe'!$G$3/2-'ver pressoflex 6p C2 DCpowe'!$M$9),'ver pressoflex 6p C2 DCpowe'!$G$3/2-('ver pressoflex 6p C2 DCpowe'!$G$3-'ver pressoflex 6p C2 DCpowe'!$M$9))*IF(($G$3/2-$M$9)&gt;0,-1,1)</f>
        <v>0</v>
      </c>
      <c r="W476" s="29">
        <f>O476*IF(($G$3/2-$M$10)&gt;0,('ver pressoflex 6p C2 DCpowe'!$G$3/2-'ver pressoflex 6p C2 DCpowe'!$M$10),'ver pressoflex 6p C2 DCpowe'!$G$3/2-('ver pressoflex 6p C2 DCpowe'!$G$3-'ver pressoflex 6p C2 DCpowe'!$M$10))*IF(($G$3/2-$M$10)&gt;0,-1,1)</f>
        <v>0</v>
      </c>
      <c r="X476" s="29">
        <f>P476*IF(($G$3/2-$M$11)&gt;0,('ver pressoflex 6p C2 DCpowe'!$G$3/2-'ver pressoflex 6p C2 DCpowe'!$M$11),'ver pressoflex 6p C2 DCpowe'!$G$3/2-('ver pressoflex 6p C2 DCpowe'!$G$3-'ver pressoflex 6p C2 DCpowe'!$M$11))*IF(($G$3/2-$M$11)&gt;0,-1,1)</f>
        <v>0</v>
      </c>
      <c r="Y476" s="29">
        <f>Q476*IF(($G$3/2-$M$12)&gt;0,('ver pressoflex 6p C2 DCpowe'!$G$3/2-'ver pressoflex 6p C2 DCpowe'!$M$12),'ver pressoflex 6p C2 DCpowe'!$G$3/2-('ver pressoflex 6p C2 DCpowe'!$G$3-'ver pressoflex 6p C2 DCpowe'!$M$12))*IF(($G$3/2-$M$12)&gt;0,-1,1)</f>
        <v>0</v>
      </c>
      <c r="Z476" s="29">
        <f>R476*IF(($G$3/2-$M$13)&gt;0,('ver pressoflex 6p C2 DCpowe'!$G$3/2-'ver pressoflex 6p C2 DCpowe'!$M$13),'ver pressoflex 6p C2 DCpowe'!$G$3/2-('ver pressoflex 6p C2 DCpowe'!$G$3-'ver pressoflex 6p C2 DCpowe'!$M$13))*IF(($G$3/2-$M$13)&gt;0,-1,1)</f>
        <v>18248587.500000004</v>
      </c>
      <c r="AA476" s="113">
        <f t="shared" si="109"/>
        <v>24603402.433109511</v>
      </c>
      <c r="AB476" s="193">
        <f t="shared" si="110"/>
        <v>7.2710923562262209E-4</v>
      </c>
      <c r="AC476" s="191">
        <f t="shared" si="111"/>
        <v>1.1007376149265924E-3</v>
      </c>
      <c r="AD476" s="194">
        <f t="shared" si="112"/>
        <v>4.3501764488420591E-7</v>
      </c>
      <c r="AE476" s="191">
        <f t="shared" si="113"/>
        <v>8.2555321119494415E-2</v>
      </c>
      <c r="AF476" s="191">
        <f t="shared" si="114"/>
        <v>0.45647014474586223</v>
      </c>
    </row>
    <row r="477" spans="2:32">
      <c r="B477" s="116">
        <f t="shared" si="100"/>
        <v>53900.791614108341</v>
      </c>
      <c r="C477" s="115">
        <f t="shared" si="115"/>
        <v>24.870000000000083</v>
      </c>
      <c r="D477" s="68">
        <f>'ver pressoflex 6p C2 DCpowe'!$G$3/2/$C$557*C477</f>
        <v>304.65750000000099</v>
      </c>
      <c r="E477" s="114">
        <f t="shared" si="102"/>
        <v>-2.5093599732418313E-4</v>
      </c>
      <c r="F477" s="114">
        <f t="shared" si="103"/>
        <v>-5.9120983723299674E-5</v>
      </c>
      <c r="G477" s="114">
        <f t="shared" si="104"/>
        <v>1.3269402987758374E-4</v>
      </c>
      <c r="H477" s="114">
        <f t="shared" si="105"/>
        <v>4.2806936989966881E-3</v>
      </c>
      <c r="I477" s="114">
        <f t="shared" si="106"/>
        <v>4.4725087125975713E-3</v>
      </c>
      <c r="J477" s="114">
        <f t="shared" si="107"/>
        <v>4.6643237261984553E-3</v>
      </c>
      <c r="K477" s="114">
        <f t="shared" si="108"/>
        <v>5.1438612602006627E-3</v>
      </c>
      <c r="L477" s="113">
        <f>-'ver pressoflex 6p C2 DCpowe'!$G$2*'ver pressoflex 6p C2 DCpowe'!D477*'ver pressoflex 6p C2 DCpowe'!$G$17*'ver pressoflex 6p C2 DCpowe'!$G$13*'ver pressoflex 6p C2 DCpowe'!AE477</f>
        <v>-5898.4840795437322</v>
      </c>
      <c r="M477" s="31">
        <f>IF(ABS(E477)&lt;'ver pressoflex 6p C2 DCpowe'!$G$7,'ver pressoflex 6p C2 DCpowe'!$G$16*E477*'ver pressoflex 6p C2 DCpowe'!$O$8,SIGN(E477)*'ver pressoflex 6p C2 DCpowe'!$G$15*'ver pressoflex 6p C2 DCpowe'!$O$8)</f>
        <v>-4.2243063479281018</v>
      </c>
      <c r="N477" s="31">
        <f>IF(ABS(F477)&lt;'ver pressoflex 6p C2 DCpowe'!$G$7,'ver pressoflex 6p C2 DCpowe'!$G$16*F477*'ver pressoflex 6p C2 DCpowe'!$O$9,SIGN(F477)*'ver pressoflex 6p C2 DCpowe'!$G$15*'ver pressoflex 6p C2 DCpowe'!$O$9)</f>
        <v>0</v>
      </c>
      <c r="O477" s="31">
        <f>IF(ABS(G477)&lt;'ver pressoflex 6p C2 DCpowe'!$G$7,'ver pressoflex 6p C2 DCpowe'!$G$16*G477*'ver pressoflex 6p C2 DCpowe'!$O$10,SIGN(G477)*'ver pressoflex 6p C2 DCpowe'!$G$15*'ver pressoflex 6p C2 DCpowe'!$O$10)</f>
        <v>0</v>
      </c>
      <c r="P477" s="31">
        <f>IF(ABS(H477)&lt;'ver pressoflex 6p C2 DCpowe'!$G$7,'ver pressoflex 6p C2 DCpowe'!$G$16*H477*'ver pressoflex 6p C2 DCpowe'!$O$11,SIGN(H477)*'ver pressoflex 6p C2 DCpowe'!$G$15*'ver pressoflex 6p C2 DCpowe'!$O$11)</f>
        <v>0</v>
      </c>
      <c r="Q477" s="31">
        <f>IF(ABS(I477)&lt;'ver pressoflex 6p C2 DCpowe'!$G$7,'ver pressoflex 6p C2 DCpowe'!$G$16*I477*'ver pressoflex 6p C2 DCpowe'!$O$12,SIGN(I477)*'ver pressoflex 6p C2 DCpowe'!$G$15*'ver pressoflex 6p C2 DCpowe'!$O$12)</f>
        <v>0</v>
      </c>
      <c r="R477" s="31">
        <f>IF(ABS(J477)&lt;'ver pressoflex 6p C2 DCpowe'!$G$7,'ver pressoflex 6p C2 DCpowe'!$G$16*J477*'ver pressoflex 6p C2 DCpowe'!$O$13,SIGN(J477)*'ver pressoflex 6p C2 DCpowe'!$G$15*'ver pressoflex 6p C2 DCpowe'!$O$13)</f>
        <v>17803.500000000004</v>
      </c>
      <c r="S477" s="113">
        <f t="shared" si="101"/>
        <v>11900.791614108344</v>
      </c>
      <c r="T477" s="362">
        <f>-L477*('ver pressoflex 6p C2 DCpowe'!$G$3/2-'ver pressoflex 6p C2 DCpowe'!AF477*'ver pressoflex 6p C2 DCpowe'!D477)</f>
        <v>6405018.9037046358</v>
      </c>
      <c r="U477" s="29">
        <f>M477*IF(($G$3/2-$M$8)&gt;0,('ver pressoflex 6p C2 DCpowe'!$G$3/2-'ver pressoflex 6p C2 DCpowe'!$M$8),'ver pressoflex 6p C2 DCpowe'!$G$3/2-('ver pressoflex 6p C2 DCpowe'!$G$3-'ver pressoflex 6p C2 DCpowe'!$M$8))*IF(($G$3/2-$M$8)&gt;0,-1,1)</f>
        <v>4329.9140066263044</v>
      </c>
      <c r="V477" s="29">
        <f>N477*IF(($G$3/2-$M$9)&gt;0,('ver pressoflex 6p C2 DCpowe'!$G$3/2-'ver pressoflex 6p C2 DCpowe'!$M$9),'ver pressoflex 6p C2 DCpowe'!$G$3/2-('ver pressoflex 6p C2 DCpowe'!$G$3-'ver pressoflex 6p C2 DCpowe'!$M$9))*IF(($G$3/2-$M$9)&gt;0,-1,1)</f>
        <v>0</v>
      </c>
      <c r="W477" s="29">
        <f>O477*IF(($G$3/2-$M$10)&gt;0,('ver pressoflex 6p C2 DCpowe'!$G$3/2-'ver pressoflex 6p C2 DCpowe'!$M$10),'ver pressoflex 6p C2 DCpowe'!$G$3/2-('ver pressoflex 6p C2 DCpowe'!$G$3-'ver pressoflex 6p C2 DCpowe'!$M$10))*IF(($G$3/2-$M$10)&gt;0,-1,1)</f>
        <v>0</v>
      </c>
      <c r="X477" s="29">
        <f>P477*IF(($G$3/2-$M$11)&gt;0,('ver pressoflex 6p C2 DCpowe'!$G$3/2-'ver pressoflex 6p C2 DCpowe'!$M$11),'ver pressoflex 6p C2 DCpowe'!$G$3/2-('ver pressoflex 6p C2 DCpowe'!$G$3-'ver pressoflex 6p C2 DCpowe'!$M$11))*IF(($G$3/2-$M$11)&gt;0,-1,1)</f>
        <v>0</v>
      </c>
      <c r="Y477" s="29">
        <f>Q477*IF(($G$3/2-$M$12)&gt;0,('ver pressoflex 6p C2 DCpowe'!$G$3/2-'ver pressoflex 6p C2 DCpowe'!$M$12),'ver pressoflex 6p C2 DCpowe'!$G$3/2-('ver pressoflex 6p C2 DCpowe'!$G$3-'ver pressoflex 6p C2 DCpowe'!$M$12))*IF(($G$3/2-$M$12)&gt;0,-1,1)</f>
        <v>0</v>
      </c>
      <c r="Z477" s="29">
        <f>R477*IF(($G$3/2-$M$13)&gt;0,('ver pressoflex 6p C2 DCpowe'!$G$3/2-'ver pressoflex 6p C2 DCpowe'!$M$13),'ver pressoflex 6p C2 DCpowe'!$G$3/2-('ver pressoflex 6p C2 DCpowe'!$G$3-'ver pressoflex 6p C2 DCpowe'!$M$13))*IF(($G$3/2-$M$13)&gt;0,-1,1)</f>
        <v>18248587.500000004</v>
      </c>
      <c r="AA477" s="113">
        <f t="shared" si="109"/>
        <v>24657936.317711264</v>
      </c>
      <c r="AB477" s="193">
        <f t="shared" si="110"/>
        <v>7.3047353132639167E-4</v>
      </c>
      <c r="AC477" s="191">
        <f t="shared" si="111"/>
        <v>1.106344774432875E-3</v>
      </c>
      <c r="AD477" s="194">
        <f t="shared" si="112"/>
        <v>4.3910409441815183E-7</v>
      </c>
      <c r="AE477" s="191">
        <f t="shared" si="113"/>
        <v>8.2975858082465617E-2</v>
      </c>
      <c r="AF477" s="191">
        <f t="shared" si="114"/>
        <v>0.45665895477036644</v>
      </c>
    </row>
    <row r="478" spans="2:32">
      <c r="B478" s="116">
        <f t="shared" si="100"/>
        <v>53846.972297558415</v>
      </c>
      <c r="C478" s="115">
        <f t="shared" si="115"/>
        <v>24.970000000000084</v>
      </c>
      <c r="D478" s="68">
        <f>'ver pressoflex 6p C2 DCpowe'!$G$3/2/$C$557*C478</f>
        <v>305.88250000000102</v>
      </c>
      <c r="E478" s="114">
        <f t="shared" si="102"/>
        <v>-2.54022385973922E-4</v>
      </c>
      <c r="F478" s="114">
        <f t="shared" si="103"/>
        <v>-6.2094627582180538E-5</v>
      </c>
      <c r="G478" s="114">
        <f t="shared" si="104"/>
        <v>1.2983313080956093E-4</v>
      </c>
      <c r="H478" s="114">
        <f t="shared" si="105"/>
        <v>4.2802709060309699E-3</v>
      </c>
      <c r="I478" s="114">
        <f t="shared" si="106"/>
        <v>4.4721986644227114E-3</v>
      </c>
      <c r="J478" s="114">
        <f t="shared" si="107"/>
        <v>4.6641264228144529E-3</v>
      </c>
      <c r="K478" s="114">
        <f t="shared" si="108"/>
        <v>5.1439458187938067E-3</v>
      </c>
      <c r="L478" s="113">
        <f>-'ver pressoflex 6p C2 DCpowe'!$G$2*'ver pressoflex 6p C2 DCpowe'!D478*'ver pressoflex 6p C2 DCpowe'!$G$17*'ver pressoflex 6p C2 DCpowe'!$G$13*'ver pressoflex 6p C2 DCpowe'!AE478</f>
        <v>-5952.2514392149924</v>
      </c>
      <c r="M478" s="31">
        <f>IF(ABS(E478)&lt;'ver pressoflex 6p C2 DCpowe'!$G$7,'ver pressoflex 6p C2 DCpowe'!$G$16*E478*'ver pressoflex 6p C2 DCpowe'!$O$8,SIGN(E478)*'ver pressoflex 6p C2 DCpowe'!$G$15*'ver pressoflex 6p C2 DCpowe'!$O$8)</f>
        <v>-4.2762632265915554</v>
      </c>
      <c r="N478" s="31">
        <f>IF(ABS(F478)&lt;'ver pressoflex 6p C2 DCpowe'!$G$7,'ver pressoflex 6p C2 DCpowe'!$G$16*F478*'ver pressoflex 6p C2 DCpowe'!$O$9,SIGN(F478)*'ver pressoflex 6p C2 DCpowe'!$G$15*'ver pressoflex 6p C2 DCpowe'!$O$9)</f>
        <v>0</v>
      </c>
      <c r="O478" s="31">
        <f>IF(ABS(G478)&lt;'ver pressoflex 6p C2 DCpowe'!$G$7,'ver pressoflex 6p C2 DCpowe'!$G$16*G478*'ver pressoflex 6p C2 DCpowe'!$O$10,SIGN(G478)*'ver pressoflex 6p C2 DCpowe'!$G$15*'ver pressoflex 6p C2 DCpowe'!$O$10)</f>
        <v>0</v>
      </c>
      <c r="P478" s="31">
        <f>IF(ABS(H478)&lt;'ver pressoflex 6p C2 DCpowe'!$G$7,'ver pressoflex 6p C2 DCpowe'!$G$16*H478*'ver pressoflex 6p C2 DCpowe'!$O$11,SIGN(H478)*'ver pressoflex 6p C2 DCpowe'!$G$15*'ver pressoflex 6p C2 DCpowe'!$O$11)</f>
        <v>0</v>
      </c>
      <c r="Q478" s="31">
        <f>IF(ABS(I478)&lt;'ver pressoflex 6p C2 DCpowe'!$G$7,'ver pressoflex 6p C2 DCpowe'!$G$16*I478*'ver pressoflex 6p C2 DCpowe'!$O$12,SIGN(I478)*'ver pressoflex 6p C2 DCpowe'!$G$15*'ver pressoflex 6p C2 DCpowe'!$O$12)</f>
        <v>0</v>
      </c>
      <c r="R478" s="31">
        <f>IF(ABS(J478)&lt;'ver pressoflex 6p C2 DCpowe'!$G$7,'ver pressoflex 6p C2 DCpowe'!$G$16*J478*'ver pressoflex 6p C2 DCpowe'!$O$13,SIGN(J478)*'ver pressoflex 6p C2 DCpowe'!$G$15*'ver pressoflex 6p C2 DCpowe'!$O$13)</f>
        <v>17803.500000000004</v>
      </c>
      <c r="S478" s="113">
        <f t="shared" si="101"/>
        <v>11846.972297558419</v>
      </c>
      <c r="T478" s="362">
        <f>-L478*('ver pressoflex 6p C2 DCpowe'!$G$3/2-'ver pressoflex 6p C2 DCpowe'!AF478*'ver pressoflex 6p C2 DCpowe'!D478)</f>
        <v>6459732.601037832</v>
      </c>
      <c r="U478" s="29">
        <f>M478*IF(($G$3/2-$M$8)&gt;0,('ver pressoflex 6p C2 DCpowe'!$G$3/2-'ver pressoflex 6p C2 DCpowe'!$M$8),'ver pressoflex 6p C2 DCpowe'!$G$3/2-('ver pressoflex 6p C2 DCpowe'!$G$3-'ver pressoflex 6p C2 DCpowe'!$M$8))*IF(($G$3/2-$M$8)&gt;0,-1,1)</f>
        <v>4383.169807256344</v>
      </c>
      <c r="V478" s="29">
        <f>N478*IF(($G$3/2-$M$9)&gt;0,('ver pressoflex 6p C2 DCpowe'!$G$3/2-'ver pressoflex 6p C2 DCpowe'!$M$9),'ver pressoflex 6p C2 DCpowe'!$G$3/2-('ver pressoflex 6p C2 DCpowe'!$G$3-'ver pressoflex 6p C2 DCpowe'!$M$9))*IF(($G$3/2-$M$9)&gt;0,-1,1)</f>
        <v>0</v>
      </c>
      <c r="W478" s="29">
        <f>O478*IF(($G$3/2-$M$10)&gt;0,('ver pressoflex 6p C2 DCpowe'!$G$3/2-'ver pressoflex 6p C2 DCpowe'!$M$10),'ver pressoflex 6p C2 DCpowe'!$G$3/2-('ver pressoflex 6p C2 DCpowe'!$G$3-'ver pressoflex 6p C2 DCpowe'!$M$10))*IF(($G$3/2-$M$10)&gt;0,-1,1)</f>
        <v>0</v>
      </c>
      <c r="X478" s="29">
        <f>P478*IF(($G$3/2-$M$11)&gt;0,('ver pressoflex 6p C2 DCpowe'!$G$3/2-'ver pressoflex 6p C2 DCpowe'!$M$11),'ver pressoflex 6p C2 DCpowe'!$G$3/2-('ver pressoflex 6p C2 DCpowe'!$G$3-'ver pressoflex 6p C2 DCpowe'!$M$11))*IF(($G$3/2-$M$11)&gt;0,-1,1)</f>
        <v>0</v>
      </c>
      <c r="Y478" s="29">
        <f>Q478*IF(($G$3/2-$M$12)&gt;0,('ver pressoflex 6p C2 DCpowe'!$G$3/2-'ver pressoflex 6p C2 DCpowe'!$M$12),'ver pressoflex 6p C2 DCpowe'!$G$3/2-('ver pressoflex 6p C2 DCpowe'!$G$3-'ver pressoflex 6p C2 DCpowe'!$M$12))*IF(($G$3/2-$M$12)&gt;0,-1,1)</f>
        <v>0</v>
      </c>
      <c r="Z478" s="29">
        <f>R478*IF(($G$3/2-$M$13)&gt;0,('ver pressoflex 6p C2 DCpowe'!$G$3/2-'ver pressoflex 6p C2 DCpowe'!$M$13),'ver pressoflex 6p C2 DCpowe'!$G$3/2-('ver pressoflex 6p C2 DCpowe'!$G$3-'ver pressoflex 6p C2 DCpowe'!$M$13))*IF(($G$3/2-$M$13)&gt;0,-1,1)</f>
        <v>18248587.500000004</v>
      </c>
      <c r="AA478" s="113">
        <f t="shared" si="109"/>
        <v>24712703.270845093</v>
      </c>
      <c r="AB478" s="193">
        <f t="shared" si="110"/>
        <v>7.3384178195327562E-4</v>
      </c>
      <c r="AC478" s="191">
        <f t="shared" si="111"/>
        <v>1.1119585254776817E-3</v>
      </c>
      <c r="AD478" s="194">
        <f t="shared" si="112"/>
        <v>4.4321424522807686E-7</v>
      </c>
      <c r="AE478" s="191">
        <f t="shared" si="113"/>
        <v>8.3396889410826125E-2</v>
      </c>
      <c r="AF478" s="191">
        <f t="shared" si="114"/>
        <v>0.45684636988750582</v>
      </c>
    </row>
    <row r="479" spans="2:32">
      <c r="B479" s="116">
        <f t="shared" si="100"/>
        <v>53792.876742373475</v>
      </c>
      <c r="C479" s="115">
        <f t="shared" si="115"/>
        <v>25.070000000000086</v>
      </c>
      <c r="D479" s="68">
        <f>'ver pressoflex 6p C2 DCpowe'!$G$3/2/$C$557*C479</f>
        <v>307.10750000000104</v>
      </c>
      <c r="E479" s="114">
        <f t="shared" si="102"/>
        <v>-2.5711240498489744E-4</v>
      </c>
      <c r="F479" s="114">
        <f t="shared" si="103"/>
        <v>-6.5071769186362364E-5</v>
      </c>
      <c r="G479" s="114">
        <f t="shared" si="104"/>
        <v>1.2696886661217271E-4</v>
      </c>
      <c r="H479" s="114">
        <f t="shared" si="105"/>
        <v>4.2798476157554942E-3</v>
      </c>
      <c r="I479" s="114">
        <f t="shared" si="106"/>
        <v>4.4718882515540287E-3</v>
      </c>
      <c r="J479" s="114">
        <f t="shared" si="107"/>
        <v>4.6639288873525633E-3</v>
      </c>
      <c r="K479" s="114">
        <f t="shared" si="108"/>
        <v>5.1440304768489006E-3</v>
      </c>
      <c r="L479" s="113">
        <f>-'ver pressoflex 6p C2 DCpowe'!$G$2*'ver pressoflex 6p C2 DCpowe'!D479*'ver pressoflex 6p C2 DCpowe'!$G$17*'ver pressoflex 6p C2 DCpowe'!$G$13*'ver pressoflex 6p C2 DCpowe'!AE479</f>
        <v>-6006.2949764070545</v>
      </c>
      <c r="M479" s="31">
        <f>IF(ABS(E479)&lt;'ver pressoflex 6p C2 DCpowe'!$G$7,'ver pressoflex 6p C2 DCpowe'!$G$16*E479*'ver pressoflex 6p C2 DCpowe'!$O$8,SIGN(E479)*'ver pressoflex 6p C2 DCpowe'!$G$15*'ver pressoflex 6p C2 DCpowe'!$O$8)</f>
        <v>-4.3282812194760867</v>
      </c>
      <c r="N479" s="31">
        <f>IF(ABS(F479)&lt;'ver pressoflex 6p C2 DCpowe'!$G$7,'ver pressoflex 6p C2 DCpowe'!$G$16*F479*'ver pressoflex 6p C2 DCpowe'!$O$9,SIGN(F479)*'ver pressoflex 6p C2 DCpowe'!$G$15*'ver pressoflex 6p C2 DCpowe'!$O$9)</f>
        <v>0</v>
      </c>
      <c r="O479" s="31">
        <f>IF(ABS(G479)&lt;'ver pressoflex 6p C2 DCpowe'!$G$7,'ver pressoflex 6p C2 DCpowe'!$G$16*G479*'ver pressoflex 6p C2 DCpowe'!$O$10,SIGN(G479)*'ver pressoflex 6p C2 DCpowe'!$G$15*'ver pressoflex 6p C2 DCpowe'!$O$10)</f>
        <v>0</v>
      </c>
      <c r="P479" s="31">
        <f>IF(ABS(H479)&lt;'ver pressoflex 6p C2 DCpowe'!$G$7,'ver pressoflex 6p C2 DCpowe'!$G$16*H479*'ver pressoflex 6p C2 DCpowe'!$O$11,SIGN(H479)*'ver pressoflex 6p C2 DCpowe'!$G$15*'ver pressoflex 6p C2 DCpowe'!$O$11)</f>
        <v>0</v>
      </c>
      <c r="Q479" s="31">
        <f>IF(ABS(I479)&lt;'ver pressoflex 6p C2 DCpowe'!$G$7,'ver pressoflex 6p C2 DCpowe'!$G$16*I479*'ver pressoflex 6p C2 DCpowe'!$O$12,SIGN(I479)*'ver pressoflex 6p C2 DCpowe'!$G$15*'ver pressoflex 6p C2 DCpowe'!$O$12)</f>
        <v>0</v>
      </c>
      <c r="R479" s="31">
        <f>IF(ABS(J479)&lt;'ver pressoflex 6p C2 DCpowe'!$G$7,'ver pressoflex 6p C2 DCpowe'!$G$16*J479*'ver pressoflex 6p C2 DCpowe'!$O$13,SIGN(J479)*'ver pressoflex 6p C2 DCpowe'!$G$15*'ver pressoflex 6p C2 DCpowe'!$O$13)</f>
        <v>17803.500000000004</v>
      </c>
      <c r="S479" s="113">
        <f t="shared" si="101"/>
        <v>11792.876742373473</v>
      </c>
      <c r="T479" s="362">
        <f>-L479*('ver pressoflex 6p C2 DCpowe'!$G$3/2-'ver pressoflex 6p C2 DCpowe'!AF479*'ver pressoflex 6p C2 DCpowe'!D479)</f>
        <v>6514679.318964011</v>
      </c>
      <c r="U479" s="29">
        <f>M479*IF(($G$3/2-$M$8)&gt;0,('ver pressoflex 6p C2 DCpowe'!$G$3/2-'ver pressoflex 6p C2 DCpowe'!$M$8),'ver pressoflex 6p C2 DCpowe'!$G$3/2-('ver pressoflex 6p C2 DCpowe'!$G$3-'ver pressoflex 6p C2 DCpowe'!$M$8))*IF(($G$3/2-$M$8)&gt;0,-1,1)</f>
        <v>4436.4882499629884</v>
      </c>
      <c r="V479" s="29">
        <f>N479*IF(($G$3/2-$M$9)&gt;0,('ver pressoflex 6p C2 DCpowe'!$G$3/2-'ver pressoflex 6p C2 DCpowe'!$M$9),'ver pressoflex 6p C2 DCpowe'!$G$3/2-('ver pressoflex 6p C2 DCpowe'!$G$3-'ver pressoflex 6p C2 DCpowe'!$M$9))*IF(($G$3/2-$M$9)&gt;0,-1,1)</f>
        <v>0</v>
      </c>
      <c r="W479" s="29">
        <f>O479*IF(($G$3/2-$M$10)&gt;0,('ver pressoflex 6p C2 DCpowe'!$G$3/2-'ver pressoflex 6p C2 DCpowe'!$M$10),'ver pressoflex 6p C2 DCpowe'!$G$3/2-('ver pressoflex 6p C2 DCpowe'!$G$3-'ver pressoflex 6p C2 DCpowe'!$M$10))*IF(($G$3/2-$M$10)&gt;0,-1,1)</f>
        <v>0</v>
      </c>
      <c r="X479" s="29">
        <f>P479*IF(($G$3/2-$M$11)&gt;0,('ver pressoflex 6p C2 DCpowe'!$G$3/2-'ver pressoflex 6p C2 DCpowe'!$M$11),'ver pressoflex 6p C2 DCpowe'!$G$3/2-('ver pressoflex 6p C2 DCpowe'!$G$3-'ver pressoflex 6p C2 DCpowe'!$M$11))*IF(($G$3/2-$M$11)&gt;0,-1,1)</f>
        <v>0</v>
      </c>
      <c r="Y479" s="29">
        <f>Q479*IF(($G$3/2-$M$12)&gt;0,('ver pressoflex 6p C2 DCpowe'!$G$3/2-'ver pressoflex 6p C2 DCpowe'!$M$12),'ver pressoflex 6p C2 DCpowe'!$G$3/2-('ver pressoflex 6p C2 DCpowe'!$G$3-'ver pressoflex 6p C2 DCpowe'!$M$12))*IF(($G$3/2-$M$12)&gt;0,-1,1)</f>
        <v>0</v>
      </c>
      <c r="Z479" s="29">
        <f>R479*IF(($G$3/2-$M$13)&gt;0,('ver pressoflex 6p C2 DCpowe'!$G$3/2-'ver pressoflex 6p C2 DCpowe'!$M$13),'ver pressoflex 6p C2 DCpowe'!$G$3/2-('ver pressoflex 6p C2 DCpowe'!$G$3-'ver pressoflex 6p C2 DCpowe'!$M$13))*IF(($G$3/2-$M$13)&gt;0,-1,1)</f>
        <v>18248587.500000004</v>
      </c>
      <c r="AA479" s="113">
        <f t="shared" si="109"/>
        <v>24767703.307213977</v>
      </c>
      <c r="AB479" s="193">
        <f t="shared" si="110"/>
        <v>7.3721399448123512E-4</v>
      </c>
      <c r="AC479" s="191">
        <f t="shared" si="111"/>
        <v>1.1175788796909474E-3</v>
      </c>
      <c r="AD479" s="194">
        <f t="shared" si="112"/>
        <v>4.4734817249359324E-7</v>
      </c>
      <c r="AE479" s="191">
        <f t="shared" si="113"/>
        <v>8.3818415976821048E-2</v>
      </c>
      <c r="AF479" s="191">
        <f t="shared" si="114"/>
        <v>0.45703240523070476</v>
      </c>
    </row>
    <row r="480" spans="2:32">
      <c r="B480" s="116">
        <f t="shared" si="100"/>
        <v>53738.504460878605</v>
      </c>
      <c r="C480" s="115">
        <f t="shared" si="115"/>
        <v>25.170000000000087</v>
      </c>
      <c r="D480" s="68">
        <f>'ver pressoflex 6p C2 DCpowe'!$G$3/2/$C$557*C480</f>
        <v>308.33250000000106</v>
      </c>
      <c r="E480" s="114">
        <f t="shared" si="102"/>
        <v>-2.6020606076619136E-4</v>
      </c>
      <c r="F480" s="114">
        <f t="shared" si="103"/>
        <v>-6.8052414710805347E-5</v>
      </c>
      <c r="G480" s="114">
        <f t="shared" si="104"/>
        <v>1.2410123134458061E-4</v>
      </c>
      <c r="H480" s="114">
        <f t="shared" si="105"/>
        <v>4.2794238272923025E-3</v>
      </c>
      <c r="I480" s="114">
        <f t="shared" si="106"/>
        <v>4.4715774733476883E-3</v>
      </c>
      <c r="J480" s="114">
        <f t="shared" si="107"/>
        <v>4.6637311194030742E-3</v>
      </c>
      <c r="K480" s="114">
        <f t="shared" si="108"/>
        <v>5.1441152345415393E-3</v>
      </c>
      <c r="L480" s="113">
        <f>-'ver pressoflex 6p C2 DCpowe'!$G$2*'ver pressoflex 6p C2 DCpowe'!D480*'ver pressoflex 6p C2 DCpowe'!$G$17*'ver pressoflex 6p C2 DCpowe'!$G$13*'ver pressoflex 6p C2 DCpowe'!AE480</f>
        <v>-6060.615178686925</v>
      </c>
      <c r="M480" s="31">
        <f>IF(ABS(E480)&lt;'ver pressoflex 6p C2 DCpowe'!$G$7,'ver pressoflex 6p C2 DCpowe'!$G$16*E480*'ver pressoflex 6p C2 DCpowe'!$O$8,SIGN(E480)*'ver pressoflex 6p C2 DCpowe'!$G$15*'ver pressoflex 6p C2 DCpowe'!$O$8)</f>
        <v>-4.3803604344734515</v>
      </c>
      <c r="N480" s="31">
        <f>IF(ABS(F480)&lt;'ver pressoflex 6p C2 DCpowe'!$G$7,'ver pressoflex 6p C2 DCpowe'!$G$16*F480*'ver pressoflex 6p C2 DCpowe'!$O$9,SIGN(F480)*'ver pressoflex 6p C2 DCpowe'!$G$15*'ver pressoflex 6p C2 DCpowe'!$O$9)</f>
        <v>0</v>
      </c>
      <c r="O480" s="31">
        <f>IF(ABS(G480)&lt;'ver pressoflex 6p C2 DCpowe'!$G$7,'ver pressoflex 6p C2 DCpowe'!$G$16*G480*'ver pressoflex 6p C2 DCpowe'!$O$10,SIGN(G480)*'ver pressoflex 6p C2 DCpowe'!$G$15*'ver pressoflex 6p C2 DCpowe'!$O$10)</f>
        <v>0</v>
      </c>
      <c r="P480" s="31">
        <f>IF(ABS(H480)&lt;'ver pressoflex 6p C2 DCpowe'!$G$7,'ver pressoflex 6p C2 DCpowe'!$G$16*H480*'ver pressoflex 6p C2 DCpowe'!$O$11,SIGN(H480)*'ver pressoflex 6p C2 DCpowe'!$G$15*'ver pressoflex 6p C2 DCpowe'!$O$11)</f>
        <v>0</v>
      </c>
      <c r="Q480" s="31">
        <f>IF(ABS(I480)&lt;'ver pressoflex 6p C2 DCpowe'!$G$7,'ver pressoflex 6p C2 DCpowe'!$G$16*I480*'ver pressoflex 6p C2 DCpowe'!$O$12,SIGN(I480)*'ver pressoflex 6p C2 DCpowe'!$G$15*'ver pressoflex 6p C2 DCpowe'!$O$12)</f>
        <v>0</v>
      </c>
      <c r="R480" s="31">
        <f>IF(ABS(J480)&lt;'ver pressoflex 6p C2 DCpowe'!$G$7,'ver pressoflex 6p C2 DCpowe'!$G$16*J480*'ver pressoflex 6p C2 DCpowe'!$O$13,SIGN(J480)*'ver pressoflex 6p C2 DCpowe'!$G$15*'ver pressoflex 6p C2 DCpowe'!$O$13)</f>
        <v>17803.500000000004</v>
      </c>
      <c r="S480" s="113">
        <f t="shared" si="101"/>
        <v>11738.504460878605</v>
      </c>
      <c r="T480" s="362">
        <f>-L480*('ver pressoflex 6p C2 DCpowe'!$G$3/2-'ver pressoflex 6p C2 DCpowe'!AF480*'ver pressoflex 6p C2 DCpowe'!D480)</f>
        <v>6569859.0721101845</v>
      </c>
      <c r="U480" s="29">
        <f>M480*IF(($G$3/2-$M$8)&gt;0,('ver pressoflex 6p C2 DCpowe'!$G$3/2-'ver pressoflex 6p C2 DCpowe'!$M$8),'ver pressoflex 6p C2 DCpowe'!$G$3/2-('ver pressoflex 6p C2 DCpowe'!$G$3-'ver pressoflex 6p C2 DCpowe'!$M$8))*IF(($G$3/2-$M$8)&gt;0,-1,1)</f>
        <v>4489.8694453352873</v>
      </c>
      <c r="V480" s="29">
        <f>N480*IF(($G$3/2-$M$9)&gt;0,('ver pressoflex 6p C2 DCpowe'!$G$3/2-'ver pressoflex 6p C2 DCpowe'!$M$9),'ver pressoflex 6p C2 DCpowe'!$G$3/2-('ver pressoflex 6p C2 DCpowe'!$G$3-'ver pressoflex 6p C2 DCpowe'!$M$9))*IF(($G$3/2-$M$9)&gt;0,-1,1)</f>
        <v>0</v>
      </c>
      <c r="W480" s="29">
        <f>O480*IF(($G$3/2-$M$10)&gt;0,('ver pressoflex 6p C2 DCpowe'!$G$3/2-'ver pressoflex 6p C2 DCpowe'!$M$10),'ver pressoflex 6p C2 DCpowe'!$G$3/2-('ver pressoflex 6p C2 DCpowe'!$G$3-'ver pressoflex 6p C2 DCpowe'!$M$10))*IF(($G$3/2-$M$10)&gt;0,-1,1)</f>
        <v>0</v>
      </c>
      <c r="X480" s="29">
        <f>P480*IF(($G$3/2-$M$11)&gt;0,('ver pressoflex 6p C2 DCpowe'!$G$3/2-'ver pressoflex 6p C2 DCpowe'!$M$11),'ver pressoflex 6p C2 DCpowe'!$G$3/2-('ver pressoflex 6p C2 DCpowe'!$G$3-'ver pressoflex 6p C2 DCpowe'!$M$11))*IF(($G$3/2-$M$11)&gt;0,-1,1)</f>
        <v>0</v>
      </c>
      <c r="Y480" s="29">
        <f>Q480*IF(($G$3/2-$M$12)&gt;0,('ver pressoflex 6p C2 DCpowe'!$G$3/2-'ver pressoflex 6p C2 DCpowe'!$M$12),'ver pressoflex 6p C2 DCpowe'!$G$3/2-('ver pressoflex 6p C2 DCpowe'!$G$3-'ver pressoflex 6p C2 DCpowe'!$M$12))*IF(($G$3/2-$M$12)&gt;0,-1,1)</f>
        <v>0</v>
      </c>
      <c r="Z480" s="29">
        <f>R480*IF(($G$3/2-$M$13)&gt;0,('ver pressoflex 6p C2 DCpowe'!$G$3/2-'ver pressoflex 6p C2 DCpowe'!$M$13),'ver pressoflex 6p C2 DCpowe'!$G$3/2-('ver pressoflex 6p C2 DCpowe'!$G$3-'ver pressoflex 6p C2 DCpowe'!$M$13))*IF(($G$3/2-$M$13)&gt;0,-1,1)</f>
        <v>18248587.500000004</v>
      </c>
      <c r="AA480" s="113">
        <f t="shared" si="109"/>
        <v>24822936.441555522</v>
      </c>
      <c r="AB480" s="193">
        <f t="shared" si="110"/>
        <v>7.4059017590465625E-4</v>
      </c>
      <c r="AC480" s="191">
        <f t="shared" si="111"/>
        <v>1.1232058487299827E-3</v>
      </c>
      <c r="AD480" s="194">
        <f t="shared" si="112"/>
        <v>4.5150595164985255E-7</v>
      </c>
      <c r="AE480" s="191">
        <f t="shared" si="113"/>
        <v>8.4240438654748701E-2</v>
      </c>
      <c r="AF480" s="191">
        <f t="shared" si="114"/>
        <v>0.45721707572036341</v>
      </c>
    </row>
    <row r="481" spans="2:32">
      <c r="B481" s="116">
        <f t="shared" si="100"/>
        <v>53683.854964250313</v>
      </c>
      <c r="C481" s="115">
        <f t="shared" si="115"/>
        <v>25.270000000000088</v>
      </c>
      <c r="D481" s="68">
        <f>'ver pressoflex 6p C2 DCpowe'!$G$3/2/$C$557*C481</f>
        <v>309.55750000000108</v>
      </c>
      <c r="E481" s="114">
        <f t="shared" si="102"/>
        <v>-2.6330335974198072E-4</v>
      </c>
      <c r="F481" s="114">
        <f t="shared" si="103"/>
        <v>-7.1036570345013394E-5</v>
      </c>
      <c r="G481" s="114">
        <f t="shared" si="104"/>
        <v>1.2123021905195396E-4</v>
      </c>
      <c r="H481" s="114">
        <f t="shared" si="105"/>
        <v>4.2789995397613731E-3</v>
      </c>
      <c r="I481" s="114">
        <f t="shared" si="106"/>
        <v>4.4712663291583401E-3</v>
      </c>
      <c r="J481" s="114">
        <f t="shared" si="107"/>
        <v>4.6635331185553072E-3</v>
      </c>
      <c r="K481" s="114">
        <f t="shared" si="108"/>
        <v>5.144200092047726E-3</v>
      </c>
      <c r="L481" s="113">
        <f>-'ver pressoflex 6p C2 DCpowe'!$G$2*'ver pressoflex 6p C2 DCpowe'!D481*'ver pressoflex 6p C2 DCpowe'!$G$17*'ver pressoflex 6p C2 DCpowe'!$G$13*'ver pressoflex 6p C2 DCpowe'!AE481</f>
        <v>-6115.212534769963</v>
      </c>
      <c r="M481" s="31">
        <f>IF(ABS(E481)&lt;'ver pressoflex 6p C2 DCpowe'!$G$7,'ver pressoflex 6p C2 DCpowe'!$G$16*E481*'ver pressoflex 6p C2 DCpowe'!$O$8,SIGN(E481)*'ver pressoflex 6p C2 DCpowe'!$G$15*'ver pressoflex 6p C2 DCpowe'!$O$8)</f>
        <v>-4.432500979729519</v>
      </c>
      <c r="N481" s="31">
        <f>IF(ABS(F481)&lt;'ver pressoflex 6p C2 DCpowe'!$G$7,'ver pressoflex 6p C2 DCpowe'!$G$16*F481*'ver pressoflex 6p C2 DCpowe'!$O$9,SIGN(F481)*'ver pressoflex 6p C2 DCpowe'!$G$15*'ver pressoflex 6p C2 DCpowe'!$O$9)</f>
        <v>0</v>
      </c>
      <c r="O481" s="31">
        <f>IF(ABS(G481)&lt;'ver pressoflex 6p C2 DCpowe'!$G$7,'ver pressoflex 6p C2 DCpowe'!$G$16*G481*'ver pressoflex 6p C2 DCpowe'!$O$10,SIGN(G481)*'ver pressoflex 6p C2 DCpowe'!$G$15*'ver pressoflex 6p C2 DCpowe'!$O$10)</f>
        <v>0</v>
      </c>
      <c r="P481" s="31">
        <f>IF(ABS(H481)&lt;'ver pressoflex 6p C2 DCpowe'!$G$7,'ver pressoflex 6p C2 DCpowe'!$G$16*H481*'ver pressoflex 6p C2 DCpowe'!$O$11,SIGN(H481)*'ver pressoflex 6p C2 DCpowe'!$G$15*'ver pressoflex 6p C2 DCpowe'!$O$11)</f>
        <v>0</v>
      </c>
      <c r="Q481" s="31">
        <f>IF(ABS(I481)&lt;'ver pressoflex 6p C2 DCpowe'!$G$7,'ver pressoflex 6p C2 DCpowe'!$G$16*I481*'ver pressoflex 6p C2 DCpowe'!$O$12,SIGN(I481)*'ver pressoflex 6p C2 DCpowe'!$G$15*'ver pressoflex 6p C2 DCpowe'!$O$12)</f>
        <v>0</v>
      </c>
      <c r="R481" s="31">
        <f>IF(ABS(J481)&lt;'ver pressoflex 6p C2 DCpowe'!$G$7,'ver pressoflex 6p C2 DCpowe'!$G$16*J481*'ver pressoflex 6p C2 DCpowe'!$O$13,SIGN(J481)*'ver pressoflex 6p C2 DCpowe'!$G$15*'ver pressoflex 6p C2 DCpowe'!$O$13)</f>
        <v>17803.500000000004</v>
      </c>
      <c r="S481" s="113">
        <f t="shared" si="101"/>
        <v>11683.854964250311</v>
      </c>
      <c r="T481" s="362">
        <f>-L481*('ver pressoflex 6p C2 DCpowe'!$G$3/2-'ver pressoflex 6p C2 DCpowe'!AF481*'ver pressoflex 6p C2 DCpowe'!D481)</f>
        <v>6625271.875137818</v>
      </c>
      <c r="U481" s="29">
        <f>M481*IF(($G$3/2-$M$8)&gt;0,('ver pressoflex 6p C2 DCpowe'!$G$3/2-'ver pressoflex 6p C2 DCpowe'!$M$8),'ver pressoflex 6p C2 DCpowe'!$G$3/2-('ver pressoflex 6p C2 DCpowe'!$G$3-'ver pressoflex 6p C2 DCpowe'!$M$8))*IF(($G$3/2-$M$8)&gt;0,-1,1)</f>
        <v>4543.3135042227568</v>
      </c>
      <c r="V481" s="29">
        <f>N481*IF(($G$3/2-$M$9)&gt;0,('ver pressoflex 6p C2 DCpowe'!$G$3/2-'ver pressoflex 6p C2 DCpowe'!$M$9),'ver pressoflex 6p C2 DCpowe'!$G$3/2-('ver pressoflex 6p C2 DCpowe'!$G$3-'ver pressoflex 6p C2 DCpowe'!$M$9))*IF(($G$3/2-$M$9)&gt;0,-1,1)</f>
        <v>0</v>
      </c>
      <c r="W481" s="29">
        <f>O481*IF(($G$3/2-$M$10)&gt;0,('ver pressoflex 6p C2 DCpowe'!$G$3/2-'ver pressoflex 6p C2 DCpowe'!$M$10),'ver pressoflex 6p C2 DCpowe'!$G$3/2-('ver pressoflex 6p C2 DCpowe'!$G$3-'ver pressoflex 6p C2 DCpowe'!$M$10))*IF(($G$3/2-$M$10)&gt;0,-1,1)</f>
        <v>0</v>
      </c>
      <c r="X481" s="29">
        <f>P481*IF(($G$3/2-$M$11)&gt;0,('ver pressoflex 6p C2 DCpowe'!$G$3/2-'ver pressoflex 6p C2 DCpowe'!$M$11),'ver pressoflex 6p C2 DCpowe'!$G$3/2-('ver pressoflex 6p C2 DCpowe'!$G$3-'ver pressoflex 6p C2 DCpowe'!$M$11))*IF(($G$3/2-$M$11)&gt;0,-1,1)</f>
        <v>0</v>
      </c>
      <c r="Y481" s="29">
        <f>Q481*IF(($G$3/2-$M$12)&gt;0,('ver pressoflex 6p C2 DCpowe'!$G$3/2-'ver pressoflex 6p C2 DCpowe'!$M$12),'ver pressoflex 6p C2 DCpowe'!$G$3/2-('ver pressoflex 6p C2 DCpowe'!$G$3-'ver pressoflex 6p C2 DCpowe'!$M$12))*IF(($G$3/2-$M$12)&gt;0,-1,1)</f>
        <v>0</v>
      </c>
      <c r="Z481" s="29">
        <f>R481*IF(($G$3/2-$M$13)&gt;0,('ver pressoflex 6p C2 DCpowe'!$G$3/2-'ver pressoflex 6p C2 DCpowe'!$M$13),'ver pressoflex 6p C2 DCpowe'!$G$3/2-('ver pressoflex 6p C2 DCpowe'!$G$3-'ver pressoflex 6p C2 DCpowe'!$M$13))*IF(($G$3/2-$M$13)&gt;0,-1,1)</f>
        <v>18248587.500000004</v>
      </c>
      <c r="AA481" s="113">
        <f t="shared" si="109"/>
        <v>24878402.688642044</v>
      </c>
      <c r="AB481" s="193">
        <f t="shared" si="110"/>
        <v>7.4397033323439911E-4</v>
      </c>
      <c r="AC481" s="191">
        <f t="shared" si="111"/>
        <v>1.1288394442795541E-3</v>
      </c>
      <c r="AD481" s="194">
        <f t="shared" si="112"/>
        <v>4.5568765838853015E-7</v>
      </c>
      <c r="AE481" s="191">
        <f t="shared" si="113"/>
        <v>8.4662958320966555E-2</v>
      </c>
      <c r="AF481" s="191">
        <f t="shared" si="114"/>
        <v>0.45740039606746963</v>
      </c>
    </row>
    <row r="482" spans="2:32">
      <c r="B482" s="116">
        <f t="shared" si="100"/>
        <v>53628.927762513107</v>
      </c>
      <c r="C482" s="115">
        <f t="shared" si="115"/>
        <v>25.37000000000009</v>
      </c>
      <c r="D482" s="68">
        <f>'ver pressoflex 6p C2 DCpowe'!$G$3/2/$C$557*C482</f>
        <v>310.78250000000111</v>
      </c>
      <c r="E482" s="114">
        <f t="shared" si="102"/>
        <v>-2.664043083515822E-4</v>
      </c>
      <c r="F482" s="114">
        <f t="shared" si="103"/>
        <v>-7.40242422930769E-5</v>
      </c>
      <c r="G482" s="114">
        <f t="shared" si="104"/>
        <v>1.1835582376542839E-4</v>
      </c>
      <c r="H482" s="114">
        <f t="shared" si="105"/>
        <v>4.2785747522806053E-3</v>
      </c>
      <c r="I482" s="114">
        <f t="shared" si="106"/>
        <v>4.470954818339111E-3</v>
      </c>
      <c r="J482" s="114">
        <f t="shared" si="107"/>
        <v>4.6633348843976158E-3</v>
      </c>
      <c r="K482" s="114">
        <f t="shared" si="108"/>
        <v>5.1442850495438787E-3</v>
      </c>
      <c r="L482" s="113">
        <f>-'ver pressoflex 6p C2 DCpowe'!$G$2*'ver pressoflex 6p C2 DCpowe'!D482*'ver pressoflex 6p C2 DCpowe'!$G$17*'ver pressoflex 6p C2 DCpowe'!$G$13*'ver pressoflex 6p C2 DCpowe'!AE482</f>
        <v>-6170.0875345232553</v>
      </c>
      <c r="M482" s="31">
        <f>IF(ABS(E482)&lt;'ver pressoflex 6p C2 DCpowe'!$G$7,'ver pressoflex 6p C2 DCpowe'!$G$16*E482*'ver pressoflex 6p C2 DCpowe'!$O$8,SIGN(E482)*'ver pressoflex 6p C2 DCpowe'!$G$15*'ver pressoflex 6p C2 DCpowe'!$O$8)</f>
        <v>-4.4847029636450255</v>
      </c>
      <c r="N482" s="31">
        <f>IF(ABS(F482)&lt;'ver pressoflex 6p C2 DCpowe'!$G$7,'ver pressoflex 6p C2 DCpowe'!$G$16*F482*'ver pressoflex 6p C2 DCpowe'!$O$9,SIGN(F482)*'ver pressoflex 6p C2 DCpowe'!$G$15*'ver pressoflex 6p C2 DCpowe'!$O$9)</f>
        <v>0</v>
      </c>
      <c r="O482" s="31">
        <f>IF(ABS(G482)&lt;'ver pressoflex 6p C2 DCpowe'!$G$7,'ver pressoflex 6p C2 DCpowe'!$G$16*G482*'ver pressoflex 6p C2 DCpowe'!$O$10,SIGN(G482)*'ver pressoflex 6p C2 DCpowe'!$G$15*'ver pressoflex 6p C2 DCpowe'!$O$10)</f>
        <v>0</v>
      </c>
      <c r="P482" s="31">
        <f>IF(ABS(H482)&lt;'ver pressoflex 6p C2 DCpowe'!$G$7,'ver pressoflex 6p C2 DCpowe'!$G$16*H482*'ver pressoflex 6p C2 DCpowe'!$O$11,SIGN(H482)*'ver pressoflex 6p C2 DCpowe'!$G$15*'ver pressoflex 6p C2 DCpowe'!$O$11)</f>
        <v>0</v>
      </c>
      <c r="Q482" s="31">
        <f>IF(ABS(I482)&lt;'ver pressoflex 6p C2 DCpowe'!$G$7,'ver pressoflex 6p C2 DCpowe'!$G$16*I482*'ver pressoflex 6p C2 DCpowe'!$O$12,SIGN(I482)*'ver pressoflex 6p C2 DCpowe'!$G$15*'ver pressoflex 6p C2 DCpowe'!$O$12)</f>
        <v>0</v>
      </c>
      <c r="R482" s="31">
        <f>IF(ABS(J482)&lt;'ver pressoflex 6p C2 DCpowe'!$G$7,'ver pressoflex 6p C2 DCpowe'!$G$16*J482*'ver pressoflex 6p C2 DCpowe'!$O$13,SIGN(J482)*'ver pressoflex 6p C2 DCpowe'!$G$15*'ver pressoflex 6p C2 DCpowe'!$O$13)</f>
        <v>17803.500000000004</v>
      </c>
      <c r="S482" s="113">
        <f t="shared" si="101"/>
        <v>11628.927762513104</v>
      </c>
      <c r="T482" s="362">
        <f>-L482*('ver pressoflex 6p C2 DCpowe'!$G$3/2-'ver pressoflex 6p C2 DCpowe'!AF482*'ver pressoflex 6p C2 DCpowe'!D482)</f>
        <v>6680917.7427429175</v>
      </c>
      <c r="U482" s="29">
        <f>M482*IF(($G$3/2-$M$8)&gt;0,('ver pressoflex 6p C2 DCpowe'!$G$3/2-'ver pressoflex 6p C2 DCpowe'!$M$8),'ver pressoflex 6p C2 DCpowe'!$G$3/2-('ver pressoflex 6p C2 DCpowe'!$G$3-'ver pressoflex 6p C2 DCpowe'!$M$8))*IF(($G$3/2-$M$8)&gt;0,-1,1)</f>
        <v>4596.820537736151</v>
      </c>
      <c r="V482" s="29">
        <f>N482*IF(($G$3/2-$M$9)&gt;0,('ver pressoflex 6p C2 DCpowe'!$G$3/2-'ver pressoflex 6p C2 DCpowe'!$M$9),'ver pressoflex 6p C2 DCpowe'!$G$3/2-('ver pressoflex 6p C2 DCpowe'!$G$3-'ver pressoflex 6p C2 DCpowe'!$M$9))*IF(($G$3/2-$M$9)&gt;0,-1,1)</f>
        <v>0</v>
      </c>
      <c r="W482" s="29">
        <f>O482*IF(($G$3/2-$M$10)&gt;0,('ver pressoflex 6p C2 DCpowe'!$G$3/2-'ver pressoflex 6p C2 DCpowe'!$M$10),'ver pressoflex 6p C2 DCpowe'!$G$3/2-('ver pressoflex 6p C2 DCpowe'!$G$3-'ver pressoflex 6p C2 DCpowe'!$M$10))*IF(($G$3/2-$M$10)&gt;0,-1,1)</f>
        <v>0</v>
      </c>
      <c r="X482" s="29">
        <f>P482*IF(($G$3/2-$M$11)&gt;0,('ver pressoflex 6p C2 DCpowe'!$G$3/2-'ver pressoflex 6p C2 DCpowe'!$M$11),'ver pressoflex 6p C2 DCpowe'!$G$3/2-('ver pressoflex 6p C2 DCpowe'!$G$3-'ver pressoflex 6p C2 DCpowe'!$M$11))*IF(($G$3/2-$M$11)&gt;0,-1,1)</f>
        <v>0</v>
      </c>
      <c r="Y482" s="29">
        <f>Q482*IF(($G$3/2-$M$12)&gt;0,('ver pressoflex 6p C2 DCpowe'!$G$3/2-'ver pressoflex 6p C2 DCpowe'!$M$12),'ver pressoflex 6p C2 DCpowe'!$G$3/2-('ver pressoflex 6p C2 DCpowe'!$G$3-'ver pressoflex 6p C2 DCpowe'!$M$12))*IF(($G$3/2-$M$12)&gt;0,-1,1)</f>
        <v>0</v>
      </c>
      <c r="Z482" s="29">
        <f>R482*IF(($G$3/2-$M$13)&gt;0,('ver pressoflex 6p C2 DCpowe'!$G$3/2-'ver pressoflex 6p C2 DCpowe'!$M$13),'ver pressoflex 6p C2 DCpowe'!$G$3/2-('ver pressoflex 6p C2 DCpowe'!$G$3-'ver pressoflex 6p C2 DCpowe'!$M$13))*IF(($G$3/2-$M$13)&gt;0,-1,1)</f>
        <v>18248587.500000004</v>
      </c>
      <c r="AA482" s="113">
        <f t="shared" si="109"/>
        <v>24934102.063280657</v>
      </c>
      <c r="AB482" s="193">
        <f t="shared" si="110"/>
        <v>7.4735447349784541E-4</v>
      </c>
      <c r="AC482" s="191">
        <f t="shared" si="111"/>
        <v>1.1344796780519647E-3</v>
      </c>
      <c r="AD482" s="194">
        <f t="shared" si="112"/>
        <v>4.598933686588125E-7</v>
      </c>
      <c r="AE482" s="191">
        <f t="shared" si="113"/>
        <v>8.508597585389735E-2</v>
      </c>
      <c r="AF482" s="191">
        <f t="shared" si="114"/>
        <v>0.45758238077714175</v>
      </c>
    </row>
    <row r="483" spans="2:32">
      <c r="B483" s="116">
        <f t="shared" si="100"/>
        <v>53573.722364536108</v>
      </c>
      <c r="C483" s="115">
        <f t="shared" si="115"/>
        <v>25.470000000000091</v>
      </c>
      <c r="D483" s="68">
        <f>'ver pressoflex 6p C2 DCpowe'!$G$3/2/$C$557*C483</f>
        <v>312.00750000000113</v>
      </c>
      <c r="E483" s="114">
        <f t="shared" si="102"/>
        <v>-2.6950891304949653E-4</v>
      </c>
      <c r="F483" s="114">
        <f t="shared" si="103"/>
        <v>-7.7015436773715849E-5</v>
      </c>
      <c r="G483" s="114">
        <f t="shared" si="104"/>
        <v>1.1547803950206485E-4</v>
      </c>
      <c r="H483" s="114">
        <f t="shared" si="105"/>
        <v>4.2781494639658217E-3</v>
      </c>
      <c r="I483" s="114">
        <f t="shared" si="106"/>
        <v>4.4706429402416028E-3</v>
      </c>
      <c r="J483" s="114">
        <f t="shared" si="107"/>
        <v>4.663136416517384E-3</v>
      </c>
      <c r="K483" s="114">
        <f t="shared" si="108"/>
        <v>5.144370107206836E-3</v>
      </c>
      <c r="L483" s="113">
        <f>-'ver pressoflex 6p C2 DCpowe'!$G$2*'ver pressoflex 6p C2 DCpowe'!D483*'ver pressoflex 6p C2 DCpowe'!$G$17*'ver pressoflex 6p C2 DCpowe'!$G$13*'ver pressoflex 6p C2 DCpowe'!AE483</f>
        <v>-6225.2406689690197</v>
      </c>
      <c r="M483" s="31">
        <f>IF(ABS(E483)&lt;'ver pressoflex 6p C2 DCpowe'!$G$7,'ver pressoflex 6p C2 DCpowe'!$G$16*E483*'ver pressoflex 6p C2 DCpowe'!$O$8,SIGN(E483)*'ver pressoflex 6p C2 DCpowe'!$G$15*'ver pressoflex 6p C2 DCpowe'!$O$8)</f>
        <v>-4.5369664948763138</v>
      </c>
      <c r="N483" s="31">
        <f>IF(ABS(F483)&lt;'ver pressoflex 6p C2 DCpowe'!$G$7,'ver pressoflex 6p C2 DCpowe'!$G$16*F483*'ver pressoflex 6p C2 DCpowe'!$O$9,SIGN(F483)*'ver pressoflex 6p C2 DCpowe'!$G$15*'ver pressoflex 6p C2 DCpowe'!$O$9)</f>
        <v>0</v>
      </c>
      <c r="O483" s="31">
        <f>IF(ABS(G483)&lt;'ver pressoflex 6p C2 DCpowe'!$G$7,'ver pressoflex 6p C2 DCpowe'!$G$16*G483*'ver pressoflex 6p C2 DCpowe'!$O$10,SIGN(G483)*'ver pressoflex 6p C2 DCpowe'!$G$15*'ver pressoflex 6p C2 DCpowe'!$O$10)</f>
        <v>0</v>
      </c>
      <c r="P483" s="31">
        <f>IF(ABS(H483)&lt;'ver pressoflex 6p C2 DCpowe'!$G$7,'ver pressoflex 6p C2 DCpowe'!$G$16*H483*'ver pressoflex 6p C2 DCpowe'!$O$11,SIGN(H483)*'ver pressoflex 6p C2 DCpowe'!$G$15*'ver pressoflex 6p C2 DCpowe'!$O$11)</f>
        <v>0</v>
      </c>
      <c r="Q483" s="31">
        <f>IF(ABS(I483)&lt;'ver pressoflex 6p C2 DCpowe'!$G$7,'ver pressoflex 6p C2 DCpowe'!$G$16*I483*'ver pressoflex 6p C2 DCpowe'!$O$12,SIGN(I483)*'ver pressoflex 6p C2 DCpowe'!$G$15*'ver pressoflex 6p C2 DCpowe'!$O$12)</f>
        <v>0</v>
      </c>
      <c r="R483" s="31">
        <f>IF(ABS(J483)&lt;'ver pressoflex 6p C2 DCpowe'!$G$7,'ver pressoflex 6p C2 DCpowe'!$G$16*J483*'ver pressoflex 6p C2 DCpowe'!$O$13,SIGN(J483)*'ver pressoflex 6p C2 DCpowe'!$G$15*'ver pressoflex 6p C2 DCpowe'!$O$13)</f>
        <v>17803.500000000004</v>
      </c>
      <c r="S483" s="113">
        <f t="shared" si="101"/>
        <v>11573.722364536108</v>
      </c>
      <c r="T483" s="362">
        <f>-L483*('ver pressoflex 6p C2 DCpowe'!$G$3/2-'ver pressoflex 6p C2 DCpowe'!AF483*'ver pressoflex 6p C2 DCpowe'!D483)</f>
        <v>6736796.6896561524</v>
      </c>
      <c r="U483" s="29">
        <f>M483*IF(($G$3/2-$M$8)&gt;0,('ver pressoflex 6p C2 DCpowe'!$G$3/2-'ver pressoflex 6p C2 DCpowe'!$M$8),'ver pressoflex 6p C2 DCpowe'!$G$3/2-('ver pressoflex 6p C2 DCpowe'!$G$3-'ver pressoflex 6p C2 DCpowe'!$M$8))*IF(($G$3/2-$M$8)&gt;0,-1,1)</f>
        <v>4650.3906572482219</v>
      </c>
      <c r="V483" s="29">
        <f>N483*IF(($G$3/2-$M$9)&gt;0,('ver pressoflex 6p C2 DCpowe'!$G$3/2-'ver pressoflex 6p C2 DCpowe'!$M$9),'ver pressoflex 6p C2 DCpowe'!$G$3/2-('ver pressoflex 6p C2 DCpowe'!$G$3-'ver pressoflex 6p C2 DCpowe'!$M$9))*IF(($G$3/2-$M$9)&gt;0,-1,1)</f>
        <v>0</v>
      </c>
      <c r="W483" s="29">
        <f>O483*IF(($G$3/2-$M$10)&gt;0,('ver pressoflex 6p C2 DCpowe'!$G$3/2-'ver pressoflex 6p C2 DCpowe'!$M$10),'ver pressoflex 6p C2 DCpowe'!$G$3/2-('ver pressoflex 6p C2 DCpowe'!$G$3-'ver pressoflex 6p C2 DCpowe'!$M$10))*IF(($G$3/2-$M$10)&gt;0,-1,1)</f>
        <v>0</v>
      </c>
      <c r="X483" s="29">
        <f>P483*IF(($G$3/2-$M$11)&gt;0,('ver pressoflex 6p C2 DCpowe'!$G$3/2-'ver pressoflex 6p C2 DCpowe'!$M$11),'ver pressoflex 6p C2 DCpowe'!$G$3/2-('ver pressoflex 6p C2 DCpowe'!$G$3-'ver pressoflex 6p C2 DCpowe'!$M$11))*IF(($G$3/2-$M$11)&gt;0,-1,1)</f>
        <v>0</v>
      </c>
      <c r="Y483" s="29">
        <f>Q483*IF(($G$3/2-$M$12)&gt;0,('ver pressoflex 6p C2 DCpowe'!$G$3/2-'ver pressoflex 6p C2 DCpowe'!$M$12),'ver pressoflex 6p C2 DCpowe'!$G$3/2-('ver pressoflex 6p C2 DCpowe'!$G$3-'ver pressoflex 6p C2 DCpowe'!$M$12))*IF(($G$3/2-$M$12)&gt;0,-1,1)</f>
        <v>0</v>
      </c>
      <c r="Z483" s="29">
        <f>R483*IF(($G$3/2-$M$13)&gt;0,('ver pressoflex 6p C2 DCpowe'!$G$3/2-'ver pressoflex 6p C2 DCpowe'!$M$13),'ver pressoflex 6p C2 DCpowe'!$G$3/2-('ver pressoflex 6p C2 DCpowe'!$G$3-'ver pressoflex 6p C2 DCpowe'!$M$13))*IF(($G$3/2-$M$13)&gt;0,-1,1)</f>
        <v>18248587.500000004</v>
      </c>
      <c r="AA483" s="113">
        <f t="shared" si="109"/>
        <v>24990034.580313403</v>
      </c>
      <c r="AB483" s="193">
        <f t="shared" si="110"/>
        <v>7.5074260373894826E-4</v>
      </c>
      <c r="AC483" s="191">
        <f t="shared" si="111"/>
        <v>1.1401265617871361E-3</v>
      </c>
      <c r="AD483" s="194">
        <f t="shared" si="112"/>
        <v>4.6412315866839065E-7</v>
      </c>
      <c r="AE483" s="191">
        <f t="shared" si="113"/>
        <v>8.5509492134035206E-2</v>
      </c>
      <c r="AF483" s="191">
        <f t="shared" si="114"/>
        <v>0.45776304415210278</v>
      </c>
    </row>
    <row r="484" spans="2:32">
      <c r="B484" s="116">
        <f t="shared" si="100"/>
        <v>53518.238278029654</v>
      </c>
      <c r="C484" s="115">
        <f t="shared" si="115"/>
        <v>25.570000000000093</v>
      </c>
      <c r="D484" s="68">
        <f>'ver pressoflex 6p C2 DCpowe'!$G$3/2/$C$557*C484</f>
        <v>313.23250000000115</v>
      </c>
      <c r="E484" s="114">
        <f t="shared" si="102"/>
        <v>-2.7261718030545357E-4</v>
      </c>
      <c r="F484" s="114">
        <f t="shared" si="103"/>
        <v>-8.0010160020322854E-5</v>
      </c>
      <c r="G484" s="114">
        <f t="shared" si="104"/>
        <v>1.1259686026480785E-4</v>
      </c>
      <c r="H484" s="114">
        <f t="shared" si="105"/>
        <v>4.2777236739307599E-3</v>
      </c>
      <c r="I484" s="114">
        <f t="shared" si="106"/>
        <v>4.4703306942158894E-3</v>
      </c>
      <c r="J484" s="114">
        <f t="shared" si="107"/>
        <v>4.6629377145010207E-3</v>
      </c>
      <c r="K484" s="114">
        <f t="shared" si="108"/>
        <v>5.1444552652138483E-3</v>
      </c>
      <c r="L484" s="113">
        <f>-'ver pressoflex 6p C2 DCpowe'!$G$2*'ver pressoflex 6p C2 DCpowe'!D484*'ver pressoflex 6p C2 DCpowe'!$G$17*'ver pressoflex 6p C2 DCpowe'!$G$13*'ver pressoflex 6p C2 DCpowe'!AE484</f>
        <v>-6280.6724302880139</v>
      </c>
      <c r="M484" s="31">
        <f>IF(ABS(E484)&lt;'ver pressoflex 6p C2 DCpowe'!$G$7,'ver pressoflex 6p C2 DCpowe'!$G$16*E484*'ver pressoflex 6p C2 DCpowe'!$O$8,SIGN(E484)*'ver pressoflex 6p C2 DCpowe'!$G$15*'ver pressoflex 6p C2 DCpowe'!$O$8)</f>
        <v>-4.5892916823360999</v>
      </c>
      <c r="N484" s="31">
        <f>IF(ABS(F484)&lt;'ver pressoflex 6p C2 DCpowe'!$G$7,'ver pressoflex 6p C2 DCpowe'!$G$16*F484*'ver pressoflex 6p C2 DCpowe'!$O$9,SIGN(F484)*'ver pressoflex 6p C2 DCpowe'!$G$15*'ver pressoflex 6p C2 DCpowe'!$O$9)</f>
        <v>0</v>
      </c>
      <c r="O484" s="31">
        <f>IF(ABS(G484)&lt;'ver pressoflex 6p C2 DCpowe'!$G$7,'ver pressoflex 6p C2 DCpowe'!$G$16*G484*'ver pressoflex 6p C2 DCpowe'!$O$10,SIGN(G484)*'ver pressoflex 6p C2 DCpowe'!$G$15*'ver pressoflex 6p C2 DCpowe'!$O$10)</f>
        <v>0</v>
      </c>
      <c r="P484" s="31">
        <f>IF(ABS(H484)&lt;'ver pressoflex 6p C2 DCpowe'!$G$7,'ver pressoflex 6p C2 DCpowe'!$G$16*H484*'ver pressoflex 6p C2 DCpowe'!$O$11,SIGN(H484)*'ver pressoflex 6p C2 DCpowe'!$G$15*'ver pressoflex 6p C2 DCpowe'!$O$11)</f>
        <v>0</v>
      </c>
      <c r="Q484" s="31">
        <f>IF(ABS(I484)&lt;'ver pressoflex 6p C2 DCpowe'!$G$7,'ver pressoflex 6p C2 DCpowe'!$G$16*I484*'ver pressoflex 6p C2 DCpowe'!$O$12,SIGN(I484)*'ver pressoflex 6p C2 DCpowe'!$G$15*'ver pressoflex 6p C2 DCpowe'!$O$12)</f>
        <v>0</v>
      </c>
      <c r="R484" s="31">
        <f>IF(ABS(J484)&lt;'ver pressoflex 6p C2 DCpowe'!$G$7,'ver pressoflex 6p C2 DCpowe'!$G$16*J484*'ver pressoflex 6p C2 DCpowe'!$O$13,SIGN(J484)*'ver pressoflex 6p C2 DCpowe'!$G$15*'ver pressoflex 6p C2 DCpowe'!$O$13)</f>
        <v>17803.500000000004</v>
      </c>
      <c r="S484" s="113">
        <f t="shared" si="101"/>
        <v>11518.238278029654</v>
      </c>
      <c r="T484" s="362">
        <f>-L484*('ver pressoflex 6p C2 DCpowe'!$G$3/2-'ver pressoflex 6p C2 DCpowe'!AF484*'ver pressoflex 6p C2 DCpowe'!D484)</f>
        <v>6792908.7306429446</v>
      </c>
      <c r="U484" s="29">
        <f>M484*IF(($G$3/2-$M$8)&gt;0,('ver pressoflex 6p C2 DCpowe'!$G$3/2-'ver pressoflex 6p C2 DCpowe'!$M$8),'ver pressoflex 6p C2 DCpowe'!$G$3/2-('ver pressoflex 6p C2 DCpowe'!$G$3-'ver pressoflex 6p C2 DCpowe'!$M$8))*IF(($G$3/2-$M$8)&gt;0,-1,1)</f>
        <v>4704.0239743945021</v>
      </c>
      <c r="V484" s="29">
        <f>N484*IF(($G$3/2-$M$9)&gt;0,('ver pressoflex 6p C2 DCpowe'!$G$3/2-'ver pressoflex 6p C2 DCpowe'!$M$9),'ver pressoflex 6p C2 DCpowe'!$G$3/2-('ver pressoflex 6p C2 DCpowe'!$G$3-'ver pressoflex 6p C2 DCpowe'!$M$9))*IF(($G$3/2-$M$9)&gt;0,-1,1)</f>
        <v>0</v>
      </c>
      <c r="W484" s="29">
        <f>O484*IF(($G$3/2-$M$10)&gt;0,('ver pressoflex 6p C2 DCpowe'!$G$3/2-'ver pressoflex 6p C2 DCpowe'!$M$10),'ver pressoflex 6p C2 DCpowe'!$G$3/2-('ver pressoflex 6p C2 DCpowe'!$G$3-'ver pressoflex 6p C2 DCpowe'!$M$10))*IF(($G$3/2-$M$10)&gt;0,-1,1)</f>
        <v>0</v>
      </c>
      <c r="X484" s="29">
        <f>P484*IF(($G$3/2-$M$11)&gt;0,('ver pressoflex 6p C2 DCpowe'!$G$3/2-'ver pressoflex 6p C2 DCpowe'!$M$11),'ver pressoflex 6p C2 DCpowe'!$G$3/2-('ver pressoflex 6p C2 DCpowe'!$G$3-'ver pressoflex 6p C2 DCpowe'!$M$11))*IF(($G$3/2-$M$11)&gt;0,-1,1)</f>
        <v>0</v>
      </c>
      <c r="Y484" s="29">
        <f>Q484*IF(($G$3/2-$M$12)&gt;0,('ver pressoflex 6p C2 DCpowe'!$G$3/2-'ver pressoflex 6p C2 DCpowe'!$M$12),'ver pressoflex 6p C2 DCpowe'!$G$3/2-('ver pressoflex 6p C2 DCpowe'!$G$3-'ver pressoflex 6p C2 DCpowe'!$M$12))*IF(($G$3/2-$M$12)&gt;0,-1,1)</f>
        <v>0</v>
      </c>
      <c r="Z484" s="29">
        <f>R484*IF(($G$3/2-$M$13)&gt;0,('ver pressoflex 6p C2 DCpowe'!$G$3/2-'ver pressoflex 6p C2 DCpowe'!$M$13),'ver pressoflex 6p C2 DCpowe'!$G$3/2-('ver pressoflex 6p C2 DCpowe'!$G$3-'ver pressoflex 6p C2 DCpowe'!$M$13))*IF(($G$3/2-$M$13)&gt;0,-1,1)</f>
        <v>18248587.500000004</v>
      </c>
      <c r="AA484" s="113">
        <f t="shared" si="109"/>
        <v>25046200.254617341</v>
      </c>
      <c r="AB484" s="193">
        <f t="shared" si="110"/>
        <v>7.5413473101828036E-4</v>
      </c>
      <c r="AC484" s="191">
        <f t="shared" si="111"/>
        <v>1.1457801072526895E-3</v>
      </c>
      <c r="AD484" s="194">
        <f t="shared" si="112"/>
        <v>4.6837710488445618E-7</v>
      </c>
      <c r="AE484" s="191">
        <f t="shared" si="113"/>
        <v>8.5933508043951709E-2</v>
      </c>
      <c r="AF484" s="191">
        <f t="shared" si="114"/>
        <v>0.45794240029608857</v>
      </c>
    </row>
    <row r="485" spans="2:32">
      <c r="B485" s="116">
        <f t="shared" si="100"/>
        <v>53462.475009541857</v>
      </c>
      <c r="C485" s="115">
        <f t="shared" si="115"/>
        <v>25.670000000000094</v>
      </c>
      <c r="D485" s="68">
        <f>'ver pressoflex 6p C2 DCpowe'!$G$3/2/$C$557*C485</f>
        <v>314.45750000000118</v>
      </c>
      <c r="E485" s="114">
        <f t="shared" si="102"/>
        <v>-2.7572911660445705E-4</v>
      </c>
      <c r="F485" s="114">
        <f t="shared" si="103"/>
        <v>-8.300841828100654E-5</v>
      </c>
      <c r="G485" s="114">
        <f t="shared" si="104"/>
        <v>1.0971228004244397E-4</v>
      </c>
      <c r="H485" s="114">
        <f t="shared" si="105"/>
        <v>4.2772973812870612E-3</v>
      </c>
      <c r="I485" s="114">
        <f t="shared" si="106"/>
        <v>4.4700180796105118E-3</v>
      </c>
      <c r="J485" s="114">
        <f t="shared" si="107"/>
        <v>4.6627387779339625E-3</v>
      </c>
      <c r="K485" s="114">
        <f t="shared" si="108"/>
        <v>5.1445405237425879E-3</v>
      </c>
      <c r="L485" s="113">
        <f>-'ver pressoflex 6p C2 DCpowe'!$G$2*'ver pressoflex 6p C2 DCpowe'!D485*'ver pressoflex 6p C2 DCpowe'!$G$17*'ver pressoflex 6p C2 DCpowe'!$G$13*'ver pressoflex 6p C2 DCpowe'!AE485</f>
        <v>-6336.3833118229486</v>
      </c>
      <c r="M485" s="31">
        <f>IF(ABS(E485)&lt;'ver pressoflex 6p C2 DCpowe'!$G$7,'ver pressoflex 6p C2 DCpowe'!$G$16*E485*'ver pressoflex 6p C2 DCpowe'!$O$8,SIGN(E485)*'ver pressoflex 6p C2 DCpowe'!$G$15*'ver pressoflex 6p C2 DCpowe'!$O$8)</f>
        <v>-4.6416786351942241</v>
      </c>
      <c r="N485" s="31">
        <f>IF(ABS(F485)&lt;'ver pressoflex 6p C2 DCpowe'!$G$7,'ver pressoflex 6p C2 DCpowe'!$G$16*F485*'ver pressoflex 6p C2 DCpowe'!$O$9,SIGN(F485)*'ver pressoflex 6p C2 DCpowe'!$G$15*'ver pressoflex 6p C2 DCpowe'!$O$9)</f>
        <v>0</v>
      </c>
      <c r="O485" s="31">
        <f>IF(ABS(G485)&lt;'ver pressoflex 6p C2 DCpowe'!$G$7,'ver pressoflex 6p C2 DCpowe'!$G$16*G485*'ver pressoflex 6p C2 DCpowe'!$O$10,SIGN(G485)*'ver pressoflex 6p C2 DCpowe'!$G$15*'ver pressoflex 6p C2 DCpowe'!$O$10)</f>
        <v>0</v>
      </c>
      <c r="P485" s="31">
        <f>IF(ABS(H485)&lt;'ver pressoflex 6p C2 DCpowe'!$G$7,'ver pressoflex 6p C2 DCpowe'!$G$16*H485*'ver pressoflex 6p C2 DCpowe'!$O$11,SIGN(H485)*'ver pressoflex 6p C2 DCpowe'!$G$15*'ver pressoflex 6p C2 DCpowe'!$O$11)</f>
        <v>0</v>
      </c>
      <c r="Q485" s="31">
        <f>IF(ABS(I485)&lt;'ver pressoflex 6p C2 DCpowe'!$G$7,'ver pressoflex 6p C2 DCpowe'!$G$16*I485*'ver pressoflex 6p C2 DCpowe'!$O$12,SIGN(I485)*'ver pressoflex 6p C2 DCpowe'!$G$15*'ver pressoflex 6p C2 DCpowe'!$O$12)</f>
        <v>0</v>
      </c>
      <c r="R485" s="31">
        <f>IF(ABS(J485)&lt;'ver pressoflex 6p C2 DCpowe'!$G$7,'ver pressoflex 6p C2 DCpowe'!$G$16*J485*'ver pressoflex 6p C2 DCpowe'!$O$13,SIGN(J485)*'ver pressoflex 6p C2 DCpowe'!$G$15*'ver pressoflex 6p C2 DCpowe'!$O$13)</f>
        <v>17803.500000000004</v>
      </c>
      <c r="S485" s="113">
        <f t="shared" si="101"/>
        <v>11462.47500954186</v>
      </c>
      <c r="T485" s="362">
        <f>-L485*('ver pressoflex 6p C2 DCpowe'!$G$3/2-'ver pressoflex 6p C2 DCpowe'!AF485*'ver pressoflex 6p C2 DCpowe'!D485)</f>
        <v>6849253.88050358</v>
      </c>
      <c r="U485" s="29">
        <f>M485*IF(($G$3/2-$M$8)&gt;0,('ver pressoflex 6p C2 DCpowe'!$G$3/2-'ver pressoflex 6p C2 DCpowe'!$M$8),'ver pressoflex 6p C2 DCpowe'!$G$3/2-('ver pressoflex 6p C2 DCpowe'!$G$3-'ver pressoflex 6p C2 DCpowe'!$M$8))*IF(($G$3/2-$M$8)&gt;0,-1,1)</f>
        <v>4757.7206010740792</v>
      </c>
      <c r="V485" s="29">
        <f>N485*IF(($G$3/2-$M$9)&gt;0,('ver pressoflex 6p C2 DCpowe'!$G$3/2-'ver pressoflex 6p C2 DCpowe'!$M$9),'ver pressoflex 6p C2 DCpowe'!$G$3/2-('ver pressoflex 6p C2 DCpowe'!$G$3-'ver pressoflex 6p C2 DCpowe'!$M$9))*IF(($G$3/2-$M$9)&gt;0,-1,1)</f>
        <v>0</v>
      </c>
      <c r="W485" s="29">
        <f>O485*IF(($G$3/2-$M$10)&gt;0,('ver pressoflex 6p C2 DCpowe'!$G$3/2-'ver pressoflex 6p C2 DCpowe'!$M$10),'ver pressoflex 6p C2 DCpowe'!$G$3/2-('ver pressoflex 6p C2 DCpowe'!$G$3-'ver pressoflex 6p C2 DCpowe'!$M$10))*IF(($G$3/2-$M$10)&gt;0,-1,1)</f>
        <v>0</v>
      </c>
      <c r="X485" s="29">
        <f>P485*IF(($G$3/2-$M$11)&gt;0,('ver pressoflex 6p C2 DCpowe'!$G$3/2-'ver pressoflex 6p C2 DCpowe'!$M$11),'ver pressoflex 6p C2 DCpowe'!$G$3/2-('ver pressoflex 6p C2 DCpowe'!$G$3-'ver pressoflex 6p C2 DCpowe'!$M$11))*IF(($G$3/2-$M$11)&gt;0,-1,1)</f>
        <v>0</v>
      </c>
      <c r="Y485" s="29">
        <f>Q485*IF(($G$3/2-$M$12)&gt;0,('ver pressoflex 6p C2 DCpowe'!$G$3/2-'ver pressoflex 6p C2 DCpowe'!$M$12),'ver pressoflex 6p C2 DCpowe'!$G$3/2-('ver pressoflex 6p C2 DCpowe'!$G$3-'ver pressoflex 6p C2 DCpowe'!$M$12))*IF(($G$3/2-$M$12)&gt;0,-1,1)</f>
        <v>0</v>
      </c>
      <c r="Z485" s="29">
        <f>R485*IF(($G$3/2-$M$13)&gt;0,('ver pressoflex 6p C2 DCpowe'!$G$3/2-'ver pressoflex 6p C2 DCpowe'!$M$13),'ver pressoflex 6p C2 DCpowe'!$G$3/2-('ver pressoflex 6p C2 DCpowe'!$G$3-'ver pressoflex 6p C2 DCpowe'!$M$13))*IF(($G$3/2-$M$13)&gt;0,-1,1)</f>
        <v>18248587.500000004</v>
      </c>
      <c r="AA485" s="113">
        <f t="shared" si="109"/>
        <v>25102599.101104658</v>
      </c>
      <c r="AB485" s="193">
        <f t="shared" si="110"/>
        <v>7.575308624130833E-4</v>
      </c>
      <c r="AC485" s="191">
        <f t="shared" si="111"/>
        <v>1.1514403262440278E-3</v>
      </c>
      <c r="AD485" s="194">
        <f t="shared" si="112"/>
        <v>4.7265528403470251E-7</v>
      </c>
      <c r="AE485" s="191">
        <f t="shared" si="113"/>
        <v>8.6358024468302083E-2</v>
      </c>
      <c r="AF485" s="191">
        <f t="shared" si="114"/>
        <v>0.4581204631171899</v>
      </c>
    </row>
    <row r="486" spans="2:32">
      <c r="B486" s="116">
        <f t="shared" si="100"/>
        <v>53406.432064455221</v>
      </c>
      <c r="C486" s="115">
        <f t="shared" si="115"/>
        <v>25.770000000000095</v>
      </c>
      <c r="D486" s="68">
        <f>'ver pressoflex 6p C2 DCpowe'!$G$3/2/$C$557*C486</f>
        <v>315.68250000000114</v>
      </c>
      <c r="E486" s="114">
        <f t="shared" si="102"/>
        <v>-2.7884472844682943E-4</v>
      </c>
      <c r="F486" s="114">
        <f t="shared" si="103"/>
        <v>-8.6010217818634723E-5</v>
      </c>
      <c r="G486" s="114">
        <f t="shared" si="104"/>
        <v>1.0682429280955998E-4</v>
      </c>
      <c r="H486" s="114">
        <f t="shared" si="105"/>
        <v>4.2768705851442693E-3</v>
      </c>
      <c r="I486" s="114">
        <f t="shared" si="106"/>
        <v>4.4697050957724646E-3</v>
      </c>
      <c r="J486" s="114">
        <f t="shared" si="107"/>
        <v>4.6625396064006591E-3</v>
      </c>
      <c r="K486" s="114">
        <f t="shared" si="108"/>
        <v>5.1446258829711457E-3</v>
      </c>
      <c r="L486" s="113">
        <f>-'ver pressoflex 6p C2 DCpowe'!$G$2*'ver pressoflex 6p C2 DCpowe'!D486*'ver pressoflex 6p C2 DCpowe'!$G$17*'ver pressoflex 6p C2 DCpowe'!$G$13*'ver pressoflex 6p C2 DCpowe'!AE486</f>
        <v>-6392.3738080819085</v>
      </c>
      <c r="M486" s="31">
        <f>IF(ABS(E486)&lt;'ver pressoflex 6p C2 DCpowe'!$G$7,'ver pressoflex 6p C2 DCpowe'!$G$16*E486*'ver pressoflex 6p C2 DCpowe'!$O$8,SIGN(E486)*'ver pressoflex 6p C2 DCpowe'!$G$15*'ver pressoflex 6p C2 DCpowe'!$O$8)</f>
        <v>-4.6941274628784031</v>
      </c>
      <c r="N486" s="31">
        <f>IF(ABS(F486)&lt;'ver pressoflex 6p C2 DCpowe'!$G$7,'ver pressoflex 6p C2 DCpowe'!$G$16*F486*'ver pressoflex 6p C2 DCpowe'!$O$9,SIGN(F486)*'ver pressoflex 6p C2 DCpowe'!$G$15*'ver pressoflex 6p C2 DCpowe'!$O$9)</f>
        <v>0</v>
      </c>
      <c r="O486" s="31">
        <f>IF(ABS(G486)&lt;'ver pressoflex 6p C2 DCpowe'!$G$7,'ver pressoflex 6p C2 DCpowe'!$G$16*G486*'ver pressoflex 6p C2 DCpowe'!$O$10,SIGN(G486)*'ver pressoflex 6p C2 DCpowe'!$G$15*'ver pressoflex 6p C2 DCpowe'!$O$10)</f>
        <v>0</v>
      </c>
      <c r="P486" s="31">
        <f>IF(ABS(H486)&lt;'ver pressoflex 6p C2 DCpowe'!$G$7,'ver pressoflex 6p C2 DCpowe'!$G$16*H486*'ver pressoflex 6p C2 DCpowe'!$O$11,SIGN(H486)*'ver pressoflex 6p C2 DCpowe'!$G$15*'ver pressoflex 6p C2 DCpowe'!$O$11)</f>
        <v>0</v>
      </c>
      <c r="Q486" s="31">
        <f>IF(ABS(I486)&lt;'ver pressoflex 6p C2 DCpowe'!$G$7,'ver pressoflex 6p C2 DCpowe'!$G$16*I486*'ver pressoflex 6p C2 DCpowe'!$O$12,SIGN(I486)*'ver pressoflex 6p C2 DCpowe'!$G$15*'ver pressoflex 6p C2 DCpowe'!$O$12)</f>
        <v>0</v>
      </c>
      <c r="R486" s="31">
        <f>IF(ABS(J486)&lt;'ver pressoflex 6p C2 DCpowe'!$G$7,'ver pressoflex 6p C2 DCpowe'!$G$16*J486*'ver pressoflex 6p C2 DCpowe'!$O$13,SIGN(J486)*'ver pressoflex 6p C2 DCpowe'!$G$15*'ver pressoflex 6p C2 DCpowe'!$O$13)</f>
        <v>17803.500000000004</v>
      </c>
      <c r="S486" s="113">
        <f t="shared" si="101"/>
        <v>11406.432064455217</v>
      </c>
      <c r="T486" s="362">
        <f>-L486*('ver pressoflex 6p C2 DCpowe'!$G$3/2-'ver pressoflex 6p C2 DCpowe'!AF486*'ver pressoflex 6p C2 DCpowe'!D486)</f>
        <v>6905832.1540732905</v>
      </c>
      <c r="U486" s="29">
        <f>M486*IF(($G$3/2-$M$8)&gt;0,('ver pressoflex 6p C2 DCpowe'!$G$3/2-'ver pressoflex 6p C2 DCpowe'!$M$8),'ver pressoflex 6p C2 DCpowe'!$G$3/2-('ver pressoflex 6p C2 DCpowe'!$G$3-'ver pressoflex 6p C2 DCpowe'!$M$8))*IF(($G$3/2-$M$8)&gt;0,-1,1)</f>
        <v>4811.4806494503628</v>
      </c>
      <c r="V486" s="29">
        <f>N486*IF(($G$3/2-$M$9)&gt;0,('ver pressoflex 6p C2 DCpowe'!$G$3/2-'ver pressoflex 6p C2 DCpowe'!$M$9),'ver pressoflex 6p C2 DCpowe'!$G$3/2-('ver pressoflex 6p C2 DCpowe'!$G$3-'ver pressoflex 6p C2 DCpowe'!$M$9))*IF(($G$3/2-$M$9)&gt;0,-1,1)</f>
        <v>0</v>
      </c>
      <c r="W486" s="29">
        <f>O486*IF(($G$3/2-$M$10)&gt;0,('ver pressoflex 6p C2 DCpowe'!$G$3/2-'ver pressoflex 6p C2 DCpowe'!$M$10),'ver pressoflex 6p C2 DCpowe'!$G$3/2-('ver pressoflex 6p C2 DCpowe'!$G$3-'ver pressoflex 6p C2 DCpowe'!$M$10))*IF(($G$3/2-$M$10)&gt;0,-1,1)</f>
        <v>0</v>
      </c>
      <c r="X486" s="29">
        <f>P486*IF(($G$3/2-$M$11)&gt;0,('ver pressoflex 6p C2 DCpowe'!$G$3/2-'ver pressoflex 6p C2 DCpowe'!$M$11),'ver pressoflex 6p C2 DCpowe'!$G$3/2-('ver pressoflex 6p C2 DCpowe'!$G$3-'ver pressoflex 6p C2 DCpowe'!$M$11))*IF(($G$3/2-$M$11)&gt;0,-1,1)</f>
        <v>0</v>
      </c>
      <c r="Y486" s="29">
        <f>Q486*IF(($G$3/2-$M$12)&gt;0,('ver pressoflex 6p C2 DCpowe'!$G$3/2-'ver pressoflex 6p C2 DCpowe'!$M$12),'ver pressoflex 6p C2 DCpowe'!$G$3/2-('ver pressoflex 6p C2 DCpowe'!$G$3-'ver pressoflex 6p C2 DCpowe'!$M$12))*IF(($G$3/2-$M$12)&gt;0,-1,1)</f>
        <v>0</v>
      </c>
      <c r="Z486" s="29">
        <f>R486*IF(($G$3/2-$M$13)&gt;0,('ver pressoflex 6p C2 DCpowe'!$G$3/2-'ver pressoflex 6p C2 DCpowe'!$M$13),'ver pressoflex 6p C2 DCpowe'!$G$3/2-('ver pressoflex 6p C2 DCpowe'!$G$3-'ver pressoflex 6p C2 DCpowe'!$M$13))*IF(($G$3/2-$M$13)&gt;0,-1,1)</f>
        <v>18248587.500000004</v>
      </c>
      <c r="AA486" s="113">
        <f t="shared" si="109"/>
        <v>25159231.134722747</v>
      </c>
      <c r="AB486" s="193">
        <f t="shared" si="110"/>
        <v>7.6093100501731616E-4</v>
      </c>
      <c r="AC486" s="191">
        <f t="shared" si="111"/>
        <v>1.1571072305844158E-3</v>
      </c>
      <c r="AD486" s="194">
        <f t="shared" si="112"/>
        <v>4.7695777310833019E-7</v>
      </c>
      <c r="AE486" s="191">
        <f t="shared" si="113"/>
        <v>8.6783042293831186E-2</v>
      </c>
      <c r="AF486" s="191">
        <f t="shared" si="114"/>
        <v>0.45829724633112956</v>
      </c>
    </row>
    <row r="487" spans="2:32">
      <c r="B487" s="116">
        <f t="shared" si="100"/>
        <v>53350.108946983106</v>
      </c>
      <c r="C487" s="115">
        <f t="shared" si="115"/>
        <v>25.870000000000097</v>
      </c>
      <c r="D487" s="68">
        <f>'ver pressoflex 6p C2 DCpowe'!$G$3/2/$C$557*C487</f>
        <v>316.90750000000116</v>
      </c>
      <c r="E487" s="114">
        <f t="shared" si="102"/>
        <v>-2.8196402234825806E-4</v>
      </c>
      <c r="F487" s="114">
        <f t="shared" si="103"/>
        <v>-8.9015564910878764E-5</v>
      </c>
      <c r="G487" s="114">
        <f t="shared" si="104"/>
        <v>1.0393289252650052E-4</v>
      </c>
      <c r="H487" s="114">
        <f t="shared" si="105"/>
        <v>4.2764432846098275E-3</v>
      </c>
      <c r="I487" s="114">
        <f t="shared" si="106"/>
        <v>4.4693917420472072E-3</v>
      </c>
      <c r="J487" s="114">
        <f t="shared" si="107"/>
        <v>4.6623401994845869E-3</v>
      </c>
      <c r="K487" s="114">
        <f t="shared" si="108"/>
        <v>5.1447113430780345E-3</v>
      </c>
      <c r="L487" s="113">
        <f>-'ver pressoflex 6p C2 DCpowe'!$G$2*'ver pressoflex 6p C2 DCpowe'!D487*'ver pressoflex 6p C2 DCpowe'!$G$17*'ver pressoflex 6p C2 DCpowe'!$G$13*'ver pressoflex 6p C2 DCpowe'!AE487</f>
        <v>-6448.6444147418251</v>
      </c>
      <c r="M487" s="31">
        <f>IF(ABS(E487)&lt;'ver pressoflex 6p C2 DCpowe'!$G$7,'ver pressoflex 6p C2 DCpowe'!$G$16*E487*'ver pressoflex 6p C2 DCpowe'!$O$8,SIGN(E487)*'ver pressoflex 6p C2 DCpowe'!$G$15*'ver pressoflex 6p C2 DCpowe'!$O$8)</f>
        <v>-4.7466382750750089</v>
      </c>
      <c r="N487" s="31">
        <f>IF(ABS(F487)&lt;'ver pressoflex 6p C2 DCpowe'!$G$7,'ver pressoflex 6p C2 DCpowe'!$G$16*F487*'ver pressoflex 6p C2 DCpowe'!$O$9,SIGN(F487)*'ver pressoflex 6p C2 DCpowe'!$G$15*'ver pressoflex 6p C2 DCpowe'!$O$9)</f>
        <v>0</v>
      </c>
      <c r="O487" s="31">
        <f>IF(ABS(G487)&lt;'ver pressoflex 6p C2 DCpowe'!$G$7,'ver pressoflex 6p C2 DCpowe'!$G$16*G487*'ver pressoflex 6p C2 DCpowe'!$O$10,SIGN(G487)*'ver pressoflex 6p C2 DCpowe'!$G$15*'ver pressoflex 6p C2 DCpowe'!$O$10)</f>
        <v>0</v>
      </c>
      <c r="P487" s="31">
        <f>IF(ABS(H487)&lt;'ver pressoflex 6p C2 DCpowe'!$G$7,'ver pressoflex 6p C2 DCpowe'!$G$16*H487*'ver pressoflex 6p C2 DCpowe'!$O$11,SIGN(H487)*'ver pressoflex 6p C2 DCpowe'!$G$15*'ver pressoflex 6p C2 DCpowe'!$O$11)</f>
        <v>0</v>
      </c>
      <c r="Q487" s="31">
        <f>IF(ABS(I487)&lt;'ver pressoflex 6p C2 DCpowe'!$G$7,'ver pressoflex 6p C2 DCpowe'!$G$16*I487*'ver pressoflex 6p C2 DCpowe'!$O$12,SIGN(I487)*'ver pressoflex 6p C2 DCpowe'!$G$15*'ver pressoflex 6p C2 DCpowe'!$O$12)</f>
        <v>0</v>
      </c>
      <c r="R487" s="31">
        <f>IF(ABS(J487)&lt;'ver pressoflex 6p C2 DCpowe'!$G$7,'ver pressoflex 6p C2 DCpowe'!$G$16*J487*'ver pressoflex 6p C2 DCpowe'!$O$13,SIGN(J487)*'ver pressoflex 6p C2 DCpowe'!$G$15*'ver pressoflex 6p C2 DCpowe'!$O$13)</f>
        <v>17803.500000000004</v>
      </c>
      <c r="S487" s="113">
        <f t="shared" si="101"/>
        <v>11350.108946983102</v>
      </c>
      <c r="T487" s="362">
        <f>-L487*('ver pressoflex 6p C2 DCpowe'!$G$3/2-'ver pressoflex 6p C2 DCpowe'!AF487*'ver pressoflex 6p C2 DCpowe'!D487)</f>
        <v>6962643.5662223939</v>
      </c>
      <c r="U487" s="29">
        <f>M487*IF(($G$3/2-$M$8)&gt;0,('ver pressoflex 6p C2 DCpowe'!$G$3/2-'ver pressoflex 6p C2 DCpowe'!$M$8),'ver pressoflex 6p C2 DCpowe'!$G$3/2-('ver pressoflex 6p C2 DCpowe'!$G$3-'ver pressoflex 6p C2 DCpowe'!$M$8))*IF(($G$3/2-$M$8)&gt;0,-1,1)</f>
        <v>4865.3042319518845</v>
      </c>
      <c r="V487" s="29">
        <f>N487*IF(($G$3/2-$M$9)&gt;0,('ver pressoflex 6p C2 DCpowe'!$G$3/2-'ver pressoflex 6p C2 DCpowe'!$M$9),'ver pressoflex 6p C2 DCpowe'!$G$3/2-('ver pressoflex 6p C2 DCpowe'!$G$3-'ver pressoflex 6p C2 DCpowe'!$M$9))*IF(($G$3/2-$M$9)&gt;0,-1,1)</f>
        <v>0</v>
      </c>
      <c r="W487" s="29">
        <f>O487*IF(($G$3/2-$M$10)&gt;0,('ver pressoflex 6p C2 DCpowe'!$G$3/2-'ver pressoflex 6p C2 DCpowe'!$M$10),'ver pressoflex 6p C2 DCpowe'!$G$3/2-('ver pressoflex 6p C2 DCpowe'!$G$3-'ver pressoflex 6p C2 DCpowe'!$M$10))*IF(($G$3/2-$M$10)&gt;0,-1,1)</f>
        <v>0</v>
      </c>
      <c r="X487" s="29">
        <f>P487*IF(($G$3/2-$M$11)&gt;0,('ver pressoflex 6p C2 DCpowe'!$G$3/2-'ver pressoflex 6p C2 DCpowe'!$M$11),'ver pressoflex 6p C2 DCpowe'!$G$3/2-('ver pressoflex 6p C2 DCpowe'!$G$3-'ver pressoflex 6p C2 DCpowe'!$M$11))*IF(($G$3/2-$M$11)&gt;0,-1,1)</f>
        <v>0</v>
      </c>
      <c r="Y487" s="29">
        <f>Q487*IF(($G$3/2-$M$12)&gt;0,('ver pressoflex 6p C2 DCpowe'!$G$3/2-'ver pressoflex 6p C2 DCpowe'!$M$12),'ver pressoflex 6p C2 DCpowe'!$G$3/2-('ver pressoflex 6p C2 DCpowe'!$G$3-'ver pressoflex 6p C2 DCpowe'!$M$12))*IF(($G$3/2-$M$12)&gt;0,-1,1)</f>
        <v>0</v>
      </c>
      <c r="Z487" s="29">
        <f>R487*IF(($G$3/2-$M$13)&gt;0,('ver pressoflex 6p C2 DCpowe'!$G$3/2-'ver pressoflex 6p C2 DCpowe'!$M$13),'ver pressoflex 6p C2 DCpowe'!$G$3/2-('ver pressoflex 6p C2 DCpowe'!$G$3-'ver pressoflex 6p C2 DCpowe'!$M$13))*IF(($G$3/2-$M$13)&gt;0,-1,1)</f>
        <v>18248587.500000004</v>
      </c>
      <c r="AA487" s="113">
        <f t="shared" si="109"/>
        <v>25216096.370454349</v>
      </c>
      <c r="AB487" s="193">
        <f t="shared" si="110"/>
        <v>7.6433516594170633E-4</v>
      </c>
      <c r="AC487" s="191">
        <f t="shared" si="111"/>
        <v>1.1627808321250661E-3</v>
      </c>
      <c r="AD487" s="194">
        <f t="shared" si="112"/>
        <v>4.8128464935705759E-7</v>
      </c>
      <c r="AE487" s="191">
        <f t="shared" si="113"/>
        <v>8.720856240937995E-2</v>
      </c>
      <c r="AF487" s="191">
        <f t="shared" si="114"/>
        <v>0.45847276346447974</v>
      </c>
    </row>
    <row r="488" spans="2:32">
      <c r="B488" s="116">
        <f t="shared" si="100"/>
        <v>53293.505160166373</v>
      </c>
      <c r="C488" s="115">
        <f t="shared" si="115"/>
        <v>25.970000000000098</v>
      </c>
      <c r="D488" s="68">
        <f>'ver pressoflex 6p C2 DCpowe'!$G$3/2/$C$557*C488</f>
        <v>318.13250000000119</v>
      </c>
      <c r="E488" s="114">
        <f t="shared" si="102"/>
        <v>-2.8508700483983958E-4</v>
      </c>
      <c r="F488" s="114">
        <f t="shared" si="103"/>
        <v>-9.2024465850256372E-5</v>
      </c>
      <c r="G488" s="114">
        <f t="shared" si="104"/>
        <v>1.0103807313932681E-4</v>
      </c>
      <c r="H488" s="114">
        <f t="shared" si="105"/>
        <v>4.2760154787890633E-3</v>
      </c>
      <c r="I488" s="114">
        <f t="shared" si="106"/>
        <v>4.4690780177786471E-3</v>
      </c>
      <c r="J488" s="114">
        <f t="shared" si="107"/>
        <v>4.6621405567682291E-3</v>
      </c>
      <c r="K488" s="114">
        <f t="shared" si="108"/>
        <v>5.1447969042421873E-3</v>
      </c>
      <c r="L488" s="113">
        <f>-'ver pressoflex 6p C2 DCpowe'!$G$2*'ver pressoflex 6p C2 DCpowe'!D488*'ver pressoflex 6p C2 DCpowe'!$G$17*'ver pressoflex 6p C2 DCpowe'!$G$13*'ver pressoflex 6p C2 DCpowe'!AE488</f>
        <v>-6505.1956286519044</v>
      </c>
      <c r="M488" s="31">
        <f>IF(ABS(E488)&lt;'ver pressoflex 6p C2 DCpowe'!$G$7,'ver pressoflex 6p C2 DCpowe'!$G$16*E488*'ver pressoflex 6p C2 DCpowe'!$O$8,SIGN(E488)*'ver pressoflex 6p C2 DCpowe'!$G$15*'ver pressoflex 6p C2 DCpowe'!$O$8)</f>
        <v>-4.7992111817298202</v>
      </c>
      <c r="N488" s="31">
        <f>IF(ABS(F488)&lt;'ver pressoflex 6p C2 DCpowe'!$G$7,'ver pressoflex 6p C2 DCpowe'!$G$16*F488*'ver pressoflex 6p C2 DCpowe'!$O$9,SIGN(F488)*'ver pressoflex 6p C2 DCpowe'!$G$15*'ver pressoflex 6p C2 DCpowe'!$O$9)</f>
        <v>0</v>
      </c>
      <c r="O488" s="31">
        <f>IF(ABS(G488)&lt;'ver pressoflex 6p C2 DCpowe'!$G$7,'ver pressoflex 6p C2 DCpowe'!$G$16*G488*'ver pressoflex 6p C2 DCpowe'!$O$10,SIGN(G488)*'ver pressoflex 6p C2 DCpowe'!$G$15*'ver pressoflex 6p C2 DCpowe'!$O$10)</f>
        <v>0</v>
      </c>
      <c r="P488" s="31">
        <f>IF(ABS(H488)&lt;'ver pressoflex 6p C2 DCpowe'!$G$7,'ver pressoflex 6p C2 DCpowe'!$G$16*H488*'ver pressoflex 6p C2 DCpowe'!$O$11,SIGN(H488)*'ver pressoflex 6p C2 DCpowe'!$G$15*'ver pressoflex 6p C2 DCpowe'!$O$11)</f>
        <v>0</v>
      </c>
      <c r="Q488" s="31">
        <f>IF(ABS(I488)&lt;'ver pressoflex 6p C2 DCpowe'!$G$7,'ver pressoflex 6p C2 DCpowe'!$G$16*I488*'ver pressoflex 6p C2 DCpowe'!$O$12,SIGN(I488)*'ver pressoflex 6p C2 DCpowe'!$G$15*'ver pressoflex 6p C2 DCpowe'!$O$12)</f>
        <v>0</v>
      </c>
      <c r="R488" s="31">
        <f>IF(ABS(J488)&lt;'ver pressoflex 6p C2 DCpowe'!$G$7,'ver pressoflex 6p C2 DCpowe'!$G$16*J488*'ver pressoflex 6p C2 DCpowe'!$O$13,SIGN(J488)*'ver pressoflex 6p C2 DCpowe'!$G$15*'ver pressoflex 6p C2 DCpowe'!$O$13)</f>
        <v>17803.500000000004</v>
      </c>
      <c r="S488" s="113">
        <f t="shared" si="101"/>
        <v>11293.505160166369</v>
      </c>
      <c r="T488" s="362">
        <f>-L488*('ver pressoflex 6p C2 DCpowe'!$G$3/2-'ver pressoflex 6p C2 DCpowe'!AF488*'ver pressoflex 6p C2 DCpowe'!D488)</f>
        <v>7019688.1318563661</v>
      </c>
      <c r="U488" s="29">
        <f>M488*IF(($G$3/2-$M$8)&gt;0,('ver pressoflex 6p C2 DCpowe'!$G$3/2-'ver pressoflex 6p C2 DCpowe'!$M$8),'ver pressoflex 6p C2 DCpowe'!$G$3/2-('ver pressoflex 6p C2 DCpowe'!$G$3-'ver pressoflex 6p C2 DCpowe'!$M$8))*IF(($G$3/2-$M$8)&gt;0,-1,1)</f>
        <v>4919.1914612730661</v>
      </c>
      <c r="V488" s="29">
        <f>N488*IF(($G$3/2-$M$9)&gt;0,('ver pressoflex 6p C2 DCpowe'!$G$3/2-'ver pressoflex 6p C2 DCpowe'!$M$9),'ver pressoflex 6p C2 DCpowe'!$G$3/2-('ver pressoflex 6p C2 DCpowe'!$G$3-'ver pressoflex 6p C2 DCpowe'!$M$9))*IF(($G$3/2-$M$9)&gt;0,-1,1)</f>
        <v>0</v>
      </c>
      <c r="W488" s="29">
        <f>O488*IF(($G$3/2-$M$10)&gt;0,('ver pressoflex 6p C2 DCpowe'!$G$3/2-'ver pressoflex 6p C2 DCpowe'!$M$10),'ver pressoflex 6p C2 DCpowe'!$G$3/2-('ver pressoflex 6p C2 DCpowe'!$G$3-'ver pressoflex 6p C2 DCpowe'!$M$10))*IF(($G$3/2-$M$10)&gt;0,-1,1)</f>
        <v>0</v>
      </c>
      <c r="X488" s="29">
        <f>P488*IF(($G$3/2-$M$11)&gt;0,('ver pressoflex 6p C2 DCpowe'!$G$3/2-'ver pressoflex 6p C2 DCpowe'!$M$11),'ver pressoflex 6p C2 DCpowe'!$G$3/2-('ver pressoflex 6p C2 DCpowe'!$G$3-'ver pressoflex 6p C2 DCpowe'!$M$11))*IF(($G$3/2-$M$11)&gt;0,-1,1)</f>
        <v>0</v>
      </c>
      <c r="Y488" s="29">
        <f>Q488*IF(($G$3/2-$M$12)&gt;0,('ver pressoflex 6p C2 DCpowe'!$G$3/2-'ver pressoflex 6p C2 DCpowe'!$M$12),'ver pressoflex 6p C2 DCpowe'!$G$3/2-('ver pressoflex 6p C2 DCpowe'!$G$3-'ver pressoflex 6p C2 DCpowe'!$M$12))*IF(($G$3/2-$M$12)&gt;0,-1,1)</f>
        <v>0</v>
      </c>
      <c r="Z488" s="29">
        <f>R488*IF(($G$3/2-$M$13)&gt;0,('ver pressoflex 6p C2 DCpowe'!$G$3/2-'ver pressoflex 6p C2 DCpowe'!$M$13),'ver pressoflex 6p C2 DCpowe'!$G$3/2-('ver pressoflex 6p C2 DCpowe'!$G$3-'ver pressoflex 6p C2 DCpowe'!$M$13))*IF(($G$3/2-$M$13)&gt;0,-1,1)</f>
        <v>18248587.500000004</v>
      </c>
      <c r="AA488" s="113">
        <f t="shared" si="109"/>
        <v>25273194.823317643</v>
      </c>
      <c r="AB488" s="193">
        <f t="shared" si="110"/>
        <v>7.6774335231379748E-4</v>
      </c>
      <c r="AC488" s="191">
        <f t="shared" si="111"/>
        <v>1.1684611427452182E-3</v>
      </c>
      <c r="AD488" s="194">
        <f t="shared" si="112"/>
        <v>4.8563599029613422E-7</v>
      </c>
      <c r="AE488" s="191">
        <f t="shared" si="113"/>
        <v>8.763458570589136E-2</v>
      </c>
      <c r="AF488" s="191">
        <f t="shared" si="114"/>
        <v>0.45864702785781408</v>
      </c>
    </row>
    <row r="489" spans="2:32">
      <c r="B489" s="116">
        <f t="shared" si="100"/>
        <v>53236.620205869855</v>
      </c>
      <c r="C489" s="115">
        <f t="shared" si="115"/>
        <v>26.0700000000001</v>
      </c>
      <c r="D489" s="68">
        <f>'ver pressoflex 6p C2 DCpowe'!$G$3/2/$C$557*C489</f>
        <v>319.35750000000121</v>
      </c>
      <c r="E489" s="114">
        <f t="shared" si="102"/>
        <v>-2.8821368246812585E-4</v>
      </c>
      <c r="F489" s="114">
        <f t="shared" si="103"/>
        <v>-9.5036926944176096E-5</v>
      </c>
      <c r="G489" s="114">
        <f t="shared" si="104"/>
        <v>9.8139828579773698E-5</v>
      </c>
      <c r="H489" s="114">
        <f t="shared" si="105"/>
        <v>4.2755871667851881E-3</v>
      </c>
      <c r="I489" s="114">
        <f t="shared" si="106"/>
        <v>4.4687639223091376E-3</v>
      </c>
      <c r="J489" s="114">
        <f t="shared" si="107"/>
        <v>4.6619406778330872E-3</v>
      </c>
      <c r="K489" s="114">
        <f t="shared" si="108"/>
        <v>5.1448825666429625E-3</v>
      </c>
      <c r="L489" s="113">
        <f>-'ver pressoflex 6p C2 DCpowe'!$G$2*'ver pressoflex 6p C2 DCpowe'!D489*'ver pressoflex 6p C2 DCpowe'!$G$17*'ver pressoflex 6p C2 DCpowe'!$G$13*'ver pressoflex 6p C2 DCpowe'!AE489</f>
        <v>-6562.0279478371003</v>
      </c>
      <c r="M489" s="31">
        <f>IF(ABS(E489)&lt;'ver pressoflex 6p C2 DCpowe'!$G$7,'ver pressoflex 6p C2 DCpowe'!$G$16*E489*'ver pressoflex 6p C2 DCpowe'!$O$8,SIGN(E489)*'ver pressoflex 6p C2 DCpowe'!$G$15*'ver pressoflex 6p C2 DCpowe'!$O$8)</f>
        <v>-4.8518462930487871</v>
      </c>
      <c r="N489" s="31">
        <f>IF(ABS(F489)&lt;'ver pressoflex 6p C2 DCpowe'!$G$7,'ver pressoflex 6p C2 DCpowe'!$G$16*F489*'ver pressoflex 6p C2 DCpowe'!$O$9,SIGN(F489)*'ver pressoflex 6p C2 DCpowe'!$G$15*'ver pressoflex 6p C2 DCpowe'!$O$9)</f>
        <v>0</v>
      </c>
      <c r="O489" s="31">
        <f>IF(ABS(G489)&lt;'ver pressoflex 6p C2 DCpowe'!$G$7,'ver pressoflex 6p C2 DCpowe'!$G$16*G489*'ver pressoflex 6p C2 DCpowe'!$O$10,SIGN(G489)*'ver pressoflex 6p C2 DCpowe'!$G$15*'ver pressoflex 6p C2 DCpowe'!$O$10)</f>
        <v>0</v>
      </c>
      <c r="P489" s="31">
        <f>IF(ABS(H489)&lt;'ver pressoflex 6p C2 DCpowe'!$G$7,'ver pressoflex 6p C2 DCpowe'!$G$16*H489*'ver pressoflex 6p C2 DCpowe'!$O$11,SIGN(H489)*'ver pressoflex 6p C2 DCpowe'!$G$15*'ver pressoflex 6p C2 DCpowe'!$O$11)</f>
        <v>0</v>
      </c>
      <c r="Q489" s="31">
        <f>IF(ABS(I489)&lt;'ver pressoflex 6p C2 DCpowe'!$G$7,'ver pressoflex 6p C2 DCpowe'!$G$16*I489*'ver pressoflex 6p C2 DCpowe'!$O$12,SIGN(I489)*'ver pressoflex 6p C2 DCpowe'!$G$15*'ver pressoflex 6p C2 DCpowe'!$O$12)</f>
        <v>0</v>
      </c>
      <c r="R489" s="31">
        <f>IF(ABS(J489)&lt;'ver pressoflex 6p C2 DCpowe'!$G$7,'ver pressoflex 6p C2 DCpowe'!$G$16*J489*'ver pressoflex 6p C2 DCpowe'!$O$13,SIGN(J489)*'ver pressoflex 6p C2 DCpowe'!$G$15*'ver pressoflex 6p C2 DCpowe'!$O$13)</f>
        <v>17803.500000000004</v>
      </c>
      <c r="S489" s="113">
        <f t="shared" si="101"/>
        <v>11236.620205869855</v>
      </c>
      <c r="T489" s="362">
        <f>-L489*('ver pressoflex 6p C2 DCpowe'!$G$3/2-'ver pressoflex 6p C2 DCpowe'!AF489*'ver pressoflex 6p C2 DCpowe'!D489)</f>
        <v>7076965.8659159495</v>
      </c>
      <c r="U489" s="29">
        <f>M489*IF(($G$3/2-$M$8)&gt;0,('ver pressoflex 6p C2 DCpowe'!$G$3/2-'ver pressoflex 6p C2 DCpowe'!$M$8),'ver pressoflex 6p C2 DCpowe'!$G$3/2-('ver pressoflex 6p C2 DCpowe'!$G$3-'ver pressoflex 6p C2 DCpowe'!$M$8))*IF(($G$3/2-$M$8)&gt;0,-1,1)</f>
        <v>4973.1424503750068</v>
      </c>
      <c r="V489" s="29">
        <f>N489*IF(($G$3/2-$M$9)&gt;0,('ver pressoflex 6p C2 DCpowe'!$G$3/2-'ver pressoflex 6p C2 DCpowe'!$M$9),'ver pressoflex 6p C2 DCpowe'!$G$3/2-('ver pressoflex 6p C2 DCpowe'!$G$3-'ver pressoflex 6p C2 DCpowe'!$M$9))*IF(($G$3/2-$M$9)&gt;0,-1,1)</f>
        <v>0</v>
      </c>
      <c r="W489" s="29">
        <f>O489*IF(($G$3/2-$M$10)&gt;0,('ver pressoflex 6p C2 DCpowe'!$G$3/2-'ver pressoflex 6p C2 DCpowe'!$M$10),'ver pressoflex 6p C2 DCpowe'!$G$3/2-('ver pressoflex 6p C2 DCpowe'!$G$3-'ver pressoflex 6p C2 DCpowe'!$M$10))*IF(($G$3/2-$M$10)&gt;0,-1,1)</f>
        <v>0</v>
      </c>
      <c r="X489" s="29">
        <f>P489*IF(($G$3/2-$M$11)&gt;0,('ver pressoflex 6p C2 DCpowe'!$G$3/2-'ver pressoflex 6p C2 DCpowe'!$M$11),'ver pressoflex 6p C2 DCpowe'!$G$3/2-('ver pressoflex 6p C2 DCpowe'!$G$3-'ver pressoflex 6p C2 DCpowe'!$M$11))*IF(($G$3/2-$M$11)&gt;0,-1,1)</f>
        <v>0</v>
      </c>
      <c r="Y489" s="29">
        <f>Q489*IF(($G$3/2-$M$12)&gt;0,('ver pressoflex 6p C2 DCpowe'!$G$3/2-'ver pressoflex 6p C2 DCpowe'!$M$12),'ver pressoflex 6p C2 DCpowe'!$G$3/2-('ver pressoflex 6p C2 DCpowe'!$G$3-'ver pressoflex 6p C2 DCpowe'!$M$12))*IF(($G$3/2-$M$12)&gt;0,-1,1)</f>
        <v>0</v>
      </c>
      <c r="Z489" s="29">
        <f>R489*IF(($G$3/2-$M$13)&gt;0,('ver pressoflex 6p C2 DCpowe'!$G$3/2-'ver pressoflex 6p C2 DCpowe'!$M$13),'ver pressoflex 6p C2 DCpowe'!$G$3/2-('ver pressoflex 6p C2 DCpowe'!$G$3-'ver pressoflex 6p C2 DCpowe'!$M$13))*IF(($G$3/2-$M$13)&gt;0,-1,1)</f>
        <v>18248587.500000004</v>
      </c>
      <c r="AA489" s="113">
        <f t="shared" si="109"/>
        <v>25330526.508366328</v>
      </c>
      <c r="AB489" s="193">
        <f t="shared" si="110"/>
        <v>7.7115557127800031E-4</v>
      </c>
      <c r="AC489" s="191">
        <f t="shared" si="111"/>
        <v>1.1741481743522228E-3</v>
      </c>
      <c r="AD489" s="194">
        <f t="shared" si="112"/>
        <v>4.9001187370536028E-7</v>
      </c>
      <c r="AE489" s="191">
        <f t="shared" si="113"/>
        <v>8.8061113076416703E-2</v>
      </c>
      <c r="AF489" s="191">
        <f t="shared" si="114"/>
        <v>0.45882005266880233</v>
      </c>
    </row>
    <row r="490" spans="2:32">
      <c r="B490" s="116">
        <f t="shared" si="100"/>
        <v>53179.453584778894</v>
      </c>
      <c r="C490" s="115">
        <f t="shared" si="115"/>
        <v>26.170000000000101</v>
      </c>
      <c r="D490" s="68">
        <f>'ver pressoflex 6p C2 DCpowe'!$G$3/2/$C$557*C490</f>
        <v>320.58250000000123</v>
      </c>
      <c r="E490" s="114">
        <f t="shared" si="102"/>
        <v>-2.9134406179517018E-4</v>
      </c>
      <c r="F490" s="114">
        <f t="shared" si="103"/>
        <v>-9.8052954514981285E-5</v>
      </c>
      <c r="G490" s="114">
        <f t="shared" si="104"/>
        <v>9.5238152765207587E-5</v>
      </c>
      <c r="H490" s="114">
        <f t="shared" si="105"/>
        <v>4.2751583476992915E-3</v>
      </c>
      <c r="I490" s="114">
        <f t="shared" si="106"/>
        <v>4.4684494549794805E-3</v>
      </c>
      <c r="J490" s="114">
        <f t="shared" si="107"/>
        <v>4.6617405622596695E-3</v>
      </c>
      <c r="K490" s="114">
        <f t="shared" si="108"/>
        <v>5.1449683304601425E-3</v>
      </c>
      <c r="L490" s="113">
        <f>-'ver pressoflex 6p C2 DCpowe'!$G$2*'ver pressoflex 6p C2 DCpowe'!D490*'ver pressoflex 6p C2 DCpowe'!$G$17*'ver pressoflex 6p C2 DCpowe'!$G$13*'ver pressoflex 6p C2 DCpowe'!AE490</f>
        <v>-6619.1418715016061</v>
      </c>
      <c r="M490" s="31">
        <f>IF(ABS(E490)&lt;'ver pressoflex 6p C2 DCpowe'!$G$7,'ver pressoflex 6p C2 DCpowe'!$G$16*E490*'ver pressoflex 6p C2 DCpowe'!$O$8,SIGN(E490)*'ver pressoflex 6p C2 DCpowe'!$G$15*'ver pressoflex 6p C2 DCpowe'!$O$8)</f>
        <v>-4.9045437194988182</v>
      </c>
      <c r="N490" s="31">
        <f>IF(ABS(F490)&lt;'ver pressoflex 6p C2 DCpowe'!$G$7,'ver pressoflex 6p C2 DCpowe'!$G$16*F490*'ver pressoflex 6p C2 DCpowe'!$O$9,SIGN(F490)*'ver pressoflex 6p C2 DCpowe'!$G$15*'ver pressoflex 6p C2 DCpowe'!$O$9)</f>
        <v>0</v>
      </c>
      <c r="O490" s="31">
        <f>IF(ABS(G490)&lt;'ver pressoflex 6p C2 DCpowe'!$G$7,'ver pressoflex 6p C2 DCpowe'!$G$16*G490*'ver pressoflex 6p C2 DCpowe'!$O$10,SIGN(G490)*'ver pressoflex 6p C2 DCpowe'!$G$15*'ver pressoflex 6p C2 DCpowe'!$O$10)</f>
        <v>0</v>
      </c>
      <c r="P490" s="31">
        <f>IF(ABS(H490)&lt;'ver pressoflex 6p C2 DCpowe'!$G$7,'ver pressoflex 6p C2 DCpowe'!$G$16*H490*'ver pressoflex 6p C2 DCpowe'!$O$11,SIGN(H490)*'ver pressoflex 6p C2 DCpowe'!$G$15*'ver pressoflex 6p C2 DCpowe'!$O$11)</f>
        <v>0</v>
      </c>
      <c r="Q490" s="31">
        <f>IF(ABS(I490)&lt;'ver pressoflex 6p C2 DCpowe'!$G$7,'ver pressoflex 6p C2 DCpowe'!$G$16*I490*'ver pressoflex 6p C2 DCpowe'!$O$12,SIGN(I490)*'ver pressoflex 6p C2 DCpowe'!$G$15*'ver pressoflex 6p C2 DCpowe'!$O$12)</f>
        <v>0</v>
      </c>
      <c r="R490" s="31">
        <f>IF(ABS(J490)&lt;'ver pressoflex 6p C2 DCpowe'!$G$7,'ver pressoflex 6p C2 DCpowe'!$G$16*J490*'ver pressoflex 6p C2 DCpowe'!$O$13,SIGN(J490)*'ver pressoflex 6p C2 DCpowe'!$G$15*'ver pressoflex 6p C2 DCpowe'!$O$13)</f>
        <v>17803.500000000004</v>
      </c>
      <c r="S490" s="113">
        <f t="shared" si="101"/>
        <v>11179.453584778897</v>
      </c>
      <c r="T490" s="362">
        <f>-L490*('ver pressoflex 6p C2 DCpowe'!$G$3/2-'ver pressoflex 6p C2 DCpowe'!AF490*'ver pressoflex 6p C2 DCpowe'!D490)</f>
        <v>7134476.7833772749</v>
      </c>
      <c r="U490" s="29">
        <f>M490*IF(($G$3/2-$M$8)&gt;0,('ver pressoflex 6p C2 DCpowe'!$G$3/2-'ver pressoflex 6p C2 DCpowe'!$M$8),'ver pressoflex 6p C2 DCpowe'!$G$3/2-('ver pressoflex 6p C2 DCpowe'!$G$3-'ver pressoflex 6p C2 DCpowe'!$M$8))*IF(($G$3/2-$M$8)&gt;0,-1,1)</f>
        <v>5027.1573124862889</v>
      </c>
      <c r="V490" s="29">
        <f>N490*IF(($G$3/2-$M$9)&gt;0,('ver pressoflex 6p C2 DCpowe'!$G$3/2-'ver pressoflex 6p C2 DCpowe'!$M$9),'ver pressoflex 6p C2 DCpowe'!$G$3/2-('ver pressoflex 6p C2 DCpowe'!$G$3-'ver pressoflex 6p C2 DCpowe'!$M$9))*IF(($G$3/2-$M$9)&gt;0,-1,1)</f>
        <v>0</v>
      </c>
      <c r="W490" s="29">
        <f>O490*IF(($G$3/2-$M$10)&gt;0,('ver pressoflex 6p C2 DCpowe'!$G$3/2-'ver pressoflex 6p C2 DCpowe'!$M$10),'ver pressoflex 6p C2 DCpowe'!$G$3/2-('ver pressoflex 6p C2 DCpowe'!$G$3-'ver pressoflex 6p C2 DCpowe'!$M$10))*IF(($G$3/2-$M$10)&gt;0,-1,1)</f>
        <v>0</v>
      </c>
      <c r="X490" s="29">
        <f>P490*IF(($G$3/2-$M$11)&gt;0,('ver pressoflex 6p C2 DCpowe'!$G$3/2-'ver pressoflex 6p C2 DCpowe'!$M$11),'ver pressoflex 6p C2 DCpowe'!$G$3/2-('ver pressoflex 6p C2 DCpowe'!$G$3-'ver pressoflex 6p C2 DCpowe'!$M$11))*IF(($G$3/2-$M$11)&gt;0,-1,1)</f>
        <v>0</v>
      </c>
      <c r="Y490" s="29">
        <f>Q490*IF(($G$3/2-$M$12)&gt;0,('ver pressoflex 6p C2 DCpowe'!$G$3/2-'ver pressoflex 6p C2 DCpowe'!$M$12),'ver pressoflex 6p C2 DCpowe'!$G$3/2-('ver pressoflex 6p C2 DCpowe'!$G$3-'ver pressoflex 6p C2 DCpowe'!$M$12))*IF(($G$3/2-$M$12)&gt;0,-1,1)</f>
        <v>0</v>
      </c>
      <c r="Z490" s="29">
        <f>R490*IF(($G$3/2-$M$13)&gt;0,('ver pressoflex 6p C2 DCpowe'!$G$3/2-'ver pressoflex 6p C2 DCpowe'!$M$13),'ver pressoflex 6p C2 DCpowe'!$G$3/2-('ver pressoflex 6p C2 DCpowe'!$G$3-'ver pressoflex 6p C2 DCpowe'!$M$13))*IF(($G$3/2-$M$13)&gt;0,-1,1)</f>
        <v>18248587.500000004</v>
      </c>
      <c r="AA490" s="113">
        <f t="shared" si="109"/>
        <v>25388091.440689765</v>
      </c>
      <c r="AB490" s="193">
        <f t="shared" si="110"/>
        <v>7.7457182999564236E-4</v>
      </c>
      <c r="AC490" s="191">
        <f t="shared" si="111"/>
        <v>1.1798419388816261E-3</v>
      </c>
      <c r="AD490" s="194">
        <f t="shared" si="112"/>
        <v>4.944123776301097E-7</v>
      </c>
      <c r="AE490" s="191">
        <f t="shared" si="113"/>
        <v>8.848814541612196E-2</v>
      </c>
      <c r="AF490" s="191">
        <f t="shared" si="114"/>
        <v>0.4589918508752453</v>
      </c>
    </row>
    <row r="491" spans="2:32">
      <c r="B491" s="116">
        <f t="shared" si="100"/>
        <v>53122.004796395864</v>
      </c>
      <c r="C491" s="115">
        <f t="shared" si="115"/>
        <v>26.270000000000103</v>
      </c>
      <c r="D491" s="68">
        <f>'ver pressoflex 6p C2 DCpowe'!$G$3/2/$C$557*C491</f>
        <v>321.80750000000126</v>
      </c>
      <c r="E491" s="114">
        <f t="shared" si="102"/>
        <v>-2.9447814939857227E-4</v>
      </c>
      <c r="F491" s="114">
        <f t="shared" si="103"/>
        <v>-1.0107255489999428E-4</v>
      </c>
      <c r="G491" s="114">
        <f t="shared" si="104"/>
        <v>9.2333039598583715E-5</v>
      </c>
      <c r="H491" s="114">
        <f t="shared" si="105"/>
        <v>4.2747290206303331E-3</v>
      </c>
      <c r="I491" s="114">
        <f t="shared" si="106"/>
        <v>4.46813461512891E-3</v>
      </c>
      <c r="J491" s="114">
        <f t="shared" si="107"/>
        <v>4.6615402096274886E-3</v>
      </c>
      <c r="K491" s="114">
        <f t="shared" si="108"/>
        <v>5.145054195873933E-3</v>
      </c>
      <c r="L491" s="113">
        <f>-'ver pressoflex 6p C2 DCpowe'!$G$2*'ver pressoflex 6p C2 DCpowe'!D491*'ver pressoflex 6p C2 DCpowe'!$G$17*'ver pressoflex 6p C2 DCpowe'!$G$13*'ver pressoflex 6p C2 DCpowe'!AE491</f>
        <v>-6676.5379000323346</v>
      </c>
      <c r="M491" s="31">
        <f>IF(ABS(E491)&lt;'ver pressoflex 6p C2 DCpowe'!$G$7,'ver pressoflex 6p C2 DCpowe'!$G$16*E491*'ver pressoflex 6p C2 DCpowe'!$O$8,SIGN(E491)*'ver pressoflex 6p C2 DCpowe'!$G$15*'ver pressoflex 6p C2 DCpowe'!$O$8)</f>
        <v>-4.9573035718085308</v>
      </c>
      <c r="N491" s="31">
        <f>IF(ABS(F491)&lt;'ver pressoflex 6p C2 DCpowe'!$G$7,'ver pressoflex 6p C2 DCpowe'!$G$16*F491*'ver pressoflex 6p C2 DCpowe'!$O$9,SIGN(F491)*'ver pressoflex 6p C2 DCpowe'!$G$15*'ver pressoflex 6p C2 DCpowe'!$O$9)</f>
        <v>0</v>
      </c>
      <c r="O491" s="31">
        <f>IF(ABS(G491)&lt;'ver pressoflex 6p C2 DCpowe'!$G$7,'ver pressoflex 6p C2 DCpowe'!$G$16*G491*'ver pressoflex 6p C2 DCpowe'!$O$10,SIGN(G491)*'ver pressoflex 6p C2 DCpowe'!$G$15*'ver pressoflex 6p C2 DCpowe'!$O$10)</f>
        <v>0</v>
      </c>
      <c r="P491" s="31">
        <f>IF(ABS(H491)&lt;'ver pressoflex 6p C2 DCpowe'!$G$7,'ver pressoflex 6p C2 DCpowe'!$G$16*H491*'ver pressoflex 6p C2 DCpowe'!$O$11,SIGN(H491)*'ver pressoflex 6p C2 DCpowe'!$G$15*'ver pressoflex 6p C2 DCpowe'!$O$11)</f>
        <v>0</v>
      </c>
      <c r="Q491" s="31">
        <f>IF(ABS(I491)&lt;'ver pressoflex 6p C2 DCpowe'!$G$7,'ver pressoflex 6p C2 DCpowe'!$G$16*I491*'ver pressoflex 6p C2 DCpowe'!$O$12,SIGN(I491)*'ver pressoflex 6p C2 DCpowe'!$G$15*'ver pressoflex 6p C2 DCpowe'!$O$12)</f>
        <v>0</v>
      </c>
      <c r="R491" s="31">
        <f>IF(ABS(J491)&lt;'ver pressoflex 6p C2 DCpowe'!$G$7,'ver pressoflex 6p C2 DCpowe'!$G$16*J491*'ver pressoflex 6p C2 DCpowe'!$O$13,SIGN(J491)*'ver pressoflex 6p C2 DCpowe'!$G$15*'ver pressoflex 6p C2 DCpowe'!$O$13)</f>
        <v>17803.500000000004</v>
      </c>
      <c r="S491" s="113">
        <f t="shared" si="101"/>
        <v>11122.00479639586</v>
      </c>
      <c r="T491" s="362">
        <f>-L491*('ver pressoflex 6p C2 DCpowe'!$G$3/2-'ver pressoflex 6p C2 DCpowe'!AF491*'ver pressoflex 6p C2 DCpowe'!D491)</f>
        <v>7192220.899251949</v>
      </c>
      <c r="U491" s="29">
        <f>M491*IF(($G$3/2-$M$8)&gt;0,('ver pressoflex 6p C2 DCpowe'!$G$3/2-'ver pressoflex 6p C2 DCpowe'!$M$8),'ver pressoflex 6p C2 DCpowe'!$G$3/2-('ver pressoflex 6p C2 DCpowe'!$G$3-'ver pressoflex 6p C2 DCpowe'!$M$8))*IF(($G$3/2-$M$8)&gt;0,-1,1)</f>
        <v>5081.2361611037441</v>
      </c>
      <c r="V491" s="29">
        <f>N491*IF(($G$3/2-$M$9)&gt;0,('ver pressoflex 6p C2 DCpowe'!$G$3/2-'ver pressoflex 6p C2 DCpowe'!$M$9),'ver pressoflex 6p C2 DCpowe'!$G$3/2-('ver pressoflex 6p C2 DCpowe'!$G$3-'ver pressoflex 6p C2 DCpowe'!$M$9))*IF(($G$3/2-$M$9)&gt;0,-1,1)</f>
        <v>0</v>
      </c>
      <c r="W491" s="29">
        <f>O491*IF(($G$3/2-$M$10)&gt;0,('ver pressoflex 6p C2 DCpowe'!$G$3/2-'ver pressoflex 6p C2 DCpowe'!$M$10),'ver pressoflex 6p C2 DCpowe'!$G$3/2-('ver pressoflex 6p C2 DCpowe'!$G$3-'ver pressoflex 6p C2 DCpowe'!$M$10))*IF(($G$3/2-$M$10)&gt;0,-1,1)</f>
        <v>0</v>
      </c>
      <c r="X491" s="29">
        <f>P491*IF(($G$3/2-$M$11)&gt;0,('ver pressoflex 6p C2 DCpowe'!$G$3/2-'ver pressoflex 6p C2 DCpowe'!$M$11),'ver pressoflex 6p C2 DCpowe'!$G$3/2-('ver pressoflex 6p C2 DCpowe'!$G$3-'ver pressoflex 6p C2 DCpowe'!$M$11))*IF(($G$3/2-$M$11)&gt;0,-1,1)</f>
        <v>0</v>
      </c>
      <c r="Y491" s="29">
        <f>Q491*IF(($G$3/2-$M$12)&gt;0,('ver pressoflex 6p C2 DCpowe'!$G$3/2-'ver pressoflex 6p C2 DCpowe'!$M$12),'ver pressoflex 6p C2 DCpowe'!$G$3/2-('ver pressoflex 6p C2 DCpowe'!$G$3-'ver pressoflex 6p C2 DCpowe'!$M$12))*IF(($G$3/2-$M$12)&gt;0,-1,1)</f>
        <v>0</v>
      </c>
      <c r="Z491" s="29">
        <f>R491*IF(($G$3/2-$M$13)&gt;0,('ver pressoflex 6p C2 DCpowe'!$G$3/2-'ver pressoflex 6p C2 DCpowe'!$M$13),'ver pressoflex 6p C2 DCpowe'!$G$3/2-('ver pressoflex 6p C2 DCpowe'!$G$3-'ver pressoflex 6p C2 DCpowe'!$M$13))*IF(($G$3/2-$M$13)&gt;0,-1,1)</f>
        <v>18248587.500000004</v>
      </c>
      <c r="AA491" s="113">
        <f t="shared" si="109"/>
        <v>25445889.635413058</v>
      </c>
      <c r="AB491" s="193">
        <f t="shared" si="110"/>
        <v>7.7799213564501727E-4</v>
      </c>
      <c r="AC491" s="191">
        <f t="shared" si="111"/>
        <v>1.185542448297251E-3</v>
      </c>
      <c r="AD491" s="194">
        <f t="shared" si="112"/>
        <v>4.9883758038235686E-7</v>
      </c>
      <c r="AE491" s="191">
        <f t="shared" si="113"/>
        <v>8.8915683622293823E-2</v>
      </c>
      <c r="AF491" s="191">
        <f t="shared" si="114"/>
        <v>0.45916243527805156</v>
      </c>
    </row>
    <row r="492" spans="2:32">
      <c r="B492" s="116">
        <f t="shared" si="100"/>
        <v>53064.273339036605</v>
      </c>
      <c r="C492" s="115">
        <f t="shared" si="115"/>
        <v>26.370000000000104</v>
      </c>
      <c r="D492" s="68">
        <f>'ver pressoflex 6p C2 DCpowe'!$G$3/2/$C$557*C492</f>
        <v>323.03250000000128</v>
      </c>
      <c r="E492" s="114">
        <f t="shared" si="102"/>
        <v>-2.9761595187152517E-4</v>
      </c>
      <c r="F492" s="114">
        <f t="shared" si="103"/>
        <v>-1.0409573445156081E-4</v>
      </c>
      <c r="G492" s="114">
        <f t="shared" si="104"/>
        <v>8.9424482968403568E-5</v>
      </c>
      <c r="H492" s="114">
        <f t="shared" si="105"/>
        <v>4.2742991846751333E-3</v>
      </c>
      <c r="I492" s="114">
        <f t="shared" si="106"/>
        <v>4.4678194020950981E-3</v>
      </c>
      <c r="J492" s="114">
        <f t="shared" si="107"/>
        <v>4.6613396195150621E-3</v>
      </c>
      <c r="K492" s="114">
        <f t="shared" si="108"/>
        <v>5.1451401630649733E-3</v>
      </c>
      <c r="L492" s="113">
        <f>-'ver pressoflex 6p C2 DCpowe'!$G$2*'ver pressoflex 6p C2 DCpowe'!D492*'ver pressoflex 6p C2 DCpowe'!$G$17*'ver pressoflex 6p C2 DCpowe'!$G$13*'ver pressoflex 6p C2 DCpowe'!AE492</f>
        <v>-6734.2165350024252</v>
      </c>
      <c r="M492" s="31">
        <f>IF(ABS(E492)&lt;'ver pressoflex 6p C2 DCpowe'!$G$7,'ver pressoflex 6p C2 DCpowe'!$G$16*E492*'ver pressoflex 6p C2 DCpowe'!$O$8,SIGN(E492)*'ver pressoflex 6p C2 DCpowe'!$G$15*'ver pressoflex 6p C2 DCpowe'!$O$8)</f>
        <v>-5.0101259609690434</v>
      </c>
      <c r="N492" s="31">
        <f>IF(ABS(F492)&lt;'ver pressoflex 6p C2 DCpowe'!$G$7,'ver pressoflex 6p C2 DCpowe'!$G$16*F492*'ver pressoflex 6p C2 DCpowe'!$O$9,SIGN(F492)*'ver pressoflex 6p C2 DCpowe'!$G$15*'ver pressoflex 6p C2 DCpowe'!$O$9)</f>
        <v>0</v>
      </c>
      <c r="O492" s="31">
        <f>IF(ABS(G492)&lt;'ver pressoflex 6p C2 DCpowe'!$G$7,'ver pressoflex 6p C2 DCpowe'!$G$16*G492*'ver pressoflex 6p C2 DCpowe'!$O$10,SIGN(G492)*'ver pressoflex 6p C2 DCpowe'!$G$15*'ver pressoflex 6p C2 DCpowe'!$O$10)</f>
        <v>0</v>
      </c>
      <c r="P492" s="31">
        <f>IF(ABS(H492)&lt;'ver pressoflex 6p C2 DCpowe'!$G$7,'ver pressoflex 6p C2 DCpowe'!$G$16*H492*'ver pressoflex 6p C2 DCpowe'!$O$11,SIGN(H492)*'ver pressoflex 6p C2 DCpowe'!$G$15*'ver pressoflex 6p C2 DCpowe'!$O$11)</f>
        <v>0</v>
      </c>
      <c r="Q492" s="31">
        <f>IF(ABS(I492)&lt;'ver pressoflex 6p C2 DCpowe'!$G$7,'ver pressoflex 6p C2 DCpowe'!$G$16*I492*'ver pressoflex 6p C2 DCpowe'!$O$12,SIGN(I492)*'ver pressoflex 6p C2 DCpowe'!$G$15*'ver pressoflex 6p C2 DCpowe'!$O$12)</f>
        <v>0</v>
      </c>
      <c r="R492" s="31">
        <f>IF(ABS(J492)&lt;'ver pressoflex 6p C2 DCpowe'!$G$7,'ver pressoflex 6p C2 DCpowe'!$G$16*J492*'ver pressoflex 6p C2 DCpowe'!$O$13,SIGN(J492)*'ver pressoflex 6p C2 DCpowe'!$G$15*'ver pressoflex 6p C2 DCpowe'!$O$13)</f>
        <v>17803.500000000004</v>
      </c>
      <c r="S492" s="113">
        <f t="shared" si="101"/>
        <v>11064.273339036608</v>
      </c>
      <c r="T492" s="362">
        <f>-L492*('ver pressoflex 6p C2 DCpowe'!$G$3/2-'ver pressoflex 6p C2 DCpowe'!AF492*'ver pressoflex 6p C2 DCpowe'!D492)</f>
        <v>7250198.2285871627</v>
      </c>
      <c r="U492" s="29">
        <f>M492*IF(($G$3/2-$M$8)&gt;0,('ver pressoflex 6p C2 DCpowe'!$G$3/2-'ver pressoflex 6p C2 DCpowe'!$M$8),'ver pressoflex 6p C2 DCpowe'!$G$3/2-('ver pressoflex 6p C2 DCpowe'!$G$3-'ver pressoflex 6p C2 DCpowe'!$M$8))*IF(($G$3/2-$M$8)&gt;0,-1,1)</f>
        <v>5135.3791099932696</v>
      </c>
      <c r="V492" s="29">
        <f>N492*IF(($G$3/2-$M$9)&gt;0,('ver pressoflex 6p C2 DCpowe'!$G$3/2-'ver pressoflex 6p C2 DCpowe'!$M$9),'ver pressoflex 6p C2 DCpowe'!$G$3/2-('ver pressoflex 6p C2 DCpowe'!$G$3-'ver pressoflex 6p C2 DCpowe'!$M$9))*IF(($G$3/2-$M$9)&gt;0,-1,1)</f>
        <v>0</v>
      </c>
      <c r="W492" s="29">
        <f>O492*IF(($G$3/2-$M$10)&gt;0,('ver pressoflex 6p C2 DCpowe'!$G$3/2-'ver pressoflex 6p C2 DCpowe'!$M$10),'ver pressoflex 6p C2 DCpowe'!$G$3/2-('ver pressoflex 6p C2 DCpowe'!$G$3-'ver pressoflex 6p C2 DCpowe'!$M$10))*IF(($G$3/2-$M$10)&gt;0,-1,1)</f>
        <v>0</v>
      </c>
      <c r="X492" s="29">
        <f>P492*IF(($G$3/2-$M$11)&gt;0,('ver pressoflex 6p C2 DCpowe'!$G$3/2-'ver pressoflex 6p C2 DCpowe'!$M$11),'ver pressoflex 6p C2 DCpowe'!$G$3/2-('ver pressoflex 6p C2 DCpowe'!$G$3-'ver pressoflex 6p C2 DCpowe'!$M$11))*IF(($G$3/2-$M$11)&gt;0,-1,1)</f>
        <v>0</v>
      </c>
      <c r="Y492" s="29">
        <f>Q492*IF(($G$3/2-$M$12)&gt;0,('ver pressoflex 6p C2 DCpowe'!$G$3/2-'ver pressoflex 6p C2 DCpowe'!$M$12),'ver pressoflex 6p C2 DCpowe'!$G$3/2-('ver pressoflex 6p C2 DCpowe'!$G$3-'ver pressoflex 6p C2 DCpowe'!$M$12))*IF(($G$3/2-$M$12)&gt;0,-1,1)</f>
        <v>0</v>
      </c>
      <c r="Z492" s="29">
        <f>R492*IF(($G$3/2-$M$13)&gt;0,('ver pressoflex 6p C2 DCpowe'!$G$3/2-'ver pressoflex 6p C2 DCpowe'!$M$13),'ver pressoflex 6p C2 DCpowe'!$G$3/2-('ver pressoflex 6p C2 DCpowe'!$G$3-'ver pressoflex 6p C2 DCpowe'!$M$13))*IF(($G$3/2-$M$13)&gt;0,-1,1)</f>
        <v>18248587.500000004</v>
      </c>
      <c r="AA492" s="113">
        <f t="shared" si="109"/>
        <v>25503921.107697159</v>
      </c>
      <c r="AB492" s="193">
        <f t="shared" si="110"/>
        <v>7.8141649542143614E-4</v>
      </c>
      <c r="AC492" s="191">
        <f t="shared" si="111"/>
        <v>1.1912497145912825E-3</v>
      </c>
      <c r="AD492" s="194">
        <f t="shared" si="112"/>
        <v>5.032875605417106E-7</v>
      </c>
      <c r="AE492" s="191">
        <f t="shared" si="113"/>
        <v>8.9343728594346181E-2</v>
      </c>
      <c r="AF492" s="191">
        <f t="shared" si="114"/>
        <v>0.45933181850415794</v>
      </c>
    </row>
    <row r="493" spans="2:32">
      <c r="B493" s="116">
        <f t="shared" si="100"/>
        <v>53006.258709827001</v>
      </c>
      <c r="C493" s="115">
        <f t="shared" si="115"/>
        <v>26.470000000000105</v>
      </c>
      <c r="D493" s="68">
        <f>'ver pressoflex 6p C2 DCpowe'!$G$3/2/$C$557*C493</f>
        <v>324.2575000000013</v>
      </c>
      <c r="E493" s="114">
        <f t="shared" si="102"/>
        <v>-3.0075747582286128E-4</v>
      </c>
      <c r="F493" s="114">
        <f t="shared" si="103"/>
        <v>-1.0712249953709463E-4</v>
      </c>
      <c r="G493" s="114">
        <f t="shared" si="104"/>
        <v>8.6512476748672036E-5</v>
      </c>
      <c r="H493" s="114">
        <f t="shared" si="105"/>
        <v>4.2738688389283757E-3</v>
      </c>
      <c r="I493" s="114">
        <f t="shared" si="106"/>
        <v>4.4675038152141421E-3</v>
      </c>
      <c r="J493" s="114">
        <f t="shared" si="107"/>
        <v>4.6611387914999086E-3</v>
      </c>
      <c r="K493" s="114">
        <f t="shared" si="108"/>
        <v>5.1452262322143243E-3</v>
      </c>
      <c r="L493" s="113">
        <f>-'ver pressoflex 6p C2 DCpowe'!$G$2*'ver pressoflex 6p C2 DCpowe'!D493*'ver pressoflex 6p C2 DCpowe'!$G$17*'ver pressoflex 6p C2 DCpowe'!$G$13*'ver pressoflex 6p C2 DCpowe'!AE493</f>
        <v>-6792.1782791747701</v>
      </c>
      <c r="M493" s="31">
        <f>IF(ABS(E493)&lt;'ver pressoflex 6p C2 DCpowe'!$G$7,'ver pressoflex 6p C2 DCpowe'!$G$16*E493*'ver pressoflex 6p C2 DCpowe'!$O$8,SIGN(E493)*'ver pressoflex 6p C2 DCpowe'!$G$15*'ver pressoflex 6p C2 DCpowe'!$O$8)</f>
        <v>-5.0630109982347529</v>
      </c>
      <c r="N493" s="31">
        <f>IF(ABS(F493)&lt;'ver pressoflex 6p C2 DCpowe'!$G$7,'ver pressoflex 6p C2 DCpowe'!$G$16*F493*'ver pressoflex 6p C2 DCpowe'!$O$9,SIGN(F493)*'ver pressoflex 6p C2 DCpowe'!$G$15*'ver pressoflex 6p C2 DCpowe'!$O$9)</f>
        <v>0</v>
      </c>
      <c r="O493" s="31">
        <f>IF(ABS(G493)&lt;'ver pressoflex 6p C2 DCpowe'!$G$7,'ver pressoflex 6p C2 DCpowe'!$G$16*G493*'ver pressoflex 6p C2 DCpowe'!$O$10,SIGN(G493)*'ver pressoflex 6p C2 DCpowe'!$G$15*'ver pressoflex 6p C2 DCpowe'!$O$10)</f>
        <v>0</v>
      </c>
      <c r="P493" s="31">
        <f>IF(ABS(H493)&lt;'ver pressoflex 6p C2 DCpowe'!$G$7,'ver pressoflex 6p C2 DCpowe'!$G$16*H493*'ver pressoflex 6p C2 DCpowe'!$O$11,SIGN(H493)*'ver pressoflex 6p C2 DCpowe'!$G$15*'ver pressoflex 6p C2 DCpowe'!$O$11)</f>
        <v>0</v>
      </c>
      <c r="Q493" s="31">
        <f>IF(ABS(I493)&lt;'ver pressoflex 6p C2 DCpowe'!$G$7,'ver pressoflex 6p C2 DCpowe'!$G$16*I493*'ver pressoflex 6p C2 DCpowe'!$O$12,SIGN(I493)*'ver pressoflex 6p C2 DCpowe'!$G$15*'ver pressoflex 6p C2 DCpowe'!$O$12)</f>
        <v>0</v>
      </c>
      <c r="R493" s="31">
        <f>IF(ABS(J493)&lt;'ver pressoflex 6p C2 DCpowe'!$G$7,'ver pressoflex 6p C2 DCpowe'!$G$16*J493*'ver pressoflex 6p C2 DCpowe'!$O$13,SIGN(J493)*'ver pressoflex 6p C2 DCpowe'!$G$15*'ver pressoflex 6p C2 DCpowe'!$O$13)</f>
        <v>17803.500000000004</v>
      </c>
      <c r="S493" s="113">
        <f t="shared" si="101"/>
        <v>11006.258709826998</v>
      </c>
      <c r="T493" s="362">
        <f>-L493*('ver pressoflex 6p C2 DCpowe'!$G$3/2-'ver pressoflex 6p C2 DCpowe'!AF493*'ver pressoflex 6p C2 DCpowe'!D493)</f>
        <v>7308408.7864658087</v>
      </c>
      <c r="U493" s="29">
        <f>M493*IF(($G$3/2-$M$8)&gt;0,('ver pressoflex 6p C2 DCpowe'!$G$3/2-'ver pressoflex 6p C2 DCpowe'!$M$8),'ver pressoflex 6p C2 DCpowe'!$G$3/2-('ver pressoflex 6p C2 DCpowe'!$G$3-'ver pressoflex 6p C2 DCpowe'!$M$8))*IF(($G$3/2-$M$8)&gt;0,-1,1)</f>
        <v>5189.5862731906218</v>
      </c>
      <c r="V493" s="29">
        <f>N493*IF(($G$3/2-$M$9)&gt;0,('ver pressoflex 6p C2 DCpowe'!$G$3/2-'ver pressoflex 6p C2 DCpowe'!$M$9),'ver pressoflex 6p C2 DCpowe'!$G$3/2-('ver pressoflex 6p C2 DCpowe'!$G$3-'ver pressoflex 6p C2 DCpowe'!$M$9))*IF(($G$3/2-$M$9)&gt;0,-1,1)</f>
        <v>0</v>
      </c>
      <c r="W493" s="29">
        <f>O493*IF(($G$3/2-$M$10)&gt;0,('ver pressoflex 6p C2 DCpowe'!$G$3/2-'ver pressoflex 6p C2 DCpowe'!$M$10),'ver pressoflex 6p C2 DCpowe'!$G$3/2-('ver pressoflex 6p C2 DCpowe'!$G$3-'ver pressoflex 6p C2 DCpowe'!$M$10))*IF(($G$3/2-$M$10)&gt;0,-1,1)</f>
        <v>0</v>
      </c>
      <c r="X493" s="29">
        <f>P493*IF(($G$3/2-$M$11)&gt;0,('ver pressoflex 6p C2 DCpowe'!$G$3/2-'ver pressoflex 6p C2 DCpowe'!$M$11),'ver pressoflex 6p C2 DCpowe'!$G$3/2-('ver pressoflex 6p C2 DCpowe'!$G$3-'ver pressoflex 6p C2 DCpowe'!$M$11))*IF(($G$3/2-$M$11)&gt;0,-1,1)</f>
        <v>0</v>
      </c>
      <c r="Y493" s="29">
        <f>Q493*IF(($G$3/2-$M$12)&gt;0,('ver pressoflex 6p C2 DCpowe'!$G$3/2-'ver pressoflex 6p C2 DCpowe'!$M$12),'ver pressoflex 6p C2 DCpowe'!$G$3/2-('ver pressoflex 6p C2 DCpowe'!$G$3-'ver pressoflex 6p C2 DCpowe'!$M$12))*IF(($G$3/2-$M$12)&gt;0,-1,1)</f>
        <v>0</v>
      </c>
      <c r="Z493" s="29">
        <f>R493*IF(($G$3/2-$M$13)&gt;0,('ver pressoflex 6p C2 DCpowe'!$G$3/2-'ver pressoflex 6p C2 DCpowe'!$M$13),'ver pressoflex 6p C2 DCpowe'!$G$3/2-('ver pressoflex 6p C2 DCpowe'!$G$3-'ver pressoflex 6p C2 DCpowe'!$M$13))*IF(($G$3/2-$M$13)&gt;0,-1,1)</f>
        <v>18248587.500000004</v>
      </c>
      <c r="AA493" s="113">
        <f t="shared" si="109"/>
        <v>25562185.872739002</v>
      </c>
      <c r="AB493" s="193">
        <f t="shared" si="110"/>
        <v>7.8484491653727786E-4</v>
      </c>
      <c r="AC493" s="191">
        <f t="shared" si="111"/>
        <v>1.1969637497843521E-3</v>
      </c>
      <c r="AD493" s="194">
        <f t="shared" si="112"/>
        <v>5.0776239695644991E-7</v>
      </c>
      <c r="AE493" s="191">
        <f t="shared" si="113"/>
        <v>8.9772281233826398E-2</v>
      </c>
      <c r="AF493" s="191">
        <f t="shared" si="114"/>
        <v>0.45950001300939547</v>
      </c>
    </row>
    <row r="494" spans="2:32">
      <c r="B494" s="116">
        <f t="shared" si="100"/>
        <v>52947.960404699348</v>
      </c>
      <c r="C494" s="115">
        <f t="shared" si="115"/>
        <v>26.570000000000107</v>
      </c>
      <c r="D494" s="68">
        <f>'ver pressoflex 6p C2 DCpowe'!$G$3/2/$C$557*C494</f>
        <v>325.48250000000132</v>
      </c>
      <c r="E494" s="114">
        <f t="shared" si="102"/>
        <v>-3.0390272787709816E-4</v>
      </c>
      <c r="F494" s="114">
        <f t="shared" si="103"/>
        <v>-1.1015285653912199E-4</v>
      </c>
      <c r="G494" s="114">
        <f t="shared" si="104"/>
        <v>8.3597014798854219E-5</v>
      </c>
      <c r="H494" s="114">
        <f t="shared" si="105"/>
        <v>4.2734379824825898E-3</v>
      </c>
      <c r="I494" s="114">
        <f t="shared" si="106"/>
        <v>4.4671878538205655E-3</v>
      </c>
      <c r="J494" s="114">
        <f t="shared" si="107"/>
        <v>4.6609377251585413E-3</v>
      </c>
      <c r="K494" s="114">
        <f t="shared" si="108"/>
        <v>5.1453124035034823E-3</v>
      </c>
      <c r="L494" s="113">
        <f>-'ver pressoflex 6p C2 DCpowe'!$G$2*'ver pressoflex 6p C2 DCpowe'!D494*'ver pressoflex 6p C2 DCpowe'!$G$17*'ver pressoflex 6p C2 DCpowe'!$G$13*'ver pressoflex 6p C2 DCpowe'!AE494</f>
        <v>-6850.4236365055267</v>
      </c>
      <c r="M494" s="31">
        <f>IF(ABS(E494)&lt;'ver pressoflex 6p C2 DCpowe'!$G$7,'ver pressoflex 6p C2 DCpowe'!$G$16*E494*'ver pressoflex 6p C2 DCpowe'!$O$8,SIGN(E494)*'ver pressoflex 6p C2 DCpowe'!$G$15*'ver pressoflex 6p C2 DCpowe'!$O$8)</f>
        <v>-5.1159587951240999</v>
      </c>
      <c r="N494" s="31">
        <f>IF(ABS(F494)&lt;'ver pressoflex 6p C2 DCpowe'!$G$7,'ver pressoflex 6p C2 DCpowe'!$G$16*F494*'ver pressoflex 6p C2 DCpowe'!$O$9,SIGN(F494)*'ver pressoflex 6p C2 DCpowe'!$G$15*'ver pressoflex 6p C2 DCpowe'!$O$9)</f>
        <v>0</v>
      </c>
      <c r="O494" s="31">
        <f>IF(ABS(G494)&lt;'ver pressoflex 6p C2 DCpowe'!$G$7,'ver pressoflex 6p C2 DCpowe'!$G$16*G494*'ver pressoflex 6p C2 DCpowe'!$O$10,SIGN(G494)*'ver pressoflex 6p C2 DCpowe'!$G$15*'ver pressoflex 6p C2 DCpowe'!$O$10)</f>
        <v>0</v>
      </c>
      <c r="P494" s="31">
        <f>IF(ABS(H494)&lt;'ver pressoflex 6p C2 DCpowe'!$G$7,'ver pressoflex 6p C2 DCpowe'!$G$16*H494*'ver pressoflex 6p C2 DCpowe'!$O$11,SIGN(H494)*'ver pressoflex 6p C2 DCpowe'!$G$15*'ver pressoflex 6p C2 DCpowe'!$O$11)</f>
        <v>0</v>
      </c>
      <c r="Q494" s="31">
        <f>IF(ABS(I494)&lt;'ver pressoflex 6p C2 DCpowe'!$G$7,'ver pressoflex 6p C2 DCpowe'!$G$16*I494*'ver pressoflex 6p C2 DCpowe'!$O$12,SIGN(I494)*'ver pressoflex 6p C2 DCpowe'!$G$15*'ver pressoflex 6p C2 DCpowe'!$O$12)</f>
        <v>0</v>
      </c>
      <c r="R494" s="31">
        <f>IF(ABS(J494)&lt;'ver pressoflex 6p C2 DCpowe'!$G$7,'ver pressoflex 6p C2 DCpowe'!$G$16*J494*'ver pressoflex 6p C2 DCpowe'!$O$13,SIGN(J494)*'ver pressoflex 6p C2 DCpowe'!$G$15*'ver pressoflex 6p C2 DCpowe'!$O$13)</f>
        <v>17803.500000000004</v>
      </c>
      <c r="S494" s="113">
        <f t="shared" si="101"/>
        <v>10947.960404699352</v>
      </c>
      <c r="T494" s="362">
        <f>-L494*('ver pressoflex 6p C2 DCpowe'!$G$3/2-'ver pressoflex 6p C2 DCpowe'!AF494*'ver pressoflex 6p C2 DCpowe'!D494)</f>
        <v>7366852.5880065644</v>
      </c>
      <c r="U494" s="29">
        <f>M494*IF(($G$3/2-$M$8)&gt;0,('ver pressoflex 6p C2 DCpowe'!$G$3/2-'ver pressoflex 6p C2 DCpowe'!$M$8),'ver pressoflex 6p C2 DCpowe'!$G$3/2-('ver pressoflex 6p C2 DCpowe'!$G$3-'ver pressoflex 6p C2 DCpowe'!$M$8))*IF(($G$3/2-$M$8)&gt;0,-1,1)</f>
        <v>5243.8577650022025</v>
      </c>
      <c r="V494" s="29">
        <f>N494*IF(($G$3/2-$M$9)&gt;0,('ver pressoflex 6p C2 DCpowe'!$G$3/2-'ver pressoflex 6p C2 DCpowe'!$M$9),'ver pressoflex 6p C2 DCpowe'!$G$3/2-('ver pressoflex 6p C2 DCpowe'!$G$3-'ver pressoflex 6p C2 DCpowe'!$M$9))*IF(($G$3/2-$M$9)&gt;0,-1,1)</f>
        <v>0</v>
      </c>
      <c r="W494" s="29">
        <f>O494*IF(($G$3/2-$M$10)&gt;0,('ver pressoflex 6p C2 DCpowe'!$G$3/2-'ver pressoflex 6p C2 DCpowe'!$M$10),'ver pressoflex 6p C2 DCpowe'!$G$3/2-('ver pressoflex 6p C2 DCpowe'!$G$3-'ver pressoflex 6p C2 DCpowe'!$M$10))*IF(($G$3/2-$M$10)&gt;0,-1,1)</f>
        <v>0</v>
      </c>
      <c r="X494" s="29">
        <f>P494*IF(($G$3/2-$M$11)&gt;0,('ver pressoflex 6p C2 DCpowe'!$G$3/2-'ver pressoflex 6p C2 DCpowe'!$M$11),'ver pressoflex 6p C2 DCpowe'!$G$3/2-('ver pressoflex 6p C2 DCpowe'!$G$3-'ver pressoflex 6p C2 DCpowe'!$M$11))*IF(($G$3/2-$M$11)&gt;0,-1,1)</f>
        <v>0</v>
      </c>
      <c r="Y494" s="29">
        <f>Q494*IF(($G$3/2-$M$12)&gt;0,('ver pressoflex 6p C2 DCpowe'!$G$3/2-'ver pressoflex 6p C2 DCpowe'!$M$12),'ver pressoflex 6p C2 DCpowe'!$G$3/2-('ver pressoflex 6p C2 DCpowe'!$G$3-'ver pressoflex 6p C2 DCpowe'!$M$12))*IF(($G$3/2-$M$12)&gt;0,-1,1)</f>
        <v>0</v>
      </c>
      <c r="Z494" s="29">
        <f>R494*IF(($G$3/2-$M$13)&gt;0,('ver pressoflex 6p C2 DCpowe'!$G$3/2-'ver pressoflex 6p C2 DCpowe'!$M$13),'ver pressoflex 6p C2 DCpowe'!$G$3/2-('ver pressoflex 6p C2 DCpowe'!$G$3-'ver pressoflex 6p C2 DCpowe'!$M$13))*IF(($G$3/2-$M$13)&gt;0,-1,1)</f>
        <v>18248587.500000004</v>
      </c>
      <c r="AA494" s="113">
        <f t="shared" si="109"/>
        <v>25620683.945771571</v>
      </c>
      <c r="AB494" s="193">
        <f t="shared" si="110"/>
        <v>7.8827740622203863E-4</v>
      </c>
      <c r="AC494" s="191">
        <f t="shared" si="111"/>
        <v>1.20268456592562E-3</v>
      </c>
      <c r="AD494" s="194">
        <f t="shared" si="112"/>
        <v>5.1226216874456519E-7</v>
      </c>
      <c r="AE494" s="191">
        <f t="shared" si="113"/>
        <v>9.0201342444421503E-2</v>
      </c>
      <c r="AF494" s="191">
        <f t="shared" si="114"/>
        <v>0.45966703108129903</v>
      </c>
    </row>
    <row r="495" spans="2:32">
      <c r="B495" s="116">
        <f t="shared" si="100"/>
        <v>52889.377918388898</v>
      </c>
      <c r="C495" s="115">
        <f t="shared" si="115"/>
        <v>26.670000000000108</v>
      </c>
      <c r="D495" s="68">
        <f>'ver pressoflex 6p C2 DCpowe'!$G$3/2/$C$557*C495</f>
        <v>326.70750000000135</v>
      </c>
      <c r="E495" s="114">
        <f t="shared" si="102"/>
        <v>-3.0705171467448612E-4</v>
      </c>
      <c r="F495" s="114">
        <f t="shared" si="103"/>
        <v>-1.131868118553268E-4</v>
      </c>
      <c r="G495" s="114">
        <f t="shared" si="104"/>
        <v>8.0678090963832497E-5</v>
      </c>
      <c r="H495" s="114">
        <f t="shared" si="105"/>
        <v>4.2730066144281527E-3</v>
      </c>
      <c r="I495" s="114">
        <f t="shared" si="106"/>
        <v>4.4668715172473117E-3</v>
      </c>
      <c r="J495" s="114">
        <f t="shared" si="107"/>
        <v>4.6607364200664716E-3</v>
      </c>
      <c r="K495" s="114">
        <f t="shared" si="108"/>
        <v>5.1453986771143696E-3</v>
      </c>
      <c r="L495" s="113">
        <f>-'ver pressoflex 6p C2 DCpowe'!$G$2*'ver pressoflex 6p C2 DCpowe'!D495*'ver pressoflex 6p C2 DCpowe'!$G$17*'ver pressoflex 6p C2 DCpowe'!$G$13*'ver pressoflex 6p C2 DCpowe'!AE495</f>
        <v>-6908.9531121476812</v>
      </c>
      <c r="M495" s="31">
        <f>IF(ABS(E495)&lt;'ver pressoflex 6p C2 DCpowe'!$G$7,'ver pressoflex 6p C2 DCpowe'!$G$16*E495*'ver pressoflex 6p C2 DCpowe'!$O$8,SIGN(E495)*'ver pressoflex 6p C2 DCpowe'!$G$15*'ver pressoflex 6p C2 DCpowe'!$O$8)</f>
        <v>-5.1689694634203773</v>
      </c>
      <c r="N495" s="31">
        <f>IF(ABS(F495)&lt;'ver pressoflex 6p C2 DCpowe'!$G$7,'ver pressoflex 6p C2 DCpowe'!$G$16*F495*'ver pressoflex 6p C2 DCpowe'!$O$9,SIGN(F495)*'ver pressoflex 6p C2 DCpowe'!$G$15*'ver pressoflex 6p C2 DCpowe'!$O$9)</f>
        <v>0</v>
      </c>
      <c r="O495" s="31">
        <f>IF(ABS(G495)&lt;'ver pressoflex 6p C2 DCpowe'!$G$7,'ver pressoflex 6p C2 DCpowe'!$G$16*G495*'ver pressoflex 6p C2 DCpowe'!$O$10,SIGN(G495)*'ver pressoflex 6p C2 DCpowe'!$G$15*'ver pressoflex 6p C2 DCpowe'!$O$10)</f>
        <v>0</v>
      </c>
      <c r="P495" s="31">
        <f>IF(ABS(H495)&lt;'ver pressoflex 6p C2 DCpowe'!$G$7,'ver pressoflex 6p C2 DCpowe'!$G$16*H495*'ver pressoflex 6p C2 DCpowe'!$O$11,SIGN(H495)*'ver pressoflex 6p C2 DCpowe'!$G$15*'ver pressoflex 6p C2 DCpowe'!$O$11)</f>
        <v>0</v>
      </c>
      <c r="Q495" s="31">
        <f>IF(ABS(I495)&lt;'ver pressoflex 6p C2 DCpowe'!$G$7,'ver pressoflex 6p C2 DCpowe'!$G$16*I495*'ver pressoflex 6p C2 DCpowe'!$O$12,SIGN(I495)*'ver pressoflex 6p C2 DCpowe'!$G$15*'ver pressoflex 6p C2 DCpowe'!$O$12)</f>
        <v>0</v>
      </c>
      <c r="R495" s="31">
        <f>IF(ABS(J495)&lt;'ver pressoflex 6p C2 DCpowe'!$G$7,'ver pressoflex 6p C2 DCpowe'!$G$16*J495*'ver pressoflex 6p C2 DCpowe'!$O$13,SIGN(J495)*'ver pressoflex 6p C2 DCpowe'!$G$15*'ver pressoflex 6p C2 DCpowe'!$O$13)</f>
        <v>17803.500000000004</v>
      </c>
      <c r="S495" s="113">
        <f t="shared" si="101"/>
        <v>10889.377918388902</v>
      </c>
      <c r="T495" s="362">
        <f>-L495*('ver pressoflex 6p C2 DCpowe'!$G$3/2-'ver pressoflex 6p C2 DCpowe'!AF495*'ver pressoflex 6p C2 DCpowe'!D495)</f>
        <v>7425529.6483640261</v>
      </c>
      <c r="U495" s="29">
        <f>M495*IF(($G$3/2-$M$8)&gt;0,('ver pressoflex 6p C2 DCpowe'!$G$3/2-'ver pressoflex 6p C2 DCpowe'!$M$8),'ver pressoflex 6p C2 DCpowe'!$G$3/2-('ver pressoflex 6p C2 DCpowe'!$G$3-'ver pressoflex 6p C2 DCpowe'!$M$8))*IF(($G$3/2-$M$8)&gt;0,-1,1)</f>
        <v>5298.193700005887</v>
      </c>
      <c r="V495" s="29">
        <f>N495*IF(($G$3/2-$M$9)&gt;0,('ver pressoflex 6p C2 DCpowe'!$G$3/2-'ver pressoflex 6p C2 DCpowe'!$M$9),'ver pressoflex 6p C2 DCpowe'!$G$3/2-('ver pressoflex 6p C2 DCpowe'!$G$3-'ver pressoflex 6p C2 DCpowe'!$M$9))*IF(($G$3/2-$M$9)&gt;0,-1,1)</f>
        <v>0</v>
      </c>
      <c r="W495" s="29">
        <f>O495*IF(($G$3/2-$M$10)&gt;0,('ver pressoflex 6p C2 DCpowe'!$G$3/2-'ver pressoflex 6p C2 DCpowe'!$M$10),'ver pressoflex 6p C2 DCpowe'!$G$3/2-('ver pressoflex 6p C2 DCpowe'!$G$3-'ver pressoflex 6p C2 DCpowe'!$M$10))*IF(($G$3/2-$M$10)&gt;0,-1,1)</f>
        <v>0</v>
      </c>
      <c r="X495" s="29">
        <f>P495*IF(($G$3/2-$M$11)&gt;0,('ver pressoflex 6p C2 DCpowe'!$G$3/2-'ver pressoflex 6p C2 DCpowe'!$M$11),'ver pressoflex 6p C2 DCpowe'!$G$3/2-('ver pressoflex 6p C2 DCpowe'!$G$3-'ver pressoflex 6p C2 DCpowe'!$M$11))*IF(($G$3/2-$M$11)&gt;0,-1,1)</f>
        <v>0</v>
      </c>
      <c r="Y495" s="29">
        <f>Q495*IF(($G$3/2-$M$12)&gt;0,('ver pressoflex 6p C2 DCpowe'!$G$3/2-'ver pressoflex 6p C2 DCpowe'!$M$12),'ver pressoflex 6p C2 DCpowe'!$G$3/2-('ver pressoflex 6p C2 DCpowe'!$G$3-'ver pressoflex 6p C2 DCpowe'!$M$12))*IF(($G$3/2-$M$12)&gt;0,-1,1)</f>
        <v>0</v>
      </c>
      <c r="Z495" s="29">
        <f>R495*IF(($G$3/2-$M$13)&gt;0,('ver pressoflex 6p C2 DCpowe'!$G$3/2-'ver pressoflex 6p C2 DCpowe'!$M$13),'ver pressoflex 6p C2 DCpowe'!$G$3/2-('ver pressoflex 6p C2 DCpowe'!$G$3-'ver pressoflex 6p C2 DCpowe'!$M$13))*IF(($G$3/2-$M$13)&gt;0,-1,1)</f>
        <v>18248587.500000004</v>
      </c>
      <c r="AA495" s="113">
        <f t="shared" si="109"/>
        <v>25679415.342064038</v>
      </c>
      <c r="AB495" s="193">
        <f t="shared" si="110"/>
        <v>7.917139717223844E-4</v>
      </c>
      <c r="AC495" s="191">
        <f t="shared" si="111"/>
        <v>1.208412175092863E-3</v>
      </c>
      <c r="AD495" s="194">
        <f t="shared" si="112"/>
        <v>5.1678695529480482E-7</v>
      </c>
      <c r="AE495" s="191">
        <f t="shared" si="113"/>
        <v>9.0630913131964724E-2</v>
      </c>
      <c r="AF495" s="191">
        <f t="shared" si="114"/>
        <v>0.4598328848418668</v>
      </c>
    </row>
    <row r="496" spans="2:32">
      <c r="B496" s="116">
        <f t="shared" si="100"/>
        <v>52830.510744430248</v>
      </c>
      <c r="C496" s="115">
        <f t="shared" si="115"/>
        <v>26.77000000000011</v>
      </c>
      <c r="D496" s="68">
        <f>'ver pressoflex 6p C2 DCpowe'!$G$3/2/$C$557*C496</f>
        <v>327.93250000000137</v>
      </c>
      <c r="E496" s="114">
        <f t="shared" si="102"/>
        <v>-3.1020444287105408E-4</v>
      </c>
      <c r="F496" s="114">
        <f t="shared" si="103"/>
        <v>-1.1622437189859546E-4</v>
      </c>
      <c r="G496" s="114">
        <f t="shared" si="104"/>
        <v>7.7755699073863132E-5</v>
      </c>
      <c r="H496" s="114">
        <f t="shared" si="105"/>
        <v>4.2725747338532806E-3</v>
      </c>
      <c r="I496" s="114">
        <f t="shared" si="106"/>
        <v>4.4665548048257392E-3</v>
      </c>
      <c r="J496" s="114">
        <f t="shared" si="107"/>
        <v>4.6605348757981979E-3</v>
      </c>
      <c r="K496" s="114">
        <f t="shared" si="108"/>
        <v>5.1454850532293445E-3</v>
      </c>
      <c r="L496" s="113">
        <f>-'ver pressoflex 6p C2 DCpowe'!$G$2*'ver pressoflex 6p C2 DCpowe'!D496*'ver pressoflex 6p C2 DCpowe'!$G$17*'ver pressoflex 6p C2 DCpowe'!$G$13*'ver pressoflex 6p C2 DCpowe'!AE496</f>
        <v>-6967.7672124545834</v>
      </c>
      <c r="M496" s="31">
        <f>IF(ABS(E496)&lt;'ver pressoflex 6p C2 DCpowe'!$G$7,'ver pressoflex 6p C2 DCpowe'!$G$16*E496*'ver pressoflex 6p C2 DCpowe'!$O$8,SIGN(E496)*'ver pressoflex 6p C2 DCpowe'!$G$15*'ver pressoflex 6p C2 DCpowe'!$O$8)</f>
        <v>-5.2220431151724949</v>
      </c>
      <c r="N496" s="31">
        <f>IF(ABS(F496)&lt;'ver pressoflex 6p C2 DCpowe'!$G$7,'ver pressoflex 6p C2 DCpowe'!$G$16*F496*'ver pressoflex 6p C2 DCpowe'!$O$9,SIGN(F496)*'ver pressoflex 6p C2 DCpowe'!$G$15*'ver pressoflex 6p C2 DCpowe'!$O$9)</f>
        <v>0</v>
      </c>
      <c r="O496" s="31">
        <f>IF(ABS(G496)&lt;'ver pressoflex 6p C2 DCpowe'!$G$7,'ver pressoflex 6p C2 DCpowe'!$G$16*G496*'ver pressoflex 6p C2 DCpowe'!$O$10,SIGN(G496)*'ver pressoflex 6p C2 DCpowe'!$G$15*'ver pressoflex 6p C2 DCpowe'!$O$10)</f>
        <v>0</v>
      </c>
      <c r="P496" s="31">
        <f>IF(ABS(H496)&lt;'ver pressoflex 6p C2 DCpowe'!$G$7,'ver pressoflex 6p C2 DCpowe'!$G$16*H496*'ver pressoflex 6p C2 DCpowe'!$O$11,SIGN(H496)*'ver pressoflex 6p C2 DCpowe'!$G$15*'ver pressoflex 6p C2 DCpowe'!$O$11)</f>
        <v>0</v>
      </c>
      <c r="Q496" s="31">
        <f>IF(ABS(I496)&lt;'ver pressoflex 6p C2 DCpowe'!$G$7,'ver pressoflex 6p C2 DCpowe'!$G$16*I496*'ver pressoflex 6p C2 DCpowe'!$O$12,SIGN(I496)*'ver pressoflex 6p C2 DCpowe'!$G$15*'ver pressoflex 6p C2 DCpowe'!$O$12)</f>
        <v>0</v>
      </c>
      <c r="R496" s="31">
        <f>IF(ABS(J496)&lt;'ver pressoflex 6p C2 DCpowe'!$G$7,'ver pressoflex 6p C2 DCpowe'!$G$16*J496*'ver pressoflex 6p C2 DCpowe'!$O$13,SIGN(J496)*'ver pressoflex 6p C2 DCpowe'!$G$15*'ver pressoflex 6p C2 DCpowe'!$O$13)</f>
        <v>17803.500000000004</v>
      </c>
      <c r="S496" s="113">
        <f t="shared" si="101"/>
        <v>10830.510744430248</v>
      </c>
      <c r="T496" s="362">
        <f>-L496*('ver pressoflex 6p C2 DCpowe'!$G$3/2-'ver pressoflex 6p C2 DCpowe'!AF496*'ver pressoflex 6p C2 DCpowe'!D496)</f>
        <v>7484439.9827287886</v>
      </c>
      <c r="U496" s="29">
        <f>M496*IF(($G$3/2-$M$8)&gt;0,('ver pressoflex 6p C2 DCpowe'!$G$3/2-'ver pressoflex 6p C2 DCpowe'!$M$8),'ver pressoflex 6p C2 DCpowe'!$G$3/2-('ver pressoflex 6p C2 DCpowe'!$G$3-'ver pressoflex 6p C2 DCpowe'!$M$8))*IF(($G$3/2-$M$8)&gt;0,-1,1)</f>
        <v>5352.5941930518075</v>
      </c>
      <c r="V496" s="29">
        <f>N496*IF(($G$3/2-$M$9)&gt;0,('ver pressoflex 6p C2 DCpowe'!$G$3/2-'ver pressoflex 6p C2 DCpowe'!$M$9),'ver pressoflex 6p C2 DCpowe'!$G$3/2-('ver pressoflex 6p C2 DCpowe'!$G$3-'ver pressoflex 6p C2 DCpowe'!$M$9))*IF(($G$3/2-$M$9)&gt;0,-1,1)</f>
        <v>0</v>
      </c>
      <c r="W496" s="29">
        <f>O496*IF(($G$3/2-$M$10)&gt;0,('ver pressoflex 6p C2 DCpowe'!$G$3/2-'ver pressoflex 6p C2 DCpowe'!$M$10),'ver pressoflex 6p C2 DCpowe'!$G$3/2-('ver pressoflex 6p C2 DCpowe'!$G$3-'ver pressoflex 6p C2 DCpowe'!$M$10))*IF(($G$3/2-$M$10)&gt;0,-1,1)</f>
        <v>0</v>
      </c>
      <c r="X496" s="29">
        <f>P496*IF(($G$3/2-$M$11)&gt;0,('ver pressoflex 6p C2 DCpowe'!$G$3/2-'ver pressoflex 6p C2 DCpowe'!$M$11),'ver pressoflex 6p C2 DCpowe'!$G$3/2-('ver pressoflex 6p C2 DCpowe'!$G$3-'ver pressoflex 6p C2 DCpowe'!$M$11))*IF(($G$3/2-$M$11)&gt;0,-1,1)</f>
        <v>0</v>
      </c>
      <c r="Y496" s="29">
        <f>Q496*IF(($G$3/2-$M$12)&gt;0,('ver pressoflex 6p C2 DCpowe'!$G$3/2-'ver pressoflex 6p C2 DCpowe'!$M$12),'ver pressoflex 6p C2 DCpowe'!$G$3/2-('ver pressoflex 6p C2 DCpowe'!$G$3-'ver pressoflex 6p C2 DCpowe'!$M$12))*IF(($G$3/2-$M$12)&gt;0,-1,1)</f>
        <v>0</v>
      </c>
      <c r="Z496" s="29">
        <f>R496*IF(($G$3/2-$M$13)&gt;0,('ver pressoflex 6p C2 DCpowe'!$G$3/2-'ver pressoflex 6p C2 DCpowe'!$M$13),'ver pressoflex 6p C2 DCpowe'!$G$3/2-('ver pressoflex 6p C2 DCpowe'!$G$3-'ver pressoflex 6p C2 DCpowe'!$M$13))*IF(($G$3/2-$M$13)&gt;0,-1,1)</f>
        <v>18248587.500000004</v>
      </c>
      <c r="AA496" s="113">
        <f t="shared" si="109"/>
        <v>25738380.076921843</v>
      </c>
      <c r="AB496" s="193">
        <f t="shared" si="110"/>
        <v>7.9515462030220051E-4</v>
      </c>
      <c r="AC496" s="191">
        <f t="shared" si="111"/>
        <v>1.2141465893925564E-3</v>
      </c>
      <c r="AD496" s="194">
        <f t="shared" si="112"/>
        <v>5.2133683626772498E-7</v>
      </c>
      <c r="AE496" s="191">
        <f t="shared" si="113"/>
        <v>9.106099420444172E-2</v>
      </c>
      <c r="AF496" s="191">
        <f t="shared" si="114"/>
        <v>0.4599975862502651</v>
      </c>
    </row>
    <row r="497" spans="2:32">
      <c r="B497" s="116">
        <f t="shared" si="100"/>
        <v>52771.358375153781</v>
      </c>
      <c r="C497" s="115">
        <f t="shared" si="115"/>
        <v>26.870000000000111</v>
      </c>
      <c r="D497" s="68">
        <f>'ver pressoflex 6p C2 DCpowe'!$G$3/2/$C$557*C497</f>
        <v>329.15750000000133</v>
      </c>
      <c r="E497" s="114">
        <f t="shared" si="102"/>
        <v>-3.1336091913865667E-4</v>
      </c>
      <c r="F497" s="114">
        <f t="shared" si="103"/>
        <v>-1.1926554309706191E-4</v>
      </c>
      <c r="G497" s="114">
        <f t="shared" si="104"/>
        <v>7.4829832944532844E-5</v>
      </c>
      <c r="H497" s="114">
        <f t="shared" si="105"/>
        <v>4.2721423398440189E-3</v>
      </c>
      <c r="I497" s="114">
        <f t="shared" si="106"/>
        <v>4.4662377158856143E-3</v>
      </c>
      <c r="J497" s="114">
        <f t="shared" si="107"/>
        <v>4.6603330919272089E-3</v>
      </c>
      <c r="K497" s="114">
        <f t="shared" si="108"/>
        <v>5.1455715320311958E-3</v>
      </c>
      <c r="L497" s="113">
        <f>-'ver pressoflex 6p C2 DCpowe'!$G$2*'ver pressoflex 6p C2 DCpowe'!D497*'ver pressoflex 6p C2 DCpowe'!$G$17*'ver pressoflex 6p C2 DCpowe'!$G$13*'ver pressoflex 6p C2 DCpowe'!AE497</f>
        <v>-7026.8664449835269</v>
      </c>
      <c r="M497" s="31">
        <f>IF(ABS(E497)&lt;'ver pressoflex 6p C2 DCpowe'!$G$7,'ver pressoflex 6p C2 DCpowe'!$G$16*E497*'ver pressoflex 6p C2 DCpowe'!$O$8,SIGN(E497)*'ver pressoflex 6p C2 DCpowe'!$G$15*'ver pressoflex 6p C2 DCpowe'!$O$8)</f>
        <v>-5.2751798626957767</v>
      </c>
      <c r="N497" s="31">
        <f>IF(ABS(F497)&lt;'ver pressoflex 6p C2 DCpowe'!$G$7,'ver pressoflex 6p C2 DCpowe'!$G$16*F497*'ver pressoflex 6p C2 DCpowe'!$O$9,SIGN(F497)*'ver pressoflex 6p C2 DCpowe'!$G$15*'ver pressoflex 6p C2 DCpowe'!$O$9)</f>
        <v>0</v>
      </c>
      <c r="O497" s="31">
        <f>IF(ABS(G497)&lt;'ver pressoflex 6p C2 DCpowe'!$G$7,'ver pressoflex 6p C2 DCpowe'!$G$16*G497*'ver pressoflex 6p C2 DCpowe'!$O$10,SIGN(G497)*'ver pressoflex 6p C2 DCpowe'!$G$15*'ver pressoflex 6p C2 DCpowe'!$O$10)</f>
        <v>0</v>
      </c>
      <c r="P497" s="31">
        <f>IF(ABS(H497)&lt;'ver pressoflex 6p C2 DCpowe'!$G$7,'ver pressoflex 6p C2 DCpowe'!$G$16*H497*'ver pressoflex 6p C2 DCpowe'!$O$11,SIGN(H497)*'ver pressoflex 6p C2 DCpowe'!$G$15*'ver pressoflex 6p C2 DCpowe'!$O$11)</f>
        <v>0</v>
      </c>
      <c r="Q497" s="31">
        <f>IF(ABS(I497)&lt;'ver pressoflex 6p C2 DCpowe'!$G$7,'ver pressoflex 6p C2 DCpowe'!$G$16*I497*'ver pressoflex 6p C2 DCpowe'!$O$12,SIGN(I497)*'ver pressoflex 6p C2 DCpowe'!$G$15*'ver pressoflex 6p C2 DCpowe'!$O$12)</f>
        <v>0</v>
      </c>
      <c r="R497" s="31">
        <f>IF(ABS(J497)&lt;'ver pressoflex 6p C2 DCpowe'!$G$7,'ver pressoflex 6p C2 DCpowe'!$G$16*J497*'ver pressoflex 6p C2 DCpowe'!$O$13,SIGN(J497)*'ver pressoflex 6p C2 DCpowe'!$G$15*'ver pressoflex 6p C2 DCpowe'!$O$13)</f>
        <v>17803.500000000004</v>
      </c>
      <c r="S497" s="113">
        <f t="shared" si="101"/>
        <v>10771.358375153781</v>
      </c>
      <c r="T497" s="362">
        <f>-L497*('ver pressoflex 6p C2 DCpowe'!$G$3/2-'ver pressoflex 6p C2 DCpowe'!AF497*'ver pressoflex 6p C2 DCpowe'!D497)</f>
        <v>7543583.606327571</v>
      </c>
      <c r="U497" s="29">
        <f>M497*IF(($G$3/2-$M$8)&gt;0,('ver pressoflex 6p C2 DCpowe'!$G$3/2-'ver pressoflex 6p C2 DCpowe'!$M$8),'ver pressoflex 6p C2 DCpowe'!$G$3/2-('ver pressoflex 6p C2 DCpowe'!$G$3-'ver pressoflex 6p C2 DCpowe'!$M$8))*IF(($G$3/2-$M$8)&gt;0,-1,1)</f>
        <v>5407.0593592631712</v>
      </c>
      <c r="V497" s="29">
        <f>N497*IF(($G$3/2-$M$9)&gt;0,('ver pressoflex 6p C2 DCpowe'!$G$3/2-'ver pressoflex 6p C2 DCpowe'!$M$9),'ver pressoflex 6p C2 DCpowe'!$G$3/2-('ver pressoflex 6p C2 DCpowe'!$G$3-'ver pressoflex 6p C2 DCpowe'!$M$9))*IF(($G$3/2-$M$9)&gt;0,-1,1)</f>
        <v>0</v>
      </c>
      <c r="W497" s="29">
        <f>O497*IF(($G$3/2-$M$10)&gt;0,('ver pressoflex 6p C2 DCpowe'!$G$3/2-'ver pressoflex 6p C2 DCpowe'!$M$10),'ver pressoflex 6p C2 DCpowe'!$G$3/2-('ver pressoflex 6p C2 DCpowe'!$G$3-'ver pressoflex 6p C2 DCpowe'!$M$10))*IF(($G$3/2-$M$10)&gt;0,-1,1)</f>
        <v>0</v>
      </c>
      <c r="X497" s="29">
        <f>P497*IF(($G$3/2-$M$11)&gt;0,('ver pressoflex 6p C2 DCpowe'!$G$3/2-'ver pressoflex 6p C2 DCpowe'!$M$11),'ver pressoflex 6p C2 DCpowe'!$G$3/2-('ver pressoflex 6p C2 DCpowe'!$G$3-'ver pressoflex 6p C2 DCpowe'!$M$11))*IF(($G$3/2-$M$11)&gt;0,-1,1)</f>
        <v>0</v>
      </c>
      <c r="Y497" s="29">
        <f>Q497*IF(($G$3/2-$M$12)&gt;0,('ver pressoflex 6p C2 DCpowe'!$G$3/2-'ver pressoflex 6p C2 DCpowe'!$M$12),'ver pressoflex 6p C2 DCpowe'!$G$3/2-('ver pressoflex 6p C2 DCpowe'!$G$3-'ver pressoflex 6p C2 DCpowe'!$M$12))*IF(($G$3/2-$M$12)&gt;0,-1,1)</f>
        <v>0</v>
      </c>
      <c r="Z497" s="29">
        <f>R497*IF(($G$3/2-$M$13)&gt;0,('ver pressoflex 6p C2 DCpowe'!$G$3/2-'ver pressoflex 6p C2 DCpowe'!$M$13),'ver pressoflex 6p C2 DCpowe'!$G$3/2-('ver pressoflex 6p C2 DCpowe'!$G$3-'ver pressoflex 6p C2 DCpowe'!$M$13))*IF(($G$3/2-$M$13)&gt;0,-1,1)</f>
        <v>18248587.500000004</v>
      </c>
      <c r="AA497" s="113">
        <f t="shared" si="109"/>
        <v>25797578.165686838</v>
      </c>
      <c r="AB497" s="193">
        <f t="shared" si="110"/>
        <v>7.9859935924264354E-4</v>
      </c>
      <c r="AC497" s="191">
        <f t="shared" si="111"/>
        <v>1.2198878209599615E-3</v>
      </c>
      <c r="AD497" s="194">
        <f t="shared" si="112"/>
        <v>5.2591189159674515E-7</v>
      </c>
      <c r="AE497" s="191">
        <f t="shared" si="113"/>
        <v>9.1491586571997102E-2</v>
      </c>
      <c r="AF497" s="191">
        <f t="shared" si="114"/>
        <v>0.46016114710548361</v>
      </c>
    </row>
    <row r="498" spans="2:32">
      <c r="B498" s="116">
        <f t="shared" si="100"/>
        <v>52711.920301682097</v>
      </c>
      <c r="C498" s="115">
        <f t="shared" si="115"/>
        <v>26.970000000000113</v>
      </c>
      <c r="D498" s="68">
        <f>'ver pressoflex 6p C2 DCpowe'!$G$3/2/$C$557*C498</f>
        <v>330.38250000000136</v>
      </c>
      <c r="E498" s="114">
        <f t="shared" si="102"/>
        <v>-3.1652115016502202E-4</v>
      </c>
      <c r="F498" s="114">
        <f t="shared" si="103"/>
        <v>-1.2231033189415364E-4</v>
      </c>
      <c r="G498" s="114">
        <f t="shared" si="104"/>
        <v>7.1900486376714768E-5</v>
      </c>
      <c r="H498" s="114">
        <f t="shared" si="105"/>
        <v>4.2717094314842444E-3</v>
      </c>
      <c r="I498" s="114">
        <f t="shared" si="106"/>
        <v>4.4659202497551133E-3</v>
      </c>
      <c r="J498" s="114">
        <f t="shared" si="107"/>
        <v>4.6601310680259803E-3</v>
      </c>
      <c r="K498" s="114">
        <f t="shared" si="108"/>
        <v>5.1456581137031519E-3</v>
      </c>
      <c r="L498" s="113">
        <f>-'ver pressoflex 6p C2 DCpowe'!$G$2*'ver pressoflex 6p C2 DCpowe'!D498*'ver pressoflex 6p C2 DCpowe'!$G$17*'ver pressoflex 6p C2 DCpowe'!$G$13*'ver pressoflex 6p C2 DCpowe'!AE498</f>
        <v>-7086.251318499335</v>
      </c>
      <c r="M498" s="31">
        <f>IF(ABS(E498)&lt;'ver pressoflex 6p C2 DCpowe'!$G$7,'ver pressoflex 6p C2 DCpowe'!$G$16*E498*'ver pressoflex 6p C2 DCpowe'!$O$8,SIGN(E498)*'ver pressoflex 6p C2 DCpowe'!$G$15*'ver pressoflex 6p C2 DCpowe'!$O$8)</f>
        <v>-5.3283798185727642</v>
      </c>
      <c r="N498" s="31">
        <f>IF(ABS(F498)&lt;'ver pressoflex 6p C2 DCpowe'!$G$7,'ver pressoflex 6p C2 DCpowe'!$G$16*F498*'ver pressoflex 6p C2 DCpowe'!$O$9,SIGN(F498)*'ver pressoflex 6p C2 DCpowe'!$G$15*'ver pressoflex 6p C2 DCpowe'!$O$9)</f>
        <v>0</v>
      </c>
      <c r="O498" s="31">
        <f>IF(ABS(G498)&lt;'ver pressoflex 6p C2 DCpowe'!$G$7,'ver pressoflex 6p C2 DCpowe'!$G$16*G498*'ver pressoflex 6p C2 DCpowe'!$O$10,SIGN(G498)*'ver pressoflex 6p C2 DCpowe'!$G$15*'ver pressoflex 6p C2 DCpowe'!$O$10)</f>
        <v>0</v>
      </c>
      <c r="P498" s="31">
        <f>IF(ABS(H498)&lt;'ver pressoflex 6p C2 DCpowe'!$G$7,'ver pressoflex 6p C2 DCpowe'!$G$16*H498*'ver pressoflex 6p C2 DCpowe'!$O$11,SIGN(H498)*'ver pressoflex 6p C2 DCpowe'!$G$15*'ver pressoflex 6p C2 DCpowe'!$O$11)</f>
        <v>0</v>
      </c>
      <c r="Q498" s="31">
        <f>IF(ABS(I498)&lt;'ver pressoflex 6p C2 DCpowe'!$G$7,'ver pressoflex 6p C2 DCpowe'!$G$16*I498*'ver pressoflex 6p C2 DCpowe'!$O$12,SIGN(I498)*'ver pressoflex 6p C2 DCpowe'!$G$15*'ver pressoflex 6p C2 DCpowe'!$O$12)</f>
        <v>0</v>
      </c>
      <c r="R498" s="31">
        <f>IF(ABS(J498)&lt;'ver pressoflex 6p C2 DCpowe'!$G$7,'ver pressoflex 6p C2 DCpowe'!$G$16*J498*'ver pressoflex 6p C2 DCpowe'!$O$13,SIGN(J498)*'ver pressoflex 6p C2 DCpowe'!$G$15*'ver pressoflex 6p C2 DCpowe'!$O$13)</f>
        <v>17803.500000000004</v>
      </c>
      <c r="S498" s="113">
        <f t="shared" si="101"/>
        <v>10711.920301682096</v>
      </c>
      <c r="T498" s="362">
        <f>-L498*('ver pressoflex 6p C2 DCpowe'!$G$3/2-'ver pressoflex 6p C2 DCpowe'!AF498*'ver pressoflex 6p C2 DCpowe'!D498)</f>
        <v>7602960.5344233271</v>
      </c>
      <c r="U498" s="29">
        <f>M498*IF(($G$3/2-$M$8)&gt;0,('ver pressoflex 6p C2 DCpowe'!$G$3/2-'ver pressoflex 6p C2 DCpowe'!$M$8),'ver pressoflex 6p C2 DCpowe'!$G$3/2-('ver pressoflex 6p C2 DCpowe'!$G$3-'ver pressoflex 6p C2 DCpowe'!$M$8))*IF(($G$3/2-$M$8)&gt;0,-1,1)</f>
        <v>5461.5893140370836</v>
      </c>
      <c r="V498" s="29">
        <f>N498*IF(($G$3/2-$M$9)&gt;0,('ver pressoflex 6p C2 DCpowe'!$G$3/2-'ver pressoflex 6p C2 DCpowe'!$M$9),'ver pressoflex 6p C2 DCpowe'!$G$3/2-('ver pressoflex 6p C2 DCpowe'!$G$3-'ver pressoflex 6p C2 DCpowe'!$M$9))*IF(($G$3/2-$M$9)&gt;0,-1,1)</f>
        <v>0</v>
      </c>
      <c r="W498" s="29">
        <f>O498*IF(($G$3/2-$M$10)&gt;0,('ver pressoflex 6p C2 DCpowe'!$G$3/2-'ver pressoflex 6p C2 DCpowe'!$M$10),'ver pressoflex 6p C2 DCpowe'!$G$3/2-('ver pressoflex 6p C2 DCpowe'!$G$3-'ver pressoflex 6p C2 DCpowe'!$M$10))*IF(($G$3/2-$M$10)&gt;0,-1,1)</f>
        <v>0</v>
      </c>
      <c r="X498" s="29">
        <f>P498*IF(($G$3/2-$M$11)&gt;0,('ver pressoflex 6p C2 DCpowe'!$G$3/2-'ver pressoflex 6p C2 DCpowe'!$M$11),'ver pressoflex 6p C2 DCpowe'!$G$3/2-('ver pressoflex 6p C2 DCpowe'!$G$3-'ver pressoflex 6p C2 DCpowe'!$M$11))*IF(($G$3/2-$M$11)&gt;0,-1,1)</f>
        <v>0</v>
      </c>
      <c r="Y498" s="29">
        <f>Q498*IF(($G$3/2-$M$12)&gt;0,('ver pressoflex 6p C2 DCpowe'!$G$3/2-'ver pressoflex 6p C2 DCpowe'!$M$12),'ver pressoflex 6p C2 DCpowe'!$G$3/2-('ver pressoflex 6p C2 DCpowe'!$G$3-'ver pressoflex 6p C2 DCpowe'!$M$12))*IF(($G$3/2-$M$12)&gt;0,-1,1)</f>
        <v>0</v>
      </c>
      <c r="Z498" s="29">
        <f>R498*IF(($G$3/2-$M$13)&gt;0,('ver pressoflex 6p C2 DCpowe'!$G$3/2-'ver pressoflex 6p C2 DCpowe'!$M$13),'ver pressoflex 6p C2 DCpowe'!$G$3/2-('ver pressoflex 6p C2 DCpowe'!$G$3-'ver pressoflex 6p C2 DCpowe'!$M$13))*IF(($G$3/2-$M$13)&gt;0,-1,1)</f>
        <v>18248587.500000004</v>
      </c>
      <c r="AA498" s="113">
        <f t="shared" si="109"/>
        <v>25857009.623737369</v>
      </c>
      <c r="AB498" s="193">
        <f t="shared" si="110"/>
        <v>8.0204819584219302E-4</v>
      </c>
      <c r="AC498" s="191">
        <f t="shared" si="111"/>
        <v>1.2256358819592106E-3</v>
      </c>
      <c r="AD498" s="194">
        <f t="shared" si="112"/>
        <v>5.3051220148920848E-7</v>
      </c>
      <c r="AE498" s="191">
        <f t="shared" si="113"/>
        <v>9.1922691146940794E-2</v>
      </c>
      <c r="AF498" s="191">
        <f t="shared" si="114"/>
        <v>0.46032357904894061</v>
      </c>
    </row>
    <row r="499" spans="2:32">
      <c r="B499" s="116">
        <f t="shared" si="100"/>
        <v>52652.196013926419</v>
      </c>
      <c r="C499" s="115">
        <f t="shared" si="115"/>
        <v>27.070000000000114</v>
      </c>
      <c r="D499" s="68">
        <f>'ver pressoflex 6p C2 DCpowe'!$G$3/2/$C$557*C499</f>
        <v>331.60750000000138</v>
      </c>
      <c r="E499" s="114">
        <f t="shared" si="102"/>
        <v>-3.1968514265379774E-4</v>
      </c>
      <c r="F499" s="114">
        <f t="shared" si="103"/>
        <v>-1.2535874474863619E-4</v>
      </c>
      <c r="G499" s="114">
        <f t="shared" si="104"/>
        <v>6.8967653156525399E-5</v>
      </c>
      <c r="H499" s="114">
        <f t="shared" si="105"/>
        <v>4.2712760078556442E-3</v>
      </c>
      <c r="I499" s="114">
        <f t="shared" si="106"/>
        <v>4.465602405760806E-3</v>
      </c>
      <c r="J499" s="114">
        <f t="shared" si="107"/>
        <v>4.6599288036659669E-3</v>
      </c>
      <c r="K499" s="114">
        <f t="shared" si="108"/>
        <v>5.1457447984288706E-3</v>
      </c>
      <c r="L499" s="113">
        <f>-'ver pressoflex 6p C2 DCpowe'!$G$2*'ver pressoflex 6p C2 DCpowe'!D499*'ver pressoflex 6p C2 DCpowe'!$G$17*'ver pressoflex 6p C2 DCpowe'!$G$13*'ver pressoflex 6p C2 DCpowe'!AE499</f>
        <v>-7145.9223429779286</v>
      </c>
      <c r="M499" s="31">
        <f>IF(ABS(E499)&lt;'ver pressoflex 6p C2 DCpowe'!$G$7,'ver pressoflex 6p C2 DCpowe'!$G$16*E499*'ver pressoflex 6p C2 DCpowe'!$O$8,SIGN(E499)*'ver pressoflex 6p C2 DCpowe'!$G$15*'ver pressoflex 6p C2 DCpowe'!$O$8)</f>
        <v>-5.3816430956539918</v>
      </c>
      <c r="N499" s="31">
        <f>IF(ABS(F499)&lt;'ver pressoflex 6p C2 DCpowe'!$G$7,'ver pressoflex 6p C2 DCpowe'!$G$16*F499*'ver pressoflex 6p C2 DCpowe'!$O$9,SIGN(F499)*'ver pressoflex 6p C2 DCpowe'!$G$15*'ver pressoflex 6p C2 DCpowe'!$O$9)</f>
        <v>0</v>
      </c>
      <c r="O499" s="31">
        <f>IF(ABS(G499)&lt;'ver pressoflex 6p C2 DCpowe'!$G$7,'ver pressoflex 6p C2 DCpowe'!$G$16*G499*'ver pressoflex 6p C2 DCpowe'!$O$10,SIGN(G499)*'ver pressoflex 6p C2 DCpowe'!$G$15*'ver pressoflex 6p C2 DCpowe'!$O$10)</f>
        <v>0</v>
      </c>
      <c r="P499" s="31">
        <f>IF(ABS(H499)&lt;'ver pressoflex 6p C2 DCpowe'!$G$7,'ver pressoflex 6p C2 DCpowe'!$G$16*H499*'ver pressoflex 6p C2 DCpowe'!$O$11,SIGN(H499)*'ver pressoflex 6p C2 DCpowe'!$G$15*'ver pressoflex 6p C2 DCpowe'!$O$11)</f>
        <v>0</v>
      </c>
      <c r="Q499" s="31">
        <f>IF(ABS(I499)&lt;'ver pressoflex 6p C2 DCpowe'!$G$7,'ver pressoflex 6p C2 DCpowe'!$G$16*I499*'ver pressoflex 6p C2 DCpowe'!$O$12,SIGN(I499)*'ver pressoflex 6p C2 DCpowe'!$G$15*'ver pressoflex 6p C2 DCpowe'!$O$12)</f>
        <v>0</v>
      </c>
      <c r="R499" s="31">
        <f>IF(ABS(J499)&lt;'ver pressoflex 6p C2 DCpowe'!$G$7,'ver pressoflex 6p C2 DCpowe'!$G$16*J499*'ver pressoflex 6p C2 DCpowe'!$O$13,SIGN(J499)*'ver pressoflex 6p C2 DCpowe'!$G$15*'ver pressoflex 6p C2 DCpowe'!$O$13)</f>
        <v>17803.500000000004</v>
      </c>
      <c r="S499" s="113">
        <f t="shared" si="101"/>
        <v>10652.196013926421</v>
      </c>
      <c r="T499" s="362">
        <f>-L499*('ver pressoflex 6p C2 DCpowe'!$G$3/2-'ver pressoflex 6p C2 DCpowe'!AF499*'ver pressoflex 6p C2 DCpowe'!D499)</f>
        <v>7662570.7823153241</v>
      </c>
      <c r="U499" s="29">
        <f>M499*IF(($G$3/2-$M$8)&gt;0,('ver pressoflex 6p C2 DCpowe'!$G$3/2-'ver pressoflex 6p C2 DCpowe'!$M$8),'ver pressoflex 6p C2 DCpowe'!$G$3/2-('ver pressoflex 6p C2 DCpowe'!$G$3-'ver pressoflex 6p C2 DCpowe'!$M$8))*IF(($G$3/2-$M$8)&gt;0,-1,1)</f>
        <v>5516.1841730453416</v>
      </c>
      <c r="V499" s="29">
        <f>N499*IF(($G$3/2-$M$9)&gt;0,('ver pressoflex 6p C2 DCpowe'!$G$3/2-'ver pressoflex 6p C2 DCpowe'!$M$9),'ver pressoflex 6p C2 DCpowe'!$G$3/2-('ver pressoflex 6p C2 DCpowe'!$G$3-'ver pressoflex 6p C2 DCpowe'!$M$9))*IF(($G$3/2-$M$9)&gt;0,-1,1)</f>
        <v>0</v>
      </c>
      <c r="W499" s="29">
        <f>O499*IF(($G$3/2-$M$10)&gt;0,('ver pressoflex 6p C2 DCpowe'!$G$3/2-'ver pressoflex 6p C2 DCpowe'!$M$10),'ver pressoflex 6p C2 DCpowe'!$G$3/2-('ver pressoflex 6p C2 DCpowe'!$G$3-'ver pressoflex 6p C2 DCpowe'!$M$10))*IF(($G$3/2-$M$10)&gt;0,-1,1)</f>
        <v>0</v>
      </c>
      <c r="X499" s="29">
        <f>P499*IF(($G$3/2-$M$11)&gt;0,('ver pressoflex 6p C2 DCpowe'!$G$3/2-'ver pressoflex 6p C2 DCpowe'!$M$11),'ver pressoflex 6p C2 DCpowe'!$G$3/2-('ver pressoflex 6p C2 DCpowe'!$G$3-'ver pressoflex 6p C2 DCpowe'!$M$11))*IF(($G$3/2-$M$11)&gt;0,-1,1)</f>
        <v>0</v>
      </c>
      <c r="Y499" s="29">
        <f>Q499*IF(($G$3/2-$M$12)&gt;0,('ver pressoflex 6p C2 DCpowe'!$G$3/2-'ver pressoflex 6p C2 DCpowe'!$M$12),'ver pressoflex 6p C2 DCpowe'!$G$3/2-('ver pressoflex 6p C2 DCpowe'!$G$3-'ver pressoflex 6p C2 DCpowe'!$M$12))*IF(($G$3/2-$M$12)&gt;0,-1,1)</f>
        <v>0</v>
      </c>
      <c r="Z499" s="29">
        <f>R499*IF(($G$3/2-$M$13)&gt;0,('ver pressoflex 6p C2 DCpowe'!$G$3/2-'ver pressoflex 6p C2 DCpowe'!$M$13),'ver pressoflex 6p C2 DCpowe'!$G$3/2-('ver pressoflex 6p C2 DCpowe'!$G$3-'ver pressoflex 6p C2 DCpowe'!$M$13))*IF(($G$3/2-$M$13)&gt;0,-1,1)</f>
        <v>18248587.500000004</v>
      </c>
      <c r="AA499" s="113">
        <f t="shared" si="109"/>
        <v>25916674.466488373</v>
      </c>
      <c r="AB499" s="193">
        <f t="shared" si="110"/>
        <v>8.0550113741670163E-4</v>
      </c>
      <c r="AC499" s="191">
        <f t="shared" si="111"/>
        <v>1.2313907845833917E-3</v>
      </c>
      <c r="AD499" s="194">
        <f t="shared" si="112"/>
        <v>5.3513784642744452E-7</v>
      </c>
      <c r="AE499" s="191">
        <f t="shared" si="113"/>
        <v>9.2354308843754368E-2</v>
      </c>
      <c r="AF499" s="191">
        <f t="shared" si="114"/>
        <v>0.46048489356703914</v>
      </c>
    </row>
    <row r="500" spans="2:32">
      <c r="B500" s="116">
        <f t="shared" si="100"/>
        <v>52592.185000582991</v>
      </c>
      <c r="C500" s="115">
        <f t="shared" si="115"/>
        <v>27.170000000000115</v>
      </c>
      <c r="D500" s="68">
        <f>'ver pressoflex 6p C2 DCpowe'!$G$3/2/$C$557*C500</f>
        <v>332.8325000000014</v>
      </c>
      <c r="E500" s="114">
        <f t="shared" si="102"/>
        <v>-3.228529033245992E-4</v>
      </c>
      <c r="F500" s="114">
        <f t="shared" si="103"/>
        <v>-1.2841078813465953E-4</v>
      </c>
      <c r="G500" s="114">
        <f t="shared" si="104"/>
        <v>6.6031327055280175E-5</v>
      </c>
      <c r="H500" s="114">
        <f t="shared" si="105"/>
        <v>4.2708420680377269E-3</v>
      </c>
      <c r="I500" s="114">
        <f t="shared" si="106"/>
        <v>4.4652841832276656E-3</v>
      </c>
      <c r="J500" s="114">
        <f t="shared" si="107"/>
        <v>4.6597262984176052E-3</v>
      </c>
      <c r="K500" s="114">
        <f t="shared" si="108"/>
        <v>5.1458315863924546E-3</v>
      </c>
      <c r="L500" s="113">
        <f>-'ver pressoflex 6p C2 DCpowe'!$G$2*'ver pressoflex 6p C2 DCpowe'!D500*'ver pressoflex 6p C2 DCpowe'!$G$17*'ver pressoflex 6p C2 DCpowe'!$G$13*'ver pressoflex 6p C2 DCpowe'!AE500</f>
        <v>-7205.880029609958</v>
      </c>
      <c r="M500" s="31">
        <f>IF(ABS(E500)&lt;'ver pressoflex 6p C2 DCpowe'!$G$7,'ver pressoflex 6p C2 DCpowe'!$G$16*E500*'ver pressoflex 6p C2 DCpowe'!$O$8,SIGN(E500)*'ver pressoflex 6p C2 DCpowe'!$G$15*'ver pressoflex 6p C2 DCpowe'!$O$8)</f>
        <v>-5.4349698070587964</v>
      </c>
      <c r="N500" s="31">
        <f>IF(ABS(F500)&lt;'ver pressoflex 6p C2 DCpowe'!$G$7,'ver pressoflex 6p C2 DCpowe'!$G$16*F500*'ver pressoflex 6p C2 DCpowe'!$O$9,SIGN(F500)*'ver pressoflex 6p C2 DCpowe'!$G$15*'ver pressoflex 6p C2 DCpowe'!$O$9)</f>
        <v>0</v>
      </c>
      <c r="O500" s="31">
        <f>IF(ABS(G500)&lt;'ver pressoflex 6p C2 DCpowe'!$G$7,'ver pressoflex 6p C2 DCpowe'!$G$16*G500*'ver pressoflex 6p C2 DCpowe'!$O$10,SIGN(G500)*'ver pressoflex 6p C2 DCpowe'!$G$15*'ver pressoflex 6p C2 DCpowe'!$O$10)</f>
        <v>0</v>
      </c>
      <c r="P500" s="31">
        <f>IF(ABS(H500)&lt;'ver pressoflex 6p C2 DCpowe'!$G$7,'ver pressoflex 6p C2 DCpowe'!$G$16*H500*'ver pressoflex 6p C2 DCpowe'!$O$11,SIGN(H500)*'ver pressoflex 6p C2 DCpowe'!$G$15*'ver pressoflex 6p C2 DCpowe'!$O$11)</f>
        <v>0</v>
      </c>
      <c r="Q500" s="31">
        <f>IF(ABS(I500)&lt;'ver pressoflex 6p C2 DCpowe'!$G$7,'ver pressoflex 6p C2 DCpowe'!$G$16*I500*'ver pressoflex 6p C2 DCpowe'!$O$12,SIGN(I500)*'ver pressoflex 6p C2 DCpowe'!$G$15*'ver pressoflex 6p C2 DCpowe'!$O$12)</f>
        <v>0</v>
      </c>
      <c r="R500" s="31">
        <f>IF(ABS(J500)&lt;'ver pressoflex 6p C2 DCpowe'!$G$7,'ver pressoflex 6p C2 DCpowe'!$G$16*J500*'ver pressoflex 6p C2 DCpowe'!$O$13,SIGN(J500)*'ver pressoflex 6p C2 DCpowe'!$G$15*'ver pressoflex 6p C2 DCpowe'!$O$13)</f>
        <v>17803.500000000004</v>
      </c>
      <c r="S500" s="113">
        <f t="shared" si="101"/>
        <v>10592.185000582987</v>
      </c>
      <c r="T500" s="362">
        <f>-L500*('ver pressoflex 6p C2 DCpowe'!$G$3/2-'ver pressoflex 6p C2 DCpowe'!AF500*'ver pressoflex 6p C2 DCpowe'!D500)</f>
        <v>7722414.3653392857</v>
      </c>
      <c r="U500" s="29">
        <f>M500*IF(($G$3/2-$M$8)&gt;0,('ver pressoflex 6p C2 DCpowe'!$G$3/2-'ver pressoflex 6p C2 DCpowe'!$M$8),'ver pressoflex 6p C2 DCpowe'!$G$3/2-('ver pressoflex 6p C2 DCpowe'!$G$3-'ver pressoflex 6p C2 DCpowe'!$M$8))*IF(($G$3/2-$M$8)&gt;0,-1,1)</f>
        <v>5570.8440522352666</v>
      </c>
      <c r="V500" s="29">
        <f>N500*IF(($G$3/2-$M$9)&gt;0,('ver pressoflex 6p C2 DCpowe'!$G$3/2-'ver pressoflex 6p C2 DCpowe'!$M$9),'ver pressoflex 6p C2 DCpowe'!$G$3/2-('ver pressoflex 6p C2 DCpowe'!$G$3-'ver pressoflex 6p C2 DCpowe'!$M$9))*IF(($G$3/2-$M$9)&gt;0,-1,1)</f>
        <v>0</v>
      </c>
      <c r="W500" s="29">
        <f>O500*IF(($G$3/2-$M$10)&gt;0,('ver pressoflex 6p C2 DCpowe'!$G$3/2-'ver pressoflex 6p C2 DCpowe'!$M$10),'ver pressoflex 6p C2 DCpowe'!$G$3/2-('ver pressoflex 6p C2 DCpowe'!$G$3-'ver pressoflex 6p C2 DCpowe'!$M$10))*IF(($G$3/2-$M$10)&gt;0,-1,1)</f>
        <v>0</v>
      </c>
      <c r="X500" s="29">
        <f>P500*IF(($G$3/2-$M$11)&gt;0,('ver pressoflex 6p C2 DCpowe'!$G$3/2-'ver pressoflex 6p C2 DCpowe'!$M$11),'ver pressoflex 6p C2 DCpowe'!$G$3/2-('ver pressoflex 6p C2 DCpowe'!$G$3-'ver pressoflex 6p C2 DCpowe'!$M$11))*IF(($G$3/2-$M$11)&gt;0,-1,1)</f>
        <v>0</v>
      </c>
      <c r="Y500" s="29">
        <f>Q500*IF(($G$3/2-$M$12)&gt;0,('ver pressoflex 6p C2 DCpowe'!$G$3/2-'ver pressoflex 6p C2 DCpowe'!$M$12),'ver pressoflex 6p C2 DCpowe'!$G$3/2-('ver pressoflex 6p C2 DCpowe'!$G$3-'ver pressoflex 6p C2 DCpowe'!$M$12))*IF(($G$3/2-$M$12)&gt;0,-1,1)</f>
        <v>0</v>
      </c>
      <c r="Z500" s="29">
        <f>R500*IF(($G$3/2-$M$13)&gt;0,('ver pressoflex 6p C2 DCpowe'!$G$3/2-'ver pressoflex 6p C2 DCpowe'!$M$13),'ver pressoflex 6p C2 DCpowe'!$G$3/2-('ver pressoflex 6p C2 DCpowe'!$G$3-'ver pressoflex 6p C2 DCpowe'!$M$13))*IF(($G$3/2-$M$13)&gt;0,-1,1)</f>
        <v>18248587.500000004</v>
      </c>
      <c r="AA500" s="113">
        <f t="shared" si="109"/>
        <v>25976572.709391527</v>
      </c>
      <c r="AB500" s="193">
        <f t="shared" si="110"/>
        <v>8.0895819129944853E-4</v>
      </c>
      <c r="AC500" s="191">
        <f t="shared" si="111"/>
        <v>1.2371525410546365E-3</v>
      </c>
      <c r="AD500" s="194">
        <f t="shared" si="112"/>
        <v>5.3978890716984037E-7</v>
      </c>
      <c r="AE500" s="191">
        <f t="shared" si="113"/>
        <v>9.2786440579097726E-2</v>
      </c>
      <c r="AF500" s="191">
        <f t="shared" si="114"/>
        <v>0.46064510199367525</v>
      </c>
    </row>
    <row r="501" spans="2:32">
      <c r="B501" s="116">
        <f t="shared" si="100"/>
        <v>52531.886749129422</v>
      </c>
      <c r="C501" s="115">
        <f t="shared" si="115"/>
        <v>27.270000000000117</v>
      </c>
      <c r="D501" s="68">
        <f>'ver pressoflex 6p C2 DCpowe'!$G$3/2/$C$557*C501</f>
        <v>334.05750000000143</v>
      </c>
      <c r="E501" s="114">
        <f t="shared" si="102"/>
        <v>-3.2602443891305695E-4</v>
      </c>
      <c r="F501" s="114">
        <f t="shared" si="103"/>
        <v>-1.3146646854180372E-4</v>
      </c>
      <c r="G501" s="114">
        <f t="shared" si="104"/>
        <v>6.3091501829449492E-5</v>
      </c>
      <c r="H501" s="114">
        <f t="shared" si="105"/>
        <v>4.2704076111078001E-3</v>
      </c>
      <c r="I501" s="114">
        <f t="shared" si="106"/>
        <v>4.4649655814790528E-3</v>
      </c>
      <c r="J501" s="114">
        <f t="shared" si="107"/>
        <v>4.6595235518503064E-3</v>
      </c>
      <c r="K501" s="114">
        <f t="shared" si="108"/>
        <v>5.1459184777784403E-3</v>
      </c>
      <c r="L501" s="113">
        <f>-'ver pressoflex 6p C2 DCpowe'!$G$2*'ver pressoflex 6p C2 DCpowe'!D501*'ver pressoflex 6p C2 DCpowe'!$G$17*'ver pressoflex 6p C2 DCpowe'!$G$13*'ver pressoflex 6p C2 DCpowe'!AE501</f>
        <v>-7266.1248908044099</v>
      </c>
      <c r="M501" s="31">
        <f>IF(ABS(E501)&lt;'ver pressoflex 6p C2 DCpowe'!$G$7,'ver pressoflex 6p C2 DCpowe'!$G$16*E501*'ver pressoflex 6p C2 DCpowe'!$O$8,SIGN(E501)*'ver pressoflex 6p C2 DCpowe'!$G$15*'ver pressoflex 6p C2 DCpowe'!$O$8)</f>
        <v>-5.4883600661761189</v>
      </c>
      <c r="N501" s="31">
        <f>IF(ABS(F501)&lt;'ver pressoflex 6p C2 DCpowe'!$G$7,'ver pressoflex 6p C2 DCpowe'!$G$16*F501*'ver pressoflex 6p C2 DCpowe'!$O$9,SIGN(F501)*'ver pressoflex 6p C2 DCpowe'!$G$15*'ver pressoflex 6p C2 DCpowe'!$O$9)</f>
        <v>0</v>
      </c>
      <c r="O501" s="31">
        <f>IF(ABS(G501)&lt;'ver pressoflex 6p C2 DCpowe'!$G$7,'ver pressoflex 6p C2 DCpowe'!$G$16*G501*'ver pressoflex 6p C2 DCpowe'!$O$10,SIGN(G501)*'ver pressoflex 6p C2 DCpowe'!$G$15*'ver pressoflex 6p C2 DCpowe'!$O$10)</f>
        <v>0</v>
      </c>
      <c r="P501" s="31">
        <f>IF(ABS(H501)&lt;'ver pressoflex 6p C2 DCpowe'!$G$7,'ver pressoflex 6p C2 DCpowe'!$G$16*H501*'ver pressoflex 6p C2 DCpowe'!$O$11,SIGN(H501)*'ver pressoflex 6p C2 DCpowe'!$G$15*'ver pressoflex 6p C2 DCpowe'!$O$11)</f>
        <v>0</v>
      </c>
      <c r="Q501" s="31">
        <f>IF(ABS(I501)&lt;'ver pressoflex 6p C2 DCpowe'!$G$7,'ver pressoflex 6p C2 DCpowe'!$G$16*I501*'ver pressoflex 6p C2 DCpowe'!$O$12,SIGN(I501)*'ver pressoflex 6p C2 DCpowe'!$G$15*'ver pressoflex 6p C2 DCpowe'!$O$12)</f>
        <v>0</v>
      </c>
      <c r="R501" s="31">
        <f>IF(ABS(J501)&lt;'ver pressoflex 6p C2 DCpowe'!$G$7,'ver pressoflex 6p C2 DCpowe'!$G$16*J501*'ver pressoflex 6p C2 DCpowe'!$O$13,SIGN(J501)*'ver pressoflex 6p C2 DCpowe'!$G$15*'ver pressoflex 6p C2 DCpowe'!$O$13)</f>
        <v>17803.500000000004</v>
      </c>
      <c r="S501" s="113">
        <f t="shared" si="101"/>
        <v>10531.886749129419</v>
      </c>
      <c r="T501" s="362">
        <f>-L501*('ver pressoflex 6p C2 DCpowe'!$G$3/2-'ver pressoflex 6p C2 DCpowe'!AF501*'ver pressoflex 6p C2 DCpowe'!D501)</f>
        <v>7782491.2988674808</v>
      </c>
      <c r="U501" s="29">
        <f>M501*IF(($G$3/2-$M$8)&gt;0,('ver pressoflex 6p C2 DCpowe'!$G$3/2-'ver pressoflex 6p C2 DCpowe'!$M$8),'ver pressoflex 6p C2 DCpowe'!$G$3/2-('ver pressoflex 6p C2 DCpowe'!$G$3-'ver pressoflex 6p C2 DCpowe'!$M$8))*IF(($G$3/2-$M$8)&gt;0,-1,1)</f>
        <v>5625.5690678305218</v>
      </c>
      <c r="V501" s="29">
        <f>N501*IF(($G$3/2-$M$9)&gt;0,('ver pressoflex 6p C2 DCpowe'!$G$3/2-'ver pressoflex 6p C2 DCpowe'!$M$9),'ver pressoflex 6p C2 DCpowe'!$G$3/2-('ver pressoflex 6p C2 DCpowe'!$G$3-'ver pressoflex 6p C2 DCpowe'!$M$9))*IF(($G$3/2-$M$9)&gt;0,-1,1)</f>
        <v>0</v>
      </c>
      <c r="W501" s="29">
        <f>O501*IF(($G$3/2-$M$10)&gt;0,('ver pressoflex 6p C2 DCpowe'!$G$3/2-'ver pressoflex 6p C2 DCpowe'!$M$10),'ver pressoflex 6p C2 DCpowe'!$G$3/2-('ver pressoflex 6p C2 DCpowe'!$G$3-'ver pressoflex 6p C2 DCpowe'!$M$10))*IF(($G$3/2-$M$10)&gt;0,-1,1)</f>
        <v>0</v>
      </c>
      <c r="X501" s="29">
        <f>P501*IF(($G$3/2-$M$11)&gt;0,('ver pressoflex 6p C2 DCpowe'!$G$3/2-'ver pressoflex 6p C2 DCpowe'!$M$11),'ver pressoflex 6p C2 DCpowe'!$G$3/2-('ver pressoflex 6p C2 DCpowe'!$G$3-'ver pressoflex 6p C2 DCpowe'!$M$11))*IF(($G$3/2-$M$11)&gt;0,-1,1)</f>
        <v>0</v>
      </c>
      <c r="Y501" s="29">
        <f>Q501*IF(($G$3/2-$M$12)&gt;0,('ver pressoflex 6p C2 DCpowe'!$G$3/2-'ver pressoflex 6p C2 DCpowe'!$M$12),'ver pressoflex 6p C2 DCpowe'!$G$3/2-('ver pressoflex 6p C2 DCpowe'!$G$3-'ver pressoflex 6p C2 DCpowe'!$M$12))*IF(($G$3/2-$M$12)&gt;0,-1,1)</f>
        <v>0</v>
      </c>
      <c r="Z501" s="29">
        <f>R501*IF(($G$3/2-$M$13)&gt;0,('ver pressoflex 6p C2 DCpowe'!$G$3/2-'ver pressoflex 6p C2 DCpowe'!$M$13),'ver pressoflex 6p C2 DCpowe'!$G$3/2-('ver pressoflex 6p C2 DCpowe'!$G$3-'ver pressoflex 6p C2 DCpowe'!$M$13))*IF(($G$3/2-$M$13)&gt;0,-1,1)</f>
        <v>18248587.500000004</v>
      </c>
      <c r="AA501" s="113">
        <f t="shared" si="109"/>
        <v>26036704.367935315</v>
      </c>
      <c r="AB501" s="193">
        <f t="shared" si="110"/>
        <v>8.1241936484119002E-4</v>
      </c>
      <c r="AC501" s="191">
        <f t="shared" si="111"/>
        <v>1.2429211636242057E-3</v>
      </c>
      <c r="AD501" s="194">
        <f t="shared" si="112"/>
        <v>5.4446546475191328E-7</v>
      </c>
      <c r="AE501" s="191">
        <f t="shared" si="113"/>
        <v>9.3219087271815423E-2</v>
      </c>
      <c r="AF501" s="191">
        <f t="shared" si="114"/>
        <v>0.46080421551269968</v>
      </c>
    </row>
    <row r="502" spans="2:32">
      <c r="B502" s="116">
        <f t="shared" si="100"/>
        <v>51912.992504996975</v>
      </c>
      <c r="C502" s="115">
        <f t="shared" ref="C502:C556" si="116">+C501+1</f>
        <v>28.270000000000117</v>
      </c>
      <c r="D502" s="68">
        <f>'ver pressoflex 6p C2 DCpowe'!$G$3/2/$C$557*C502</f>
        <v>346.30750000000143</v>
      </c>
      <c r="E502" s="114">
        <f t="shared" si="102"/>
        <v>-3.5794890865431452E-4</v>
      </c>
      <c r="F502" s="114">
        <f t="shared" si="103"/>
        <v>-1.6222474760758157E-4</v>
      </c>
      <c r="G502" s="114">
        <f t="shared" si="104"/>
        <v>3.3499413439151403E-5</v>
      </c>
      <c r="H502" s="114">
        <f t="shared" si="105"/>
        <v>4.2660343960747513E-3</v>
      </c>
      <c r="I502" s="114">
        <f t="shared" si="106"/>
        <v>4.4617585571214841E-3</v>
      </c>
      <c r="J502" s="114">
        <f t="shared" si="107"/>
        <v>4.6574827181682177E-3</v>
      </c>
      <c r="K502" s="114">
        <f t="shared" si="108"/>
        <v>5.1467931207850506E-3</v>
      </c>
      <c r="L502" s="113">
        <f>-'ver pressoflex 6p C2 DCpowe'!$G$2*'ver pressoflex 6p C2 DCpowe'!D502*'ver pressoflex 6p C2 DCpowe'!$G$17*'ver pressoflex 6p C2 DCpowe'!$G$13*'ver pressoflex 6p C2 DCpowe'!AE502</f>
        <v>-7884.4817120815405</v>
      </c>
      <c r="M502" s="31">
        <f>IF(ABS(E502)&lt;'ver pressoflex 6p C2 DCpowe'!$G$7,'ver pressoflex 6p C2 DCpowe'!$G$16*E502*'ver pressoflex 6p C2 DCpowe'!$O$8,SIGN(E502)*'ver pressoflex 6p C2 DCpowe'!$G$15*'ver pressoflex 6p C2 DCpowe'!$O$8)</f>
        <v>-6.0257829214869476</v>
      </c>
      <c r="N502" s="31">
        <f>IF(ABS(F502)&lt;'ver pressoflex 6p C2 DCpowe'!$G$7,'ver pressoflex 6p C2 DCpowe'!$G$16*F502*'ver pressoflex 6p C2 DCpowe'!$O$9,SIGN(F502)*'ver pressoflex 6p C2 DCpowe'!$G$15*'ver pressoflex 6p C2 DCpowe'!$O$9)</f>
        <v>0</v>
      </c>
      <c r="O502" s="31">
        <f>IF(ABS(G502)&lt;'ver pressoflex 6p C2 DCpowe'!$G$7,'ver pressoflex 6p C2 DCpowe'!$G$16*G502*'ver pressoflex 6p C2 DCpowe'!$O$10,SIGN(G502)*'ver pressoflex 6p C2 DCpowe'!$G$15*'ver pressoflex 6p C2 DCpowe'!$O$10)</f>
        <v>0</v>
      </c>
      <c r="P502" s="31">
        <f>IF(ABS(H502)&lt;'ver pressoflex 6p C2 DCpowe'!$G$7,'ver pressoflex 6p C2 DCpowe'!$G$16*H502*'ver pressoflex 6p C2 DCpowe'!$O$11,SIGN(H502)*'ver pressoflex 6p C2 DCpowe'!$G$15*'ver pressoflex 6p C2 DCpowe'!$O$11)</f>
        <v>0</v>
      </c>
      <c r="Q502" s="31">
        <f>IF(ABS(I502)&lt;'ver pressoflex 6p C2 DCpowe'!$G$7,'ver pressoflex 6p C2 DCpowe'!$G$16*I502*'ver pressoflex 6p C2 DCpowe'!$O$12,SIGN(I502)*'ver pressoflex 6p C2 DCpowe'!$G$15*'ver pressoflex 6p C2 DCpowe'!$O$12)</f>
        <v>0</v>
      </c>
      <c r="R502" s="31">
        <f>IF(ABS(J502)&lt;'ver pressoflex 6p C2 DCpowe'!$G$7,'ver pressoflex 6p C2 DCpowe'!$G$16*J502*'ver pressoflex 6p C2 DCpowe'!$O$13,SIGN(J502)*'ver pressoflex 6p C2 DCpowe'!$G$15*'ver pressoflex 6p C2 DCpowe'!$O$13)</f>
        <v>17803.500000000004</v>
      </c>
      <c r="S502" s="113">
        <f t="shared" si="101"/>
        <v>9912.9925049969752</v>
      </c>
      <c r="T502" s="362">
        <f>-L502*('ver pressoflex 6p C2 DCpowe'!$G$3/2-'ver pressoflex 6p C2 DCpowe'!AF502*'ver pressoflex 6p C2 DCpowe'!D502)</f>
        <v>8396098.3201342691</v>
      </c>
      <c r="U502" s="29">
        <f>M502*IF(($G$3/2-$M$8)&gt;0,('ver pressoflex 6p C2 DCpowe'!$G$3/2-'ver pressoflex 6p C2 DCpowe'!$M$8),'ver pressoflex 6p C2 DCpowe'!$G$3/2-('ver pressoflex 6p C2 DCpowe'!$G$3-'ver pressoflex 6p C2 DCpowe'!$M$8))*IF(($G$3/2-$M$8)&gt;0,-1,1)</f>
        <v>6176.4274945241214</v>
      </c>
      <c r="V502" s="29">
        <f>N502*IF(($G$3/2-$M$9)&gt;0,('ver pressoflex 6p C2 DCpowe'!$G$3/2-'ver pressoflex 6p C2 DCpowe'!$M$9),'ver pressoflex 6p C2 DCpowe'!$G$3/2-('ver pressoflex 6p C2 DCpowe'!$G$3-'ver pressoflex 6p C2 DCpowe'!$M$9))*IF(($G$3/2-$M$9)&gt;0,-1,1)</f>
        <v>0</v>
      </c>
      <c r="W502" s="29">
        <f>O502*IF(($G$3/2-$M$10)&gt;0,('ver pressoflex 6p C2 DCpowe'!$G$3/2-'ver pressoflex 6p C2 DCpowe'!$M$10),'ver pressoflex 6p C2 DCpowe'!$G$3/2-('ver pressoflex 6p C2 DCpowe'!$G$3-'ver pressoflex 6p C2 DCpowe'!$M$10))*IF(($G$3/2-$M$10)&gt;0,-1,1)</f>
        <v>0</v>
      </c>
      <c r="X502" s="29">
        <f>P502*IF(($G$3/2-$M$11)&gt;0,('ver pressoflex 6p C2 DCpowe'!$G$3/2-'ver pressoflex 6p C2 DCpowe'!$M$11),'ver pressoflex 6p C2 DCpowe'!$G$3/2-('ver pressoflex 6p C2 DCpowe'!$G$3-'ver pressoflex 6p C2 DCpowe'!$M$11))*IF(($G$3/2-$M$11)&gt;0,-1,1)</f>
        <v>0</v>
      </c>
      <c r="Y502" s="29">
        <f>Q502*IF(($G$3/2-$M$12)&gt;0,('ver pressoflex 6p C2 DCpowe'!$G$3/2-'ver pressoflex 6p C2 DCpowe'!$M$12),'ver pressoflex 6p C2 DCpowe'!$G$3/2-('ver pressoflex 6p C2 DCpowe'!$G$3-'ver pressoflex 6p C2 DCpowe'!$M$12))*IF(($G$3/2-$M$12)&gt;0,-1,1)</f>
        <v>0</v>
      </c>
      <c r="Z502" s="29">
        <f>R502*IF(($G$3/2-$M$13)&gt;0,('ver pressoflex 6p C2 DCpowe'!$G$3/2-'ver pressoflex 6p C2 DCpowe'!$M$13),'ver pressoflex 6p C2 DCpowe'!$G$3/2-('ver pressoflex 6p C2 DCpowe'!$G$3-'ver pressoflex 6p C2 DCpowe'!$M$13))*IF(($G$3/2-$M$13)&gt;0,-1,1)</f>
        <v>18248587.500000004</v>
      </c>
      <c r="AA502" s="113">
        <f t="shared" si="109"/>
        <v>26650862.247628797</v>
      </c>
      <c r="AB502" s="193">
        <f t="shared" si="110"/>
        <v>8.4725931127114682E-4</v>
      </c>
      <c r="AC502" s="191">
        <f t="shared" si="111"/>
        <v>1.300987741007467E-3</v>
      </c>
      <c r="AD502" s="194">
        <f t="shared" si="112"/>
        <v>5.9265139489082617E-7</v>
      </c>
      <c r="AE502" s="191">
        <f t="shared" si="113"/>
        <v>9.757408057556001E-2</v>
      </c>
      <c r="AF502" s="191">
        <f t="shared" si="114"/>
        <v>0.46233748865325863</v>
      </c>
    </row>
    <row r="503" spans="2:32">
      <c r="B503" s="116">
        <f t="shared" si="100"/>
        <v>51264.80148552543</v>
      </c>
      <c r="C503" s="115">
        <f t="shared" si="116"/>
        <v>29.270000000000117</v>
      </c>
      <c r="D503" s="68">
        <f>'ver pressoflex 6p C2 DCpowe'!$G$3/2/$C$557*C503</f>
        <v>358.55750000000143</v>
      </c>
      <c r="E503" s="114">
        <f t="shared" si="102"/>
        <v>-3.902584001270072E-4</v>
      </c>
      <c r="F503" s="114">
        <f t="shared" si="103"/>
        <v>-1.9335398368401145E-4</v>
      </c>
      <c r="G503" s="114">
        <f t="shared" si="104"/>
        <v>3.5504327589842573E-6</v>
      </c>
      <c r="H503" s="114">
        <f t="shared" si="105"/>
        <v>4.2616084383387664E-3</v>
      </c>
      <c r="I503" s="114">
        <f t="shared" si="106"/>
        <v>4.4585128547817623E-3</v>
      </c>
      <c r="J503" s="114">
        <f t="shared" si="107"/>
        <v>4.6554172712247582E-3</v>
      </c>
      <c r="K503" s="114">
        <f t="shared" si="108"/>
        <v>5.147678312332247E-3</v>
      </c>
      <c r="L503" s="113">
        <f>-'ver pressoflex 6p C2 DCpowe'!$G$2*'ver pressoflex 6p C2 DCpowe'!D503*'ver pressoflex 6p C2 DCpowe'!$G$17*'ver pressoflex 6p C2 DCpowe'!$G$13*'ver pressoflex 6p C2 DCpowe'!AE503</f>
        <v>-8532.1288271655849</v>
      </c>
      <c r="M503" s="31">
        <f>IF(ABS(E503)&lt;'ver pressoflex 6p C2 DCpowe'!$G$7,'ver pressoflex 6p C2 DCpowe'!$G$16*E503*'ver pressoflex 6p C2 DCpowe'!$O$8,SIGN(E503)*'ver pressoflex 6p C2 DCpowe'!$G$15*'ver pressoflex 6p C2 DCpowe'!$O$8)</f>
        <v>-6.5696873089873984</v>
      </c>
      <c r="N503" s="31">
        <f>IF(ABS(F503)&lt;'ver pressoflex 6p C2 DCpowe'!$G$7,'ver pressoflex 6p C2 DCpowe'!$G$16*F503*'ver pressoflex 6p C2 DCpowe'!$O$9,SIGN(F503)*'ver pressoflex 6p C2 DCpowe'!$G$15*'ver pressoflex 6p C2 DCpowe'!$O$9)</f>
        <v>0</v>
      </c>
      <c r="O503" s="31">
        <f>IF(ABS(G503)&lt;'ver pressoflex 6p C2 DCpowe'!$G$7,'ver pressoflex 6p C2 DCpowe'!$G$16*G503*'ver pressoflex 6p C2 DCpowe'!$O$10,SIGN(G503)*'ver pressoflex 6p C2 DCpowe'!$G$15*'ver pressoflex 6p C2 DCpowe'!$O$10)</f>
        <v>0</v>
      </c>
      <c r="P503" s="31">
        <f>IF(ABS(H503)&lt;'ver pressoflex 6p C2 DCpowe'!$G$7,'ver pressoflex 6p C2 DCpowe'!$G$16*H503*'ver pressoflex 6p C2 DCpowe'!$O$11,SIGN(H503)*'ver pressoflex 6p C2 DCpowe'!$G$15*'ver pressoflex 6p C2 DCpowe'!$O$11)</f>
        <v>0</v>
      </c>
      <c r="Q503" s="31">
        <f>IF(ABS(I503)&lt;'ver pressoflex 6p C2 DCpowe'!$G$7,'ver pressoflex 6p C2 DCpowe'!$G$16*I503*'ver pressoflex 6p C2 DCpowe'!$O$12,SIGN(I503)*'ver pressoflex 6p C2 DCpowe'!$G$15*'ver pressoflex 6p C2 DCpowe'!$O$12)</f>
        <v>0</v>
      </c>
      <c r="R503" s="31">
        <f>IF(ABS(J503)&lt;'ver pressoflex 6p C2 DCpowe'!$G$7,'ver pressoflex 6p C2 DCpowe'!$G$16*J503*'ver pressoflex 6p C2 DCpowe'!$O$13,SIGN(J503)*'ver pressoflex 6p C2 DCpowe'!$G$15*'ver pressoflex 6p C2 DCpowe'!$O$13)</f>
        <v>17803.500000000004</v>
      </c>
      <c r="S503" s="113">
        <f t="shared" si="101"/>
        <v>9264.8014855254314</v>
      </c>
      <c r="T503" s="362">
        <f>-L503*('ver pressoflex 6p C2 DCpowe'!$G$3/2-'ver pressoflex 6p C2 DCpowe'!AF503*'ver pressoflex 6p C2 DCpowe'!D503)</f>
        <v>9033057.5769513771</v>
      </c>
      <c r="U503" s="29">
        <f>M503*IF(($G$3/2-$M$8)&gt;0,('ver pressoflex 6p C2 DCpowe'!$G$3/2-'ver pressoflex 6p C2 DCpowe'!$M$8),'ver pressoflex 6p C2 DCpowe'!$G$3/2-('ver pressoflex 6p C2 DCpowe'!$G$3-'ver pressoflex 6p C2 DCpowe'!$M$8))*IF(($G$3/2-$M$8)&gt;0,-1,1)</f>
        <v>6733.9294917120833</v>
      </c>
      <c r="V503" s="29">
        <f>N503*IF(($G$3/2-$M$9)&gt;0,('ver pressoflex 6p C2 DCpowe'!$G$3/2-'ver pressoflex 6p C2 DCpowe'!$M$9),'ver pressoflex 6p C2 DCpowe'!$G$3/2-('ver pressoflex 6p C2 DCpowe'!$G$3-'ver pressoflex 6p C2 DCpowe'!$M$9))*IF(($G$3/2-$M$9)&gt;0,-1,1)</f>
        <v>0</v>
      </c>
      <c r="W503" s="29">
        <f>O503*IF(($G$3/2-$M$10)&gt;0,('ver pressoflex 6p C2 DCpowe'!$G$3/2-'ver pressoflex 6p C2 DCpowe'!$M$10),'ver pressoflex 6p C2 DCpowe'!$G$3/2-('ver pressoflex 6p C2 DCpowe'!$G$3-'ver pressoflex 6p C2 DCpowe'!$M$10))*IF(($G$3/2-$M$10)&gt;0,-1,1)</f>
        <v>0</v>
      </c>
      <c r="X503" s="29">
        <f>P503*IF(($G$3/2-$M$11)&gt;0,('ver pressoflex 6p C2 DCpowe'!$G$3/2-'ver pressoflex 6p C2 DCpowe'!$M$11),'ver pressoflex 6p C2 DCpowe'!$G$3/2-('ver pressoflex 6p C2 DCpowe'!$G$3-'ver pressoflex 6p C2 DCpowe'!$M$11))*IF(($G$3/2-$M$11)&gt;0,-1,1)</f>
        <v>0</v>
      </c>
      <c r="Y503" s="29">
        <f>Q503*IF(($G$3/2-$M$12)&gt;0,('ver pressoflex 6p C2 DCpowe'!$G$3/2-'ver pressoflex 6p C2 DCpowe'!$M$12),'ver pressoflex 6p C2 DCpowe'!$G$3/2-('ver pressoflex 6p C2 DCpowe'!$G$3-'ver pressoflex 6p C2 DCpowe'!$M$12))*IF(($G$3/2-$M$12)&gt;0,-1,1)</f>
        <v>0</v>
      </c>
      <c r="Z503" s="29">
        <f>R503*IF(($G$3/2-$M$13)&gt;0,('ver pressoflex 6p C2 DCpowe'!$G$3/2-'ver pressoflex 6p C2 DCpowe'!$M$13),'ver pressoflex 6p C2 DCpowe'!$G$3/2-('ver pressoflex 6p C2 DCpowe'!$G$3-'ver pressoflex 6p C2 DCpowe'!$M$13))*IF(($G$3/2-$M$13)&gt;0,-1,1)</f>
        <v>18248587.500000004</v>
      </c>
      <c r="AA503" s="113">
        <f t="shared" si="109"/>
        <v>27288379.006443091</v>
      </c>
      <c r="AB503" s="193">
        <f t="shared" si="110"/>
        <v>8.8251944123449633E-4</v>
      </c>
      <c r="AC503" s="191">
        <f t="shared" si="111"/>
        <v>1.3597546242797162E-3</v>
      </c>
      <c r="AD503" s="194">
        <f t="shared" si="112"/>
        <v>6.4347824790848406E-7</v>
      </c>
      <c r="AE503" s="191">
        <f t="shared" si="113"/>
        <v>0.10198159682097871</v>
      </c>
      <c r="AF503" s="191">
        <f t="shared" si="114"/>
        <v>0.4637725467028847</v>
      </c>
    </row>
    <row r="504" spans="2:32">
      <c r="B504" s="116">
        <f t="shared" si="100"/>
        <v>50586.780479297988</v>
      </c>
      <c r="C504" s="115">
        <f t="shared" si="116"/>
        <v>30.270000000000117</v>
      </c>
      <c r="D504" s="68">
        <f>'ver pressoflex 6p C2 DCpowe'!$G$3/2/$C$557*C504</f>
        <v>370.80750000000143</v>
      </c>
      <c r="E504" s="114">
        <f t="shared" si="102"/>
        <v>-4.2295992085945633E-4</v>
      </c>
      <c r="F504" s="114">
        <f t="shared" si="103"/>
        <v>-2.2486092831664514E-4</v>
      </c>
      <c r="G504" s="114">
        <f t="shared" si="104"/>
        <v>-2.676193577383393E-5</v>
      </c>
      <c r="H504" s="114">
        <f t="shared" si="105"/>
        <v>4.2571287779644583E-3</v>
      </c>
      <c r="I504" s="114">
        <f t="shared" si="106"/>
        <v>4.4552277705072691E-3</v>
      </c>
      <c r="J504" s="114">
        <f t="shared" si="107"/>
        <v>4.6533267630500807E-3</v>
      </c>
      <c r="K504" s="114">
        <f t="shared" si="108"/>
        <v>5.1485742444071095E-3</v>
      </c>
      <c r="L504" s="113">
        <f>-'ver pressoflex 6p C2 DCpowe'!$G$2*'ver pressoflex 6p C2 DCpowe'!D504*'ver pressoflex 6p C2 DCpowe'!$G$17*'ver pressoflex 6p C2 DCpowe'!$G$13*'ver pressoflex 6p C2 DCpowe'!AE504</f>
        <v>-9209.5993295072149</v>
      </c>
      <c r="M504" s="31">
        <f>IF(ABS(E504)&lt;'ver pressoflex 6p C2 DCpowe'!$G$7,'ver pressoflex 6p C2 DCpowe'!$G$16*E504*'ver pressoflex 6p C2 DCpowe'!$O$8,SIGN(E504)*'ver pressoflex 6p C2 DCpowe'!$G$15*'ver pressoflex 6p C2 DCpowe'!$O$8)</f>
        <v>-7.1201911947990597</v>
      </c>
      <c r="N504" s="31">
        <f>IF(ABS(F504)&lt;'ver pressoflex 6p C2 DCpowe'!$G$7,'ver pressoflex 6p C2 DCpowe'!$G$16*F504*'ver pressoflex 6p C2 DCpowe'!$O$9,SIGN(F504)*'ver pressoflex 6p C2 DCpowe'!$G$15*'ver pressoflex 6p C2 DCpowe'!$O$9)</f>
        <v>0</v>
      </c>
      <c r="O504" s="31">
        <f>IF(ABS(G504)&lt;'ver pressoflex 6p C2 DCpowe'!$G$7,'ver pressoflex 6p C2 DCpowe'!$G$16*G504*'ver pressoflex 6p C2 DCpowe'!$O$10,SIGN(G504)*'ver pressoflex 6p C2 DCpowe'!$G$15*'ver pressoflex 6p C2 DCpowe'!$O$10)</f>
        <v>0</v>
      </c>
      <c r="P504" s="31">
        <f>IF(ABS(H504)&lt;'ver pressoflex 6p C2 DCpowe'!$G$7,'ver pressoflex 6p C2 DCpowe'!$G$16*H504*'ver pressoflex 6p C2 DCpowe'!$O$11,SIGN(H504)*'ver pressoflex 6p C2 DCpowe'!$G$15*'ver pressoflex 6p C2 DCpowe'!$O$11)</f>
        <v>0</v>
      </c>
      <c r="Q504" s="31">
        <f>IF(ABS(I504)&lt;'ver pressoflex 6p C2 DCpowe'!$G$7,'ver pressoflex 6p C2 DCpowe'!$G$16*I504*'ver pressoflex 6p C2 DCpowe'!$O$12,SIGN(I504)*'ver pressoflex 6p C2 DCpowe'!$G$15*'ver pressoflex 6p C2 DCpowe'!$O$12)</f>
        <v>0</v>
      </c>
      <c r="R504" s="31">
        <f>IF(ABS(J504)&lt;'ver pressoflex 6p C2 DCpowe'!$G$7,'ver pressoflex 6p C2 DCpowe'!$G$16*J504*'ver pressoflex 6p C2 DCpowe'!$O$13,SIGN(J504)*'ver pressoflex 6p C2 DCpowe'!$G$15*'ver pressoflex 6p C2 DCpowe'!$O$13)</f>
        <v>17803.500000000004</v>
      </c>
      <c r="S504" s="113">
        <f t="shared" si="101"/>
        <v>8586.7804792979896</v>
      </c>
      <c r="T504" s="362">
        <f>-L504*('ver pressoflex 6p C2 DCpowe'!$G$3/2-'ver pressoflex 6p C2 DCpowe'!AF504*'ver pressoflex 6p C2 DCpowe'!D504)</f>
        <v>9693385.0621223226</v>
      </c>
      <c r="U504" s="29">
        <f>M504*IF(($G$3/2-$M$8)&gt;0,('ver pressoflex 6p C2 DCpowe'!$G$3/2-'ver pressoflex 6p C2 DCpowe'!$M$8),'ver pressoflex 6p C2 DCpowe'!$G$3/2-('ver pressoflex 6p C2 DCpowe'!$G$3-'ver pressoflex 6p C2 DCpowe'!$M$8))*IF(($G$3/2-$M$8)&gt;0,-1,1)</f>
        <v>7298.1959746690363</v>
      </c>
      <c r="V504" s="29">
        <f>N504*IF(($G$3/2-$M$9)&gt;0,('ver pressoflex 6p C2 DCpowe'!$G$3/2-'ver pressoflex 6p C2 DCpowe'!$M$9),'ver pressoflex 6p C2 DCpowe'!$G$3/2-('ver pressoflex 6p C2 DCpowe'!$G$3-'ver pressoflex 6p C2 DCpowe'!$M$9))*IF(($G$3/2-$M$9)&gt;0,-1,1)</f>
        <v>0</v>
      </c>
      <c r="W504" s="29">
        <f>O504*IF(($G$3/2-$M$10)&gt;0,('ver pressoflex 6p C2 DCpowe'!$G$3/2-'ver pressoflex 6p C2 DCpowe'!$M$10),'ver pressoflex 6p C2 DCpowe'!$G$3/2-('ver pressoflex 6p C2 DCpowe'!$G$3-'ver pressoflex 6p C2 DCpowe'!$M$10))*IF(($G$3/2-$M$10)&gt;0,-1,1)</f>
        <v>0</v>
      </c>
      <c r="X504" s="29">
        <f>P504*IF(($G$3/2-$M$11)&gt;0,('ver pressoflex 6p C2 DCpowe'!$G$3/2-'ver pressoflex 6p C2 DCpowe'!$M$11),'ver pressoflex 6p C2 DCpowe'!$G$3/2-('ver pressoflex 6p C2 DCpowe'!$G$3-'ver pressoflex 6p C2 DCpowe'!$M$11))*IF(($G$3/2-$M$11)&gt;0,-1,1)</f>
        <v>0</v>
      </c>
      <c r="Y504" s="29">
        <f>Q504*IF(($G$3/2-$M$12)&gt;0,('ver pressoflex 6p C2 DCpowe'!$G$3/2-'ver pressoflex 6p C2 DCpowe'!$M$12),'ver pressoflex 6p C2 DCpowe'!$G$3/2-('ver pressoflex 6p C2 DCpowe'!$G$3-'ver pressoflex 6p C2 DCpowe'!$M$12))*IF(($G$3/2-$M$12)&gt;0,-1,1)</f>
        <v>0</v>
      </c>
      <c r="Z504" s="29">
        <f>R504*IF(($G$3/2-$M$13)&gt;0,('ver pressoflex 6p C2 DCpowe'!$G$3/2-'ver pressoflex 6p C2 DCpowe'!$M$13),'ver pressoflex 6p C2 DCpowe'!$G$3/2-('ver pressoflex 6p C2 DCpowe'!$G$3-'ver pressoflex 6p C2 DCpowe'!$M$13))*IF(($G$3/2-$M$13)&gt;0,-1,1)</f>
        <v>18248587.500000004</v>
      </c>
      <c r="AA504" s="113">
        <f t="shared" si="109"/>
        <v>27949270.758096993</v>
      </c>
      <c r="AB504" s="193">
        <f t="shared" si="110"/>
        <v>9.1820740221648428E-4</v>
      </c>
      <c r="AC504" s="191">
        <f t="shared" si="111"/>
        <v>1.4192345592496962E-3</v>
      </c>
      <c r="AD504" s="194">
        <f t="shared" si="112"/>
        <v>6.9703180568206494E-7</v>
      </c>
      <c r="AE504" s="191">
        <f t="shared" si="113"/>
        <v>0.10644259194372721</v>
      </c>
      <c r="AF504" s="191">
        <f t="shared" si="114"/>
        <v>0.46511843742772596</v>
      </c>
    </row>
    <row r="505" spans="2:32">
      <c r="B505" s="116">
        <f t="shared" si="100"/>
        <v>49878.383256408575</v>
      </c>
      <c r="C505" s="115">
        <f t="shared" si="116"/>
        <v>31.270000000000117</v>
      </c>
      <c r="D505" s="68">
        <f>'ver pressoflex 6p C2 DCpowe'!$G$3/2/$C$557*C505</f>
        <v>383.05750000000143</v>
      </c>
      <c r="E505" s="114">
        <f t="shared" si="102"/>
        <v>-4.5606064947052933E-4</v>
      </c>
      <c r="F505" s="114">
        <f t="shared" si="103"/>
        <v>-2.5675249789169717E-4</v>
      </c>
      <c r="G505" s="114">
        <f t="shared" si="104"/>
        <v>-5.7444346312865077E-5</v>
      </c>
      <c r="H505" s="114">
        <f t="shared" si="105"/>
        <v>4.2525944315793792E-3</v>
      </c>
      <c r="I505" s="114">
        <f t="shared" si="106"/>
        <v>4.4519025831582116E-3</v>
      </c>
      <c r="J505" s="114">
        <f t="shared" si="107"/>
        <v>4.651210734737044E-3</v>
      </c>
      <c r="K505" s="114">
        <f t="shared" si="108"/>
        <v>5.1494811136841246E-3</v>
      </c>
      <c r="L505" s="113">
        <f>-'ver pressoflex 6p C2 DCpowe'!$G$2*'ver pressoflex 6p C2 DCpowe'!D505*'ver pressoflex 6p C2 DCpowe'!$G$17*'ver pressoflex 6p C2 DCpowe'!$G$13*'ver pressoflex 6p C2 DCpowe'!AE505</f>
        <v>-9917.439328166216</v>
      </c>
      <c r="M505" s="31">
        <f>IF(ABS(E505)&lt;'ver pressoflex 6p C2 DCpowe'!$G$7,'ver pressoflex 6p C2 DCpowe'!$G$16*E505*'ver pressoflex 6p C2 DCpowe'!$O$8,SIGN(E505)*'ver pressoflex 6p C2 DCpowe'!$G$15*'ver pressoflex 6p C2 DCpowe'!$O$8)</f>
        <v>-7.6774154252157034</v>
      </c>
      <c r="N505" s="31">
        <f>IF(ABS(F505)&lt;'ver pressoflex 6p C2 DCpowe'!$G$7,'ver pressoflex 6p C2 DCpowe'!$G$16*F505*'ver pressoflex 6p C2 DCpowe'!$O$9,SIGN(F505)*'ver pressoflex 6p C2 DCpowe'!$G$15*'ver pressoflex 6p C2 DCpowe'!$O$9)</f>
        <v>0</v>
      </c>
      <c r="O505" s="31">
        <f>IF(ABS(G505)&lt;'ver pressoflex 6p C2 DCpowe'!$G$7,'ver pressoflex 6p C2 DCpowe'!$G$16*G505*'ver pressoflex 6p C2 DCpowe'!$O$10,SIGN(G505)*'ver pressoflex 6p C2 DCpowe'!$G$15*'ver pressoflex 6p C2 DCpowe'!$O$10)</f>
        <v>0</v>
      </c>
      <c r="P505" s="31">
        <f>IF(ABS(H505)&lt;'ver pressoflex 6p C2 DCpowe'!$G$7,'ver pressoflex 6p C2 DCpowe'!$G$16*H505*'ver pressoflex 6p C2 DCpowe'!$O$11,SIGN(H505)*'ver pressoflex 6p C2 DCpowe'!$G$15*'ver pressoflex 6p C2 DCpowe'!$O$11)</f>
        <v>0</v>
      </c>
      <c r="Q505" s="31">
        <f>IF(ABS(I505)&lt;'ver pressoflex 6p C2 DCpowe'!$G$7,'ver pressoflex 6p C2 DCpowe'!$G$16*I505*'ver pressoflex 6p C2 DCpowe'!$O$12,SIGN(I505)*'ver pressoflex 6p C2 DCpowe'!$G$15*'ver pressoflex 6p C2 DCpowe'!$O$12)</f>
        <v>0</v>
      </c>
      <c r="R505" s="31">
        <f>IF(ABS(J505)&lt;'ver pressoflex 6p C2 DCpowe'!$G$7,'ver pressoflex 6p C2 DCpowe'!$G$16*J505*'ver pressoflex 6p C2 DCpowe'!$O$13,SIGN(J505)*'ver pressoflex 6p C2 DCpowe'!$G$15*'ver pressoflex 6p C2 DCpowe'!$O$13)</f>
        <v>17803.500000000004</v>
      </c>
      <c r="S505" s="113">
        <f t="shared" si="101"/>
        <v>7878.3832564085715</v>
      </c>
      <c r="T505" s="362">
        <f>-L505*('ver pressoflex 6p C2 DCpowe'!$G$3/2-'ver pressoflex 6p C2 DCpowe'!AF505*'ver pressoflex 6p C2 DCpowe'!D505)</f>
        <v>10377097.158918902</v>
      </c>
      <c r="U505" s="29">
        <f>M505*IF(($G$3/2-$M$8)&gt;0,('ver pressoflex 6p C2 DCpowe'!$G$3/2-'ver pressoflex 6p C2 DCpowe'!$M$8),'ver pressoflex 6p C2 DCpowe'!$G$3/2-('ver pressoflex 6p C2 DCpowe'!$G$3-'ver pressoflex 6p C2 DCpowe'!$M$8))*IF(($G$3/2-$M$8)&gt;0,-1,1)</f>
        <v>7869.3508108460956</v>
      </c>
      <c r="V505" s="29">
        <f>N505*IF(($G$3/2-$M$9)&gt;0,('ver pressoflex 6p C2 DCpowe'!$G$3/2-'ver pressoflex 6p C2 DCpowe'!$M$9),'ver pressoflex 6p C2 DCpowe'!$G$3/2-('ver pressoflex 6p C2 DCpowe'!$G$3-'ver pressoflex 6p C2 DCpowe'!$M$9))*IF(($G$3/2-$M$9)&gt;0,-1,1)</f>
        <v>0</v>
      </c>
      <c r="W505" s="29">
        <f>O505*IF(($G$3/2-$M$10)&gt;0,('ver pressoflex 6p C2 DCpowe'!$G$3/2-'ver pressoflex 6p C2 DCpowe'!$M$10),'ver pressoflex 6p C2 DCpowe'!$G$3/2-('ver pressoflex 6p C2 DCpowe'!$G$3-'ver pressoflex 6p C2 DCpowe'!$M$10))*IF(($G$3/2-$M$10)&gt;0,-1,1)</f>
        <v>0</v>
      </c>
      <c r="X505" s="29">
        <f>P505*IF(($G$3/2-$M$11)&gt;0,('ver pressoflex 6p C2 DCpowe'!$G$3/2-'ver pressoflex 6p C2 DCpowe'!$M$11),'ver pressoflex 6p C2 DCpowe'!$G$3/2-('ver pressoflex 6p C2 DCpowe'!$G$3-'ver pressoflex 6p C2 DCpowe'!$M$11))*IF(($G$3/2-$M$11)&gt;0,-1,1)</f>
        <v>0</v>
      </c>
      <c r="Y505" s="29">
        <f>Q505*IF(($G$3/2-$M$12)&gt;0,('ver pressoflex 6p C2 DCpowe'!$G$3/2-'ver pressoflex 6p C2 DCpowe'!$M$12),'ver pressoflex 6p C2 DCpowe'!$G$3/2-('ver pressoflex 6p C2 DCpowe'!$G$3-'ver pressoflex 6p C2 DCpowe'!$M$12))*IF(($G$3/2-$M$12)&gt;0,-1,1)</f>
        <v>0</v>
      </c>
      <c r="Z505" s="29">
        <f>R505*IF(($G$3/2-$M$13)&gt;0,('ver pressoflex 6p C2 DCpowe'!$G$3/2-'ver pressoflex 6p C2 DCpowe'!$M$13),'ver pressoflex 6p C2 DCpowe'!$G$3/2-('ver pressoflex 6p C2 DCpowe'!$G$3-'ver pressoflex 6p C2 DCpowe'!$M$13))*IF(($G$3/2-$M$13)&gt;0,-1,1)</f>
        <v>18248587.500000004</v>
      </c>
      <c r="AA505" s="113">
        <f t="shared" si="109"/>
        <v>28633554.00972975</v>
      </c>
      <c r="AB505" s="193">
        <f t="shared" si="110"/>
        <v>9.5433102841760962E-4</v>
      </c>
      <c r="AC505" s="191">
        <f t="shared" si="111"/>
        <v>1.4794406029182384E-3</v>
      </c>
      <c r="AD505" s="194">
        <f t="shared" si="112"/>
        <v>7.5340087094495476E-7</v>
      </c>
      <c r="AE505" s="191">
        <f t="shared" si="113"/>
        <v>0.11095804521886787</v>
      </c>
      <c r="AF505" s="191">
        <f t="shared" si="114"/>
        <v>0.46638314378212675</v>
      </c>
    </row>
    <row r="506" spans="2:32">
      <c r="B506" s="116">
        <f t="shared" ref="B506:B557" si="117">ABS(+S506-$C$53)</f>
        <v>49139.050168709742</v>
      </c>
      <c r="C506" s="115">
        <f t="shared" si="116"/>
        <v>32.270000000000117</v>
      </c>
      <c r="D506" s="68">
        <f>'ver pressoflex 6p C2 DCpowe'!$G$3/2/$C$557*C506</f>
        <v>395.30750000000143</v>
      </c>
      <c r="E506" s="114">
        <f t="shared" si="102"/>
        <v>-4.8956794092322898E-4</v>
      </c>
      <c r="F506" s="114">
        <f t="shared" si="103"/>
        <v>-2.8903577869772288E-4</v>
      </c>
      <c r="G506" s="114">
        <f t="shared" si="104"/>
        <v>-8.850361647221677E-5</v>
      </c>
      <c r="H506" s="114">
        <f t="shared" si="105"/>
        <v>4.2480043916543527E-3</v>
      </c>
      <c r="I506" s="114">
        <f t="shared" si="106"/>
        <v>4.448536553879859E-3</v>
      </c>
      <c r="J506" s="114">
        <f t="shared" si="107"/>
        <v>4.6490687161053644E-3</v>
      </c>
      <c r="K506" s="114">
        <f t="shared" si="108"/>
        <v>5.1503991216691304E-3</v>
      </c>
      <c r="L506" s="113">
        <f>-'ver pressoflex 6p C2 DCpowe'!$G$2*'ver pressoflex 6p C2 DCpowe'!D506*'ver pressoflex 6p C2 DCpowe'!$G$17*'ver pressoflex 6p C2 DCpowe'!$G$13*'ver pressoflex 6p C2 DCpowe'!AE506</f>
        <v>-10656.208347475114</v>
      </c>
      <c r="M506" s="31">
        <f>IF(ABS(E506)&lt;'ver pressoflex 6p C2 DCpowe'!$G$7,'ver pressoflex 6p C2 DCpowe'!$G$16*E506*'ver pressoflex 6p C2 DCpowe'!$O$8,SIGN(E506)*'ver pressoflex 6p C2 DCpowe'!$G$15*'ver pressoflex 6p C2 DCpowe'!$O$8)</f>
        <v>-8.241483815143253</v>
      </c>
      <c r="N506" s="31">
        <f>IF(ABS(F506)&lt;'ver pressoflex 6p C2 DCpowe'!$G$7,'ver pressoflex 6p C2 DCpowe'!$G$16*F506*'ver pressoflex 6p C2 DCpowe'!$O$9,SIGN(F506)*'ver pressoflex 6p C2 DCpowe'!$G$15*'ver pressoflex 6p C2 DCpowe'!$O$9)</f>
        <v>0</v>
      </c>
      <c r="O506" s="31">
        <f>IF(ABS(G506)&lt;'ver pressoflex 6p C2 DCpowe'!$G$7,'ver pressoflex 6p C2 DCpowe'!$G$16*G506*'ver pressoflex 6p C2 DCpowe'!$O$10,SIGN(G506)*'ver pressoflex 6p C2 DCpowe'!$G$15*'ver pressoflex 6p C2 DCpowe'!$O$10)</f>
        <v>0</v>
      </c>
      <c r="P506" s="31">
        <f>IF(ABS(H506)&lt;'ver pressoflex 6p C2 DCpowe'!$G$7,'ver pressoflex 6p C2 DCpowe'!$G$16*H506*'ver pressoflex 6p C2 DCpowe'!$O$11,SIGN(H506)*'ver pressoflex 6p C2 DCpowe'!$G$15*'ver pressoflex 6p C2 DCpowe'!$O$11)</f>
        <v>0</v>
      </c>
      <c r="Q506" s="31">
        <f>IF(ABS(I506)&lt;'ver pressoflex 6p C2 DCpowe'!$G$7,'ver pressoflex 6p C2 DCpowe'!$G$16*I506*'ver pressoflex 6p C2 DCpowe'!$O$12,SIGN(I506)*'ver pressoflex 6p C2 DCpowe'!$G$15*'ver pressoflex 6p C2 DCpowe'!$O$12)</f>
        <v>0</v>
      </c>
      <c r="R506" s="31">
        <f>IF(ABS(J506)&lt;'ver pressoflex 6p C2 DCpowe'!$G$7,'ver pressoflex 6p C2 DCpowe'!$G$16*J506*'ver pressoflex 6p C2 DCpowe'!$O$13,SIGN(J506)*'ver pressoflex 6p C2 DCpowe'!$G$15*'ver pressoflex 6p C2 DCpowe'!$O$13)</f>
        <v>17803.500000000004</v>
      </c>
      <c r="S506" s="113">
        <f t="shared" ref="S506:S557" si="118">L506+M506+N506+O506+P506+Q506+R506</f>
        <v>7139.0501687097458</v>
      </c>
      <c r="T506" s="362">
        <f>-L506*('ver pressoflex 6p C2 DCpowe'!$G$3/2-'ver pressoflex 6p C2 DCpowe'!AF506*'ver pressoflex 6p C2 DCpowe'!D506)</f>
        <v>11084210.653071085</v>
      </c>
      <c r="U506" s="29">
        <f>M506*IF(($G$3/2-$M$8)&gt;0,('ver pressoflex 6p C2 DCpowe'!$G$3/2-'ver pressoflex 6p C2 DCpowe'!$M$8),'ver pressoflex 6p C2 DCpowe'!$G$3/2-('ver pressoflex 6p C2 DCpowe'!$G$3-'ver pressoflex 6p C2 DCpowe'!$M$8))*IF(($G$3/2-$M$8)&gt;0,-1,1)</f>
        <v>8447.5209105218346</v>
      </c>
      <c r="V506" s="29">
        <f>N506*IF(($G$3/2-$M$9)&gt;0,('ver pressoflex 6p C2 DCpowe'!$G$3/2-'ver pressoflex 6p C2 DCpowe'!$M$9),'ver pressoflex 6p C2 DCpowe'!$G$3/2-('ver pressoflex 6p C2 DCpowe'!$G$3-'ver pressoflex 6p C2 DCpowe'!$M$9))*IF(($G$3/2-$M$9)&gt;0,-1,1)</f>
        <v>0</v>
      </c>
      <c r="W506" s="29">
        <f>O506*IF(($G$3/2-$M$10)&gt;0,('ver pressoflex 6p C2 DCpowe'!$G$3/2-'ver pressoflex 6p C2 DCpowe'!$M$10),'ver pressoflex 6p C2 DCpowe'!$G$3/2-('ver pressoflex 6p C2 DCpowe'!$G$3-'ver pressoflex 6p C2 DCpowe'!$M$10))*IF(($G$3/2-$M$10)&gt;0,-1,1)</f>
        <v>0</v>
      </c>
      <c r="X506" s="29">
        <f>P506*IF(($G$3/2-$M$11)&gt;0,('ver pressoflex 6p C2 DCpowe'!$G$3/2-'ver pressoflex 6p C2 DCpowe'!$M$11),'ver pressoflex 6p C2 DCpowe'!$G$3/2-('ver pressoflex 6p C2 DCpowe'!$G$3-'ver pressoflex 6p C2 DCpowe'!$M$11))*IF(($G$3/2-$M$11)&gt;0,-1,1)</f>
        <v>0</v>
      </c>
      <c r="Y506" s="29">
        <f>Q506*IF(($G$3/2-$M$12)&gt;0,('ver pressoflex 6p C2 DCpowe'!$G$3/2-'ver pressoflex 6p C2 DCpowe'!$M$12),'ver pressoflex 6p C2 DCpowe'!$G$3/2-('ver pressoflex 6p C2 DCpowe'!$G$3-'ver pressoflex 6p C2 DCpowe'!$M$12))*IF(($G$3/2-$M$12)&gt;0,-1,1)</f>
        <v>0</v>
      </c>
      <c r="Z506" s="29">
        <f>R506*IF(($G$3/2-$M$13)&gt;0,('ver pressoflex 6p C2 DCpowe'!$G$3/2-'ver pressoflex 6p C2 DCpowe'!$M$13),'ver pressoflex 6p C2 DCpowe'!$G$3/2-('ver pressoflex 6p C2 DCpowe'!$G$3-'ver pressoflex 6p C2 DCpowe'!$M$13))*IF(($G$3/2-$M$13)&gt;0,-1,1)</f>
        <v>18248587.500000004</v>
      </c>
      <c r="AA506" s="113">
        <f t="shared" si="109"/>
        <v>29341245.673981611</v>
      </c>
      <c r="AB506" s="193">
        <f t="shared" si="110"/>
        <v>9.9089834648699408E-4</v>
      </c>
      <c r="AC506" s="191">
        <f t="shared" si="111"/>
        <v>1.540386133033879E-3</v>
      </c>
      <c r="AD506" s="194">
        <f t="shared" si="112"/>
        <v>8.1267738866999353E-7</v>
      </c>
      <c r="AE506" s="191">
        <f t="shared" si="113"/>
        <v>0.11552895997754091</v>
      </c>
      <c r="AF506" s="191">
        <f t="shared" si="114"/>
        <v>0.46757373379500555</v>
      </c>
    </row>
    <row r="507" spans="2:32">
      <c r="B507" s="116">
        <f t="shared" si="117"/>
        <v>48368.207735239637</v>
      </c>
      <c r="C507" s="115">
        <f t="shared" si="116"/>
        <v>33.270000000000117</v>
      </c>
      <c r="D507" s="68">
        <f>'ver pressoflex 6p C2 DCpowe'!$G$3/2/$C$557*C507</f>
        <v>407.55750000000143</v>
      </c>
      <c r="E507" s="114">
        <f t="shared" ref="E507:E557" si="119">$G$8*($M$8-D507)/($G$5-D507)</f>
        <v>-5.2348933197306246E-4</v>
      </c>
      <c r="F507" s="114">
        <f t="shared" ref="F507:F557" si="120">$G$8*($M$9-D507)/($G$5-D507)</f>
        <v>-3.2171803217495977E-4</v>
      </c>
      <c r="G507" s="114">
        <f t="shared" ref="G507:G557" si="121">$G$8*($M$10-D507)/($G$5-D507)</f>
        <v>-1.19946732376857E-4</v>
      </c>
      <c r="H507" s="114">
        <f t="shared" ref="H507:H557" si="122">$G$8*($M$11-D507)/($G$5-D507)</f>
        <v>4.2433576257571142E-3</v>
      </c>
      <c r="I507" s="114">
        <f t="shared" ref="I507:I557" si="123">$G$8*($M$12-D507)/($G$5-D507)</f>
        <v>4.4451289255552171E-3</v>
      </c>
      <c r="J507" s="114">
        <f t="shared" ref="J507:J557" si="124">$G$8*($M$13-D507)/($G$5-D507)</f>
        <v>4.64690022535332E-3</v>
      </c>
      <c r="K507" s="114">
        <f t="shared" ref="K507:K557" si="125">$G$8*($G$3-D507)/($G$5-D507)</f>
        <v>5.1513284748485773E-3</v>
      </c>
      <c r="L507" s="113">
        <f>-'ver pressoflex 6p C2 DCpowe'!$G$2*'ver pressoflex 6p C2 DCpowe'!D507*'ver pressoflex 6p C2 DCpowe'!$G$17*'ver pressoflex 6p C2 DCpowe'!$G$13*'ver pressoflex 6p C2 DCpowe'!AE507</f>
        <v>-11426.479741520547</v>
      </c>
      <c r="M507" s="31">
        <f>IF(ABS(E507)&lt;'ver pressoflex 6p C2 DCpowe'!$G$7,'ver pressoflex 6p C2 DCpowe'!$G$16*E507*'ver pressoflex 6p C2 DCpowe'!$O$8,SIGN(E507)*'ver pressoflex 6p C2 DCpowe'!$G$15*'ver pressoflex 6p C2 DCpowe'!$O$8)</f>
        <v>-8.8125232398187094</v>
      </c>
      <c r="N507" s="31">
        <f>IF(ABS(F507)&lt;'ver pressoflex 6p C2 DCpowe'!$G$7,'ver pressoflex 6p C2 DCpowe'!$G$16*F507*'ver pressoflex 6p C2 DCpowe'!$O$9,SIGN(F507)*'ver pressoflex 6p C2 DCpowe'!$G$15*'ver pressoflex 6p C2 DCpowe'!$O$9)</f>
        <v>0</v>
      </c>
      <c r="O507" s="31">
        <f>IF(ABS(G507)&lt;'ver pressoflex 6p C2 DCpowe'!$G$7,'ver pressoflex 6p C2 DCpowe'!$G$16*G507*'ver pressoflex 6p C2 DCpowe'!$O$10,SIGN(G507)*'ver pressoflex 6p C2 DCpowe'!$G$15*'ver pressoflex 6p C2 DCpowe'!$O$10)</f>
        <v>0</v>
      </c>
      <c r="P507" s="31">
        <f>IF(ABS(H507)&lt;'ver pressoflex 6p C2 DCpowe'!$G$7,'ver pressoflex 6p C2 DCpowe'!$G$16*H507*'ver pressoflex 6p C2 DCpowe'!$O$11,SIGN(H507)*'ver pressoflex 6p C2 DCpowe'!$G$15*'ver pressoflex 6p C2 DCpowe'!$O$11)</f>
        <v>0</v>
      </c>
      <c r="Q507" s="31">
        <f>IF(ABS(I507)&lt;'ver pressoflex 6p C2 DCpowe'!$G$7,'ver pressoflex 6p C2 DCpowe'!$G$16*I507*'ver pressoflex 6p C2 DCpowe'!$O$12,SIGN(I507)*'ver pressoflex 6p C2 DCpowe'!$G$15*'ver pressoflex 6p C2 DCpowe'!$O$12)</f>
        <v>0</v>
      </c>
      <c r="R507" s="31">
        <f>IF(ABS(J507)&lt;'ver pressoflex 6p C2 DCpowe'!$G$7,'ver pressoflex 6p C2 DCpowe'!$G$16*J507*'ver pressoflex 6p C2 DCpowe'!$O$13,SIGN(J507)*'ver pressoflex 6p C2 DCpowe'!$G$15*'ver pressoflex 6p C2 DCpowe'!$O$13)</f>
        <v>17803.500000000004</v>
      </c>
      <c r="S507" s="113">
        <f t="shared" si="118"/>
        <v>6368.2077352396391</v>
      </c>
      <c r="T507" s="362">
        <f>-L507*('ver pressoflex 6p C2 DCpowe'!$G$3/2-'ver pressoflex 6p C2 DCpowe'!AF507*'ver pressoflex 6p C2 DCpowe'!D507)</f>
        <v>11814742.745201482</v>
      </c>
      <c r="U507" s="29">
        <f>M507*IF(($G$3/2-$M$8)&gt;0,('ver pressoflex 6p C2 DCpowe'!$G$3/2-'ver pressoflex 6p C2 DCpowe'!$M$8),'ver pressoflex 6p C2 DCpowe'!$G$3/2-('ver pressoflex 6p C2 DCpowe'!$G$3-'ver pressoflex 6p C2 DCpowe'!$M$8))*IF(($G$3/2-$M$8)&gt;0,-1,1)</f>
        <v>9032.8363208141764</v>
      </c>
      <c r="V507" s="29">
        <f>N507*IF(($G$3/2-$M$9)&gt;0,('ver pressoflex 6p C2 DCpowe'!$G$3/2-'ver pressoflex 6p C2 DCpowe'!$M$9),'ver pressoflex 6p C2 DCpowe'!$G$3/2-('ver pressoflex 6p C2 DCpowe'!$G$3-'ver pressoflex 6p C2 DCpowe'!$M$9))*IF(($G$3/2-$M$9)&gt;0,-1,1)</f>
        <v>0</v>
      </c>
      <c r="W507" s="29">
        <f>O507*IF(($G$3/2-$M$10)&gt;0,('ver pressoflex 6p C2 DCpowe'!$G$3/2-'ver pressoflex 6p C2 DCpowe'!$M$10),'ver pressoflex 6p C2 DCpowe'!$G$3/2-('ver pressoflex 6p C2 DCpowe'!$G$3-'ver pressoflex 6p C2 DCpowe'!$M$10))*IF(($G$3/2-$M$10)&gt;0,-1,1)</f>
        <v>0</v>
      </c>
      <c r="X507" s="29">
        <f>P507*IF(($G$3/2-$M$11)&gt;0,('ver pressoflex 6p C2 DCpowe'!$G$3/2-'ver pressoflex 6p C2 DCpowe'!$M$11),'ver pressoflex 6p C2 DCpowe'!$G$3/2-('ver pressoflex 6p C2 DCpowe'!$G$3-'ver pressoflex 6p C2 DCpowe'!$M$11))*IF(($G$3/2-$M$11)&gt;0,-1,1)</f>
        <v>0</v>
      </c>
      <c r="Y507" s="29">
        <f>Q507*IF(($G$3/2-$M$12)&gt;0,('ver pressoflex 6p C2 DCpowe'!$G$3/2-'ver pressoflex 6p C2 DCpowe'!$M$12),'ver pressoflex 6p C2 DCpowe'!$G$3/2-('ver pressoflex 6p C2 DCpowe'!$G$3-'ver pressoflex 6p C2 DCpowe'!$M$12))*IF(($G$3/2-$M$12)&gt;0,-1,1)</f>
        <v>0</v>
      </c>
      <c r="Z507" s="29">
        <f>R507*IF(($G$3/2-$M$13)&gt;0,('ver pressoflex 6p C2 DCpowe'!$G$3/2-'ver pressoflex 6p C2 DCpowe'!$M$13),'ver pressoflex 6p C2 DCpowe'!$G$3/2-('ver pressoflex 6p C2 DCpowe'!$G$3-'ver pressoflex 6p C2 DCpowe'!$M$13))*IF(($G$3/2-$M$13)&gt;0,-1,1)</f>
        <v>18248587.500000004</v>
      </c>
      <c r="AA507" s="113">
        <f t="shared" ref="AA507:AA557" si="126">T507+U507+V507+W507+X507+Y507+Z507</f>
        <v>30072363.081522301</v>
      </c>
      <c r="AB507" s="193">
        <f t="shared" ref="AB507:AB557" si="127">$G$8*D507/($G$5-D507)</f>
        <v>1.0279175814683192E-3</v>
      </c>
      <c r="AC507" s="191">
        <f t="shared" ref="AC507:AC557" si="128">IF(AB507&lt;ABS($G$10),$G$17/ABS($G$10)*(ABS(AB507)^2-ABS(AB507)^3/(3*ABS($G$10))),$G$17*(AB507-ABS($G$10))+$G$17/ABS($G$10)*(ABS($G$10)^2-ABS($G$10)^3/(3*ABS($G$10))))</f>
        <v>1.6020848580027543E-3</v>
      </c>
      <c r="AD507" s="194">
        <f t="shared" ref="AD507:AD557" si="129">IF(AB507&lt;ABS($G$10),2*$G$17/ABS($G$10)*(ABS(AB507)^3/3-ABS(AB507)^4/(8*ABS($G$10))),$G$17/2*(AB507^2-ABS($G$10)^2)+2*$G$17/ABS($G$10)*(ABS($G$10)^3/3-ABS($G$10)^4/(8*ABS($G$10))))</f>
        <v>8.7495657302084326E-7</v>
      </c>
      <c r="AE507" s="191">
        <f t="shared" ref="AE507:AE557" si="130">AC507/(ABS($G$9)*$G$17)</f>
        <v>0.12015636435020656</v>
      </c>
      <c r="AF507" s="191">
        <f t="shared" ref="AF507:AF557" si="131">1-AD507/(AC507*AB507)</f>
        <v>0.46869648628719485</v>
      </c>
    </row>
    <row r="508" spans="2:32">
      <c r="B508" s="116">
        <f t="shared" si="117"/>
        <v>47565.268212182818</v>
      </c>
      <c r="C508" s="115">
        <f t="shared" si="116"/>
        <v>34.270000000000117</v>
      </c>
      <c r="D508" s="68">
        <f>'ver pressoflex 6p C2 DCpowe'!$G$3/2/$C$557*C508</f>
        <v>419.80750000000143</v>
      </c>
      <c r="E508" s="114">
        <f t="shared" si="119"/>
        <v>-5.5783254681966764E-4</v>
      </c>
      <c r="F508" s="114">
        <f t="shared" si="120"/>
        <v>-3.5480670036050168E-4</v>
      </c>
      <c r="G508" s="114">
        <f t="shared" si="121"/>
        <v>-1.5178085390133569E-4</v>
      </c>
      <c r="H508" s="114">
        <f t="shared" si="122"/>
        <v>4.2386530757781279E-3</v>
      </c>
      <c r="I508" s="114">
        <f t="shared" si="123"/>
        <v>4.4416789222372936E-3</v>
      </c>
      <c r="J508" s="114">
        <f t="shared" si="124"/>
        <v>4.6447047686964602E-3</v>
      </c>
      <c r="K508" s="114">
        <f t="shared" si="125"/>
        <v>5.1522693848443744E-3</v>
      </c>
      <c r="L508" s="113">
        <f>-'ver pressoflex 6p C2 DCpowe'!$G$2*'ver pressoflex 6p C2 DCpowe'!D508*'ver pressoflex 6p C2 DCpowe'!$G$17*'ver pressoflex 6p C2 DCpowe'!$G$13*'ver pressoflex 6p C2 DCpowe'!AE508</f>
        <v>-12228.841124087236</v>
      </c>
      <c r="M508" s="31">
        <f>IF(ABS(E508)&lt;'ver pressoflex 6p C2 DCpowe'!$G$7,'ver pressoflex 6p C2 DCpowe'!$G$16*E508*'ver pressoflex 6p C2 DCpowe'!$O$8,SIGN(E508)*'ver pressoflex 6p C2 DCpowe'!$G$15*'ver pressoflex 6p C2 DCpowe'!$O$8)</f>
        <v>-9.3906637299507381</v>
      </c>
      <c r="N508" s="31">
        <f>IF(ABS(F508)&lt;'ver pressoflex 6p C2 DCpowe'!$G$7,'ver pressoflex 6p C2 DCpowe'!$G$16*F508*'ver pressoflex 6p C2 DCpowe'!$O$9,SIGN(F508)*'ver pressoflex 6p C2 DCpowe'!$G$15*'ver pressoflex 6p C2 DCpowe'!$O$9)</f>
        <v>0</v>
      </c>
      <c r="O508" s="31">
        <f>IF(ABS(G508)&lt;'ver pressoflex 6p C2 DCpowe'!$G$7,'ver pressoflex 6p C2 DCpowe'!$G$16*G508*'ver pressoflex 6p C2 DCpowe'!$O$10,SIGN(G508)*'ver pressoflex 6p C2 DCpowe'!$G$15*'ver pressoflex 6p C2 DCpowe'!$O$10)</f>
        <v>0</v>
      </c>
      <c r="P508" s="31">
        <f>IF(ABS(H508)&lt;'ver pressoflex 6p C2 DCpowe'!$G$7,'ver pressoflex 6p C2 DCpowe'!$G$16*H508*'ver pressoflex 6p C2 DCpowe'!$O$11,SIGN(H508)*'ver pressoflex 6p C2 DCpowe'!$G$15*'ver pressoflex 6p C2 DCpowe'!$O$11)</f>
        <v>0</v>
      </c>
      <c r="Q508" s="31">
        <f>IF(ABS(I508)&lt;'ver pressoflex 6p C2 DCpowe'!$G$7,'ver pressoflex 6p C2 DCpowe'!$G$16*I508*'ver pressoflex 6p C2 DCpowe'!$O$12,SIGN(I508)*'ver pressoflex 6p C2 DCpowe'!$G$15*'ver pressoflex 6p C2 DCpowe'!$O$12)</f>
        <v>0</v>
      </c>
      <c r="R508" s="31">
        <f>IF(ABS(J508)&lt;'ver pressoflex 6p C2 DCpowe'!$G$7,'ver pressoflex 6p C2 DCpowe'!$G$16*J508*'ver pressoflex 6p C2 DCpowe'!$O$13,SIGN(J508)*'ver pressoflex 6p C2 DCpowe'!$G$15*'ver pressoflex 6p C2 DCpowe'!$O$13)</f>
        <v>17803.500000000004</v>
      </c>
      <c r="S508" s="113">
        <f t="shared" si="118"/>
        <v>5565.2682121828166</v>
      </c>
      <c r="T508" s="362">
        <f>-L508*('ver pressoflex 6p C2 DCpowe'!$G$3/2-'ver pressoflex 6p C2 DCpowe'!AF508*'ver pressoflex 6p C2 DCpowe'!D508)</f>
        <v>12568711.063723622</v>
      </c>
      <c r="U508" s="29">
        <f>M508*IF(($G$3/2-$M$8)&gt;0,('ver pressoflex 6p C2 DCpowe'!$G$3/2-'ver pressoflex 6p C2 DCpowe'!$M$8),'ver pressoflex 6p C2 DCpowe'!$G$3/2-('ver pressoflex 6p C2 DCpowe'!$G$3-'ver pressoflex 6p C2 DCpowe'!$M$8))*IF(($G$3/2-$M$8)&gt;0,-1,1)</f>
        <v>9625.4303231995073</v>
      </c>
      <c r="V508" s="29">
        <f>N508*IF(($G$3/2-$M$9)&gt;0,('ver pressoflex 6p C2 DCpowe'!$G$3/2-'ver pressoflex 6p C2 DCpowe'!$M$9),'ver pressoflex 6p C2 DCpowe'!$G$3/2-('ver pressoflex 6p C2 DCpowe'!$G$3-'ver pressoflex 6p C2 DCpowe'!$M$9))*IF(($G$3/2-$M$9)&gt;0,-1,1)</f>
        <v>0</v>
      </c>
      <c r="W508" s="29">
        <f>O508*IF(($G$3/2-$M$10)&gt;0,('ver pressoflex 6p C2 DCpowe'!$G$3/2-'ver pressoflex 6p C2 DCpowe'!$M$10),'ver pressoflex 6p C2 DCpowe'!$G$3/2-('ver pressoflex 6p C2 DCpowe'!$G$3-'ver pressoflex 6p C2 DCpowe'!$M$10))*IF(($G$3/2-$M$10)&gt;0,-1,1)</f>
        <v>0</v>
      </c>
      <c r="X508" s="29">
        <f>P508*IF(($G$3/2-$M$11)&gt;0,('ver pressoflex 6p C2 DCpowe'!$G$3/2-'ver pressoflex 6p C2 DCpowe'!$M$11),'ver pressoflex 6p C2 DCpowe'!$G$3/2-('ver pressoflex 6p C2 DCpowe'!$G$3-'ver pressoflex 6p C2 DCpowe'!$M$11))*IF(($G$3/2-$M$11)&gt;0,-1,1)</f>
        <v>0</v>
      </c>
      <c r="Y508" s="29">
        <f>Q508*IF(($G$3/2-$M$12)&gt;0,('ver pressoflex 6p C2 DCpowe'!$G$3/2-'ver pressoflex 6p C2 DCpowe'!$M$12),'ver pressoflex 6p C2 DCpowe'!$G$3/2-('ver pressoflex 6p C2 DCpowe'!$G$3-'ver pressoflex 6p C2 DCpowe'!$M$12))*IF(($G$3/2-$M$12)&gt;0,-1,1)</f>
        <v>0</v>
      </c>
      <c r="Z508" s="29">
        <f>R508*IF(($G$3/2-$M$13)&gt;0,('ver pressoflex 6p C2 DCpowe'!$G$3/2-'ver pressoflex 6p C2 DCpowe'!$M$13),'ver pressoflex 6p C2 DCpowe'!$G$3/2-('ver pressoflex 6p C2 DCpowe'!$G$3-'ver pressoflex 6p C2 DCpowe'!$M$13))*IF(($G$3/2-$M$13)&gt;0,-1,1)</f>
        <v>18248587.500000004</v>
      </c>
      <c r="AA508" s="113">
        <f t="shared" si="126"/>
        <v>30826923.994046826</v>
      </c>
      <c r="AB508" s="193">
        <f t="shared" si="127"/>
        <v>1.0653971629675824E-3</v>
      </c>
      <c r="AC508" s="191">
        <f t="shared" si="128"/>
        <v>1.664550827168193E-3</v>
      </c>
      <c r="AD508" s="194">
        <f t="shared" si="129"/>
        <v>9.4033704016058889E-7</v>
      </c>
      <c r="AE508" s="191">
        <f t="shared" si="130"/>
        <v>0.12484131203761446</v>
      </c>
      <c r="AF508" s="191">
        <f t="shared" si="131"/>
        <v>0.46975699674305404</v>
      </c>
    </row>
    <row r="509" spans="2:32">
      <c r="B509" s="116">
        <f t="shared" si="117"/>
        <v>46729.629146687723</v>
      </c>
      <c r="C509" s="115">
        <f t="shared" si="116"/>
        <v>35.270000000000117</v>
      </c>
      <c r="D509" s="68">
        <f>'ver pressoflex 6p C2 DCpowe'!$G$3/2/$C$557*C509</f>
        <v>432.05750000000143</v>
      </c>
      <c r="E509" s="114">
        <f t="shared" si="119"/>
        <v>-5.9260550297059698E-4</v>
      </c>
      <c r="F509" s="114">
        <f t="shared" si="120"/>
        <v>-3.8830941153788107E-4</v>
      </c>
      <c r="G509" s="114">
        <f t="shared" si="121"/>
        <v>-1.8401332010516521E-4</v>
      </c>
      <c r="H509" s="114">
        <f t="shared" si="122"/>
        <v>4.2338896571273155E-3</v>
      </c>
      <c r="I509" s="114">
        <f t="shared" si="123"/>
        <v>4.4381857485600315E-3</v>
      </c>
      <c r="J509" s="114">
        <f t="shared" si="124"/>
        <v>4.6424818399927468E-3</v>
      </c>
      <c r="K509" s="114">
        <f t="shared" si="125"/>
        <v>5.1532220685745365E-3</v>
      </c>
      <c r="L509" s="113">
        <f>-'ver pressoflex 6p C2 DCpowe'!$G$2*'ver pressoflex 6p C2 DCpowe'!D509*'ver pressoflex 6p C2 DCpowe'!$G$17*'ver pressoflex 6p C2 DCpowe'!$G$13*'ver pressoflex 6p C2 DCpowe'!AE509</f>
        <v>-13063.894814741849</v>
      </c>
      <c r="M509" s="31">
        <f>IF(ABS(E509)&lt;'ver pressoflex 6p C2 DCpowe'!$G$7,'ver pressoflex 6p C2 DCpowe'!$G$16*E509*'ver pressoflex 6p C2 DCpowe'!$O$8,SIGN(E509)*'ver pressoflex 6p C2 DCpowe'!$G$15*'ver pressoflex 6p C2 DCpowe'!$O$8)</f>
        <v>-9.9760385704317862</v>
      </c>
      <c r="N509" s="31">
        <f>IF(ABS(F509)&lt;'ver pressoflex 6p C2 DCpowe'!$G$7,'ver pressoflex 6p C2 DCpowe'!$G$16*F509*'ver pressoflex 6p C2 DCpowe'!$O$9,SIGN(F509)*'ver pressoflex 6p C2 DCpowe'!$G$15*'ver pressoflex 6p C2 DCpowe'!$O$9)</f>
        <v>0</v>
      </c>
      <c r="O509" s="31">
        <f>IF(ABS(G509)&lt;'ver pressoflex 6p C2 DCpowe'!$G$7,'ver pressoflex 6p C2 DCpowe'!$G$16*G509*'ver pressoflex 6p C2 DCpowe'!$O$10,SIGN(G509)*'ver pressoflex 6p C2 DCpowe'!$G$15*'ver pressoflex 6p C2 DCpowe'!$O$10)</f>
        <v>0</v>
      </c>
      <c r="P509" s="31">
        <f>IF(ABS(H509)&lt;'ver pressoflex 6p C2 DCpowe'!$G$7,'ver pressoflex 6p C2 DCpowe'!$G$16*H509*'ver pressoflex 6p C2 DCpowe'!$O$11,SIGN(H509)*'ver pressoflex 6p C2 DCpowe'!$G$15*'ver pressoflex 6p C2 DCpowe'!$O$11)</f>
        <v>0</v>
      </c>
      <c r="Q509" s="31">
        <f>IF(ABS(I509)&lt;'ver pressoflex 6p C2 DCpowe'!$G$7,'ver pressoflex 6p C2 DCpowe'!$G$16*I509*'ver pressoflex 6p C2 DCpowe'!$O$12,SIGN(I509)*'ver pressoflex 6p C2 DCpowe'!$G$15*'ver pressoflex 6p C2 DCpowe'!$O$12)</f>
        <v>0</v>
      </c>
      <c r="R509" s="31">
        <f>IF(ABS(J509)&lt;'ver pressoflex 6p C2 DCpowe'!$G$7,'ver pressoflex 6p C2 DCpowe'!$G$16*J509*'ver pressoflex 6p C2 DCpowe'!$O$13,SIGN(J509)*'ver pressoflex 6p C2 DCpowe'!$G$15*'ver pressoflex 6p C2 DCpowe'!$O$13)</f>
        <v>17803.500000000004</v>
      </c>
      <c r="S509" s="113">
        <f t="shared" si="118"/>
        <v>4729.6291466877228</v>
      </c>
      <c r="T509" s="362">
        <f>-L509*('ver pressoflex 6p C2 DCpowe'!$G$3/2-'ver pressoflex 6p C2 DCpowe'!AF509*'ver pressoflex 6p C2 DCpowe'!D509)</f>
        <v>13346133.678224513</v>
      </c>
      <c r="U509" s="29">
        <f>M509*IF(($G$3/2-$M$8)&gt;0,('ver pressoflex 6p C2 DCpowe'!$G$3/2-'ver pressoflex 6p C2 DCpowe'!$M$8),'ver pressoflex 6p C2 DCpowe'!$G$3/2-('ver pressoflex 6p C2 DCpowe'!$G$3-'ver pressoflex 6p C2 DCpowe'!$M$8))*IF(($G$3/2-$M$8)&gt;0,-1,1)</f>
        <v>10225.439534692581</v>
      </c>
      <c r="V509" s="29">
        <f>N509*IF(($G$3/2-$M$9)&gt;0,('ver pressoflex 6p C2 DCpowe'!$G$3/2-'ver pressoflex 6p C2 DCpowe'!$M$9),'ver pressoflex 6p C2 DCpowe'!$G$3/2-('ver pressoflex 6p C2 DCpowe'!$G$3-'ver pressoflex 6p C2 DCpowe'!$M$9))*IF(($G$3/2-$M$9)&gt;0,-1,1)</f>
        <v>0</v>
      </c>
      <c r="W509" s="29">
        <f>O509*IF(($G$3/2-$M$10)&gt;0,('ver pressoflex 6p C2 DCpowe'!$G$3/2-'ver pressoflex 6p C2 DCpowe'!$M$10),'ver pressoflex 6p C2 DCpowe'!$G$3/2-('ver pressoflex 6p C2 DCpowe'!$G$3-'ver pressoflex 6p C2 DCpowe'!$M$10))*IF(($G$3/2-$M$10)&gt;0,-1,1)</f>
        <v>0</v>
      </c>
      <c r="X509" s="29">
        <f>P509*IF(($G$3/2-$M$11)&gt;0,('ver pressoflex 6p C2 DCpowe'!$G$3/2-'ver pressoflex 6p C2 DCpowe'!$M$11),'ver pressoflex 6p C2 DCpowe'!$G$3/2-('ver pressoflex 6p C2 DCpowe'!$G$3-'ver pressoflex 6p C2 DCpowe'!$M$11))*IF(($G$3/2-$M$11)&gt;0,-1,1)</f>
        <v>0</v>
      </c>
      <c r="Y509" s="29">
        <f>Q509*IF(($G$3/2-$M$12)&gt;0,('ver pressoflex 6p C2 DCpowe'!$G$3/2-'ver pressoflex 6p C2 DCpowe'!$M$12),'ver pressoflex 6p C2 DCpowe'!$G$3/2-('ver pressoflex 6p C2 DCpowe'!$G$3-'ver pressoflex 6p C2 DCpowe'!$M$12))*IF(($G$3/2-$M$12)&gt;0,-1,1)</f>
        <v>0</v>
      </c>
      <c r="Z509" s="29">
        <f>R509*IF(($G$3/2-$M$13)&gt;0,('ver pressoflex 6p C2 DCpowe'!$G$3/2-'ver pressoflex 6p C2 DCpowe'!$M$13),'ver pressoflex 6p C2 DCpowe'!$G$3/2-('ver pressoflex 6p C2 DCpowe'!$G$3-'ver pressoflex 6p C2 DCpowe'!$M$13))*IF(($G$3/2-$M$13)&gt;0,-1,1)</f>
        <v>18248587.500000004</v>
      </c>
      <c r="AA509" s="113">
        <f t="shared" si="126"/>
        <v>31604946.617759209</v>
      </c>
      <c r="AB509" s="193">
        <f t="shared" si="127"/>
        <v>1.1033457315523865E-3</v>
      </c>
      <c r="AC509" s="191">
        <f t="shared" si="128"/>
        <v>1.7277984414761998E-3</v>
      </c>
      <c r="AD509" s="194">
        <f t="shared" si="129"/>
        <v>1.0089209472235037E-6</v>
      </c>
      <c r="AE509" s="191">
        <f t="shared" si="130"/>
        <v>0.12958488311071498</v>
      </c>
      <c r="AF509" s="191">
        <f t="shared" si="131"/>
        <v>0.47076026682486261</v>
      </c>
    </row>
    <row r="510" spans="2:32">
      <c r="B510" s="116">
        <f t="shared" si="117"/>
        <v>45860.672913829243</v>
      </c>
      <c r="C510" s="115">
        <f t="shared" si="116"/>
        <v>36.270000000000117</v>
      </c>
      <c r="D510" s="68">
        <f>'ver pressoflex 6p C2 DCpowe'!$G$3/2/$C$557*C510</f>
        <v>444.30750000000143</v>
      </c>
      <c r="E510" s="114">
        <f t="shared" si="119"/>
        <v>-6.278163173266115E-4</v>
      </c>
      <c r="F510" s="114">
        <f t="shared" si="120"/>
        <v>-4.2223398610006862E-4</v>
      </c>
      <c r="G510" s="114">
        <f t="shared" si="121"/>
        <v>-2.1665165487352571E-4</v>
      </c>
      <c r="H510" s="114">
        <f t="shared" si="122"/>
        <v>4.2290662579004641E-3</v>
      </c>
      <c r="I510" s="114">
        <f t="shared" si="123"/>
        <v>4.434648589127007E-3</v>
      </c>
      <c r="J510" s="114">
        <f t="shared" si="124"/>
        <v>4.6402309203535498E-3</v>
      </c>
      <c r="K510" s="114">
        <f t="shared" si="125"/>
        <v>5.1541867484199075E-3</v>
      </c>
      <c r="L510" s="113">
        <f>-'ver pressoflex 6p C2 DCpowe'!$G$2*'ver pressoflex 6p C2 DCpowe'!D510*'ver pressoflex 6p C2 DCpowe'!$G$17*'ver pressoflex 6p C2 DCpowe'!$G$13*'ver pressoflex 6p C2 DCpowe'!AE510</f>
        <v>-13932.258301767984</v>
      </c>
      <c r="M510" s="31">
        <f>IF(ABS(E510)&lt;'ver pressoflex 6p C2 DCpowe'!$G$7,'ver pressoflex 6p C2 DCpowe'!$G$16*E510*'ver pressoflex 6p C2 DCpowe'!$O$8,SIGN(E510)*'ver pressoflex 6p C2 DCpowe'!$G$15*'ver pressoflex 6p C2 DCpowe'!$O$8)</f>
        <v>-10.568784402779116</v>
      </c>
      <c r="N510" s="31">
        <f>IF(ABS(F510)&lt;'ver pressoflex 6p C2 DCpowe'!$G$7,'ver pressoflex 6p C2 DCpowe'!$G$16*F510*'ver pressoflex 6p C2 DCpowe'!$O$9,SIGN(F510)*'ver pressoflex 6p C2 DCpowe'!$G$15*'ver pressoflex 6p C2 DCpowe'!$O$9)</f>
        <v>0</v>
      </c>
      <c r="O510" s="31">
        <f>IF(ABS(G510)&lt;'ver pressoflex 6p C2 DCpowe'!$G$7,'ver pressoflex 6p C2 DCpowe'!$G$16*G510*'ver pressoflex 6p C2 DCpowe'!$O$10,SIGN(G510)*'ver pressoflex 6p C2 DCpowe'!$G$15*'ver pressoflex 6p C2 DCpowe'!$O$10)</f>
        <v>0</v>
      </c>
      <c r="P510" s="31">
        <f>IF(ABS(H510)&lt;'ver pressoflex 6p C2 DCpowe'!$G$7,'ver pressoflex 6p C2 DCpowe'!$G$16*H510*'ver pressoflex 6p C2 DCpowe'!$O$11,SIGN(H510)*'ver pressoflex 6p C2 DCpowe'!$G$15*'ver pressoflex 6p C2 DCpowe'!$O$11)</f>
        <v>0</v>
      </c>
      <c r="Q510" s="31">
        <f>IF(ABS(I510)&lt;'ver pressoflex 6p C2 DCpowe'!$G$7,'ver pressoflex 6p C2 DCpowe'!$G$16*I510*'ver pressoflex 6p C2 DCpowe'!$O$12,SIGN(I510)*'ver pressoflex 6p C2 DCpowe'!$G$15*'ver pressoflex 6p C2 DCpowe'!$O$12)</f>
        <v>0</v>
      </c>
      <c r="R510" s="31">
        <f>IF(ABS(J510)&lt;'ver pressoflex 6p C2 DCpowe'!$G$7,'ver pressoflex 6p C2 DCpowe'!$G$16*J510*'ver pressoflex 6p C2 DCpowe'!$O$13,SIGN(J510)*'ver pressoflex 6p C2 DCpowe'!$G$15*'ver pressoflex 6p C2 DCpowe'!$O$13)</f>
        <v>17803.500000000004</v>
      </c>
      <c r="S510" s="113">
        <f t="shared" si="118"/>
        <v>3860.6729138292394</v>
      </c>
      <c r="T510" s="362">
        <f>-L510*('ver pressoflex 6p C2 DCpowe'!$G$3/2-'ver pressoflex 6p C2 DCpowe'!AF510*'ver pressoflex 6p C2 DCpowe'!D510)</f>
        <v>14147029.113352664</v>
      </c>
      <c r="U510" s="29">
        <f>M510*IF(($G$3/2-$M$8)&gt;0,('ver pressoflex 6p C2 DCpowe'!$G$3/2-'ver pressoflex 6p C2 DCpowe'!$M$8),'ver pressoflex 6p C2 DCpowe'!$G$3/2-('ver pressoflex 6p C2 DCpowe'!$G$3-'ver pressoflex 6p C2 DCpowe'!$M$8))*IF(($G$3/2-$M$8)&gt;0,-1,1)</f>
        <v>10833.004012848594</v>
      </c>
      <c r="V510" s="29">
        <f>N510*IF(($G$3/2-$M$9)&gt;0,('ver pressoflex 6p C2 DCpowe'!$G$3/2-'ver pressoflex 6p C2 DCpowe'!$M$9),'ver pressoflex 6p C2 DCpowe'!$G$3/2-('ver pressoflex 6p C2 DCpowe'!$G$3-'ver pressoflex 6p C2 DCpowe'!$M$9))*IF(($G$3/2-$M$9)&gt;0,-1,1)</f>
        <v>0</v>
      </c>
      <c r="W510" s="29">
        <f>O510*IF(($G$3/2-$M$10)&gt;0,('ver pressoflex 6p C2 DCpowe'!$G$3/2-'ver pressoflex 6p C2 DCpowe'!$M$10),'ver pressoflex 6p C2 DCpowe'!$G$3/2-('ver pressoflex 6p C2 DCpowe'!$G$3-'ver pressoflex 6p C2 DCpowe'!$M$10))*IF(($G$3/2-$M$10)&gt;0,-1,1)</f>
        <v>0</v>
      </c>
      <c r="X510" s="29">
        <f>P510*IF(($G$3/2-$M$11)&gt;0,('ver pressoflex 6p C2 DCpowe'!$G$3/2-'ver pressoflex 6p C2 DCpowe'!$M$11),'ver pressoflex 6p C2 DCpowe'!$G$3/2-('ver pressoflex 6p C2 DCpowe'!$G$3-'ver pressoflex 6p C2 DCpowe'!$M$11))*IF(($G$3/2-$M$11)&gt;0,-1,1)</f>
        <v>0</v>
      </c>
      <c r="Y510" s="29">
        <f>Q510*IF(($G$3/2-$M$12)&gt;0,('ver pressoflex 6p C2 DCpowe'!$G$3/2-'ver pressoflex 6p C2 DCpowe'!$M$12),'ver pressoflex 6p C2 DCpowe'!$G$3/2-('ver pressoflex 6p C2 DCpowe'!$G$3-'ver pressoflex 6p C2 DCpowe'!$M$12))*IF(($G$3/2-$M$12)&gt;0,-1,1)</f>
        <v>0</v>
      </c>
      <c r="Z510" s="29">
        <f>R510*IF(($G$3/2-$M$13)&gt;0,('ver pressoflex 6p C2 DCpowe'!$G$3/2-'ver pressoflex 6p C2 DCpowe'!$M$13),'ver pressoflex 6p C2 DCpowe'!$G$3/2-('ver pressoflex 6p C2 DCpowe'!$G$3-'ver pressoflex 6p C2 DCpowe'!$M$13))*IF(($G$3/2-$M$13)&gt;0,-1,1)</f>
        <v>18248587.500000004</v>
      </c>
      <c r="AA510" s="113">
        <f t="shared" si="126"/>
        <v>32406449.617365517</v>
      </c>
      <c r="AB510" s="193">
        <f t="shared" si="127"/>
        <v>1.1417721453929688E-3</v>
      </c>
      <c r="AC510" s="191">
        <f t="shared" si="128"/>
        <v>1.7918424645438369E-3</v>
      </c>
      <c r="AD510" s="194">
        <f t="shared" si="129"/>
        <v>1.0808141377738301E-6</v>
      </c>
      <c r="AE510" s="191">
        <f t="shared" si="130"/>
        <v>0.13438818484078777</v>
      </c>
      <c r="AF510" s="191">
        <f t="shared" si="131"/>
        <v>0.47171078035297664</v>
      </c>
    </row>
    <row r="511" spans="2:32">
      <c r="B511" s="116">
        <f t="shared" si="117"/>
        <v>44957.766235968862</v>
      </c>
      <c r="C511" s="115">
        <f t="shared" si="116"/>
        <v>37.270000000000117</v>
      </c>
      <c r="D511" s="68">
        <f>'ver pressoflex 6p C2 DCpowe'!$G$3/2/$C$557*C511</f>
        <v>456.55750000000143</v>
      </c>
      <c r="E511" s="114">
        <f t="shared" si="119"/>
        <v>-6.6347331249830711E-4</v>
      </c>
      <c r="F511" s="114">
        <f t="shared" si="120"/>
        <v>-4.5658844263535525E-4</v>
      </c>
      <c r="G511" s="114">
        <f t="shared" si="121"/>
        <v>-2.4970357277240339E-4</v>
      </c>
      <c r="H511" s="114">
        <f t="shared" si="122"/>
        <v>4.2241817380139308E-3</v>
      </c>
      <c r="I511" s="114">
        <f t="shared" si="123"/>
        <v>4.4310666078768825E-3</v>
      </c>
      <c r="J511" s="114">
        <f t="shared" si="124"/>
        <v>4.6379514777398351E-3</v>
      </c>
      <c r="K511" s="114">
        <f t="shared" si="125"/>
        <v>5.1551636523972143E-3</v>
      </c>
      <c r="L511" s="113">
        <f>-'ver pressoflex 6p C2 DCpowe'!$G$2*'ver pressoflex 6p C2 DCpowe'!D511*'ver pressoflex 6p C2 DCpowe'!$G$17*'ver pressoflex 6p C2 DCpowe'!$G$13*'ver pressoflex 6p C2 DCpowe'!AE511</f>
        <v>-14834.564722699672</v>
      </c>
      <c r="M511" s="31">
        <f>IF(ABS(E511)&lt;'ver pressoflex 6p C2 DCpowe'!$G$7,'ver pressoflex 6p C2 DCpowe'!$G$16*E511*'ver pressoflex 6p C2 DCpowe'!$O$8,SIGN(E511)*'ver pressoflex 6p C2 DCpowe'!$G$15*'ver pressoflex 6p C2 DCpowe'!$O$8)</f>
        <v>-11.169041331470149</v>
      </c>
      <c r="N511" s="31">
        <f>IF(ABS(F511)&lt;'ver pressoflex 6p C2 DCpowe'!$G$7,'ver pressoflex 6p C2 DCpowe'!$G$16*F511*'ver pressoflex 6p C2 DCpowe'!$O$9,SIGN(F511)*'ver pressoflex 6p C2 DCpowe'!$G$15*'ver pressoflex 6p C2 DCpowe'!$O$9)</f>
        <v>0</v>
      </c>
      <c r="O511" s="31">
        <f>IF(ABS(G511)&lt;'ver pressoflex 6p C2 DCpowe'!$G$7,'ver pressoflex 6p C2 DCpowe'!$G$16*G511*'ver pressoflex 6p C2 DCpowe'!$O$10,SIGN(G511)*'ver pressoflex 6p C2 DCpowe'!$G$15*'ver pressoflex 6p C2 DCpowe'!$O$10)</f>
        <v>0</v>
      </c>
      <c r="P511" s="31">
        <f>IF(ABS(H511)&lt;'ver pressoflex 6p C2 DCpowe'!$G$7,'ver pressoflex 6p C2 DCpowe'!$G$16*H511*'ver pressoflex 6p C2 DCpowe'!$O$11,SIGN(H511)*'ver pressoflex 6p C2 DCpowe'!$G$15*'ver pressoflex 6p C2 DCpowe'!$O$11)</f>
        <v>0</v>
      </c>
      <c r="Q511" s="31">
        <f>IF(ABS(I511)&lt;'ver pressoflex 6p C2 DCpowe'!$G$7,'ver pressoflex 6p C2 DCpowe'!$G$16*I511*'ver pressoflex 6p C2 DCpowe'!$O$12,SIGN(I511)*'ver pressoflex 6p C2 DCpowe'!$G$15*'ver pressoflex 6p C2 DCpowe'!$O$12)</f>
        <v>0</v>
      </c>
      <c r="R511" s="31">
        <f>IF(ABS(J511)&lt;'ver pressoflex 6p C2 DCpowe'!$G$7,'ver pressoflex 6p C2 DCpowe'!$G$16*J511*'ver pressoflex 6p C2 DCpowe'!$O$13,SIGN(J511)*'ver pressoflex 6p C2 DCpowe'!$G$15*'ver pressoflex 6p C2 DCpowe'!$O$13)</f>
        <v>17803.500000000004</v>
      </c>
      <c r="S511" s="113">
        <f t="shared" si="118"/>
        <v>2957.766235968862</v>
      </c>
      <c r="T511" s="362">
        <f>-L511*('ver pressoflex 6p C2 DCpowe'!$G$3/2-'ver pressoflex 6p C2 DCpowe'!AF511*'ver pressoflex 6p C2 DCpowe'!D511)</f>
        <v>14971416.363234086</v>
      </c>
      <c r="U511" s="29">
        <f>M511*IF(($G$3/2-$M$8)&gt;0,('ver pressoflex 6p C2 DCpowe'!$G$3/2-'ver pressoflex 6p C2 DCpowe'!$M$8),'ver pressoflex 6p C2 DCpowe'!$G$3/2-('ver pressoflex 6p C2 DCpowe'!$G$3-'ver pressoflex 6p C2 DCpowe'!$M$8))*IF(($G$3/2-$M$8)&gt;0,-1,1)</f>
        <v>11448.267364756903</v>
      </c>
      <c r="V511" s="29">
        <f>N511*IF(($G$3/2-$M$9)&gt;0,('ver pressoflex 6p C2 DCpowe'!$G$3/2-'ver pressoflex 6p C2 DCpowe'!$M$9),'ver pressoflex 6p C2 DCpowe'!$G$3/2-('ver pressoflex 6p C2 DCpowe'!$G$3-'ver pressoflex 6p C2 DCpowe'!$M$9))*IF(($G$3/2-$M$9)&gt;0,-1,1)</f>
        <v>0</v>
      </c>
      <c r="W511" s="29">
        <f>O511*IF(($G$3/2-$M$10)&gt;0,('ver pressoflex 6p C2 DCpowe'!$G$3/2-'ver pressoflex 6p C2 DCpowe'!$M$10),'ver pressoflex 6p C2 DCpowe'!$G$3/2-('ver pressoflex 6p C2 DCpowe'!$G$3-'ver pressoflex 6p C2 DCpowe'!$M$10))*IF(($G$3/2-$M$10)&gt;0,-1,1)</f>
        <v>0</v>
      </c>
      <c r="X511" s="29">
        <f>P511*IF(($G$3/2-$M$11)&gt;0,('ver pressoflex 6p C2 DCpowe'!$G$3/2-'ver pressoflex 6p C2 DCpowe'!$M$11),'ver pressoflex 6p C2 DCpowe'!$G$3/2-('ver pressoflex 6p C2 DCpowe'!$G$3-'ver pressoflex 6p C2 DCpowe'!$M$11))*IF(($G$3/2-$M$11)&gt;0,-1,1)</f>
        <v>0</v>
      </c>
      <c r="Y511" s="29">
        <f>Q511*IF(($G$3/2-$M$12)&gt;0,('ver pressoflex 6p C2 DCpowe'!$G$3/2-'ver pressoflex 6p C2 DCpowe'!$M$12),'ver pressoflex 6p C2 DCpowe'!$G$3/2-('ver pressoflex 6p C2 DCpowe'!$G$3-'ver pressoflex 6p C2 DCpowe'!$M$12))*IF(($G$3/2-$M$12)&gt;0,-1,1)</f>
        <v>0</v>
      </c>
      <c r="Z511" s="29">
        <f>R511*IF(($G$3/2-$M$13)&gt;0,('ver pressoflex 6p C2 DCpowe'!$G$3/2-'ver pressoflex 6p C2 DCpowe'!$M$13),'ver pressoflex 6p C2 DCpowe'!$G$3/2-('ver pressoflex 6p C2 DCpowe'!$G$3-'ver pressoflex 6p C2 DCpowe'!$M$13))*IF(($G$3/2-$M$13)&gt;0,-1,1)</f>
        <v>18248587.500000004</v>
      </c>
      <c r="AA511" s="113">
        <f t="shared" si="126"/>
        <v>33231452.130598847</v>
      </c>
      <c r="AB511" s="193">
        <f t="shared" si="127"/>
        <v>1.1806854871556868E-3</v>
      </c>
      <c r="AC511" s="191">
        <f t="shared" si="128"/>
        <v>1.8566980341483668E-3</v>
      </c>
      <c r="AD511" s="194">
        <f t="shared" si="129"/>
        <v>1.1561262940944955E-6</v>
      </c>
      <c r="AE511" s="191">
        <f t="shared" si="130"/>
        <v>0.1392523525611275</v>
      </c>
      <c r="AF511" s="191">
        <f t="shared" si="131"/>
        <v>0.4726125680436879</v>
      </c>
    </row>
    <row r="512" spans="2:32">
      <c r="B512" s="116">
        <f t="shared" si="117"/>
        <v>44020.259683726734</v>
      </c>
      <c r="C512" s="115">
        <f t="shared" si="116"/>
        <v>38.270000000000117</v>
      </c>
      <c r="D512" s="68">
        <f>'ver pressoflex 6p C2 DCpowe'!$G$3/2/$C$557*C512</f>
        <v>468.80750000000143</v>
      </c>
      <c r="E512" s="114">
        <f t="shared" si="119"/>
        <v>-6.9958502336439903E-4</v>
      </c>
      <c r="F512" s="114">
        <f t="shared" si="120"/>
        <v>-4.9138100424606481E-4</v>
      </c>
      <c r="G512" s="114">
        <f t="shared" si="121"/>
        <v>-2.8317698512773058E-4</v>
      </c>
      <c r="H512" s="114">
        <f t="shared" si="122"/>
        <v>4.2192349283062466E-3</v>
      </c>
      <c r="I512" s="114">
        <f t="shared" si="123"/>
        <v>4.4274389474245803E-3</v>
      </c>
      <c r="J512" s="114">
        <f t="shared" si="124"/>
        <v>4.6356429665429149E-3</v>
      </c>
      <c r="K512" s="114">
        <f t="shared" si="125"/>
        <v>5.1561530143387508E-3</v>
      </c>
      <c r="L512" s="113">
        <f>-'ver pressoflex 6p C2 DCpowe'!$G$2*'ver pressoflex 6p C2 DCpowe'!D512*'ver pressoflex 6p C2 DCpowe'!$G$17*'ver pressoflex 6p C2 DCpowe'!$G$13*'ver pressoflex 6p C2 DCpowe'!AE512</f>
        <v>-15771.46336323892</v>
      </c>
      <c r="M512" s="31">
        <f>IF(ABS(E512)&lt;'ver pressoflex 6p C2 DCpowe'!$G$7,'ver pressoflex 6p C2 DCpowe'!$G$16*E512*'ver pressoflex 6p C2 DCpowe'!$O$8,SIGN(E512)*'ver pressoflex 6p C2 DCpowe'!$G$15*'ver pressoflex 6p C2 DCpowe'!$O$8)</f>
        <v>-11.776953034345929</v>
      </c>
      <c r="N512" s="31">
        <f>IF(ABS(F512)&lt;'ver pressoflex 6p C2 DCpowe'!$G$7,'ver pressoflex 6p C2 DCpowe'!$G$16*F512*'ver pressoflex 6p C2 DCpowe'!$O$9,SIGN(F512)*'ver pressoflex 6p C2 DCpowe'!$G$15*'ver pressoflex 6p C2 DCpowe'!$O$9)</f>
        <v>0</v>
      </c>
      <c r="O512" s="31">
        <f>IF(ABS(G512)&lt;'ver pressoflex 6p C2 DCpowe'!$G$7,'ver pressoflex 6p C2 DCpowe'!$G$16*G512*'ver pressoflex 6p C2 DCpowe'!$O$10,SIGN(G512)*'ver pressoflex 6p C2 DCpowe'!$G$15*'ver pressoflex 6p C2 DCpowe'!$O$10)</f>
        <v>0</v>
      </c>
      <c r="P512" s="31">
        <f>IF(ABS(H512)&lt;'ver pressoflex 6p C2 DCpowe'!$G$7,'ver pressoflex 6p C2 DCpowe'!$G$16*H512*'ver pressoflex 6p C2 DCpowe'!$O$11,SIGN(H512)*'ver pressoflex 6p C2 DCpowe'!$G$15*'ver pressoflex 6p C2 DCpowe'!$O$11)</f>
        <v>0</v>
      </c>
      <c r="Q512" s="31">
        <f>IF(ABS(I512)&lt;'ver pressoflex 6p C2 DCpowe'!$G$7,'ver pressoflex 6p C2 DCpowe'!$G$16*I512*'ver pressoflex 6p C2 DCpowe'!$O$12,SIGN(I512)*'ver pressoflex 6p C2 DCpowe'!$G$15*'ver pressoflex 6p C2 DCpowe'!$O$12)</f>
        <v>0</v>
      </c>
      <c r="R512" s="31">
        <f>IF(ABS(J512)&lt;'ver pressoflex 6p C2 DCpowe'!$G$7,'ver pressoflex 6p C2 DCpowe'!$G$16*J512*'ver pressoflex 6p C2 DCpowe'!$O$13,SIGN(J512)*'ver pressoflex 6p C2 DCpowe'!$G$15*'ver pressoflex 6p C2 DCpowe'!$O$13)</f>
        <v>17803.500000000004</v>
      </c>
      <c r="S512" s="113">
        <f t="shared" si="118"/>
        <v>2020.2596837267374</v>
      </c>
      <c r="T512" s="362">
        <f>-L512*('ver pressoflex 6p C2 DCpowe'!$G$3/2-'ver pressoflex 6p C2 DCpowe'!AF512*'ver pressoflex 6p C2 DCpowe'!D512)</f>
        <v>15819314.906439856</v>
      </c>
      <c r="U512" s="29">
        <f>M512*IF(($G$3/2-$M$8)&gt;0,('ver pressoflex 6p C2 DCpowe'!$G$3/2-'ver pressoflex 6p C2 DCpowe'!$M$8),'ver pressoflex 6p C2 DCpowe'!$G$3/2-('ver pressoflex 6p C2 DCpowe'!$G$3-'ver pressoflex 6p C2 DCpowe'!$M$8))*IF(($G$3/2-$M$8)&gt;0,-1,1)</f>
        <v>12071.376860204578</v>
      </c>
      <c r="V512" s="29">
        <f>N512*IF(($G$3/2-$M$9)&gt;0,('ver pressoflex 6p C2 DCpowe'!$G$3/2-'ver pressoflex 6p C2 DCpowe'!$M$9),'ver pressoflex 6p C2 DCpowe'!$G$3/2-('ver pressoflex 6p C2 DCpowe'!$G$3-'ver pressoflex 6p C2 DCpowe'!$M$9))*IF(($G$3/2-$M$9)&gt;0,-1,1)</f>
        <v>0</v>
      </c>
      <c r="W512" s="29">
        <f>O512*IF(($G$3/2-$M$10)&gt;0,('ver pressoflex 6p C2 DCpowe'!$G$3/2-'ver pressoflex 6p C2 DCpowe'!$M$10),'ver pressoflex 6p C2 DCpowe'!$G$3/2-('ver pressoflex 6p C2 DCpowe'!$G$3-'ver pressoflex 6p C2 DCpowe'!$M$10))*IF(($G$3/2-$M$10)&gt;0,-1,1)</f>
        <v>0</v>
      </c>
      <c r="X512" s="29">
        <f>P512*IF(($G$3/2-$M$11)&gt;0,('ver pressoflex 6p C2 DCpowe'!$G$3/2-'ver pressoflex 6p C2 DCpowe'!$M$11),'ver pressoflex 6p C2 DCpowe'!$G$3/2-('ver pressoflex 6p C2 DCpowe'!$G$3-'ver pressoflex 6p C2 DCpowe'!$M$11))*IF(($G$3/2-$M$11)&gt;0,-1,1)</f>
        <v>0</v>
      </c>
      <c r="Y512" s="29">
        <f>Q512*IF(($G$3/2-$M$12)&gt;0,('ver pressoflex 6p C2 DCpowe'!$G$3/2-'ver pressoflex 6p C2 DCpowe'!$M$12),'ver pressoflex 6p C2 DCpowe'!$G$3/2-('ver pressoflex 6p C2 DCpowe'!$G$3-'ver pressoflex 6p C2 DCpowe'!$M$12))*IF(($G$3/2-$M$12)&gt;0,-1,1)</f>
        <v>0</v>
      </c>
      <c r="Z512" s="29">
        <f>R512*IF(($G$3/2-$M$13)&gt;0,('ver pressoflex 6p C2 DCpowe'!$G$3/2-'ver pressoflex 6p C2 DCpowe'!$M$13),'ver pressoflex 6p C2 DCpowe'!$G$3/2-('ver pressoflex 6p C2 DCpowe'!$G$3-'ver pressoflex 6p C2 DCpowe'!$M$13))*IF(($G$3/2-$M$13)&gt;0,-1,1)</f>
        <v>18248587.500000004</v>
      </c>
      <c r="AA512" s="113">
        <f t="shared" si="126"/>
        <v>34079973.783300065</v>
      </c>
      <c r="AB512" s="193">
        <f t="shared" si="127"/>
        <v>1.2200950711602346E-3</v>
      </c>
      <c r="AC512" s="191">
        <f t="shared" si="128"/>
        <v>1.9223806741559466E-3</v>
      </c>
      <c r="AD512" s="194">
        <f t="shared" si="129"/>
        <v>1.2349710966690262E-6</v>
      </c>
      <c r="AE512" s="191">
        <f t="shared" si="130"/>
        <v>0.14417855056169598</v>
      </c>
      <c r="AF512" s="191">
        <f t="shared" si="131"/>
        <v>0.47346926287218138</v>
      </c>
    </row>
    <row r="513" spans="2:32">
      <c r="B513" s="116">
        <f t="shared" si="117"/>
        <v>43047.487157739743</v>
      </c>
      <c r="C513" s="115">
        <f t="shared" si="116"/>
        <v>39.270000000000117</v>
      </c>
      <c r="D513" s="68">
        <f>'ver pressoflex 6p C2 DCpowe'!$G$3/2/$C$557*C513</f>
        <v>481.05750000000143</v>
      </c>
      <c r="E513" s="114">
        <f t="shared" si="119"/>
        <v>-7.3616020388252038E-4</v>
      </c>
      <c r="F513" s="114">
        <f t="shared" si="120"/>
        <v>-5.2662010511055621E-4</v>
      </c>
      <c r="G513" s="114">
        <f t="shared" si="121"/>
        <v>-3.17080006338592E-4</v>
      </c>
      <c r="H513" s="114">
        <f t="shared" si="122"/>
        <v>4.2142246296051336E-3</v>
      </c>
      <c r="I513" s="114">
        <f t="shared" si="123"/>
        <v>4.4237647283770984E-3</v>
      </c>
      <c r="J513" s="114">
        <f t="shared" si="124"/>
        <v>4.6333048271490623E-3</v>
      </c>
      <c r="K513" s="114">
        <f t="shared" si="125"/>
        <v>5.1571550740789731E-3</v>
      </c>
      <c r="L513" s="113">
        <f>-'ver pressoflex 6p C2 DCpowe'!$G$2*'ver pressoflex 6p C2 DCpowe'!D513*'ver pressoflex 6p C2 DCpowe'!$G$17*'ver pressoflex 6p C2 DCpowe'!$G$13*'ver pressoflex 6p C2 DCpowe'!AE513</f>
        <v>-16743.620175382996</v>
      </c>
      <c r="M513" s="31">
        <f>IF(ABS(E513)&lt;'ver pressoflex 6p C2 DCpowe'!$G$7,'ver pressoflex 6p C2 DCpowe'!$G$16*E513*'ver pressoflex 6p C2 DCpowe'!$O$8,SIGN(E513)*'ver pressoflex 6p C2 DCpowe'!$G$15*'ver pressoflex 6p C2 DCpowe'!$O$8)</f>
        <v>-12.392666877265453</v>
      </c>
      <c r="N513" s="31">
        <f>IF(ABS(F513)&lt;'ver pressoflex 6p C2 DCpowe'!$G$7,'ver pressoflex 6p C2 DCpowe'!$G$16*F513*'ver pressoflex 6p C2 DCpowe'!$O$9,SIGN(F513)*'ver pressoflex 6p C2 DCpowe'!$G$15*'ver pressoflex 6p C2 DCpowe'!$O$9)</f>
        <v>0</v>
      </c>
      <c r="O513" s="31">
        <f>IF(ABS(G513)&lt;'ver pressoflex 6p C2 DCpowe'!$G$7,'ver pressoflex 6p C2 DCpowe'!$G$16*G513*'ver pressoflex 6p C2 DCpowe'!$O$10,SIGN(G513)*'ver pressoflex 6p C2 DCpowe'!$G$15*'ver pressoflex 6p C2 DCpowe'!$O$10)</f>
        <v>0</v>
      </c>
      <c r="P513" s="31">
        <f>IF(ABS(H513)&lt;'ver pressoflex 6p C2 DCpowe'!$G$7,'ver pressoflex 6p C2 DCpowe'!$G$16*H513*'ver pressoflex 6p C2 DCpowe'!$O$11,SIGN(H513)*'ver pressoflex 6p C2 DCpowe'!$G$15*'ver pressoflex 6p C2 DCpowe'!$O$11)</f>
        <v>0</v>
      </c>
      <c r="Q513" s="31">
        <f>IF(ABS(I513)&lt;'ver pressoflex 6p C2 DCpowe'!$G$7,'ver pressoflex 6p C2 DCpowe'!$G$16*I513*'ver pressoflex 6p C2 DCpowe'!$O$12,SIGN(I513)*'ver pressoflex 6p C2 DCpowe'!$G$15*'ver pressoflex 6p C2 DCpowe'!$O$12)</f>
        <v>0</v>
      </c>
      <c r="R513" s="31">
        <f>IF(ABS(J513)&lt;'ver pressoflex 6p C2 DCpowe'!$G$7,'ver pressoflex 6p C2 DCpowe'!$G$16*J513*'ver pressoflex 6p C2 DCpowe'!$O$13,SIGN(J513)*'ver pressoflex 6p C2 DCpowe'!$G$15*'ver pressoflex 6p C2 DCpowe'!$O$13)</f>
        <v>17803.500000000004</v>
      </c>
      <c r="S513" s="113">
        <f t="shared" si="118"/>
        <v>1047.4871577397425</v>
      </c>
      <c r="T513" s="362">
        <f>-L513*('ver pressoflex 6p C2 DCpowe'!$G$3/2-'ver pressoflex 6p C2 DCpowe'!AF513*'ver pressoflex 6p C2 DCpowe'!D513)</f>
        <v>16690744.721529871</v>
      </c>
      <c r="U513" s="29">
        <f>M513*IF(($G$3/2-$M$8)&gt;0,('ver pressoflex 6p C2 DCpowe'!$G$3/2-'ver pressoflex 6p C2 DCpowe'!$M$8),'ver pressoflex 6p C2 DCpowe'!$G$3/2-('ver pressoflex 6p C2 DCpowe'!$G$3-'ver pressoflex 6p C2 DCpowe'!$M$8))*IF(($G$3/2-$M$8)&gt;0,-1,1)</f>
        <v>12702.48354919709</v>
      </c>
      <c r="V513" s="29">
        <f>N513*IF(($G$3/2-$M$9)&gt;0,('ver pressoflex 6p C2 DCpowe'!$G$3/2-'ver pressoflex 6p C2 DCpowe'!$M$9),'ver pressoflex 6p C2 DCpowe'!$G$3/2-('ver pressoflex 6p C2 DCpowe'!$G$3-'ver pressoflex 6p C2 DCpowe'!$M$9))*IF(($G$3/2-$M$9)&gt;0,-1,1)</f>
        <v>0</v>
      </c>
      <c r="W513" s="29">
        <f>O513*IF(($G$3/2-$M$10)&gt;0,('ver pressoflex 6p C2 DCpowe'!$G$3/2-'ver pressoflex 6p C2 DCpowe'!$M$10),'ver pressoflex 6p C2 DCpowe'!$G$3/2-('ver pressoflex 6p C2 DCpowe'!$G$3-'ver pressoflex 6p C2 DCpowe'!$M$10))*IF(($G$3/2-$M$10)&gt;0,-1,1)</f>
        <v>0</v>
      </c>
      <c r="X513" s="29">
        <f>P513*IF(($G$3/2-$M$11)&gt;0,('ver pressoflex 6p C2 DCpowe'!$G$3/2-'ver pressoflex 6p C2 DCpowe'!$M$11),'ver pressoflex 6p C2 DCpowe'!$G$3/2-('ver pressoflex 6p C2 DCpowe'!$G$3-'ver pressoflex 6p C2 DCpowe'!$M$11))*IF(($G$3/2-$M$11)&gt;0,-1,1)</f>
        <v>0</v>
      </c>
      <c r="Y513" s="29">
        <f>Q513*IF(($G$3/2-$M$12)&gt;0,('ver pressoflex 6p C2 DCpowe'!$G$3/2-'ver pressoflex 6p C2 DCpowe'!$M$12),'ver pressoflex 6p C2 DCpowe'!$G$3/2-('ver pressoflex 6p C2 DCpowe'!$G$3-'ver pressoflex 6p C2 DCpowe'!$M$12))*IF(($G$3/2-$M$12)&gt;0,-1,1)</f>
        <v>0</v>
      </c>
      <c r="Z513" s="29">
        <f>R513*IF(($G$3/2-$M$13)&gt;0,('ver pressoflex 6p C2 DCpowe'!$G$3/2-'ver pressoflex 6p C2 DCpowe'!$M$13),'ver pressoflex 6p C2 DCpowe'!$G$3/2-('ver pressoflex 6p C2 DCpowe'!$G$3-'ver pressoflex 6p C2 DCpowe'!$M$13))*IF(($G$3/2-$M$13)&gt;0,-1,1)</f>
        <v>18248587.500000004</v>
      </c>
      <c r="AA513" s="113">
        <f t="shared" si="126"/>
        <v>34952034.705079071</v>
      </c>
      <c r="AB513" s="193">
        <f t="shared" si="127"/>
        <v>1.260010450812431E-3</v>
      </c>
      <c r="AC513" s="191">
        <f t="shared" si="128"/>
        <v>1.988906306909607E-3</v>
      </c>
      <c r="AD513" s="194">
        <f t="shared" si="129"/>
        <v>1.3174663912415658E-6</v>
      </c>
      <c r="AE513" s="191">
        <f t="shared" si="130"/>
        <v>0.14916797301822052</v>
      </c>
      <c r="AF513" s="191">
        <f t="shared" si="131"/>
        <v>0.47428414758769866</v>
      </c>
    </row>
    <row r="514" spans="2:32">
      <c r="B514" s="116">
        <f t="shared" si="117"/>
        <v>42038.765350336675</v>
      </c>
      <c r="C514" s="115">
        <f t="shared" si="116"/>
        <v>40.270000000000117</v>
      </c>
      <c r="D514" s="68">
        <f>'ver pressoflex 6p C2 DCpowe'!$G$3/2/$C$557*C514</f>
        <v>493.30750000000143</v>
      </c>
      <c r="E514" s="114">
        <f t="shared" si="119"/>
        <v>-7.732078341639503E-4</v>
      </c>
      <c r="F514" s="114">
        <f t="shared" si="120"/>
        <v>-5.6231439729951377E-4</v>
      </c>
      <c r="G514" s="114">
        <f t="shared" si="121"/>
        <v>-3.5142096043507719E-4</v>
      </c>
      <c r="H514" s="114">
        <f t="shared" si="122"/>
        <v>4.2091496117583633E-3</v>
      </c>
      <c r="I514" s="114">
        <f t="shared" si="123"/>
        <v>4.4200430486227996E-3</v>
      </c>
      <c r="J514" s="114">
        <f t="shared" si="124"/>
        <v>4.6309364854872368E-3</v>
      </c>
      <c r="K514" s="114">
        <f t="shared" si="125"/>
        <v>5.158170077648328E-3</v>
      </c>
      <c r="L514" s="113">
        <f>-'ver pressoflex 6p C2 DCpowe'!$G$2*'ver pressoflex 6p C2 DCpowe'!D514*'ver pressoflex 6p C2 DCpowe'!$G$17*'ver pressoflex 6p C2 DCpowe'!$G$13*'ver pressoflex 6p C2 DCpowe'!AE514</f>
        <v>-17751.718315630122</v>
      </c>
      <c r="M514" s="31">
        <f>IF(ABS(E514)&lt;'ver pressoflex 6p C2 DCpowe'!$G$7,'ver pressoflex 6p C2 DCpowe'!$G$16*E514*'ver pressoflex 6p C2 DCpowe'!$O$8,SIGN(E514)*'ver pressoflex 6p C2 DCpowe'!$G$15*'ver pressoflex 6p C2 DCpowe'!$O$8)</f>
        <v>-13.01633403320305</v>
      </c>
      <c r="N514" s="31">
        <f>IF(ABS(F514)&lt;'ver pressoflex 6p C2 DCpowe'!$G$7,'ver pressoflex 6p C2 DCpowe'!$G$16*F514*'ver pressoflex 6p C2 DCpowe'!$O$9,SIGN(F514)*'ver pressoflex 6p C2 DCpowe'!$G$15*'ver pressoflex 6p C2 DCpowe'!$O$9)</f>
        <v>0</v>
      </c>
      <c r="O514" s="31">
        <f>IF(ABS(G514)&lt;'ver pressoflex 6p C2 DCpowe'!$G$7,'ver pressoflex 6p C2 DCpowe'!$G$16*G514*'ver pressoflex 6p C2 DCpowe'!$O$10,SIGN(G514)*'ver pressoflex 6p C2 DCpowe'!$G$15*'ver pressoflex 6p C2 DCpowe'!$O$10)</f>
        <v>0</v>
      </c>
      <c r="P514" s="31">
        <f>IF(ABS(H514)&lt;'ver pressoflex 6p C2 DCpowe'!$G$7,'ver pressoflex 6p C2 DCpowe'!$G$16*H514*'ver pressoflex 6p C2 DCpowe'!$O$11,SIGN(H514)*'ver pressoflex 6p C2 DCpowe'!$G$15*'ver pressoflex 6p C2 DCpowe'!$O$11)</f>
        <v>0</v>
      </c>
      <c r="Q514" s="31">
        <f>IF(ABS(I514)&lt;'ver pressoflex 6p C2 DCpowe'!$G$7,'ver pressoflex 6p C2 DCpowe'!$G$16*I514*'ver pressoflex 6p C2 DCpowe'!$O$12,SIGN(I514)*'ver pressoflex 6p C2 DCpowe'!$G$15*'ver pressoflex 6p C2 DCpowe'!$O$12)</f>
        <v>0</v>
      </c>
      <c r="R514" s="31">
        <f>IF(ABS(J514)&lt;'ver pressoflex 6p C2 DCpowe'!$G$7,'ver pressoflex 6p C2 DCpowe'!$G$16*J514*'ver pressoflex 6p C2 DCpowe'!$O$13,SIGN(J514)*'ver pressoflex 6p C2 DCpowe'!$G$15*'ver pressoflex 6p C2 DCpowe'!$O$13)</f>
        <v>17803.500000000004</v>
      </c>
      <c r="S514" s="113">
        <f t="shared" si="118"/>
        <v>38.765350336678239</v>
      </c>
      <c r="T514" s="362">
        <f>-L514*('ver pressoflex 6p C2 DCpowe'!$G$3/2-'ver pressoflex 6p C2 DCpowe'!AF514*'ver pressoflex 6p C2 DCpowe'!D514)</f>
        <v>17585726.303199094</v>
      </c>
      <c r="U514" s="29">
        <f>M514*IF(($G$3/2-$M$8)&gt;0,('ver pressoflex 6p C2 DCpowe'!$G$3/2-'ver pressoflex 6p C2 DCpowe'!$M$8),'ver pressoflex 6p C2 DCpowe'!$G$3/2-('ver pressoflex 6p C2 DCpowe'!$G$3-'ver pressoflex 6p C2 DCpowe'!$M$8))*IF(($G$3/2-$M$8)&gt;0,-1,1)</f>
        <v>13341.742384033127</v>
      </c>
      <c r="V514" s="29">
        <f>N514*IF(($G$3/2-$M$9)&gt;0,('ver pressoflex 6p C2 DCpowe'!$G$3/2-'ver pressoflex 6p C2 DCpowe'!$M$9),'ver pressoflex 6p C2 DCpowe'!$G$3/2-('ver pressoflex 6p C2 DCpowe'!$G$3-'ver pressoflex 6p C2 DCpowe'!$M$9))*IF(($G$3/2-$M$9)&gt;0,-1,1)</f>
        <v>0</v>
      </c>
      <c r="W514" s="29">
        <f>O514*IF(($G$3/2-$M$10)&gt;0,('ver pressoflex 6p C2 DCpowe'!$G$3/2-'ver pressoflex 6p C2 DCpowe'!$M$10),'ver pressoflex 6p C2 DCpowe'!$G$3/2-('ver pressoflex 6p C2 DCpowe'!$G$3-'ver pressoflex 6p C2 DCpowe'!$M$10))*IF(($G$3/2-$M$10)&gt;0,-1,1)</f>
        <v>0</v>
      </c>
      <c r="X514" s="29">
        <f>P514*IF(($G$3/2-$M$11)&gt;0,('ver pressoflex 6p C2 DCpowe'!$G$3/2-'ver pressoflex 6p C2 DCpowe'!$M$11),'ver pressoflex 6p C2 DCpowe'!$G$3/2-('ver pressoflex 6p C2 DCpowe'!$G$3-'ver pressoflex 6p C2 DCpowe'!$M$11))*IF(($G$3/2-$M$11)&gt;0,-1,1)</f>
        <v>0</v>
      </c>
      <c r="Y514" s="29">
        <f>Q514*IF(($G$3/2-$M$12)&gt;0,('ver pressoflex 6p C2 DCpowe'!$G$3/2-'ver pressoflex 6p C2 DCpowe'!$M$12),'ver pressoflex 6p C2 DCpowe'!$G$3/2-('ver pressoflex 6p C2 DCpowe'!$G$3-'ver pressoflex 6p C2 DCpowe'!$M$12))*IF(($G$3/2-$M$12)&gt;0,-1,1)</f>
        <v>0</v>
      </c>
      <c r="Z514" s="29">
        <f>R514*IF(($G$3/2-$M$13)&gt;0,('ver pressoflex 6p C2 DCpowe'!$G$3/2-'ver pressoflex 6p C2 DCpowe'!$M$13),'ver pressoflex 6p C2 DCpowe'!$G$3/2-('ver pressoflex 6p C2 DCpowe'!$G$3-'ver pressoflex 6p C2 DCpowe'!$M$13))*IF(($G$3/2-$M$13)&gt;0,-1,1)</f>
        <v>18248587.500000004</v>
      </c>
      <c r="AA514" s="113">
        <f t="shared" si="126"/>
        <v>35847655.545583129</v>
      </c>
      <c r="AB514" s="193">
        <f t="shared" si="127"/>
        <v>1.3004414263250417E-3</v>
      </c>
      <c r="AC514" s="191">
        <f t="shared" si="128"/>
        <v>2.0562912660972918E-3</v>
      </c>
      <c r="AD514" s="194">
        <f t="shared" si="129"/>
        <v>1.4037343638630353E-6</v>
      </c>
      <c r="AE514" s="191">
        <f t="shared" si="130"/>
        <v>0.15422184495729688</v>
      </c>
      <c r="AF514" s="191">
        <f t="shared" si="131"/>
        <v>0.47506019563443413</v>
      </c>
    </row>
    <row r="515" spans="2:32">
      <c r="B515" s="116">
        <f t="shared" si="117"/>
        <v>40993.393186217014</v>
      </c>
      <c r="C515" s="115">
        <f t="shared" si="116"/>
        <v>41.270000000000117</v>
      </c>
      <c r="D515" s="68">
        <f>'ver pressoflex 6p C2 DCpowe'!$G$3/2/$C$557*C515</f>
        <v>505.55750000000143</v>
      </c>
      <c r="E515" s="114">
        <f t="shared" si="119"/>
        <v>-8.1073712782428139E-4</v>
      </c>
      <c r="F515" s="114">
        <f t="shared" si="120"/>
        <v>-5.9847275785809752E-4</v>
      </c>
      <c r="G515" s="114">
        <f t="shared" si="121"/>
        <v>-3.8620838789191377E-4</v>
      </c>
      <c r="H515" s="114">
        <f t="shared" si="122"/>
        <v>4.2040086126268108E-3</v>
      </c>
      <c r="I515" s="114">
        <f t="shared" si="123"/>
        <v>4.4162729825929945E-3</v>
      </c>
      <c r="J515" s="114">
        <f t="shared" si="124"/>
        <v>4.6285373525591783E-3</v>
      </c>
      <c r="K515" s="114">
        <f t="shared" si="125"/>
        <v>5.1591982774746381E-3</v>
      </c>
      <c r="L515" s="113">
        <f>-'ver pressoflex 6p C2 DCpowe'!$G$2*'ver pressoflex 6p C2 DCpowe'!D515*'ver pressoflex 6p C2 DCpowe'!$G$17*'ver pressoflex 6p C2 DCpowe'!$G$13*'ver pressoflex 6p C2 DCpowe'!AE515</f>
        <v>-18796.458704177003</v>
      </c>
      <c r="M515" s="31">
        <f>IF(ABS(E515)&lt;'ver pressoflex 6p C2 DCpowe'!$G$7,'ver pressoflex 6p C2 DCpowe'!$G$16*E515*'ver pressoflex 6p C2 DCpowe'!$O$8,SIGN(E515)*'ver pressoflex 6p C2 DCpowe'!$G$15*'ver pressoflex 6p C2 DCpowe'!$O$8)</f>
        <v>-13.648109605990975</v>
      </c>
      <c r="N515" s="31">
        <f>IF(ABS(F515)&lt;'ver pressoflex 6p C2 DCpowe'!$G$7,'ver pressoflex 6p C2 DCpowe'!$G$16*F515*'ver pressoflex 6p C2 DCpowe'!$O$9,SIGN(F515)*'ver pressoflex 6p C2 DCpowe'!$G$15*'ver pressoflex 6p C2 DCpowe'!$O$9)</f>
        <v>0</v>
      </c>
      <c r="O515" s="31">
        <f>IF(ABS(G515)&lt;'ver pressoflex 6p C2 DCpowe'!$G$7,'ver pressoflex 6p C2 DCpowe'!$G$16*G515*'ver pressoflex 6p C2 DCpowe'!$O$10,SIGN(G515)*'ver pressoflex 6p C2 DCpowe'!$G$15*'ver pressoflex 6p C2 DCpowe'!$O$10)</f>
        <v>0</v>
      </c>
      <c r="P515" s="31">
        <f>IF(ABS(H515)&lt;'ver pressoflex 6p C2 DCpowe'!$G$7,'ver pressoflex 6p C2 DCpowe'!$G$16*H515*'ver pressoflex 6p C2 DCpowe'!$O$11,SIGN(H515)*'ver pressoflex 6p C2 DCpowe'!$G$15*'ver pressoflex 6p C2 DCpowe'!$O$11)</f>
        <v>0</v>
      </c>
      <c r="Q515" s="31">
        <f>IF(ABS(I515)&lt;'ver pressoflex 6p C2 DCpowe'!$G$7,'ver pressoflex 6p C2 DCpowe'!$G$16*I515*'ver pressoflex 6p C2 DCpowe'!$O$12,SIGN(I515)*'ver pressoflex 6p C2 DCpowe'!$G$15*'ver pressoflex 6p C2 DCpowe'!$O$12)</f>
        <v>0</v>
      </c>
      <c r="R515" s="31">
        <f>IF(ABS(J515)&lt;'ver pressoflex 6p C2 DCpowe'!$G$7,'ver pressoflex 6p C2 DCpowe'!$G$16*J515*'ver pressoflex 6p C2 DCpowe'!$O$13,SIGN(J515)*'ver pressoflex 6p C2 DCpowe'!$G$15*'ver pressoflex 6p C2 DCpowe'!$O$13)</f>
        <v>17803.500000000004</v>
      </c>
      <c r="S515" s="113">
        <f t="shared" si="118"/>
        <v>-1006.6068137829898</v>
      </c>
      <c r="T515" s="362">
        <f>-L515*('ver pressoflex 6p C2 DCpowe'!$G$3/2-'ver pressoflex 6p C2 DCpowe'!AF515*'ver pressoflex 6p C2 DCpowe'!D515)</f>
        <v>18504280.679053422</v>
      </c>
      <c r="U515" s="29">
        <f>M515*IF(($G$3/2-$M$8)&gt;0,('ver pressoflex 6p C2 DCpowe'!$G$3/2-'ver pressoflex 6p C2 DCpowe'!$M$8),'ver pressoflex 6p C2 DCpowe'!$G$3/2-('ver pressoflex 6p C2 DCpowe'!$G$3-'ver pressoflex 6p C2 DCpowe'!$M$8))*IF(($G$3/2-$M$8)&gt;0,-1,1)</f>
        <v>13989.312346140749</v>
      </c>
      <c r="V515" s="29">
        <f>N515*IF(($G$3/2-$M$9)&gt;0,('ver pressoflex 6p C2 DCpowe'!$G$3/2-'ver pressoflex 6p C2 DCpowe'!$M$9),'ver pressoflex 6p C2 DCpowe'!$G$3/2-('ver pressoflex 6p C2 DCpowe'!$G$3-'ver pressoflex 6p C2 DCpowe'!$M$9))*IF(($G$3/2-$M$9)&gt;0,-1,1)</f>
        <v>0</v>
      </c>
      <c r="W515" s="29">
        <f>O515*IF(($G$3/2-$M$10)&gt;0,('ver pressoflex 6p C2 DCpowe'!$G$3/2-'ver pressoflex 6p C2 DCpowe'!$M$10),'ver pressoflex 6p C2 DCpowe'!$G$3/2-('ver pressoflex 6p C2 DCpowe'!$G$3-'ver pressoflex 6p C2 DCpowe'!$M$10))*IF(($G$3/2-$M$10)&gt;0,-1,1)</f>
        <v>0</v>
      </c>
      <c r="X515" s="29">
        <f>P515*IF(($G$3/2-$M$11)&gt;0,('ver pressoflex 6p C2 DCpowe'!$G$3/2-'ver pressoflex 6p C2 DCpowe'!$M$11),'ver pressoflex 6p C2 DCpowe'!$G$3/2-('ver pressoflex 6p C2 DCpowe'!$G$3-'ver pressoflex 6p C2 DCpowe'!$M$11))*IF(($G$3/2-$M$11)&gt;0,-1,1)</f>
        <v>0</v>
      </c>
      <c r="Y515" s="29">
        <f>Q515*IF(($G$3/2-$M$12)&gt;0,('ver pressoflex 6p C2 DCpowe'!$G$3/2-'ver pressoflex 6p C2 DCpowe'!$M$12),'ver pressoflex 6p C2 DCpowe'!$G$3/2-('ver pressoflex 6p C2 DCpowe'!$G$3-'ver pressoflex 6p C2 DCpowe'!$M$12))*IF(($G$3/2-$M$12)&gt;0,-1,1)</f>
        <v>0</v>
      </c>
      <c r="Z515" s="29">
        <f>R515*IF(($G$3/2-$M$13)&gt;0,('ver pressoflex 6p C2 DCpowe'!$G$3/2-'ver pressoflex 6p C2 DCpowe'!$M$13),'ver pressoflex 6p C2 DCpowe'!$G$3/2-('ver pressoflex 6p C2 DCpowe'!$G$3-'ver pressoflex 6p C2 DCpowe'!$M$13))*IF(($G$3/2-$M$13)&gt;0,-1,1)</f>
        <v>18248587.500000004</v>
      </c>
      <c r="AA515" s="113">
        <f t="shared" si="126"/>
        <v>36766857.491399571</v>
      </c>
      <c r="AB515" s="193">
        <f t="shared" si="127"/>
        <v>1.3413980527397409E-3</v>
      </c>
      <c r="AC515" s="191">
        <f t="shared" si="128"/>
        <v>2.1245523101217903E-3</v>
      </c>
      <c r="AD515" s="194">
        <f t="shared" si="129"/>
        <v>1.4939017243560849E-6</v>
      </c>
      <c r="AE515" s="191">
        <f t="shared" si="130"/>
        <v>0.15934142325913425</v>
      </c>
      <c r="AF515" s="191">
        <f t="shared" si="131"/>
        <v>0.47580010651101901</v>
      </c>
    </row>
    <row r="516" spans="2:32">
      <c r="B516" s="116">
        <f t="shared" si="117"/>
        <v>39910.651241171247</v>
      </c>
      <c r="C516" s="115">
        <f t="shared" si="116"/>
        <v>42.270000000000117</v>
      </c>
      <c r="D516" s="68">
        <f>'ver pressoflex 6p C2 DCpowe'!$G$3/2/$C$557*C516</f>
        <v>517.80750000000148</v>
      </c>
      <c r="E516" s="114">
        <f t="shared" si="119"/>
        <v>-8.4875753962266633E-4</v>
      </c>
      <c r="F516" s="114">
        <f t="shared" si="120"/>
        <v>-6.3510429616613062E-4</v>
      </c>
      <c r="G516" s="114">
        <f t="shared" si="121"/>
        <v>-4.2145105270959476E-4</v>
      </c>
      <c r="H516" s="114">
        <f t="shared" si="122"/>
        <v>4.1988003370379912E-3</v>
      </c>
      <c r="I516" s="114">
        <f t="shared" si="123"/>
        <v>4.4124535804945268E-3</v>
      </c>
      <c r="J516" s="114">
        <f t="shared" si="124"/>
        <v>4.6261068239510624E-3</v>
      </c>
      <c r="K516" s="114">
        <f t="shared" si="125"/>
        <v>5.1602399325924022E-3</v>
      </c>
      <c r="L516" s="113">
        <f>-'ver pressoflex 6p C2 DCpowe'!$G$2*'ver pressoflex 6p C2 DCpowe'!D516*'ver pressoflex 6p C2 DCpowe'!$G$17*'ver pressoflex 6p C2 DCpowe'!$G$13*'ver pressoflex 6p C2 DCpowe'!AE516</f>
        <v>-19878.560606069841</v>
      </c>
      <c r="M516" s="31">
        <f>IF(ABS(E516)&lt;'ver pressoflex 6p C2 DCpowe'!$G$7,'ver pressoflex 6p C2 DCpowe'!$G$16*E516*'ver pressoflex 6p C2 DCpowe'!$O$8,SIGN(E516)*'ver pressoflex 6p C2 DCpowe'!$G$15*'ver pressoflex 6p C2 DCpowe'!$O$8)</f>
        <v>-14.288152758919992</v>
      </c>
      <c r="N516" s="31">
        <f>IF(ABS(F516)&lt;'ver pressoflex 6p C2 DCpowe'!$G$7,'ver pressoflex 6p C2 DCpowe'!$G$16*F516*'ver pressoflex 6p C2 DCpowe'!$O$9,SIGN(F516)*'ver pressoflex 6p C2 DCpowe'!$G$15*'ver pressoflex 6p C2 DCpowe'!$O$9)</f>
        <v>0</v>
      </c>
      <c r="O516" s="31">
        <f>IF(ABS(G516)&lt;'ver pressoflex 6p C2 DCpowe'!$G$7,'ver pressoflex 6p C2 DCpowe'!$G$16*G516*'ver pressoflex 6p C2 DCpowe'!$O$10,SIGN(G516)*'ver pressoflex 6p C2 DCpowe'!$G$15*'ver pressoflex 6p C2 DCpowe'!$O$10)</f>
        <v>0</v>
      </c>
      <c r="P516" s="31">
        <f>IF(ABS(H516)&lt;'ver pressoflex 6p C2 DCpowe'!$G$7,'ver pressoflex 6p C2 DCpowe'!$G$16*H516*'ver pressoflex 6p C2 DCpowe'!$O$11,SIGN(H516)*'ver pressoflex 6p C2 DCpowe'!$G$15*'ver pressoflex 6p C2 DCpowe'!$O$11)</f>
        <v>0</v>
      </c>
      <c r="Q516" s="31">
        <f>IF(ABS(I516)&lt;'ver pressoflex 6p C2 DCpowe'!$G$7,'ver pressoflex 6p C2 DCpowe'!$G$16*I516*'ver pressoflex 6p C2 DCpowe'!$O$12,SIGN(I516)*'ver pressoflex 6p C2 DCpowe'!$G$15*'ver pressoflex 6p C2 DCpowe'!$O$12)</f>
        <v>0</v>
      </c>
      <c r="R516" s="31">
        <f>IF(ABS(J516)&lt;'ver pressoflex 6p C2 DCpowe'!$G$7,'ver pressoflex 6p C2 DCpowe'!$G$16*J516*'ver pressoflex 6p C2 DCpowe'!$O$13,SIGN(J516)*'ver pressoflex 6p C2 DCpowe'!$G$15*'ver pressoflex 6p C2 DCpowe'!$O$13)</f>
        <v>17803.500000000004</v>
      </c>
      <c r="S516" s="113">
        <f t="shared" si="118"/>
        <v>-2089.3487588287571</v>
      </c>
      <c r="T516" s="362">
        <f>-L516*('ver pressoflex 6p C2 DCpowe'!$G$3/2-'ver pressoflex 6p C2 DCpowe'!AF516*'ver pressoflex 6p C2 DCpowe'!D516)</f>
        <v>19446429.427044239</v>
      </c>
      <c r="U516" s="29">
        <f>M516*IF(($G$3/2-$M$8)&gt;0,('ver pressoflex 6p C2 DCpowe'!$G$3/2-'ver pressoflex 6p C2 DCpowe'!$M$8),'ver pressoflex 6p C2 DCpowe'!$G$3/2-('ver pressoflex 6p C2 DCpowe'!$G$3-'ver pressoflex 6p C2 DCpowe'!$M$8))*IF(($G$3/2-$M$8)&gt;0,-1,1)</f>
        <v>14645.356577892991</v>
      </c>
      <c r="V516" s="29">
        <f>N516*IF(($G$3/2-$M$9)&gt;0,('ver pressoflex 6p C2 DCpowe'!$G$3/2-'ver pressoflex 6p C2 DCpowe'!$M$9),'ver pressoflex 6p C2 DCpowe'!$G$3/2-('ver pressoflex 6p C2 DCpowe'!$G$3-'ver pressoflex 6p C2 DCpowe'!$M$9))*IF(($G$3/2-$M$9)&gt;0,-1,1)</f>
        <v>0</v>
      </c>
      <c r="W516" s="29">
        <f>O516*IF(($G$3/2-$M$10)&gt;0,('ver pressoflex 6p C2 DCpowe'!$G$3/2-'ver pressoflex 6p C2 DCpowe'!$M$10),'ver pressoflex 6p C2 DCpowe'!$G$3/2-('ver pressoflex 6p C2 DCpowe'!$G$3-'ver pressoflex 6p C2 DCpowe'!$M$10))*IF(($G$3/2-$M$10)&gt;0,-1,1)</f>
        <v>0</v>
      </c>
      <c r="X516" s="29">
        <f>P516*IF(($G$3/2-$M$11)&gt;0,('ver pressoflex 6p C2 DCpowe'!$G$3/2-'ver pressoflex 6p C2 DCpowe'!$M$11),'ver pressoflex 6p C2 DCpowe'!$G$3/2-('ver pressoflex 6p C2 DCpowe'!$G$3-'ver pressoflex 6p C2 DCpowe'!$M$11))*IF(($G$3/2-$M$11)&gt;0,-1,1)</f>
        <v>0</v>
      </c>
      <c r="Y516" s="29">
        <f>Q516*IF(($G$3/2-$M$12)&gt;0,('ver pressoflex 6p C2 DCpowe'!$G$3/2-'ver pressoflex 6p C2 DCpowe'!$M$12),'ver pressoflex 6p C2 DCpowe'!$G$3/2-('ver pressoflex 6p C2 DCpowe'!$G$3-'ver pressoflex 6p C2 DCpowe'!$M$12))*IF(($G$3/2-$M$12)&gt;0,-1,1)</f>
        <v>0</v>
      </c>
      <c r="Z516" s="29">
        <f>R516*IF(($G$3/2-$M$13)&gt;0,('ver pressoflex 6p C2 DCpowe'!$G$3/2-'ver pressoflex 6p C2 DCpowe'!$M$13),'ver pressoflex 6p C2 DCpowe'!$G$3/2-('ver pressoflex 6p C2 DCpowe'!$G$3-'ver pressoflex 6p C2 DCpowe'!$M$13))*IF(($G$3/2-$M$13)&gt;0,-1,1)</f>
        <v>18248587.500000004</v>
      </c>
      <c r="AA516" s="113">
        <f t="shared" si="126"/>
        <v>37709662.283622131</v>
      </c>
      <c r="AB516" s="193">
        <f t="shared" si="127"/>
        <v>1.3828906482640057E-3</v>
      </c>
      <c r="AC516" s="191">
        <f t="shared" si="128"/>
        <v>2.1937066359955649E-3</v>
      </c>
      <c r="AD516" s="194">
        <f t="shared" si="129"/>
        <v>1.5880998986578129E-6</v>
      </c>
      <c r="AE516" s="191">
        <f t="shared" si="130"/>
        <v>0.16452799769966736</v>
      </c>
      <c r="AF516" s="191">
        <f t="shared" si="131"/>
        <v>0.47650633642281026</v>
      </c>
    </row>
    <row r="517" spans="2:32">
      <c r="B517" s="116">
        <f t="shared" si="117"/>
        <v>38789.801137830698</v>
      </c>
      <c r="C517" s="115">
        <f t="shared" si="116"/>
        <v>43.270000000000117</v>
      </c>
      <c r="D517" s="68">
        <f>'ver pressoflex 6p C2 DCpowe'!$G$3/2/$C$557*C517</f>
        <v>530.05750000000148</v>
      </c>
      <c r="E517" s="114">
        <f t="shared" si="119"/>
        <v>-8.8727877340294599E-4</v>
      </c>
      <c r="F517" s="114">
        <f t="shared" si="120"/>
        <v>-6.7221836158913974E-4</v>
      </c>
      <c r="G517" s="114">
        <f t="shared" si="121"/>
        <v>-4.5715794977533344E-4</v>
      </c>
      <c r="H517" s="114">
        <f t="shared" si="122"/>
        <v>4.1935234556982268E-3</v>
      </c>
      <c r="I517" s="114">
        <f t="shared" si="123"/>
        <v>4.4085838675120333E-3</v>
      </c>
      <c r="J517" s="114">
        <f t="shared" si="124"/>
        <v>4.6236442793258399E-3</v>
      </c>
      <c r="K517" s="114">
        <f t="shared" si="125"/>
        <v>5.1612953088603555E-3</v>
      </c>
      <c r="L517" s="113">
        <f>-'ver pressoflex 6p C2 DCpowe'!$G$2*'ver pressoflex 6p C2 DCpowe'!D517*'ver pressoflex 6p C2 DCpowe'!$G$17*'ver pressoflex 6p C2 DCpowe'!$G$13*'ver pressoflex 6p C2 DCpowe'!AE517</f>
        <v>-20998.762235320883</v>
      </c>
      <c r="M517" s="31">
        <f>IF(ABS(E517)&lt;'ver pressoflex 6p C2 DCpowe'!$G$7,'ver pressoflex 6p C2 DCpowe'!$G$16*E517*'ver pressoflex 6p C2 DCpowe'!$O$8,SIGN(E517)*'ver pressoflex 6p C2 DCpowe'!$G$15*'ver pressoflex 6p C2 DCpowe'!$O$8)</f>
        <v>-14.93662684842192</v>
      </c>
      <c r="N517" s="31">
        <f>IF(ABS(F517)&lt;'ver pressoflex 6p C2 DCpowe'!$G$7,'ver pressoflex 6p C2 DCpowe'!$G$16*F517*'ver pressoflex 6p C2 DCpowe'!$O$9,SIGN(F517)*'ver pressoflex 6p C2 DCpowe'!$G$15*'ver pressoflex 6p C2 DCpowe'!$O$9)</f>
        <v>0</v>
      </c>
      <c r="O517" s="31">
        <f>IF(ABS(G517)&lt;'ver pressoflex 6p C2 DCpowe'!$G$7,'ver pressoflex 6p C2 DCpowe'!$G$16*G517*'ver pressoflex 6p C2 DCpowe'!$O$10,SIGN(G517)*'ver pressoflex 6p C2 DCpowe'!$G$15*'ver pressoflex 6p C2 DCpowe'!$O$10)</f>
        <v>0</v>
      </c>
      <c r="P517" s="31">
        <f>IF(ABS(H517)&lt;'ver pressoflex 6p C2 DCpowe'!$G$7,'ver pressoflex 6p C2 DCpowe'!$G$16*H517*'ver pressoflex 6p C2 DCpowe'!$O$11,SIGN(H517)*'ver pressoflex 6p C2 DCpowe'!$G$15*'ver pressoflex 6p C2 DCpowe'!$O$11)</f>
        <v>0</v>
      </c>
      <c r="Q517" s="31">
        <f>IF(ABS(I517)&lt;'ver pressoflex 6p C2 DCpowe'!$G$7,'ver pressoflex 6p C2 DCpowe'!$G$16*I517*'ver pressoflex 6p C2 DCpowe'!$O$12,SIGN(I517)*'ver pressoflex 6p C2 DCpowe'!$G$15*'ver pressoflex 6p C2 DCpowe'!$O$12)</f>
        <v>0</v>
      </c>
      <c r="R517" s="31">
        <f>IF(ABS(J517)&lt;'ver pressoflex 6p C2 DCpowe'!$G$7,'ver pressoflex 6p C2 DCpowe'!$G$16*J517*'ver pressoflex 6p C2 DCpowe'!$O$13,SIGN(J517)*'ver pressoflex 6p C2 DCpowe'!$G$15*'ver pressoflex 6p C2 DCpowe'!$O$13)</f>
        <v>17803.500000000004</v>
      </c>
      <c r="S517" s="113">
        <f t="shared" si="118"/>
        <v>-3210.1988621693017</v>
      </c>
      <c r="T517" s="362">
        <f>-L517*('ver pressoflex 6p C2 DCpowe'!$G$3/2-'ver pressoflex 6p C2 DCpowe'!AF517*'ver pressoflex 6p C2 DCpowe'!D517)</f>
        <v>20412194.693591911</v>
      </c>
      <c r="U517" s="29">
        <f>M517*IF(($G$3/2-$M$8)&gt;0,('ver pressoflex 6p C2 DCpowe'!$G$3/2-'ver pressoflex 6p C2 DCpowe'!$M$8),'ver pressoflex 6p C2 DCpowe'!$G$3/2-('ver pressoflex 6p C2 DCpowe'!$G$3-'ver pressoflex 6p C2 DCpowe'!$M$8))*IF(($G$3/2-$M$8)&gt;0,-1,1)</f>
        <v>15310.042519632469</v>
      </c>
      <c r="V517" s="29">
        <f>N517*IF(($G$3/2-$M$9)&gt;0,('ver pressoflex 6p C2 DCpowe'!$G$3/2-'ver pressoflex 6p C2 DCpowe'!$M$9),'ver pressoflex 6p C2 DCpowe'!$G$3/2-('ver pressoflex 6p C2 DCpowe'!$G$3-'ver pressoflex 6p C2 DCpowe'!$M$9))*IF(($G$3/2-$M$9)&gt;0,-1,1)</f>
        <v>0</v>
      </c>
      <c r="W517" s="29">
        <f>O517*IF(($G$3/2-$M$10)&gt;0,('ver pressoflex 6p C2 DCpowe'!$G$3/2-'ver pressoflex 6p C2 DCpowe'!$M$10),'ver pressoflex 6p C2 DCpowe'!$G$3/2-('ver pressoflex 6p C2 DCpowe'!$G$3-'ver pressoflex 6p C2 DCpowe'!$M$10))*IF(($G$3/2-$M$10)&gt;0,-1,1)</f>
        <v>0</v>
      </c>
      <c r="X517" s="29">
        <f>P517*IF(($G$3/2-$M$11)&gt;0,('ver pressoflex 6p C2 DCpowe'!$G$3/2-'ver pressoflex 6p C2 DCpowe'!$M$11),'ver pressoflex 6p C2 DCpowe'!$G$3/2-('ver pressoflex 6p C2 DCpowe'!$G$3-'ver pressoflex 6p C2 DCpowe'!$M$11))*IF(($G$3/2-$M$11)&gt;0,-1,1)</f>
        <v>0</v>
      </c>
      <c r="Y517" s="29">
        <f>Q517*IF(($G$3/2-$M$12)&gt;0,('ver pressoflex 6p C2 DCpowe'!$G$3/2-'ver pressoflex 6p C2 DCpowe'!$M$12),'ver pressoflex 6p C2 DCpowe'!$G$3/2-('ver pressoflex 6p C2 DCpowe'!$G$3-'ver pressoflex 6p C2 DCpowe'!$M$12))*IF(($G$3/2-$M$12)&gt;0,-1,1)</f>
        <v>0</v>
      </c>
      <c r="Z517" s="29">
        <f>R517*IF(($G$3/2-$M$13)&gt;0,('ver pressoflex 6p C2 DCpowe'!$G$3/2-'ver pressoflex 6p C2 DCpowe'!$M$13),'ver pressoflex 6p C2 DCpowe'!$G$3/2-('ver pressoflex 6p C2 DCpowe'!$G$3-'ver pressoflex 6p C2 DCpowe'!$M$13))*IF(($G$3/2-$M$13)&gt;0,-1,1)</f>
        <v>18248587.500000004</v>
      </c>
      <c r="AA517" s="113">
        <f t="shared" si="126"/>
        <v>38676092.236111552</v>
      </c>
      <c r="AB517" s="193">
        <f t="shared" si="127"/>
        <v>1.4249298029374617E-3</v>
      </c>
      <c r="AC517" s="191">
        <f t="shared" si="128"/>
        <v>2.2637718937846582E-3</v>
      </c>
      <c r="AD517" s="194">
        <f t="shared" si="129"/>
        <v>1.686465230527272E-6</v>
      </c>
      <c r="AE517" s="191">
        <f t="shared" si="130"/>
        <v>0.16978289203384936</v>
      </c>
      <c r="AF517" s="191">
        <f t="shared" si="131"/>
        <v>0.47718112493609444</v>
      </c>
    </row>
    <row r="518" spans="2:32">
      <c r="B518" s="116">
        <f t="shared" si="117"/>
        <v>37630.084917380635</v>
      </c>
      <c r="C518" s="115">
        <f t="shared" si="116"/>
        <v>44.270000000000117</v>
      </c>
      <c r="D518" s="68">
        <f>'ver pressoflex 6p C2 DCpowe'!$G$3/2/$C$557*C518</f>
        <v>542.30750000000148</v>
      </c>
      <c r="E518" s="114">
        <f t="shared" si="119"/>
        <v>-9.2631079035067191E-4</v>
      </c>
      <c r="F518" s="114">
        <f t="shared" si="120"/>
        <v>-7.0982455143375235E-4</v>
      </c>
      <c r="G518" s="114">
        <f t="shared" si="121"/>
        <v>-4.9333831251683279E-4</v>
      </c>
      <c r="H518" s="114">
        <f t="shared" si="122"/>
        <v>4.1881766040615517E-3</v>
      </c>
      <c r="I518" s="114">
        <f t="shared" si="123"/>
        <v>4.404662842978471E-3</v>
      </c>
      <c r="J518" s="114">
        <f t="shared" si="124"/>
        <v>4.6211490818953904E-3</v>
      </c>
      <c r="K518" s="114">
        <f t="shared" si="125"/>
        <v>5.1623646791876896E-3</v>
      </c>
      <c r="L518" s="113">
        <f>-'ver pressoflex 6p C2 DCpowe'!$G$2*'ver pressoflex 6p C2 DCpowe'!D518*'ver pressoflex 6p C2 DCpowe'!$G$17*'ver pressoflex 6p C2 DCpowe'!$G$13*'ver pressoflex 6p C2 DCpowe'!AE518</f>
        <v>-22157.821383056304</v>
      </c>
      <c r="M518" s="31">
        <f>IF(ABS(E518)&lt;'ver pressoflex 6p C2 DCpowe'!$G$7,'ver pressoflex 6p C2 DCpowe'!$G$16*E518*'ver pressoflex 6p C2 DCpowe'!$O$8,SIGN(E518)*'ver pressoflex 6p C2 DCpowe'!$G$15*'ver pressoflex 6p C2 DCpowe'!$O$8)</f>
        <v>-15.593699563069965</v>
      </c>
      <c r="N518" s="31">
        <f>IF(ABS(F518)&lt;'ver pressoflex 6p C2 DCpowe'!$G$7,'ver pressoflex 6p C2 DCpowe'!$G$16*F518*'ver pressoflex 6p C2 DCpowe'!$O$9,SIGN(F518)*'ver pressoflex 6p C2 DCpowe'!$G$15*'ver pressoflex 6p C2 DCpowe'!$O$9)</f>
        <v>0</v>
      </c>
      <c r="O518" s="31">
        <f>IF(ABS(G518)&lt;'ver pressoflex 6p C2 DCpowe'!$G$7,'ver pressoflex 6p C2 DCpowe'!$G$16*G518*'ver pressoflex 6p C2 DCpowe'!$O$10,SIGN(G518)*'ver pressoflex 6p C2 DCpowe'!$G$15*'ver pressoflex 6p C2 DCpowe'!$O$10)</f>
        <v>0</v>
      </c>
      <c r="P518" s="31">
        <f>IF(ABS(H518)&lt;'ver pressoflex 6p C2 DCpowe'!$G$7,'ver pressoflex 6p C2 DCpowe'!$G$16*H518*'ver pressoflex 6p C2 DCpowe'!$O$11,SIGN(H518)*'ver pressoflex 6p C2 DCpowe'!$G$15*'ver pressoflex 6p C2 DCpowe'!$O$11)</f>
        <v>0</v>
      </c>
      <c r="Q518" s="31">
        <f>IF(ABS(I518)&lt;'ver pressoflex 6p C2 DCpowe'!$G$7,'ver pressoflex 6p C2 DCpowe'!$G$16*I518*'ver pressoflex 6p C2 DCpowe'!$O$12,SIGN(I518)*'ver pressoflex 6p C2 DCpowe'!$G$15*'ver pressoflex 6p C2 DCpowe'!$O$12)</f>
        <v>0</v>
      </c>
      <c r="R518" s="31">
        <f>IF(ABS(J518)&lt;'ver pressoflex 6p C2 DCpowe'!$G$7,'ver pressoflex 6p C2 DCpowe'!$G$16*J518*'ver pressoflex 6p C2 DCpowe'!$O$13,SIGN(J518)*'ver pressoflex 6p C2 DCpowe'!$G$15*'ver pressoflex 6p C2 DCpowe'!$O$13)</f>
        <v>17803.500000000004</v>
      </c>
      <c r="S518" s="113">
        <f t="shared" si="118"/>
        <v>-4369.9150826193691</v>
      </c>
      <c r="T518" s="362">
        <f>-L518*('ver pressoflex 6p C2 DCpowe'!$G$3/2-'ver pressoflex 6p C2 DCpowe'!AF518*'ver pressoflex 6p C2 DCpowe'!D518)</f>
        <v>21401599.212430224</v>
      </c>
      <c r="U518" s="29">
        <f>M518*IF(($G$3/2-$M$8)&gt;0,('ver pressoflex 6p C2 DCpowe'!$G$3/2-'ver pressoflex 6p C2 DCpowe'!$M$8),'ver pressoflex 6p C2 DCpowe'!$G$3/2-('ver pressoflex 6p C2 DCpowe'!$G$3-'ver pressoflex 6p C2 DCpowe'!$M$8))*IF(($G$3/2-$M$8)&gt;0,-1,1)</f>
        <v>15983.542052146713</v>
      </c>
      <c r="V518" s="29">
        <f>N518*IF(($G$3/2-$M$9)&gt;0,('ver pressoflex 6p C2 DCpowe'!$G$3/2-'ver pressoflex 6p C2 DCpowe'!$M$9),'ver pressoflex 6p C2 DCpowe'!$G$3/2-('ver pressoflex 6p C2 DCpowe'!$G$3-'ver pressoflex 6p C2 DCpowe'!$M$9))*IF(($G$3/2-$M$9)&gt;0,-1,1)</f>
        <v>0</v>
      </c>
      <c r="W518" s="29">
        <f>O518*IF(($G$3/2-$M$10)&gt;0,('ver pressoflex 6p C2 DCpowe'!$G$3/2-'ver pressoflex 6p C2 DCpowe'!$M$10),'ver pressoflex 6p C2 DCpowe'!$G$3/2-('ver pressoflex 6p C2 DCpowe'!$G$3-'ver pressoflex 6p C2 DCpowe'!$M$10))*IF(($G$3/2-$M$10)&gt;0,-1,1)</f>
        <v>0</v>
      </c>
      <c r="X518" s="29">
        <f>P518*IF(($G$3/2-$M$11)&gt;0,('ver pressoflex 6p C2 DCpowe'!$G$3/2-'ver pressoflex 6p C2 DCpowe'!$M$11),'ver pressoflex 6p C2 DCpowe'!$G$3/2-('ver pressoflex 6p C2 DCpowe'!$G$3-'ver pressoflex 6p C2 DCpowe'!$M$11))*IF(($G$3/2-$M$11)&gt;0,-1,1)</f>
        <v>0</v>
      </c>
      <c r="Y518" s="29">
        <f>Q518*IF(($G$3/2-$M$12)&gt;0,('ver pressoflex 6p C2 DCpowe'!$G$3/2-'ver pressoflex 6p C2 DCpowe'!$M$12),'ver pressoflex 6p C2 DCpowe'!$G$3/2-('ver pressoflex 6p C2 DCpowe'!$G$3-'ver pressoflex 6p C2 DCpowe'!$M$12))*IF(($G$3/2-$M$12)&gt;0,-1,1)</f>
        <v>0</v>
      </c>
      <c r="Z518" s="29">
        <f>R518*IF(($G$3/2-$M$13)&gt;0,('ver pressoflex 6p C2 DCpowe'!$G$3/2-'ver pressoflex 6p C2 DCpowe'!$M$13),'ver pressoflex 6p C2 DCpowe'!$G$3/2-('ver pressoflex 6p C2 DCpowe'!$G$3-'ver pressoflex 6p C2 DCpowe'!$M$13))*IF(($G$3/2-$M$13)&gt;0,-1,1)</f>
        <v>18248587.500000004</v>
      </c>
      <c r="AA518" s="113">
        <f t="shared" si="126"/>
        <v>39666170.254482374</v>
      </c>
      <c r="AB518" s="193">
        <f t="shared" si="127"/>
        <v>1.4675263876429707E-3</v>
      </c>
      <c r="AC518" s="191">
        <f t="shared" si="128"/>
        <v>2.3347662016271731E-3</v>
      </c>
      <c r="AD518" s="194">
        <f t="shared" si="129"/>
        <v>1.7891391931348001E-6</v>
      </c>
      <c r="AE518" s="191">
        <f t="shared" si="130"/>
        <v>0.17510746512203798</v>
      </c>
      <c r="AF518" s="191">
        <f t="shared" si="131"/>
        <v>0.47782651822499056</v>
      </c>
    </row>
    <row r="519" spans="2:32">
      <c r="B519" s="116">
        <f t="shared" si="117"/>
        <v>36430.724386113638</v>
      </c>
      <c r="C519" s="115">
        <f t="shared" si="116"/>
        <v>45.270000000000117</v>
      </c>
      <c r="D519" s="68">
        <f>'ver pressoflex 6p C2 DCpowe'!$G$3/2/$C$557*C519</f>
        <v>554.55750000000148</v>
      </c>
      <c r="E519" s="114">
        <f t="shared" si="119"/>
        <v>-9.6586381758077898E-4</v>
      </c>
      <c r="F519" s="114">
        <f t="shared" si="120"/>
        <v>-7.4793271922166376E-4</v>
      </c>
      <c r="G519" s="114">
        <f t="shared" si="121"/>
        <v>-5.3000162086254854E-4</v>
      </c>
      <c r="H519" s="114">
        <f t="shared" si="122"/>
        <v>4.1827583811533181E-3</v>
      </c>
      <c r="I519" s="114">
        <f t="shared" si="123"/>
        <v>4.4006894795124334E-3</v>
      </c>
      <c r="J519" s="114">
        <f t="shared" si="124"/>
        <v>4.6186205778715487E-3</v>
      </c>
      <c r="K519" s="114">
        <f t="shared" si="125"/>
        <v>5.163448323769337E-3</v>
      </c>
      <c r="L519" s="113">
        <f>-'ver pressoflex 6p C2 DCpowe'!$G$2*'ver pressoflex 6p C2 DCpowe'!D519*'ver pressoflex 6p C2 DCpowe'!$G$17*'ver pressoflex 6p C2 DCpowe'!$G$13*'ver pressoflex 6p C2 DCpowe'!AE519</f>
        <v>-23356.516070818216</v>
      </c>
      <c r="M519" s="31">
        <f>IF(ABS(E519)&lt;'ver pressoflex 6p C2 DCpowe'!$G$7,'ver pressoflex 6p C2 DCpowe'!$G$16*E519*'ver pressoflex 6p C2 DCpowe'!$O$8,SIGN(E519)*'ver pressoflex 6p C2 DCpowe'!$G$15*'ver pressoflex 6p C2 DCpowe'!$O$8)</f>
        <v>-16.259543068145323</v>
      </c>
      <c r="N519" s="31">
        <f>IF(ABS(F519)&lt;'ver pressoflex 6p C2 DCpowe'!$G$7,'ver pressoflex 6p C2 DCpowe'!$G$16*F519*'ver pressoflex 6p C2 DCpowe'!$O$9,SIGN(F519)*'ver pressoflex 6p C2 DCpowe'!$G$15*'ver pressoflex 6p C2 DCpowe'!$O$9)</f>
        <v>0</v>
      </c>
      <c r="O519" s="31">
        <f>IF(ABS(G519)&lt;'ver pressoflex 6p C2 DCpowe'!$G$7,'ver pressoflex 6p C2 DCpowe'!$G$16*G519*'ver pressoflex 6p C2 DCpowe'!$O$10,SIGN(G519)*'ver pressoflex 6p C2 DCpowe'!$G$15*'ver pressoflex 6p C2 DCpowe'!$O$10)</f>
        <v>0</v>
      </c>
      <c r="P519" s="31">
        <f>IF(ABS(H519)&lt;'ver pressoflex 6p C2 DCpowe'!$G$7,'ver pressoflex 6p C2 DCpowe'!$G$16*H519*'ver pressoflex 6p C2 DCpowe'!$O$11,SIGN(H519)*'ver pressoflex 6p C2 DCpowe'!$G$15*'ver pressoflex 6p C2 DCpowe'!$O$11)</f>
        <v>0</v>
      </c>
      <c r="Q519" s="31">
        <f>IF(ABS(I519)&lt;'ver pressoflex 6p C2 DCpowe'!$G$7,'ver pressoflex 6p C2 DCpowe'!$G$16*I519*'ver pressoflex 6p C2 DCpowe'!$O$12,SIGN(I519)*'ver pressoflex 6p C2 DCpowe'!$G$15*'ver pressoflex 6p C2 DCpowe'!$O$12)</f>
        <v>0</v>
      </c>
      <c r="R519" s="31">
        <f>IF(ABS(J519)&lt;'ver pressoflex 6p C2 DCpowe'!$G$7,'ver pressoflex 6p C2 DCpowe'!$G$16*J519*'ver pressoflex 6p C2 DCpowe'!$O$13,SIGN(J519)*'ver pressoflex 6p C2 DCpowe'!$G$15*'ver pressoflex 6p C2 DCpowe'!$O$13)</f>
        <v>17803.500000000004</v>
      </c>
      <c r="S519" s="113">
        <f t="shared" si="118"/>
        <v>-5569.2756138863588</v>
      </c>
      <c r="T519" s="362">
        <f>-L519*('ver pressoflex 6p C2 DCpowe'!$G$3/2-'ver pressoflex 6p C2 DCpowe'!AF519*'ver pressoflex 6p C2 DCpowe'!D519)</f>
        <v>22414666.324205447</v>
      </c>
      <c r="U519" s="29">
        <f>M519*IF(($G$3/2-$M$8)&gt;0,('ver pressoflex 6p C2 DCpowe'!$G$3/2-'ver pressoflex 6p C2 DCpowe'!$M$8),'ver pressoflex 6p C2 DCpowe'!$G$3/2-('ver pressoflex 6p C2 DCpowe'!$G$3-'ver pressoflex 6p C2 DCpowe'!$M$8))*IF(($G$3/2-$M$8)&gt;0,-1,1)</f>
        <v>16666.031644848958</v>
      </c>
      <c r="V519" s="29">
        <f>N519*IF(($G$3/2-$M$9)&gt;0,('ver pressoflex 6p C2 DCpowe'!$G$3/2-'ver pressoflex 6p C2 DCpowe'!$M$9),'ver pressoflex 6p C2 DCpowe'!$G$3/2-('ver pressoflex 6p C2 DCpowe'!$G$3-'ver pressoflex 6p C2 DCpowe'!$M$9))*IF(($G$3/2-$M$9)&gt;0,-1,1)</f>
        <v>0</v>
      </c>
      <c r="W519" s="29">
        <f>O519*IF(($G$3/2-$M$10)&gt;0,('ver pressoflex 6p C2 DCpowe'!$G$3/2-'ver pressoflex 6p C2 DCpowe'!$M$10),'ver pressoflex 6p C2 DCpowe'!$G$3/2-('ver pressoflex 6p C2 DCpowe'!$G$3-'ver pressoflex 6p C2 DCpowe'!$M$10))*IF(($G$3/2-$M$10)&gt;0,-1,1)</f>
        <v>0</v>
      </c>
      <c r="X519" s="29">
        <f>P519*IF(($G$3/2-$M$11)&gt;0,('ver pressoflex 6p C2 DCpowe'!$G$3/2-'ver pressoflex 6p C2 DCpowe'!$M$11),'ver pressoflex 6p C2 DCpowe'!$G$3/2-('ver pressoflex 6p C2 DCpowe'!$G$3-'ver pressoflex 6p C2 DCpowe'!$M$11))*IF(($G$3/2-$M$11)&gt;0,-1,1)</f>
        <v>0</v>
      </c>
      <c r="Y519" s="29">
        <f>Q519*IF(($G$3/2-$M$12)&gt;0,('ver pressoflex 6p C2 DCpowe'!$G$3/2-'ver pressoflex 6p C2 DCpowe'!$M$12),'ver pressoflex 6p C2 DCpowe'!$G$3/2-('ver pressoflex 6p C2 DCpowe'!$G$3-'ver pressoflex 6p C2 DCpowe'!$M$12))*IF(($G$3/2-$M$12)&gt;0,-1,1)</f>
        <v>0</v>
      </c>
      <c r="Z519" s="29">
        <f>R519*IF(($G$3/2-$M$13)&gt;0,('ver pressoflex 6p C2 DCpowe'!$G$3/2-'ver pressoflex 6p C2 DCpowe'!$M$13),'ver pressoflex 6p C2 DCpowe'!$G$3/2-('ver pressoflex 6p C2 DCpowe'!$G$3-'ver pressoflex 6p C2 DCpowe'!$M$13))*IF(($G$3/2-$M$13)&gt;0,-1,1)</f>
        <v>18248587.500000004</v>
      </c>
      <c r="AA519" s="113">
        <f t="shared" si="126"/>
        <v>40679919.855850294</v>
      </c>
      <c r="AB519" s="193">
        <f t="shared" si="127"/>
        <v>1.510691563478567E-3</v>
      </c>
      <c r="AC519" s="191">
        <f t="shared" si="128"/>
        <v>2.406708161353167E-3</v>
      </c>
      <c r="AD519" s="194">
        <f t="shared" si="129"/>
        <v>1.8962686110822089E-6</v>
      </c>
      <c r="AE519" s="191">
        <f t="shared" si="130"/>
        <v>0.18050311210148751</v>
      </c>
      <c r="AF519" s="191">
        <f t="shared" si="131"/>
        <v>0.4784443894050272</v>
      </c>
    </row>
    <row r="520" spans="2:32">
      <c r="B520" s="116">
        <f t="shared" si="117"/>
        <v>35190.920435640175</v>
      </c>
      <c r="C520" s="115">
        <f t="shared" si="116"/>
        <v>46.270000000000117</v>
      </c>
      <c r="D520" s="68">
        <f>'ver pressoflex 6p C2 DCpowe'!$G$3/2/$C$557*C520</f>
        <v>566.80750000000148</v>
      </c>
      <c r="E520" s="114">
        <f t="shared" si="119"/>
        <v>-1.0059483570714607E-3</v>
      </c>
      <c r="F520" s="114">
        <f t="shared" si="120"/>
        <v>-7.8655298329716064E-4</v>
      </c>
      <c r="G520" s="114">
        <f t="shared" si="121"/>
        <v>-5.6715760952286078E-4</v>
      </c>
      <c r="H520" s="114">
        <f t="shared" si="122"/>
        <v>4.1772673483463753E-3</v>
      </c>
      <c r="I520" s="114">
        <f t="shared" si="123"/>
        <v>4.3966627221206757E-3</v>
      </c>
      <c r="J520" s="114">
        <f t="shared" si="124"/>
        <v>4.6160580958949744E-3</v>
      </c>
      <c r="K520" s="114">
        <f t="shared" si="125"/>
        <v>5.1645465303307245E-3</v>
      </c>
      <c r="L520" s="113">
        <f>-'ver pressoflex 6p C2 DCpowe'!$G$2*'ver pressoflex 6p C2 DCpowe'!D520*'ver pressoflex 6p C2 DCpowe'!$G$17*'ver pressoflex 6p C2 DCpowe'!$G$13*'ver pressoflex 6p C2 DCpowe'!AE520</f>
        <v>-24595.645230203794</v>
      </c>
      <c r="M520" s="31">
        <f>IF(ABS(E520)&lt;'ver pressoflex 6p C2 DCpowe'!$G$7,'ver pressoflex 6p C2 DCpowe'!$G$16*E520*'ver pressoflex 6p C2 DCpowe'!$O$8,SIGN(E520)*'ver pressoflex 6p C2 DCpowe'!$G$15*'ver pressoflex 6p C2 DCpowe'!$O$8)</f>
        <v>-16.934334156031792</v>
      </c>
      <c r="N520" s="31">
        <f>IF(ABS(F520)&lt;'ver pressoflex 6p C2 DCpowe'!$G$7,'ver pressoflex 6p C2 DCpowe'!$G$16*F520*'ver pressoflex 6p C2 DCpowe'!$O$9,SIGN(F520)*'ver pressoflex 6p C2 DCpowe'!$G$15*'ver pressoflex 6p C2 DCpowe'!$O$9)</f>
        <v>0</v>
      </c>
      <c r="O520" s="31">
        <f>IF(ABS(G520)&lt;'ver pressoflex 6p C2 DCpowe'!$G$7,'ver pressoflex 6p C2 DCpowe'!$G$16*G520*'ver pressoflex 6p C2 DCpowe'!$O$10,SIGN(G520)*'ver pressoflex 6p C2 DCpowe'!$G$15*'ver pressoflex 6p C2 DCpowe'!$O$10)</f>
        <v>0</v>
      </c>
      <c r="P520" s="31">
        <f>IF(ABS(H520)&lt;'ver pressoflex 6p C2 DCpowe'!$G$7,'ver pressoflex 6p C2 DCpowe'!$G$16*H520*'ver pressoflex 6p C2 DCpowe'!$O$11,SIGN(H520)*'ver pressoflex 6p C2 DCpowe'!$G$15*'ver pressoflex 6p C2 DCpowe'!$O$11)</f>
        <v>0</v>
      </c>
      <c r="Q520" s="31">
        <f>IF(ABS(I520)&lt;'ver pressoflex 6p C2 DCpowe'!$G$7,'ver pressoflex 6p C2 DCpowe'!$G$16*I520*'ver pressoflex 6p C2 DCpowe'!$O$12,SIGN(I520)*'ver pressoflex 6p C2 DCpowe'!$G$15*'ver pressoflex 6p C2 DCpowe'!$O$12)</f>
        <v>0</v>
      </c>
      <c r="R520" s="31">
        <f>IF(ABS(J520)&lt;'ver pressoflex 6p C2 DCpowe'!$G$7,'ver pressoflex 6p C2 DCpowe'!$G$16*J520*'ver pressoflex 6p C2 DCpowe'!$O$13,SIGN(J520)*'ver pressoflex 6p C2 DCpowe'!$G$15*'ver pressoflex 6p C2 DCpowe'!$O$13)</f>
        <v>17803.500000000004</v>
      </c>
      <c r="S520" s="113">
        <f t="shared" si="118"/>
        <v>-6809.0795643598212</v>
      </c>
      <c r="T520" s="362">
        <f>-L520*('ver pressoflex 6p C2 DCpowe'!$G$3/2-'ver pressoflex 6p C2 DCpowe'!AF520*'ver pressoflex 6p C2 DCpowe'!D520)</f>
        <v>23451419.996865489</v>
      </c>
      <c r="U520" s="29">
        <f>M520*IF(($G$3/2-$M$8)&gt;0,('ver pressoflex 6p C2 DCpowe'!$G$3/2-'ver pressoflex 6p C2 DCpowe'!$M$8),'ver pressoflex 6p C2 DCpowe'!$G$3/2-('ver pressoflex 6p C2 DCpowe'!$G$3-'ver pressoflex 6p C2 DCpowe'!$M$8))*IF(($G$3/2-$M$8)&gt;0,-1,1)</f>
        <v>17357.692509932585</v>
      </c>
      <c r="V520" s="29">
        <f>N520*IF(($G$3/2-$M$9)&gt;0,('ver pressoflex 6p C2 DCpowe'!$G$3/2-'ver pressoflex 6p C2 DCpowe'!$M$9),'ver pressoflex 6p C2 DCpowe'!$G$3/2-('ver pressoflex 6p C2 DCpowe'!$G$3-'ver pressoflex 6p C2 DCpowe'!$M$9))*IF(($G$3/2-$M$9)&gt;0,-1,1)</f>
        <v>0</v>
      </c>
      <c r="W520" s="29">
        <f>O520*IF(($G$3/2-$M$10)&gt;0,('ver pressoflex 6p C2 DCpowe'!$G$3/2-'ver pressoflex 6p C2 DCpowe'!$M$10),'ver pressoflex 6p C2 DCpowe'!$G$3/2-('ver pressoflex 6p C2 DCpowe'!$G$3-'ver pressoflex 6p C2 DCpowe'!$M$10))*IF(($G$3/2-$M$10)&gt;0,-1,1)</f>
        <v>0</v>
      </c>
      <c r="X520" s="29">
        <f>P520*IF(($G$3/2-$M$11)&gt;0,('ver pressoflex 6p C2 DCpowe'!$G$3/2-'ver pressoflex 6p C2 DCpowe'!$M$11),'ver pressoflex 6p C2 DCpowe'!$G$3/2-('ver pressoflex 6p C2 DCpowe'!$G$3-'ver pressoflex 6p C2 DCpowe'!$M$11))*IF(($G$3/2-$M$11)&gt;0,-1,1)</f>
        <v>0</v>
      </c>
      <c r="Y520" s="29">
        <f>Q520*IF(($G$3/2-$M$12)&gt;0,('ver pressoflex 6p C2 DCpowe'!$G$3/2-'ver pressoflex 6p C2 DCpowe'!$M$12),'ver pressoflex 6p C2 DCpowe'!$G$3/2-('ver pressoflex 6p C2 DCpowe'!$G$3-'ver pressoflex 6p C2 DCpowe'!$M$12))*IF(($G$3/2-$M$12)&gt;0,-1,1)</f>
        <v>0</v>
      </c>
      <c r="Z520" s="29">
        <f>R520*IF(($G$3/2-$M$13)&gt;0,('ver pressoflex 6p C2 DCpowe'!$G$3/2-'ver pressoflex 6p C2 DCpowe'!$M$13),'ver pressoflex 6p C2 DCpowe'!$G$3/2-('ver pressoflex 6p C2 DCpowe'!$G$3-'ver pressoflex 6p C2 DCpowe'!$M$13))*IF(($G$3/2-$M$13)&gt;0,-1,1)</f>
        <v>18248587.500000004</v>
      </c>
      <c r="AA520" s="113">
        <f t="shared" si="126"/>
        <v>41717365.18937543</v>
      </c>
      <c r="AB520" s="193">
        <f t="shared" si="127"/>
        <v>1.5544367915072104E-3</v>
      </c>
      <c r="AC520" s="191">
        <f t="shared" si="128"/>
        <v>2.4796168747342395E-3</v>
      </c>
      <c r="AD520" s="194">
        <f t="shared" si="129"/>
        <v>2.0080058934371369E-6</v>
      </c>
      <c r="AE520" s="191">
        <f t="shared" si="130"/>
        <v>0.18597126560506794</v>
      </c>
      <c r="AF520" s="191">
        <f t="shared" si="131"/>
        <v>0.47903645636784231</v>
      </c>
    </row>
    <row r="521" spans="2:32">
      <c r="B521" s="116">
        <f t="shared" si="117"/>
        <v>33909.852335508651</v>
      </c>
      <c r="C521" s="115">
        <f t="shared" si="116"/>
        <v>47.270000000000117</v>
      </c>
      <c r="D521" s="68">
        <f>'ver pressoflex 6p C2 DCpowe'!$G$3/2/$C$557*C521</f>
        <v>579.05750000000148</v>
      </c>
      <c r="E521" s="114">
        <f t="shared" si="119"/>
        <v>-1.04657519496064E-3</v>
      </c>
      <c r="F521" s="114">
        <f t="shared" si="120"/>
        <v>-8.2569573578399568E-4</v>
      </c>
      <c r="G521" s="114">
        <f t="shared" si="121"/>
        <v>-6.0481627660735138E-4</v>
      </c>
      <c r="H521" s="114">
        <f t="shared" si="122"/>
        <v>4.1717020280875837E-3</v>
      </c>
      <c r="I521" s="114">
        <f t="shared" si="123"/>
        <v>4.3925814872642285E-3</v>
      </c>
      <c r="J521" s="114">
        <f t="shared" si="124"/>
        <v>4.6134609464408725E-3</v>
      </c>
      <c r="K521" s="114">
        <f t="shared" si="125"/>
        <v>5.1656595943824837E-3</v>
      </c>
      <c r="L521" s="113">
        <f>-'ver pressoflex 6p C2 DCpowe'!$G$2*'ver pressoflex 6p C2 DCpowe'!D521*'ver pressoflex 6p C2 DCpowe'!$G$17*'ver pressoflex 6p C2 DCpowe'!$G$13*'ver pressoflex 6p C2 DCpowe'!AE521</f>
        <v>-25876.029410088639</v>
      </c>
      <c r="M521" s="31">
        <f>IF(ABS(E521)&lt;'ver pressoflex 6p C2 DCpowe'!$G$7,'ver pressoflex 6p C2 DCpowe'!$G$16*E521*'ver pressoflex 6p C2 DCpowe'!$O$8,SIGN(E521)*'ver pressoflex 6p C2 DCpowe'!$G$15*'ver pressoflex 6p C2 DCpowe'!$O$8)</f>
        <v>-17.618254402714417</v>
      </c>
      <c r="N521" s="31">
        <f>IF(ABS(F521)&lt;'ver pressoflex 6p C2 DCpowe'!$G$7,'ver pressoflex 6p C2 DCpowe'!$G$16*F521*'ver pressoflex 6p C2 DCpowe'!$O$9,SIGN(F521)*'ver pressoflex 6p C2 DCpowe'!$G$15*'ver pressoflex 6p C2 DCpowe'!$O$9)</f>
        <v>0</v>
      </c>
      <c r="O521" s="31">
        <f>IF(ABS(G521)&lt;'ver pressoflex 6p C2 DCpowe'!$G$7,'ver pressoflex 6p C2 DCpowe'!$G$16*G521*'ver pressoflex 6p C2 DCpowe'!$O$10,SIGN(G521)*'ver pressoflex 6p C2 DCpowe'!$G$15*'ver pressoflex 6p C2 DCpowe'!$O$10)</f>
        <v>0</v>
      </c>
      <c r="P521" s="31">
        <f>IF(ABS(H521)&lt;'ver pressoflex 6p C2 DCpowe'!$G$7,'ver pressoflex 6p C2 DCpowe'!$G$16*H521*'ver pressoflex 6p C2 DCpowe'!$O$11,SIGN(H521)*'ver pressoflex 6p C2 DCpowe'!$G$15*'ver pressoflex 6p C2 DCpowe'!$O$11)</f>
        <v>0</v>
      </c>
      <c r="Q521" s="31">
        <f>IF(ABS(I521)&lt;'ver pressoflex 6p C2 DCpowe'!$G$7,'ver pressoflex 6p C2 DCpowe'!$G$16*I521*'ver pressoflex 6p C2 DCpowe'!$O$12,SIGN(I521)*'ver pressoflex 6p C2 DCpowe'!$G$15*'ver pressoflex 6p C2 DCpowe'!$O$12)</f>
        <v>0</v>
      </c>
      <c r="R521" s="31">
        <f>IF(ABS(J521)&lt;'ver pressoflex 6p C2 DCpowe'!$G$7,'ver pressoflex 6p C2 DCpowe'!$G$16*J521*'ver pressoflex 6p C2 DCpowe'!$O$13,SIGN(J521)*'ver pressoflex 6p C2 DCpowe'!$G$15*'ver pressoflex 6p C2 DCpowe'!$O$13)</f>
        <v>17803.500000000004</v>
      </c>
      <c r="S521" s="113">
        <f t="shared" si="118"/>
        <v>-8090.1476644913491</v>
      </c>
      <c r="T521" s="362">
        <f>-L521*('ver pressoflex 6p C2 DCpowe'!$G$3/2-'ver pressoflex 6p C2 DCpowe'!AF521*'ver pressoflex 6p C2 DCpowe'!D521)</f>
        <v>24511884.846876621</v>
      </c>
      <c r="U521" s="29">
        <f>M521*IF(($G$3/2-$M$8)&gt;0,('ver pressoflex 6p C2 DCpowe'!$G$3/2-'ver pressoflex 6p C2 DCpowe'!$M$8),'ver pressoflex 6p C2 DCpowe'!$G$3/2-('ver pressoflex 6p C2 DCpowe'!$G$3-'ver pressoflex 6p C2 DCpowe'!$M$8))*IF(($G$3/2-$M$8)&gt;0,-1,1)</f>
        <v>18058.710762782277</v>
      </c>
      <c r="V521" s="29">
        <f>N521*IF(($G$3/2-$M$9)&gt;0,('ver pressoflex 6p C2 DCpowe'!$G$3/2-'ver pressoflex 6p C2 DCpowe'!$M$9),'ver pressoflex 6p C2 DCpowe'!$G$3/2-('ver pressoflex 6p C2 DCpowe'!$G$3-'ver pressoflex 6p C2 DCpowe'!$M$9))*IF(($G$3/2-$M$9)&gt;0,-1,1)</f>
        <v>0</v>
      </c>
      <c r="W521" s="29">
        <f>O521*IF(($G$3/2-$M$10)&gt;0,('ver pressoflex 6p C2 DCpowe'!$G$3/2-'ver pressoflex 6p C2 DCpowe'!$M$10),'ver pressoflex 6p C2 DCpowe'!$G$3/2-('ver pressoflex 6p C2 DCpowe'!$G$3-'ver pressoflex 6p C2 DCpowe'!$M$10))*IF(($G$3/2-$M$10)&gt;0,-1,1)</f>
        <v>0</v>
      </c>
      <c r="X521" s="29">
        <f>P521*IF(($G$3/2-$M$11)&gt;0,('ver pressoflex 6p C2 DCpowe'!$G$3/2-'ver pressoflex 6p C2 DCpowe'!$M$11),'ver pressoflex 6p C2 DCpowe'!$G$3/2-('ver pressoflex 6p C2 DCpowe'!$G$3-'ver pressoflex 6p C2 DCpowe'!$M$11))*IF(($G$3/2-$M$11)&gt;0,-1,1)</f>
        <v>0</v>
      </c>
      <c r="Y521" s="29">
        <f>Q521*IF(($G$3/2-$M$12)&gt;0,('ver pressoflex 6p C2 DCpowe'!$G$3/2-'ver pressoflex 6p C2 DCpowe'!$M$12),'ver pressoflex 6p C2 DCpowe'!$G$3/2-('ver pressoflex 6p C2 DCpowe'!$G$3-'ver pressoflex 6p C2 DCpowe'!$M$12))*IF(($G$3/2-$M$12)&gt;0,-1,1)</f>
        <v>0</v>
      </c>
      <c r="Z521" s="29">
        <f>R521*IF(($G$3/2-$M$13)&gt;0,('ver pressoflex 6p C2 DCpowe'!$G$3/2-'ver pressoflex 6p C2 DCpowe'!$M$13),'ver pressoflex 6p C2 DCpowe'!$G$3/2-('ver pressoflex 6p C2 DCpowe'!$G$3-'ver pressoflex 6p C2 DCpowe'!$M$13))*IF(($G$3/2-$M$13)&gt;0,-1,1)</f>
        <v>18248587.500000004</v>
      </c>
      <c r="AA521" s="113">
        <f t="shared" si="126"/>
        <v>42778531.057639405</v>
      </c>
      <c r="AB521" s="193">
        <f t="shared" si="127"/>
        <v>1.598773842902251E-3</v>
      </c>
      <c r="AC521" s="191">
        <f t="shared" si="128"/>
        <v>2.5535119603926405E-3</v>
      </c>
      <c r="AD521" s="194">
        <f t="shared" si="129"/>
        <v>2.1245092784014709E-6</v>
      </c>
      <c r="AE521" s="191">
        <f t="shared" si="130"/>
        <v>0.19151339702944803</v>
      </c>
      <c r="AF521" s="191">
        <f t="shared" si="131"/>
        <v>0.47960429746592614</v>
      </c>
    </row>
    <row r="522" spans="2:32">
      <c r="B522" s="116">
        <f t="shared" si="117"/>
        <v>32586.676996919858</v>
      </c>
      <c r="C522" s="115">
        <f t="shared" si="116"/>
        <v>48.270000000000117</v>
      </c>
      <c r="D522" s="68">
        <f>'ver pressoflex 6p C2 DCpowe'!$G$3/2/$C$557*C522</f>
        <v>591.30750000000148</v>
      </c>
      <c r="E522" s="114">
        <f t="shared" si="119"/>
        <v>-1.0877554112223235E-3</v>
      </c>
      <c r="F522" s="114">
        <f t="shared" si="120"/>
        <v>-8.6537165190826596E-4</v>
      </c>
      <c r="G522" s="114">
        <f t="shared" si="121"/>
        <v>-6.4298789259420854E-4</v>
      </c>
      <c r="H522" s="114">
        <f t="shared" si="122"/>
        <v>4.1660609025722843E-3</v>
      </c>
      <c r="I522" s="114">
        <f t="shared" si="123"/>
        <v>4.3884446618863418E-3</v>
      </c>
      <c r="J522" s="114">
        <f t="shared" si="124"/>
        <v>4.6108284212004001E-3</v>
      </c>
      <c r="K522" s="114">
        <f t="shared" si="125"/>
        <v>5.1667878194855436E-3</v>
      </c>
      <c r="L522" s="113">
        <f>-'ver pressoflex 6p C2 DCpowe'!$G$2*'ver pressoflex 6p C2 DCpowe'!D522*'ver pressoflex 6p C2 DCpowe'!$G$17*'ver pressoflex 6p C2 DCpowe'!$G$13*'ver pressoflex 6p C2 DCpowe'!AE522</f>
        <v>-27198.511512749472</v>
      </c>
      <c r="M522" s="31">
        <f>IF(ABS(E522)&lt;'ver pressoflex 6p C2 DCpowe'!$G$7,'ver pressoflex 6p C2 DCpowe'!$G$16*E522*'ver pressoflex 6p C2 DCpowe'!$O$8,SIGN(E522)*'ver pressoflex 6p C2 DCpowe'!$G$15*'ver pressoflex 6p C2 DCpowe'!$O$8)</f>
        <v>-18.311490330673156</v>
      </c>
      <c r="N522" s="31">
        <f>IF(ABS(F522)&lt;'ver pressoflex 6p C2 DCpowe'!$G$7,'ver pressoflex 6p C2 DCpowe'!$G$16*F522*'ver pressoflex 6p C2 DCpowe'!$O$9,SIGN(F522)*'ver pressoflex 6p C2 DCpowe'!$G$15*'ver pressoflex 6p C2 DCpowe'!$O$9)</f>
        <v>0</v>
      </c>
      <c r="O522" s="31">
        <f>IF(ABS(G522)&lt;'ver pressoflex 6p C2 DCpowe'!$G$7,'ver pressoflex 6p C2 DCpowe'!$G$16*G522*'ver pressoflex 6p C2 DCpowe'!$O$10,SIGN(G522)*'ver pressoflex 6p C2 DCpowe'!$G$15*'ver pressoflex 6p C2 DCpowe'!$O$10)</f>
        <v>0</v>
      </c>
      <c r="P522" s="31">
        <f>IF(ABS(H522)&lt;'ver pressoflex 6p C2 DCpowe'!$G$7,'ver pressoflex 6p C2 DCpowe'!$G$16*H522*'ver pressoflex 6p C2 DCpowe'!$O$11,SIGN(H522)*'ver pressoflex 6p C2 DCpowe'!$G$15*'ver pressoflex 6p C2 DCpowe'!$O$11)</f>
        <v>0</v>
      </c>
      <c r="Q522" s="31">
        <f>IF(ABS(I522)&lt;'ver pressoflex 6p C2 DCpowe'!$G$7,'ver pressoflex 6p C2 DCpowe'!$G$16*I522*'ver pressoflex 6p C2 DCpowe'!$O$12,SIGN(I522)*'ver pressoflex 6p C2 DCpowe'!$G$15*'ver pressoflex 6p C2 DCpowe'!$O$12)</f>
        <v>0</v>
      </c>
      <c r="R522" s="31">
        <f>IF(ABS(J522)&lt;'ver pressoflex 6p C2 DCpowe'!$G$7,'ver pressoflex 6p C2 DCpowe'!$G$16*J522*'ver pressoflex 6p C2 DCpowe'!$O$13,SIGN(J522)*'ver pressoflex 6p C2 DCpowe'!$G$15*'ver pressoflex 6p C2 DCpowe'!$O$13)</f>
        <v>17803.500000000004</v>
      </c>
      <c r="S522" s="113">
        <f t="shared" si="118"/>
        <v>-9413.3230030801424</v>
      </c>
      <c r="T522" s="362">
        <f>-L522*('ver pressoflex 6p C2 DCpowe'!$G$3/2-'ver pressoflex 6p C2 DCpowe'!AF522*'ver pressoflex 6p C2 DCpowe'!D522)</f>
        <v>25596086.161307145</v>
      </c>
      <c r="U522" s="29">
        <f>M522*IF(($G$3/2-$M$8)&gt;0,('ver pressoflex 6p C2 DCpowe'!$G$3/2-'ver pressoflex 6p C2 DCpowe'!$M$8),'ver pressoflex 6p C2 DCpowe'!$G$3/2-('ver pressoflex 6p C2 DCpowe'!$G$3-'ver pressoflex 6p C2 DCpowe'!$M$8))*IF(($G$3/2-$M$8)&gt;0,-1,1)</f>
        <v>18769.277588939985</v>
      </c>
      <c r="V522" s="29">
        <f>N522*IF(($G$3/2-$M$9)&gt;0,('ver pressoflex 6p C2 DCpowe'!$G$3/2-'ver pressoflex 6p C2 DCpowe'!$M$9),'ver pressoflex 6p C2 DCpowe'!$G$3/2-('ver pressoflex 6p C2 DCpowe'!$G$3-'ver pressoflex 6p C2 DCpowe'!$M$9))*IF(($G$3/2-$M$9)&gt;0,-1,1)</f>
        <v>0</v>
      </c>
      <c r="W522" s="29">
        <f>O522*IF(($G$3/2-$M$10)&gt;0,('ver pressoflex 6p C2 DCpowe'!$G$3/2-'ver pressoflex 6p C2 DCpowe'!$M$10),'ver pressoflex 6p C2 DCpowe'!$G$3/2-('ver pressoflex 6p C2 DCpowe'!$G$3-'ver pressoflex 6p C2 DCpowe'!$M$10))*IF(($G$3/2-$M$10)&gt;0,-1,1)</f>
        <v>0</v>
      </c>
      <c r="X522" s="29">
        <f>P522*IF(($G$3/2-$M$11)&gt;0,('ver pressoflex 6p C2 DCpowe'!$G$3/2-'ver pressoflex 6p C2 DCpowe'!$M$11),'ver pressoflex 6p C2 DCpowe'!$G$3/2-('ver pressoflex 6p C2 DCpowe'!$G$3-'ver pressoflex 6p C2 DCpowe'!$M$11))*IF(($G$3/2-$M$11)&gt;0,-1,1)</f>
        <v>0</v>
      </c>
      <c r="Y522" s="29">
        <f>Q522*IF(($G$3/2-$M$12)&gt;0,('ver pressoflex 6p C2 DCpowe'!$G$3/2-'ver pressoflex 6p C2 DCpowe'!$M$12),'ver pressoflex 6p C2 DCpowe'!$G$3/2-('ver pressoflex 6p C2 DCpowe'!$G$3-'ver pressoflex 6p C2 DCpowe'!$M$12))*IF(($G$3/2-$M$12)&gt;0,-1,1)</f>
        <v>0</v>
      </c>
      <c r="Z522" s="29">
        <f>R522*IF(($G$3/2-$M$13)&gt;0,('ver pressoflex 6p C2 DCpowe'!$G$3/2-'ver pressoflex 6p C2 DCpowe'!$M$13),'ver pressoflex 6p C2 DCpowe'!$G$3/2-('ver pressoflex 6p C2 DCpowe'!$G$3-'ver pressoflex 6p C2 DCpowe'!$M$13))*IF(($G$3/2-$M$13)&gt;0,-1,1)</f>
        <v>18248587.500000004</v>
      </c>
      <c r="AA522" s="113">
        <f t="shared" si="126"/>
        <v>43863442.93889609</v>
      </c>
      <c r="AB522" s="193">
        <f t="shared" si="127"/>
        <v>1.6437148095074672E-3</v>
      </c>
      <c r="AC522" s="191">
        <f t="shared" si="128"/>
        <v>2.6284135714013343E-3</v>
      </c>
      <c r="AD522" s="194">
        <f t="shared" si="129"/>
        <v>2.2459430902729193E-6</v>
      </c>
      <c r="AE522" s="191">
        <f t="shared" si="130"/>
        <v>0.19713101785510007</v>
      </c>
      <c r="AF522" s="191">
        <f t="shared" si="131"/>
        <v>0.48014936534211816</v>
      </c>
    </row>
    <row r="523" spans="2:32">
      <c r="B523" s="116">
        <f t="shared" si="117"/>
        <v>31220.528206148323</v>
      </c>
      <c r="C523" s="115">
        <f t="shared" si="116"/>
        <v>49.270000000000117</v>
      </c>
      <c r="D523" s="68">
        <f>'ver pressoflex 6p C2 DCpowe'!$G$3/2/$C$557*C523</f>
        <v>603.55750000000148</v>
      </c>
      <c r="E523" s="114">
        <f t="shared" si="119"/>
        <v>-1.1295003897410687E-3</v>
      </c>
      <c r="F523" s="114">
        <f t="shared" si="120"/>
        <v>-9.0559169970486531E-4</v>
      </c>
      <c r="G523" s="114">
        <f t="shared" si="121"/>
        <v>-6.816830096686618E-4</v>
      </c>
      <c r="H523" s="114">
        <f t="shared" si="122"/>
        <v>4.1603424123642374E-3</v>
      </c>
      <c r="I523" s="114">
        <f t="shared" si="123"/>
        <v>4.384251102400441E-3</v>
      </c>
      <c r="J523" s="114">
        <f t="shared" si="124"/>
        <v>4.6081597924366438E-3</v>
      </c>
      <c r="K523" s="114">
        <f t="shared" si="125"/>
        <v>5.1679315175271519E-3</v>
      </c>
      <c r="L523" s="113">
        <f>-'ver pressoflex 6p C2 DCpowe'!$G$2*'ver pressoflex 6p C2 DCpowe'!D523*'ver pressoflex 6p C2 DCpowe'!$G$17*'ver pressoflex 6p C2 DCpowe'!$G$13*'ver pressoflex 6p C2 DCpowe'!AE523</f>
        <v>-28563.957560273204</v>
      </c>
      <c r="M523" s="31">
        <f>IF(ABS(E523)&lt;'ver pressoflex 6p C2 DCpowe'!$G$7,'ver pressoflex 6p C2 DCpowe'!$G$16*E523*'ver pressoflex 6p C2 DCpowe'!$O$8,SIGN(E523)*'ver pressoflex 6p C2 DCpowe'!$G$15*'ver pressoflex 6p C2 DCpowe'!$O$8)</f>
        <v>-19.01423357847845</v>
      </c>
      <c r="N523" s="31">
        <f>IF(ABS(F523)&lt;'ver pressoflex 6p C2 DCpowe'!$G$7,'ver pressoflex 6p C2 DCpowe'!$G$16*F523*'ver pressoflex 6p C2 DCpowe'!$O$9,SIGN(F523)*'ver pressoflex 6p C2 DCpowe'!$G$15*'ver pressoflex 6p C2 DCpowe'!$O$9)</f>
        <v>0</v>
      </c>
      <c r="O523" s="31">
        <f>IF(ABS(G523)&lt;'ver pressoflex 6p C2 DCpowe'!$G$7,'ver pressoflex 6p C2 DCpowe'!$G$16*G523*'ver pressoflex 6p C2 DCpowe'!$O$10,SIGN(G523)*'ver pressoflex 6p C2 DCpowe'!$G$15*'ver pressoflex 6p C2 DCpowe'!$O$10)</f>
        <v>0</v>
      </c>
      <c r="P523" s="31">
        <f>IF(ABS(H523)&lt;'ver pressoflex 6p C2 DCpowe'!$G$7,'ver pressoflex 6p C2 DCpowe'!$G$16*H523*'ver pressoflex 6p C2 DCpowe'!$O$11,SIGN(H523)*'ver pressoflex 6p C2 DCpowe'!$G$15*'ver pressoflex 6p C2 DCpowe'!$O$11)</f>
        <v>0</v>
      </c>
      <c r="Q523" s="31">
        <f>IF(ABS(I523)&lt;'ver pressoflex 6p C2 DCpowe'!$G$7,'ver pressoflex 6p C2 DCpowe'!$G$16*I523*'ver pressoflex 6p C2 DCpowe'!$O$12,SIGN(I523)*'ver pressoflex 6p C2 DCpowe'!$G$15*'ver pressoflex 6p C2 DCpowe'!$O$12)</f>
        <v>0</v>
      </c>
      <c r="R523" s="31">
        <f>IF(ABS(J523)&lt;'ver pressoflex 6p C2 DCpowe'!$G$7,'ver pressoflex 6p C2 DCpowe'!$G$16*J523*'ver pressoflex 6p C2 DCpowe'!$O$13,SIGN(J523)*'ver pressoflex 6p C2 DCpowe'!$G$15*'ver pressoflex 6p C2 DCpowe'!$O$13)</f>
        <v>17803.500000000004</v>
      </c>
      <c r="S523" s="113">
        <f t="shared" si="118"/>
        <v>-10779.471793851677</v>
      </c>
      <c r="T523" s="362">
        <f>-L523*('ver pressoflex 6p C2 DCpowe'!$G$3/2-'ver pressoflex 6p C2 DCpowe'!AF523*'ver pressoflex 6p C2 DCpowe'!D523)</f>
        <v>26704049.92081967</v>
      </c>
      <c r="U523" s="29">
        <f>M523*IF(($G$3/2-$M$8)&gt;0,('ver pressoflex 6p C2 DCpowe'!$G$3/2-'ver pressoflex 6p C2 DCpowe'!$M$8),'ver pressoflex 6p C2 DCpowe'!$G$3/2-('ver pressoflex 6p C2 DCpowe'!$G$3-'ver pressoflex 6p C2 DCpowe'!$M$8))*IF(($G$3/2-$M$8)&gt;0,-1,1)</f>
        <v>19489.589417940409</v>
      </c>
      <c r="V523" s="29">
        <f>N523*IF(($G$3/2-$M$9)&gt;0,('ver pressoflex 6p C2 DCpowe'!$G$3/2-'ver pressoflex 6p C2 DCpowe'!$M$9),'ver pressoflex 6p C2 DCpowe'!$G$3/2-('ver pressoflex 6p C2 DCpowe'!$G$3-'ver pressoflex 6p C2 DCpowe'!$M$9))*IF(($G$3/2-$M$9)&gt;0,-1,1)</f>
        <v>0</v>
      </c>
      <c r="W523" s="29">
        <f>O523*IF(($G$3/2-$M$10)&gt;0,('ver pressoflex 6p C2 DCpowe'!$G$3/2-'ver pressoflex 6p C2 DCpowe'!$M$10),'ver pressoflex 6p C2 DCpowe'!$G$3/2-('ver pressoflex 6p C2 DCpowe'!$G$3-'ver pressoflex 6p C2 DCpowe'!$M$10))*IF(($G$3/2-$M$10)&gt;0,-1,1)</f>
        <v>0</v>
      </c>
      <c r="X523" s="29">
        <f>P523*IF(($G$3/2-$M$11)&gt;0,('ver pressoflex 6p C2 DCpowe'!$G$3/2-'ver pressoflex 6p C2 DCpowe'!$M$11),'ver pressoflex 6p C2 DCpowe'!$G$3/2-('ver pressoflex 6p C2 DCpowe'!$G$3-'ver pressoflex 6p C2 DCpowe'!$M$11))*IF(($G$3/2-$M$11)&gt;0,-1,1)</f>
        <v>0</v>
      </c>
      <c r="Y523" s="29">
        <f>Q523*IF(($G$3/2-$M$12)&gt;0,('ver pressoflex 6p C2 DCpowe'!$G$3/2-'ver pressoflex 6p C2 DCpowe'!$M$12),'ver pressoflex 6p C2 DCpowe'!$G$3/2-('ver pressoflex 6p C2 DCpowe'!$G$3-'ver pressoflex 6p C2 DCpowe'!$M$12))*IF(($G$3/2-$M$12)&gt;0,-1,1)</f>
        <v>0</v>
      </c>
      <c r="Z523" s="29">
        <f>R523*IF(($G$3/2-$M$13)&gt;0,('ver pressoflex 6p C2 DCpowe'!$G$3/2-'ver pressoflex 6p C2 DCpowe'!$M$13),'ver pressoflex 6p C2 DCpowe'!$G$3/2-('ver pressoflex 6p C2 DCpowe'!$G$3-'ver pressoflex 6p C2 DCpowe'!$M$13))*IF(($G$3/2-$M$13)&gt;0,-1,1)</f>
        <v>18248587.500000004</v>
      </c>
      <c r="AA523" s="113">
        <f t="shared" si="126"/>
        <v>44972127.010237619</v>
      </c>
      <c r="AB523" s="193">
        <f t="shared" si="127"/>
        <v>1.6892721148315773E-3</v>
      </c>
      <c r="AC523" s="191">
        <f t="shared" si="128"/>
        <v>2.7043424136081844E-3</v>
      </c>
      <c r="AD523" s="194">
        <f t="shared" si="129"/>
        <v>2.3724780094007363E-6</v>
      </c>
      <c r="AE523" s="191">
        <f t="shared" si="130"/>
        <v>0.20282568102061382</v>
      </c>
      <c r="AF523" s="191">
        <f t="shared" si="131"/>
        <v>0.48067299915358197</v>
      </c>
    </row>
    <row r="524" spans="2:32">
      <c r="B524" s="116">
        <f t="shared" si="117"/>
        <v>29810.515826206247</v>
      </c>
      <c r="C524" s="115">
        <f t="shared" si="116"/>
        <v>50.270000000000117</v>
      </c>
      <c r="D524" s="68">
        <f>'ver pressoflex 6p C2 DCpowe'!$G$3/2/$C$557*C524</f>
        <v>615.80750000000148</v>
      </c>
      <c r="E524" s="114">
        <f t="shared" si="119"/>
        <v>-1.1718218288038133E-3</v>
      </c>
      <c r="F524" s="114">
        <f t="shared" si="120"/>
        <v>-9.4636715012604824E-4</v>
      </c>
      <c r="G524" s="114">
        <f t="shared" si="121"/>
        <v>-7.2091247144828339E-4</v>
      </c>
      <c r="H524" s="114">
        <f t="shared" si="122"/>
        <v>4.1545449549583819E-3</v>
      </c>
      <c r="I524" s="114">
        <f t="shared" si="123"/>
        <v>4.3799996336361469E-3</v>
      </c>
      <c r="J524" s="114">
        <f t="shared" si="124"/>
        <v>4.6054543123139119E-3</v>
      </c>
      <c r="K524" s="114">
        <f t="shared" si="125"/>
        <v>5.1690910090083234E-3</v>
      </c>
      <c r="L524" s="113">
        <f>-'ver pressoflex 6p C2 DCpowe'!$G$2*'ver pressoflex 6p C2 DCpowe'!D524*'ver pressoflex 6p C2 DCpowe'!$G$17*'ver pressoflex 6p C2 DCpowe'!$G$13*'ver pressoflex 6p C2 DCpowe'!AE524</f>
        <v>-29973.257492716344</v>
      </c>
      <c r="M524" s="31">
        <f>IF(ABS(E524)&lt;'ver pressoflex 6p C2 DCpowe'!$G$7,'ver pressoflex 6p C2 DCpowe'!$G$16*E524*'ver pressoflex 6p C2 DCpowe'!$O$8,SIGN(E524)*'ver pressoflex 6p C2 DCpowe'!$G$15*'ver pressoflex 6p C2 DCpowe'!$O$8)</f>
        <v>-19.726681077412774</v>
      </c>
      <c r="N524" s="31">
        <f>IF(ABS(F524)&lt;'ver pressoflex 6p C2 DCpowe'!$G$7,'ver pressoflex 6p C2 DCpowe'!$G$16*F524*'ver pressoflex 6p C2 DCpowe'!$O$9,SIGN(F524)*'ver pressoflex 6p C2 DCpowe'!$G$15*'ver pressoflex 6p C2 DCpowe'!$O$9)</f>
        <v>0</v>
      </c>
      <c r="O524" s="31">
        <f>IF(ABS(G524)&lt;'ver pressoflex 6p C2 DCpowe'!$G$7,'ver pressoflex 6p C2 DCpowe'!$G$16*G524*'ver pressoflex 6p C2 DCpowe'!$O$10,SIGN(G524)*'ver pressoflex 6p C2 DCpowe'!$G$15*'ver pressoflex 6p C2 DCpowe'!$O$10)</f>
        <v>0</v>
      </c>
      <c r="P524" s="31">
        <f>IF(ABS(H524)&lt;'ver pressoflex 6p C2 DCpowe'!$G$7,'ver pressoflex 6p C2 DCpowe'!$G$16*H524*'ver pressoflex 6p C2 DCpowe'!$O$11,SIGN(H524)*'ver pressoflex 6p C2 DCpowe'!$G$15*'ver pressoflex 6p C2 DCpowe'!$O$11)</f>
        <v>0</v>
      </c>
      <c r="Q524" s="31">
        <f>IF(ABS(I524)&lt;'ver pressoflex 6p C2 DCpowe'!$G$7,'ver pressoflex 6p C2 DCpowe'!$G$16*I524*'ver pressoflex 6p C2 DCpowe'!$O$12,SIGN(I524)*'ver pressoflex 6p C2 DCpowe'!$G$15*'ver pressoflex 6p C2 DCpowe'!$O$12)</f>
        <v>0</v>
      </c>
      <c r="R524" s="31">
        <f>IF(ABS(J524)&lt;'ver pressoflex 6p C2 DCpowe'!$G$7,'ver pressoflex 6p C2 DCpowe'!$G$16*J524*'ver pressoflex 6p C2 DCpowe'!$O$13,SIGN(J524)*'ver pressoflex 6p C2 DCpowe'!$G$15*'ver pressoflex 6p C2 DCpowe'!$O$13)</f>
        <v>17803.500000000004</v>
      </c>
      <c r="S524" s="113">
        <f t="shared" si="118"/>
        <v>-12189.484173793753</v>
      </c>
      <c r="T524" s="362">
        <f>-L524*('ver pressoflex 6p C2 DCpowe'!$G$3/2-'ver pressoflex 6p C2 DCpowe'!AF524*'ver pressoflex 6p C2 DCpowe'!D524)</f>
        <v>27835802.823615883</v>
      </c>
      <c r="U524" s="29">
        <f>M524*IF(($G$3/2-$M$8)&gt;0,('ver pressoflex 6p C2 DCpowe'!$G$3/2-'ver pressoflex 6p C2 DCpowe'!$M$8),'ver pressoflex 6p C2 DCpowe'!$G$3/2-('ver pressoflex 6p C2 DCpowe'!$G$3-'ver pressoflex 6p C2 DCpowe'!$M$8))*IF(($G$3/2-$M$8)&gt;0,-1,1)</f>
        <v>20219.848104348093</v>
      </c>
      <c r="V524" s="29">
        <f>N524*IF(($G$3/2-$M$9)&gt;0,('ver pressoflex 6p C2 DCpowe'!$G$3/2-'ver pressoflex 6p C2 DCpowe'!$M$9),'ver pressoflex 6p C2 DCpowe'!$G$3/2-('ver pressoflex 6p C2 DCpowe'!$G$3-'ver pressoflex 6p C2 DCpowe'!$M$9))*IF(($G$3/2-$M$9)&gt;0,-1,1)</f>
        <v>0</v>
      </c>
      <c r="W524" s="29">
        <f>O524*IF(($G$3/2-$M$10)&gt;0,('ver pressoflex 6p C2 DCpowe'!$G$3/2-'ver pressoflex 6p C2 DCpowe'!$M$10),'ver pressoflex 6p C2 DCpowe'!$G$3/2-('ver pressoflex 6p C2 DCpowe'!$G$3-'ver pressoflex 6p C2 DCpowe'!$M$10))*IF(($G$3/2-$M$10)&gt;0,-1,1)</f>
        <v>0</v>
      </c>
      <c r="X524" s="29">
        <f>P524*IF(($G$3/2-$M$11)&gt;0,('ver pressoflex 6p C2 DCpowe'!$G$3/2-'ver pressoflex 6p C2 DCpowe'!$M$11),'ver pressoflex 6p C2 DCpowe'!$G$3/2-('ver pressoflex 6p C2 DCpowe'!$G$3-'ver pressoflex 6p C2 DCpowe'!$M$11))*IF(($G$3/2-$M$11)&gt;0,-1,1)</f>
        <v>0</v>
      </c>
      <c r="Y524" s="29">
        <f>Q524*IF(($G$3/2-$M$12)&gt;0,('ver pressoflex 6p C2 DCpowe'!$G$3/2-'ver pressoflex 6p C2 DCpowe'!$M$12),'ver pressoflex 6p C2 DCpowe'!$G$3/2-('ver pressoflex 6p C2 DCpowe'!$G$3-'ver pressoflex 6p C2 DCpowe'!$M$12))*IF(($G$3/2-$M$12)&gt;0,-1,1)</f>
        <v>0</v>
      </c>
      <c r="Z524" s="29">
        <f>R524*IF(($G$3/2-$M$13)&gt;0,('ver pressoflex 6p C2 DCpowe'!$G$3/2-'ver pressoflex 6p C2 DCpowe'!$M$13),'ver pressoflex 6p C2 DCpowe'!$G$3/2-('ver pressoflex 6p C2 DCpowe'!$G$3-'ver pressoflex 6p C2 DCpowe'!$M$13))*IF(($G$3/2-$M$13)&gt;0,-1,1)</f>
        <v>18248587.500000004</v>
      </c>
      <c r="AA524" s="113">
        <f t="shared" si="126"/>
        <v>46104610.171720237</v>
      </c>
      <c r="AB524" s="193">
        <f t="shared" si="127"/>
        <v>1.7354585254982253E-3</v>
      </c>
      <c r="AC524" s="191">
        <f t="shared" si="128"/>
        <v>2.7813197647192645E-3</v>
      </c>
      <c r="AD524" s="194">
        <f t="shared" si="129"/>
        <v>2.5042913558815067E-6</v>
      </c>
      <c r="AE524" s="191">
        <f t="shared" si="130"/>
        <v>0.20859898235394483</v>
      </c>
      <c r="AF524" s="191">
        <f t="shared" si="131"/>
        <v>0.48117643540251775</v>
      </c>
    </row>
    <row r="525" spans="2:32">
      <c r="B525" s="116">
        <f t="shared" si="117"/>
        <v>28355.724965204696</v>
      </c>
      <c r="C525" s="115">
        <f t="shared" si="116"/>
        <v>51.270000000000117</v>
      </c>
      <c r="D525" s="68">
        <f>'ver pressoflex 6p C2 DCpowe'!$G$3/2/$C$557*C525</f>
        <v>628.05750000000148</v>
      </c>
      <c r="E525" s="114">
        <f t="shared" si="119"/>
        <v>-1.2147317520293706E-3</v>
      </c>
      <c r="F525" s="114">
        <f t="shared" si="120"/>
        <v>-9.8770958757167667E-4</v>
      </c>
      <c r="G525" s="114">
        <f t="shared" si="121"/>
        <v>-7.6068742311398278E-4</v>
      </c>
      <c r="H525" s="114">
        <f t="shared" si="122"/>
        <v>4.1486668832836481E-3</v>
      </c>
      <c r="I525" s="114">
        <f t="shared" si="123"/>
        <v>4.3756890477413424E-3</v>
      </c>
      <c r="J525" s="114">
        <f t="shared" si="124"/>
        <v>4.6027112121990359E-3</v>
      </c>
      <c r="K525" s="114">
        <f t="shared" si="125"/>
        <v>5.1702666233432708E-3</v>
      </c>
      <c r="L525" s="113">
        <f>-'ver pressoflex 6p C2 DCpowe'!$G$2*'ver pressoflex 6p C2 DCpowe'!D525*'ver pressoflex 6p C2 DCpowe'!$G$17*'ver pressoflex 6p C2 DCpowe'!$G$13*'ver pressoflex 6p C2 DCpowe'!AE525</f>
        <v>-31427.325999559849</v>
      </c>
      <c r="M525" s="31">
        <f>IF(ABS(E525)&lt;'ver pressoflex 6p C2 DCpowe'!$G$7,'ver pressoflex 6p C2 DCpowe'!$G$16*E525*'ver pressoflex 6p C2 DCpowe'!$O$8,SIGN(E525)*'ver pressoflex 6p C2 DCpowe'!$G$15*'ver pressoflex 6p C2 DCpowe'!$O$8)</f>
        <v>-20.449035235459913</v>
      </c>
      <c r="N525" s="31">
        <f>IF(ABS(F525)&lt;'ver pressoflex 6p C2 DCpowe'!$G$7,'ver pressoflex 6p C2 DCpowe'!$G$16*F525*'ver pressoflex 6p C2 DCpowe'!$O$9,SIGN(F525)*'ver pressoflex 6p C2 DCpowe'!$G$15*'ver pressoflex 6p C2 DCpowe'!$O$9)</f>
        <v>0</v>
      </c>
      <c r="O525" s="31">
        <f>IF(ABS(G525)&lt;'ver pressoflex 6p C2 DCpowe'!$G$7,'ver pressoflex 6p C2 DCpowe'!$G$16*G525*'ver pressoflex 6p C2 DCpowe'!$O$10,SIGN(G525)*'ver pressoflex 6p C2 DCpowe'!$G$15*'ver pressoflex 6p C2 DCpowe'!$O$10)</f>
        <v>0</v>
      </c>
      <c r="P525" s="31">
        <f>IF(ABS(H525)&lt;'ver pressoflex 6p C2 DCpowe'!$G$7,'ver pressoflex 6p C2 DCpowe'!$G$16*H525*'ver pressoflex 6p C2 DCpowe'!$O$11,SIGN(H525)*'ver pressoflex 6p C2 DCpowe'!$G$15*'ver pressoflex 6p C2 DCpowe'!$O$11)</f>
        <v>0</v>
      </c>
      <c r="Q525" s="31">
        <f>IF(ABS(I525)&lt;'ver pressoflex 6p C2 DCpowe'!$G$7,'ver pressoflex 6p C2 DCpowe'!$G$16*I525*'ver pressoflex 6p C2 DCpowe'!$O$12,SIGN(I525)*'ver pressoflex 6p C2 DCpowe'!$G$15*'ver pressoflex 6p C2 DCpowe'!$O$12)</f>
        <v>0</v>
      </c>
      <c r="R525" s="31">
        <f>IF(ABS(J525)&lt;'ver pressoflex 6p C2 DCpowe'!$G$7,'ver pressoflex 6p C2 DCpowe'!$G$16*J525*'ver pressoflex 6p C2 DCpowe'!$O$13,SIGN(J525)*'ver pressoflex 6p C2 DCpowe'!$G$15*'ver pressoflex 6p C2 DCpowe'!$O$13)</f>
        <v>17803.500000000004</v>
      </c>
      <c r="S525" s="113">
        <f t="shared" si="118"/>
        <v>-13644.275034795304</v>
      </c>
      <c r="T525" s="362">
        <f>-L525*('ver pressoflex 6p C2 DCpowe'!$G$3/2-'ver pressoflex 6p C2 DCpowe'!AF525*'ver pressoflex 6p C2 DCpowe'!D525)</f>
        <v>28991372.310380209</v>
      </c>
      <c r="U525" s="29">
        <f>M525*IF(($G$3/2-$M$8)&gt;0,('ver pressoflex 6p C2 DCpowe'!$G$3/2-'ver pressoflex 6p C2 DCpowe'!$M$8),'ver pressoflex 6p C2 DCpowe'!$G$3/2-('ver pressoflex 6p C2 DCpowe'!$G$3-'ver pressoflex 6p C2 DCpowe'!$M$8))*IF(($G$3/2-$M$8)&gt;0,-1,1)</f>
        <v>20960.26111634641</v>
      </c>
      <c r="V525" s="29">
        <f>N525*IF(($G$3/2-$M$9)&gt;0,('ver pressoflex 6p C2 DCpowe'!$G$3/2-'ver pressoflex 6p C2 DCpowe'!$M$9),'ver pressoflex 6p C2 DCpowe'!$G$3/2-('ver pressoflex 6p C2 DCpowe'!$G$3-'ver pressoflex 6p C2 DCpowe'!$M$9))*IF(($G$3/2-$M$9)&gt;0,-1,1)</f>
        <v>0</v>
      </c>
      <c r="W525" s="29">
        <f>O525*IF(($G$3/2-$M$10)&gt;0,('ver pressoflex 6p C2 DCpowe'!$G$3/2-'ver pressoflex 6p C2 DCpowe'!$M$10),'ver pressoflex 6p C2 DCpowe'!$G$3/2-('ver pressoflex 6p C2 DCpowe'!$G$3-'ver pressoflex 6p C2 DCpowe'!$M$10))*IF(($G$3/2-$M$10)&gt;0,-1,1)</f>
        <v>0</v>
      </c>
      <c r="X525" s="29">
        <f>P525*IF(($G$3/2-$M$11)&gt;0,('ver pressoflex 6p C2 DCpowe'!$G$3/2-'ver pressoflex 6p C2 DCpowe'!$M$11),'ver pressoflex 6p C2 DCpowe'!$G$3/2-('ver pressoflex 6p C2 DCpowe'!$G$3-'ver pressoflex 6p C2 DCpowe'!$M$11))*IF(($G$3/2-$M$11)&gt;0,-1,1)</f>
        <v>0</v>
      </c>
      <c r="Y525" s="29">
        <f>Q525*IF(($G$3/2-$M$12)&gt;0,('ver pressoflex 6p C2 DCpowe'!$G$3/2-'ver pressoflex 6p C2 DCpowe'!$M$12),'ver pressoflex 6p C2 DCpowe'!$G$3/2-('ver pressoflex 6p C2 DCpowe'!$G$3-'ver pressoflex 6p C2 DCpowe'!$M$12))*IF(($G$3/2-$M$12)&gt;0,-1,1)</f>
        <v>0</v>
      </c>
      <c r="Z525" s="29">
        <f>R525*IF(($G$3/2-$M$13)&gt;0,('ver pressoflex 6p C2 DCpowe'!$G$3/2-'ver pressoflex 6p C2 DCpowe'!$M$13),'ver pressoflex 6p C2 DCpowe'!$G$3/2-('ver pressoflex 6p C2 DCpowe'!$G$3-'ver pressoflex 6p C2 DCpowe'!$M$13))*IF(($G$3/2-$M$13)&gt;0,-1,1)</f>
        <v>18248587.500000004</v>
      </c>
      <c r="AA525" s="113">
        <f t="shared" si="126"/>
        <v>47260920.071496561</v>
      </c>
      <c r="AB525" s="193">
        <f t="shared" si="127"/>
        <v>1.7822871631736053E-3</v>
      </c>
      <c r="AC525" s="191">
        <f t="shared" si="128"/>
        <v>2.8593674941782311E-3</v>
      </c>
      <c r="AD525" s="194">
        <f t="shared" si="129"/>
        <v>2.6415673877889593E-6</v>
      </c>
      <c r="AE525" s="191">
        <f t="shared" si="130"/>
        <v>0.21445256206336732</v>
      </c>
      <c r="AF525" s="191">
        <f t="shared" si="131"/>
        <v>0.4816608175545749</v>
      </c>
    </row>
    <row r="526" spans="2:32">
      <c r="B526" s="116">
        <f t="shared" si="117"/>
        <v>26855.215109779772</v>
      </c>
      <c r="C526" s="115">
        <f t="shared" si="116"/>
        <v>52.270000000000117</v>
      </c>
      <c r="D526" s="68">
        <f>'ver pressoflex 6p C2 DCpowe'!$G$3/2/$C$557*C526</f>
        <v>640.30750000000148</v>
      </c>
      <c r="E526" s="114">
        <f t="shared" si="119"/>
        <v>-1.2582425197570483E-3</v>
      </c>
      <c r="F526" s="114">
        <f t="shared" si="120"/>
        <v>-1.0296309208618136E-3</v>
      </c>
      <c r="G526" s="114">
        <f t="shared" si="121"/>
        <v>-8.0101932196657909E-4</v>
      </c>
      <c r="H526" s="114">
        <f t="shared" si="122"/>
        <v>4.1427065041428702E-3</v>
      </c>
      <c r="I526" s="114">
        <f t="shared" si="123"/>
        <v>4.3713181030381049E-3</v>
      </c>
      <c r="J526" s="114">
        <f t="shared" si="124"/>
        <v>4.5999297019333396E-3</v>
      </c>
      <c r="K526" s="114">
        <f t="shared" si="125"/>
        <v>5.1714586991714259E-3</v>
      </c>
      <c r="L526" s="113">
        <f>-'ver pressoflex 6p C2 DCpowe'!$G$2*'ver pressoflex 6p C2 DCpowe'!D526*'ver pressoflex 6p C2 DCpowe'!$G$17*'ver pressoflex 6p C2 DCpowe'!$G$13*'ver pressoflex 6p C2 DCpowe'!AE526</f>
        <v>-32927.103386091207</v>
      </c>
      <c r="M526" s="31">
        <f>IF(ABS(E526)&lt;'ver pressoflex 6p C2 DCpowe'!$G$7,'ver pressoflex 6p C2 DCpowe'!$G$16*E526*'ver pressoflex 6p C2 DCpowe'!$O$8,SIGN(E526)*'ver pressoflex 6p C2 DCpowe'!$G$15*'ver pressoflex 6p C2 DCpowe'!$O$8)</f>
        <v>-21.181504129023239</v>
      </c>
      <c r="N526" s="31">
        <f>IF(ABS(F526)&lt;'ver pressoflex 6p C2 DCpowe'!$G$7,'ver pressoflex 6p C2 DCpowe'!$G$16*F526*'ver pressoflex 6p C2 DCpowe'!$O$9,SIGN(F526)*'ver pressoflex 6p C2 DCpowe'!$G$15*'ver pressoflex 6p C2 DCpowe'!$O$9)</f>
        <v>0</v>
      </c>
      <c r="O526" s="31">
        <f>IF(ABS(G526)&lt;'ver pressoflex 6p C2 DCpowe'!$G$7,'ver pressoflex 6p C2 DCpowe'!$G$16*G526*'ver pressoflex 6p C2 DCpowe'!$O$10,SIGN(G526)*'ver pressoflex 6p C2 DCpowe'!$G$15*'ver pressoflex 6p C2 DCpowe'!$O$10)</f>
        <v>0</v>
      </c>
      <c r="P526" s="31">
        <f>IF(ABS(H526)&lt;'ver pressoflex 6p C2 DCpowe'!$G$7,'ver pressoflex 6p C2 DCpowe'!$G$16*H526*'ver pressoflex 6p C2 DCpowe'!$O$11,SIGN(H526)*'ver pressoflex 6p C2 DCpowe'!$G$15*'ver pressoflex 6p C2 DCpowe'!$O$11)</f>
        <v>0</v>
      </c>
      <c r="Q526" s="31">
        <f>IF(ABS(I526)&lt;'ver pressoflex 6p C2 DCpowe'!$G$7,'ver pressoflex 6p C2 DCpowe'!$G$16*I526*'ver pressoflex 6p C2 DCpowe'!$O$12,SIGN(I526)*'ver pressoflex 6p C2 DCpowe'!$G$15*'ver pressoflex 6p C2 DCpowe'!$O$12)</f>
        <v>0</v>
      </c>
      <c r="R526" s="31">
        <f>IF(ABS(J526)&lt;'ver pressoflex 6p C2 DCpowe'!$G$7,'ver pressoflex 6p C2 DCpowe'!$G$16*J526*'ver pressoflex 6p C2 DCpowe'!$O$13,SIGN(J526)*'ver pressoflex 6p C2 DCpowe'!$G$15*'ver pressoflex 6p C2 DCpowe'!$O$13)</f>
        <v>17803.500000000004</v>
      </c>
      <c r="S526" s="113">
        <f t="shared" si="118"/>
        <v>-15144.784890220228</v>
      </c>
      <c r="T526" s="362">
        <f>-L526*('ver pressoflex 6p C2 DCpowe'!$G$3/2-'ver pressoflex 6p C2 DCpowe'!AF526*'ver pressoflex 6p C2 DCpowe'!D526)</f>
        <v>30170786.590271302</v>
      </c>
      <c r="U526" s="29">
        <f>M526*IF(($G$3/2-$M$8)&gt;0,('ver pressoflex 6p C2 DCpowe'!$G$3/2-'ver pressoflex 6p C2 DCpowe'!$M$8),'ver pressoflex 6p C2 DCpowe'!$G$3/2-('ver pressoflex 6p C2 DCpowe'!$G$3-'ver pressoflex 6p C2 DCpowe'!$M$8))*IF(($G$3/2-$M$8)&gt;0,-1,1)</f>
        <v>21711.041732248821</v>
      </c>
      <c r="V526" s="29">
        <f>N526*IF(($G$3/2-$M$9)&gt;0,('ver pressoflex 6p C2 DCpowe'!$G$3/2-'ver pressoflex 6p C2 DCpowe'!$M$9),'ver pressoflex 6p C2 DCpowe'!$G$3/2-('ver pressoflex 6p C2 DCpowe'!$G$3-'ver pressoflex 6p C2 DCpowe'!$M$9))*IF(($G$3/2-$M$9)&gt;0,-1,1)</f>
        <v>0</v>
      </c>
      <c r="W526" s="29">
        <f>O526*IF(($G$3/2-$M$10)&gt;0,('ver pressoflex 6p C2 DCpowe'!$G$3/2-'ver pressoflex 6p C2 DCpowe'!$M$10),'ver pressoflex 6p C2 DCpowe'!$G$3/2-('ver pressoflex 6p C2 DCpowe'!$G$3-'ver pressoflex 6p C2 DCpowe'!$M$10))*IF(($G$3/2-$M$10)&gt;0,-1,1)</f>
        <v>0</v>
      </c>
      <c r="X526" s="29">
        <f>P526*IF(($G$3/2-$M$11)&gt;0,('ver pressoflex 6p C2 DCpowe'!$G$3/2-'ver pressoflex 6p C2 DCpowe'!$M$11),'ver pressoflex 6p C2 DCpowe'!$G$3/2-('ver pressoflex 6p C2 DCpowe'!$G$3-'ver pressoflex 6p C2 DCpowe'!$M$11))*IF(($G$3/2-$M$11)&gt;0,-1,1)</f>
        <v>0</v>
      </c>
      <c r="Y526" s="29">
        <f>Q526*IF(($G$3/2-$M$12)&gt;0,('ver pressoflex 6p C2 DCpowe'!$G$3/2-'ver pressoflex 6p C2 DCpowe'!$M$12),'ver pressoflex 6p C2 DCpowe'!$G$3/2-('ver pressoflex 6p C2 DCpowe'!$G$3-'ver pressoflex 6p C2 DCpowe'!$M$12))*IF(($G$3/2-$M$12)&gt;0,-1,1)</f>
        <v>0</v>
      </c>
      <c r="Z526" s="29">
        <f>R526*IF(($G$3/2-$M$13)&gt;0,('ver pressoflex 6p C2 DCpowe'!$G$3/2-'ver pressoflex 6p C2 DCpowe'!$M$13),'ver pressoflex 6p C2 DCpowe'!$G$3/2-('ver pressoflex 6p C2 DCpowe'!$G$3-'ver pressoflex 6p C2 DCpowe'!$M$13))*IF(($G$3/2-$M$13)&gt;0,-1,1)</f>
        <v>18248587.500000004</v>
      </c>
      <c r="AA526" s="113">
        <f t="shared" si="126"/>
        <v>48441085.132003553</v>
      </c>
      <c r="AB526" s="193">
        <f t="shared" si="127"/>
        <v>1.8297715169951351E-3</v>
      </c>
      <c r="AC526" s="191">
        <f t="shared" si="128"/>
        <v>2.9385080838807806E-3</v>
      </c>
      <c r="AD526" s="194">
        <f t="shared" si="129"/>
        <v>2.7844976147833431E-6</v>
      </c>
      <c r="AE526" s="191">
        <f t="shared" si="130"/>
        <v>0.22038810629105854</v>
      </c>
      <c r="AF526" s="191">
        <f t="shared" si="131"/>
        <v>0.4821272045996905</v>
      </c>
    </row>
    <row r="527" spans="2:32">
      <c r="B527" s="116">
        <f t="shared" si="117"/>
        <v>25308.019221859719</v>
      </c>
      <c r="C527" s="115">
        <f t="shared" si="116"/>
        <v>53.270000000000117</v>
      </c>
      <c r="D527" s="68">
        <f>'ver pressoflex 6p C2 DCpowe'!$G$3/2/$C$557*C527</f>
        <v>652.55750000000148</v>
      </c>
      <c r="E527" s="114">
        <f t="shared" si="119"/>
        <v>-1.3023668409170429E-3</v>
      </c>
      <c r="F527" s="114">
        <f t="shared" si="120"/>
        <v>-1.0721433946734979E-3</v>
      </c>
      <c r="G527" s="114">
        <f t="shared" si="121"/>
        <v>-8.4191994842995306E-4</v>
      </c>
      <c r="H527" s="114">
        <f t="shared" si="122"/>
        <v>4.1366620765867067E-3</v>
      </c>
      <c r="I527" s="114">
        <f t="shared" si="123"/>
        <v>4.3668855228302514E-3</v>
      </c>
      <c r="J527" s="114">
        <f t="shared" si="124"/>
        <v>4.5971089690737968E-3</v>
      </c>
      <c r="K527" s="114">
        <f t="shared" si="125"/>
        <v>5.1726675846826588E-3</v>
      </c>
      <c r="L527" s="113">
        <f>-'ver pressoflex 6p C2 DCpowe'!$G$2*'ver pressoflex 6p C2 DCpowe'!D527*'ver pressoflex 6p C2 DCpowe'!$G$17*'ver pressoflex 6p C2 DCpowe'!$G$13*'ver pressoflex 6p C2 DCpowe'!AE527</f>
        <v>-34473.55647643753</v>
      </c>
      <c r="M527" s="31">
        <f>IF(ABS(E527)&lt;'ver pressoflex 6p C2 DCpowe'!$G$7,'ver pressoflex 6p C2 DCpowe'!$G$16*E527*'ver pressoflex 6p C2 DCpowe'!$O$8,SIGN(E527)*'ver pressoflex 6p C2 DCpowe'!$G$15*'ver pressoflex 6p C2 DCpowe'!$O$8)</f>
        <v>-21.924301702754285</v>
      </c>
      <c r="N527" s="31">
        <f>IF(ABS(F527)&lt;'ver pressoflex 6p C2 DCpowe'!$G$7,'ver pressoflex 6p C2 DCpowe'!$G$16*F527*'ver pressoflex 6p C2 DCpowe'!$O$9,SIGN(F527)*'ver pressoflex 6p C2 DCpowe'!$G$15*'ver pressoflex 6p C2 DCpowe'!$O$9)</f>
        <v>0</v>
      </c>
      <c r="O527" s="31">
        <f>IF(ABS(G527)&lt;'ver pressoflex 6p C2 DCpowe'!$G$7,'ver pressoflex 6p C2 DCpowe'!$G$16*G527*'ver pressoflex 6p C2 DCpowe'!$O$10,SIGN(G527)*'ver pressoflex 6p C2 DCpowe'!$G$15*'ver pressoflex 6p C2 DCpowe'!$O$10)</f>
        <v>0</v>
      </c>
      <c r="P527" s="31">
        <f>IF(ABS(H527)&lt;'ver pressoflex 6p C2 DCpowe'!$G$7,'ver pressoflex 6p C2 DCpowe'!$G$16*H527*'ver pressoflex 6p C2 DCpowe'!$O$11,SIGN(H527)*'ver pressoflex 6p C2 DCpowe'!$G$15*'ver pressoflex 6p C2 DCpowe'!$O$11)</f>
        <v>0</v>
      </c>
      <c r="Q527" s="31">
        <f>IF(ABS(I527)&lt;'ver pressoflex 6p C2 DCpowe'!$G$7,'ver pressoflex 6p C2 DCpowe'!$G$16*I527*'ver pressoflex 6p C2 DCpowe'!$O$12,SIGN(I527)*'ver pressoflex 6p C2 DCpowe'!$G$15*'ver pressoflex 6p C2 DCpowe'!$O$12)</f>
        <v>0</v>
      </c>
      <c r="R527" s="31">
        <f>IF(ABS(J527)&lt;'ver pressoflex 6p C2 DCpowe'!$G$7,'ver pressoflex 6p C2 DCpowe'!$G$16*J527*'ver pressoflex 6p C2 DCpowe'!$O$13,SIGN(J527)*'ver pressoflex 6p C2 DCpowe'!$G$15*'ver pressoflex 6p C2 DCpowe'!$O$13)</f>
        <v>17803.500000000004</v>
      </c>
      <c r="S527" s="113">
        <f t="shared" si="118"/>
        <v>-16691.980778140281</v>
      </c>
      <c r="T527" s="362">
        <f>-L527*('ver pressoflex 6p C2 DCpowe'!$G$3/2-'ver pressoflex 6p C2 DCpowe'!AF527*'ver pressoflex 6p C2 DCpowe'!D527)</f>
        <v>31374074.668012928</v>
      </c>
      <c r="U527" s="29">
        <f>M527*IF(($G$3/2-$M$8)&gt;0,('ver pressoflex 6p C2 DCpowe'!$G$3/2-'ver pressoflex 6p C2 DCpowe'!$M$8),'ver pressoflex 6p C2 DCpowe'!$G$3/2-('ver pressoflex 6p C2 DCpowe'!$G$3-'ver pressoflex 6p C2 DCpowe'!$M$8))*IF(($G$3/2-$M$8)&gt;0,-1,1)</f>
        <v>22472.409245323142</v>
      </c>
      <c r="V527" s="29">
        <f>N527*IF(($G$3/2-$M$9)&gt;0,('ver pressoflex 6p C2 DCpowe'!$G$3/2-'ver pressoflex 6p C2 DCpowe'!$M$9),'ver pressoflex 6p C2 DCpowe'!$G$3/2-('ver pressoflex 6p C2 DCpowe'!$G$3-'ver pressoflex 6p C2 DCpowe'!$M$9))*IF(($G$3/2-$M$9)&gt;0,-1,1)</f>
        <v>0</v>
      </c>
      <c r="W527" s="29">
        <f>O527*IF(($G$3/2-$M$10)&gt;0,('ver pressoflex 6p C2 DCpowe'!$G$3/2-'ver pressoflex 6p C2 DCpowe'!$M$10),'ver pressoflex 6p C2 DCpowe'!$G$3/2-('ver pressoflex 6p C2 DCpowe'!$G$3-'ver pressoflex 6p C2 DCpowe'!$M$10))*IF(($G$3/2-$M$10)&gt;0,-1,1)</f>
        <v>0</v>
      </c>
      <c r="X527" s="29">
        <f>P527*IF(($G$3/2-$M$11)&gt;0,('ver pressoflex 6p C2 DCpowe'!$G$3/2-'ver pressoflex 6p C2 DCpowe'!$M$11),'ver pressoflex 6p C2 DCpowe'!$G$3/2-('ver pressoflex 6p C2 DCpowe'!$G$3-'ver pressoflex 6p C2 DCpowe'!$M$11))*IF(($G$3/2-$M$11)&gt;0,-1,1)</f>
        <v>0</v>
      </c>
      <c r="Y527" s="29">
        <f>Q527*IF(($G$3/2-$M$12)&gt;0,('ver pressoflex 6p C2 DCpowe'!$G$3/2-'ver pressoflex 6p C2 DCpowe'!$M$12),'ver pressoflex 6p C2 DCpowe'!$G$3/2-('ver pressoflex 6p C2 DCpowe'!$G$3-'ver pressoflex 6p C2 DCpowe'!$M$12))*IF(($G$3/2-$M$12)&gt;0,-1,1)</f>
        <v>0</v>
      </c>
      <c r="Z527" s="29">
        <f>R527*IF(($G$3/2-$M$13)&gt;0,('ver pressoflex 6p C2 DCpowe'!$G$3/2-'ver pressoflex 6p C2 DCpowe'!$M$13),'ver pressoflex 6p C2 DCpowe'!$G$3/2-('ver pressoflex 6p C2 DCpowe'!$G$3-'ver pressoflex 6p C2 DCpowe'!$M$13))*IF(($G$3/2-$M$13)&gt;0,-1,1)</f>
        <v>18248587.500000004</v>
      </c>
      <c r="AA527" s="113">
        <f t="shared" si="126"/>
        <v>49645134.577258259</v>
      </c>
      <c r="AB527" s="193">
        <f t="shared" si="127"/>
        <v>1.8779254565259053E-3</v>
      </c>
      <c r="AC527" s="191">
        <f t="shared" si="128"/>
        <v>3.0187646497653975E-3</v>
      </c>
      <c r="AD527" s="194">
        <f t="shared" si="129"/>
        <v>2.9332811280011364E-6</v>
      </c>
      <c r="AE527" s="191">
        <f t="shared" si="130"/>
        <v>0.22640734873240478</v>
      </c>
      <c r="AF527" s="191">
        <f t="shared" si="131"/>
        <v>0.48257657868802561</v>
      </c>
    </row>
    <row r="528" spans="2:32">
      <c r="B528" s="116">
        <f t="shared" si="117"/>
        <v>23713.142796950528</v>
      </c>
      <c r="C528" s="115">
        <f t="shared" si="116"/>
        <v>54.270000000000117</v>
      </c>
      <c r="D528" s="68">
        <f>'ver pressoflex 6p C2 DCpowe'!$G$3/2/$C$557*C528</f>
        <v>664.80750000000148</v>
      </c>
      <c r="E528" s="114">
        <f t="shared" si="119"/>
        <v>-1.3471177854065615E-3</v>
      </c>
      <c r="F528" s="114">
        <f t="shared" si="120"/>
        <v>-1.1152596014647692E-3</v>
      </c>
      <c r="G528" s="114">
        <f t="shared" si="121"/>
        <v>-8.8340141752297715E-4</v>
      </c>
      <c r="H528" s="114">
        <f t="shared" si="122"/>
        <v>4.1305318102182794E-3</v>
      </c>
      <c r="I528" s="114">
        <f t="shared" si="123"/>
        <v>4.3623899941600715E-3</v>
      </c>
      <c r="J528" s="114">
        <f t="shared" si="124"/>
        <v>4.5942481781018635E-3</v>
      </c>
      <c r="K528" s="114">
        <f t="shared" si="125"/>
        <v>5.1738936379563446E-3</v>
      </c>
      <c r="L528" s="113">
        <f>-'ver pressoflex 6p C2 DCpowe'!$G$2*'ver pressoflex 6p C2 DCpowe'!D528*'ver pressoflex 6p C2 DCpowe'!$G$17*'ver pressoflex 6p C2 DCpowe'!$G$13*'ver pressoflex 6p C2 DCpowe'!AE528</f>
        <v>-36067.679555071583</v>
      </c>
      <c r="M528" s="31">
        <f>IF(ABS(E528)&lt;'ver pressoflex 6p C2 DCpowe'!$G$7,'ver pressoflex 6p C2 DCpowe'!$G$16*E528*'ver pressoflex 6p C2 DCpowe'!$O$8,SIGN(E528)*'ver pressoflex 6p C2 DCpowe'!$G$15*'ver pressoflex 6p C2 DCpowe'!$O$8)</f>
        <v>-22.677647977894832</v>
      </c>
      <c r="N528" s="31">
        <f>IF(ABS(F528)&lt;'ver pressoflex 6p C2 DCpowe'!$G$7,'ver pressoflex 6p C2 DCpowe'!$G$16*F528*'ver pressoflex 6p C2 DCpowe'!$O$9,SIGN(F528)*'ver pressoflex 6p C2 DCpowe'!$G$15*'ver pressoflex 6p C2 DCpowe'!$O$9)</f>
        <v>0</v>
      </c>
      <c r="O528" s="31">
        <f>IF(ABS(G528)&lt;'ver pressoflex 6p C2 DCpowe'!$G$7,'ver pressoflex 6p C2 DCpowe'!$G$16*G528*'ver pressoflex 6p C2 DCpowe'!$O$10,SIGN(G528)*'ver pressoflex 6p C2 DCpowe'!$G$15*'ver pressoflex 6p C2 DCpowe'!$O$10)</f>
        <v>0</v>
      </c>
      <c r="P528" s="31">
        <f>IF(ABS(H528)&lt;'ver pressoflex 6p C2 DCpowe'!$G$7,'ver pressoflex 6p C2 DCpowe'!$G$16*H528*'ver pressoflex 6p C2 DCpowe'!$O$11,SIGN(H528)*'ver pressoflex 6p C2 DCpowe'!$G$15*'ver pressoflex 6p C2 DCpowe'!$O$11)</f>
        <v>0</v>
      </c>
      <c r="Q528" s="31">
        <f>IF(ABS(I528)&lt;'ver pressoflex 6p C2 DCpowe'!$G$7,'ver pressoflex 6p C2 DCpowe'!$G$16*I528*'ver pressoflex 6p C2 DCpowe'!$O$12,SIGN(I528)*'ver pressoflex 6p C2 DCpowe'!$G$15*'ver pressoflex 6p C2 DCpowe'!$O$12)</f>
        <v>0</v>
      </c>
      <c r="R528" s="31">
        <f>IF(ABS(J528)&lt;'ver pressoflex 6p C2 DCpowe'!$G$7,'ver pressoflex 6p C2 DCpowe'!$G$16*J528*'ver pressoflex 6p C2 DCpowe'!$O$13,SIGN(J528)*'ver pressoflex 6p C2 DCpowe'!$G$15*'ver pressoflex 6p C2 DCpowe'!$O$13)</f>
        <v>17803.500000000004</v>
      </c>
      <c r="S528" s="113">
        <f t="shared" si="118"/>
        <v>-18286.857203049472</v>
      </c>
      <c r="T528" s="362">
        <f>-L528*('ver pressoflex 6p C2 DCpowe'!$G$3/2-'ver pressoflex 6p C2 DCpowe'!AF528*'ver pressoflex 6p C2 DCpowe'!D528)</f>
        <v>32601266.37213932</v>
      </c>
      <c r="U528" s="29">
        <f>M528*IF(($G$3/2-$M$8)&gt;0,('ver pressoflex 6p C2 DCpowe'!$G$3/2-'ver pressoflex 6p C2 DCpowe'!$M$8),'ver pressoflex 6p C2 DCpowe'!$G$3/2-('ver pressoflex 6p C2 DCpowe'!$G$3-'ver pressoflex 6p C2 DCpowe'!$M$8))*IF(($G$3/2-$M$8)&gt;0,-1,1)</f>
        <v>23244.589177342204</v>
      </c>
      <c r="V528" s="29">
        <f>N528*IF(($G$3/2-$M$9)&gt;0,('ver pressoflex 6p C2 DCpowe'!$G$3/2-'ver pressoflex 6p C2 DCpowe'!$M$9),'ver pressoflex 6p C2 DCpowe'!$G$3/2-('ver pressoflex 6p C2 DCpowe'!$G$3-'ver pressoflex 6p C2 DCpowe'!$M$9))*IF(($G$3/2-$M$9)&gt;0,-1,1)</f>
        <v>0</v>
      </c>
      <c r="W528" s="29">
        <f>O528*IF(($G$3/2-$M$10)&gt;0,('ver pressoflex 6p C2 DCpowe'!$G$3/2-'ver pressoflex 6p C2 DCpowe'!$M$10),'ver pressoflex 6p C2 DCpowe'!$G$3/2-('ver pressoflex 6p C2 DCpowe'!$G$3-'ver pressoflex 6p C2 DCpowe'!$M$10))*IF(($G$3/2-$M$10)&gt;0,-1,1)</f>
        <v>0</v>
      </c>
      <c r="X528" s="29">
        <f>P528*IF(($G$3/2-$M$11)&gt;0,('ver pressoflex 6p C2 DCpowe'!$G$3/2-'ver pressoflex 6p C2 DCpowe'!$M$11),'ver pressoflex 6p C2 DCpowe'!$G$3/2-('ver pressoflex 6p C2 DCpowe'!$G$3-'ver pressoflex 6p C2 DCpowe'!$M$11))*IF(($G$3/2-$M$11)&gt;0,-1,1)</f>
        <v>0</v>
      </c>
      <c r="Y528" s="29">
        <f>Q528*IF(($G$3/2-$M$12)&gt;0,('ver pressoflex 6p C2 DCpowe'!$G$3/2-'ver pressoflex 6p C2 DCpowe'!$M$12),'ver pressoflex 6p C2 DCpowe'!$G$3/2-('ver pressoflex 6p C2 DCpowe'!$G$3-'ver pressoflex 6p C2 DCpowe'!$M$12))*IF(($G$3/2-$M$12)&gt;0,-1,1)</f>
        <v>0</v>
      </c>
      <c r="Z528" s="29">
        <f>R528*IF(($G$3/2-$M$13)&gt;0,('ver pressoflex 6p C2 DCpowe'!$G$3/2-'ver pressoflex 6p C2 DCpowe'!$M$13),'ver pressoflex 6p C2 DCpowe'!$G$3/2-('ver pressoflex 6p C2 DCpowe'!$G$3-'ver pressoflex 6p C2 DCpowe'!$M$13))*IF(($G$3/2-$M$13)&gt;0,-1,1)</f>
        <v>18248587.500000004</v>
      </c>
      <c r="AA528" s="113">
        <f t="shared" si="126"/>
        <v>50873098.461316667</v>
      </c>
      <c r="AB528" s="193">
        <f t="shared" si="127"/>
        <v>1.9267632452610419E-3</v>
      </c>
      <c r="AC528" s="191">
        <f t="shared" si="128"/>
        <v>3.1001609643239586E-3</v>
      </c>
      <c r="AD528" s="194">
        <f t="shared" si="129"/>
        <v>3.0881249471851632E-6</v>
      </c>
      <c r="AE528" s="191">
        <f t="shared" si="130"/>
        <v>0.23251207232429688</v>
      </c>
      <c r="AF528" s="191">
        <f t="shared" si="131"/>
        <v>0.4830098519550694</v>
      </c>
    </row>
    <row r="529" spans="2:32">
      <c r="B529" s="116">
        <f t="shared" si="117"/>
        <v>22069.562882014183</v>
      </c>
      <c r="C529" s="115">
        <f t="shared" si="116"/>
        <v>55.270000000000117</v>
      </c>
      <c r="D529" s="68">
        <f>'ver pressoflex 6p C2 DCpowe'!$G$3/2/$C$557*C529</f>
        <v>677.05750000000148</v>
      </c>
      <c r="E529" s="114">
        <f t="shared" si="119"/>
        <v>-1.392508796996986E-3</v>
      </c>
      <c r="F529" s="114">
        <f t="shared" si="120"/>
        <v>-1.1589924939103379E-3</v>
      </c>
      <c r="G529" s="114">
        <f t="shared" si="121"/>
        <v>-9.2547619082369013E-4</v>
      </c>
      <c r="H529" s="114">
        <f t="shared" si="122"/>
        <v>4.1243138634250703E-3</v>
      </c>
      <c r="I529" s="114">
        <f t="shared" si="123"/>
        <v>4.3578301665117185E-3</v>
      </c>
      <c r="J529" s="114">
        <f t="shared" si="124"/>
        <v>4.5913464695983659E-3</v>
      </c>
      <c r="K529" s="114">
        <f t="shared" si="125"/>
        <v>5.1751372273149861E-3</v>
      </c>
      <c r="L529" s="113">
        <f>-'ver pressoflex 6p C2 DCpowe'!$G$2*'ver pressoflex 6p C2 DCpowe'!D529*'ver pressoflex 6p C2 DCpowe'!$G$17*'ver pressoflex 6p C2 DCpowe'!$G$13*'ver pressoflex 6p C2 DCpowe'!AE529</f>
        <v>-37710.495348716264</v>
      </c>
      <c r="M529" s="31">
        <f>IF(ABS(E529)&lt;'ver pressoflex 6p C2 DCpowe'!$G$7,'ver pressoflex 6p C2 DCpowe'!$G$16*E529*'ver pressoflex 6p C2 DCpowe'!$O$8,SIGN(E529)*'ver pressoflex 6p C2 DCpowe'!$G$15*'ver pressoflex 6p C2 DCpowe'!$O$8)</f>
        <v>-23.441769269558669</v>
      </c>
      <c r="N529" s="31">
        <f>IF(ABS(F529)&lt;'ver pressoflex 6p C2 DCpowe'!$G$7,'ver pressoflex 6p C2 DCpowe'!$G$16*F529*'ver pressoflex 6p C2 DCpowe'!$O$9,SIGN(F529)*'ver pressoflex 6p C2 DCpowe'!$G$15*'ver pressoflex 6p C2 DCpowe'!$O$9)</f>
        <v>0</v>
      </c>
      <c r="O529" s="31">
        <f>IF(ABS(G529)&lt;'ver pressoflex 6p C2 DCpowe'!$G$7,'ver pressoflex 6p C2 DCpowe'!$G$16*G529*'ver pressoflex 6p C2 DCpowe'!$O$10,SIGN(G529)*'ver pressoflex 6p C2 DCpowe'!$G$15*'ver pressoflex 6p C2 DCpowe'!$O$10)</f>
        <v>0</v>
      </c>
      <c r="P529" s="31">
        <f>IF(ABS(H529)&lt;'ver pressoflex 6p C2 DCpowe'!$G$7,'ver pressoflex 6p C2 DCpowe'!$G$16*H529*'ver pressoflex 6p C2 DCpowe'!$O$11,SIGN(H529)*'ver pressoflex 6p C2 DCpowe'!$G$15*'ver pressoflex 6p C2 DCpowe'!$O$11)</f>
        <v>0</v>
      </c>
      <c r="Q529" s="31">
        <f>IF(ABS(I529)&lt;'ver pressoflex 6p C2 DCpowe'!$G$7,'ver pressoflex 6p C2 DCpowe'!$G$16*I529*'ver pressoflex 6p C2 DCpowe'!$O$12,SIGN(I529)*'ver pressoflex 6p C2 DCpowe'!$G$15*'ver pressoflex 6p C2 DCpowe'!$O$12)</f>
        <v>0</v>
      </c>
      <c r="R529" s="31">
        <f>IF(ABS(J529)&lt;'ver pressoflex 6p C2 DCpowe'!$G$7,'ver pressoflex 6p C2 DCpowe'!$G$16*J529*'ver pressoflex 6p C2 DCpowe'!$O$13,SIGN(J529)*'ver pressoflex 6p C2 DCpowe'!$G$15*'ver pressoflex 6p C2 DCpowe'!$O$13)</f>
        <v>17803.500000000004</v>
      </c>
      <c r="S529" s="113">
        <f t="shared" si="118"/>
        <v>-19930.437117985817</v>
      </c>
      <c r="T529" s="362">
        <f>-L529*('ver pressoflex 6p C2 DCpowe'!$G$3/2-'ver pressoflex 6p C2 DCpowe'!AF529*'ver pressoflex 6p C2 DCpowe'!D529)</f>
        <v>33852392.384452149</v>
      </c>
      <c r="U529" s="29">
        <f>M529*IF(($G$3/2-$M$8)&gt;0,('ver pressoflex 6p C2 DCpowe'!$G$3/2-'ver pressoflex 6p C2 DCpowe'!$M$8),'ver pressoflex 6p C2 DCpowe'!$G$3/2-('ver pressoflex 6p C2 DCpowe'!$G$3-'ver pressoflex 6p C2 DCpowe'!$M$8))*IF(($G$3/2-$M$8)&gt;0,-1,1)</f>
        <v>24027.813501297635</v>
      </c>
      <c r="V529" s="29">
        <f>N529*IF(($G$3/2-$M$9)&gt;0,('ver pressoflex 6p C2 DCpowe'!$G$3/2-'ver pressoflex 6p C2 DCpowe'!$M$9),'ver pressoflex 6p C2 DCpowe'!$G$3/2-('ver pressoflex 6p C2 DCpowe'!$G$3-'ver pressoflex 6p C2 DCpowe'!$M$9))*IF(($G$3/2-$M$9)&gt;0,-1,1)</f>
        <v>0</v>
      </c>
      <c r="W529" s="29">
        <f>O529*IF(($G$3/2-$M$10)&gt;0,('ver pressoflex 6p C2 DCpowe'!$G$3/2-'ver pressoflex 6p C2 DCpowe'!$M$10),'ver pressoflex 6p C2 DCpowe'!$G$3/2-('ver pressoflex 6p C2 DCpowe'!$G$3-'ver pressoflex 6p C2 DCpowe'!$M$10))*IF(($G$3/2-$M$10)&gt;0,-1,1)</f>
        <v>0</v>
      </c>
      <c r="X529" s="29">
        <f>P529*IF(($G$3/2-$M$11)&gt;0,('ver pressoflex 6p C2 DCpowe'!$G$3/2-'ver pressoflex 6p C2 DCpowe'!$M$11),'ver pressoflex 6p C2 DCpowe'!$G$3/2-('ver pressoflex 6p C2 DCpowe'!$G$3-'ver pressoflex 6p C2 DCpowe'!$M$11))*IF(($G$3/2-$M$11)&gt;0,-1,1)</f>
        <v>0</v>
      </c>
      <c r="Y529" s="29">
        <f>Q529*IF(($G$3/2-$M$12)&gt;0,('ver pressoflex 6p C2 DCpowe'!$G$3/2-'ver pressoflex 6p C2 DCpowe'!$M$12),'ver pressoflex 6p C2 DCpowe'!$G$3/2-('ver pressoflex 6p C2 DCpowe'!$G$3-'ver pressoflex 6p C2 DCpowe'!$M$12))*IF(($G$3/2-$M$12)&gt;0,-1,1)</f>
        <v>0</v>
      </c>
      <c r="Z529" s="29">
        <f>R529*IF(($G$3/2-$M$13)&gt;0,('ver pressoflex 6p C2 DCpowe'!$G$3/2-'ver pressoflex 6p C2 DCpowe'!$M$13),'ver pressoflex 6p C2 DCpowe'!$G$3/2-('ver pressoflex 6p C2 DCpowe'!$G$3-'ver pressoflex 6p C2 DCpowe'!$M$13))*IF(($G$3/2-$M$13)&gt;0,-1,1)</f>
        <v>18248587.500000004</v>
      </c>
      <c r="AA529" s="113">
        <f t="shared" si="126"/>
        <v>52125007.697953448</v>
      </c>
      <c r="AB529" s="193">
        <f t="shared" si="127"/>
        <v>1.9762995547136057E-3</v>
      </c>
      <c r="AC529" s="191">
        <f t="shared" si="128"/>
        <v>3.1827214800782318E-3</v>
      </c>
      <c r="AD529" s="194">
        <f t="shared" si="129"/>
        <v>3.2492443860787758E-6</v>
      </c>
      <c r="AE529" s="191">
        <f t="shared" si="130"/>
        <v>0.23870411100586739</v>
      </c>
      <c r="AF529" s="191">
        <f t="shared" si="131"/>
        <v>0.48342787263424991</v>
      </c>
    </row>
    <row r="530" spans="2:32">
      <c r="B530" s="116">
        <f t="shared" si="117"/>
        <v>2596.9439493150421</v>
      </c>
      <c r="C530" s="115">
        <f t="shared" si="116"/>
        <v>56.270000000000117</v>
      </c>
      <c r="D530" s="68">
        <f>'ver pressoflex 6p C2 DCpowe'!$G$3/2/$C$557*C530</f>
        <v>689.30750000000148</v>
      </c>
      <c r="E530" s="114">
        <f t="shared" si="119"/>
        <v>-1.4385537067988538E-3</v>
      </c>
      <c r="F530" s="114">
        <f t="shared" si="120"/>
        <v>-1.2033553978746947E-3</v>
      </c>
      <c r="G530" s="114">
        <f t="shared" si="121"/>
        <v>-9.6815708895053572E-4</v>
      </c>
      <c r="H530" s="114">
        <f t="shared" si="122"/>
        <v>4.1180063415344036E-3</v>
      </c>
      <c r="I530" s="114">
        <f t="shared" si="123"/>
        <v>4.3532046504585632E-3</v>
      </c>
      <c r="J530" s="114">
        <f t="shared" si="124"/>
        <v>4.5884029593827218E-3</v>
      </c>
      <c r="K530" s="114">
        <f t="shared" si="125"/>
        <v>5.1763987316931197E-3</v>
      </c>
      <c r="L530" s="113">
        <f>-'ver pressoflex 6p C2 DCpowe'!$G$2*'ver pressoflex 6p C2 DCpowe'!D530*'ver pressoflex 6p C2 DCpowe'!$G$17*'ver pressoflex 6p C2 DCpowe'!$G$13*'ver pressoflex 6p C2 DCpowe'!AE530</f>
        <v>-39403.056050684951</v>
      </c>
      <c r="M530" s="31">
        <f>IF(ABS(E530)&lt;'ver pressoflex 6p C2 DCpowe'!$G$7,'ver pressoflex 6p C2 DCpowe'!$G$16*E530*'ver pressoflex 6p C2 DCpowe'!$O$8,SIGN(E530)*'ver pressoflex 6p C2 DCpowe'!$G$15*'ver pressoflex 6p C2 DCpowe'!$O$8)</f>
        <v>-17803.500000000004</v>
      </c>
      <c r="N530" s="31">
        <f>IF(ABS(F530)&lt;'ver pressoflex 6p C2 DCpowe'!$G$7,'ver pressoflex 6p C2 DCpowe'!$G$16*F530*'ver pressoflex 6p C2 DCpowe'!$O$9,SIGN(F530)*'ver pressoflex 6p C2 DCpowe'!$G$15*'ver pressoflex 6p C2 DCpowe'!$O$9)</f>
        <v>0</v>
      </c>
      <c r="O530" s="31">
        <f>IF(ABS(G530)&lt;'ver pressoflex 6p C2 DCpowe'!$G$7,'ver pressoflex 6p C2 DCpowe'!$G$16*G530*'ver pressoflex 6p C2 DCpowe'!$O$10,SIGN(G530)*'ver pressoflex 6p C2 DCpowe'!$G$15*'ver pressoflex 6p C2 DCpowe'!$O$10)</f>
        <v>0</v>
      </c>
      <c r="P530" s="31">
        <f>IF(ABS(H530)&lt;'ver pressoflex 6p C2 DCpowe'!$G$7,'ver pressoflex 6p C2 DCpowe'!$G$16*H530*'ver pressoflex 6p C2 DCpowe'!$O$11,SIGN(H530)*'ver pressoflex 6p C2 DCpowe'!$G$15*'ver pressoflex 6p C2 DCpowe'!$O$11)</f>
        <v>0</v>
      </c>
      <c r="Q530" s="31">
        <f>IF(ABS(I530)&lt;'ver pressoflex 6p C2 DCpowe'!$G$7,'ver pressoflex 6p C2 DCpowe'!$G$16*I530*'ver pressoflex 6p C2 DCpowe'!$O$12,SIGN(I530)*'ver pressoflex 6p C2 DCpowe'!$G$15*'ver pressoflex 6p C2 DCpowe'!$O$12)</f>
        <v>0</v>
      </c>
      <c r="R530" s="31">
        <f>IF(ABS(J530)&lt;'ver pressoflex 6p C2 DCpowe'!$G$7,'ver pressoflex 6p C2 DCpowe'!$G$16*J530*'ver pressoflex 6p C2 DCpowe'!$O$13,SIGN(J530)*'ver pressoflex 6p C2 DCpowe'!$G$15*'ver pressoflex 6p C2 DCpowe'!$O$13)</f>
        <v>17803.500000000004</v>
      </c>
      <c r="S530" s="113">
        <f t="shared" si="118"/>
        <v>-39403.056050684958</v>
      </c>
      <c r="T530" s="362">
        <f>-L530*('ver pressoflex 6p C2 DCpowe'!$G$3/2-'ver pressoflex 6p C2 DCpowe'!AF530*'ver pressoflex 6p C2 DCpowe'!D530)</f>
        <v>35127484.270750783</v>
      </c>
      <c r="U530" s="29">
        <f>M530*IF(($G$3/2-$M$8)&gt;0,('ver pressoflex 6p C2 DCpowe'!$G$3/2-'ver pressoflex 6p C2 DCpowe'!$M$8),'ver pressoflex 6p C2 DCpowe'!$G$3/2-('ver pressoflex 6p C2 DCpowe'!$G$3-'ver pressoflex 6p C2 DCpowe'!$M$8))*IF(($G$3/2-$M$8)&gt;0,-1,1)</f>
        <v>18248587.500000004</v>
      </c>
      <c r="V530" s="29">
        <f>N530*IF(($G$3/2-$M$9)&gt;0,('ver pressoflex 6p C2 DCpowe'!$G$3/2-'ver pressoflex 6p C2 DCpowe'!$M$9),'ver pressoflex 6p C2 DCpowe'!$G$3/2-('ver pressoflex 6p C2 DCpowe'!$G$3-'ver pressoflex 6p C2 DCpowe'!$M$9))*IF(($G$3/2-$M$9)&gt;0,-1,1)</f>
        <v>0</v>
      </c>
      <c r="W530" s="29">
        <f>O530*IF(($G$3/2-$M$10)&gt;0,('ver pressoflex 6p C2 DCpowe'!$G$3/2-'ver pressoflex 6p C2 DCpowe'!$M$10),'ver pressoflex 6p C2 DCpowe'!$G$3/2-('ver pressoflex 6p C2 DCpowe'!$G$3-'ver pressoflex 6p C2 DCpowe'!$M$10))*IF(($G$3/2-$M$10)&gt;0,-1,1)</f>
        <v>0</v>
      </c>
      <c r="X530" s="29">
        <f>P530*IF(($G$3/2-$M$11)&gt;0,('ver pressoflex 6p C2 DCpowe'!$G$3/2-'ver pressoflex 6p C2 DCpowe'!$M$11),'ver pressoflex 6p C2 DCpowe'!$G$3/2-('ver pressoflex 6p C2 DCpowe'!$G$3-'ver pressoflex 6p C2 DCpowe'!$M$11))*IF(($G$3/2-$M$11)&gt;0,-1,1)</f>
        <v>0</v>
      </c>
      <c r="Y530" s="29">
        <f>Q530*IF(($G$3/2-$M$12)&gt;0,('ver pressoflex 6p C2 DCpowe'!$G$3/2-'ver pressoflex 6p C2 DCpowe'!$M$12),'ver pressoflex 6p C2 DCpowe'!$G$3/2-('ver pressoflex 6p C2 DCpowe'!$G$3-'ver pressoflex 6p C2 DCpowe'!$M$12))*IF(($G$3/2-$M$12)&gt;0,-1,1)</f>
        <v>0</v>
      </c>
      <c r="Z530" s="29">
        <f>R530*IF(($G$3/2-$M$13)&gt;0,('ver pressoflex 6p C2 DCpowe'!$G$3/2-'ver pressoflex 6p C2 DCpowe'!$M$13),'ver pressoflex 6p C2 DCpowe'!$G$3/2-('ver pressoflex 6p C2 DCpowe'!$G$3-'ver pressoflex 6p C2 DCpowe'!$M$13))*IF(($G$3/2-$M$13)&gt;0,-1,1)</f>
        <v>18248587.500000004</v>
      </c>
      <c r="AA530" s="113">
        <f t="shared" si="126"/>
        <v>71624659.270750791</v>
      </c>
      <c r="AB530" s="193">
        <f t="shared" si="127"/>
        <v>2.0265494791092513E-3</v>
      </c>
      <c r="AC530" s="191">
        <f t="shared" si="128"/>
        <v>3.2664713540709743E-3</v>
      </c>
      <c r="AD530" s="194">
        <f t="shared" si="129"/>
        <v>3.4168634371760932E-6</v>
      </c>
      <c r="AE530" s="191">
        <f t="shared" si="130"/>
        <v>0.24498535155532306</v>
      </c>
      <c r="AF530" s="191">
        <f t="shared" si="131"/>
        <v>0.48383143054204703</v>
      </c>
    </row>
    <row r="531" spans="2:32">
      <c r="B531" s="116">
        <f t="shared" si="117"/>
        <v>853.55561018738081</v>
      </c>
      <c r="C531" s="115">
        <f t="shared" si="116"/>
        <v>57.270000000000117</v>
      </c>
      <c r="D531" s="68">
        <f>'ver pressoflex 6p C2 DCpowe'!$G$3/2/$C$557*C531</f>
        <v>701.55750000000148</v>
      </c>
      <c r="E531" s="114">
        <f t="shared" si="119"/>
        <v>-1.485266747312988E-3</v>
      </c>
      <c r="F531" s="114">
        <f t="shared" si="120"/>
        <v>-1.2483620259499564E-3</v>
      </c>
      <c r="G531" s="114">
        <f t="shared" si="121"/>
        <v>-1.0114573045869248E-3</v>
      </c>
      <c r="H531" s="114">
        <f t="shared" si="122"/>
        <v>4.1116072948886324E-3</v>
      </c>
      <c r="I531" s="114">
        <f t="shared" si="123"/>
        <v>4.3485120162516629E-3</v>
      </c>
      <c r="J531" s="114">
        <f t="shared" si="124"/>
        <v>4.5854167376146952E-3</v>
      </c>
      <c r="K531" s="114">
        <f t="shared" si="125"/>
        <v>5.1776785410222737E-3</v>
      </c>
      <c r="L531" s="113">
        <f>-'ver pressoflex 6p C2 DCpowe'!$G$2*'ver pressoflex 6p C2 DCpowe'!D531*'ver pressoflex 6p C2 DCpowe'!$G$17*'ver pressoflex 6p C2 DCpowe'!$G$13*'ver pressoflex 6p C2 DCpowe'!AE531</f>
        <v>-41146.444389812619</v>
      </c>
      <c r="M531" s="31">
        <f>IF(ABS(E531)&lt;'ver pressoflex 6p C2 DCpowe'!$G$7,'ver pressoflex 6p C2 DCpowe'!$G$16*E531*'ver pressoflex 6p C2 DCpowe'!$O$8,SIGN(E531)*'ver pressoflex 6p C2 DCpowe'!$G$15*'ver pressoflex 6p C2 DCpowe'!$O$8)</f>
        <v>-17803.500000000004</v>
      </c>
      <c r="N531" s="31">
        <f>IF(ABS(F531)&lt;'ver pressoflex 6p C2 DCpowe'!$G$7,'ver pressoflex 6p C2 DCpowe'!$G$16*F531*'ver pressoflex 6p C2 DCpowe'!$O$9,SIGN(F531)*'ver pressoflex 6p C2 DCpowe'!$G$15*'ver pressoflex 6p C2 DCpowe'!$O$9)</f>
        <v>0</v>
      </c>
      <c r="O531" s="31">
        <f>IF(ABS(G531)&lt;'ver pressoflex 6p C2 DCpowe'!$G$7,'ver pressoflex 6p C2 DCpowe'!$G$16*G531*'ver pressoflex 6p C2 DCpowe'!$O$10,SIGN(G531)*'ver pressoflex 6p C2 DCpowe'!$G$15*'ver pressoflex 6p C2 DCpowe'!$O$10)</f>
        <v>0</v>
      </c>
      <c r="P531" s="31">
        <f>IF(ABS(H531)&lt;'ver pressoflex 6p C2 DCpowe'!$G$7,'ver pressoflex 6p C2 DCpowe'!$G$16*H531*'ver pressoflex 6p C2 DCpowe'!$O$11,SIGN(H531)*'ver pressoflex 6p C2 DCpowe'!$G$15*'ver pressoflex 6p C2 DCpowe'!$O$11)</f>
        <v>0</v>
      </c>
      <c r="Q531" s="31">
        <f>IF(ABS(I531)&lt;'ver pressoflex 6p C2 DCpowe'!$G$7,'ver pressoflex 6p C2 DCpowe'!$G$16*I531*'ver pressoflex 6p C2 DCpowe'!$O$12,SIGN(I531)*'ver pressoflex 6p C2 DCpowe'!$G$15*'ver pressoflex 6p C2 DCpowe'!$O$12)</f>
        <v>0</v>
      </c>
      <c r="R531" s="31">
        <f>IF(ABS(J531)&lt;'ver pressoflex 6p C2 DCpowe'!$G$7,'ver pressoflex 6p C2 DCpowe'!$G$16*J531*'ver pressoflex 6p C2 DCpowe'!$O$13,SIGN(J531)*'ver pressoflex 6p C2 DCpowe'!$G$15*'ver pressoflex 6p C2 DCpowe'!$O$13)</f>
        <v>17803.500000000004</v>
      </c>
      <c r="S531" s="113">
        <f t="shared" si="118"/>
        <v>-41146.444389812619</v>
      </c>
      <c r="T531" s="362">
        <f>-L531*('ver pressoflex 6p C2 DCpowe'!$G$3/2-'ver pressoflex 6p C2 DCpowe'!AF531*'ver pressoflex 6p C2 DCpowe'!D531)</f>
        <v>36426574.512900315</v>
      </c>
      <c r="U531" s="29">
        <f>M531*IF(($G$3/2-$M$8)&gt;0,('ver pressoflex 6p C2 DCpowe'!$G$3/2-'ver pressoflex 6p C2 DCpowe'!$M$8),'ver pressoflex 6p C2 DCpowe'!$G$3/2-('ver pressoflex 6p C2 DCpowe'!$G$3-'ver pressoflex 6p C2 DCpowe'!$M$8))*IF(($G$3/2-$M$8)&gt;0,-1,1)</f>
        <v>18248587.500000004</v>
      </c>
      <c r="V531" s="29">
        <f>N531*IF(($G$3/2-$M$9)&gt;0,('ver pressoflex 6p C2 DCpowe'!$G$3/2-'ver pressoflex 6p C2 DCpowe'!$M$9),'ver pressoflex 6p C2 DCpowe'!$G$3/2-('ver pressoflex 6p C2 DCpowe'!$G$3-'ver pressoflex 6p C2 DCpowe'!$M$9))*IF(($G$3/2-$M$9)&gt;0,-1,1)</f>
        <v>0</v>
      </c>
      <c r="W531" s="29">
        <f>O531*IF(($G$3/2-$M$10)&gt;0,('ver pressoflex 6p C2 DCpowe'!$G$3/2-'ver pressoflex 6p C2 DCpowe'!$M$10),'ver pressoflex 6p C2 DCpowe'!$G$3/2-('ver pressoflex 6p C2 DCpowe'!$G$3-'ver pressoflex 6p C2 DCpowe'!$M$10))*IF(($G$3/2-$M$10)&gt;0,-1,1)</f>
        <v>0</v>
      </c>
      <c r="X531" s="29">
        <f>P531*IF(($G$3/2-$M$11)&gt;0,('ver pressoflex 6p C2 DCpowe'!$G$3/2-'ver pressoflex 6p C2 DCpowe'!$M$11),'ver pressoflex 6p C2 DCpowe'!$G$3/2-('ver pressoflex 6p C2 DCpowe'!$G$3-'ver pressoflex 6p C2 DCpowe'!$M$11))*IF(($G$3/2-$M$11)&gt;0,-1,1)</f>
        <v>0</v>
      </c>
      <c r="Y531" s="29">
        <f>Q531*IF(($G$3/2-$M$12)&gt;0,('ver pressoflex 6p C2 DCpowe'!$G$3/2-'ver pressoflex 6p C2 DCpowe'!$M$12),'ver pressoflex 6p C2 DCpowe'!$G$3/2-('ver pressoflex 6p C2 DCpowe'!$G$3-'ver pressoflex 6p C2 DCpowe'!$M$12))*IF(($G$3/2-$M$12)&gt;0,-1,1)</f>
        <v>0</v>
      </c>
      <c r="Z531" s="29">
        <f>R531*IF(($G$3/2-$M$13)&gt;0,('ver pressoflex 6p C2 DCpowe'!$G$3/2-'ver pressoflex 6p C2 DCpowe'!$M$13),'ver pressoflex 6p C2 DCpowe'!$G$3/2-('ver pressoflex 6p C2 DCpowe'!$G$3-'ver pressoflex 6p C2 DCpowe'!$M$13))*IF(($G$3/2-$M$13)&gt;0,-1,1)</f>
        <v>18248587.500000004</v>
      </c>
      <c r="AA531" s="113">
        <f t="shared" si="126"/>
        <v>72923749.512900323</v>
      </c>
      <c r="AB531" s="193">
        <f t="shared" si="127"/>
        <v>2.0775285507205667E-3</v>
      </c>
      <c r="AC531" s="191">
        <f t="shared" si="128"/>
        <v>3.3514364734231667E-3</v>
      </c>
      <c r="AD531" s="194">
        <f t="shared" si="129"/>
        <v>3.5912151769936938E-6</v>
      </c>
      <c r="AE531" s="191">
        <f t="shared" si="130"/>
        <v>0.25135773550673751</v>
      </c>
      <c r="AF531" s="191">
        <f t="shared" si="131"/>
        <v>0.48422126200925086</v>
      </c>
    </row>
    <row r="532" spans="2:32">
      <c r="B532" s="116">
        <f t="shared" si="117"/>
        <v>941.77474625881587</v>
      </c>
      <c r="C532" s="115">
        <f t="shared" si="116"/>
        <v>58.270000000000117</v>
      </c>
      <c r="D532" s="68">
        <f>'ver pressoflex 6p C2 DCpowe'!$G$3/2/$C$557*C532</f>
        <v>713.80750000000148</v>
      </c>
      <c r="E532" s="114">
        <f t="shared" si="119"/>
        <v>-1.5326625670977585E-3</v>
      </c>
      <c r="F532" s="114">
        <f t="shared" si="120"/>
        <v>-1.2940264915873383E-3</v>
      </c>
      <c r="G532" s="114">
        <f t="shared" si="121"/>
        <v>-1.0553904160769177E-3</v>
      </c>
      <c r="H532" s="114">
        <f t="shared" si="122"/>
        <v>4.1051147168359239E-3</v>
      </c>
      <c r="I532" s="114">
        <f t="shared" si="123"/>
        <v>4.3437507923463443E-3</v>
      </c>
      <c r="J532" s="114">
        <f t="shared" si="124"/>
        <v>4.5823868678567647E-3</v>
      </c>
      <c r="K532" s="114">
        <f t="shared" si="125"/>
        <v>5.1789770566328152E-3</v>
      </c>
      <c r="L532" s="113">
        <f>-'ver pressoflex 6p C2 DCpowe'!$G$2*'ver pressoflex 6p C2 DCpowe'!D532*'ver pressoflex 6p C2 DCpowe'!$G$17*'ver pressoflex 6p C2 DCpowe'!$G$13*'ver pressoflex 6p C2 DCpowe'!AE532</f>
        <v>-42941.774746258816</v>
      </c>
      <c r="M532" s="31">
        <f>IF(ABS(E532)&lt;'ver pressoflex 6p C2 DCpowe'!$G$7,'ver pressoflex 6p C2 DCpowe'!$G$16*E532*'ver pressoflex 6p C2 DCpowe'!$O$8,SIGN(E532)*'ver pressoflex 6p C2 DCpowe'!$G$15*'ver pressoflex 6p C2 DCpowe'!$O$8)</f>
        <v>-17803.500000000004</v>
      </c>
      <c r="N532" s="31">
        <f>IF(ABS(F532)&lt;'ver pressoflex 6p C2 DCpowe'!$G$7,'ver pressoflex 6p C2 DCpowe'!$G$16*F532*'ver pressoflex 6p C2 DCpowe'!$O$9,SIGN(F532)*'ver pressoflex 6p C2 DCpowe'!$G$15*'ver pressoflex 6p C2 DCpowe'!$O$9)</f>
        <v>0</v>
      </c>
      <c r="O532" s="31">
        <f>IF(ABS(G532)&lt;'ver pressoflex 6p C2 DCpowe'!$G$7,'ver pressoflex 6p C2 DCpowe'!$G$16*G532*'ver pressoflex 6p C2 DCpowe'!$O$10,SIGN(G532)*'ver pressoflex 6p C2 DCpowe'!$G$15*'ver pressoflex 6p C2 DCpowe'!$O$10)</f>
        <v>0</v>
      </c>
      <c r="P532" s="31">
        <f>IF(ABS(H532)&lt;'ver pressoflex 6p C2 DCpowe'!$G$7,'ver pressoflex 6p C2 DCpowe'!$G$16*H532*'ver pressoflex 6p C2 DCpowe'!$O$11,SIGN(H532)*'ver pressoflex 6p C2 DCpowe'!$G$15*'ver pressoflex 6p C2 DCpowe'!$O$11)</f>
        <v>0</v>
      </c>
      <c r="Q532" s="31">
        <f>IF(ABS(I532)&lt;'ver pressoflex 6p C2 DCpowe'!$G$7,'ver pressoflex 6p C2 DCpowe'!$G$16*I532*'ver pressoflex 6p C2 DCpowe'!$O$12,SIGN(I532)*'ver pressoflex 6p C2 DCpowe'!$G$15*'ver pressoflex 6p C2 DCpowe'!$O$12)</f>
        <v>0</v>
      </c>
      <c r="R532" s="31">
        <f>IF(ABS(J532)&lt;'ver pressoflex 6p C2 DCpowe'!$G$7,'ver pressoflex 6p C2 DCpowe'!$G$16*J532*'ver pressoflex 6p C2 DCpowe'!$O$13,SIGN(J532)*'ver pressoflex 6p C2 DCpowe'!$G$15*'ver pressoflex 6p C2 DCpowe'!$O$13)</f>
        <v>17803.500000000004</v>
      </c>
      <c r="S532" s="113">
        <f t="shared" si="118"/>
        <v>-42941.774746258816</v>
      </c>
      <c r="T532" s="362">
        <f>-L532*('ver pressoflex 6p C2 DCpowe'!$G$3/2-'ver pressoflex 6p C2 DCpowe'!AF532*'ver pressoflex 6p C2 DCpowe'!D532)</f>
        <v>37749696.542305514</v>
      </c>
      <c r="U532" s="29">
        <f>M532*IF(($G$3/2-$M$8)&gt;0,('ver pressoflex 6p C2 DCpowe'!$G$3/2-'ver pressoflex 6p C2 DCpowe'!$M$8),'ver pressoflex 6p C2 DCpowe'!$G$3/2-('ver pressoflex 6p C2 DCpowe'!$G$3-'ver pressoflex 6p C2 DCpowe'!$M$8))*IF(($G$3/2-$M$8)&gt;0,-1,1)</f>
        <v>18248587.500000004</v>
      </c>
      <c r="V532" s="29">
        <f>N532*IF(($G$3/2-$M$9)&gt;0,('ver pressoflex 6p C2 DCpowe'!$G$3/2-'ver pressoflex 6p C2 DCpowe'!$M$9),'ver pressoflex 6p C2 DCpowe'!$G$3/2-('ver pressoflex 6p C2 DCpowe'!$G$3-'ver pressoflex 6p C2 DCpowe'!$M$9))*IF(($G$3/2-$M$9)&gt;0,-1,1)</f>
        <v>0</v>
      </c>
      <c r="W532" s="29">
        <f>O532*IF(($G$3/2-$M$10)&gt;0,('ver pressoflex 6p C2 DCpowe'!$G$3/2-'ver pressoflex 6p C2 DCpowe'!$M$10),'ver pressoflex 6p C2 DCpowe'!$G$3/2-('ver pressoflex 6p C2 DCpowe'!$G$3-'ver pressoflex 6p C2 DCpowe'!$M$10))*IF(($G$3/2-$M$10)&gt;0,-1,1)</f>
        <v>0</v>
      </c>
      <c r="X532" s="29">
        <f>P532*IF(($G$3/2-$M$11)&gt;0,('ver pressoflex 6p C2 DCpowe'!$G$3/2-'ver pressoflex 6p C2 DCpowe'!$M$11),'ver pressoflex 6p C2 DCpowe'!$G$3/2-('ver pressoflex 6p C2 DCpowe'!$G$3-'ver pressoflex 6p C2 DCpowe'!$M$11))*IF(($G$3/2-$M$11)&gt;0,-1,1)</f>
        <v>0</v>
      </c>
      <c r="Y532" s="29">
        <f>Q532*IF(($G$3/2-$M$12)&gt;0,('ver pressoflex 6p C2 DCpowe'!$G$3/2-'ver pressoflex 6p C2 DCpowe'!$M$12),'ver pressoflex 6p C2 DCpowe'!$G$3/2-('ver pressoflex 6p C2 DCpowe'!$G$3-'ver pressoflex 6p C2 DCpowe'!$M$12))*IF(($G$3/2-$M$12)&gt;0,-1,1)</f>
        <v>0</v>
      </c>
      <c r="Z532" s="29">
        <f>R532*IF(($G$3/2-$M$13)&gt;0,('ver pressoflex 6p C2 DCpowe'!$G$3/2-'ver pressoflex 6p C2 DCpowe'!$M$13),'ver pressoflex 6p C2 DCpowe'!$G$3/2-('ver pressoflex 6p C2 DCpowe'!$G$3-'ver pressoflex 6p C2 DCpowe'!$M$13))*IF(($G$3/2-$M$13)&gt;0,-1,1)</f>
        <v>18248587.500000004</v>
      </c>
      <c r="AA532" s="113">
        <f t="shared" si="126"/>
        <v>74246871.542305514</v>
      </c>
      <c r="AB532" s="193">
        <f t="shared" si="127"/>
        <v>2.1292527558738096E-3</v>
      </c>
      <c r="AC532" s="191">
        <f t="shared" si="128"/>
        <v>3.437643482011905E-3</v>
      </c>
      <c r="AD532" s="194">
        <f t="shared" si="129"/>
        <v>3.7725421931079564E-6</v>
      </c>
      <c r="AE532" s="191">
        <f t="shared" si="130"/>
        <v>0.25782326115089288</v>
      </c>
      <c r="AF532" s="191">
        <f t="shared" si="131"/>
        <v>0.48459805432233394</v>
      </c>
    </row>
    <row r="533" spans="2:32">
      <c r="B533" s="116">
        <f t="shared" si="117"/>
        <v>2790.1943165982229</v>
      </c>
      <c r="C533" s="115">
        <f t="shared" si="116"/>
        <v>59.270000000000117</v>
      </c>
      <c r="D533" s="68">
        <f>'ver pressoflex 6p C2 DCpowe'!$G$3/2/$C$557*C533</f>
        <v>726.05750000000148</v>
      </c>
      <c r="E533" s="114">
        <f t="shared" si="119"/>
        <v>-1.5807562460842307E-3</v>
      </c>
      <c r="F533" s="114">
        <f t="shared" si="120"/>
        <v>-1.340363323852843E-3</v>
      </c>
      <c r="G533" s="114">
        <f t="shared" si="121"/>
        <v>-1.0999704016214557E-3</v>
      </c>
      <c r="H533" s="114">
        <f t="shared" si="122"/>
        <v>4.0985265416322971E-3</v>
      </c>
      <c r="I533" s="114">
        <f t="shared" si="123"/>
        <v>4.3389194638636846E-3</v>
      </c>
      <c r="J533" s="114">
        <f t="shared" si="124"/>
        <v>4.579312386095072E-3</v>
      </c>
      <c r="K533" s="114">
        <f t="shared" si="125"/>
        <v>5.1802946916735407E-3</v>
      </c>
      <c r="L533" s="113">
        <f>-'ver pressoflex 6p C2 DCpowe'!$G$2*'ver pressoflex 6p C2 DCpowe'!D533*'ver pressoflex 6p C2 DCpowe'!$G$17*'ver pressoflex 6p C2 DCpowe'!$G$13*'ver pressoflex 6p C2 DCpowe'!AE533</f>
        <v>-44790.194316598216</v>
      </c>
      <c r="M533" s="31">
        <f>IF(ABS(E533)&lt;'ver pressoflex 6p C2 DCpowe'!$G$7,'ver pressoflex 6p C2 DCpowe'!$G$16*E533*'ver pressoflex 6p C2 DCpowe'!$O$8,SIGN(E533)*'ver pressoflex 6p C2 DCpowe'!$G$15*'ver pressoflex 6p C2 DCpowe'!$O$8)</f>
        <v>-17803.500000000004</v>
      </c>
      <c r="N533" s="31">
        <f>IF(ABS(F533)&lt;'ver pressoflex 6p C2 DCpowe'!$G$7,'ver pressoflex 6p C2 DCpowe'!$G$16*F533*'ver pressoflex 6p C2 DCpowe'!$O$9,SIGN(F533)*'ver pressoflex 6p C2 DCpowe'!$G$15*'ver pressoflex 6p C2 DCpowe'!$O$9)</f>
        <v>0</v>
      </c>
      <c r="O533" s="31">
        <f>IF(ABS(G533)&lt;'ver pressoflex 6p C2 DCpowe'!$G$7,'ver pressoflex 6p C2 DCpowe'!$G$16*G533*'ver pressoflex 6p C2 DCpowe'!$O$10,SIGN(G533)*'ver pressoflex 6p C2 DCpowe'!$G$15*'ver pressoflex 6p C2 DCpowe'!$O$10)</f>
        <v>0</v>
      </c>
      <c r="P533" s="31">
        <f>IF(ABS(H533)&lt;'ver pressoflex 6p C2 DCpowe'!$G$7,'ver pressoflex 6p C2 DCpowe'!$G$16*H533*'ver pressoflex 6p C2 DCpowe'!$O$11,SIGN(H533)*'ver pressoflex 6p C2 DCpowe'!$G$15*'ver pressoflex 6p C2 DCpowe'!$O$11)</f>
        <v>0</v>
      </c>
      <c r="Q533" s="31">
        <f>IF(ABS(I533)&lt;'ver pressoflex 6p C2 DCpowe'!$G$7,'ver pressoflex 6p C2 DCpowe'!$G$16*I533*'ver pressoflex 6p C2 DCpowe'!$O$12,SIGN(I533)*'ver pressoflex 6p C2 DCpowe'!$G$15*'ver pressoflex 6p C2 DCpowe'!$O$12)</f>
        <v>0</v>
      </c>
      <c r="R533" s="31">
        <f>IF(ABS(J533)&lt;'ver pressoflex 6p C2 DCpowe'!$G$7,'ver pressoflex 6p C2 DCpowe'!$G$16*J533*'ver pressoflex 6p C2 DCpowe'!$O$13,SIGN(J533)*'ver pressoflex 6p C2 DCpowe'!$G$15*'ver pressoflex 6p C2 DCpowe'!$O$13)</f>
        <v>17803.500000000004</v>
      </c>
      <c r="S533" s="113">
        <f t="shared" si="118"/>
        <v>-44790.194316598223</v>
      </c>
      <c r="T533" s="362">
        <f>-L533*('ver pressoflex 6p C2 DCpowe'!$G$3/2-'ver pressoflex 6p C2 DCpowe'!AF533*'ver pressoflex 6p C2 DCpowe'!D533)</f>
        <v>39096884.774863616</v>
      </c>
      <c r="U533" s="29">
        <f>M533*IF(($G$3/2-$M$8)&gt;0,('ver pressoflex 6p C2 DCpowe'!$G$3/2-'ver pressoflex 6p C2 DCpowe'!$M$8),'ver pressoflex 6p C2 DCpowe'!$G$3/2-('ver pressoflex 6p C2 DCpowe'!$G$3-'ver pressoflex 6p C2 DCpowe'!$M$8))*IF(($G$3/2-$M$8)&gt;0,-1,1)</f>
        <v>18248587.500000004</v>
      </c>
      <c r="V533" s="29">
        <f>N533*IF(($G$3/2-$M$9)&gt;0,('ver pressoflex 6p C2 DCpowe'!$G$3/2-'ver pressoflex 6p C2 DCpowe'!$M$9),'ver pressoflex 6p C2 DCpowe'!$G$3/2-('ver pressoflex 6p C2 DCpowe'!$G$3-'ver pressoflex 6p C2 DCpowe'!$M$9))*IF(($G$3/2-$M$9)&gt;0,-1,1)</f>
        <v>0</v>
      </c>
      <c r="W533" s="29">
        <f>O533*IF(($G$3/2-$M$10)&gt;0,('ver pressoflex 6p C2 DCpowe'!$G$3/2-'ver pressoflex 6p C2 DCpowe'!$M$10),'ver pressoflex 6p C2 DCpowe'!$G$3/2-('ver pressoflex 6p C2 DCpowe'!$G$3-'ver pressoflex 6p C2 DCpowe'!$M$10))*IF(($G$3/2-$M$10)&gt;0,-1,1)</f>
        <v>0</v>
      </c>
      <c r="X533" s="29">
        <f>P533*IF(($G$3/2-$M$11)&gt;0,('ver pressoflex 6p C2 DCpowe'!$G$3/2-'ver pressoflex 6p C2 DCpowe'!$M$11),'ver pressoflex 6p C2 DCpowe'!$G$3/2-('ver pressoflex 6p C2 DCpowe'!$G$3-'ver pressoflex 6p C2 DCpowe'!$M$11))*IF(($G$3/2-$M$11)&gt;0,-1,1)</f>
        <v>0</v>
      </c>
      <c r="Y533" s="29">
        <f>Q533*IF(($G$3/2-$M$12)&gt;0,('ver pressoflex 6p C2 DCpowe'!$G$3/2-'ver pressoflex 6p C2 DCpowe'!$M$12),'ver pressoflex 6p C2 DCpowe'!$G$3/2-('ver pressoflex 6p C2 DCpowe'!$G$3-'ver pressoflex 6p C2 DCpowe'!$M$12))*IF(($G$3/2-$M$12)&gt;0,-1,1)</f>
        <v>0</v>
      </c>
      <c r="Z533" s="29">
        <f>R533*IF(($G$3/2-$M$13)&gt;0,('ver pressoflex 6p C2 DCpowe'!$G$3/2-'ver pressoflex 6p C2 DCpowe'!$M$13),'ver pressoflex 6p C2 DCpowe'!$G$3/2-('ver pressoflex 6p C2 DCpowe'!$G$3-'ver pressoflex 6p C2 DCpowe'!$M$13))*IF(($G$3/2-$M$13)&gt;0,-1,1)</f>
        <v>18248587.500000004</v>
      </c>
      <c r="AA533" s="113">
        <f t="shared" si="126"/>
        <v>75594059.774863616</v>
      </c>
      <c r="AB533" s="193">
        <f t="shared" si="127"/>
        <v>2.1817385516626994E-3</v>
      </c>
      <c r="AC533" s="191">
        <f t="shared" si="128"/>
        <v>3.5251198083267213E-3</v>
      </c>
      <c r="AD533" s="194">
        <f t="shared" si="129"/>
        <v>3.9610970342871561E-6</v>
      </c>
      <c r="AE533" s="191">
        <f t="shared" si="130"/>
        <v>0.2643839856245041</v>
      </c>
      <c r="AF533" s="191">
        <f t="shared" si="131"/>
        <v>0.48496244973062064</v>
      </c>
    </row>
    <row r="534" spans="2:32">
      <c r="B534" s="116">
        <f t="shared" si="117"/>
        <v>4692.884330757428</v>
      </c>
      <c r="C534" s="115">
        <f t="shared" si="116"/>
        <v>60.270000000000117</v>
      </c>
      <c r="D534" s="68">
        <f>'ver pressoflex 6p C2 DCpowe'!$G$3/2/$C$557*C534</f>
        <v>738.30750000000148</v>
      </c>
      <c r="E534" s="114">
        <f t="shared" si="119"/>
        <v>-1.6295633115728321E-3</v>
      </c>
      <c r="F534" s="114">
        <f t="shared" si="120"/>
        <v>-1.3873874828395779E-3</v>
      </c>
      <c r="G534" s="114">
        <f t="shared" si="121"/>
        <v>-1.1452116541063237E-3</v>
      </c>
      <c r="H534" s="114">
        <f t="shared" si="122"/>
        <v>4.0918406422502974E-3</v>
      </c>
      <c r="I534" s="114">
        <f t="shared" si="123"/>
        <v>4.3340164709835512E-3</v>
      </c>
      <c r="J534" s="114">
        <f t="shared" si="124"/>
        <v>4.5761922997168058E-3</v>
      </c>
      <c r="K534" s="114">
        <f t="shared" si="125"/>
        <v>5.1816318715499406E-3</v>
      </c>
      <c r="L534" s="113">
        <f>-'ver pressoflex 6p C2 DCpowe'!$G$2*'ver pressoflex 6p C2 DCpowe'!D534*'ver pressoflex 6p C2 DCpowe'!$G$17*'ver pressoflex 6p C2 DCpowe'!$G$13*'ver pressoflex 6p C2 DCpowe'!AE534</f>
        <v>-46692.884330757428</v>
      </c>
      <c r="M534" s="31">
        <f>IF(ABS(E534)&lt;'ver pressoflex 6p C2 DCpowe'!$G$7,'ver pressoflex 6p C2 DCpowe'!$G$16*E534*'ver pressoflex 6p C2 DCpowe'!$O$8,SIGN(E534)*'ver pressoflex 6p C2 DCpowe'!$G$15*'ver pressoflex 6p C2 DCpowe'!$O$8)</f>
        <v>-17803.500000000004</v>
      </c>
      <c r="N534" s="31">
        <f>IF(ABS(F534)&lt;'ver pressoflex 6p C2 DCpowe'!$G$7,'ver pressoflex 6p C2 DCpowe'!$G$16*F534*'ver pressoflex 6p C2 DCpowe'!$O$9,SIGN(F534)*'ver pressoflex 6p C2 DCpowe'!$G$15*'ver pressoflex 6p C2 DCpowe'!$O$9)</f>
        <v>0</v>
      </c>
      <c r="O534" s="31">
        <f>IF(ABS(G534)&lt;'ver pressoflex 6p C2 DCpowe'!$G$7,'ver pressoflex 6p C2 DCpowe'!$G$16*G534*'ver pressoflex 6p C2 DCpowe'!$O$10,SIGN(G534)*'ver pressoflex 6p C2 DCpowe'!$G$15*'ver pressoflex 6p C2 DCpowe'!$O$10)</f>
        <v>0</v>
      </c>
      <c r="P534" s="31">
        <f>IF(ABS(H534)&lt;'ver pressoflex 6p C2 DCpowe'!$G$7,'ver pressoflex 6p C2 DCpowe'!$G$16*H534*'ver pressoflex 6p C2 DCpowe'!$O$11,SIGN(H534)*'ver pressoflex 6p C2 DCpowe'!$G$15*'ver pressoflex 6p C2 DCpowe'!$O$11)</f>
        <v>0</v>
      </c>
      <c r="Q534" s="31">
        <f>IF(ABS(I534)&lt;'ver pressoflex 6p C2 DCpowe'!$G$7,'ver pressoflex 6p C2 DCpowe'!$G$16*I534*'ver pressoflex 6p C2 DCpowe'!$O$12,SIGN(I534)*'ver pressoflex 6p C2 DCpowe'!$G$15*'ver pressoflex 6p C2 DCpowe'!$O$12)</f>
        <v>0</v>
      </c>
      <c r="R534" s="31">
        <f>IF(ABS(J534)&lt;'ver pressoflex 6p C2 DCpowe'!$G$7,'ver pressoflex 6p C2 DCpowe'!$G$16*J534*'ver pressoflex 6p C2 DCpowe'!$O$13,SIGN(J534)*'ver pressoflex 6p C2 DCpowe'!$G$15*'ver pressoflex 6p C2 DCpowe'!$O$13)</f>
        <v>17803.500000000004</v>
      </c>
      <c r="S534" s="113">
        <f t="shared" si="118"/>
        <v>-46692.884330757428</v>
      </c>
      <c r="T534" s="362">
        <f>-L534*('ver pressoflex 6p C2 DCpowe'!$G$3/2-'ver pressoflex 6p C2 DCpowe'!AF534*'ver pressoflex 6p C2 DCpowe'!D534)</f>
        <v>40468174.647472426</v>
      </c>
      <c r="U534" s="29">
        <f>M534*IF(($G$3/2-$M$8)&gt;0,('ver pressoflex 6p C2 DCpowe'!$G$3/2-'ver pressoflex 6p C2 DCpowe'!$M$8),'ver pressoflex 6p C2 DCpowe'!$G$3/2-('ver pressoflex 6p C2 DCpowe'!$G$3-'ver pressoflex 6p C2 DCpowe'!$M$8))*IF(($G$3/2-$M$8)&gt;0,-1,1)</f>
        <v>18248587.500000004</v>
      </c>
      <c r="V534" s="29">
        <f>N534*IF(($G$3/2-$M$9)&gt;0,('ver pressoflex 6p C2 DCpowe'!$G$3/2-'ver pressoflex 6p C2 DCpowe'!$M$9),'ver pressoflex 6p C2 DCpowe'!$G$3/2-('ver pressoflex 6p C2 DCpowe'!$G$3-'ver pressoflex 6p C2 DCpowe'!$M$9))*IF(($G$3/2-$M$9)&gt;0,-1,1)</f>
        <v>0</v>
      </c>
      <c r="W534" s="29">
        <f>O534*IF(($G$3/2-$M$10)&gt;0,('ver pressoflex 6p C2 DCpowe'!$G$3/2-'ver pressoflex 6p C2 DCpowe'!$M$10),'ver pressoflex 6p C2 DCpowe'!$G$3/2-('ver pressoflex 6p C2 DCpowe'!$G$3-'ver pressoflex 6p C2 DCpowe'!$M$10))*IF(($G$3/2-$M$10)&gt;0,-1,1)</f>
        <v>0</v>
      </c>
      <c r="X534" s="29">
        <f>P534*IF(($G$3/2-$M$11)&gt;0,('ver pressoflex 6p C2 DCpowe'!$G$3/2-'ver pressoflex 6p C2 DCpowe'!$M$11),'ver pressoflex 6p C2 DCpowe'!$G$3/2-('ver pressoflex 6p C2 DCpowe'!$G$3-'ver pressoflex 6p C2 DCpowe'!$M$11))*IF(($G$3/2-$M$11)&gt;0,-1,1)</f>
        <v>0</v>
      </c>
      <c r="Y534" s="29">
        <f>Q534*IF(($G$3/2-$M$12)&gt;0,('ver pressoflex 6p C2 DCpowe'!$G$3/2-'ver pressoflex 6p C2 DCpowe'!$M$12),'ver pressoflex 6p C2 DCpowe'!$G$3/2-('ver pressoflex 6p C2 DCpowe'!$G$3-'ver pressoflex 6p C2 DCpowe'!$M$12))*IF(($G$3/2-$M$12)&gt;0,-1,1)</f>
        <v>0</v>
      </c>
      <c r="Z534" s="29">
        <f>R534*IF(($G$3/2-$M$13)&gt;0,('ver pressoflex 6p C2 DCpowe'!$G$3/2-'ver pressoflex 6p C2 DCpowe'!$M$13),'ver pressoflex 6p C2 DCpowe'!$G$3/2-('ver pressoflex 6p C2 DCpowe'!$G$3-'ver pressoflex 6p C2 DCpowe'!$M$13))*IF(($G$3/2-$M$13)&gt;0,-1,1)</f>
        <v>18248587.500000004</v>
      </c>
      <c r="AA534" s="113">
        <f t="shared" si="126"/>
        <v>76965349.647472426</v>
      </c>
      <c r="AB534" s="193">
        <f t="shared" si="127"/>
        <v>2.2350028834059676E-3</v>
      </c>
      <c r="AC534" s="191">
        <f t="shared" si="128"/>
        <v>3.6138936945655014E-3</v>
      </c>
      <c r="AD534" s="194">
        <f t="shared" si="129"/>
        <v>4.1571426851386027E-6</v>
      </c>
      <c r="AE534" s="191">
        <f t="shared" si="130"/>
        <v>0.2710420270924126</v>
      </c>
      <c r="AF534" s="191">
        <f t="shared" si="131"/>
        <v>0.48531504906784884</v>
      </c>
    </row>
    <row r="535" spans="2:32">
      <c r="B535" s="116">
        <f t="shared" si="117"/>
        <v>6651.0613235099445</v>
      </c>
      <c r="C535" s="115">
        <f t="shared" si="116"/>
        <v>61.270000000000117</v>
      </c>
      <c r="D535" s="68">
        <f>'ver pressoflex 6p C2 DCpowe'!$G$3/2/$C$557*C535</f>
        <v>750.55750000000148</v>
      </c>
      <c r="E535" s="114">
        <f t="shared" si="119"/>
        <v>-1.6790997549471908E-3</v>
      </c>
      <c r="F535" s="114">
        <f t="shared" si="120"/>
        <v>-1.4351143757710377E-3</v>
      </c>
      <c r="G535" s="114">
        <f t="shared" si="121"/>
        <v>-1.1911289965948846E-3</v>
      </c>
      <c r="H535" s="114">
        <f t="shared" si="122"/>
        <v>4.0850548280894263E-3</v>
      </c>
      <c r="I535" s="114">
        <f t="shared" si="123"/>
        <v>4.329040207265579E-3</v>
      </c>
      <c r="J535" s="114">
        <f t="shared" si="124"/>
        <v>4.5730255864417325E-3</v>
      </c>
      <c r="K535" s="114">
        <f t="shared" si="125"/>
        <v>5.182989034382115E-3</v>
      </c>
      <c r="L535" s="113">
        <f>-'ver pressoflex 6p C2 DCpowe'!$G$2*'ver pressoflex 6p C2 DCpowe'!D535*'ver pressoflex 6p C2 DCpowe'!$G$17*'ver pressoflex 6p C2 DCpowe'!$G$13*'ver pressoflex 6p C2 DCpowe'!AE535</f>
        <v>-48651.061323509937</v>
      </c>
      <c r="M535" s="31">
        <f>IF(ABS(E535)&lt;'ver pressoflex 6p C2 DCpowe'!$G$7,'ver pressoflex 6p C2 DCpowe'!$G$16*E535*'ver pressoflex 6p C2 DCpowe'!$O$8,SIGN(E535)*'ver pressoflex 6p C2 DCpowe'!$G$15*'ver pressoflex 6p C2 DCpowe'!$O$8)</f>
        <v>-17803.500000000004</v>
      </c>
      <c r="N535" s="31">
        <f>IF(ABS(F535)&lt;'ver pressoflex 6p C2 DCpowe'!$G$7,'ver pressoflex 6p C2 DCpowe'!$G$16*F535*'ver pressoflex 6p C2 DCpowe'!$O$9,SIGN(F535)*'ver pressoflex 6p C2 DCpowe'!$G$15*'ver pressoflex 6p C2 DCpowe'!$O$9)</f>
        <v>0</v>
      </c>
      <c r="O535" s="31">
        <f>IF(ABS(G535)&lt;'ver pressoflex 6p C2 DCpowe'!$G$7,'ver pressoflex 6p C2 DCpowe'!$G$16*G535*'ver pressoflex 6p C2 DCpowe'!$O$10,SIGN(G535)*'ver pressoflex 6p C2 DCpowe'!$G$15*'ver pressoflex 6p C2 DCpowe'!$O$10)</f>
        <v>0</v>
      </c>
      <c r="P535" s="31">
        <f>IF(ABS(H535)&lt;'ver pressoflex 6p C2 DCpowe'!$G$7,'ver pressoflex 6p C2 DCpowe'!$G$16*H535*'ver pressoflex 6p C2 DCpowe'!$O$11,SIGN(H535)*'ver pressoflex 6p C2 DCpowe'!$G$15*'ver pressoflex 6p C2 DCpowe'!$O$11)</f>
        <v>0</v>
      </c>
      <c r="Q535" s="31">
        <f>IF(ABS(I535)&lt;'ver pressoflex 6p C2 DCpowe'!$G$7,'ver pressoflex 6p C2 DCpowe'!$G$16*I535*'ver pressoflex 6p C2 DCpowe'!$O$12,SIGN(I535)*'ver pressoflex 6p C2 DCpowe'!$G$15*'ver pressoflex 6p C2 DCpowe'!$O$12)</f>
        <v>0</v>
      </c>
      <c r="R535" s="31">
        <f>IF(ABS(J535)&lt;'ver pressoflex 6p C2 DCpowe'!$G$7,'ver pressoflex 6p C2 DCpowe'!$G$16*J535*'ver pressoflex 6p C2 DCpowe'!$O$13,SIGN(J535)*'ver pressoflex 6p C2 DCpowe'!$G$15*'ver pressoflex 6p C2 DCpowe'!$O$13)</f>
        <v>17803.500000000004</v>
      </c>
      <c r="S535" s="113">
        <f t="shared" si="118"/>
        <v>-48651.061323509944</v>
      </c>
      <c r="T535" s="362">
        <f>-L535*('ver pressoflex 6p C2 DCpowe'!$G$3/2-'ver pressoflex 6p C2 DCpowe'!AF535*'ver pressoflex 6p C2 DCpowe'!D535)</f>
        <v>41863602.656175129</v>
      </c>
      <c r="U535" s="29">
        <f>M535*IF(($G$3/2-$M$8)&gt;0,('ver pressoflex 6p C2 DCpowe'!$G$3/2-'ver pressoflex 6p C2 DCpowe'!$M$8),'ver pressoflex 6p C2 DCpowe'!$G$3/2-('ver pressoflex 6p C2 DCpowe'!$G$3-'ver pressoflex 6p C2 DCpowe'!$M$8))*IF(($G$3/2-$M$8)&gt;0,-1,1)</f>
        <v>18248587.500000004</v>
      </c>
      <c r="V535" s="29">
        <f>N535*IF(($G$3/2-$M$9)&gt;0,('ver pressoflex 6p C2 DCpowe'!$G$3/2-'ver pressoflex 6p C2 DCpowe'!$M$9),'ver pressoflex 6p C2 DCpowe'!$G$3/2-('ver pressoflex 6p C2 DCpowe'!$G$3-'ver pressoflex 6p C2 DCpowe'!$M$9))*IF(($G$3/2-$M$9)&gt;0,-1,1)</f>
        <v>0</v>
      </c>
      <c r="W535" s="29">
        <f>O535*IF(($G$3/2-$M$10)&gt;0,('ver pressoflex 6p C2 DCpowe'!$G$3/2-'ver pressoflex 6p C2 DCpowe'!$M$10),'ver pressoflex 6p C2 DCpowe'!$G$3/2-('ver pressoflex 6p C2 DCpowe'!$G$3-'ver pressoflex 6p C2 DCpowe'!$M$10))*IF(($G$3/2-$M$10)&gt;0,-1,1)</f>
        <v>0</v>
      </c>
      <c r="X535" s="29">
        <f>P535*IF(($G$3/2-$M$11)&gt;0,('ver pressoflex 6p C2 DCpowe'!$G$3/2-'ver pressoflex 6p C2 DCpowe'!$M$11),'ver pressoflex 6p C2 DCpowe'!$G$3/2-('ver pressoflex 6p C2 DCpowe'!$G$3-'ver pressoflex 6p C2 DCpowe'!$M$11))*IF(($G$3/2-$M$11)&gt;0,-1,1)</f>
        <v>0</v>
      </c>
      <c r="Y535" s="29">
        <f>Q535*IF(($G$3/2-$M$12)&gt;0,('ver pressoflex 6p C2 DCpowe'!$G$3/2-'ver pressoflex 6p C2 DCpowe'!$M$12),'ver pressoflex 6p C2 DCpowe'!$G$3/2-('ver pressoflex 6p C2 DCpowe'!$G$3-'ver pressoflex 6p C2 DCpowe'!$M$12))*IF(($G$3/2-$M$12)&gt;0,-1,1)</f>
        <v>0</v>
      </c>
      <c r="Z535" s="29">
        <f>R535*IF(($G$3/2-$M$13)&gt;0,('ver pressoflex 6p C2 DCpowe'!$G$3/2-'ver pressoflex 6p C2 DCpowe'!$M$13),'ver pressoflex 6p C2 DCpowe'!$G$3/2-('ver pressoflex 6p C2 DCpowe'!$G$3-'ver pressoflex 6p C2 DCpowe'!$M$13))*IF(($G$3/2-$M$13)&gt;0,-1,1)</f>
        <v>18248587.500000004</v>
      </c>
      <c r="AA535" s="113">
        <f t="shared" si="126"/>
        <v>78360777.656175137</v>
      </c>
      <c r="AB535" s="193">
        <f t="shared" si="127"/>
        <v>2.2890632028875735E-3</v>
      </c>
      <c r="AC535" s="191">
        <f t="shared" si="128"/>
        <v>3.7039942270348449E-3</v>
      </c>
      <c r="AD535" s="194">
        <f t="shared" si="129"/>
        <v>4.3609530667893755E-6</v>
      </c>
      <c r="AE535" s="191">
        <f t="shared" si="130"/>
        <v>0.27779956702761333</v>
      </c>
      <c r="AF535" s="191">
        <f t="shared" si="131"/>
        <v>0.48565641503061652</v>
      </c>
    </row>
    <row r="536" spans="2:32">
      <c r="B536" s="116">
        <f t="shared" si="117"/>
        <v>8665.9784634042298</v>
      </c>
      <c r="C536" s="115">
        <f t="shared" si="116"/>
        <v>62.270000000000117</v>
      </c>
      <c r="D536" s="68">
        <f>'ver pressoflex 6p C2 DCpowe'!$G$3/2/$C$557*C536</f>
        <v>762.80750000000148</v>
      </c>
      <c r="E536" s="114">
        <f t="shared" si="119"/>
        <v>-1.7293820491429319E-3</v>
      </c>
      <c r="F536" s="114">
        <f t="shared" si="120"/>
        <v>-1.4835598738317745E-3</v>
      </c>
      <c r="G536" s="114">
        <f t="shared" si="121"/>
        <v>-1.237737698520617E-3</v>
      </c>
      <c r="H536" s="114">
        <f t="shared" si="122"/>
        <v>4.0781668425831597E-3</v>
      </c>
      <c r="I536" s="114">
        <f t="shared" si="123"/>
        <v>4.3239890178943174E-3</v>
      </c>
      <c r="J536" s="114">
        <f t="shared" si="124"/>
        <v>4.5698111932054742E-3</v>
      </c>
      <c r="K536" s="114">
        <f t="shared" si="125"/>
        <v>5.1843666314833683E-3</v>
      </c>
      <c r="L536" s="113">
        <f>-'ver pressoflex 6p C2 DCpowe'!$G$2*'ver pressoflex 6p C2 DCpowe'!D536*'ver pressoflex 6p C2 DCpowe'!$G$17*'ver pressoflex 6p C2 DCpowe'!$G$13*'ver pressoflex 6p C2 DCpowe'!AE536</f>
        <v>-50665.97846340423</v>
      </c>
      <c r="M536" s="31">
        <f>IF(ABS(E536)&lt;'ver pressoflex 6p C2 DCpowe'!$G$7,'ver pressoflex 6p C2 DCpowe'!$G$16*E536*'ver pressoflex 6p C2 DCpowe'!$O$8,SIGN(E536)*'ver pressoflex 6p C2 DCpowe'!$G$15*'ver pressoflex 6p C2 DCpowe'!$O$8)</f>
        <v>-17803.500000000004</v>
      </c>
      <c r="N536" s="31">
        <f>IF(ABS(F536)&lt;'ver pressoflex 6p C2 DCpowe'!$G$7,'ver pressoflex 6p C2 DCpowe'!$G$16*F536*'ver pressoflex 6p C2 DCpowe'!$O$9,SIGN(F536)*'ver pressoflex 6p C2 DCpowe'!$G$15*'ver pressoflex 6p C2 DCpowe'!$O$9)</f>
        <v>0</v>
      </c>
      <c r="O536" s="31">
        <f>IF(ABS(G536)&lt;'ver pressoflex 6p C2 DCpowe'!$G$7,'ver pressoflex 6p C2 DCpowe'!$G$16*G536*'ver pressoflex 6p C2 DCpowe'!$O$10,SIGN(G536)*'ver pressoflex 6p C2 DCpowe'!$G$15*'ver pressoflex 6p C2 DCpowe'!$O$10)</f>
        <v>0</v>
      </c>
      <c r="P536" s="31">
        <f>IF(ABS(H536)&lt;'ver pressoflex 6p C2 DCpowe'!$G$7,'ver pressoflex 6p C2 DCpowe'!$G$16*H536*'ver pressoflex 6p C2 DCpowe'!$O$11,SIGN(H536)*'ver pressoflex 6p C2 DCpowe'!$G$15*'ver pressoflex 6p C2 DCpowe'!$O$11)</f>
        <v>0</v>
      </c>
      <c r="Q536" s="31">
        <f>IF(ABS(I536)&lt;'ver pressoflex 6p C2 DCpowe'!$G$7,'ver pressoflex 6p C2 DCpowe'!$G$16*I536*'ver pressoflex 6p C2 DCpowe'!$O$12,SIGN(I536)*'ver pressoflex 6p C2 DCpowe'!$G$15*'ver pressoflex 6p C2 DCpowe'!$O$12)</f>
        <v>0</v>
      </c>
      <c r="R536" s="31">
        <f>IF(ABS(J536)&lt;'ver pressoflex 6p C2 DCpowe'!$G$7,'ver pressoflex 6p C2 DCpowe'!$G$16*J536*'ver pressoflex 6p C2 DCpowe'!$O$13,SIGN(J536)*'ver pressoflex 6p C2 DCpowe'!$G$15*'ver pressoflex 6p C2 DCpowe'!$O$13)</f>
        <v>17803.500000000004</v>
      </c>
      <c r="S536" s="113">
        <f t="shared" si="118"/>
        <v>-50665.97846340423</v>
      </c>
      <c r="T536" s="362">
        <f>-L536*('ver pressoflex 6p C2 DCpowe'!$G$3/2-'ver pressoflex 6p C2 DCpowe'!AF536*'ver pressoflex 6p C2 DCpowe'!D536)</f>
        <v>43283206.396028213</v>
      </c>
      <c r="U536" s="29">
        <f>M536*IF(($G$3/2-$M$8)&gt;0,('ver pressoflex 6p C2 DCpowe'!$G$3/2-'ver pressoflex 6p C2 DCpowe'!$M$8),'ver pressoflex 6p C2 DCpowe'!$G$3/2-('ver pressoflex 6p C2 DCpowe'!$G$3-'ver pressoflex 6p C2 DCpowe'!$M$8))*IF(($G$3/2-$M$8)&gt;0,-1,1)</f>
        <v>18248587.500000004</v>
      </c>
      <c r="V536" s="29">
        <f>N536*IF(($G$3/2-$M$9)&gt;0,('ver pressoflex 6p C2 DCpowe'!$G$3/2-'ver pressoflex 6p C2 DCpowe'!$M$9),'ver pressoflex 6p C2 DCpowe'!$G$3/2-('ver pressoflex 6p C2 DCpowe'!$G$3-'ver pressoflex 6p C2 DCpowe'!$M$9))*IF(($G$3/2-$M$9)&gt;0,-1,1)</f>
        <v>0</v>
      </c>
      <c r="W536" s="29">
        <f>O536*IF(($G$3/2-$M$10)&gt;0,('ver pressoflex 6p C2 DCpowe'!$G$3/2-'ver pressoflex 6p C2 DCpowe'!$M$10),'ver pressoflex 6p C2 DCpowe'!$G$3/2-('ver pressoflex 6p C2 DCpowe'!$G$3-'ver pressoflex 6p C2 DCpowe'!$M$10))*IF(($G$3/2-$M$10)&gt;0,-1,1)</f>
        <v>0</v>
      </c>
      <c r="X536" s="29">
        <f>P536*IF(($G$3/2-$M$11)&gt;0,('ver pressoflex 6p C2 DCpowe'!$G$3/2-'ver pressoflex 6p C2 DCpowe'!$M$11),'ver pressoflex 6p C2 DCpowe'!$G$3/2-('ver pressoflex 6p C2 DCpowe'!$G$3-'ver pressoflex 6p C2 DCpowe'!$M$11))*IF(($G$3/2-$M$11)&gt;0,-1,1)</f>
        <v>0</v>
      </c>
      <c r="Y536" s="29">
        <f>Q536*IF(($G$3/2-$M$12)&gt;0,('ver pressoflex 6p C2 DCpowe'!$G$3/2-'ver pressoflex 6p C2 DCpowe'!$M$12),'ver pressoflex 6p C2 DCpowe'!$G$3/2-('ver pressoflex 6p C2 DCpowe'!$G$3-'ver pressoflex 6p C2 DCpowe'!$M$12))*IF(($G$3/2-$M$12)&gt;0,-1,1)</f>
        <v>0</v>
      </c>
      <c r="Z536" s="29">
        <f>R536*IF(($G$3/2-$M$13)&gt;0,('ver pressoflex 6p C2 DCpowe'!$G$3/2-'ver pressoflex 6p C2 DCpowe'!$M$13),'ver pressoflex 6p C2 DCpowe'!$G$3/2-('ver pressoflex 6p C2 DCpowe'!$G$3-'ver pressoflex 6p C2 DCpowe'!$M$13))*IF(($G$3/2-$M$13)&gt;0,-1,1)</f>
        <v>18248587.500000004</v>
      </c>
      <c r="AA536" s="113">
        <f t="shared" si="126"/>
        <v>79780381.396028221</v>
      </c>
      <c r="AB536" s="193">
        <f t="shared" si="127"/>
        <v>2.343937487420825E-3</v>
      </c>
      <c r="AC536" s="191">
        <f t="shared" si="128"/>
        <v>3.795451367923597E-3</v>
      </c>
      <c r="AD536" s="194">
        <f t="shared" si="129"/>
        <v>4.5728135652249868E-6</v>
      </c>
      <c r="AE536" s="191">
        <f t="shared" si="130"/>
        <v>0.28465885259426976</v>
      </c>
      <c r="AF536" s="191">
        <f t="shared" si="131"/>
        <v>0.48598707515095296</v>
      </c>
    </row>
    <row r="537" spans="2:32">
      <c r="B537" s="116">
        <f t="shared" si="117"/>
        <v>10738.926942174672</v>
      </c>
      <c r="C537" s="115">
        <f t="shared" si="116"/>
        <v>63.270000000000117</v>
      </c>
      <c r="D537" s="68">
        <f>'ver pressoflex 6p C2 DCpowe'!$G$3/2/$C$557*C537</f>
        <v>775.05750000000148</v>
      </c>
      <c r="E537" s="114">
        <f t="shared" si="119"/>
        <v>-1.7804271669115215E-3</v>
      </c>
      <c r="F537" s="114">
        <f t="shared" si="120"/>
        <v>-1.5327403297640688E-3</v>
      </c>
      <c r="G537" s="114">
        <f t="shared" si="121"/>
        <v>-1.2850534926166161E-3</v>
      </c>
      <c r="H537" s="114">
        <f t="shared" si="122"/>
        <v>4.0711743606970515E-3</v>
      </c>
      <c r="I537" s="114">
        <f t="shared" si="123"/>
        <v>4.3188611978445049E-3</v>
      </c>
      <c r="J537" s="114">
        <f t="shared" si="124"/>
        <v>4.5665480349919583E-3</v>
      </c>
      <c r="K537" s="114">
        <f t="shared" si="125"/>
        <v>5.1857651278605895E-3</v>
      </c>
      <c r="L537" s="113">
        <f>-'ver pressoflex 6p C2 DCpowe'!$G$2*'ver pressoflex 6p C2 DCpowe'!D537*'ver pressoflex 6p C2 DCpowe'!$G$17*'ver pressoflex 6p C2 DCpowe'!$G$13*'ver pressoflex 6p C2 DCpowe'!AE537</f>
        <v>-52738.926942174665</v>
      </c>
      <c r="M537" s="31">
        <f>IF(ABS(E537)&lt;'ver pressoflex 6p C2 DCpowe'!$G$7,'ver pressoflex 6p C2 DCpowe'!$G$16*E537*'ver pressoflex 6p C2 DCpowe'!$O$8,SIGN(E537)*'ver pressoflex 6p C2 DCpowe'!$G$15*'ver pressoflex 6p C2 DCpowe'!$O$8)</f>
        <v>-17803.500000000004</v>
      </c>
      <c r="N537" s="31">
        <f>IF(ABS(F537)&lt;'ver pressoflex 6p C2 DCpowe'!$G$7,'ver pressoflex 6p C2 DCpowe'!$G$16*F537*'ver pressoflex 6p C2 DCpowe'!$O$9,SIGN(F537)*'ver pressoflex 6p C2 DCpowe'!$G$15*'ver pressoflex 6p C2 DCpowe'!$O$9)</f>
        <v>0</v>
      </c>
      <c r="O537" s="31">
        <f>IF(ABS(G537)&lt;'ver pressoflex 6p C2 DCpowe'!$G$7,'ver pressoflex 6p C2 DCpowe'!$G$16*G537*'ver pressoflex 6p C2 DCpowe'!$O$10,SIGN(G537)*'ver pressoflex 6p C2 DCpowe'!$G$15*'ver pressoflex 6p C2 DCpowe'!$O$10)</f>
        <v>0</v>
      </c>
      <c r="P537" s="31">
        <f>IF(ABS(H537)&lt;'ver pressoflex 6p C2 DCpowe'!$G$7,'ver pressoflex 6p C2 DCpowe'!$G$16*H537*'ver pressoflex 6p C2 DCpowe'!$O$11,SIGN(H537)*'ver pressoflex 6p C2 DCpowe'!$G$15*'ver pressoflex 6p C2 DCpowe'!$O$11)</f>
        <v>0</v>
      </c>
      <c r="Q537" s="31">
        <f>IF(ABS(I537)&lt;'ver pressoflex 6p C2 DCpowe'!$G$7,'ver pressoflex 6p C2 DCpowe'!$G$16*I537*'ver pressoflex 6p C2 DCpowe'!$O$12,SIGN(I537)*'ver pressoflex 6p C2 DCpowe'!$G$15*'ver pressoflex 6p C2 DCpowe'!$O$12)</f>
        <v>0</v>
      </c>
      <c r="R537" s="31">
        <f>IF(ABS(J537)&lt;'ver pressoflex 6p C2 DCpowe'!$G$7,'ver pressoflex 6p C2 DCpowe'!$G$16*J537*'ver pressoflex 6p C2 DCpowe'!$O$13,SIGN(J537)*'ver pressoflex 6p C2 DCpowe'!$G$15*'ver pressoflex 6p C2 DCpowe'!$O$13)</f>
        <v>17803.500000000004</v>
      </c>
      <c r="S537" s="113">
        <f t="shared" si="118"/>
        <v>-52738.926942174672</v>
      </c>
      <c r="T537" s="362">
        <f>-L537*('ver pressoflex 6p C2 DCpowe'!$G$3/2-'ver pressoflex 6p C2 DCpowe'!AF537*'ver pressoflex 6p C2 DCpowe'!D537)</f>
        <v>44727024.602783695</v>
      </c>
      <c r="U537" s="29">
        <f>M537*IF(($G$3/2-$M$8)&gt;0,('ver pressoflex 6p C2 DCpowe'!$G$3/2-'ver pressoflex 6p C2 DCpowe'!$M$8),'ver pressoflex 6p C2 DCpowe'!$G$3/2-('ver pressoflex 6p C2 DCpowe'!$G$3-'ver pressoflex 6p C2 DCpowe'!$M$8))*IF(($G$3/2-$M$8)&gt;0,-1,1)</f>
        <v>18248587.500000004</v>
      </c>
      <c r="V537" s="29">
        <f>N537*IF(($G$3/2-$M$9)&gt;0,('ver pressoflex 6p C2 DCpowe'!$G$3/2-'ver pressoflex 6p C2 DCpowe'!$M$9),'ver pressoflex 6p C2 DCpowe'!$G$3/2-('ver pressoflex 6p C2 DCpowe'!$G$3-'ver pressoflex 6p C2 DCpowe'!$M$9))*IF(($G$3/2-$M$9)&gt;0,-1,1)</f>
        <v>0</v>
      </c>
      <c r="W537" s="29">
        <f>O537*IF(($G$3/2-$M$10)&gt;0,('ver pressoflex 6p C2 DCpowe'!$G$3/2-'ver pressoflex 6p C2 DCpowe'!$M$10),'ver pressoflex 6p C2 DCpowe'!$G$3/2-('ver pressoflex 6p C2 DCpowe'!$G$3-'ver pressoflex 6p C2 DCpowe'!$M$10))*IF(($G$3/2-$M$10)&gt;0,-1,1)</f>
        <v>0</v>
      </c>
      <c r="X537" s="29">
        <f>P537*IF(($G$3/2-$M$11)&gt;0,('ver pressoflex 6p C2 DCpowe'!$G$3/2-'ver pressoflex 6p C2 DCpowe'!$M$11),'ver pressoflex 6p C2 DCpowe'!$G$3/2-('ver pressoflex 6p C2 DCpowe'!$G$3-'ver pressoflex 6p C2 DCpowe'!$M$11))*IF(($G$3/2-$M$11)&gt;0,-1,1)</f>
        <v>0</v>
      </c>
      <c r="Y537" s="29">
        <f>Q537*IF(($G$3/2-$M$12)&gt;0,('ver pressoflex 6p C2 DCpowe'!$G$3/2-'ver pressoflex 6p C2 DCpowe'!$M$12),'ver pressoflex 6p C2 DCpowe'!$G$3/2-('ver pressoflex 6p C2 DCpowe'!$G$3-'ver pressoflex 6p C2 DCpowe'!$M$12))*IF(($G$3/2-$M$12)&gt;0,-1,1)</f>
        <v>0</v>
      </c>
      <c r="Z537" s="29">
        <f>R537*IF(($G$3/2-$M$13)&gt;0,('ver pressoflex 6p C2 DCpowe'!$G$3/2-'ver pressoflex 6p C2 DCpowe'!$M$13),'ver pressoflex 6p C2 DCpowe'!$G$3/2-('ver pressoflex 6p C2 DCpowe'!$G$3-'ver pressoflex 6p C2 DCpowe'!$M$13))*IF(($G$3/2-$M$13)&gt;0,-1,1)</f>
        <v>18248587.500000004</v>
      </c>
      <c r="AA537" s="113">
        <f t="shared" si="126"/>
        <v>81224199.602783695</v>
      </c>
      <c r="AB537" s="193">
        <f t="shared" si="127"/>
        <v>2.3996442597801538E-3</v>
      </c>
      <c r="AC537" s="191">
        <f t="shared" si="128"/>
        <v>3.8882959885224787E-3</v>
      </c>
      <c r="AD537" s="194">
        <f t="shared" si="129"/>
        <v>4.793021589024314E-6</v>
      </c>
      <c r="AE537" s="191">
        <f t="shared" si="130"/>
        <v>0.29162219913918586</v>
      </c>
      <c r="AF537" s="191">
        <f t="shared" si="131"/>
        <v>0.48630752449571912</v>
      </c>
    </row>
    <row r="538" spans="2:32">
      <c r="B538" s="116">
        <f t="shared" si="117"/>
        <v>12871.237427871223</v>
      </c>
      <c r="C538" s="115">
        <f t="shared" si="116"/>
        <v>64.270000000000124</v>
      </c>
      <c r="D538" s="68">
        <f>'ver pressoflex 6p C2 DCpowe'!$G$3/2/$C$557*C538</f>
        <v>787.30750000000148</v>
      </c>
      <c r="E538" s="114">
        <f t="shared" si="119"/>
        <v>-1.8322525999217008E-3</v>
      </c>
      <c r="F538" s="114">
        <f t="shared" si="120"/>
        <v>-1.5826725962715929E-3</v>
      </c>
      <c r="G538" s="114">
        <f t="shared" si="121"/>
        <v>-1.333092592621485E-3</v>
      </c>
      <c r="H538" s="114">
        <f t="shared" si="122"/>
        <v>4.0640749863120962E-3</v>
      </c>
      <c r="I538" s="114">
        <f t="shared" si="123"/>
        <v>4.3136549899622035E-3</v>
      </c>
      <c r="J538" s="114">
        <f t="shared" si="124"/>
        <v>4.5632349936123116E-3</v>
      </c>
      <c r="K538" s="114">
        <f t="shared" si="125"/>
        <v>5.1871850027375814E-3</v>
      </c>
      <c r="L538" s="113">
        <f>-'ver pressoflex 6p C2 DCpowe'!$G$2*'ver pressoflex 6p C2 DCpowe'!D538*'ver pressoflex 6p C2 DCpowe'!$G$17*'ver pressoflex 6p C2 DCpowe'!$G$13*'ver pressoflex 6p C2 DCpowe'!AE538</f>
        <v>-54871.237427871216</v>
      </c>
      <c r="M538" s="31">
        <f>IF(ABS(E538)&lt;'ver pressoflex 6p C2 DCpowe'!$G$7,'ver pressoflex 6p C2 DCpowe'!$G$16*E538*'ver pressoflex 6p C2 DCpowe'!$O$8,SIGN(E538)*'ver pressoflex 6p C2 DCpowe'!$G$15*'ver pressoflex 6p C2 DCpowe'!$O$8)</f>
        <v>-17803.500000000004</v>
      </c>
      <c r="N538" s="31">
        <f>IF(ABS(F538)&lt;'ver pressoflex 6p C2 DCpowe'!$G$7,'ver pressoflex 6p C2 DCpowe'!$G$16*F538*'ver pressoflex 6p C2 DCpowe'!$O$9,SIGN(F538)*'ver pressoflex 6p C2 DCpowe'!$G$15*'ver pressoflex 6p C2 DCpowe'!$O$9)</f>
        <v>0</v>
      </c>
      <c r="O538" s="31">
        <f>IF(ABS(G538)&lt;'ver pressoflex 6p C2 DCpowe'!$G$7,'ver pressoflex 6p C2 DCpowe'!$G$16*G538*'ver pressoflex 6p C2 DCpowe'!$O$10,SIGN(G538)*'ver pressoflex 6p C2 DCpowe'!$G$15*'ver pressoflex 6p C2 DCpowe'!$O$10)</f>
        <v>0</v>
      </c>
      <c r="P538" s="31">
        <f>IF(ABS(H538)&lt;'ver pressoflex 6p C2 DCpowe'!$G$7,'ver pressoflex 6p C2 DCpowe'!$G$16*H538*'ver pressoflex 6p C2 DCpowe'!$O$11,SIGN(H538)*'ver pressoflex 6p C2 DCpowe'!$G$15*'ver pressoflex 6p C2 DCpowe'!$O$11)</f>
        <v>0</v>
      </c>
      <c r="Q538" s="31">
        <f>IF(ABS(I538)&lt;'ver pressoflex 6p C2 DCpowe'!$G$7,'ver pressoflex 6p C2 DCpowe'!$G$16*I538*'ver pressoflex 6p C2 DCpowe'!$O$12,SIGN(I538)*'ver pressoflex 6p C2 DCpowe'!$G$15*'ver pressoflex 6p C2 DCpowe'!$O$12)</f>
        <v>0</v>
      </c>
      <c r="R538" s="31">
        <f>IF(ABS(J538)&lt;'ver pressoflex 6p C2 DCpowe'!$G$7,'ver pressoflex 6p C2 DCpowe'!$G$16*J538*'ver pressoflex 6p C2 DCpowe'!$O$13,SIGN(J538)*'ver pressoflex 6p C2 DCpowe'!$G$15*'ver pressoflex 6p C2 DCpowe'!$O$13)</f>
        <v>17803.500000000004</v>
      </c>
      <c r="S538" s="113">
        <f t="shared" si="118"/>
        <v>-54871.237427871223</v>
      </c>
      <c r="T538" s="362">
        <f>-L538*('ver pressoflex 6p C2 DCpowe'!$G$3/2-'ver pressoflex 6p C2 DCpowe'!AF538*'ver pressoflex 6p C2 DCpowe'!D538)</f>
        <v>46195097.196483068</v>
      </c>
      <c r="U538" s="29">
        <f>M538*IF(($G$3/2-$M$8)&gt;0,('ver pressoflex 6p C2 DCpowe'!$G$3/2-'ver pressoflex 6p C2 DCpowe'!$M$8),'ver pressoflex 6p C2 DCpowe'!$G$3/2-('ver pressoflex 6p C2 DCpowe'!$G$3-'ver pressoflex 6p C2 DCpowe'!$M$8))*IF(($G$3/2-$M$8)&gt;0,-1,1)</f>
        <v>18248587.500000004</v>
      </c>
      <c r="V538" s="29">
        <f>N538*IF(($G$3/2-$M$9)&gt;0,('ver pressoflex 6p C2 DCpowe'!$G$3/2-'ver pressoflex 6p C2 DCpowe'!$M$9),'ver pressoflex 6p C2 DCpowe'!$G$3/2-('ver pressoflex 6p C2 DCpowe'!$G$3-'ver pressoflex 6p C2 DCpowe'!$M$9))*IF(($G$3/2-$M$9)&gt;0,-1,1)</f>
        <v>0</v>
      </c>
      <c r="W538" s="29">
        <f>O538*IF(($G$3/2-$M$10)&gt;0,('ver pressoflex 6p C2 DCpowe'!$G$3/2-'ver pressoflex 6p C2 DCpowe'!$M$10),'ver pressoflex 6p C2 DCpowe'!$G$3/2-('ver pressoflex 6p C2 DCpowe'!$G$3-'ver pressoflex 6p C2 DCpowe'!$M$10))*IF(($G$3/2-$M$10)&gt;0,-1,1)</f>
        <v>0</v>
      </c>
      <c r="X538" s="29">
        <f>P538*IF(($G$3/2-$M$11)&gt;0,('ver pressoflex 6p C2 DCpowe'!$G$3/2-'ver pressoflex 6p C2 DCpowe'!$M$11),'ver pressoflex 6p C2 DCpowe'!$G$3/2-('ver pressoflex 6p C2 DCpowe'!$G$3-'ver pressoflex 6p C2 DCpowe'!$M$11))*IF(($G$3/2-$M$11)&gt;0,-1,1)</f>
        <v>0</v>
      </c>
      <c r="Y538" s="29">
        <f>Q538*IF(($G$3/2-$M$12)&gt;0,('ver pressoflex 6p C2 DCpowe'!$G$3/2-'ver pressoflex 6p C2 DCpowe'!$M$12),'ver pressoflex 6p C2 DCpowe'!$G$3/2-('ver pressoflex 6p C2 DCpowe'!$G$3-'ver pressoflex 6p C2 DCpowe'!$M$12))*IF(($G$3/2-$M$12)&gt;0,-1,1)</f>
        <v>0</v>
      </c>
      <c r="Z538" s="29">
        <f>R538*IF(($G$3/2-$M$13)&gt;0,('ver pressoflex 6p C2 DCpowe'!$G$3/2-'ver pressoflex 6p C2 DCpowe'!$M$13),'ver pressoflex 6p C2 DCpowe'!$G$3/2-('ver pressoflex 6p C2 DCpowe'!$G$3-'ver pressoflex 6p C2 DCpowe'!$M$13))*IF(($G$3/2-$M$13)&gt;0,-1,1)</f>
        <v>18248587.500000004</v>
      </c>
      <c r="AA538" s="113">
        <f t="shared" si="126"/>
        <v>82692272.196483076</v>
      </c>
      <c r="AB538" s="193">
        <f t="shared" si="127"/>
        <v>2.4562026090469702E-3</v>
      </c>
      <c r="AC538" s="191">
        <f t="shared" si="128"/>
        <v>3.9825599039671729E-3</v>
      </c>
      <c r="AD538" s="194">
        <f t="shared" si="129"/>
        <v>5.0218871583520645E-6</v>
      </c>
      <c r="AE538" s="191">
        <f t="shared" si="130"/>
        <v>0.29869199279753794</v>
      </c>
      <c r="AF538" s="191">
        <f t="shared" si="131"/>
        <v>0.48661822812161559</v>
      </c>
    </row>
    <row r="539" spans="2:32">
      <c r="B539" s="116">
        <f t="shared" si="117"/>
        <v>15064.281585143501</v>
      </c>
      <c r="C539" s="115">
        <f t="shared" si="116"/>
        <v>65.270000000000124</v>
      </c>
      <c r="D539" s="68">
        <f>'ver pressoflex 6p C2 DCpowe'!$G$3/2/$C$557*C539</f>
        <v>799.55750000000148</v>
      </c>
      <c r="E539" s="114">
        <f t="shared" si="119"/>
        <v>-1.8848763787436579E-3</v>
      </c>
      <c r="F539" s="114">
        <f t="shared" si="120"/>
        <v>-1.63337404527357E-3</v>
      </c>
      <c r="G539" s="114">
        <f t="shared" si="121"/>
        <v>-1.3818717118034821E-3</v>
      </c>
      <c r="H539" s="114">
        <f t="shared" si="122"/>
        <v>4.0568662494871706E-3</v>
      </c>
      <c r="I539" s="114">
        <f t="shared" si="123"/>
        <v>4.3083685829572588E-3</v>
      </c>
      <c r="J539" s="114">
        <f t="shared" si="124"/>
        <v>4.5598709164273461E-3</v>
      </c>
      <c r="K539" s="114">
        <f t="shared" si="125"/>
        <v>5.1886267501025669E-3</v>
      </c>
      <c r="L539" s="113">
        <f>-'ver pressoflex 6p C2 DCpowe'!$G$2*'ver pressoflex 6p C2 DCpowe'!D539*'ver pressoflex 6p C2 DCpowe'!$G$17*'ver pressoflex 6p C2 DCpowe'!$G$13*'ver pressoflex 6p C2 DCpowe'!AE539</f>
        <v>-57064.281585143493</v>
      </c>
      <c r="M539" s="31">
        <f>IF(ABS(E539)&lt;'ver pressoflex 6p C2 DCpowe'!$G$7,'ver pressoflex 6p C2 DCpowe'!$G$16*E539*'ver pressoflex 6p C2 DCpowe'!$O$8,SIGN(E539)*'ver pressoflex 6p C2 DCpowe'!$G$15*'ver pressoflex 6p C2 DCpowe'!$O$8)</f>
        <v>-17803.500000000004</v>
      </c>
      <c r="N539" s="31">
        <f>IF(ABS(F539)&lt;'ver pressoflex 6p C2 DCpowe'!$G$7,'ver pressoflex 6p C2 DCpowe'!$G$16*F539*'ver pressoflex 6p C2 DCpowe'!$O$9,SIGN(F539)*'ver pressoflex 6p C2 DCpowe'!$G$15*'ver pressoflex 6p C2 DCpowe'!$O$9)</f>
        <v>0</v>
      </c>
      <c r="O539" s="31">
        <f>IF(ABS(G539)&lt;'ver pressoflex 6p C2 DCpowe'!$G$7,'ver pressoflex 6p C2 DCpowe'!$G$16*G539*'ver pressoflex 6p C2 DCpowe'!$O$10,SIGN(G539)*'ver pressoflex 6p C2 DCpowe'!$G$15*'ver pressoflex 6p C2 DCpowe'!$O$10)</f>
        <v>0</v>
      </c>
      <c r="P539" s="31">
        <f>IF(ABS(H539)&lt;'ver pressoflex 6p C2 DCpowe'!$G$7,'ver pressoflex 6p C2 DCpowe'!$G$16*H539*'ver pressoflex 6p C2 DCpowe'!$O$11,SIGN(H539)*'ver pressoflex 6p C2 DCpowe'!$G$15*'ver pressoflex 6p C2 DCpowe'!$O$11)</f>
        <v>0</v>
      </c>
      <c r="Q539" s="31">
        <f>IF(ABS(I539)&lt;'ver pressoflex 6p C2 DCpowe'!$G$7,'ver pressoflex 6p C2 DCpowe'!$G$16*I539*'ver pressoflex 6p C2 DCpowe'!$O$12,SIGN(I539)*'ver pressoflex 6p C2 DCpowe'!$G$15*'ver pressoflex 6p C2 DCpowe'!$O$12)</f>
        <v>0</v>
      </c>
      <c r="R539" s="31">
        <f>IF(ABS(J539)&lt;'ver pressoflex 6p C2 DCpowe'!$G$7,'ver pressoflex 6p C2 DCpowe'!$G$16*J539*'ver pressoflex 6p C2 DCpowe'!$O$13,SIGN(J539)*'ver pressoflex 6p C2 DCpowe'!$G$15*'ver pressoflex 6p C2 DCpowe'!$O$13)</f>
        <v>17803.500000000004</v>
      </c>
      <c r="S539" s="113">
        <f t="shared" si="118"/>
        <v>-57064.281585143501</v>
      </c>
      <c r="T539" s="362">
        <f>-L539*('ver pressoflex 6p C2 DCpowe'!$G$3/2-'ver pressoflex 6p C2 DCpowe'!AF539*'ver pressoflex 6p C2 DCpowe'!D539)</f>
        <v>47687465.327065818</v>
      </c>
      <c r="U539" s="29">
        <f>M539*IF(($G$3/2-$M$8)&gt;0,('ver pressoflex 6p C2 DCpowe'!$G$3/2-'ver pressoflex 6p C2 DCpowe'!$M$8),'ver pressoflex 6p C2 DCpowe'!$G$3/2-('ver pressoflex 6p C2 DCpowe'!$G$3-'ver pressoflex 6p C2 DCpowe'!$M$8))*IF(($G$3/2-$M$8)&gt;0,-1,1)</f>
        <v>18248587.500000004</v>
      </c>
      <c r="V539" s="29">
        <f>N539*IF(($G$3/2-$M$9)&gt;0,('ver pressoflex 6p C2 DCpowe'!$G$3/2-'ver pressoflex 6p C2 DCpowe'!$M$9),'ver pressoflex 6p C2 DCpowe'!$G$3/2-('ver pressoflex 6p C2 DCpowe'!$G$3-'ver pressoflex 6p C2 DCpowe'!$M$9))*IF(($G$3/2-$M$9)&gt;0,-1,1)</f>
        <v>0</v>
      </c>
      <c r="W539" s="29">
        <f>O539*IF(($G$3/2-$M$10)&gt;0,('ver pressoflex 6p C2 DCpowe'!$G$3/2-'ver pressoflex 6p C2 DCpowe'!$M$10),'ver pressoflex 6p C2 DCpowe'!$G$3/2-('ver pressoflex 6p C2 DCpowe'!$G$3-'ver pressoflex 6p C2 DCpowe'!$M$10))*IF(($G$3/2-$M$10)&gt;0,-1,1)</f>
        <v>0</v>
      </c>
      <c r="X539" s="29">
        <f>P539*IF(($G$3/2-$M$11)&gt;0,('ver pressoflex 6p C2 DCpowe'!$G$3/2-'ver pressoflex 6p C2 DCpowe'!$M$11),'ver pressoflex 6p C2 DCpowe'!$G$3/2-('ver pressoflex 6p C2 DCpowe'!$G$3-'ver pressoflex 6p C2 DCpowe'!$M$11))*IF(($G$3/2-$M$11)&gt;0,-1,1)</f>
        <v>0</v>
      </c>
      <c r="Y539" s="29">
        <f>Q539*IF(($G$3/2-$M$12)&gt;0,('ver pressoflex 6p C2 DCpowe'!$G$3/2-'ver pressoflex 6p C2 DCpowe'!$M$12),'ver pressoflex 6p C2 DCpowe'!$G$3/2-('ver pressoflex 6p C2 DCpowe'!$G$3-'ver pressoflex 6p C2 DCpowe'!$M$12))*IF(($G$3/2-$M$12)&gt;0,-1,1)</f>
        <v>0</v>
      </c>
      <c r="Z539" s="29">
        <f>R539*IF(($G$3/2-$M$13)&gt;0,('ver pressoflex 6p C2 DCpowe'!$G$3/2-'ver pressoflex 6p C2 DCpowe'!$M$13),'ver pressoflex 6p C2 DCpowe'!$G$3/2-('ver pressoflex 6p C2 DCpowe'!$G$3-'ver pressoflex 6p C2 DCpowe'!$M$13))*IF(($G$3/2-$M$13)&gt;0,-1,1)</f>
        <v>18248587.500000004</v>
      </c>
      <c r="AA539" s="113">
        <f t="shared" si="126"/>
        <v>84184640.327065825</v>
      </c>
      <c r="AB539" s="193">
        <f t="shared" si="127"/>
        <v>2.5136322124188776E-3</v>
      </c>
      <c r="AC539" s="191">
        <f t="shared" si="128"/>
        <v>4.0782759095870187E-3</v>
      </c>
      <c r="AD539" s="194">
        <f t="shared" si="129"/>
        <v>5.2597335272026297E-6</v>
      </c>
      <c r="AE539" s="191">
        <f t="shared" si="130"/>
        <v>0.30587069321902638</v>
      </c>
      <c r="AF539" s="191">
        <f t="shared" si="131"/>
        <v>0.48691962331117045</v>
      </c>
    </row>
    <row r="540" spans="2:32">
      <c r="B540" s="116">
        <f t="shared" si="117"/>
        <v>17319.473666327962</v>
      </c>
      <c r="C540" s="115">
        <f t="shared" si="116"/>
        <v>66.270000000000124</v>
      </c>
      <c r="D540" s="68">
        <f>'ver pressoflex 6p C2 DCpowe'!$G$3/2/$C$557*C540</f>
        <v>811.80750000000148</v>
      </c>
      <c r="E540" s="114">
        <f t="shared" si="119"/>
        <v>-1.9383170937639169E-3</v>
      </c>
      <c r="F540" s="114">
        <f t="shared" si="120"/>
        <v>-1.6848625880556457E-3</v>
      </c>
      <c r="G540" s="114">
        <f t="shared" si="121"/>
        <v>-1.4314080823473749E-3</v>
      </c>
      <c r="H540" s="114">
        <f t="shared" si="122"/>
        <v>4.0495456035939837E-3</v>
      </c>
      <c r="I540" s="114">
        <f t="shared" si="123"/>
        <v>4.3030001093022551E-3</v>
      </c>
      <c r="J540" s="114">
        <f t="shared" si="124"/>
        <v>4.5564546150105257E-3</v>
      </c>
      <c r="K540" s="114">
        <f t="shared" si="125"/>
        <v>5.190090879281203E-3</v>
      </c>
      <c r="L540" s="113">
        <f>-'ver pressoflex 6p C2 DCpowe'!$G$2*'ver pressoflex 6p C2 DCpowe'!D540*'ver pressoflex 6p C2 DCpowe'!$G$17*'ver pressoflex 6p C2 DCpowe'!$G$13*'ver pressoflex 6p C2 DCpowe'!AE540</f>
        <v>-59319.473666327955</v>
      </c>
      <c r="M540" s="31">
        <f>IF(ABS(E540)&lt;'ver pressoflex 6p C2 DCpowe'!$G$7,'ver pressoflex 6p C2 DCpowe'!$G$16*E540*'ver pressoflex 6p C2 DCpowe'!$O$8,SIGN(E540)*'ver pressoflex 6p C2 DCpowe'!$G$15*'ver pressoflex 6p C2 DCpowe'!$O$8)</f>
        <v>-17803.500000000004</v>
      </c>
      <c r="N540" s="31">
        <f>IF(ABS(F540)&lt;'ver pressoflex 6p C2 DCpowe'!$G$7,'ver pressoflex 6p C2 DCpowe'!$G$16*F540*'ver pressoflex 6p C2 DCpowe'!$O$9,SIGN(F540)*'ver pressoflex 6p C2 DCpowe'!$G$15*'ver pressoflex 6p C2 DCpowe'!$O$9)</f>
        <v>0</v>
      </c>
      <c r="O540" s="31">
        <f>IF(ABS(G540)&lt;'ver pressoflex 6p C2 DCpowe'!$G$7,'ver pressoflex 6p C2 DCpowe'!$G$16*G540*'ver pressoflex 6p C2 DCpowe'!$O$10,SIGN(G540)*'ver pressoflex 6p C2 DCpowe'!$G$15*'ver pressoflex 6p C2 DCpowe'!$O$10)</f>
        <v>0</v>
      </c>
      <c r="P540" s="31">
        <f>IF(ABS(H540)&lt;'ver pressoflex 6p C2 DCpowe'!$G$7,'ver pressoflex 6p C2 DCpowe'!$G$16*H540*'ver pressoflex 6p C2 DCpowe'!$O$11,SIGN(H540)*'ver pressoflex 6p C2 DCpowe'!$G$15*'ver pressoflex 6p C2 DCpowe'!$O$11)</f>
        <v>0</v>
      </c>
      <c r="Q540" s="31">
        <f>IF(ABS(I540)&lt;'ver pressoflex 6p C2 DCpowe'!$G$7,'ver pressoflex 6p C2 DCpowe'!$G$16*I540*'ver pressoflex 6p C2 DCpowe'!$O$12,SIGN(I540)*'ver pressoflex 6p C2 DCpowe'!$G$15*'ver pressoflex 6p C2 DCpowe'!$O$12)</f>
        <v>0</v>
      </c>
      <c r="R540" s="31">
        <f>IF(ABS(J540)&lt;'ver pressoflex 6p C2 DCpowe'!$G$7,'ver pressoflex 6p C2 DCpowe'!$G$16*J540*'ver pressoflex 6p C2 DCpowe'!$O$13,SIGN(J540)*'ver pressoflex 6p C2 DCpowe'!$G$15*'ver pressoflex 6p C2 DCpowe'!$O$13)</f>
        <v>17803.500000000004</v>
      </c>
      <c r="S540" s="113">
        <f t="shared" si="118"/>
        <v>-59319.473666327962</v>
      </c>
      <c r="T540" s="362">
        <f>-L540*('ver pressoflex 6p C2 DCpowe'!$G$3/2-'ver pressoflex 6p C2 DCpowe'!AF540*'ver pressoflex 6p C2 DCpowe'!D540)</f>
        <v>49204171.422102049</v>
      </c>
      <c r="U540" s="29">
        <f>M540*IF(($G$3/2-$M$8)&gt;0,('ver pressoflex 6p C2 DCpowe'!$G$3/2-'ver pressoflex 6p C2 DCpowe'!$M$8),'ver pressoflex 6p C2 DCpowe'!$G$3/2-('ver pressoflex 6p C2 DCpowe'!$G$3-'ver pressoflex 6p C2 DCpowe'!$M$8))*IF(($G$3/2-$M$8)&gt;0,-1,1)</f>
        <v>18248587.500000004</v>
      </c>
      <c r="V540" s="29">
        <f>N540*IF(($G$3/2-$M$9)&gt;0,('ver pressoflex 6p C2 DCpowe'!$G$3/2-'ver pressoflex 6p C2 DCpowe'!$M$9),'ver pressoflex 6p C2 DCpowe'!$G$3/2-('ver pressoflex 6p C2 DCpowe'!$G$3-'ver pressoflex 6p C2 DCpowe'!$M$9))*IF(($G$3/2-$M$9)&gt;0,-1,1)</f>
        <v>0</v>
      </c>
      <c r="W540" s="29">
        <f>O540*IF(($G$3/2-$M$10)&gt;0,('ver pressoflex 6p C2 DCpowe'!$G$3/2-'ver pressoflex 6p C2 DCpowe'!$M$10),'ver pressoflex 6p C2 DCpowe'!$G$3/2-('ver pressoflex 6p C2 DCpowe'!$G$3-'ver pressoflex 6p C2 DCpowe'!$M$10))*IF(($G$3/2-$M$10)&gt;0,-1,1)</f>
        <v>0</v>
      </c>
      <c r="X540" s="29">
        <f>P540*IF(($G$3/2-$M$11)&gt;0,('ver pressoflex 6p C2 DCpowe'!$G$3/2-'ver pressoflex 6p C2 DCpowe'!$M$11),'ver pressoflex 6p C2 DCpowe'!$G$3/2-('ver pressoflex 6p C2 DCpowe'!$G$3-'ver pressoflex 6p C2 DCpowe'!$M$11))*IF(($G$3/2-$M$11)&gt;0,-1,1)</f>
        <v>0</v>
      </c>
      <c r="Y540" s="29">
        <f>Q540*IF(($G$3/2-$M$12)&gt;0,('ver pressoflex 6p C2 DCpowe'!$G$3/2-'ver pressoflex 6p C2 DCpowe'!$M$12),'ver pressoflex 6p C2 DCpowe'!$G$3/2-('ver pressoflex 6p C2 DCpowe'!$G$3-'ver pressoflex 6p C2 DCpowe'!$M$12))*IF(($G$3/2-$M$12)&gt;0,-1,1)</f>
        <v>0</v>
      </c>
      <c r="Z540" s="29">
        <f>R540*IF(($G$3/2-$M$13)&gt;0,('ver pressoflex 6p C2 DCpowe'!$G$3/2-'ver pressoflex 6p C2 DCpowe'!$M$13),'ver pressoflex 6p C2 DCpowe'!$G$3/2-('ver pressoflex 6p C2 DCpowe'!$G$3-'ver pressoflex 6p C2 DCpowe'!$M$13))*IF(($G$3/2-$M$13)&gt;0,-1,1)</f>
        <v>18248587.500000004</v>
      </c>
      <c r="AA540" s="113">
        <f t="shared" si="126"/>
        <v>85701346.422102049</v>
      </c>
      <c r="AB540" s="193">
        <f t="shared" si="127"/>
        <v>2.5719533580345942E-3</v>
      </c>
      <c r="AC540" s="191">
        <f t="shared" si="128"/>
        <v>4.1754778189465463E-3</v>
      </c>
      <c r="AD540" s="194">
        <f t="shared" si="129"/>
        <v>5.5068978410322998E-6</v>
      </c>
      <c r="AE540" s="191">
        <f t="shared" si="130"/>
        <v>0.31316083642099096</v>
      </c>
      <c r="AF540" s="191">
        <f t="shared" si="131"/>
        <v>0.48721212161212457</v>
      </c>
    </row>
    <row r="541" spans="2:32">
      <c r="B541" s="116">
        <f t="shared" si="117"/>
        <v>19638.272177215011</v>
      </c>
      <c r="C541" s="115">
        <f t="shared" si="116"/>
        <v>67.270000000000124</v>
      </c>
      <c r="D541" s="68">
        <f>'ver pressoflex 6p C2 DCpowe'!$G$3/2/$C$557*C541</f>
        <v>824.05750000000148</v>
      </c>
      <c r="E541" s="114">
        <f t="shared" si="119"/>
        <v>-1.9925939170818917E-3</v>
      </c>
      <c r="F541" s="114">
        <f t="shared" si="120"/>
        <v>-1.7371566963665717E-3</v>
      </c>
      <c r="G541" s="114">
        <f t="shared" si="121"/>
        <v>-1.4817194756512515E-3</v>
      </c>
      <c r="H541" s="114">
        <f t="shared" si="122"/>
        <v>4.0421104223175488E-3</v>
      </c>
      <c r="I541" s="114">
        <f t="shared" si="123"/>
        <v>4.2975476430328697E-3</v>
      </c>
      <c r="J541" s="114">
        <f t="shared" si="124"/>
        <v>4.5529848637481897E-3</v>
      </c>
      <c r="K541" s="114">
        <f t="shared" si="125"/>
        <v>5.1915779155364905E-3</v>
      </c>
      <c r="L541" s="113">
        <f>-'ver pressoflex 6p C2 DCpowe'!$G$2*'ver pressoflex 6p C2 DCpowe'!D541*'ver pressoflex 6p C2 DCpowe'!$G$17*'ver pressoflex 6p C2 DCpowe'!$G$13*'ver pressoflex 6p C2 DCpowe'!AE541</f>
        <v>-61638.272177215011</v>
      </c>
      <c r="M541" s="31">
        <f>IF(ABS(E541)&lt;'ver pressoflex 6p C2 DCpowe'!$G$7,'ver pressoflex 6p C2 DCpowe'!$G$16*E541*'ver pressoflex 6p C2 DCpowe'!$O$8,SIGN(E541)*'ver pressoflex 6p C2 DCpowe'!$G$15*'ver pressoflex 6p C2 DCpowe'!$O$8)</f>
        <v>-17803.500000000004</v>
      </c>
      <c r="N541" s="31">
        <f>IF(ABS(F541)&lt;'ver pressoflex 6p C2 DCpowe'!$G$7,'ver pressoflex 6p C2 DCpowe'!$G$16*F541*'ver pressoflex 6p C2 DCpowe'!$O$9,SIGN(F541)*'ver pressoflex 6p C2 DCpowe'!$G$15*'ver pressoflex 6p C2 DCpowe'!$O$9)</f>
        <v>0</v>
      </c>
      <c r="O541" s="31">
        <f>IF(ABS(G541)&lt;'ver pressoflex 6p C2 DCpowe'!$G$7,'ver pressoflex 6p C2 DCpowe'!$G$16*G541*'ver pressoflex 6p C2 DCpowe'!$O$10,SIGN(G541)*'ver pressoflex 6p C2 DCpowe'!$G$15*'ver pressoflex 6p C2 DCpowe'!$O$10)</f>
        <v>0</v>
      </c>
      <c r="P541" s="31">
        <f>IF(ABS(H541)&lt;'ver pressoflex 6p C2 DCpowe'!$G$7,'ver pressoflex 6p C2 DCpowe'!$G$16*H541*'ver pressoflex 6p C2 DCpowe'!$O$11,SIGN(H541)*'ver pressoflex 6p C2 DCpowe'!$G$15*'ver pressoflex 6p C2 DCpowe'!$O$11)</f>
        <v>0</v>
      </c>
      <c r="Q541" s="31">
        <f>IF(ABS(I541)&lt;'ver pressoflex 6p C2 DCpowe'!$G$7,'ver pressoflex 6p C2 DCpowe'!$G$16*I541*'ver pressoflex 6p C2 DCpowe'!$O$12,SIGN(I541)*'ver pressoflex 6p C2 DCpowe'!$G$15*'ver pressoflex 6p C2 DCpowe'!$O$12)</f>
        <v>0</v>
      </c>
      <c r="R541" s="31">
        <f>IF(ABS(J541)&lt;'ver pressoflex 6p C2 DCpowe'!$G$7,'ver pressoflex 6p C2 DCpowe'!$G$16*J541*'ver pressoflex 6p C2 DCpowe'!$O$13,SIGN(J541)*'ver pressoflex 6p C2 DCpowe'!$G$15*'ver pressoflex 6p C2 DCpowe'!$O$13)</f>
        <v>17803.500000000004</v>
      </c>
      <c r="S541" s="113">
        <f t="shared" si="118"/>
        <v>-61638.272177215011</v>
      </c>
      <c r="T541" s="362">
        <f>-L541*('ver pressoflex 6p C2 DCpowe'!$G$3/2-'ver pressoflex 6p C2 DCpowe'!AF541*'ver pressoflex 6p C2 DCpowe'!D541)</f>
        <v>50745259.236765474</v>
      </c>
      <c r="U541" s="29">
        <f>M541*IF(($G$3/2-$M$8)&gt;0,('ver pressoflex 6p C2 DCpowe'!$G$3/2-'ver pressoflex 6p C2 DCpowe'!$M$8),'ver pressoflex 6p C2 DCpowe'!$G$3/2-('ver pressoflex 6p C2 DCpowe'!$G$3-'ver pressoflex 6p C2 DCpowe'!$M$8))*IF(($G$3/2-$M$8)&gt;0,-1,1)</f>
        <v>18248587.500000004</v>
      </c>
      <c r="V541" s="29">
        <f>N541*IF(($G$3/2-$M$9)&gt;0,('ver pressoflex 6p C2 DCpowe'!$G$3/2-'ver pressoflex 6p C2 DCpowe'!$M$9),'ver pressoflex 6p C2 DCpowe'!$G$3/2-('ver pressoflex 6p C2 DCpowe'!$G$3-'ver pressoflex 6p C2 DCpowe'!$M$9))*IF(($G$3/2-$M$9)&gt;0,-1,1)</f>
        <v>0</v>
      </c>
      <c r="W541" s="29">
        <f>O541*IF(($G$3/2-$M$10)&gt;0,('ver pressoflex 6p C2 DCpowe'!$G$3/2-'ver pressoflex 6p C2 DCpowe'!$M$10),'ver pressoflex 6p C2 DCpowe'!$G$3/2-('ver pressoflex 6p C2 DCpowe'!$G$3-'ver pressoflex 6p C2 DCpowe'!$M$10))*IF(($G$3/2-$M$10)&gt;0,-1,1)</f>
        <v>0</v>
      </c>
      <c r="X541" s="29">
        <f>P541*IF(($G$3/2-$M$11)&gt;0,('ver pressoflex 6p C2 DCpowe'!$G$3/2-'ver pressoflex 6p C2 DCpowe'!$M$11),'ver pressoflex 6p C2 DCpowe'!$G$3/2-('ver pressoflex 6p C2 DCpowe'!$G$3-'ver pressoflex 6p C2 DCpowe'!$M$11))*IF(($G$3/2-$M$11)&gt;0,-1,1)</f>
        <v>0</v>
      </c>
      <c r="Y541" s="29">
        <f>Q541*IF(($G$3/2-$M$12)&gt;0,('ver pressoflex 6p C2 DCpowe'!$G$3/2-'ver pressoflex 6p C2 DCpowe'!$M$12),'ver pressoflex 6p C2 DCpowe'!$G$3/2-('ver pressoflex 6p C2 DCpowe'!$G$3-'ver pressoflex 6p C2 DCpowe'!$M$12))*IF(($G$3/2-$M$12)&gt;0,-1,1)</f>
        <v>0</v>
      </c>
      <c r="Z541" s="29">
        <f>R541*IF(($G$3/2-$M$13)&gt;0,('ver pressoflex 6p C2 DCpowe'!$G$3/2-'ver pressoflex 6p C2 DCpowe'!$M$13),'ver pressoflex 6p C2 DCpowe'!$G$3/2-('ver pressoflex 6p C2 DCpowe'!$G$3-'ver pressoflex 6p C2 DCpowe'!$M$13))*IF(($G$3/2-$M$13)&gt;0,-1,1)</f>
        <v>18248587.500000004</v>
      </c>
      <c r="AA541" s="113">
        <f t="shared" si="126"/>
        <v>87242434.236765474</v>
      </c>
      <c r="AB541" s="193">
        <f t="shared" si="127"/>
        <v>2.6311869688701926E-3</v>
      </c>
      <c r="AC541" s="191">
        <f t="shared" si="128"/>
        <v>4.2742005036725435E-3</v>
      </c>
      <c r="AD541" s="194">
        <f t="shared" si="129"/>
        <v>5.7637318320713717E-6</v>
      </c>
      <c r="AE541" s="191">
        <f t="shared" si="130"/>
        <v>0.32056503777544076</v>
      </c>
      <c r="AF541" s="191">
        <f t="shared" si="131"/>
        <v>0.48749611070004406</v>
      </c>
    </row>
    <row r="542" spans="2:32">
      <c r="B542" s="116">
        <f t="shared" si="117"/>
        <v>22022.181621618365</v>
      </c>
      <c r="C542" s="115">
        <f t="shared" si="116"/>
        <v>68.270000000000124</v>
      </c>
      <c r="D542" s="68">
        <f>'ver pressoflex 6p C2 DCpowe'!$G$3/2/$C$557*C542</f>
        <v>836.30750000000148</v>
      </c>
      <c r="E542" s="114">
        <f t="shared" si="119"/>
        <v>-2.0477266254423001E-3</v>
      </c>
      <c r="F542" s="114">
        <f t="shared" si="120"/>
        <v>-1.7902754245129008E-3</v>
      </c>
      <c r="G542" s="114">
        <f t="shared" si="121"/>
        <v>-1.5328242235835017E-3</v>
      </c>
      <c r="H542" s="114">
        <f t="shared" si="122"/>
        <v>4.0345579965147538E-3</v>
      </c>
      <c r="I542" s="114">
        <f t="shared" si="123"/>
        <v>4.2920091974441524E-3</v>
      </c>
      <c r="J542" s="114">
        <f t="shared" si="124"/>
        <v>4.549460398373552E-3</v>
      </c>
      <c r="K542" s="114">
        <f t="shared" si="125"/>
        <v>5.1930884006970487E-3</v>
      </c>
      <c r="L542" s="113">
        <f>-'ver pressoflex 6p C2 DCpowe'!$G$2*'ver pressoflex 6p C2 DCpowe'!D542*'ver pressoflex 6p C2 DCpowe'!$G$17*'ver pressoflex 6p C2 DCpowe'!$G$13*'ver pressoflex 6p C2 DCpowe'!AE542</f>
        <v>-64022.181621618358</v>
      </c>
      <c r="M542" s="31">
        <f>IF(ABS(E542)&lt;'ver pressoflex 6p C2 DCpowe'!$G$7,'ver pressoflex 6p C2 DCpowe'!$G$16*E542*'ver pressoflex 6p C2 DCpowe'!$O$8,SIGN(E542)*'ver pressoflex 6p C2 DCpowe'!$G$15*'ver pressoflex 6p C2 DCpowe'!$O$8)</f>
        <v>-17803.500000000004</v>
      </c>
      <c r="N542" s="31">
        <f>IF(ABS(F542)&lt;'ver pressoflex 6p C2 DCpowe'!$G$7,'ver pressoflex 6p C2 DCpowe'!$G$16*F542*'ver pressoflex 6p C2 DCpowe'!$O$9,SIGN(F542)*'ver pressoflex 6p C2 DCpowe'!$G$15*'ver pressoflex 6p C2 DCpowe'!$O$9)</f>
        <v>0</v>
      </c>
      <c r="O542" s="31">
        <f>IF(ABS(G542)&lt;'ver pressoflex 6p C2 DCpowe'!$G$7,'ver pressoflex 6p C2 DCpowe'!$G$16*G542*'ver pressoflex 6p C2 DCpowe'!$O$10,SIGN(G542)*'ver pressoflex 6p C2 DCpowe'!$G$15*'ver pressoflex 6p C2 DCpowe'!$O$10)</f>
        <v>0</v>
      </c>
      <c r="P542" s="31">
        <f>IF(ABS(H542)&lt;'ver pressoflex 6p C2 DCpowe'!$G$7,'ver pressoflex 6p C2 DCpowe'!$G$16*H542*'ver pressoflex 6p C2 DCpowe'!$O$11,SIGN(H542)*'ver pressoflex 6p C2 DCpowe'!$G$15*'ver pressoflex 6p C2 DCpowe'!$O$11)</f>
        <v>0</v>
      </c>
      <c r="Q542" s="31">
        <f>IF(ABS(I542)&lt;'ver pressoflex 6p C2 DCpowe'!$G$7,'ver pressoflex 6p C2 DCpowe'!$G$16*I542*'ver pressoflex 6p C2 DCpowe'!$O$12,SIGN(I542)*'ver pressoflex 6p C2 DCpowe'!$G$15*'ver pressoflex 6p C2 DCpowe'!$O$12)</f>
        <v>0</v>
      </c>
      <c r="R542" s="31">
        <f>IF(ABS(J542)&lt;'ver pressoflex 6p C2 DCpowe'!$G$7,'ver pressoflex 6p C2 DCpowe'!$G$16*J542*'ver pressoflex 6p C2 DCpowe'!$O$13,SIGN(J542)*'ver pressoflex 6p C2 DCpowe'!$G$15*'ver pressoflex 6p C2 DCpowe'!$O$13)</f>
        <v>17803.500000000004</v>
      </c>
      <c r="S542" s="113">
        <f t="shared" si="118"/>
        <v>-64022.181621618365</v>
      </c>
      <c r="T542" s="362">
        <f>-L542*('ver pressoflex 6p C2 DCpowe'!$G$3/2-'ver pressoflex 6p C2 DCpowe'!AF542*'ver pressoflex 6p C2 DCpowe'!D542)</f>
        <v>52310773.906170487</v>
      </c>
      <c r="U542" s="29">
        <f>M542*IF(($G$3/2-$M$8)&gt;0,('ver pressoflex 6p C2 DCpowe'!$G$3/2-'ver pressoflex 6p C2 DCpowe'!$M$8),'ver pressoflex 6p C2 DCpowe'!$G$3/2-('ver pressoflex 6p C2 DCpowe'!$G$3-'ver pressoflex 6p C2 DCpowe'!$M$8))*IF(($G$3/2-$M$8)&gt;0,-1,1)</f>
        <v>18248587.500000004</v>
      </c>
      <c r="V542" s="29">
        <f>N542*IF(($G$3/2-$M$9)&gt;0,('ver pressoflex 6p C2 DCpowe'!$G$3/2-'ver pressoflex 6p C2 DCpowe'!$M$9),'ver pressoflex 6p C2 DCpowe'!$G$3/2-('ver pressoflex 6p C2 DCpowe'!$G$3-'ver pressoflex 6p C2 DCpowe'!$M$9))*IF(($G$3/2-$M$9)&gt;0,-1,1)</f>
        <v>0</v>
      </c>
      <c r="W542" s="29">
        <f>O542*IF(($G$3/2-$M$10)&gt;0,('ver pressoflex 6p C2 DCpowe'!$G$3/2-'ver pressoflex 6p C2 DCpowe'!$M$10),'ver pressoflex 6p C2 DCpowe'!$G$3/2-('ver pressoflex 6p C2 DCpowe'!$G$3-'ver pressoflex 6p C2 DCpowe'!$M$10))*IF(($G$3/2-$M$10)&gt;0,-1,1)</f>
        <v>0</v>
      </c>
      <c r="X542" s="29">
        <f>P542*IF(($G$3/2-$M$11)&gt;0,('ver pressoflex 6p C2 DCpowe'!$G$3/2-'ver pressoflex 6p C2 DCpowe'!$M$11),'ver pressoflex 6p C2 DCpowe'!$G$3/2-('ver pressoflex 6p C2 DCpowe'!$G$3-'ver pressoflex 6p C2 DCpowe'!$M$11))*IF(($G$3/2-$M$11)&gt;0,-1,1)</f>
        <v>0</v>
      </c>
      <c r="Y542" s="29">
        <f>Q542*IF(($G$3/2-$M$12)&gt;0,('ver pressoflex 6p C2 DCpowe'!$G$3/2-'ver pressoflex 6p C2 DCpowe'!$M$12),'ver pressoflex 6p C2 DCpowe'!$G$3/2-('ver pressoflex 6p C2 DCpowe'!$G$3-'ver pressoflex 6p C2 DCpowe'!$M$12))*IF(($G$3/2-$M$12)&gt;0,-1,1)</f>
        <v>0</v>
      </c>
      <c r="Z542" s="29">
        <f>R542*IF(($G$3/2-$M$13)&gt;0,('ver pressoflex 6p C2 DCpowe'!$G$3/2-'ver pressoflex 6p C2 DCpowe'!$M$13),'ver pressoflex 6p C2 DCpowe'!$G$3/2-('ver pressoflex 6p C2 DCpowe'!$G$3-'ver pressoflex 6p C2 DCpowe'!$M$13))*IF(($G$3/2-$M$13)&gt;0,-1,1)</f>
        <v>18248587.500000004</v>
      </c>
      <c r="AA542" s="113">
        <f t="shared" si="126"/>
        <v>88807948.906170487</v>
      </c>
      <c r="AB542" s="193">
        <f t="shared" si="127"/>
        <v>2.6913546277657976E-3</v>
      </c>
      <c r="AC542" s="191">
        <f t="shared" si="128"/>
        <v>4.3744799351652184E-3</v>
      </c>
      <c r="AD542" s="194">
        <f t="shared" si="129"/>
        <v>6.0306025547747582E-6</v>
      </c>
      <c r="AE542" s="191">
        <f t="shared" si="130"/>
        <v>0.32808599513739134</v>
      </c>
      <c r="AF542" s="191">
        <f t="shared" si="131"/>
        <v>0.48777195608175328</v>
      </c>
    </row>
    <row r="543" spans="2:32">
      <c r="B543" s="116">
        <f t="shared" si="117"/>
        <v>24472.754329129792</v>
      </c>
      <c r="C543" s="115">
        <f t="shared" si="116"/>
        <v>69.270000000000124</v>
      </c>
      <c r="D543" s="68">
        <f>'ver pressoflex 6p C2 DCpowe'!$G$3/2/$C$557*C543</f>
        <v>848.55750000000148</v>
      </c>
      <c r="E543" s="114">
        <f t="shared" si="119"/>
        <v>-2.103735624261048E-3</v>
      </c>
      <c r="F543" s="114">
        <f t="shared" si="120"/>
        <v>-1.8442384325072199E-3</v>
      </c>
      <c r="G543" s="114">
        <f t="shared" si="121"/>
        <v>-1.5847412407533918E-3</v>
      </c>
      <c r="H543" s="114">
        <f t="shared" si="122"/>
        <v>4.026885530923144E-3</v>
      </c>
      <c r="I543" s="114">
        <f t="shared" si="123"/>
        <v>4.286382722676973E-3</v>
      </c>
      <c r="J543" s="114">
        <f t="shared" si="124"/>
        <v>4.5458799144308002E-3</v>
      </c>
      <c r="K543" s="114">
        <f t="shared" si="125"/>
        <v>5.194622893815371E-3</v>
      </c>
      <c r="L543" s="113">
        <f>-'ver pressoflex 6p C2 DCpowe'!$G$2*'ver pressoflex 6p C2 DCpowe'!D543*'ver pressoflex 6p C2 DCpowe'!$G$17*'ver pressoflex 6p C2 DCpowe'!$G$13*'ver pressoflex 6p C2 DCpowe'!AE543</f>
        <v>-66472.754329129792</v>
      </c>
      <c r="M543" s="31">
        <f>IF(ABS(E543)&lt;'ver pressoflex 6p C2 DCpowe'!$G$7,'ver pressoflex 6p C2 DCpowe'!$G$16*E543*'ver pressoflex 6p C2 DCpowe'!$O$8,SIGN(E543)*'ver pressoflex 6p C2 DCpowe'!$G$15*'ver pressoflex 6p C2 DCpowe'!$O$8)</f>
        <v>-17803.500000000004</v>
      </c>
      <c r="N543" s="31">
        <f>IF(ABS(F543)&lt;'ver pressoflex 6p C2 DCpowe'!$G$7,'ver pressoflex 6p C2 DCpowe'!$G$16*F543*'ver pressoflex 6p C2 DCpowe'!$O$9,SIGN(F543)*'ver pressoflex 6p C2 DCpowe'!$G$15*'ver pressoflex 6p C2 DCpowe'!$O$9)</f>
        <v>0</v>
      </c>
      <c r="O543" s="31">
        <f>IF(ABS(G543)&lt;'ver pressoflex 6p C2 DCpowe'!$G$7,'ver pressoflex 6p C2 DCpowe'!$G$16*G543*'ver pressoflex 6p C2 DCpowe'!$O$10,SIGN(G543)*'ver pressoflex 6p C2 DCpowe'!$G$15*'ver pressoflex 6p C2 DCpowe'!$O$10)</f>
        <v>0</v>
      </c>
      <c r="P543" s="31">
        <f>IF(ABS(H543)&lt;'ver pressoflex 6p C2 DCpowe'!$G$7,'ver pressoflex 6p C2 DCpowe'!$G$16*H543*'ver pressoflex 6p C2 DCpowe'!$O$11,SIGN(H543)*'ver pressoflex 6p C2 DCpowe'!$G$15*'ver pressoflex 6p C2 DCpowe'!$O$11)</f>
        <v>0</v>
      </c>
      <c r="Q543" s="31">
        <f>IF(ABS(I543)&lt;'ver pressoflex 6p C2 DCpowe'!$G$7,'ver pressoflex 6p C2 DCpowe'!$G$16*I543*'ver pressoflex 6p C2 DCpowe'!$O$12,SIGN(I543)*'ver pressoflex 6p C2 DCpowe'!$G$15*'ver pressoflex 6p C2 DCpowe'!$O$12)</f>
        <v>0</v>
      </c>
      <c r="R543" s="31">
        <f>IF(ABS(J543)&lt;'ver pressoflex 6p C2 DCpowe'!$G$7,'ver pressoflex 6p C2 DCpowe'!$G$16*J543*'ver pressoflex 6p C2 DCpowe'!$O$13,SIGN(J543)*'ver pressoflex 6p C2 DCpowe'!$G$15*'ver pressoflex 6p C2 DCpowe'!$O$13)</f>
        <v>17803.500000000004</v>
      </c>
      <c r="S543" s="113">
        <f t="shared" si="118"/>
        <v>-66472.754329129792</v>
      </c>
      <c r="T543" s="362">
        <f>-L543*('ver pressoflex 6p C2 DCpowe'!$G$3/2-'ver pressoflex 6p C2 DCpowe'!AF543*'ver pressoflex 6p C2 DCpowe'!D543)</f>
        <v>53900762.000204861</v>
      </c>
      <c r="U543" s="29">
        <f>M543*IF(($G$3/2-$M$8)&gt;0,('ver pressoflex 6p C2 DCpowe'!$G$3/2-'ver pressoflex 6p C2 DCpowe'!$M$8),'ver pressoflex 6p C2 DCpowe'!$G$3/2-('ver pressoflex 6p C2 DCpowe'!$G$3-'ver pressoflex 6p C2 DCpowe'!$M$8))*IF(($G$3/2-$M$8)&gt;0,-1,1)</f>
        <v>18248587.500000004</v>
      </c>
      <c r="V543" s="29">
        <f>N543*IF(($G$3/2-$M$9)&gt;0,('ver pressoflex 6p C2 DCpowe'!$G$3/2-'ver pressoflex 6p C2 DCpowe'!$M$9),'ver pressoflex 6p C2 DCpowe'!$G$3/2-('ver pressoflex 6p C2 DCpowe'!$G$3-'ver pressoflex 6p C2 DCpowe'!$M$9))*IF(($G$3/2-$M$9)&gt;0,-1,1)</f>
        <v>0</v>
      </c>
      <c r="W543" s="29">
        <f>O543*IF(($G$3/2-$M$10)&gt;0,('ver pressoflex 6p C2 DCpowe'!$G$3/2-'ver pressoflex 6p C2 DCpowe'!$M$10),'ver pressoflex 6p C2 DCpowe'!$G$3/2-('ver pressoflex 6p C2 DCpowe'!$G$3-'ver pressoflex 6p C2 DCpowe'!$M$10))*IF(($G$3/2-$M$10)&gt;0,-1,1)</f>
        <v>0</v>
      </c>
      <c r="X543" s="29">
        <f>P543*IF(($G$3/2-$M$11)&gt;0,('ver pressoflex 6p C2 DCpowe'!$G$3/2-'ver pressoflex 6p C2 DCpowe'!$M$11),'ver pressoflex 6p C2 DCpowe'!$G$3/2-('ver pressoflex 6p C2 DCpowe'!$G$3-'ver pressoflex 6p C2 DCpowe'!$M$11))*IF(($G$3/2-$M$11)&gt;0,-1,1)</f>
        <v>0</v>
      </c>
      <c r="Y543" s="29">
        <f>Q543*IF(($G$3/2-$M$12)&gt;0,('ver pressoflex 6p C2 DCpowe'!$G$3/2-'ver pressoflex 6p C2 DCpowe'!$M$12),'ver pressoflex 6p C2 DCpowe'!$G$3/2-('ver pressoflex 6p C2 DCpowe'!$G$3-'ver pressoflex 6p C2 DCpowe'!$M$12))*IF(($G$3/2-$M$12)&gt;0,-1,1)</f>
        <v>0</v>
      </c>
      <c r="Z543" s="29">
        <f>R543*IF(($G$3/2-$M$13)&gt;0,('ver pressoflex 6p C2 DCpowe'!$G$3/2-'ver pressoflex 6p C2 DCpowe'!$M$13),'ver pressoflex 6p C2 DCpowe'!$G$3/2-('ver pressoflex 6p C2 DCpowe'!$G$3-'ver pressoflex 6p C2 DCpowe'!$M$13))*IF(($G$3/2-$M$13)&gt;0,-1,1)</f>
        <v>18248587.500000004</v>
      </c>
      <c r="AA543" s="113">
        <f t="shared" si="126"/>
        <v>90397937.000204861</v>
      </c>
      <c r="AB543" s="193">
        <f t="shared" si="127"/>
        <v>2.7524786036456188E-3</v>
      </c>
      <c r="AC543" s="191">
        <f t="shared" si="128"/>
        <v>4.4763532282982542E-3</v>
      </c>
      <c r="AD543" s="194">
        <f t="shared" si="129"/>
        <v>6.3078931640502244E-6</v>
      </c>
      <c r="AE543" s="191">
        <f t="shared" si="130"/>
        <v>0.33572649212236905</v>
      </c>
      <c r="AF543" s="191">
        <f t="shared" si="131"/>
        <v>0.48804000265520242</v>
      </c>
    </row>
    <row r="544" spans="2:32">
      <c r="B544" s="116">
        <f t="shared" si="117"/>
        <v>26991.592370724116</v>
      </c>
      <c r="C544" s="115">
        <f t="shared" si="116"/>
        <v>70.270000000000124</v>
      </c>
      <c r="D544" s="68">
        <f>'ver pressoflex 6p C2 DCpowe'!$G$3/2/$C$557*C544</f>
        <v>860.80750000000148</v>
      </c>
      <c r="E544" s="114">
        <f t="shared" si="119"/>
        <v>-2.1606419728059157E-3</v>
      </c>
      <c r="F544" s="114">
        <f t="shared" si="120"/>
        <v>-1.8990660103289875E-3</v>
      </c>
      <c r="G544" s="114">
        <f t="shared" si="121"/>
        <v>-1.637490047852059E-3</v>
      </c>
      <c r="H544" s="114">
        <f t="shared" si="122"/>
        <v>4.0190901407115183E-3</v>
      </c>
      <c r="I544" s="114">
        <f t="shared" si="123"/>
        <v>4.2806661031884472E-3</v>
      </c>
      <c r="J544" s="114">
        <f t="shared" si="124"/>
        <v>4.5422420656653752E-3</v>
      </c>
      <c r="K544" s="114">
        <f t="shared" si="125"/>
        <v>5.196181971857697E-3</v>
      </c>
      <c r="L544" s="113">
        <f>-'ver pressoflex 6p C2 DCpowe'!$G$2*'ver pressoflex 6p C2 DCpowe'!D544*'ver pressoflex 6p C2 DCpowe'!$G$17*'ver pressoflex 6p C2 DCpowe'!$G$13*'ver pressoflex 6p C2 DCpowe'!AE544</f>
        <v>-68991.592370724116</v>
      </c>
      <c r="M544" s="31">
        <f>IF(ABS(E544)&lt;'ver pressoflex 6p C2 DCpowe'!$G$7,'ver pressoflex 6p C2 DCpowe'!$G$16*E544*'ver pressoflex 6p C2 DCpowe'!$O$8,SIGN(E544)*'ver pressoflex 6p C2 DCpowe'!$G$15*'ver pressoflex 6p C2 DCpowe'!$O$8)</f>
        <v>-17803.500000000004</v>
      </c>
      <c r="N544" s="31">
        <f>IF(ABS(F544)&lt;'ver pressoflex 6p C2 DCpowe'!$G$7,'ver pressoflex 6p C2 DCpowe'!$G$16*F544*'ver pressoflex 6p C2 DCpowe'!$O$9,SIGN(F544)*'ver pressoflex 6p C2 DCpowe'!$G$15*'ver pressoflex 6p C2 DCpowe'!$O$9)</f>
        <v>0</v>
      </c>
      <c r="O544" s="31">
        <f>IF(ABS(G544)&lt;'ver pressoflex 6p C2 DCpowe'!$G$7,'ver pressoflex 6p C2 DCpowe'!$G$16*G544*'ver pressoflex 6p C2 DCpowe'!$O$10,SIGN(G544)*'ver pressoflex 6p C2 DCpowe'!$G$15*'ver pressoflex 6p C2 DCpowe'!$O$10)</f>
        <v>0</v>
      </c>
      <c r="P544" s="31">
        <f>IF(ABS(H544)&lt;'ver pressoflex 6p C2 DCpowe'!$G$7,'ver pressoflex 6p C2 DCpowe'!$G$16*H544*'ver pressoflex 6p C2 DCpowe'!$O$11,SIGN(H544)*'ver pressoflex 6p C2 DCpowe'!$G$15*'ver pressoflex 6p C2 DCpowe'!$O$11)</f>
        <v>0</v>
      </c>
      <c r="Q544" s="31">
        <f>IF(ABS(I544)&lt;'ver pressoflex 6p C2 DCpowe'!$G$7,'ver pressoflex 6p C2 DCpowe'!$G$16*I544*'ver pressoflex 6p C2 DCpowe'!$O$12,SIGN(I544)*'ver pressoflex 6p C2 DCpowe'!$G$15*'ver pressoflex 6p C2 DCpowe'!$O$12)</f>
        <v>0</v>
      </c>
      <c r="R544" s="31">
        <f>IF(ABS(J544)&lt;'ver pressoflex 6p C2 DCpowe'!$G$7,'ver pressoflex 6p C2 DCpowe'!$G$16*J544*'ver pressoflex 6p C2 DCpowe'!$O$13,SIGN(J544)*'ver pressoflex 6p C2 DCpowe'!$G$15*'ver pressoflex 6p C2 DCpowe'!$O$13)</f>
        <v>17803.500000000004</v>
      </c>
      <c r="S544" s="113">
        <f t="shared" si="118"/>
        <v>-68991.592370724116</v>
      </c>
      <c r="T544" s="362">
        <f>-L544*('ver pressoflex 6p C2 DCpowe'!$G$3/2-'ver pressoflex 6p C2 DCpowe'!AF544*'ver pressoflex 6p C2 DCpowe'!D544)</f>
        <v>55515271.580997847</v>
      </c>
      <c r="U544" s="29">
        <f>M544*IF(($G$3/2-$M$8)&gt;0,('ver pressoflex 6p C2 DCpowe'!$G$3/2-'ver pressoflex 6p C2 DCpowe'!$M$8),'ver pressoflex 6p C2 DCpowe'!$G$3/2-('ver pressoflex 6p C2 DCpowe'!$G$3-'ver pressoflex 6p C2 DCpowe'!$M$8))*IF(($G$3/2-$M$8)&gt;0,-1,1)</f>
        <v>18248587.500000004</v>
      </c>
      <c r="V544" s="29">
        <f>N544*IF(($G$3/2-$M$9)&gt;0,('ver pressoflex 6p C2 DCpowe'!$G$3/2-'ver pressoflex 6p C2 DCpowe'!$M$9),'ver pressoflex 6p C2 DCpowe'!$G$3/2-('ver pressoflex 6p C2 DCpowe'!$G$3-'ver pressoflex 6p C2 DCpowe'!$M$9))*IF(($G$3/2-$M$9)&gt;0,-1,1)</f>
        <v>0</v>
      </c>
      <c r="W544" s="29">
        <f>O544*IF(($G$3/2-$M$10)&gt;0,('ver pressoflex 6p C2 DCpowe'!$G$3/2-'ver pressoflex 6p C2 DCpowe'!$M$10),'ver pressoflex 6p C2 DCpowe'!$G$3/2-('ver pressoflex 6p C2 DCpowe'!$G$3-'ver pressoflex 6p C2 DCpowe'!$M$10))*IF(($G$3/2-$M$10)&gt;0,-1,1)</f>
        <v>0</v>
      </c>
      <c r="X544" s="29">
        <f>P544*IF(($G$3/2-$M$11)&gt;0,('ver pressoflex 6p C2 DCpowe'!$G$3/2-'ver pressoflex 6p C2 DCpowe'!$M$11),'ver pressoflex 6p C2 DCpowe'!$G$3/2-('ver pressoflex 6p C2 DCpowe'!$G$3-'ver pressoflex 6p C2 DCpowe'!$M$11))*IF(($G$3/2-$M$11)&gt;0,-1,1)</f>
        <v>0</v>
      </c>
      <c r="Y544" s="29">
        <f>Q544*IF(($G$3/2-$M$12)&gt;0,('ver pressoflex 6p C2 DCpowe'!$G$3/2-'ver pressoflex 6p C2 DCpowe'!$M$12),'ver pressoflex 6p C2 DCpowe'!$G$3/2-('ver pressoflex 6p C2 DCpowe'!$G$3-'ver pressoflex 6p C2 DCpowe'!$M$12))*IF(($G$3/2-$M$12)&gt;0,-1,1)</f>
        <v>0</v>
      </c>
      <c r="Z544" s="29">
        <f>R544*IF(($G$3/2-$M$13)&gt;0,('ver pressoflex 6p C2 DCpowe'!$G$3/2-'ver pressoflex 6p C2 DCpowe'!$M$13),'ver pressoflex 6p C2 DCpowe'!$G$3/2-('ver pressoflex 6p C2 DCpowe'!$G$3-'ver pressoflex 6p C2 DCpowe'!$M$13))*IF(($G$3/2-$M$13)&gt;0,-1,1)</f>
        <v>18248587.500000004</v>
      </c>
      <c r="AA544" s="113">
        <f t="shared" si="126"/>
        <v>92012446.580997854</v>
      </c>
      <c r="AB544" s="193">
        <f t="shared" si="127"/>
        <v>2.8145818789982371E-3</v>
      </c>
      <c r="AC544" s="191">
        <f t="shared" si="128"/>
        <v>4.5798586872192841E-3</v>
      </c>
      <c r="AD544" s="194">
        <f t="shared" si="129"/>
        <v>6.5960037390988184E-6</v>
      </c>
      <c r="AE544" s="191">
        <f t="shared" si="130"/>
        <v>0.3434894015414463</v>
      </c>
      <c r="AF544" s="191">
        <f t="shared" si="131"/>
        <v>0.48830057613966649</v>
      </c>
    </row>
    <row r="545" spans="2:32">
      <c r="B545" s="116">
        <f t="shared" si="117"/>
        <v>29580.349567180689</v>
      </c>
      <c r="C545" s="115">
        <f t="shared" si="116"/>
        <v>71.270000000000124</v>
      </c>
      <c r="D545" s="68">
        <f>'ver pressoflex 6p C2 DCpowe'!$G$3/2/$C$557*C545</f>
        <v>873.05750000000148</v>
      </c>
      <c r="E545" s="114">
        <f t="shared" si="119"/>
        <v>-2.2184674105973105E-3</v>
      </c>
      <c r="F545" s="114">
        <f t="shared" si="120"/>
        <v>-1.9547791033608791E-3</v>
      </c>
      <c r="G545" s="114">
        <f t="shared" si="121"/>
        <v>-1.6910907961244475E-3</v>
      </c>
      <c r="H545" s="114">
        <f t="shared" si="122"/>
        <v>4.0111688478633827E-3</v>
      </c>
      <c r="I545" s="114">
        <f t="shared" si="123"/>
        <v>4.2748571550998132E-3</v>
      </c>
      <c r="J545" s="114">
        <f t="shared" si="124"/>
        <v>4.5385454623362454E-3</v>
      </c>
      <c r="K545" s="114">
        <f t="shared" si="125"/>
        <v>5.1977662304273234E-3</v>
      </c>
      <c r="L545" s="113">
        <f>-'ver pressoflex 6p C2 DCpowe'!$G$2*'ver pressoflex 6p C2 DCpowe'!D545*'ver pressoflex 6p C2 DCpowe'!$G$17*'ver pressoflex 6p C2 DCpowe'!$G$13*'ver pressoflex 6p C2 DCpowe'!AE545</f>
        <v>-71580.349567180689</v>
      </c>
      <c r="M545" s="31">
        <f>IF(ABS(E545)&lt;'ver pressoflex 6p C2 DCpowe'!$G$7,'ver pressoflex 6p C2 DCpowe'!$G$16*E545*'ver pressoflex 6p C2 DCpowe'!$O$8,SIGN(E545)*'ver pressoflex 6p C2 DCpowe'!$G$15*'ver pressoflex 6p C2 DCpowe'!$O$8)</f>
        <v>-17803.500000000004</v>
      </c>
      <c r="N545" s="31">
        <f>IF(ABS(F545)&lt;'ver pressoflex 6p C2 DCpowe'!$G$7,'ver pressoflex 6p C2 DCpowe'!$G$16*F545*'ver pressoflex 6p C2 DCpowe'!$O$9,SIGN(F545)*'ver pressoflex 6p C2 DCpowe'!$G$15*'ver pressoflex 6p C2 DCpowe'!$O$9)</f>
        <v>0</v>
      </c>
      <c r="O545" s="31">
        <f>IF(ABS(G545)&lt;'ver pressoflex 6p C2 DCpowe'!$G$7,'ver pressoflex 6p C2 DCpowe'!$G$16*G545*'ver pressoflex 6p C2 DCpowe'!$O$10,SIGN(G545)*'ver pressoflex 6p C2 DCpowe'!$G$15*'ver pressoflex 6p C2 DCpowe'!$O$10)</f>
        <v>0</v>
      </c>
      <c r="P545" s="31">
        <f>IF(ABS(H545)&lt;'ver pressoflex 6p C2 DCpowe'!$G$7,'ver pressoflex 6p C2 DCpowe'!$G$16*H545*'ver pressoflex 6p C2 DCpowe'!$O$11,SIGN(H545)*'ver pressoflex 6p C2 DCpowe'!$G$15*'ver pressoflex 6p C2 DCpowe'!$O$11)</f>
        <v>0</v>
      </c>
      <c r="Q545" s="31">
        <f>IF(ABS(I545)&lt;'ver pressoflex 6p C2 DCpowe'!$G$7,'ver pressoflex 6p C2 DCpowe'!$G$16*I545*'ver pressoflex 6p C2 DCpowe'!$O$12,SIGN(I545)*'ver pressoflex 6p C2 DCpowe'!$G$15*'ver pressoflex 6p C2 DCpowe'!$O$12)</f>
        <v>0</v>
      </c>
      <c r="R545" s="31">
        <f>IF(ABS(J545)&lt;'ver pressoflex 6p C2 DCpowe'!$G$7,'ver pressoflex 6p C2 DCpowe'!$G$16*J545*'ver pressoflex 6p C2 DCpowe'!$O$13,SIGN(J545)*'ver pressoflex 6p C2 DCpowe'!$G$15*'ver pressoflex 6p C2 DCpowe'!$O$13)</f>
        <v>17803.500000000004</v>
      </c>
      <c r="S545" s="113">
        <f t="shared" si="118"/>
        <v>-71580.349567180689</v>
      </c>
      <c r="T545" s="362">
        <f>-L545*('ver pressoflex 6p C2 DCpowe'!$G$3/2-'ver pressoflex 6p C2 DCpowe'!AF545*'ver pressoflex 6p C2 DCpowe'!D545)</f>
        <v>57154352.263172776</v>
      </c>
      <c r="U545" s="29">
        <f>M545*IF(($G$3/2-$M$8)&gt;0,('ver pressoflex 6p C2 DCpowe'!$G$3/2-'ver pressoflex 6p C2 DCpowe'!$M$8),'ver pressoflex 6p C2 DCpowe'!$G$3/2-('ver pressoflex 6p C2 DCpowe'!$G$3-'ver pressoflex 6p C2 DCpowe'!$M$8))*IF(($G$3/2-$M$8)&gt;0,-1,1)</f>
        <v>18248587.500000004</v>
      </c>
      <c r="V545" s="29">
        <f>N545*IF(($G$3/2-$M$9)&gt;0,('ver pressoflex 6p C2 DCpowe'!$G$3/2-'ver pressoflex 6p C2 DCpowe'!$M$9),'ver pressoflex 6p C2 DCpowe'!$G$3/2-('ver pressoflex 6p C2 DCpowe'!$G$3-'ver pressoflex 6p C2 DCpowe'!$M$9))*IF(($G$3/2-$M$9)&gt;0,-1,1)</f>
        <v>0</v>
      </c>
      <c r="W545" s="29">
        <f>O545*IF(($G$3/2-$M$10)&gt;0,('ver pressoflex 6p C2 DCpowe'!$G$3/2-'ver pressoflex 6p C2 DCpowe'!$M$10),'ver pressoflex 6p C2 DCpowe'!$G$3/2-('ver pressoflex 6p C2 DCpowe'!$G$3-'ver pressoflex 6p C2 DCpowe'!$M$10))*IF(($G$3/2-$M$10)&gt;0,-1,1)</f>
        <v>0</v>
      </c>
      <c r="X545" s="29">
        <f>P545*IF(($G$3/2-$M$11)&gt;0,('ver pressoflex 6p C2 DCpowe'!$G$3/2-'ver pressoflex 6p C2 DCpowe'!$M$11),'ver pressoflex 6p C2 DCpowe'!$G$3/2-('ver pressoflex 6p C2 DCpowe'!$G$3-'ver pressoflex 6p C2 DCpowe'!$M$11))*IF(($G$3/2-$M$11)&gt;0,-1,1)</f>
        <v>0</v>
      </c>
      <c r="Y545" s="29">
        <f>Q545*IF(($G$3/2-$M$12)&gt;0,('ver pressoflex 6p C2 DCpowe'!$G$3/2-'ver pressoflex 6p C2 DCpowe'!$M$12),'ver pressoflex 6p C2 DCpowe'!$G$3/2-('ver pressoflex 6p C2 DCpowe'!$G$3-'ver pressoflex 6p C2 DCpowe'!$M$12))*IF(($G$3/2-$M$12)&gt;0,-1,1)</f>
        <v>0</v>
      </c>
      <c r="Z545" s="29">
        <f>R545*IF(($G$3/2-$M$13)&gt;0,('ver pressoflex 6p C2 DCpowe'!$G$3/2-'ver pressoflex 6p C2 DCpowe'!$M$13),'ver pressoflex 6p C2 DCpowe'!$G$3/2-('ver pressoflex 6p C2 DCpowe'!$G$3-'ver pressoflex 6p C2 DCpowe'!$M$13))*IF(($G$3/2-$M$13)&gt;0,-1,1)</f>
        <v>18248587.500000004</v>
      </c>
      <c r="AA545" s="113">
        <f t="shared" si="126"/>
        <v>93651527.263172776</v>
      </c>
      <c r="AB545" s="193">
        <f t="shared" si="127"/>
        <v>2.8776881786883889E-3</v>
      </c>
      <c r="AC545" s="191">
        <f t="shared" si="128"/>
        <v>4.6850358533695379E-3</v>
      </c>
      <c r="AD545" s="194">
        <f t="shared" si="129"/>
        <v>6.8953521559135253E-6</v>
      </c>
      <c r="AE545" s="191">
        <f t="shared" si="130"/>
        <v>0.35137768900271532</v>
      </c>
      <c r="AF545" s="191">
        <f t="shared" si="131"/>
        <v>0.48855398438866027</v>
      </c>
    </row>
    <row r="546" spans="2:32">
      <c r="B546" s="116">
        <f t="shared" si="117"/>
        <v>32240.733595610407</v>
      </c>
      <c r="C546" s="115">
        <f t="shared" si="116"/>
        <v>72.270000000000124</v>
      </c>
      <c r="D546" s="68">
        <f>'ver pressoflex 6p C2 DCpowe'!$G$3/2/$C$557*C546</f>
        <v>885.30750000000148</v>
      </c>
      <c r="E546" s="114">
        <f t="shared" si="119"/>
        <v>-2.2772343850986235E-3</v>
      </c>
      <c r="F546" s="114">
        <f t="shared" si="120"/>
        <v>-2.0113993390676239E-3</v>
      </c>
      <c r="G546" s="114">
        <f t="shared" si="121"/>
        <v>-1.7455642930366238E-3</v>
      </c>
      <c r="H546" s="114">
        <f t="shared" si="122"/>
        <v>4.0031185773837501E-3</v>
      </c>
      <c r="I546" s="114">
        <f t="shared" si="123"/>
        <v>4.2689536234147502E-3</v>
      </c>
      <c r="J546" s="114">
        <f t="shared" si="124"/>
        <v>4.5347886694457502E-3</v>
      </c>
      <c r="K546" s="114">
        <f t="shared" si="125"/>
        <v>5.1993762845232499E-3</v>
      </c>
      <c r="L546" s="113">
        <f>-'ver pressoflex 6p C2 DCpowe'!$G$2*'ver pressoflex 6p C2 DCpowe'!D546*'ver pressoflex 6p C2 DCpowe'!$G$17*'ver pressoflex 6p C2 DCpowe'!$G$13*'ver pressoflex 6p C2 DCpowe'!AE546</f>
        <v>-74240.733595610407</v>
      </c>
      <c r="M546" s="31">
        <f>IF(ABS(E546)&lt;'ver pressoflex 6p C2 DCpowe'!$G$7,'ver pressoflex 6p C2 DCpowe'!$G$16*E546*'ver pressoflex 6p C2 DCpowe'!$O$8,SIGN(E546)*'ver pressoflex 6p C2 DCpowe'!$G$15*'ver pressoflex 6p C2 DCpowe'!$O$8)</f>
        <v>-17803.500000000004</v>
      </c>
      <c r="N546" s="31">
        <f>IF(ABS(F546)&lt;'ver pressoflex 6p C2 DCpowe'!$G$7,'ver pressoflex 6p C2 DCpowe'!$G$16*F546*'ver pressoflex 6p C2 DCpowe'!$O$9,SIGN(F546)*'ver pressoflex 6p C2 DCpowe'!$G$15*'ver pressoflex 6p C2 DCpowe'!$O$9)</f>
        <v>0</v>
      </c>
      <c r="O546" s="31">
        <f>IF(ABS(G546)&lt;'ver pressoflex 6p C2 DCpowe'!$G$7,'ver pressoflex 6p C2 DCpowe'!$G$16*G546*'ver pressoflex 6p C2 DCpowe'!$O$10,SIGN(G546)*'ver pressoflex 6p C2 DCpowe'!$G$15*'ver pressoflex 6p C2 DCpowe'!$O$10)</f>
        <v>0</v>
      </c>
      <c r="P546" s="31">
        <f>IF(ABS(H546)&lt;'ver pressoflex 6p C2 DCpowe'!$G$7,'ver pressoflex 6p C2 DCpowe'!$G$16*H546*'ver pressoflex 6p C2 DCpowe'!$O$11,SIGN(H546)*'ver pressoflex 6p C2 DCpowe'!$G$15*'ver pressoflex 6p C2 DCpowe'!$O$11)</f>
        <v>0</v>
      </c>
      <c r="Q546" s="31">
        <f>IF(ABS(I546)&lt;'ver pressoflex 6p C2 DCpowe'!$G$7,'ver pressoflex 6p C2 DCpowe'!$G$16*I546*'ver pressoflex 6p C2 DCpowe'!$O$12,SIGN(I546)*'ver pressoflex 6p C2 DCpowe'!$G$15*'ver pressoflex 6p C2 DCpowe'!$O$12)</f>
        <v>0</v>
      </c>
      <c r="R546" s="31">
        <f>IF(ABS(J546)&lt;'ver pressoflex 6p C2 DCpowe'!$G$7,'ver pressoflex 6p C2 DCpowe'!$G$16*J546*'ver pressoflex 6p C2 DCpowe'!$O$13,SIGN(J546)*'ver pressoflex 6p C2 DCpowe'!$G$15*'ver pressoflex 6p C2 DCpowe'!$O$13)</f>
        <v>17803.500000000004</v>
      </c>
      <c r="S546" s="113">
        <f t="shared" si="118"/>
        <v>-74240.733595610407</v>
      </c>
      <c r="T546" s="362">
        <f>-L546*('ver pressoflex 6p C2 DCpowe'!$G$3/2-'ver pressoflex 6p C2 DCpowe'!AF546*'ver pressoflex 6p C2 DCpowe'!D546)</f>
        <v>58818055.277043045</v>
      </c>
      <c r="U546" s="29">
        <f>M546*IF(($G$3/2-$M$8)&gt;0,('ver pressoflex 6p C2 DCpowe'!$G$3/2-'ver pressoflex 6p C2 DCpowe'!$M$8),'ver pressoflex 6p C2 DCpowe'!$G$3/2-('ver pressoflex 6p C2 DCpowe'!$G$3-'ver pressoflex 6p C2 DCpowe'!$M$8))*IF(($G$3/2-$M$8)&gt;0,-1,1)</f>
        <v>18248587.500000004</v>
      </c>
      <c r="V546" s="29">
        <f>N546*IF(($G$3/2-$M$9)&gt;0,('ver pressoflex 6p C2 DCpowe'!$G$3/2-'ver pressoflex 6p C2 DCpowe'!$M$9),'ver pressoflex 6p C2 DCpowe'!$G$3/2-('ver pressoflex 6p C2 DCpowe'!$G$3-'ver pressoflex 6p C2 DCpowe'!$M$9))*IF(($G$3/2-$M$9)&gt;0,-1,1)</f>
        <v>0</v>
      </c>
      <c r="W546" s="29">
        <f>O546*IF(($G$3/2-$M$10)&gt;0,('ver pressoflex 6p C2 DCpowe'!$G$3/2-'ver pressoflex 6p C2 DCpowe'!$M$10),'ver pressoflex 6p C2 DCpowe'!$G$3/2-('ver pressoflex 6p C2 DCpowe'!$G$3-'ver pressoflex 6p C2 DCpowe'!$M$10))*IF(($G$3/2-$M$10)&gt;0,-1,1)</f>
        <v>0</v>
      </c>
      <c r="X546" s="29">
        <f>P546*IF(($G$3/2-$M$11)&gt;0,('ver pressoflex 6p C2 DCpowe'!$G$3/2-'ver pressoflex 6p C2 DCpowe'!$M$11),'ver pressoflex 6p C2 DCpowe'!$G$3/2-('ver pressoflex 6p C2 DCpowe'!$G$3-'ver pressoflex 6p C2 DCpowe'!$M$11))*IF(($G$3/2-$M$11)&gt;0,-1,1)</f>
        <v>0</v>
      </c>
      <c r="Y546" s="29">
        <f>Q546*IF(($G$3/2-$M$12)&gt;0,('ver pressoflex 6p C2 DCpowe'!$G$3/2-'ver pressoflex 6p C2 DCpowe'!$M$12),'ver pressoflex 6p C2 DCpowe'!$G$3/2-('ver pressoflex 6p C2 DCpowe'!$G$3-'ver pressoflex 6p C2 DCpowe'!$M$12))*IF(($G$3/2-$M$12)&gt;0,-1,1)</f>
        <v>0</v>
      </c>
      <c r="Z546" s="29">
        <f>R546*IF(($G$3/2-$M$13)&gt;0,('ver pressoflex 6p C2 DCpowe'!$G$3/2-'ver pressoflex 6p C2 DCpowe'!$M$13),'ver pressoflex 6p C2 DCpowe'!$G$3/2-('ver pressoflex 6p C2 DCpowe'!$G$3-'ver pressoflex 6p C2 DCpowe'!$M$13))*IF(($G$3/2-$M$13)&gt;0,-1,1)</f>
        <v>18248587.500000004</v>
      </c>
      <c r="AA546" s="113">
        <f t="shared" si="126"/>
        <v>95315230.277043045</v>
      </c>
      <c r="AB546" s="193">
        <f t="shared" si="127"/>
        <v>2.9418220001761236E-3</v>
      </c>
      <c r="AC546" s="191">
        <f t="shared" si="128"/>
        <v>4.7919255558490957E-3</v>
      </c>
      <c r="AD546" s="194">
        <f t="shared" si="129"/>
        <v>7.206375011711319E-6</v>
      </c>
      <c r="AE546" s="191">
        <f t="shared" si="130"/>
        <v>0.35939441668868216</v>
      </c>
      <c r="AF546" s="191">
        <f t="shared" si="131"/>
        <v>0.488800518596614</v>
      </c>
    </row>
    <row r="547" spans="2:32">
      <c r="B547" s="116">
        <f t="shared" si="117"/>
        <v>34974.508199725344</v>
      </c>
      <c r="C547" s="115">
        <f t="shared" si="116"/>
        <v>73.270000000000124</v>
      </c>
      <c r="D547" s="68">
        <f>'ver pressoflex 6p C2 DCpowe'!$G$3/2/$C$557*C547</f>
        <v>897.55750000000148</v>
      </c>
      <c r="E547" s="114">
        <f t="shared" si="119"/>
        <v>-2.3369660807702882E-3</v>
      </c>
      <c r="F547" s="114">
        <f t="shared" si="120"/>
        <v>-2.0689490549887254E-3</v>
      </c>
      <c r="G547" s="114">
        <f t="shared" si="121"/>
        <v>-1.8009320292071622E-3</v>
      </c>
      <c r="H547" s="114">
        <f t="shared" si="122"/>
        <v>3.9949361533191388E-3</v>
      </c>
      <c r="I547" s="114">
        <f t="shared" si="123"/>
        <v>4.262953179100702E-3</v>
      </c>
      <c r="J547" s="114">
        <f t="shared" si="124"/>
        <v>4.5309702048822644E-3</v>
      </c>
      <c r="K547" s="114">
        <f t="shared" si="125"/>
        <v>5.2010127693361725E-3</v>
      </c>
      <c r="L547" s="113">
        <f>-'ver pressoflex 6p C2 DCpowe'!$G$2*'ver pressoflex 6p C2 DCpowe'!D547*'ver pressoflex 6p C2 DCpowe'!$G$17*'ver pressoflex 6p C2 DCpowe'!$G$13*'ver pressoflex 6p C2 DCpowe'!AE547</f>
        <v>-76974.508199725344</v>
      </c>
      <c r="M547" s="31">
        <f>IF(ABS(E547)&lt;'ver pressoflex 6p C2 DCpowe'!$G$7,'ver pressoflex 6p C2 DCpowe'!$G$16*E547*'ver pressoflex 6p C2 DCpowe'!$O$8,SIGN(E547)*'ver pressoflex 6p C2 DCpowe'!$G$15*'ver pressoflex 6p C2 DCpowe'!$O$8)</f>
        <v>-17803.500000000004</v>
      </c>
      <c r="N547" s="31">
        <f>IF(ABS(F547)&lt;'ver pressoflex 6p C2 DCpowe'!$G$7,'ver pressoflex 6p C2 DCpowe'!$G$16*F547*'ver pressoflex 6p C2 DCpowe'!$O$9,SIGN(F547)*'ver pressoflex 6p C2 DCpowe'!$G$15*'ver pressoflex 6p C2 DCpowe'!$O$9)</f>
        <v>0</v>
      </c>
      <c r="O547" s="31">
        <f>IF(ABS(G547)&lt;'ver pressoflex 6p C2 DCpowe'!$G$7,'ver pressoflex 6p C2 DCpowe'!$G$16*G547*'ver pressoflex 6p C2 DCpowe'!$O$10,SIGN(G547)*'ver pressoflex 6p C2 DCpowe'!$G$15*'ver pressoflex 6p C2 DCpowe'!$O$10)</f>
        <v>0</v>
      </c>
      <c r="P547" s="31">
        <f>IF(ABS(H547)&lt;'ver pressoflex 6p C2 DCpowe'!$G$7,'ver pressoflex 6p C2 DCpowe'!$G$16*H547*'ver pressoflex 6p C2 DCpowe'!$O$11,SIGN(H547)*'ver pressoflex 6p C2 DCpowe'!$G$15*'ver pressoflex 6p C2 DCpowe'!$O$11)</f>
        <v>0</v>
      </c>
      <c r="Q547" s="31">
        <f>IF(ABS(I547)&lt;'ver pressoflex 6p C2 DCpowe'!$G$7,'ver pressoflex 6p C2 DCpowe'!$G$16*I547*'ver pressoflex 6p C2 DCpowe'!$O$12,SIGN(I547)*'ver pressoflex 6p C2 DCpowe'!$G$15*'ver pressoflex 6p C2 DCpowe'!$O$12)</f>
        <v>0</v>
      </c>
      <c r="R547" s="31">
        <f>IF(ABS(J547)&lt;'ver pressoflex 6p C2 DCpowe'!$G$7,'ver pressoflex 6p C2 DCpowe'!$G$16*J547*'ver pressoflex 6p C2 DCpowe'!$O$13,SIGN(J547)*'ver pressoflex 6p C2 DCpowe'!$G$15*'ver pressoflex 6p C2 DCpowe'!$O$13)</f>
        <v>17803.500000000004</v>
      </c>
      <c r="S547" s="113">
        <f t="shared" si="118"/>
        <v>-76974.508199725344</v>
      </c>
      <c r="T547" s="362">
        <f>-L547*('ver pressoflex 6p C2 DCpowe'!$G$3/2-'ver pressoflex 6p C2 DCpowe'!AF547*'ver pressoflex 6p C2 DCpowe'!D547)</f>
        <v>60506433.534919977</v>
      </c>
      <c r="U547" s="29">
        <f>M547*IF(($G$3/2-$M$8)&gt;0,('ver pressoflex 6p C2 DCpowe'!$G$3/2-'ver pressoflex 6p C2 DCpowe'!$M$8),'ver pressoflex 6p C2 DCpowe'!$G$3/2-('ver pressoflex 6p C2 DCpowe'!$G$3-'ver pressoflex 6p C2 DCpowe'!$M$8))*IF(($G$3/2-$M$8)&gt;0,-1,1)</f>
        <v>18248587.500000004</v>
      </c>
      <c r="V547" s="29">
        <f>N547*IF(($G$3/2-$M$9)&gt;0,('ver pressoflex 6p C2 DCpowe'!$G$3/2-'ver pressoflex 6p C2 DCpowe'!$M$9),'ver pressoflex 6p C2 DCpowe'!$G$3/2-('ver pressoflex 6p C2 DCpowe'!$G$3-'ver pressoflex 6p C2 DCpowe'!$M$9))*IF(($G$3/2-$M$9)&gt;0,-1,1)</f>
        <v>0</v>
      </c>
      <c r="W547" s="29">
        <f>O547*IF(($G$3/2-$M$10)&gt;0,('ver pressoflex 6p C2 DCpowe'!$G$3/2-'ver pressoflex 6p C2 DCpowe'!$M$10),'ver pressoflex 6p C2 DCpowe'!$G$3/2-('ver pressoflex 6p C2 DCpowe'!$G$3-'ver pressoflex 6p C2 DCpowe'!$M$10))*IF(($G$3/2-$M$10)&gt;0,-1,1)</f>
        <v>0</v>
      </c>
      <c r="X547" s="29">
        <f>P547*IF(($G$3/2-$M$11)&gt;0,('ver pressoflex 6p C2 DCpowe'!$G$3/2-'ver pressoflex 6p C2 DCpowe'!$M$11),'ver pressoflex 6p C2 DCpowe'!$G$3/2-('ver pressoflex 6p C2 DCpowe'!$G$3-'ver pressoflex 6p C2 DCpowe'!$M$11))*IF(($G$3/2-$M$11)&gt;0,-1,1)</f>
        <v>0</v>
      </c>
      <c r="Y547" s="29">
        <f>Q547*IF(($G$3/2-$M$12)&gt;0,('ver pressoflex 6p C2 DCpowe'!$G$3/2-'ver pressoflex 6p C2 DCpowe'!$M$12),'ver pressoflex 6p C2 DCpowe'!$G$3/2-('ver pressoflex 6p C2 DCpowe'!$G$3-'ver pressoflex 6p C2 DCpowe'!$M$12))*IF(($G$3/2-$M$12)&gt;0,-1,1)</f>
        <v>0</v>
      </c>
      <c r="Z547" s="29">
        <f>R547*IF(($G$3/2-$M$13)&gt;0,('ver pressoflex 6p C2 DCpowe'!$G$3/2-'ver pressoflex 6p C2 DCpowe'!$M$13),'ver pressoflex 6p C2 DCpowe'!$G$3/2-('ver pressoflex 6p C2 DCpowe'!$G$3-'ver pressoflex 6p C2 DCpowe'!$M$13))*IF(($G$3/2-$M$13)&gt;0,-1,1)</f>
        <v>18248587.500000004</v>
      </c>
      <c r="AA547" s="113">
        <f t="shared" si="126"/>
        <v>97003608.534919977</v>
      </c>
      <c r="AB547" s="193">
        <f t="shared" si="127"/>
        <v>3.0070086452241959E-3</v>
      </c>
      <c r="AC547" s="191">
        <f t="shared" si="128"/>
        <v>4.9005699642625496E-3</v>
      </c>
      <c r="AD547" s="194">
        <f t="shared" si="129"/>
        <v>7.5295286048219901E-6</v>
      </c>
      <c r="AE547" s="191">
        <f t="shared" si="130"/>
        <v>0.36754274731969122</v>
      </c>
      <c r="AF547" s="191">
        <f t="shared" si="131"/>
        <v>0.48904045440919808</v>
      </c>
    </row>
    <row r="548" spans="2:32">
      <c r="B548" s="116">
        <f t="shared" si="117"/>
        <v>37783.495509860833</v>
      </c>
      <c r="C548" s="115">
        <f t="shared" si="116"/>
        <v>74.270000000000124</v>
      </c>
      <c r="D548" s="68">
        <f>'ver pressoflex 6p C2 DCpowe'!$G$3/2/$C$557*C548</f>
        <v>909.80750000000148</v>
      </c>
      <c r="E548" s="114">
        <f t="shared" si="119"/>
        <v>-2.3976864495665333E-3</v>
      </c>
      <c r="F548" s="114">
        <f t="shared" si="120"/>
        <v>-2.1274513281211807E-3</v>
      </c>
      <c r="G548" s="114">
        <f t="shared" si="121"/>
        <v>-1.8572162066758278E-3</v>
      </c>
      <c r="H548" s="114">
        <f t="shared" si="122"/>
        <v>3.9866182945799264E-3</v>
      </c>
      <c r="I548" s="114">
        <f t="shared" si="123"/>
        <v>4.2568534160252799E-3</v>
      </c>
      <c r="J548" s="114">
        <f t="shared" si="124"/>
        <v>4.5270885374706325E-3</v>
      </c>
      <c r="K548" s="114">
        <f t="shared" si="125"/>
        <v>5.202676341084015E-3</v>
      </c>
      <c r="L548" s="113">
        <f>-'ver pressoflex 6p C2 DCpowe'!$G$2*'ver pressoflex 6p C2 DCpowe'!D548*'ver pressoflex 6p C2 DCpowe'!$G$17*'ver pressoflex 6p C2 DCpowe'!$G$13*'ver pressoflex 6p C2 DCpowe'!AE548</f>
        <v>-79783.495509860833</v>
      </c>
      <c r="M548" s="31">
        <f>IF(ABS(E548)&lt;'ver pressoflex 6p C2 DCpowe'!$G$7,'ver pressoflex 6p C2 DCpowe'!$G$16*E548*'ver pressoflex 6p C2 DCpowe'!$O$8,SIGN(E548)*'ver pressoflex 6p C2 DCpowe'!$G$15*'ver pressoflex 6p C2 DCpowe'!$O$8)</f>
        <v>-17803.500000000004</v>
      </c>
      <c r="N548" s="31">
        <f>IF(ABS(F548)&lt;'ver pressoflex 6p C2 DCpowe'!$G$7,'ver pressoflex 6p C2 DCpowe'!$G$16*F548*'ver pressoflex 6p C2 DCpowe'!$O$9,SIGN(F548)*'ver pressoflex 6p C2 DCpowe'!$G$15*'ver pressoflex 6p C2 DCpowe'!$O$9)</f>
        <v>0</v>
      </c>
      <c r="O548" s="31">
        <f>IF(ABS(G548)&lt;'ver pressoflex 6p C2 DCpowe'!$G$7,'ver pressoflex 6p C2 DCpowe'!$G$16*G548*'ver pressoflex 6p C2 DCpowe'!$O$10,SIGN(G548)*'ver pressoflex 6p C2 DCpowe'!$G$15*'ver pressoflex 6p C2 DCpowe'!$O$10)</f>
        <v>0</v>
      </c>
      <c r="P548" s="31">
        <f>IF(ABS(H548)&lt;'ver pressoflex 6p C2 DCpowe'!$G$7,'ver pressoflex 6p C2 DCpowe'!$G$16*H548*'ver pressoflex 6p C2 DCpowe'!$O$11,SIGN(H548)*'ver pressoflex 6p C2 DCpowe'!$G$15*'ver pressoflex 6p C2 DCpowe'!$O$11)</f>
        <v>0</v>
      </c>
      <c r="Q548" s="31">
        <f>IF(ABS(I548)&lt;'ver pressoflex 6p C2 DCpowe'!$G$7,'ver pressoflex 6p C2 DCpowe'!$G$16*I548*'ver pressoflex 6p C2 DCpowe'!$O$12,SIGN(I548)*'ver pressoflex 6p C2 DCpowe'!$G$15*'ver pressoflex 6p C2 DCpowe'!$O$12)</f>
        <v>0</v>
      </c>
      <c r="R548" s="31">
        <f>IF(ABS(J548)&lt;'ver pressoflex 6p C2 DCpowe'!$G$7,'ver pressoflex 6p C2 DCpowe'!$G$16*J548*'ver pressoflex 6p C2 DCpowe'!$O$13,SIGN(J548)*'ver pressoflex 6p C2 DCpowe'!$G$15*'ver pressoflex 6p C2 DCpowe'!$O$13)</f>
        <v>17803.500000000004</v>
      </c>
      <c r="S548" s="113">
        <f t="shared" si="118"/>
        <v>-79783.495509860833</v>
      </c>
      <c r="T548" s="362">
        <f>-L548*('ver pressoflex 6p C2 DCpowe'!$G$3/2-'ver pressoflex 6p C2 DCpowe'!AF548*'ver pressoflex 6p C2 DCpowe'!D548)</f>
        <v>62219541.700713605</v>
      </c>
      <c r="U548" s="29">
        <f>M548*IF(($G$3/2-$M$8)&gt;0,('ver pressoflex 6p C2 DCpowe'!$G$3/2-'ver pressoflex 6p C2 DCpowe'!$M$8),'ver pressoflex 6p C2 DCpowe'!$G$3/2-('ver pressoflex 6p C2 DCpowe'!$G$3-'ver pressoflex 6p C2 DCpowe'!$M$8))*IF(($G$3/2-$M$8)&gt;0,-1,1)</f>
        <v>18248587.500000004</v>
      </c>
      <c r="V548" s="29">
        <f>N548*IF(($G$3/2-$M$9)&gt;0,('ver pressoflex 6p C2 DCpowe'!$G$3/2-'ver pressoflex 6p C2 DCpowe'!$M$9),'ver pressoflex 6p C2 DCpowe'!$G$3/2-('ver pressoflex 6p C2 DCpowe'!$G$3-'ver pressoflex 6p C2 DCpowe'!$M$9))*IF(($G$3/2-$M$9)&gt;0,-1,1)</f>
        <v>0</v>
      </c>
      <c r="W548" s="29">
        <f>O548*IF(($G$3/2-$M$10)&gt;0,('ver pressoflex 6p C2 DCpowe'!$G$3/2-'ver pressoflex 6p C2 DCpowe'!$M$10),'ver pressoflex 6p C2 DCpowe'!$G$3/2-('ver pressoflex 6p C2 DCpowe'!$G$3-'ver pressoflex 6p C2 DCpowe'!$M$10))*IF(($G$3/2-$M$10)&gt;0,-1,1)</f>
        <v>0</v>
      </c>
      <c r="X548" s="29">
        <f>P548*IF(($G$3/2-$M$11)&gt;0,('ver pressoflex 6p C2 DCpowe'!$G$3/2-'ver pressoflex 6p C2 DCpowe'!$M$11),'ver pressoflex 6p C2 DCpowe'!$G$3/2-('ver pressoflex 6p C2 DCpowe'!$G$3-'ver pressoflex 6p C2 DCpowe'!$M$11))*IF(($G$3/2-$M$11)&gt;0,-1,1)</f>
        <v>0</v>
      </c>
      <c r="Y548" s="29">
        <f>Q548*IF(($G$3/2-$M$12)&gt;0,('ver pressoflex 6p C2 DCpowe'!$G$3/2-'ver pressoflex 6p C2 DCpowe'!$M$12),'ver pressoflex 6p C2 DCpowe'!$G$3/2-('ver pressoflex 6p C2 DCpowe'!$G$3-'ver pressoflex 6p C2 DCpowe'!$M$12))*IF(($G$3/2-$M$12)&gt;0,-1,1)</f>
        <v>0</v>
      </c>
      <c r="Z548" s="29">
        <f>R548*IF(($G$3/2-$M$13)&gt;0,('ver pressoflex 6p C2 DCpowe'!$G$3/2-'ver pressoflex 6p C2 DCpowe'!$M$13),'ver pressoflex 6p C2 DCpowe'!$G$3/2-('ver pressoflex 6p C2 DCpowe'!$G$3-'ver pressoflex 6p C2 DCpowe'!$M$13))*IF(($G$3/2-$M$13)&gt;0,-1,1)</f>
        <v>18248587.500000004</v>
      </c>
      <c r="AA548" s="113">
        <f t="shared" si="126"/>
        <v>98716716.700713605</v>
      </c>
      <c r="AB548" s="193">
        <f t="shared" si="127"/>
        <v>3.0732742531799158E-3</v>
      </c>
      <c r="AC548" s="191">
        <f t="shared" si="128"/>
        <v>5.0110126441887488E-3</v>
      </c>
      <c r="AD548" s="194">
        <f t="shared" si="129"/>
        <v>7.8652899738265854E-6</v>
      </c>
      <c r="AE548" s="191">
        <f t="shared" si="130"/>
        <v>0.37582594831415611</v>
      </c>
      <c r="AF548" s="191">
        <f t="shared" si="131"/>
        <v>0.48927405294613413</v>
      </c>
    </row>
    <row r="549" spans="2:32">
      <c r="B549" s="116">
        <f t="shared" si="117"/>
        <v>40669.57847916137</v>
      </c>
      <c r="C549" s="115">
        <f t="shared" si="116"/>
        <v>75.270000000000124</v>
      </c>
      <c r="D549" s="68">
        <f>'ver pressoflex 6p C2 DCpowe'!$G$3/2/$C$557*C549</f>
        <v>922.05750000000148</v>
      </c>
      <c r="E549" s="114">
        <f t="shared" si="119"/>
        <v>-2.4594202429591154E-3</v>
      </c>
      <c r="F549" s="114">
        <f t="shared" si="120"/>
        <v>-2.186930005773394E-3</v>
      </c>
      <c r="G549" s="114">
        <f t="shared" si="121"/>
        <v>-1.9144397685876731E-3</v>
      </c>
      <c r="H549" s="114">
        <f t="shared" si="122"/>
        <v>3.9781616105535461E-3</v>
      </c>
      <c r="I549" s="114">
        <f t="shared" si="123"/>
        <v>4.2506518477392671E-3</v>
      </c>
      <c r="J549" s="114">
        <f t="shared" si="124"/>
        <v>4.523142084924988E-3</v>
      </c>
      <c r="K549" s="114">
        <f t="shared" si="125"/>
        <v>5.2043676778892912E-3</v>
      </c>
      <c r="L549" s="113">
        <f>-'ver pressoflex 6p C2 DCpowe'!$G$2*'ver pressoflex 6p C2 DCpowe'!D549*'ver pressoflex 6p C2 DCpowe'!$G$17*'ver pressoflex 6p C2 DCpowe'!$G$13*'ver pressoflex 6p C2 DCpowe'!AE549</f>
        <v>-82669.57847916137</v>
      </c>
      <c r="M549" s="31">
        <f>IF(ABS(E549)&lt;'ver pressoflex 6p C2 DCpowe'!$G$7,'ver pressoflex 6p C2 DCpowe'!$G$16*E549*'ver pressoflex 6p C2 DCpowe'!$O$8,SIGN(E549)*'ver pressoflex 6p C2 DCpowe'!$G$15*'ver pressoflex 6p C2 DCpowe'!$O$8)</f>
        <v>-17803.500000000004</v>
      </c>
      <c r="N549" s="31">
        <f>IF(ABS(F549)&lt;'ver pressoflex 6p C2 DCpowe'!$G$7,'ver pressoflex 6p C2 DCpowe'!$G$16*F549*'ver pressoflex 6p C2 DCpowe'!$O$9,SIGN(F549)*'ver pressoflex 6p C2 DCpowe'!$G$15*'ver pressoflex 6p C2 DCpowe'!$O$9)</f>
        <v>0</v>
      </c>
      <c r="O549" s="31">
        <f>IF(ABS(G549)&lt;'ver pressoflex 6p C2 DCpowe'!$G$7,'ver pressoflex 6p C2 DCpowe'!$G$16*G549*'ver pressoflex 6p C2 DCpowe'!$O$10,SIGN(G549)*'ver pressoflex 6p C2 DCpowe'!$G$15*'ver pressoflex 6p C2 DCpowe'!$O$10)</f>
        <v>0</v>
      </c>
      <c r="P549" s="31">
        <f>IF(ABS(H549)&lt;'ver pressoflex 6p C2 DCpowe'!$G$7,'ver pressoflex 6p C2 DCpowe'!$G$16*H549*'ver pressoflex 6p C2 DCpowe'!$O$11,SIGN(H549)*'ver pressoflex 6p C2 DCpowe'!$G$15*'ver pressoflex 6p C2 DCpowe'!$O$11)</f>
        <v>0</v>
      </c>
      <c r="Q549" s="31">
        <f>IF(ABS(I549)&lt;'ver pressoflex 6p C2 DCpowe'!$G$7,'ver pressoflex 6p C2 DCpowe'!$G$16*I549*'ver pressoflex 6p C2 DCpowe'!$O$12,SIGN(I549)*'ver pressoflex 6p C2 DCpowe'!$G$15*'ver pressoflex 6p C2 DCpowe'!$O$12)</f>
        <v>0</v>
      </c>
      <c r="R549" s="31">
        <f>IF(ABS(J549)&lt;'ver pressoflex 6p C2 DCpowe'!$G$7,'ver pressoflex 6p C2 DCpowe'!$G$16*J549*'ver pressoflex 6p C2 DCpowe'!$O$13,SIGN(J549)*'ver pressoflex 6p C2 DCpowe'!$G$15*'ver pressoflex 6p C2 DCpowe'!$O$13)</f>
        <v>17803.500000000004</v>
      </c>
      <c r="S549" s="113">
        <f t="shared" si="118"/>
        <v>-82669.57847916137</v>
      </c>
      <c r="T549" s="362">
        <f>-L549*('ver pressoflex 6p C2 DCpowe'!$G$3/2-'ver pressoflex 6p C2 DCpowe'!AF549*'ver pressoflex 6p C2 DCpowe'!D549)</f>
        <v>63957436.263018318</v>
      </c>
      <c r="U549" s="29">
        <f>M549*IF(($G$3/2-$M$8)&gt;0,('ver pressoflex 6p C2 DCpowe'!$G$3/2-'ver pressoflex 6p C2 DCpowe'!$M$8),'ver pressoflex 6p C2 DCpowe'!$G$3/2-('ver pressoflex 6p C2 DCpowe'!$G$3-'ver pressoflex 6p C2 DCpowe'!$M$8))*IF(($G$3/2-$M$8)&gt;0,-1,1)</f>
        <v>18248587.500000004</v>
      </c>
      <c r="V549" s="29">
        <f>N549*IF(($G$3/2-$M$9)&gt;0,('ver pressoflex 6p C2 DCpowe'!$G$3/2-'ver pressoflex 6p C2 DCpowe'!$M$9),'ver pressoflex 6p C2 DCpowe'!$G$3/2-('ver pressoflex 6p C2 DCpowe'!$G$3-'ver pressoflex 6p C2 DCpowe'!$M$9))*IF(($G$3/2-$M$9)&gt;0,-1,1)</f>
        <v>0</v>
      </c>
      <c r="W549" s="29">
        <f>O549*IF(($G$3/2-$M$10)&gt;0,('ver pressoflex 6p C2 DCpowe'!$G$3/2-'ver pressoflex 6p C2 DCpowe'!$M$10),'ver pressoflex 6p C2 DCpowe'!$G$3/2-('ver pressoflex 6p C2 DCpowe'!$G$3-'ver pressoflex 6p C2 DCpowe'!$M$10))*IF(($G$3/2-$M$10)&gt;0,-1,1)</f>
        <v>0</v>
      </c>
      <c r="X549" s="29">
        <f>P549*IF(($G$3/2-$M$11)&gt;0,('ver pressoflex 6p C2 DCpowe'!$G$3/2-'ver pressoflex 6p C2 DCpowe'!$M$11),'ver pressoflex 6p C2 DCpowe'!$G$3/2-('ver pressoflex 6p C2 DCpowe'!$G$3-'ver pressoflex 6p C2 DCpowe'!$M$11))*IF(($G$3/2-$M$11)&gt;0,-1,1)</f>
        <v>0</v>
      </c>
      <c r="Y549" s="29">
        <f>Q549*IF(($G$3/2-$M$12)&gt;0,('ver pressoflex 6p C2 DCpowe'!$G$3/2-'ver pressoflex 6p C2 DCpowe'!$M$12),'ver pressoflex 6p C2 DCpowe'!$G$3/2-('ver pressoflex 6p C2 DCpowe'!$G$3-'ver pressoflex 6p C2 DCpowe'!$M$12))*IF(($G$3/2-$M$12)&gt;0,-1,1)</f>
        <v>0</v>
      </c>
      <c r="Z549" s="29">
        <f>R549*IF(($G$3/2-$M$13)&gt;0,('ver pressoflex 6p C2 DCpowe'!$G$3/2-'ver pressoflex 6p C2 DCpowe'!$M$13),'ver pressoflex 6p C2 DCpowe'!$G$3/2-('ver pressoflex 6p C2 DCpowe'!$G$3-'ver pressoflex 6p C2 DCpowe'!$M$13))*IF(($G$3/2-$M$13)&gt;0,-1,1)</f>
        <v>18248587.500000004</v>
      </c>
      <c r="AA549" s="113">
        <f t="shared" si="126"/>
        <v>100454611.26301832</v>
      </c>
      <c r="AB549" s="193">
        <f t="shared" si="127"/>
        <v>3.1406458359234178E-3</v>
      </c>
      <c r="AC549" s="191">
        <f t="shared" si="128"/>
        <v>5.1232986154279188E-3</v>
      </c>
      <c r="AD549" s="194">
        <f t="shared" si="129"/>
        <v>8.2141580000303646E-6</v>
      </c>
      <c r="AE549" s="191">
        <f t="shared" si="130"/>
        <v>0.38424739615709386</v>
      </c>
      <c r="AF549" s="191">
        <f t="shared" si="131"/>
        <v>0.48950156174442638</v>
      </c>
    </row>
    <row r="550" spans="2:32">
      <c r="B550" s="116">
        <f t="shared" si="117"/>
        <v>43634.703442772836</v>
      </c>
      <c r="C550" s="115">
        <f t="shared" si="116"/>
        <v>76.270000000000124</v>
      </c>
      <c r="D550" s="68">
        <f>'ver pressoflex 6p C2 DCpowe'!$G$3/2/$C$557*C550</f>
        <v>934.30750000000148</v>
      </c>
      <c r="E550" s="114">
        <f t="shared" si="119"/>
        <v>-2.5221930455779713E-3</v>
      </c>
      <c r="F550" s="114">
        <f t="shared" si="120"/>
        <v>-2.2474097379769496E-3</v>
      </c>
      <c r="G550" s="114">
        <f t="shared" si="121"/>
        <v>-1.9726264303759279E-3</v>
      </c>
      <c r="H550" s="114">
        <f t="shared" si="122"/>
        <v>3.9695625964961687E-3</v>
      </c>
      <c r="I550" s="114">
        <f t="shared" si="123"/>
        <v>4.2443459040971904E-3</v>
      </c>
      <c r="J550" s="114">
        <f t="shared" si="124"/>
        <v>4.5191292116982121E-3</v>
      </c>
      <c r="K550" s="114">
        <f t="shared" si="125"/>
        <v>5.2060874807007664E-3</v>
      </c>
      <c r="L550" s="113">
        <f>-'ver pressoflex 6p C2 DCpowe'!$G$2*'ver pressoflex 6p C2 DCpowe'!D550*'ver pressoflex 6p C2 DCpowe'!$G$17*'ver pressoflex 6p C2 DCpowe'!$G$13*'ver pressoflex 6p C2 DCpowe'!AE550</f>
        <v>-85634.703442772836</v>
      </c>
      <c r="M550" s="31">
        <f>IF(ABS(E550)&lt;'ver pressoflex 6p C2 DCpowe'!$G$7,'ver pressoflex 6p C2 DCpowe'!$G$16*E550*'ver pressoflex 6p C2 DCpowe'!$O$8,SIGN(E550)*'ver pressoflex 6p C2 DCpowe'!$G$15*'ver pressoflex 6p C2 DCpowe'!$O$8)</f>
        <v>-17803.500000000004</v>
      </c>
      <c r="N550" s="31">
        <f>IF(ABS(F550)&lt;'ver pressoflex 6p C2 DCpowe'!$G$7,'ver pressoflex 6p C2 DCpowe'!$G$16*F550*'ver pressoflex 6p C2 DCpowe'!$O$9,SIGN(F550)*'ver pressoflex 6p C2 DCpowe'!$G$15*'ver pressoflex 6p C2 DCpowe'!$O$9)</f>
        <v>0</v>
      </c>
      <c r="O550" s="31">
        <f>IF(ABS(G550)&lt;'ver pressoflex 6p C2 DCpowe'!$G$7,'ver pressoflex 6p C2 DCpowe'!$G$16*G550*'ver pressoflex 6p C2 DCpowe'!$O$10,SIGN(G550)*'ver pressoflex 6p C2 DCpowe'!$G$15*'ver pressoflex 6p C2 DCpowe'!$O$10)</f>
        <v>0</v>
      </c>
      <c r="P550" s="31">
        <f>IF(ABS(H550)&lt;'ver pressoflex 6p C2 DCpowe'!$G$7,'ver pressoflex 6p C2 DCpowe'!$G$16*H550*'ver pressoflex 6p C2 DCpowe'!$O$11,SIGN(H550)*'ver pressoflex 6p C2 DCpowe'!$G$15*'ver pressoflex 6p C2 DCpowe'!$O$11)</f>
        <v>0</v>
      </c>
      <c r="Q550" s="31">
        <f>IF(ABS(I550)&lt;'ver pressoflex 6p C2 DCpowe'!$G$7,'ver pressoflex 6p C2 DCpowe'!$G$16*I550*'ver pressoflex 6p C2 DCpowe'!$O$12,SIGN(I550)*'ver pressoflex 6p C2 DCpowe'!$G$15*'ver pressoflex 6p C2 DCpowe'!$O$12)</f>
        <v>0</v>
      </c>
      <c r="R550" s="31">
        <f>IF(ABS(J550)&lt;'ver pressoflex 6p C2 DCpowe'!$G$7,'ver pressoflex 6p C2 DCpowe'!$G$16*J550*'ver pressoflex 6p C2 DCpowe'!$O$13,SIGN(J550)*'ver pressoflex 6p C2 DCpowe'!$G$15*'ver pressoflex 6p C2 DCpowe'!$O$13)</f>
        <v>17803.500000000004</v>
      </c>
      <c r="S550" s="113">
        <f t="shared" si="118"/>
        <v>-85634.703442772836</v>
      </c>
      <c r="T550" s="362">
        <f>-L550*('ver pressoflex 6p C2 DCpowe'!$G$3/2-'ver pressoflex 6p C2 DCpowe'!AF550*'ver pressoflex 6p C2 DCpowe'!D550)</f>
        <v>65720175.611888483</v>
      </c>
      <c r="U550" s="29">
        <f>M550*IF(($G$3/2-$M$8)&gt;0,('ver pressoflex 6p C2 DCpowe'!$G$3/2-'ver pressoflex 6p C2 DCpowe'!$M$8),'ver pressoflex 6p C2 DCpowe'!$G$3/2-('ver pressoflex 6p C2 DCpowe'!$G$3-'ver pressoflex 6p C2 DCpowe'!$M$8))*IF(($G$3/2-$M$8)&gt;0,-1,1)</f>
        <v>18248587.500000004</v>
      </c>
      <c r="V550" s="29">
        <f>N550*IF(($G$3/2-$M$9)&gt;0,('ver pressoflex 6p C2 DCpowe'!$G$3/2-'ver pressoflex 6p C2 DCpowe'!$M$9),'ver pressoflex 6p C2 DCpowe'!$G$3/2-('ver pressoflex 6p C2 DCpowe'!$G$3-'ver pressoflex 6p C2 DCpowe'!$M$9))*IF(($G$3/2-$M$9)&gt;0,-1,1)</f>
        <v>0</v>
      </c>
      <c r="W550" s="29">
        <f>O550*IF(($G$3/2-$M$10)&gt;0,('ver pressoflex 6p C2 DCpowe'!$G$3/2-'ver pressoflex 6p C2 DCpowe'!$M$10),'ver pressoflex 6p C2 DCpowe'!$G$3/2-('ver pressoflex 6p C2 DCpowe'!$G$3-'ver pressoflex 6p C2 DCpowe'!$M$10))*IF(($G$3/2-$M$10)&gt;0,-1,1)</f>
        <v>0</v>
      </c>
      <c r="X550" s="29">
        <f>P550*IF(($G$3/2-$M$11)&gt;0,('ver pressoflex 6p C2 DCpowe'!$G$3/2-'ver pressoflex 6p C2 DCpowe'!$M$11),'ver pressoflex 6p C2 DCpowe'!$G$3/2-('ver pressoflex 6p C2 DCpowe'!$G$3-'ver pressoflex 6p C2 DCpowe'!$M$11))*IF(($G$3/2-$M$11)&gt;0,-1,1)</f>
        <v>0</v>
      </c>
      <c r="Y550" s="29">
        <f>Q550*IF(($G$3/2-$M$12)&gt;0,('ver pressoflex 6p C2 DCpowe'!$G$3/2-'ver pressoflex 6p C2 DCpowe'!$M$12),'ver pressoflex 6p C2 DCpowe'!$G$3/2-('ver pressoflex 6p C2 DCpowe'!$G$3-'ver pressoflex 6p C2 DCpowe'!$M$12))*IF(($G$3/2-$M$12)&gt;0,-1,1)</f>
        <v>0</v>
      </c>
      <c r="Z550" s="29">
        <f>R550*IF(($G$3/2-$M$13)&gt;0,('ver pressoflex 6p C2 DCpowe'!$G$3/2-'ver pressoflex 6p C2 DCpowe'!$M$13),'ver pressoflex 6p C2 DCpowe'!$G$3/2-('ver pressoflex 6p C2 DCpowe'!$G$3-'ver pressoflex 6p C2 DCpowe'!$M$13))*IF(($G$3/2-$M$13)&gt;0,-1,1)</f>
        <v>18248587.500000004</v>
      </c>
      <c r="AA550" s="113">
        <f t="shared" si="126"/>
        <v>102217350.61188848</v>
      </c>
      <c r="AB550" s="193">
        <f t="shared" si="127"/>
        <v>3.2091513145805261E-3</v>
      </c>
      <c r="AC550" s="191">
        <f t="shared" si="128"/>
        <v>5.237474413189766E-3</v>
      </c>
      <c r="AD550" s="194">
        <f t="shared" si="129"/>
        <v>8.5766545776727105E-6</v>
      </c>
      <c r="AE550" s="191">
        <f t="shared" si="130"/>
        <v>0.39281058098923244</v>
      </c>
      <c r="AF550" s="191">
        <f t="shared" si="131"/>
        <v>0.4897232156291339</v>
      </c>
    </row>
    <row r="551" spans="2:32">
      <c r="B551" s="116">
        <f t="shared" si="117"/>
        <v>46680.88280734868</v>
      </c>
      <c r="C551" s="115">
        <f t="shared" si="116"/>
        <v>77.270000000000124</v>
      </c>
      <c r="D551" s="68">
        <f>'ver pressoflex 6p C2 DCpowe'!$G$3/2/$C$557*C551</f>
        <v>946.55750000000148</v>
      </c>
      <c r="E551" s="114">
        <f t="shared" si="119"/>
        <v>-2.5860313105648554E-3</v>
      </c>
      <c r="F551" s="114">
        <f t="shared" si="120"/>
        <v>-2.3089160115487874E-3</v>
      </c>
      <c r="G551" s="114">
        <f t="shared" si="121"/>
        <v>-2.0318007125327197E-3</v>
      </c>
      <c r="H551" s="114">
        <f t="shared" si="122"/>
        <v>3.9608176286897454E-3</v>
      </c>
      <c r="I551" s="114">
        <f t="shared" si="123"/>
        <v>4.2379329277058139E-3</v>
      </c>
      <c r="J551" s="114">
        <f t="shared" si="124"/>
        <v>4.5150482267218815E-3</v>
      </c>
      <c r="K551" s="114">
        <f t="shared" si="125"/>
        <v>5.207836474262051E-3</v>
      </c>
      <c r="L551" s="113">
        <f>-'ver pressoflex 6p C2 DCpowe'!$G$2*'ver pressoflex 6p C2 DCpowe'!D551*'ver pressoflex 6p C2 DCpowe'!$G$17*'ver pressoflex 6p C2 DCpowe'!$G$13*'ver pressoflex 6p C2 DCpowe'!AE551</f>
        <v>-88680.88280734868</v>
      </c>
      <c r="M551" s="31">
        <f>IF(ABS(E551)&lt;'ver pressoflex 6p C2 DCpowe'!$G$7,'ver pressoflex 6p C2 DCpowe'!$G$16*E551*'ver pressoflex 6p C2 DCpowe'!$O$8,SIGN(E551)*'ver pressoflex 6p C2 DCpowe'!$G$15*'ver pressoflex 6p C2 DCpowe'!$O$8)</f>
        <v>-17803.500000000004</v>
      </c>
      <c r="N551" s="31">
        <f>IF(ABS(F551)&lt;'ver pressoflex 6p C2 DCpowe'!$G$7,'ver pressoflex 6p C2 DCpowe'!$G$16*F551*'ver pressoflex 6p C2 DCpowe'!$O$9,SIGN(F551)*'ver pressoflex 6p C2 DCpowe'!$G$15*'ver pressoflex 6p C2 DCpowe'!$O$9)</f>
        <v>0</v>
      </c>
      <c r="O551" s="31">
        <f>IF(ABS(G551)&lt;'ver pressoflex 6p C2 DCpowe'!$G$7,'ver pressoflex 6p C2 DCpowe'!$G$16*G551*'ver pressoflex 6p C2 DCpowe'!$O$10,SIGN(G551)*'ver pressoflex 6p C2 DCpowe'!$G$15*'ver pressoflex 6p C2 DCpowe'!$O$10)</f>
        <v>0</v>
      </c>
      <c r="P551" s="31">
        <f>IF(ABS(H551)&lt;'ver pressoflex 6p C2 DCpowe'!$G$7,'ver pressoflex 6p C2 DCpowe'!$G$16*H551*'ver pressoflex 6p C2 DCpowe'!$O$11,SIGN(H551)*'ver pressoflex 6p C2 DCpowe'!$G$15*'ver pressoflex 6p C2 DCpowe'!$O$11)</f>
        <v>0</v>
      </c>
      <c r="Q551" s="31">
        <f>IF(ABS(I551)&lt;'ver pressoflex 6p C2 DCpowe'!$G$7,'ver pressoflex 6p C2 DCpowe'!$G$16*I551*'ver pressoflex 6p C2 DCpowe'!$O$12,SIGN(I551)*'ver pressoflex 6p C2 DCpowe'!$G$15*'ver pressoflex 6p C2 DCpowe'!$O$12)</f>
        <v>0</v>
      </c>
      <c r="R551" s="31">
        <f>IF(ABS(J551)&lt;'ver pressoflex 6p C2 DCpowe'!$G$7,'ver pressoflex 6p C2 DCpowe'!$G$16*J551*'ver pressoflex 6p C2 DCpowe'!$O$13,SIGN(J551)*'ver pressoflex 6p C2 DCpowe'!$G$15*'ver pressoflex 6p C2 DCpowe'!$O$13)</f>
        <v>17803.500000000004</v>
      </c>
      <c r="S551" s="113">
        <f t="shared" si="118"/>
        <v>-88680.88280734868</v>
      </c>
      <c r="T551" s="362">
        <f>-L551*('ver pressoflex 6p C2 DCpowe'!$G$3/2-'ver pressoflex 6p C2 DCpowe'!AF551*'ver pressoflex 6p C2 DCpowe'!D551)</f>
        <v>67507820.119523689</v>
      </c>
      <c r="U551" s="29">
        <f>M551*IF(($G$3/2-$M$8)&gt;0,('ver pressoflex 6p C2 DCpowe'!$G$3/2-'ver pressoflex 6p C2 DCpowe'!$M$8),'ver pressoflex 6p C2 DCpowe'!$G$3/2-('ver pressoflex 6p C2 DCpowe'!$G$3-'ver pressoflex 6p C2 DCpowe'!$M$8))*IF(($G$3/2-$M$8)&gt;0,-1,1)</f>
        <v>18248587.500000004</v>
      </c>
      <c r="V551" s="29">
        <f>N551*IF(($G$3/2-$M$9)&gt;0,('ver pressoflex 6p C2 DCpowe'!$G$3/2-'ver pressoflex 6p C2 DCpowe'!$M$9),'ver pressoflex 6p C2 DCpowe'!$G$3/2-('ver pressoflex 6p C2 DCpowe'!$G$3-'ver pressoflex 6p C2 DCpowe'!$M$9))*IF(($G$3/2-$M$9)&gt;0,-1,1)</f>
        <v>0</v>
      </c>
      <c r="W551" s="29">
        <f>O551*IF(($G$3/2-$M$10)&gt;0,('ver pressoflex 6p C2 DCpowe'!$G$3/2-'ver pressoflex 6p C2 DCpowe'!$M$10),'ver pressoflex 6p C2 DCpowe'!$G$3/2-('ver pressoflex 6p C2 DCpowe'!$G$3-'ver pressoflex 6p C2 DCpowe'!$M$10))*IF(($G$3/2-$M$10)&gt;0,-1,1)</f>
        <v>0</v>
      </c>
      <c r="X551" s="29">
        <f>P551*IF(($G$3/2-$M$11)&gt;0,('ver pressoflex 6p C2 DCpowe'!$G$3/2-'ver pressoflex 6p C2 DCpowe'!$M$11),'ver pressoflex 6p C2 DCpowe'!$G$3/2-('ver pressoflex 6p C2 DCpowe'!$G$3-'ver pressoflex 6p C2 DCpowe'!$M$11))*IF(($G$3/2-$M$11)&gt;0,-1,1)</f>
        <v>0</v>
      </c>
      <c r="Y551" s="29">
        <f>Q551*IF(($G$3/2-$M$12)&gt;0,('ver pressoflex 6p C2 DCpowe'!$G$3/2-'ver pressoflex 6p C2 DCpowe'!$M$12),'ver pressoflex 6p C2 DCpowe'!$G$3/2-('ver pressoflex 6p C2 DCpowe'!$G$3-'ver pressoflex 6p C2 DCpowe'!$M$12))*IF(($G$3/2-$M$12)&gt;0,-1,1)</f>
        <v>0</v>
      </c>
      <c r="Z551" s="29">
        <f>R551*IF(($G$3/2-$M$13)&gt;0,('ver pressoflex 6p C2 DCpowe'!$G$3/2-'ver pressoflex 6p C2 DCpowe'!$M$13),'ver pressoflex 6p C2 DCpowe'!$G$3/2-('ver pressoflex 6p C2 DCpowe'!$G$3-'ver pressoflex 6p C2 DCpowe'!$M$13))*IF(($G$3/2-$M$13)&gt;0,-1,1)</f>
        <v>18248587.500000004</v>
      </c>
      <c r="AA551" s="113">
        <f t="shared" si="126"/>
        <v>104004995.11952369</v>
      </c>
      <c r="AB551" s="193">
        <f t="shared" si="127"/>
        <v>3.278819558105025E-3</v>
      </c>
      <c r="AC551" s="191">
        <f t="shared" si="128"/>
        <v>5.3535881523972643E-3</v>
      </c>
      <c r="AD551" s="194">
        <f t="shared" si="129"/>
        <v>8.9533258566211361E-6</v>
      </c>
      <c r="AE551" s="191">
        <f t="shared" si="130"/>
        <v>0.40151911142979479</v>
      </c>
      <c r="AF551" s="191">
        <f t="shared" si="131"/>
        <v>0.48993923751808688</v>
      </c>
    </row>
    <row r="552" spans="2:32">
      <c r="B552" s="116">
        <f t="shared" si="117"/>
        <v>49810.197878677922</v>
      </c>
      <c r="C552" s="115">
        <f t="shared" si="116"/>
        <v>78.270000000000124</v>
      </c>
      <c r="D552" s="68">
        <f>'ver pressoflex 6p C2 DCpowe'!$G$3/2/$C$557*C552</f>
        <v>958.80750000000148</v>
      </c>
      <c r="E552" s="114">
        <f t="shared" si="119"/>
        <v>-2.6509623967425847E-3</v>
      </c>
      <c r="F552" s="114">
        <f t="shared" si="120"/>
        <v>-2.3714751859026727E-3</v>
      </c>
      <c r="G552" s="114">
        <f t="shared" si="121"/>
        <v>-2.091987975062761E-3</v>
      </c>
      <c r="H552" s="114">
        <f t="shared" si="122"/>
        <v>3.951922959350331E-3</v>
      </c>
      <c r="I552" s="114">
        <f t="shared" si="123"/>
        <v>4.2314101701902427E-3</v>
      </c>
      <c r="J552" s="114">
        <f t="shared" si="124"/>
        <v>4.5108973810301543E-3</v>
      </c>
      <c r="K552" s="114">
        <f t="shared" si="125"/>
        <v>5.2096154081299343E-3</v>
      </c>
      <c r="L552" s="113">
        <f>-'ver pressoflex 6p C2 DCpowe'!$G$2*'ver pressoflex 6p C2 DCpowe'!D552*'ver pressoflex 6p C2 DCpowe'!$G$17*'ver pressoflex 6p C2 DCpowe'!$G$13*'ver pressoflex 6p C2 DCpowe'!AE552</f>
        <v>-91810.197878677922</v>
      </c>
      <c r="M552" s="31">
        <f>IF(ABS(E552)&lt;'ver pressoflex 6p C2 DCpowe'!$G$7,'ver pressoflex 6p C2 DCpowe'!$G$16*E552*'ver pressoflex 6p C2 DCpowe'!$O$8,SIGN(E552)*'ver pressoflex 6p C2 DCpowe'!$G$15*'ver pressoflex 6p C2 DCpowe'!$O$8)</f>
        <v>-17803.500000000004</v>
      </c>
      <c r="N552" s="31">
        <f>IF(ABS(F552)&lt;'ver pressoflex 6p C2 DCpowe'!$G$7,'ver pressoflex 6p C2 DCpowe'!$G$16*F552*'ver pressoflex 6p C2 DCpowe'!$O$9,SIGN(F552)*'ver pressoflex 6p C2 DCpowe'!$G$15*'ver pressoflex 6p C2 DCpowe'!$O$9)</f>
        <v>0</v>
      </c>
      <c r="O552" s="31">
        <f>IF(ABS(G552)&lt;'ver pressoflex 6p C2 DCpowe'!$G$7,'ver pressoflex 6p C2 DCpowe'!$G$16*G552*'ver pressoflex 6p C2 DCpowe'!$O$10,SIGN(G552)*'ver pressoflex 6p C2 DCpowe'!$G$15*'ver pressoflex 6p C2 DCpowe'!$O$10)</f>
        <v>0</v>
      </c>
      <c r="P552" s="31">
        <f>IF(ABS(H552)&lt;'ver pressoflex 6p C2 DCpowe'!$G$7,'ver pressoflex 6p C2 DCpowe'!$G$16*H552*'ver pressoflex 6p C2 DCpowe'!$O$11,SIGN(H552)*'ver pressoflex 6p C2 DCpowe'!$G$15*'ver pressoflex 6p C2 DCpowe'!$O$11)</f>
        <v>0</v>
      </c>
      <c r="Q552" s="31">
        <f>IF(ABS(I552)&lt;'ver pressoflex 6p C2 DCpowe'!$G$7,'ver pressoflex 6p C2 DCpowe'!$G$16*I552*'ver pressoflex 6p C2 DCpowe'!$O$12,SIGN(I552)*'ver pressoflex 6p C2 DCpowe'!$G$15*'ver pressoflex 6p C2 DCpowe'!$O$12)</f>
        <v>0</v>
      </c>
      <c r="R552" s="31">
        <f>IF(ABS(J552)&lt;'ver pressoflex 6p C2 DCpowe'!$G$7,'ver pressoflex 6p C2 DCpowe'!$G$16*J552*'ver pressoflex 6p C2 DCpowe'!$O$13,SIGN(J552)*'ver pressoflex 6p C2 DCpowe'!$G$15*'ver pressoflex 6p C2 DCpowe'!$O$13)</f>
        <v>17803.500000000004</v>
      </c>
      <c r="S552" s="113">
        <f t="shared" si="118"/>
        <v>-91810.197878677922</v>
      </c>
      <c r="T552" s="362">
        <f>-L552*('ver pressoflex 6p C2 DCpowe'!$G$3/2-'ver pressoflex 6p C2 DCpowe'!AF552*'ver pressoflex 6p C2 DCpowe'!D552)</f>
        <v>69320432.225097582</v>
      </c>
      <c r="U552" s="29">
        <f>M552*IF(($G$3/2-$M$8)&gt;0,('ver pressoflex 6p C2 DCpowe'!$G$3/2-'ver pressoflex 6p C2 DCpowe'!$M$8),'ver pressoflex 6p C2 DCpowe'!$G$3/2-('ver pressoflex 6p C2 DCpowe'!$G$3-'ver pressoflex 6p C2 DCpowe'!$M$8))*IF(($G$3/2-$M$8)&gt;0,-1,1)</f>
        <v>18248587.500000004</v>
      </c>
      <c r="V552" s="29">
        <f>N552*IF(($G$3/2-$M$9)&gt;0,('ver pressoflex 6p C2 DCpowe'!$G$3/2-'ver pressoflex 6p C2 DCpowe'!$M$9),'ver pressoflex 6p C2 DCpowe'!$G$3/2-('ver pressoflex 6p C2 DCpowe'!$G$3-'ver pressoflex 6p C2 DCpowe'!$M$9))*IF(($G$3/2-$M$9)&gt;0,-1,1)</f>
        <v>0</v>
      </c>
      <c r="W552" s="29">
        <f>O552*IF(($G$3/2-$M$10)&gt;0,('ver pressoflex 6p C2 DCpowe'!$G$3/2-'ver pressoflex 6p C2 DCpowe'!$M$10),'ver pressoflex 6p C2 DCpowe'!$G$3/2-('ver pressoflex 6p C2 DCpowe'!$G$3-'ver pressoflex 6p C2 DCpowe'!$M$10))*IF(($G$3/2-$M$10)&gt;0,-1,1)</f>
        <v>0</v>
      </c>
      <c r="X552" s="29">
        <f>P552*IF(($G$3/2-$M$11)&gt;0,('ver pressoflex 6p C2 DCpowe'!$G$3/2-'ver pressoflex 6p C2 DCpowe'!$M$11),'ver pressoflex 6p C2 DCpowe'!$G$3/2-('ver pressoflex 6p C2 DCpowe'!$G$3-'ver pressoflex 6p C2 DCpowe'!$M$11))*IF(($G$3/2-$M$11)&gt;0,-1,1)</f>
        <v>0</v>
      </c>
      <c r="Y552" s="29">
        <f>Q552*IF(($G$3/2-$M$12)&gt;0,('ver pressoflex 6p C2 DCpowe'!$G$3/2-'ver pressoflex 6p C2 DCpowe'!$M$12),'ver pressoflex 6p C2 DCpowe'!$G$3/2-('ver pressoflex 6p C2 DCpowe'!$G$3-'ver pressoflex 6p C2 DCpowe'!$M$12))*IF(($G$3/2-$M$12)&gt;0,-1,1)</f>
        <v>0</v>
      </c>
      <c r="Z552" s="29">
        <f>R552*IF(($G$3/2-$M$13)&gt;0,('ver pressoflex 6p C2 DCpowe'!$G$3/2-'ver pressoflex 6p C2 DCpowe'!$M$13),'ver pressoflex 6p C2 DCpowe'!$G$3/2-('ver pressoflex 6p C2 DCpowe'!$G$3-'ver pressoflex 6p C2 DCpowe'!$M$13))*IF(($G$3/2-$M$13)&gt;0,-1,1)</f>
        <v>18248587.500000004</v>
      </c>
      <c r="AA552" s="113">
        <f t="shared" si="126"/>
        <v>105817607.22509758</v>
      </c>
      <c r="AB552" s="193">
        <f t="shared" si="127"/>
        <v>3.3496804238423643E-3</v>
      </c>
      <c r="AC552" s="191">
        <f t="shared" si="128"/>
        <v>5.4716895952928299E-3</v>
      </c>
      <c r="AD552" s="194">
        <f t="shared" si="129"/>
        <v>9.3447435626717453E-6</v>
      </c>
      <c r="AE552" s="191">
        <f t="shared" si="130"/>
        <v>0.41037671964696221</v>
      </c>
      <c r="AF552" s="191">
        <f t="shared" si="131"/>
        <v>0.49014983916631116</v>
      </c>
    </row>
    <row r="553" spans="2:32">
      <c r="B553" s="116">
        <f t="shared" si="117"/>
        <v>53024.801835781676</v>
      </c>
      <c r="C553" s="115">
        <f t="shared" si="116"/>
        <v>79.270000000000124</v>
      </c>
      <c r="D553" s="68">
        <f>'ver pressoflex 6p C2 DCpowe'!$G$3/2/$C$557*C553</f>
        <v>971.05750000000148</v>
      </c>
      <c r="E553" s="114">
        <f t="shared" si="119"/>
        <v>-2.7170146077096229E-3</v>
      </c>
      <c r="F553" s="114">
        <f t="shared" si="120"/>
        <v>-2.4351145307156641E-3</v>
      </c>
      <c r="G553" s="114">
        <f t="shared" si="121"/>
        <v>-2.1532144537217053E-3</v>
      </c>
      <c r="H553" s="114">
        <f t="shared" si="122"/>
        <v>3.9428747112726543E-3</v>
      </c>
      <c r="I553" s="114">
        <f t="shared" si="123"/>
        <v>4.2247747882666132E-3</v>
      </c>
      <c r="J553" s="114">
        <f t="shared" si="124"/>
        <v>4.506674865260572E-3</v>
      </c>
      <c r="K553" s="114">
        <f t="shared" si="125"/>
        <v>5.2114250577454694E-3</v>
      </c>
      <c r="L553" s="113">
        <f>-'ver pressoflex 6p C2 DCpowe'!$G$2*'ver pressoflex 6p C2 DCpowe'!D553*'ver pressoflex 6p C2 DCpowe'!$G$17*'ver pressoflex 6p C2 DCpowe'!$G$13*'ver pressoflex 6p C2 DCpowe'!AE553</f>
        <v>-95024.801835781676</v>
      </c>
      <c r="M553" s="31">
        <f>IF(ABS(E553)&lt;'ver pressoflex 6p C2 DCpowe'!$G$7,'ver pressoflex 6p C2 DCpowe'!$G$16*E553*'ver pressoflex 6p C2 DCpowe'!$O$8,SIGN(E553)*'ver pressoflex 6p C2 DCpowe'!$G$15*'ver pressoflex 6p C2 DCpowe'!$O$8)</f>
        <v>-17803.500000000004</v>
      </c>
      <c r="N553" s="31">
        <f>IF(ABS(F553)&lt;'ver pressoflex 6p C2 DCpowe'!$G$7,'ver pressoflex 6p C2 DCpowe'!$G$16*F553*'ver pressoflex 6p C2 DCpowe'!$O$9,SIGN(F553)*'ver pressoflex 6p C2 DCpowe'!$G$15*'ver pressoflex 6p C2 DCpowe'!$O$9)</f>
        <v>0</v>
      </c>
      <c r="O553" s="31">
        <f>IF(ABS(G553)&lt;'ver pressoflex 6p C2 DCpowe'!$G$7,'ver pressoflex 6p C2 DCpowe'!$G$16*G553*'ver pressoflex 6p C2 DCpowe'!$O$10,SIGN(G553)*'ver pressoflex 6p C2 DCpowe'!$G$15*'ver pressoflex 6p C2 DCpowe'!$O$10)</f>
        <v>0</v>
      </c>
      <c r="P553" s="31">
        <f>IF(ABS(H553)&lt;'ver pressoflex 6p C2 DCpowe'!$G$7,'ver pressoflex 6p C2 DCpowe'!$G$16*H553*'ver pressoflex 6p C2 DCpowe'!$O$11,SIGN(H553)*'ver pressoflex 6p C2 DCpowe'!$G$15*'ver pressoflex 6p C2 DCpowe'!$O$11)</f>
        <v>0</v>
      </c>
      <c r="Q553" s="31">
        <f>IF(ABS(I553)&lt;'ver pressoflex 6p C2 DCpowe'!$G$7,'ver pressoflex 6p C2 DCpowe'!$G$16*I553*'ver pressoflex 6p C2 DCpowe'!$O$12,SIGN(I553)*'ver pressoflex 6p C2 DCpowe'!$G$15*'ver pressoflex 6p C2 DCpowe'!$O$12)</f>
        <v>0</v>
      </c>
      <c r="R553" s="31">
        <f>IF(ABS(J553)&lt;'ver pressoflex 6p C2 DCpowe'!$G$7,'ver pressoflex 6p C2 DCpowe'!$G$16*J553*'ver pressoflex 6p C2 DCpowe'!$O$13,SIGN(J553)*'ver pressoflex 6p C2 DCpowe'!$G$15*'ver pressoflex 6p C2 DCpowe'!$O$13)</f>
        <v>17803.500000000004</v>
      </c>
      <c r="S553" s="113">
        <f t="shared" si="118"/>
        <v>-95024.801835781676</v>
      </c>
      <c r="T553" s="362">
        <f>-L553*('ver pressoflex 6p C2 DCpowe'!$G$3/2-'ver pressoflex 6p C2 DCpowe'!AF553*'ver pressoflex 6p C2 DCpowe'!D553)</f>
        <v>71158076.523980856</v>
      </c>
      <c r="U553" s="29">
        <f>M553*IF(($G$3/2-$M$8)&gt;0,('ver pressoflex 6p C2 DCpowe'!$G$3/2-'ver pressoflex 6p C2 DCpowe'!$M$8),'ver pressoflex 6p C2 DCpowe'!$G$3/2-('ver pressoflex 6p C2 DCpowe'!$G$3-'ver pressoflex 6p C2 DCpowe'!$M$8))*IF(($G$3/2-$M$8)&gt;0,-1,1)</f>
        <v>18248587.500000004</v>
      </c>
      <c r="V553" s="29">
        <f>N553*IF(($G$3/2-$M$9)&gt;0,('ver pressoflex 6p C2 DCpowe'!$G$3/2-'ver pressoflex 6p C2 DCpowe'!$M$9),'ver pressoflex 6p C2 DCpowe'!$G$3/2-('ver pressoflex 6p C2 DCpowe'!$G$3-'ver pressoflex 6p C2 DCpowe'!$M$9))*IF(($G$3/2-$M$9)&gt;0,-1,1)</f>
        <v>0</v>
      </c>
      <c r="W553" s="29">
        <f>O553*IF(($G$3/2-$M$10)&gt;0,('ver pressoflex 6p C2 DCpowe'!$G$3/2-'ver pressoflex 6p C2 DCpowe'!$M$10),'ver pressoflex 6p C2 DCpowe'!$G$3/2-('ver pressoflex 6p C2 DCpowe'!$G$3-'ver pressoflex 6p C2 DCpowe'!$M$10))*IF(($G$3/2-$M$10)&gt;0,-1,1)</f>
        <v>0</v>
      </c>
      <c r="X553" s="29">
        <f>P553*IF(($G$3/2-$M$11)&gt;0,('ver pressoflex 6p C2 DCpowe'!$G$3/2-'ver pressoflex 6p C2 DCpowe'!$M$11),'ver pressoflex 6p C2 DCpowe'!$G$3/2-('ver pressoflex 6p C2 DCpowe'!$G$3-'ver pressoflex 6p C2 DCpowe'!$M$11))*IF(($G$3/2-$M$11)&gt;0,-1,1)</f>
        <v>0</v>
      </c>
      <c r="Y553" s="29">
        <f>Q553*IF(($G$3/2-$M$12)&gt;0,('ver pressoflex 6p C2 DCpowe'!$G$3/2-'ver pressoflex 6p C2 DCpowe'!$M$12),'ver pressoflex 6p C2 DCpowe'!$G$3/2-('ver pressoflex 6p C2 DCpowe'!$G$3-'ver pressoflex 6p C2 DCpowe'!$M$12))*IF(($G$3/2-$M$12)&gt;0,-1,1)</f>
        <v>0</v>
      </c>
      <c r="Z553" s="29">
        <f>R553*IF(($G$3/2-$M$13)&gt;0,('ver pressoflex 6p C2 DCpowe'!$G$3/2-'ver pressoflex 6p C2 DCpowe'!$M$13),'ver pressoflex 6p C2 DCpowe'!$G$3/2-('ver pressoflex 6p C2 DCpowe'!$G$3-'ver pressoflex 6p C2 DCpowe'!$M$13))*IF(($G$3/2-$M$13)&gt;0,-1,1)</f>
        <v>18248587.500000004</v>
      </c>
      <c r="AA553" s="113">
        <f t="shared" si="126"/>
        <v>107655251.52398086</v>
      </c>
      <c r="AB553" s="193">
        <f t="shared" si="127"/>
        <v>3.4217648001945199E-3</v>
      </c>
      <c r="AC553" s="191">
        <f t="shared" si="128"/>
        <v>5.5918302225464222E-3</v>
      </c>
      <c r="AD553" s="194">
        <f t="shared" si="129"/>
        <v>9.7515064009863132E-6</v>
      </c>
      <c r="AE553" s="191">
        <f t="shared" si="130"/>
        <v>0.41938726669098164</v>
      </c>
      <c r="AF553" s="191">
        <f t="shared" si="131"/>
        <v>0.49035522185536051</v>
      </c>
    </row>
    <row r="554" spans="2:32">
      <c r="B554" s="116">
        <f t="shared" si="117"/>
        <v>56326.922860406994</v>
      </c>
      <c r="C554" s="115">
        <f t="shared" si="116"/>
        <v>80.270000000000124</v>
      </c>
      <c r="D554" s="68">
        <f>'ver pressoflex 6p C2 DCpowe'!$G$3/2/$C$557*C554</f>
        <v>983.30750000000148</v>
      </c>
      <c r="E554" s="114">
        <f t="shared" si="119"/>
        <v>-2.7842172329773647E-3</v>
      </c>
      <c r="F554" s="114">
        <f t="shared" si="120"/>
        <v>-2.4998622655626667E-3</v>
      </c>
      <c r="G554" s="114">
        <f t="shared" si="121"/>
        <v>-2.2155072981479679E-3</v>
      </c>
      <c r="H554" s="114">
        <f t="shared" si="122"/>
        <v>3.9336688721948818E-3</v>
      </c>
      <c r="I554" s="114">
        <f t="shared" si="123"/>
        <v>4.2180238396095802E-3</v>
      </c>
      <c r="J554" s="114">
        <f t="shared" si="124"/>
        <v>4.5023788070242777E-3</v>
      </c>
      <c r="K554" s="114">
        <f t="shared" si="125"/>
        <v>5.2132662255610232E-3</v>
      </c>
      <c r="L554" s="113">
        <f>-'ver pressoflex 6p C2 DCpowe'!$G$2*'ver pressoflex 6p C2 DCpowe'!D554*'ver pressoflex 6p C2 DCpowe'!$G$17*'ver pressoflex 6p C2 DCpowe'!$G$13*'ver pressoflex 6p C2 DCpowe'!AE554</f>
        <v>-98326.922860406994</v>
      </c>
      <c r="M554" s="31">
        <f>IF(ABS(E554)&lt;'ver pressoflex 6p C2 DCpowe'!$G$7,'ver pressoflex 6p C2 DCpowe'!$G$16*E554*'ver pressoflex 6p C2 DCpowe'!$O$8,SIGN(E554)*'ver pressoflex 6p C2 DCpowe'!$G$15*'ver pressoflex 6p C2 DCpowe'!$O$8)</f>
        <v>-17803.500000000004</v>
      </c>
      <c r="N554" s="31">
        <f>IF(ABS(F554)&lt;'ver pressoflex 6p C2 DCpowe'!$G$7,'ver pressoflex 6p C2 DCpowe'!$G$16*F554*'ver pressoflex 6p C2 DCpowe'!$O$9,SIGN(F554)*'ver pressoflex 6p C2 DCpowe'!$G$15*'ver pressoflex 6p C2 DCpowe'!$O$9)</f>
        <v>0</v>
      </c>
      <c r="O554" s="31">
        <f>IF(ABS(G554)&lt;'ver pressoflex 6p C2 DCpowe'!$G$7,'ver pressoflex 6p C2 DCpowe'!$G$16*G554*'ver pressoflex 6p C2 DCpowe'!$O$10,SIGN(G554)*'ver pressoflex 6p C2 DCpowe'!$G$15*'ver pressoflex 6p C2 DCpowe'!$O$10)</f>
        <v>0</v>
      </c>
      <c r="P554" s="31">
        <f>IF(ABS(H554)&lt;'ver pressoflex 6p C2 DCpowe'!$G$7,'ver pressoflex 6p C2 DCpowe'!$G$16*H554*'ver pressoflex 6p C2 DCpowe'!$O$11,SIGN(H554)*'ver pressoflex 6p C2 DCpowe'!$G$15*'ver pressoflex 6p C2 DCpowe'!$O$11)</f>
        <v>0</v>
      </c>
      <c r="Q554" s="31">
        <f>IF(ABS(I554)&lt;'ver pressoflex 6p C2 DCpowe'!$G$7,'ver pressoflex 6p C2 DCpowe'!$G$16*I554*'ver pressoflex 6p C2 DCpowe'!$O$12,SIGN(I554)*'ver pressoflex 6p C2 DCpowe'!$G$15*'ver pressoflex 6p C2 DCpowe'!$O$12)</f>
        <v>0</v>
      </c>
      <c r="R554" s="31">
        <f>IF(ABS(J554)&lt;'ver pressoflex 6p C2 DCpowe'!$G$7,'ver pressoflex 6p C2 DCpowe'!$G$16*J554*'ver pressoflex 6p C2 DCpowe'!$O$13,SIGN(J554)*'ver pressoflex 6p C2 DCpowe'!$G$15*'ver pressoflex 6p C2 DCpowe'!$O$13)</f>
        <v>17803.500000000004</v>
      </c>
      <c r="S554" s="113">
        <f t="shared" si="118"/>
        <v>-98326.922860406994</v>
      </c>
      <c r="T554" s="362">
        <f>-L554*('ver pressoflex 6p C2 DCpowe'!$G$3/2-'ver pressoflex 6p C2 DCpowe'!AF554*'ver pressoflex 6p C2 DCpowe'!D554)</f>
        <v>73020819.86162585</v>
      </c>
      <c r="U554" s="29">
        <f>M554*IF(($G$3/2-$M$8)&gt;0,('ver pressoflex 6p C2 DCpowe'!$G$3/2-'ver pressoflex 6p C2 DCpowe'!$M$8),'ver pressoflex 6p C2 DCpowe'!$G$3/2-('ver pressoflex 6p C2 DCpowe'!$G$3-'ver pressoflex 6p C2 DCpowe'!$M$8))*IF(($G$3/2-$M$8)&gt;0,-1,1)</f>
        <v>18248587.500000004</v>
      </c>
      <c r="V554" s="29">
        <f>N554*IF(($G$3/2-$M$9)&gt;0,('ver pressoflex 6p C2 DCpowe'!$G$3/2-'ver pressoflex 6p C2 DCpowe'!$M$9),'ver pressoflex 6p C2 DCpowe'!$G$3/2-('ver pressoflex 6p C2 DCpowe'!$G$3-'ver pressoflex 6p C2 DCpowe'!$M$9))*IF(($G$3/2-$M$9)&gt;0,-1,1)</f>
        <v>0</v>
      </c>
      <c r="W554" s="29">
        <f>O554*IF(($G$3/2-$M$10)&gt;0,('ver pressoflex 6p C2 DCpowe'!$G$3/2-'ver pressoflex 6p C2 DCpowe'!$M$10),'ver pressoflex 6p C2 DCpowe'!$G$3/2-('ver pressoflex 6p C2 DCpowe'!$G$3-'ver pressoflex 6p C2 DCpowe'!$M$10))*IF(($G$3/2-$M$10)&gt;0,-1,1)</f>
        <v>0</v>
      </c>
      <c r="X554" s="29">
        <f>P554*IF(($G$3/2-$M$11)&gt;0,('ver pressoflex 6p C2 DCpowe'!$G$3/2-'ver pressoflex 6p C2 DCpowe'!$M$11),'ver pressoflex 6p C2 DCpowe'!$G$3/2-('ver pressoflex 6p C2 DCpowe'!$G$3-'ver pressoflex 6p C2 DCpowe'!$M$11))*IF(($G$3/2-$M$11)&gt;0,-1,1)</f>
        <v>0</v>
      </c>
      <c r="Y554" s="29">
        <f>Q554*IF(($G$3/2-$M$12)&gt;0,('ver pressoflex 6p C2 DCpowe'!$G$3/2-'ver pressoflex 6p C2 DCpowe'!$M$12),'ver pressoflex 6p C2 DCpowe'!$G$3/2-('ver pressoflex 6p C2 DCpowe'!$G$3-'ver pressoflex 6p C2 DCpowe'!$M$12))*IF(($G$3/2-$M$12)&gt;0,-1,1)</f>
        <v>0</v>
      </c>
      <c r="Z554" s="29">
        <f>R554*IF(($G$3/2-$M$13)&gt;0,('ver pressoflex 6p C2 DCpowe'!$G$3/2-'ver pressoflex 6p C2 DCpowe'!$M$13),'ver pressoflex 6p C2 DCpowe'!$G$3/2-('ver pressoflex 6p C2 DCpowe'!$G$3-'ver pressoflex 6p C2 DCpowe'!$M$13))*IF(($G$3/2-$M$13)&gt;0,-1,1)</f>
        <v>18248587.500000004</v>
      </c>
      <c r="AA554" s="113">
        <f t="shared" si="126"/>
        <v>109517994.86162585</v>
      </c>
      <c r="AB554" s="193">
        <f t="shared" si="127"/>
        <v>3.4951046515141102E-3</v>
      </c>
      <c r="AC554" s="191">
        <f t="shared" si="128"/>
        <v>5.7140633080790728E-3</v>
      </c>
      <c r="AD554" s="194">
        <f t="shared" si="129"/>
        <v>1.0174241548640754E-5</v>
      </c>
      <c r="AE554" s="191">
        <f t="shared" si="130"/>
        <v>0.42855474810593042</v>
      </c>
      <c r="AF554" s="191">
        <f t="shared" si="131"/>
        <v>0.49055557703224895</v>
      </c>
    </row>
    <row r="555" spans="2:32">
      <c r="B555" s="116">
        <f t="shared" si="117"/>
        <v>59718.867431473947</v>
      </c>
      <c r="C555" s="115">
        <f t="shared" si="116"/>
        <v>81.270000000000124</v>
      </c>
      <c r="D555" s="68">
        <f>'ver pressoflex 6p C2 DCpowe'!$G$3/2/$C$557*C555</f>
        <v>995.55750000000148</v>
      </c>
      <c r="E555" s="114">
        <f t="shared" si="119"/>
        <v>-2.8526005912757331E-3</v>
      </c>
      <c r="F555" s="114">
        <f t="shared" si="120"/>
        <v>-2.5657476016400899E-3</v>
      </c>
      <c r="G555" s="114">
        <f t="shared" si="121"/>
        <v>-2.2788946120044467E-3</v>
      </c>
      <c r="H555" s="114">
        <f t="shared" si="122"/>
        <v>3.9243012888663378E-3</v>
      </c>
      <c r="I555" s="114">
        <f t="shared" si="123"/>
        <v>4.211154278501981E-3</v>
      </c>
      <c r="J555" s="114">
        <f t="shared" si="124"/>
        <v>4.498007268137625E-3</v>
      </c>
      <c r="K555" s="114">
        <f t="shared" si="125"/>
        <v>5.2151397422267329E-3</v>
      </c>
      <c r="L555" s="113">
        <f>-'ver pressoflex 6p C2 DCpowe'!$G$2*'ver pressoflex 6p C2 DCpowe'!D555*'ver pressoflex 6p C2 DCpowe'!$G$17*'ver pressoflex 6p C2 DCpowe'!$G$13*'ver pressoflex 6p C2 DCpowe'!AE555</f>
        <v>-101718.86743147395</v>
      </c>
      <c r="M555" s="31">
        <f>IF(ABS(E555)&lt;'ver pressoflex 6p C2 DCpowe'!$G$7,'ver pressoflex 6p C2 DCpowe'!$G$16*E555*'ver pressoflex 6p C2 DCpowe'!$O$8,SIGN(E555)*'ver pressoflex 6p C2 DCpowe'!$G$15*'ver pressoflex 6p C2 DCpowe'!$O$8)</f>
        <v>-17803.500000000004</v>
      </c>
      <c r="N555" s="31">
        <f>IF(ABS(F555)&lt;'ver pressoflex 6p C2 DCpowe'!$G$7,'ver pressoflex 6p C2 DCpowe'!$G$16*F555*'ver pressoflex 6p C2 DCpowe'!$O$9,SIGN(F555)*'ver pressoflex 6p C2 DCpowe'!$G$15*'ver pressoflex 6p C2 DCpowe'!$O$9)</f>
        <v>0</v>
      </c>
      <c r="O555" s="31">
        <f>IF(ABS(G555)&lt;'ver pressoflex 6p C2 DCpowe'!$G$7,'ver pressoflex 6p C2 DCpowe'!$G$16*G555*'ver pressoflex 6p C2 DCpowe'!$O$10,SIGN(G555)*'ver pressoflex 6p C2 DCpowe'!$G$15*'ver pressoflex 6p C2 DCpowe'!$O$10)</f>
        <v>0</v>
      </c>
      <c r="P555" s="31">
        <f>IF(ABS(H555)&lt;'ver pressoflex 6p C2 DCpowe'!$G$7,'ver pressoflex 6p C2 DCpowe'!$G$16*H555*'ver pressoflex 6p C2 DCpowe'!$O$11,SIGN(H555)*'ver pressoflex 6p C2 DCpowe'!$G$15*'ver pressoflex 6p C2 DCpowe'!$O$11)</f>
        <v>0</v>
      </c>
      <c r="Q555" s="31">
        <f>IF(ABS(I555)&lt;'ver pressoflex 6p C2 DCpowe'!$G$7,'ver pressoflex 6p C2 DCpowe'!$G$16*I555*'ver pressoflex 6p C2 DCpowe'!$O$12,SIGN(I555)*'ver pressoflex 6p C2 DCpowe'!$G$15*'ver pressoflex 6p C2 DCpowe'!$O$12)</f>
        <v>0</v>
      </c>
      <c r="R555" s="31">
        <f>IF(ABS(J555)&lt;'ver pressoflex 6p C2 DCpowe'!$G$7,'ver pressoflex 6p C2 DCpowe'!$G$16*J555*'ver pressoflex 6p C2 DCpowe'!$O$13,SIGN(J555)*'ver pressoflex 6p C2 DCpowe'!$G$15*'ver pressoflex 6p C2 DCpowe'!$O$13)</f>
        <v>17803.500000000004</v>
      </c>
      <c r="S555" s="113">
        <f t="shared" si="118"/>
        <v>-101718.86743147395</v>
      </c>
      <c r="T555" s="362">
        <f>-L555*('ver pressoflex 6p C2 DCpowe'!$G$3/2-'ver pressoflex 6p C2 DCpowe'!AF555*'ver pressoflex 6p C2 DCpowe'!D555)</f>
        <v>74908731.432400241</v>
      </c>
      <c r="U555" s="29">
        <f>M555*IF(($G$3/2-$M$8)&gt;0,('ver pressoflex 6p C2 DCpowe'!$G$3/2-'ver pressoflex 6p C2 DCpowe'!$M$8),'ver pressoflex 6p C2 DCpowe'!$G$3/2-('ver pressoflex 6p C2 DCpowe'!$G$3-'ver pressoflex 6p C2 DCpowe'!$M$8))*IF(($G$3/2-$M$8)&gt;0,-1,1)</f>
        <v>18248587.500000004</v>
      </c>
      <c r="V555" s="29">
        <f>N555*IF(($G$3/2-$M$9)&gt;0,('ver pressoflex 6p C2 DCpowe'!$G$3/2-'ver pressoflex 6p C2 DCpowe'!$M$9),'ver pressoflex 6p C2 DCpowe'!$G$3/2-('ver pressoflex 6p C2 DCpowe'!$G$3-'ver pressoflex 6p C2 DCpowe'!$M$9))*IF(($G$3/2-$M$9)&gt;0,-1,1)</f>
        <v>0</v>
      </c>
      <c r="W555" s="29">
        <f>O555*IF(($G$3/2-$M$10)&gt;0,('ver pressoflex 6p C2 DCpowe'!$G$3/2-'ver pressoflex 6p C2 DCpowe'!$M$10),'ver pressoflex 6p C2 DCpowe'!$G$3/2-('ver pressoflex 6p C2 DCpowe'!$G$3-'ver pressoflex 6p C2 DCpowe'!$M$10))*IF(($G$3/2-$M$10)&gt;0,-1,1)</f>
        <v>0</v>
      </c>
      <c r="X555" s="29">
        <f>P555*IF(($G$3/2-$M$11)&gt;0,('ver pressoflex 6p C2 DCpowe'!$G$3/2-'ver pressoflex 6p C2 DCpowe'!$M$11),'ver pressoflex 6p C2 DCpowe'!$G$3/2-('ver pressoflex 6p C2 DCpowe'!$G$3-'ver pressoflex 6p C2 DCpowe'!$M$11))*IF(($G$3/2-$M$11)&gt;0,-1,1)</f>
        <v>0</v>
      </c>
      <c r="Y555" s="29">
        <f>Q555*IF(($G$3/2-$M$12)&gt;0,('ver pressoflex 6p C2 DCpowe'!$G$3/2-'ver pressoflex 6p C2 DCpowe'!$M$12),'ver pressoflex 6p C2 DCpowe'!$G$3/2-('ver pressoflex 6p C2 DCpowe'!$G$3-'ver pressoflex 6p C2 DCpowe'!$M$12))*IF(($G$3/2-$M$12)&gt;0,-1,1)</f>
        <v>0</v>
      </c>
      <c r="Z555" s="29">
        <f>R555*IF(($G$3/2-$M$13)&gt;0,('ver pressoflex 6p C2 DCpowe'!$G$3/2-'ver pressoflex 6p C2 DCpowe'!$M$13),'ver pressoflex 6p C2 DCpowe'!$G$3/2-('ver pressoflex 6p C2 DCpowe'!$G$3-'ver pressoflex 6p C2 DCpowe'!$M$13))*IF(($G$3/2-$M$13)&gt;0,-1,1)</f>
        <v>18248587.500000004</v>
      </c>
      <c r="AA555" s="113">
        <f t="shared" si="126"/>
        <v>111405906.43240024</v>
      </c>
      <c r="AB555" s="193">
        <f t="shared" si="127"/>
        <v>3.5697330653648414E-3</v>
      </c>
      <c r="AC555" s="191">
        <f t="shared" si="128"/>
        <v>5.8384439978302919E-3</v>
      </c>
      <c r="AD555" s="194">
        <f t="shared" si="129"/>
        <v>1.0613606242743669E-5</v>
      </c>
      <c r="AE555" s="191">
        <f t="shared" si="130"/>
        <v>0.43788329983727187</v>
      </c>
      <c r="AF555" s="191">
        <f t="shared" si="131"/>
        <v>0.49075108690222513</v>
      </c>
    </row>
    <row r="556" spans="2:32">
      <c r="B556" s="116">
        <f t="shared" si="117"/>
        <v>63203.023794709254</v>
      </c>
      <c r="C556" s="115">
        <f t="shared" si="116"/>
        <v>82.270000000000124</v>
      </c>
      <c r="D556" s="68">
        <f>'ver pressoflex 6p C2 DCpowe'!$G$3/2/$C$557*C556</f>
        <v>1007.8075000000015</v>
      </c>
      <c r="E556" s="114">
        <f t="shared" si="119"/>
        <v>-2.9221960761616141E-3</v>
      </c>
      <c r="F556" s="114">
        <f t="shared" si="120"/>
        <v>-2.6328007857082218E-3</v>
      </c>
      <c r="G556" s="114">
        <f t="shared" si="121"/>
        <v>-2.3434054952548296E-3</v>
      </c>
      <c r="H556" s="114">
        <f t="shared" si="122"/>
        <v>3.914767660799779E-3</v>
      </c>
      <c r="I556" s="114">
        <f t="shared" si="123"/>
        <v>4.2041629512531709E-3</v>
      </c>
      <c r="J556" s="114">
        <f t="shared" si="124"/>
        <v>4.4935582417065635E-3</v>
      </c>
      <c r="K556" s="114">
        <f t="shared" si="125"/>
        <v>5.217046467840044E-3</v>
      </c>
      <c r="L556" s="113">
        <f>-'ver pressoflex 6p C2 DCpowe'!$G$2*'ver pressoflex 6p C2 DCpowe'!D556*'ver pressoflex 6p C2 DCpowe'!$G$17*'ver pressoflex 6p C2 DCpowe'!$G$13*'ver pressoflex 6p C2 DCpowe'!AE556</f>
        <v>-105203.02379470925</v>
      </c>
      <c r="M556" s="31">
        <f>IF(ABS(E556)&lt;'ver pressoflex 6p C2 DCpowe'!$G$7,'ver pressoflex 6p C2 DCpowe'!$G$16*E556*'ver pressoflex 6p C2 DCpowe'!$O$8,SIGN(E556)*'ver pressoflex 6p C2 DCpowe'!$G$15*'ver pressoflex 6p C2 DCpowe'!$O$8)</f>
        <v>-17803.500000000004</v>
      </c>
      <c r="N556" s="31">
        <f>IF(ABS(F556)&lt;'ver pressoflex 6p C2 DCpowe'!$G$7,'ver pressoflex 6p C2 DCpowe'!$G$16*F556*'ver pressoflex 6p C2 DCpowe'!$O$9,SIGN(F556)*'ver pressoflex 6p C2 DCpowe'!$G$15*'ver pressoflex 6p C2 DCpowe'!$O$9)</f>
        <v>0</v>
      </c>
      <c r="O556" s="31">
        <f>IF(ABS(G556)&lt;'ver pressoflex 6p C2 DCpowe'!$G$7,'ver pressoflex 6p C2 DCpowe'!$G$16*G556*'ver pressoflex 6p C2 DCpowe'!$O$10,SIGN(G556)*'ver pressoflex 6p C2 DCpowe'!$G$15*'ver pressoflex 6p C2 DCpowe'!$O$10)</f>
        <v>0</v>
      </c>
      <c r="P556" s="31">
        <f>IF(ABS(H556)&lt;'ver pressoflex 6p C2 DCpowe'!$G$7,'ver pressoflex 6p C2 DCpowe'!$G$16*H556*'ver pressoflex 6p C2 DCpowe'!$O$11,SIGN(H556)*'ver pressoflex 6p C2 DCpowe'!$G$15*'ver pressoflex 6p C2 DCpowe'!$O$11)</f>
        <v>0</v>
      </c>
      <c r="Q556" s="31">
        <f>IF(ABS(I556)&lt;'ver pressoflex 6p C2 DCpowe'!$G$7,'ver pressoflex 6p C2 DCpowe'!$G$16*I556*'ver pressoflex 6p C2 DCpowe'!$O$12,SIGN(I556)*'ver pressoflex 6p C2 DCpowe'!$G$15*'ver pressoflex 6p C2 DCpowe'!$O$12)</f>
        <v>0</v>
      </c>
      <c r="R556" s="31">
        <f>IF(ABS(J556)&lt;'ver pressoflex 6p C2 DCpowe'!$G$7,'ver pressoflex 6p C2 DCpowe'!$G$16*J556*'ver pressoflex 6p C2 DCpowe'!$O$13,SIGN(J556)*'ver pressoflex 6p C2 DCpowe'!$G$15*'ver pressoflex 6p C2 DCpowe'!$O$13)</f>
        <v>17803.500000000004</v>
      </c>
      <c r="S556" s="113">
        <f t="shared" si="118"/>
        <v>-105203.02379470925</v>
      </c>
      <c r="T556" s="362">
        <f>-L556*('ver pressoflex 6p C2 DCpowe'!$G$3/2-'ver pressoflex 6p C2 DCpowe'!AF556*'ver pressoflex 6p C2 DCpowe'!D556)</f>
        <v>76821882.883675754</v>
      </c>
      <c r="U556" s="29">
        <f>M556*IF(($G$3/2-$M$8)&gt;0,('ver pressoflex 6p C2 DCpowe'!$G$3/2-'ver pressoflex 6p C2 DCpowe'!$M$8),'ver pressoflex 6p C2 DCpowe'!$G$3/2-('ver pressoflex 6p C2 DCpowe'!$G$3-'ver pressoflex 6p C2 DCpowe'!$M$8))*IF(($G$3/2-$M$8)&gt;0,-1,1)</f>
        <v>18248587.500000004</v>
      </c>
      <c r="V556" s="29">
        <f>N556*IF(($G$3/2-$M$9)&gt;0,('ver pressoflex 6p C2 DCpowe'!$G$3/2-'ver pressoflex 6p C2 DCpowe'!$M$9),'ver pressoflex 6p C2 DCpowe'!$G$3/2-('ver pressoflex 6p C2 DCpowe'!$G$3-'ver pressoflex 6p C2 DCpowe'!$M$9))*IF(($G$3/2-$M$9)&gt;0,-1,1)</f>
        <v>0</v>
      </c>
      <c r="W556" s="29">
        <f>O556*IF(($G$3/2-$M$10)&gt;0,('ver pressoflex 6p C2 DCpowe'!$G$3/2-'ver pressoflex 6p C2 DCpowe'!$M$10),'ver pressoflex 6p C2 DCpowe'!$G$3/2-('ver pressoflex 6p C2 DCpowe'!$G$3-'ver pressoflex 6p C2 DCpowe'!$M$10))*IF(($G$3/2-$M$10)&gt;0,-1,1)</f>
        <v>0</v>
      </c>
      <c r="X556" s="29">
        <f>P556*IF(($G$3/2-$M$11)&gt;0,('ver pressoflex 6p C2 DCpowe'!$G$3/2-'ver pressoflex 6p C2 DCpowe'!$M$11),'ver pressoflex 6p C2 DCpowe'!$G$3/2-('ver pressoflex 6p C2 DCpowe'!$G$3-'ver pressoflex 6p C2 DCpowe'!$M$11))*IF(($G$3/2-$M$11)&gt;0,-1,1)</f>
        <v>0</v>
      </c>
      <c r="Y556" s="29">
        <f>Q556*IF(($G$3/2-$M$12)&gt;0,('ver pressoflex 6p C2 DCpowe'!$G$3/2-'ver pressoflex 6p C2 DCpowe'!$M$12),'ver pressoflex 6p C2 DCpowe'!$G$3/2-('ver pressoflex 6p C2 DCpowe'!$G$3-'ver pressoflex 6p C2 DCpowe'!$M$12))*IF(($G$3/2-$M$12)&gt;0,-1,1)</f>
        <v>0</v>
      </c>
      <c r="Z556" s="29">
        <f>R556*IF(($G$3/2-$M$13)&gt;0,('ver pressoflex 6p C2 DCpowe'!$G$3/2-'ver pressoflex 6p C2 DCpowe'!$M$13),'ver pressoflex 6p C2 DCpowe'!$G$3/2-('ver pressoflex 6p C2 DCpowe'!$G$3-'ver pressoflex 6p C2 DCpowe'!$M$13))*IF(($G$3/2-$M$13)&gt;0,-1,1)</f>
        <v>18248587.500000004</v>
      </c>
      <c r="AA556" s="113">
        <f t="shared" si="126"/>
        <v>113319057.88367575</v>
      </c>
      <c r="AB556" s="193">
        <f t="shared" si="127"/>
        <v>3.6456843022950945E-3</v>
      </c>
      <c r="AC556" s="191">
        <f t="shared" si="128"/>
        <v>5.9650293927140472E-3</v>
      </c>
      <c r="AD556" s="194">
        <f t="shared" si="129"/>
        <v>1.1070289471111836E-5</v>
      </c>
      <c r="AE556" s="191">
        <f t="shared" si="130"/>
        <v>0.4473772044535535</v>
      </c>
      <c r="AF556" s="191">
        <f t="shared" si="131"/>
        <v>0.49094192497922895</v>
      </c>
    </row>
    <row r="557" spans="2:32">
      <c r="B557" s="116">
        <f t="shared" si="117"/>
        <v>143464.53266571299</v>
      </c>
      <c r="C557" s="115">
        <v>100</v>
      </c>
      <c r="D557" s="68">
        <f>'ver pressoflex 6p C2 DCpowe'!$G$3/2/$C$557*C557</f>
        <v>1225</v>
      </c>
      <c r="E557" s="114">
        <f t="shared" si="119"/>
        <v>-4.3991416309012875E-3</v>
      </c>
      <c r="F557" s="114">
        <f t="shared" si="120"/>
        <v>-4.0557939914163095E-3</v>
      </c>
      <c r="G557" s="114">
        <f t="shared" si="121"/>
        <v>-3.7124463519313308E-3</v>
      </c>
      <c r="H557" s="114">
        <f t="shared" si="122"/>
        <v>3.7124463519313308E-3</v>
      </c>
      <c r="I557" s="114">
        <f t="shared" si="123"/>
        <v>4.0557939914163095E-3</v>
      </c>
      <c r="J557" s="114">
        <f t="shared" si="124"/>
        <v>4.3991416309012875E-3</v>
      </c>
      <c r="K557" s="114">
        <f t="shared" si="125"/>
        <v>5.257510729613734E-3</v>
      </c>
      <c r="L557" s="113">
        <f>-'ver pressoflex 6p C2 DCpowe'!$G$2*'ver pressoflex 6p C2 DCpowe'!D557*'ver pressoflex 6p C2 DCpowe'!$G$17*'ver pressoflex 6p C2 DCpowe'!$G$13*'ver pressoflex 6p C2 DCpowe'!AE557</f>
        <v>-185464.53266571299</v>
      </c>
      <c r="M557" s="31">
        <f>IF(ABS(E557)&lt;'ver pressoflex 6p C2 DCpowe'!$G$7,'ver pressoflex 6p C2 DCpowe'!$G$16*E557*'ver pressoflex 6p C2 DCpowe'!$O$8,SIGN(E557)*'ver pressoflex 6p C2 DCpowe'!$G$15*'ver pressoflex 6p C2 DCpowe'!$O$8)</f>
        <v>-17803.500000000004</v>
      </c>
      <c r="N557" s="31">
        <f>IF(ABS(F557)&lt;'ver pressoflex 6p C2 DCpowe'!$G$7,'ver pressoflex 6p C2 DCpowe'!$G$16*F557*'ver pressoflex 6p C2 DCpowe'!$O$9,SIGN(F557)*'ver pressoflex 6p C2 DCpowe'!$G$15*'ver pressoflex 6p C2 DCpowe'!$O$9)</f>
        <v>0</v>
      </c>
      <c r="O557" s="31">
        <f>IF(ABS(G557)&lt;'ver pressoflex 6p C2 DCpowe'!$G$7,'ver pressoflex 6p C2 DCpowe'!$G$16*G557*'ver pressoflex 6p C2 DCpowe'!$O$10,SIGN(G557)*'ver pressoflex 6p C2 DCpowe'!$G$15*'ver pressoflex 6p C2 DCpowe'!$O$10)</f>
        <v>0</v>
      </c>
      <c r="P557" s="31">
        <f>IF(ABS(H557)&lt;'ver pressoflex 6p C2 DCpowe'!$G$7,'ver pressoflex 6p C2 DCpowe'!$G$16*H557*'ver pressoflex 6p C2 DCpowe'!$O$11,SIGN(H557)*'ver pressoflex 6p C2 DCpowe'!$G$15*'ver pressoflex 6p C2 DCpowe'!$O$11)</f>
        <v>0</v>
      </c>
      <c r="Q557" s="31">
        <f>IF(ABS(I557)&lt;'ver pressoflex 6p C2 DCpowe'!$G$7,'ver pressoflex 6p C2 DCpowe'!$G$16*I557*'ver pressoflex 6p C2 DCpowe'!$O$12,SIGN(I557)*'ver pressoflex 6p C2 DCpowe'!$G$15*'ver pressoflex 6p C2 DCpowe'!$O$12)</f>
        <v>0</v>
      </c>
      <c r="R557" s="31">
        <f>IF(ABS(J557)&lt;'ver pressoflex 6p C2 DCpowe'!$G$7,'ver pressoflex 6p C2 DCpowe'!$G$16*J557*'ver pressoflex 6p C2 DCpowe'!$O$13,SIGN(J557)*'ver pressoflex 6p C2 DCpowe'!$G$15*'ver pressoflex 6p C2 DCpowe'!$O$13)</f>
        <v>17803.500000000004</v>
      </c>
      <c r="S557" s="113">
        <f t="shared" si="118"/>
        <v>-185464.53266571299</v>
      </c>
      <c r="T557" s="362">
        <f>-L557*('ver pressoflex 6p C2 DCpowe'!$G$3/2-'ver pressoflex 6p C2 DCpowe'!AF557*'ver pressoflex 6p C2 DCpowe'!D557)</f>
        <v>115028217.57719363</v>
      </c>
      <c r="U557" s="29">
        <f>M557*IF(($G$3/2-$M$8)&gt;0,('ver pressoflex 6p C2 DCpowe'!$G$3/2-'ver pressoflex 6p C2 DCpowe'!$M$8),'ver pressoflex 6p C2 DCpowe'!$G$3/2-('ver pressoflex 6p C2 DCpowe'!$G$3-'ver pressoflex 6p C2 DCpowe'!$M$8))*IF(($G$3/2-$M$8)&gt;0,-1,1)</f>
        <v>18248587.500000004</v>
      </c>
      <c r="V557" s="29">
        <f>N557*IF(($G$3/2-$M$9)&gt;0,('ver pressoflex 6p C2 DCpowe'!$G$3/2-'ver pressoflex 6p C2 DCpowe'!$M$9),'ver pressoflex 6p C2 DCpowe'!$G$3/2-('ver pressoflex 6p C2 DCpowe'!$G$3-'ver pressoflex 6p C2 DCpowe'!$M$9))*IF(($G$3/2-$M$9)&gt;0,-1,1)</f>
        <v>0</v>
      </c>
      <c r="W557" s="29">
        <f>O557*IF(($G$3/2-$M$10)&gt;0,('ver pressoflex 6p C2 DCpowe'!$G$3/2-'ver pressoflex 6p C2 DCpowe'!$M$10),'ver pressoflex 6p C2 DCpowe'!$G$3/2-('ver pressoflex 6p C2 DCpowe'!$G$3-'ver pressoflex 6p C2 DCpowe'!$M$10))*IF(($G$3/2-$M$10)&gt;0,-1,1)</f>
        <v>0</v>
      </c>
      <c r="X557" s="29">
        <f>P557*IF(($G$3/2-$M$11)&gt;0,('ver pressoflex 6p C2 DCpowe'!$G$3/2-'ver pressoflex 6p C2 DCpowe'!$M$11),'ver pressoflex 6p C2 DCpowe'!$G$3/2-('ver pressoflex 6p C2 DCpowe'!$G$3-'ver pressoflex 6p C2 DCpowe'!$M$11))*IF(($G$3/2-$M$11)&gt;0,-1,1)</f>
        <v>0</v>
      </c>
      <c r="Y557" s="29">
        <f>Q557*IF(($G$3/2-$M$12)&gt;0,('ver pressoflex 6p C2 DCpowe'!$G$3/2-'ver pressoflex 6p C2 DCpowe'!$M$12),'ver pressoflex 6p C2 DCpowe'!$G$3/2-('ver pressoflex 6p C2 DCpowe'!$G$3-'ver pressoflex 6p C2 DCpowe'!$M$12))*IF(($G$3/2-$M$12)&gt;0,-1,1)</f>
        <v>0</v>
      </c>
      <c r="Z557" s="29">
        <f>R557*IF(($G$3/2-$M$13)&gt;0,('ver pressoflex 6p C2 DCpowe'!$G$3/2-'ver pressoflex 6p C2 DCpowe'!$M$13),'ver pressoflex 6p C2 DCpowe'!$G$3/2-('ver pressoflex 6p C2 DCpowe'!$G$3-'ver pressoflex 6p C2 DCpowe'!$M$13))*IF(($G$3/2-$M$13)&gt;0,-1,1)</f>
        <v>18248587.500000004</v>
      </c>
      <c r="AA557" s="113">
        <f t="shared" si="126"/>
        <v>151525392.57719365</v>
      </c>
      <c r="AB557" s="193">
        <f t="shared" si="127"/>
        <v>5.257510729613734E-3</v>
      </c>
      <c r="AC557" s="191">
        <f t="shared" si="128"/>
        <v>8.6514067715784473E-3</v>
      </c>
      <c r="AD557" s="194">
        <f t="shared" si="129"/>
        <v>2.3028960337780727E-5</v>
      </c>
      <c r="AE557" s="191">
        <f t="shared" si="130"/>
        <v>0.64885550786838353</v>
      </c>
      <c r="AF557" s="191">
        <f t="shared" si="131"/>
        <v>0.49370057753009711</v>
      </c>
    </row>
  </sheetData>
  <customSheetViews>
    <customSheetView guid="{659DD865-8260-446D-8180-AF8DBA05697B}" scale="80" state="hidden" topLeftCell="E19">
      <selection activeCell="S60" sqref="S60"/>
      <pageMargins left="0.7" right="0.7" top="0.75" bottom="0.75" header="0.3" footer="0.3"/>
      <pageSetup paperSize="9" orientation="portrait" r:id="rId1"/>
    </customSheetView>
    <customSheetView guid="{CAA96DF9-7449-4441-BC51-83D4587E103F}" scale="80" state="hidden" topLeftCell="A13">
      <selection activeCell="S38" sqref="S38"/>
      <pageMargins left="0.7" right="0.7" top="0.75" bottom="0.75" header="0.3" footer="0.3"/>
      <pageSetup paperSize="9" orientation="portrait" r:id="rId2"/>
    </customSheetView>
    <customSheetView guid="{1AD4E0FC-1F19-4717-A26A-F34897CA398D}" scale="80" state="hidden" topLeftCell="E19">
      <selection activeCell="S60" sqref="S60"/>
      <pageMargins left="0.7" right="0.7" top="0.75" bottom="0.75" header="0.3" footer="0.3"/>
      <pageSetup paperSize="9" orientation="portrait" r:id="rId3"/>
    </customSheetView>
  </customSheetViews>
  <mergeCells count="9">
    <mergeCell ref="J50:J51"/>
    <mergeCell ref="K14:M14"/>
    <mergeCell ref="A22:A31"/>
    <mergeCell ref="A32:A41"/>
    <mergeCell ref="S13:U13"/>
    <mergeCell ref="P17:R17"/>
    <mergeCell ref="N37:P37"/>
    <mergeCell ref="N38:P38"/>
    <mergeCell ref="U30:V30"/>
  </mergeCells>
  <pageMargins left="0.7" right="0.7" top="0.75" bottom="0.75" header="0.3" footer="0.3"/>
  <pageSetup paperSize="9"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17</vt:i4>
      </vt:variant>
      <vt:variant>
        <vt:lpstr>Intervalli denominati</vt:lpstr>
      </vt:variant>
      <vt:variant>
        <vt:i4>61</vt:i4>
      </vt:variant>
    </vt:vector>
  </HeadingPairs>
  <TitlesOfParts>
    <vt:vector size="78" baseType="lpstr">
      <vt:lpstr>INTRO</vt:lpstr>
      <vt:lpstr>INPUT DATI</vt:lpstr>
      <vt:lpstr>VERIFICHE</vt:lpstr>
      <vt:lpstr>controllo gerarchia</vt:lpstr>
      <vt:lpstr>verifica legno piastre</vt:lpstr>
      <vt:lpstr>verifica legno hold down</vt:lpstr>
      <vt:lpstr>viti e chiodi</vt:lpstr>
      <vt:lpstr>dati nascosti</vt:lpstr>
      <vt:lpstr>ver pressoflex 6p C2 DCpowe</vt:lpstr>
      <vt:lpstr>ver pressoflex 6p C2 DCpowe_2</vt:lpstr>
      <vt:lpstr>ver pressoflex 6p C3 DCpowe</vt:lpstr>
      <vt:lpstr>ver pressoflex 6p C3 DCpowe_2</vt:lpstr>
      <vt:lpstr>APPROFONDIMENTI</vt:lpstr>
      <vt:lpstr>RELAZIONE SOLO CORDOLO ESTESA</vt:lpstr>
      <vt:lpstr>REL COMPLETA</vt:lpstr>
      <vt:lpstr>RIEPILOGO CARPENTERIE</vt:lpstr>
      <vt:lpstr>NTC 18</vt:lpstr>
      <vt:lpstr>acc</vt:lpstr>
      <vt:lpstr>accia</vt:lpstr>
      <vt:lpstr>INTRO!Area_stampa</vt:lpstr>
      <vt:lpstr>'RIEPILOGO CARPENTERIE'!Area_stampa</vt:lpstr>
      <vt:lpstr>bar</vt:lpstr>
      <vt:lpstr>CLA</vt:lpstr>
      <vt:lpstr>clas</vt:lpstr>
      <vt:lpstr>class</vt:lpstr>
      <vt:lpstr>classe</vt:lpstr>
      <vt:lpstr>classee</vt:lpstr>
      <vt:lpstr>'verifica legno hold down'!classlegn</vt:lpstr>
      <vt:lpstr>classlegn</vt:lpstr>
      <vt:lpstr>'verifica legno hold down'!classserv</vt:lpstr>
      <vt:lpstr>classserv</vt:lpstr>
      <vt:lpstr>conesss</vt:lpstr>
      <vt:lpstr>'verifica legno hold down'!connes</vt:lpstr>
      <vt:lpstr>connes</vt:lpstr>
      <vt:lpstr>connes2</vt:lpstr>
      <vt:lpstr>db</vt:lpstr>
      <vt:lpstr>diam</vt:lpstr>
      <vt:lpstr>diame</vt:lpstr>
      <vt:lpstr>'verifica legno hold down'!dirfibr</vt:lpstr>
      <vt:lpstr>dirfibr</vt:lpstr>
      <vt:lpstr>DISPOSI</vt:lpstr>
      <vt:lpstr>'verifica legno hold down'!durata</vt:lpstr>
      <vt:lpstr>durata</vt:lpstr>
      <vt:lpstr>DUTT</vt:lpstr>
      <vt:lpstr>'verifica legno hold down'!file</vt:lpstr>
      <vt:lpstr>file</vt:lpstr>
      <vt:lpstr>file2</vt:lpstr>
      <vt:lpstr>file22</vt:lpstr>
      <vt:lpstr>FILEE</vt:lpstr>
      <vt:lpstr>fileee</vt:lpstr>
      <vt:lpstr>files</vt:lpstr>
      <vt:lpstr>'verifica legno hold down'!legn</vt:lpstr>
      <vt:lpstr>legn</vt:lpstr>
      <vt:lpstr>legn2</vt:lpstr>
      <vt:lpstr>npias</vt:lpstr>
      <vt:lpstr>nsp</vt:lpstr>
      <vt:lpstr>nspl</vt:lpstr>
      <vt:lpstr>NUMHD</vt:lpstr>
      <vt:lpstr>pass</vt:lpstr>
      <vt:lpstr>radic</vt:lpstr>
      <vt:lpstr>sn</vt:lpstr>
      <vt:lpstr>'verifica legno hold down'!tab_gammaM</vt:lpstr>
      <vt:lpstr>tab_gammaM</vt:lpstr>
      <vt:lpstr>'verifica legno hold down'!tab_kdef</vt:lpstr>
      <vt:lpstr>tab_kdef</vt:lpstr>
      <vt:lpstr>'verifica legno hold down'!tab_kmod</vt:lpstr>
      <vt:lpstr>tab_kmod</vt:lpstr>
      <vt:lpstr>'verifica legno hold down'!tab_legno</vt:lpstr>
      <vt:lpstr>tab_legno</vt:lpstr>
      <vt:lpstr>tiphold</vt:lpstr>
      <vt:lpstr>'verifica legno hold down'!tiplegn</vt:lpstr>
      <vt:lpstr>tiplegn</vt:lpstr>
      <vt:lpstr>'verifica legno hold down'!tipochvi</vt:lpstr>
      <vt:lpstr>tipochvi</vt:lpstr>
      <vt:lpstr>tipochvi2</vt:lpstr>
      <vt:lpstr>'verifica legno hold down'!tipochvit</vt:lpstr>
      <vt:lpstr>tipochvit</vt:lpstr>
      <vt:lpstr>tipochviU</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DELL1</dc:creator>
  <cp:lastModifiedBy>Davide Cicchini</cp:lastModifiedBy>
  <cp:lastPrinted>2021-11-29T17:45:35Z</cp:lastPrinted>
  <dcterms:created xsi:type="dcterms:W3CDTF">2016-02-26T09:33:25Z</dcterms:created>
  <dcterms:modified xsi:type="dcterms:W3CDTF">2021-11-29T18:28:06Z</dcterms:modified>
</cp:coreProperties>
</file>